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C:\Users\Marcos Vinicios\Desktop\ORÇAMENTOS\PRIMAVEIRA DO OESTE\0000-PRAÇA-CASTELANDIA\"/>
    </mc:Choice>
  </mc:AlternateContent>
  <bookViews>
    <workbookView xWindow="0" yWindow="0" windowWidth="28800" windowHeight="12030" tabRatio="958" firstSheet="2" activeTab="2"/>
  </bookViews>
  <sheets>
    <sheet name="QCI" sheetId="33" state="hidden" r:id="rId1"/>
    <sheet name="DECL. DE RESP." sheetId="19" state="hidden" r:id="rId2"/>
    <sheet name="RESUMO" sheetId="15" r:id="rId3"/>
    <sheet name="ORÇAMENTO " sheetId="7" r:id="rId4"/>
    <sheet name="COMPOSIÇÃO CIVIL" sheetId="9" state="hidden" r:id="rId5"/>
    <sheet name="COMPOSIÇÃO ESTRUTURAL" sheetId="29" state="hidden" r:id="rId6"/>
    <sheet name="COMP. PAISAGISMO" sheetId="26" state="hidden" r:id="rId7"/>
    <sheet name="PLAYGROUND " sheetId="31" state="hidden" r:id="rId8"/>
    <sheet name="ACADEMIA DA 3 IDADE " sheetId="30" state="hidden" r:id="rId9"/>
    <sheet name="BANCO DE DADOS SETEMBRO SERV" sheetId="8" state="hidden" r:id="rId10"/>
    <sheet name="BANCO DE DADOS SETEMBRO INS" sheetId="20" state="hidden" r:id="rId11"/>
    <sheet name="COMPOSIÇÕES" sheetId="36" state="hidden" r:id="rId12"/>
    <sheet name="COMP. HIDRO" sheetId="21" state="hidden" r:id="rId13"/>
    <sheet name="COMP. ELETRICO " sheetId="23" r:id="rId14"/>
    <sheet name="COMP. SPDA " sheetId="24" state="hidden" r:id="rId15"/>
    <sheet name="COMP. LOG" sheetId="25" state="hidden" r:id="rId16"/>
    <sheet name="COMP. IP" sheetId="32" state="hidden" r:id="rId17"/>
    <sheet name="COMP. INC" sheetId="13" state="hidden" r:id="rId18"/>
    <sheet name="MEM. DE CALCULO" sheetId="16" r:id="rId19"/>
    <sheet name="CRONOGRAMA" sheetId="17" r:id="rId20"/>
    <sheet name="BDI " sheetId="18" r:id="rId21"/>
    <sheet name="BDI DIF" sheetId="37" r:id="rId22"/>
    <sheet name="ENCARGOS SOCIAIS" sheetId="22" r:id="rId23"/>
  </sheets>
  <externalReferences>
    <externalReference r:id="rId24"/>
  </externalReferences>
  <definedNames>
    <definedName name="_xlnm._FilterDatabase" localSheetId="14" hidden="1">'COMP. SPDA '!$A$215:$H$230</definedName>
    <definedName name="_xlnm.Print_Area" localSheetId="8">'ACADEMIA DA 3 IDADE '!$B$2:$G$127</definedName>
    <definedName name="_xlnm.Print_Area" localSheetId="9">'BANCO DE DADOS SETEMBRO SERV'!$B$1:$E$9359</definedName>
    <definedName name="_xlnm.Print_Area" localSheetId="20">'BDI '!$E$4:$L$44</definedName>
    <definedName name="_xlnm.Print_Area" localSheetId="21">'BDI DIF'!$E$4:$L$44</definedName>
    <definedName name="_xlnm.Print_Area" localSheetId="13">'COMP. ELETRICO '!$B$2:$G$347</definedName>
    <definedName name="_xlnm.Print_Area" localSheetId="12">'COMP. HIDRO'!$B$4:$G$103</definedName>
    <definedName name="_xlnm.Print_Area" localSheetId="17">'COMP. INC'!$B$5:$G$372</definedName>
    <definedName name="_xlnm.Print_Area" localSheetId="16">'COMP. IP'!$B$5:$G$752</definedName>
    <definedName name="_xlnm.Print_Area" localSheetId="15">'COMP. LOG'!$B$5:$G$1451</definedName>
    <definedName name="_xlnm.Print_Area" localSheetId="6">'COMP. PAISAGISMO'!$B$2:$G$98</definedName>
    <definedName name="_xlnm.Print_Area" localSheetId="14">'COMP. SPDA '!$B$5:$G$780</definedName>
    <definedName name="_xlnm.Print_Area" localSheetId="4">'COMPOSIÇÃO CIVIL'!$B$2:$G$121</definedName>
    <definedName name="_xlnm.Print_Area" localSheetId="5">'COMPOSIÇÃO ESTRUTURAL'!$B$2:$G$58</definedName>
    <definedName name="_xlnm.Print_Area" localSheetId="19">CRONOGRAMA!$C$2:$AC$25</definedName>
    <definedName name="_xlnm.Print_Area" localSheetId="1">'DECL. DE RESP.'!$B$2:$I$47</definedName>
    <definedName name="_xlnm.Print_Area" localSheetId="22">'ENCARGOS SOCIAIS'!$C$2:$H$46</definedName>
    <definedName name="_xlnm.Print_Area" localSheetId="18">'MEM. DE CALCULO'!$B$2:$F$19</definedName>
    <definedName name="_xlnm.Print_Area" localSheetId="3">'ORÇAMENTO '!$C$4:$J$84</definedName>
    <definedName name="_xlnm.Print_Area" localSheetId="7">'PLAYGROUND '!$B$2:$G$252</definedName>
    <definedName name="_xlnm.Print_Area" localSheetId="0">QCI!$B$2:$F$17</definedName>
    <definedName name="_xlnm.Print_Area" localSheetId="2">RESUMO!$B$2:$I$22</definedName>
    <definedName name="Serviços">[1]Solum!$A$3:$AD$2430</definedName>
    <definedName name="_xlnm.Print_Titles" localSheetId="8">'ACADEMIA DA 3 IDADE '!$2:$12</definedName>
    <definedName name="_xlnm.Print_Titles" localSheetId="13">'COMP. ELETRICO '!$3:$11</definedName>
    <definedName name="_xlnm.Print_Titles" localSheetId="12">'COMP. HIDRO'!$4:$13</definedName>
    <definedName name="_xlnm.Print_Titles" localSheetId="17">'COMP. INC'!$5:$14</definedName>
    <definedName name="_xlnm.Print_Titles" localSheetId="16">'COMP. IP'!$5:$14</definedName>
    <definedName name="_xlnm.Print_Titles" localSheetId="15">'COMP. LOG'!$5:$14</definedName>
    <definedName name="_xlnm.Print_Titles" localSheetId="6">'COMP. PAISAGISMO'!$2:$11</definedName>
    <definedName name="_xlnm.Print_Titles" localSheetId="14">'COMP. SPDA '!$5:$14</definedName>
    <definedName name="_xlnm.Print_Titles" localSheetId="4">'COMPOSIÇÃO CIVIL'!$2:$11</definedName>
    <definedName name="_xlnm.Print_Titles" localSheetId="5">'COMPOSIÇÃO ESTRUTURAL'!$2:$11</definedName>
    <definedName name="_xlnm.Print_Titles" localSheetId="1">'DECL. DE RESP.'!$2:$5</definedName>
    <definedName name="_xlnm.Print_Titles" localSheetId="18">'MEM. DE CALCULO'!$2:$11</definedName>
    <definedName name="_xlnm.Print_Titles" localSheetId="3">'ORÇAMENTO '!$4:$14</definedName>
    <definedName name="_xlnm.Print_Titles" localSheetId="7">'PLAYGROUND '!$2:$12</definedName>
    <definedName name="_xlnm.Print_Titles" localSheetId="2">RESUMO!$2:$7</definedName>
  </definedNames>
  <calcPr calcId="162913"/>
</workbook>
</file>

<file path=xl/calcChain.xml><?xml version="1.0" encoding="utf-8"?>
<calcChain xmlns="http://schemas.openxmlformats.org/spreadsheetml/2006/main">
  <c r="L28" i="7" l="1"/>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27" i="7"/>
  <c r="L21" i="7" l="1"/>
  <c r="H304" i="23"/>
  <c r="B307" i="23" l="1"/>
  <c r="D79" i="7" s="1"/>
  <c r="C202" i="36"/>
  <c r="D6" i="15"/>
  <c r="G8" i="7"/>
  <c r="F6" i="15" s="1"/>
  <c r="D314" i="23"/>
  <c r="C314" i="23"/>
  <c r="D347" i="23"/>
  <c r="D340" i="23"/>
  <c r="D331" i="23"/>
  <c r="D323" i="23"/>
  <c r="F312" i="23"/>
  <c r="G312" i="23" s="1"/>
  <c r="G311" i="23"/>
  <c r="F311" i="23"/>
  <c r="F310" i="23"/>
  <c r="G310" i="23" s="1"/>
  <c r="E297" i="23" l="1"/>
  <c r="G81" i="7" l="1"/>
  <c r="E6" i="15"/>
  <c r="D81" i="7"/>
  <c r="D78" i="7"/>
  <c r="B286" i="23"/>
  <c r="B262" i="23"/>
  <c r="G252" i="23"/>
  <c r="G241" i="23"/>
  <c r="D271" i="23"/>
  <c r="D283" i="23" s="1"/>
  <c r="D270" i="23"/>
  <c r="D276" i="23" s="1"/>
  <c r="D282" i="23" s="1"/>
  <c r="D269" i="23"/>
  <c r="D281" i="23" s="1"/>
  <c r="G265" i="23"/>
  <c r="G277" i="23" s="1"/>
  <c r="F265" i="23"/>
  <c r="F277" i="23" s="1"/>
  <c r="E265" i="23"/>
  <c r="E277" i="23" s="1"/>
  <c r="C265" i="23"/>
  <c r="C277" i="23" s="1"/>
  <c r="B265" i="23"/>
  <c r="B277" i="23" s="1"/>
  <c r="B271" i="23" s="1"/>
  <c r="G264" i="23"/>
  <c r="G276" i="23" s="1"/>
  <c r="F264" i="23"/>
  <c r="F276" i="23" s="1"/>
  <c r="E264" i="23"/>
  <c r="E276" i="23" s="1"/>
  <c r="C264" i="23"/>
  <c r="C276" i="23" s="1"/>
  <c r="B264" i="23"/>
  <c r="B276" i="23" s="1"/>
  <c r="G263" i="23"/>
  <c r="G275" i="23" s="1"/>
  <c r="F263" i="23"/>
  <c r="F275" i="23" s="1"/>
  <c r="F269" i="23" s="1"/>
  <c r="E263" i="23"/>
  <c r="E275" i="23" s="1"/>
  <c r="C263" i="23"/>
  <c r="C275" i="23" s="1"/>
  <c r="B263" i="23"/>
  <c r="B275" i="23" s="1"/>
  <c r="J261" i="23"/>
  <c r="I261" i="23"/>
  <c r="K262" i="23" s="1"/>
  <c r="D251" i="23"/>
  <c r="G248" i="23" s="1"/>
  <c r="C251" i="23"/>
  <c r="C248" i="23" s="1"/>
  <c r="B27" i="37"/>
  <c r="B26" i="37"/>
  <c r="K24" i="37"/>
  <c r="K21" i="37"/>
  <c r="N18" i="37"/>
  <c r="N17" i="37"/>
  <c r="N16" i="37"/>
  <c r="N15" i="37"/>
  <c r="N19" i="37" s="1"/>
  <c r="N20" i="37" s="1"/>
  <c r="K31" i="37" s="1"/>
  <c r="I6" i="37" s="1"/>
  <c r="K14" i="37"/>
  <c r="B3" i="37"/>
  <c r="B28" i="37" s="1"/>
  <c r="B29" i="37" s="1"/>
  <c r="B30" i="37" s="1"/>
  <c r="B31" i="37" s="1"/>
  <c r="B2" i="37"/>
  <c r="D284" i="23" l="1"/>
  <c r="F251" i="23" s="1"/>
  <c r="G251" i="23" s="1"/>
  <c r="H248" i="23" s="1"/>
  <c r="C283" i="23"/>
  <c r="C271" i="23"/>
  <c r="B281" i="23"/>
  <c r="B269" i="23"/>
  <c r="C282" i="23"/>
  <c r="C270" i="23"/>
  <c r="G270" i="23"/>
  <c r="G282" i="23"/>
  <c r="G283" i="23"/>
  <c r="G271" i="23"/>
  <c r="F282" i="23"/>
  <c r="F270" i="23"/>
  <c r="C281" i="23"/>
  <c r="C269" i="23"/>
  <c r="E269" i="23"/>
  <c r="E281" i="23"/>
  <c r="E282" i="23"/>
  <c r="E270" i="23"/>
  <c r="G281" i="23"/>
  <c r="G269" i="23"/>
  <c r="E283" i="23"/>
  <c r="E271" i="23"/>
  <c r="B282" i="23"/>
  <c r="B270" i="23"/>
  <c r="F283" i="23"/>
  <c r="F271" i="23"/>
  <c r="F281" i="23"/>
  <c r="B283" i="23"/>
  <c r="K261" i="23"/>
  <c r="E298" i="23" l="1"/>
  <c r="D298" i="23"/>
  <c r="D305" i="23" s="1"/>
  <c r="C298" i="23"/>
  <c r="B305" i="23" s="1"/>
  <c r="D297" i="23"/>
  <c r="D304" i="23" s="1"/>
  <c r="C297" i="23"/>
  <c r="B304" i="23" s="1"/>
  <c r="F6445" i="8" l="1"/>
  <c r="F6444" i="8"/>
  <c r="F6443" i="8"/>
  <c r="F6442" i="8"/>
  <c r="F6441" i="8"/>
  <c r="F6440" i="8"/>
  <c r="F6439" i="8"/>
  <c r="F6438" i="8"/>
  <c r="F6437" i="8"/>
  <c r="F6436" i="8"/>
  <c r="F6435" i="8"/>
  <c r="F6434" i="8"/>
  <c r="F6433" i="8"/>
  <c r="F6432" i="8"/>
  <c r="F6431" i="8"/>
  <c r="F6430" i="8"/>
  <c r="F6429" i="8"/>
  <c r="F6428" i="8"/>
  <c r="F6427" i="8"/>
  <c r="F6426" i="8"/>
  <c r="F6425" i="8"/>
  <c r="F6424" i="8"/>
  <c r="F6423" i="8"/>
  <c r="F6422" i="8"/>
  <c r="F6421" i="8"/>
  <c r="F6420" i="8"/>
  <c r="F6419" i="8"/>
  <c r="F6418" i="8"/>
  <c r="F6417" i="8"/>
  <c r="F6416" i="8"/>
  <c r="F6415" i="8"/>
  <c r="F6414" i="8"/>
  <c r="F6413" i="8"/>
  <c r="F6412" i="8"/>
  <c r="F6411" i="8"/>
  <c r="F6410" i="8"/>
  <c r="F6409" i="8"/>
  <c r="F6408" i="8"/>
  <c r="F6407" i="8"/>
  <c r="F6406" i="8"/>
  <c r="F6405" i="8"/>
  <c r="F6404" i="8"/>
  <c r="F6403" i="8"/>
  <c r="F6402" i="8"/>
  <c r="F6401" i="8"/>
  <c r="F6400" i="8"/>
  <c r="E19" i="16" l="1"/>
  <c r="B18" i="16"/>
  <c r="B17" i="16"/>
  <c r="E17" i="16" s="1"/>
  <c r="B16" i="16"/>
  <c r="B15" i="16"/>
  <c r="E15" i="16" s="1"/>
  <c r="B14" i="16"/>
  <c r="E14" i="16" s="1"/>
  <c r="D90" i="26"/>
  <c r="C90" i="26"/>
  <c r="D93" i="26"/>
  <c r="C93" i="26"/>
  <c r="D92" i="26"/>
  <c r="C92" i="26"/>
  <c r="D89" i="26"/>
  <c r="C89" i="26"/>
  <c r="D88" i="26"/>
  <c r="C88" i="26"/>
  <c r="D87" i="26"/>
  <c r="C87" i="26"/>
  <c r="D86" i="26"/>
  <c r="C86" i="26"/>
  <c r="D85" i="26"/>
  <c r="C85" i="26"/>
  <c r="F17" i="16" l="1"/>
  <c r="F14" i="16"/>
  <c r="F19" i="16"/>
  <c r="D16" i="16"/>
  <c r="E16" i="16"/>
  <c r="D14" i="16"/>
  <c r="C14" i="16"/>
  <c r="C17" i="16"/>
  <c r="D17" i="16"/>
  <c r="F15" i="16"/>
  <c r="D15" i="16"/>
  <c r="C15" i="16"/>
  <c r="F18" i="16"/>
  <c r="E18" i="16"/>
  <c r="C18" i="16"/>
  <c r="G62" i="7" l="1"/>
  <c r="D100" i="21" l="1"/>
  <c r="C100" i="21"/>
  <c r="D99" i="21"/>
  <c r="C99" i="21"/>
  <c r="D97" i="21"/>
  <c r="C97" i="21"/>
  <c r="D96" i="21"/>
  <c r="C96" i="21"/>
  <c r="D95" i="21"/>
  <c r="C95" i="21"/>
  <c r="D37" i="29" l="1"/>
  <c r="C37" i="29"/>
  <c r="D36" i="29"/>
  <c r="C36" i="29"/>
  <c r="D34" i="29"/>
  <c r="C34" i="29"/>
  <c r="D33" i="29"/>
  <c r="C33" i="29"/>
  <c r="D32" i="29"/>
  <c r="C32" i="29"/>
  <c r="D31" i="29"/>
  <c r="C31" i="29"/>
  <c r="D29" i="29"/>
  <c r="C29" i="29"/>
  <c r="D28" i="29"/>
  <c r="C28" i="29"/>
  <c r="D27" i="29"/>
  <c r="C27" i="29"/>
  <c r="D26" i="29"/>
  <c r="C26" i="29"/>
  <c r="I47" i="29"/>
  <c r="I46" i="29"/>
  <c r="E33" i="29"/>
  <c r="E28" i="29"/>
  <c r="E27" i="29"/>
  <c r="F88" i="30" l="1"/>
  <c r="F70" i="30"/>
  <c r="F53" i="30"/>
  <c r="F35" i="30"/>
  <c r="E17" i="9" l="1"/>
  <c r="D82" i="21"/>
  <c r="C82" i="21"/>
  <c r="D81" i="21"/>
  <c r="C81" i="21"/>
  <c r="D80" i="21"/>
  <c r="C80" i="21"/>
  <c r="D78" i="21"/>
  <c r="C78" i="21"/>
  <c r="D77" i="21"/>
  <c r="C77" i="21"/>
  <c r="D90" i="21"/>
  <c r="F76" i="21" s="1"/>
  <c r="G76" i="21" s="1"/>
  <c r="D76" i="21"/>
  <c r="C76" i="21"/>
  <c r="AE23" i="17"/>
  <c r="D71" i="21"/>
  <c r="D106" i="36" l="1"/>
  <c r="D107" i="36"/>
  <c r="D105" i="36"/>
  <c r="C106" i="36"/>
  <c r="C107" i="36"/>
  <c r="C105" i="36"/>
  <c r="B54" i="21"/>
  <c r="B27" i="9"/>
  <c r="B42" i="9" s="1"/>
  <c r="B50" i="9" s="1"/>
  <c r="B67" i="9" s="1"/>
  <c r="B78" i="9" s="1"/>
  <c r="B86" i="9" s="1"/>
  <c r="B95" i="9" s="1"/>
  <c r="B106" i="9" s="1"/>
  <c r="D63" i="36"/>
  <c r="E63" i="36"/>
  <c r="C89" i="9"/>
  <c r="D89" i="9"/>
  <c r="C91" i="9"/>
  <c r="D91" i="9"/>
  <c r="C92" i="9"/>
  <c r="D92" i="9"/>
  <c r="D58" i="21"/>
  <c r="C58" i="21"/>
  <c r="D61" i="21"/>
  <c r="C61" i="21"/>
  <c r="D60" i="21"/>
  <c r="C60" i="21"/>
  <c r="D48" i="21"/>
  <c r="C48" i="21"/>
  <c r="D47" i="21"/>
  <c r="C47" i="21"/>
  <c r="D45" i="21"/>
  <c r="C45" i="21"/>
  <c r="D44" i="21"/>
  <c r="C44" i="21"/>
  <c r="F57" i="21"/>
  <c r="G57" i="21" s="1"/>
  <c r="D57" i="21"/>
  <c r="C57" i="21"/>
  <c r="G43" i="21"/>
  <c r="B73" i="21" l="1"/>
  <c r="C108" i="36"/>
  <c r="D108" i="36"/>
  <c r="C109" i="36"/>
  <c r="D109" i="36"/>
  <c r="B92" i="21" l="1"/>
  <c r="C140" i="36"/>
  <c r="C148" i="36"/>
  <c r="D164" i="36"/>
  <c r="C156" i="36"/>
  <c r="C164" i="36"/>
  <c r="C172" i="36"/>
  <c r="D132" i="36"/>
  <c r="C124" i="36"/>
  <c r="E16" i="9"/>
  <c r="D140" i="36" l="1"/>
  <c r="E139" i="36"/>
  <c r="C139" i="36"/>
  <c r="D139" i="36"/>
  <c r="E138" i="36"/>
  <c r="C138" i="36"/>
  <c r="D138" i="36"/>
  <c r="E137" i="36"/>
  <c r="C137" i="36"/>
  <c r="D137" i="36"/>
  <c r="E144" i="36"/>
  <c r="C152" i="36"/>
  <c r="D160" i="36"/>
  <c r="E167" i="36"/>
  <c r="C175" i="36"/>
  <c r="C111" i="36"/>
  <c r="D119" i="36"/>
  <c r="E126" i="36"/>
  <c r="C134" i="36"/>
  <c r="D142" i="36"/>
  <c r="E149" i="36"/>
  <c r="C149" i="36"/>
  <c r="D157" i="36"/>
  <c r="E164" i="36"/>
  <c r="C143" i="36"/>
  <c r="D110" i="36"/>
  <c r="E152" i="36"/>
  <c r="C142" i="36"/>
  <c r="D124" i="36"/>
  <c r="E131" i="36"/>
  <c r="C131" i="36"/>
  <c r="D131" i="36"/>
  <c r="E130" i="36"/>
  <c r="C130" i="36"/>
  <c r="D130" i="36"/>
  <c r="E129" i="36"/>
  <c r="C129" i="36"/>
  <c r="D129" i="36"/>
  <c r="E136" i="36"/>
  <c r="C144" i="36"/>
  <c r="D152" i="36"/>
  <c r="E159" i="36"/>
  <c r="C167" i="36"/>
  <c r="D175" i="36"/>
  <c r="D111" i="36"/>
  <c r="E118" i="36"/>
  <c r="C126" i="36"/>
  <c r="D134" i="36"/>
  <c r="E141" i="36"/>
  <c r="C141" i="36"/>
  <c r="D149" i="36"/>
  <c r="E156" i="36"/>
  <c r="E158" i="36"/>
  <c r="C117" i="36"/>
  <c r="E175" i="36"/>
  <c r="C157" i="36"/>
  <c r="C132" i="36"/>
  <c r="D116" i="36"/>
  <c r="E123" i="36"/>
  <c r="C123" i="36"/>
  <c r="D123" i="36"/>
  <c r="E122" i="36"/>
  <c r="C122" i="36"/>
  <c r="D122" i="36"/>
  <c r="E121" i="36"/>
  <c r="C121" i="36"/>
  <c r="D121" i="36"/>
  <c r="E128" i="36"/>
  <c r="C136" i="36"/>
  <c r="D144" i="36"/>
  <c r="E151" i="36"/>
  <c r="C159" i="36"/>
  <c r="D167" i="36"/>
  <c r="E174" i="36"/>
  <c r="C118" i="36"/>
  <c r="D126" i="36"/>
  <c r="E133" i="36"/>
  <c r="C133" i="36"/>
  <c r="D141" i="36"/>
  <c r="E148" i="36"/>
  <c r="E135" i="36"/>
  <c r="D174" i="36"/>
  <c r="E132" i="36"/>
  <c r="E134" i="36"/>
  <c r="C116" i="36"/>
  <c r="E115" i="36"/>
  <c r="C115" i="36"/>
  <c r="D115" i="36"/>
  <c r="E114" i="36"/>
  <c r="C114" i="36"/>
  <c r="D114" i="36"/>
  <c r="E113" i="36"/>
  <c r="C113" i="36"/>
  <c r="D113" i="36"/>
  <c r="E120" i="36"/>
  <c r="C128" i="36"/>
  <c r="D136" i="36"/>
  <c r="E143" i="36"/>
  <c r="C151" i="36"/>
  <c r="D159" i="36"/>
  <c r="E166" i="36"/>
  <c r="C174" i="36"/>
  <c r="C110" i="36"/>
  <c r="D118" i="36"/>
  <c r="E125" i="36"/>
  <c r="C125" i="36"/>
  <c r="D133" i="36"/>
  <c r="E140" i="36"/>
  <c r="D128" i="36"/>
  <c r="C166" i="36"/>
  <c r="D125" i="36"/>
  <c r="C119" i="36"/>
  <c r="E172" i="36"/>
  <c r="E171" i="36"/>
  <c r="C171" i="36"/>
  <c r="D171" i="36"/>
  <c r="E170" i="36"/>
  <c r="C170" i="36"/>
  <c r="D170" i="36"/>
  <c r="E169" i="36"/>
  <c r="C169" i="36"/>
  <c r="D169" i="36"/>
  <c r="E176" i="36"/>
  <c r="E112" i="36"/>
  <c r="C120" i="36"/>
  <c r="D151" i="36"/>
  <c r="E117" i="36"/>
  <c r="D168" i="36"/>
  <c r="E157" i="36"/>
  <c r="D172" i="36"/>
  <c r="E163" i="36"/>
  <c r="C163" i="36"/>
  <c r="D163" i="36"/>
  <c r="E162" i="36"/>
  <c r="C162" i="36"/>
  <c r="D162" i="36"/>
  <c r="E161" i="36"/>
  <c r="C161" i="36"/>
  <c r="D161" i="36"/>
  <c r="E168" i="36"/>
  <c r="C176" i="36"/>
  <c r="C112" i="36"/>
  <c r="D120" i="36"/>
  <c r="E127" i="36"/>
  <c r="C135" i="36"/>
  <c r="D143" i="36"/>
  <c r="E150" i="36"/>
  <c r="C158" i="36"/>
  <c r="D166" i="36"/>
  <c r="E173" i="36"/>
  <c r="C173" i="36"/>
  <c r="D117" i="36"/>
  <c r="E124" i="36"/>
  <c r="C145" i="36"/>
  <c r="E111" i="36"/>
  <c r="D165" i="36"/>
  <c r="D156" i="36"/>
  <c r="E155" i="36"/>
  <c r="C155" i="36"/>
  <c r="D155" i="36"/>
  <c r="E154" i="36"/>
  <c r="C154" i="36"/>
  <c r="D154" i="36"/>
  <c r="E153" i="36"/>
  <c r="C153" i="36"/>
  <c r="D153" i="36"/>
  <c r="E160" i="36"/>
  <c r="C168" i="36"/>
  <c r="D176" i="36"/>
  <c r="D112" i="36"/>
  <c r="E119" i="36"/>
  <c r="C127" i="36"/>
  <c r="D135" i="36"/>
  <c r="E142" i="36"/>
  <c r="C150" i="36"/>
  <c r="D158" i="36"/>
  <c r="E165" i="36"/>
  <c r="C165" i="36"/>
  <c r="D173" i="36"/>
  <c r="E116" i="36"/>
  <c r="D145" i="36"/>
  <c r="D127" i="36"/>
  <c r="D148" i="36"/>
  <c r="E147" i="36"/>
  <c r="C147" i="36"/>
  <c r="D147" i="36"/>
  <c r="E146" i="36"/>
  <c r="C146" i="36"/>
  <c r="D146" i="36"/>
  <c r="E145" i="36"/>
  <c r="C160" i="36"/>
  <c r="D150" i="36"/>
  <c r="D291" i="23" l="1"/>
  <c r="C291" i="23"/>
  <c r="D289" i="23"/>
  <c r="C289" i="23"/>
  <c r="C286" i="23" s="1"/>
  <c r="D245" i="23"/>
  <c r="C245" i="23"/>
  <c r="D244" i="23"/>
  <c r="C244" i="23"/>
  <c r="D238" i="23"/>
  <c r="C238" i="23"/>
  <c r="D236" i="23"/>
  <c r="C236" i="23"/>
  <c r="D235" i="23"/>
  <c r="C235" i="23"/>
  <c r="D234" i="23"/>
  <c r="C234" i="23"/>
  <c r="D233" i="23"/>
  <c r="C233" i="23"/>
  <c r="C230" i="23" s="1"/>
  <c r="D227" i="23"/>
  <c r="C227" i="23"/>
  <c r="D226" i="23"/>
  <c r="C226" i="23"/>
  <c r="D224" i="23"/>
  <c r="G221" i="23" s="1"/>
  <c r="C224" i="23"/>
  <c r="D218" i="23"/>
  <c r="C218" i="23"/>
  <c r="D216" i="23"/>
  <c r="C216" i="23"/>
  <c r="D215" i="23"/>
  <c r="C215" i="23"/>
  <c r="D214" i="23"/>
  <c r="C214" i="23"/>
  <c r="D213" i="23"/>
  <c r="C213" i="23"/>
  <c r="D120" i="9" l="1"/>
  <c r="C120" i="9"/>
  <c r="D118" i="9"/>
  <c r="C118" i="9"/>
  <c r="D32" i="26" l="1"/>
  <c r="D72" i="26"/>
  <c r="D112" i="9" l="1"/>
  <c r="C112" i="9"/>
  <c r="D110" i="9"/>
  <c r="C110" i="9"/>
  <c r="D109" i="9"/>
  <c r="C109" i="9"/>
  <c r="D413" i="36" l="1"/>
  <c r="D412" i="36"/>
  <c r="D411" i="36"/>
  <c r="C413" i="36"/>
  <c r="C412" i="36"/>
  <c r="C411" i="36"/>
  <c r="D20" i="29"/>
  <c r="C20" i="29"/>
  <c r="D19" i="29"/>
  <c r="C19" i="29"/>
  <c r="D17" i="29"/>
  <c r="C17" i="29"/>
  <c r="D16" i="29"/>
  <c r="C16" i="29"/>
  <c r="D99" i="9" l="1"/>
  <c r="C99" i="9"/>
  <c r="D103" i="9"/>
  <c r="C103" i="9"/>
  <c r="D102" i="9"/>
  <c r="C102" i="9"/>
  <c r="D100" i="9"/>
  <c r="C100" i="9"/>
  <c r="D98" i="9"/>
  <c r="C98" i="9"/>
  <c r="F105" i="30" l="1"/>
  <c r="D207" i="23" l="1"/>
  <c r="C207" i="23"/>
  <c r="D206" i="23"/>
  <c r="C206" i="23"/>
  <c r="D205" i="23"/>
  <c r="C205" i="23"/>
  <c r="D204" i="23"/>
  <c r="C204" i="23"/>
  <c r="D203" i="23"/>
  <c r="C203" i="23"/>
  <c r="D202" i="23"/>
  <c r="C202" i="23"/>
  <c r="D201" i="23"/>
  <c r="C201" i="23"/>
  <c r="D199" i="23"/>
  <c r="C199" i="23"/>
  <c r="D198" i="23"/>
  <c r="C198" i="23"/>
  <c r="D197" i="23"/>
  <c r="C197" i="23"/>
  <c r="D196" i="23"/>
  <c r="C196" i="23"/>
  <c r="D195" i="23"/>
  <c r="C195" i="23"/>
  <c r="D194" i="23"/>
  <c r="C194" i="23"/>
  <c r="D193" i="23"/>
  <c r="C193" i="23"/>
  <c r="D192" i="23"/>
  <c r="C192" i="23"/>
  <c r="D191" i="23"/>
  <c r="C191" i="23"/>
  <c r="D190" i="23"/>
  <c r="C190" i="23"/>
  <c r="D189" i="23"/>
  <c r="C189" i="23"/>
  <c r="D188" i="23"/>
  <c r="C188" i="23"/>
  <c r="D187" i="23"/>
  <c r="C187" i="23"/>
  <c r="D186" i="23"/>
  <c r="C186" i="23"/>
  <c r="D185" i="23"/>
  <c r="C185" i="23"/>
  <c r="D184" i="23"/>
  <c r="C184" i="23"/>
  <c r="D183" i="23"/>
  <c r="C183" i="23"/>
  <c r="D182" i="23"/>
  <c r="C182" i="23"/>
  <c r="D181" i="23"/>
  <c r="C181" i="23"/>
  <c r="D180" i="23"/>
  <c r="C180" i="23"/>
  <c r="D175" i="13" l="1"/>
  <c r="D76" i="13"/>
  <c r="D75" i="13"/>
  <c r="D46" i="13"/>
  <c r="D695" i="32" l="1"/>
  <c r="D688" i="32"/>
  <c r="D664" i="32"/>
  <c r="D329" i="32"/>
  <c r="D248" i="32"/>
  <c r="D254" i="32" s="1"/>
  <c r="D256" i="32" s="1"/>
  <c r="D242" i="32"/>
  <c r="F248" i="32"/>
  <c r="F254" i="32" s="1"/>
  <c r="F242" i="32"/>
  <c r="E242" i="32"/>
  <c r="E248" i="32" s="1"/>
  <c r="E254" i="32" s="1"/>
  <c r="B242" i="32"/>
  <c r="B248" i="32" s="1"/>
  <c r="B254" i="32" s="1"/>
  <c r="G236" i="32"/>
  <c r="G242" i="32" s="1"/>
  <c r="G248" i="32" s="1"/>
  <c r="G254" i="32" s="1"/>
  <c r="F236" i="32"/>
  <c r="E236" i="32"/>
  <c r="C236" i="32"/>
  <c r="C242" i="32" s="1"/>
  <c r="C248" i="32" s="1"/>
  <c r="C254" i="32" s="1"/>
  <c r="B236" i="32"/>
  <c r="D1451" i="25"/>
  <c r="F1419" i="25" s="1"/>
  <c r="D810" i="25"/>
  <c r="D300" i="25"/>
  <c r="D284" i="25"/>
  <c r="D61" i="25"/>
  <c r="D608" i="24"/>
  <c r="D171" i="23" l="1"/>
  <c r="C171" i="23"/>
  <c r="D170" i="23"/>
  <c r="C170" i="23"/>
  <c r="D169" i="23"/>
  <c r="C169" i="23"/>
  <c r="D168" i="23"/>
  <c r="C168" i="23"/>
  <c r="D167" i="23"/>
  <c r="C167" i="23"/>
  <c r="D166" i="23"/>
  <c r="C166" i="23"/>
  <c r="D165" i="23"/>
  <c r="C165" i="23"/>
  <c r="D164" i="23"/>
  <c r="C164" i="23"/>
  <c r="D163" i="23"/>
  <c r="C163" i="23"/>
  <c r="D156" i="23"/>
  <c r="C156" i="23"/>
  <c r="D149" i="23"/>
  <c r="C149" i="23"/>
  <c r="D148" i="23"/>
  <c r="C148" i="23"/>
  <c r="D147" i="23"/>
  <c r="C147" i="23"/>
  <c r="D146" i="23"/>
  <c r="C146" i="23"/>
  <c r="D153" i="23"/>
  <c r="C153" i="23"/>
  <c r="D152" i="23"/>
  <c r="C152" i="23"/>
  <c r="D151" i="23"/>
  <c r="C151" i="23"/>
  <c r="D150" i="23"/>
  <c r="C150" i="23"/>
  <c r="D154" i="23"/>
  <c r="C154" i="23"/>
  <c r="D157" i="23"/>
  <c r="C157" i="23"/>
  <c r="D174" i="23" l="1"/>
  <c r="C174" i="23"/>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1005" i="20"/>
  <c r="H1006" i="20"/>
  <c r="H1007" i="20"/>
  <c r="H1008" i="20"/>
  <c r="H1009" i="20"/>
  <c r="H1010" i="20"/>
  <c r="H1011" i="20"/>
  <c r="H1012" i="20"/>
  <c r="H1013" i="20"/>
  <c r="H1014" i="20"/>
  <c r="H1015" i="20"/>
  <c r="H1016" i="20"/>
  <c r="H1017" i="20"/>
  <c r="H1018" i="20"/>
  <c r="H1019" i="20"/>
  <c r="H1020" i="20"/>
  <c r="H1021" i="20"/>
  <c r="H1022" i="20"/>
  <c r="H1023" i="20"/>
  <c r="H1024" i="20"/>
  <c r="H1025" i="20"/>
  <c r="H1026" i="20"/>
  <c r="H1027" i="20"/>
  <c r="H1028" i="20"/>
  <c r="H1029" i="20"/>
  <c r="H1030" i="20"/>
  <c r="H1031" i="20"/>
  <c r="H1032" i="20"/>
  <c r="H1033" i="20"/>
  <c r="H1034" i="20"/>
  <c r="H1035" i="20"/>
  <c r="H1036" i="20"/>
  <c r="H1037" i="20"/>
  <c r="H1038" i="20"/>
  <c r="H1039" i="20"/>
  <c r="H1040" i="20"/>
  <c r="H1041" i="20"/>
  <c r="H1042" i="20"/>
  <c r="H1043" i="20"/>
  <c r="H1044" i="20"/>
  <c r="H1045" i="20"/>
  <c r="H1046" i="20"/>
  <c r="H1047" i="20"/>
  <c r="H1048" i="20"/>
  <c r="H1049" i="20"/>
  <c r="H1050" i="20"/>
  <c r="H1051" i="20"/>
  <c r="H1052" i="20"/>
  <c r="H1053" i="20"/>
  <c r="H1054" i="20"/>
  <c r="H1055" i="20"/>
  <c r="H1056" i="20"/>
  <c r="H1057" i="20"/>
  <c r="H1058" i="20"/>
  <c r="H1059" i="20"/>
  <c r="H1060" i="20"/>
  <c r="H1061" i="20"/>
  <c r="H1062" i="20"/>
  <c r="H1063" i="20"/>
  <c r="H1064" i="20"/>
  <c r="H1065" i="20"/>
  <c r="H1066" i="20"/>
  <c r="H1067" i="20"/>
  <c r="H1068" i="20"/>
  <c r="H1069" i="20"/>
  <c r="H1070" i="20"/>
  <c r="H1071" i="20"/>
  <c r="H1072" i="20"/>
  <c r="H1073" i="20"/>
  <c r="H1074" i="20"/>
  <c r="H1075" i="20"/>
  <c r="H1076" i="20"/>
  <c r="H1077" i="20"/>
  <c r="H1078" i="20"/>
  <c r="H1079" i="20"/>
  <c r="H1080" i="20"/>
  <c r="H1081" i="20"/>
  <c r="H1082" i="20"/>
  <c r="H1083" i="20"/>
  <c r="H1084" i="20"/>
  <c r="H1085" i="20"/>
  <c r="H1086" i="20"/>
  <c r="H1087" i="20"/>
  <c r="H1088" i="20"/>
  <c r="H1089" i="20"/>
  <c r="H1090" i="20"/>
  <c r="H1091" i="20"/>
  <c r="H1092" i="20"/>
  <c r="H1093" i="20"/>
  <c r="H1094" i="20"/>
  <c r="H1095" i="20"/>
  <c r="H1096" i="20"/>
  <c r="H1097" i="20"/>
  <c r="H1098" i="20"/>
  <c r="H1099" i="20"/>
  <c r="H1100" i="20"/>
  <c r="H1101" i="20"/>
  <c r="H1102" i="20"/>
  <c r="H1103" i="20"/>
  <c r="H1104" i="20"/>
  <c r="H1105" i="20"/>
  <c r="H1106" i="20"/>
  <c r="H1107" i="20"/>
  <c r="H1108" i="20"/>
  <c r="H1109" i="20"/>
  <c r="H1110" i="20"/>
  <c r="H1111" i="20"/>
  <c r="H1112" i="20"/>
  <c r="H1113" i="20"/>
  <c r="H1114" i="20"/>
  <c r="H1115" i="20"/>
  <c r="H1116" i="20"/>
  <c r="H1117" i="20"/>
  <c r="H1118" i="20"/>
  <c r="H1119" i="20"/>
  <c r="H1120" i="20"/>
  <c r="H1121" i="20"/>
  <c r="H1122" i="20"/>
  <c r="H1123" i="20"/>
  <c r="H1124" i="20"/>
  <c r="H1125" i="20"/>
  <c r="H1126" i="20"/>
  <c r="H1127" i="20"/>
  <c r="H1128" i="20"/>
  <c r="H1129" i="20"/>
  <c r="H1130" i="20"/>
  <c r="H1131" i="20"/>
  <c r="H1132" i="20"/>
  <c r="H1133" i="20"/>
  <c r="H1134" i="20"/>
  <c r="H1135" i="20"/>
  <c r="H1136" i="20"/>
  <c r="H1137" i="20"/>
  <c r="H1138" i="20"/>
  <c r="H1139" i="20"/>
  <c r="H1140" i="20"/>
  <c r="H1141" i="20"/>
  <c r="H1142" i="20"/>
  <c r="H1143" i="20"/>
  <c r="H1144" i="20"/>
  <c r="H1145" i="20"/>
  <c r="H1146" i="20"/>
  <c r="H1147" i="20"/>
  <c r="H1148" i="20"/>
  <c r="H1149" i="20"/>
  <c r="H1150" i="20"/>
  <c r="H1151" i="20"/>
  <c r="H1152" i="20"/>
  <c r="H1153" i="20"/>
  <c r="H1154" i="20"/>
  <c r="H1155" i="20"/>
  <c r="H1156" i="20"/>
  <c r="H1157" i="20"/>
  <c r="H1158" i="20"/>
  <c r="H1159" i="20"/>
  <c r="H1160" i="20"/>
  <c r="H1161" i="20"/>
  <c r="H1162" i="20"/>
  <c r="H1163" i="20"/>
  <c r="H1164" i="20"/>
  <c r="H1165" i="20"/>
  <c r="H1166" i="20"/>
  <c r="H1167" i="20"/>
  <c r="H1168" i="20"/>
  <c r="H1169" i="20"/>
  <c r="H1170" i="20"/>
  <c r="H1171" i="20"/>
  <c r="H1172" i="20"/>
  <c r="H1173" i="20"/>
  <c r="H1174" i="20"/>
  <c r="H1175" i="20"/>
  <c r="H1176" i="20"/>
  <c r="H1177" i="20"/>
  <c r="H1178" i="20"/>
  <c r="H1179" i="20"/>
  <c r="H1180" i="20"/>
  <c r="H1181" i="20"/>
  <c r="H1182" i="20"/>
  <c r="H1183" i="20"/>
  <c r="H1184" i="20"/>
  <c r="H1185" i="20"/>
  <c r="H1186" i="20"/>
  <c r="H1187" i="20"/>
  <c r="H1188" i="20"/>
  <c r="H1189" i="20"/>
  <c r="H1190" i="20"/>
  <c r="H1191" i="20"/>
  <c r="H1192" i="20"/>
  <c r="H1193" i="20"/>
  <c r="H1194" i="20"/>
  <c r="H1195" i="20"/>
  <c r="H1196" i="20"/>
  <c r="H1197" i="20"/>
  <c r="H1198" i="20"/>
  <c r="H1199" i="20"/>
  <c r="H1200" i="20"/>
  <c r="H1201" i="20"/>
  <c r="H1202" i="20"/>
  <c r="H1203" i="20"/>
  <c r="H1204" i="20"/>
  <c r="H1205" i="20"/>
  <c r="H1206" i="20"/>
  <c r="H1207" i="20"/>
  <c r="H1208" i="20"/>
  <c r="H1209" i="20"/>
  <c r="H1210" i="20"/>
  <c r="H1211" i="20"/>
  <c r="H1212" i="20"/>
  <c r="H1213" i="20"/>
  <c r="H1214" i="20"/>
  <c r="H1215" i="20"/>
  <c r="H1216" i="20"/>
  <c r="H1217" i="20"/>
  <c r="H1218" i="20"/>
  <c r="H1219" i="20"/>
  <c r="H1220" i="20"/>
  <c r="H1221" i="20"/>
  <c r="H1222" i="20"/>
  <c r="H1223" i="20"/>
  <c r="H1224" i="20"/>
  <c r="H1225" i="20"/>
  <c r="H1226" i="20"/>
  <c r="H1227" i="20"/>
  <c r="H1228" i="20"/>
  <c r="H1229" i="20"/>
  <c r="H1230" i="20"/>
  <c r="H1231" i="20"/>
  <c r="H1232" i="20"/>
  <c r="H1233" i="20"/>
  <c r="H1234" i="20"/>
  <c r="H1235" i="20"/>
  <c r="H1236" i="20"/>
  <c r="H1237" i="20"/>
  <c r="H1238" i="20"/>
  <c r="H1239" i="20"/>
  <c r="H1240" i="20"/>
  <c r="H1241" i="20"/>
  <c r="H1242" i="20"/>
  <c r="H1243" i="20"/>
  <c r="H1244" i="20"/>
  <c r="H1245" i="20"/>
  <c r="H1246" i="20"/>
  <c r="H1247" i="20"/>
  <c r="H1248" i="20"/>
  <c r="H1249" i="20"/>
  <c r="H1250" i="20"/>
  <c r="H1251" i="20"/>
  <c r="H1252" i="20"/>
  <c r="H1253" i="20"/>
  <c r="H1254" i="20"/>
  <c r="H1255" i="20"/>
  <c r="H1256" i="20"/>
  <c r="H1257" i="20"/>
  <c r="H1258" i="20"/>
  <c r="H1259" i="20"/>
  <c r="H1260" i="20"/>
  <c r="H1261" i="20"/>
  <c r="H1262" i="20"/>
  <c r="H1263" i="20"/>
  <c r="H1264" i="20"/>
  <c r="H1265" i="20"/>
  <c r="H1266" i="20"/>
  <c r="H1267" i="20"/>
  <c r="H1268" i="20"/>
  <c r="H1269" i="20"/>
  <c r="H1270" i="20"/>
  <c r="H1271" i="20"/>
  <c r="H1272" i="20"/>
  <c r="H1273" i="20"/>
  <c r="H1274" i="20"/>
  <c r="H1275" i="20"/>
  <c r="H1276" i="20"/>
  <c r="H1277" i="20"/>
  <c r="H1278" i="20"/>
  <c r="H1279" i="20"/>
  <c r="H1280" i="20"/>
  <c r="H1281" i="20"/>
  <c r="H1282" i="20"/>
  <c r="H1283" i="20"/>
  <c r="H1284" i="20"/>
  <c r="H1285" i="20"/>
  <c r="H1286" i="20"/>
  <c r="H1287" i="20"/>
  <c r="H1288" i="20"/>
  <c r="H1289" i="20"/>
  <c r="H1290" i="20"/>
  <c r="H1291" i="20"/>
  <c r="H1292" i="20"/>
  <c r="H1293" i="20"/>
  <c r="H1294" i="20"/>
  <c r="H1295" i="20"/>
  <c r="H1296" i="20"/>
  <c r="H1297" i="20"/>
  <c r="H1298" i="20"/>
  <c r="H1299" i="20"/>
  <c r="H1300" i="20"/>
  <c r="H1301" i="20"/>
  <c r="H1302" i="20"/>
  <c r="H1303" i="20"/>
  <c r="H1304" i="20"/>
  <c r="H1305" i="20"/>
  <c r="H1306" i="20"/>
  <c r="H1307" i="20"/>
  <c r="H1308" i="20"/>
  <c r="H1309" i="20"/>
  <c r="H1310" i="20"/>
  <c r="H1311" i="20"/>
  <c r="H1312" i="20"/>
  <c r="H1313" i="20"/>
  <c r="H1314" i="20"/>
  <c r="H1315" i="20"/>
  <c r="H1316" i="20"/>
  <c r="H1317" i="20"/>
  <c r="H1318" i="20"/>
  <c r="H1319" i="20"/>
  <c r="H1320" i="20"/>
  <c r="H1321" i="20"/>
  <c r="H1322" i="20"/>
  <c r="H1323" i="20"/>
  <c r="H1324" i="20"/>
  <c r="H1325" i="20"/>
  <c r="H1326" i="20"/>
  <c r="H1327" i="20"/>
  <c r="H1328" i="20"/>
  <c r="H1329" i="20"/>
  <c r="H1330" i="20"/>
  <c r="H1331" i="20"/>
  <c r="H1332" i="20"/>
  <c r="H1333" i="20"/>
  <c r="H1334" i="20"/>
  <c r="H1335" i="20"/>
  <c r="H1336" i="20"/>
  <c r="H1337" i="20"/>
  <c r="H1338" i="20"/>
  <c r="H1339" i="20"/>
  <c r="H1340" i="20"/>
  <c r="H1341" i="20"/>
  <c r="H1342" i="20"/>
  <c r="H1343" i="20"/>
  <c r="H1344" i="20"/>
  <c r="H1345" i="20"/>
  <c r="H1346" i="20"/>
  <c r="H1347" i="20"/>
  <c r="H1348" i="20"/>
  <c r="H1349" i="20"/>
  <c r="H1350" i="20"/>
  <c r="H1351" i="20"/>
  <c r="H1352" i="20"/>
  <c r="H1353" i="20"/>
  <c r="H1354" i="20"/>
  <c r="H1355" i="20"/>
  <c r="H1356" i="20"/>
  <c r="H1357" i="20"/>
  <c r="H1358" i="20"/>
  <c r="H1359" i="20"/>
  <c r="H1360" i="20"/>
  <c r="H1361" i="20"/>
  <c r="H1362" i="20"/>
  <c r="H1363" i="20"/>
  <c r="H1364" i="20"/>
  <c r="H1365" i="20"/>
  <c r="H1366" i="20"/>
  <c r="H1367" i="20"/>
  <c r="H1368" i="20"/>
  <c r="H1369" i="20"/>
  <c r="H1370" i="20"/>
  <c r="H1371" i="20"/>
  <c r="H1372" i="20"/>
  <c r="H1373" i="20"/>
  <c r="H1374" i="20"/>
  <c r="H1375" i="20"/>
  <c r="H1376" i="20"/>
  <c r="H1377" i="20"/>
  <c r="H1378" i="20"/>
  <c r="H1379" i="20"/>
  <c r="H1380" i="20"/>
  <c r="H1381" i="20"/>
  <c r="H1382" i="20"/>
  <c r="H1383" i="20"/>
  <c r="H1384" i="20"/>
  <c r="H1385" i="20"/>
  <c r="H1386" i="20"/>
  <c r="H1387" i="20"/>
  <c r="H1388" i="20"/>
  <c r="H1389" i="20"/>
  <c r="H1390" i="20"/>
  <c r="H1391" i="20"/>
  <c r="H1392" i="20"/>
  <c r="H1393" i="20"/>
  <c r="H1394" i="20"/>
  <c r="H1395" i="20"/>
  <c r="H1396" i="20"/>
  <c r="H1397" i="20"/>
  <c r="H1398" i="20"/>
  <c r="H1399" i="20"/>
  <c r="H1400" i="20"/>
  <c r="H1401" i="20"/>
  <c r="H1402" i="20"/>
  <c r="H1403" i="20"/>
  <c r="H1404" i="20"/>
  <c r="H1405" i="20"/>
  <c r="H1406" i="20"/>
  <c r="H1407" i="20"/>
  <c r="H1408" i="20"/>
  <c r="H1409" i="20"/>
  <c r="H1410" i="20"/>
  <c r="H1411" i="20"/>
  <c r="H1412" i="20"/>
  <c r="H1413" i="20"/>
  <c r="H1414" i="20"/>
  <c r="H1415" i="20"/>
  <c r="H1416" i="20"/>
  <c r="H1417" i="20"/>
  <c r="H1418" i="20"/>
  <c r="H1419" i="20"/>
  <c r="H1420" i="20"/>
  <c r="H1421" i="20"/>
  <c r="H1422" i="20"/>
  <c r="H1423" i="20"/>
  <c r="H1424" i="20"/>
  <c r="H1425" i="20"/>
  <c r="H1426" i="20"/>
  <c r="H1427" i="20"/>
  <c r="H1428" i="20"/>
  <c r="H1429" i="20"/>
  <c r="H1430" i="20"/>
  <c r="H1431" i="20"/>
  <c r="H1432" i="20"/>
  <c r="H1433" i="20"/>
  <c r="H1434" i="20"/>
  <c r="H1435" i="20"/>
  <c r="H1436" i="20"/>
  <c r="H1437" i="20"/>
  <c r="H1438" i="20"/>
  <c r="H1439" i="20"/>
  <c r="H1440" i="20"/>
  <c r="H1441" i="20"/>
  <c r="H1442" i="20"/>
  <c r="H1443" i="20"/>
  <c r="H1444" i="20"/>
  <c r="H1445" i="20"/>
  <c r="H1446" i="20"/>
  <c r="H1447" i="20"/>
  <c r="H1448" i="20"/>
  <c r="H1449" i="20"/>
  <c r="H1450" i="20"/>
  <c r="H1451" i="20"/>
  <c r="H1452" i="20"/>
  <c r="H1453" i="20"/>
  <c r="H1454" i="20"/>
  <c r="H1455" i="20"/>
  <c r="H1456" i="20"/>
  <c r="H1457" i="20"/>
  <c r="H1458" i="20"/>
  <c r="H1459" i="20"/>
  <c r="H1460" i="20"/>
  <c r="H1461" i="20"/>
  <c r="H1462" i="20"/>
  <c r="H1463" i="20"/>
  <c r="H1464" i="20"/>
  <c r="H1465" i="20"/>
  <c r="H1466" i="20"/>
  <c r="H1467" i="20"/>
  <c r="H1468" i="20"/>
  <c r="H1469" i="20"/>
  <c r="H1470" i="20"/>
  <c r="H1471" i="20"/>
  <c r="H1472" i="20"/>
  <c r="H1473" i="20"/>
  <c r="H1474" i="20"/>
  <c r="H1475" i="20"/>
  <c r="H1476" i="20"/>
  <c r="H1477" i="20"/>
  <c r="H1478" i="20"/>
  <c r="H1479" i="20"/>
  <c r="H1480" i="20"/>
  <c r="H1481" i="20"/>
  <c r="H1482" i="20"/>
  <c r="H1483" i="20"/>
  <c r="H1484" i="20"/>
  <c r="H1485" i="20"/>
  <c r="H1486" i="20"/>
  <c r="H1487" i="20"/>
  <c r="H1488" i="20"/>
  <c r="H1489" i="20"/>
  <c r="H1490" i="20"/>
  <c r="H1491" i="20"/>
  <c r="H1492" i="20"/>
  <c r="H1493" i="20"/>
  <c r="H1494" i="20"/>
  <c r="H1495" i="20"/>
  <c r="H1496" i="20"/>
  <c r="H1497" i="20"/>
  <c r="H1498" i="20"/>
  <c r="H1499" i="20"/>
  <c r="H1500" i="20"/>
  <c r="H1501" i="20"/>
  <c r="H1502" i="20"/>
  <c r="H1503" i="20"/>
  <c r="H1504" i="20"/>
  <c r="H1505" i="20"/>
  <c r="H1506" i="20"/>
  <c r="H1507" i="20"/>
  <c r="H1508" i="20"/>
  <c r="H1509" i="20"/>
  <c r="H1510" i="20"/>
  <c r="H1511" i="20"/>
  <c r="H1512" i="20"/>
  <c r="H1513" i="20"/>
  <c r="H1514" i="20"/>
  <c r="H1515" i="20"/>
  <c r="H1516" i="20"/>
  <c r="H1517" i="20"/>
  <c r="H1518" i="20"/>
  <c r="H1519" i="20"/>
  <c r="H1520" i="20"/>
  <c r="H1521" i="20"/>
  <c r="H1522" i="20"/>
  <c r="H1523" i="20"/>
  <c r="H1524" i="20"/>
  <c r="H1525" i="20"/>
  <c r="H1526" i="20"/>
  <c r="H1527" i="20"/>
  <c r="H1528" i="20"/>
  <c r="H1529" i="20"/>
  <c r="H1530" i="20"/>
  <c r="H1531" i="20"/>
  <c r="H1532" i="20"/>
  <c r="H1533" i="20"/>
  <c r="H1534" i="20"/>
  <c r="H1535" i="20"/>
  <c r="H1536" i="20"/>
  <c r="H1537" i="20"/>
  <c r="H1538" i="20"/>
  <c r="H1539" i="20"/>
  <c r="H1540" i="20"/>
  <c r="H1541" i="20"/>
  <c r="H1542" i="20"/>
  <c r="H1543" i="20"/>
  <c r="H1544" i="20"/>
  <c r="H1545" i="20"/>
  <c r="H1546" i="20"/>
  <c r="H1547" i="20"/>
  <c r="H1548" i="20"/>
  <c r="H1549" i="20"/>
  <c r="H1550" i="20"/>
  <c r="H1551" i="20"/>
  <c r="H1552" i="20"/>
  <c r="H1553" i="20"/>
  <c r="H1554" i="20"/>
  <c r="H1555" i="20"/>
  <c r="H1556" i="20"/>
  <c r="H1557" i="20"/>
  <c r="H1558" i="20"/>
  <c r="H1559" i="20"/>
  <c r="H1560" i="20"/>
  <c r="H1561" i="20"/>
  <c r="H1562" i="20"/>
  <c r="H1563" i="20"/>
  <c r="H1564" i="20"/>
  <c r="H1565" i="20"/>
  <c r="H1566" i="20"/>
  <c r="H1567" i="20"/>
  <c r="H1568" i="20"/>
  <c r="H1569" i="20"/>
  <c r="H1570" i="20"/>
  <c r="H1571" i="20"/>
  <c r="H1572" i="20"/>
  <c r="H1573" i="20"/>
  <c r="H1574" i="20"/>
  <c r="H1575" i="20"/>
  <c r="H1576" i="20"/>
  <c r="H1577" i="20"/>
  <c r="H1578" i="20"/>
  <c r="H1579" i="20"/>
  <c r="H1580" i="20"/>
  <c r="H1581" i="20"/>
  <c r="H1582" i="20"/>
  <c r="H1583" i="20"/>
  <c r="H1584" i="20"/>
  <c r="H1585" i="20"/>
  <c r="H1586" i="20"/>
  <c r="H1587" i="20"/>
  <c r="H1588" i="20"/>
  <c r="H1589" i="20"/>
  <c r="H1590" i="20"/>
  <c r="H1591" i="20"/>
  <c r="H1592" i="20"/>
  <c r="H1593" i="20"/>
  <c r="H1594" i="20"/>
  <c r="H1595" i="20"/>
  <c r="H1596" i="20"/>
  <c r="H1597" i="20"/>
  <c r="H1598" i="20"/>
  <c r="H1599" i="20"/>
  <c r="H1600" i="20"/>
  <c r="H1601" i="20"/>
  <c r="H1602" i="20"/>
  <c r="H1603" i="20"/>
  <c r="H1604" i="20"/>
  <c r="H1605" i="20"/>
  <c r="H1606" i="20"/>
  <c r="H1607" i="20"/>
  <c r="H1608" i="20"/>
  <c r="H1609" i="20"/>
  <c r="H1610" i="20"/>
  <c r="H1611" i="20"/>
  <c r="H1612" i="20"/>
  <c r="H1613" i="20"/>
  <c r="H1614" i="20"/>
  <c r="H1615" i="20"/>
  <c r="H1616" i="20"/>
  <c r="H1617" i="20"/>
  <c r="H1618" i="20"/>
  <c r="H1619" i="20"/>
  <c r="H1620" i="20"/>
  <c r="H1621" i="20"/>
  <c r="H1622" i="20"/>
  <c r="H1623" i="20"/>
  <c r="H1624" i="20"/>
  <c r="H1625" i="20"/>
  <c r="H1626" i="20"/>
  <c r="H1627" i="20"/>
  <c r="H1628" i="20"/>
  <c r="H1629" i="20"/>
  <c r="H1630" i="20"/>
  <c r="H1631" i="20"/>
  <c r="H1632" i="20"/>
  <c r="H1633" i="20"/>
  <c r="H1634" i="20"/>
  <c r="H1635" i="20"/>
  <c r="H1636" i="20"/>
  <c r="H1637" i="20"/>
  <c r="H1638" i="20"/>
  <c r="H1639" i="20"/>
  <c r="H1640" i="20"/>
  <c r="H1641" i="20"/>
  <c r="H1642" i="20"/>
  <c r="H1643" i="20"/>
  <c r="H1644" i="20"/>
  <c r="H1645" i="20"/>
  <c r="H1646" i="20"/>
  <c r="H1647" i="20"/>
  <c r="H1648" i="20"/>
  <c r="H1649" i="20"/>
  <c r="H1650" i="20"/>
  <c r="H1651" i="20"/>
  <c r="H1652" i="20"/>
  <c r="H1653" i="20"/>
  <c r="H1654" i="20"/>
  <c r="H1655" i="20"/>
  <c r="H1656" i="20"/>
  <c r="H1657" i="20"/>
  <c r="H1658" i="20"/>
  <c r="H1659" i="20"/>
  <c r="H1660" i="20"/>
  <c r="H1661" i="20"/>
  <c r="H1662" i="20"/>
  <c r="H1663" i="20"/>
  <c r="H1664" i="20"/>
  <c r="H1665" i="20"/>
  <c r="H1666" i="20"/>
  <c r="H1667" i="20"/>
  <c r="H1668" i="20"/>
  <c r="H1669" i="20"/>
  <c r="H1670" i="20"/>
  <c r="H1671" i="20"/>
  <c r="H1672" i="20"/>
  <c r="H1673" i="20"/>
  <c r="H1674" i="20"/>
  <c r="H1675" i="20"/>
  <c r="H1676" i="20"/>
  <c r="H1677" i="20"/>
  <c r="H1678" i="20"/>
  <c r="H1679" i="20"/>
  <c r="H1680" i="20"/>
  <c r="H1681" i="20"/>
  <c r="H1682" i="20"/>
  <c r="H1683" i="20"/>
  <c r="H1684" i="20"/>
  <c r="H1685" i="20"/>
  <c r="H1686" i="20"/>
  <c r="H1687" i="20"/>
  <c r="H1688" i="20"/>
  <c r="H1689" i="20"/>
  <c r="H1690" i="20"/>
  <c r="H1691" i="20"/>
  <c r="H1692" i="20"/>
  <c r="H1693" i="20"/>
  <c r="H1694" i="20"/>
  <c r="H1695" i="20"/>
  <c r="H1696" i="20"/>
  <c r="H1697" i="20"/>
  <c r="H1698" i="20"/>
  <c r="H1699" i="20"/>
  <c r="H1700" i="20"/>
  <c r="H1701" i="20"/>
  <c r="H1702" i="20"/>
  <c r="H1703" i="20"/>
  <c r="H1704" i="20"/>
  <c r="H1705" i="20"/>
  <c r="H1706" i="20"/>
  <c r="H1707" i="20"/>
  <c r="H1708" i="20"/>
  <c r="H1709" i="20"/>
  <c r="H1710" i="20"/>
  <c r="H1711" i="20"/>
  <c r="H1712" i="20"/>
  <c r="H1713" i="20"/>
  <c r="H1714" i="20"/>
  <c r="H1715" i="20"/>
  <c r="H1716" i="20"/>
  <c r="H1717" i="20"/>
  <c r="H1718" i="20"/>
  <c r="H1719" i="20"/>
  <c r="H1720" i="20"/>
  <c r="H1721" i="20"/>
  <c r="H1722" i="20"/>
  <c r="H1723" i="20"/>
  <c r="H1724" i="20"/>
  <c r="H1725" i="20"/>
  <c r="H1726" i="20"/>
  <c r="H1727" i="20"/>
  <c r="H1728" i="20"/>
  <c r="H1729" i="20"/>
  <c r="H1730" i="20"/>
  <c r="H1731" i="20"/>
  <c r="H1732" i="20"/>
  <c r="H1733" i="20"/>
  <c r="H1734" i="20"/>
  <c r="H1735" i="20"/>
  <c r="H1736" i="20"/>
  <c r="H1737" i="20"/>
  <c r="H1738" i="20"/>
  <c r="H1739" i="20"/>
  <c r="H1740" i="20"/>
  <c r="H1741" i="20"/>
  <c r="H1742" i="20"/>
  <c r="H1743" i="20"/>
  <c r="H1744" i="20"/>
  <c r="H1745" i="20"/>
  <c r="H1746" i="20"/>
  <c r="H1747" i="20"/>
  <c r="H1748" i="20"/>
  <c r="H1749" i="20"/>
  <c r="H1750" i="20"/>
  <c r="H1751" i="20"/>
  <c r="H1752" i="20"/>
  <c r="H1753" i="20"/>
  <c r="H1754" i="20"/>
  <c r="H1755" i="20"/>
  <c r="H1756" i="20"/>
  <c r="H1757" i="20"/>
  <c r="H1758" i="20"/>
  <c r="H1759" i="20"/>
  <c r="H1760" i="20"/>
  <c r="H1761" i="20"/>
  <c r="H1762" i="20"/>
  <c r="H1763" i="20"/>
  <c r="H1764" i="20"/>
  <c r="H1765" i="20"/>
  <c r="H1766" i="20"/>
  <c r="H1767" i="20"/>
  <c r="H1768" i="20"/>
  <c r="H1769" i="20"/>
  <c r="H1770" i="20"/>
  <c r="H1771" i="20"/>
  <c r="H1772" i="20"/>
  <c r="H1773" i="20"/>
  <c r="H1774" i="20"/>
  <c r="H1775" i="20"/>
  <c r="H1776" i="20"/>
  <c r="H1777" i="20"/>
  <c r="H1778" i="20"/>
  <c r="H1779" i="20"/>
  <c r="H1780" i="20"/>
  <c r="H1781" i="20"/>
  <c r="H1782" i="20"/>
  <c r="H1783" i="20"/>
  <c r="H1784" i="20"/>
  <c r="H1785" i="20"/>
  <c r="H1786" i="20"/>
  <c r="H1787" i="20"/>
  <c r="H1788" i="20"/>
  <c r="H1789" i="20"/>
  <c r="H1790" i="20"/>
  <c r="H1791" i="20"/>
  <c r="H1792" i="20"/>
  <c r="H1793" i="20"/>
  <c r="H1794" i="20"/>
  <c r="H1795" i="20"/>
  <c r="H1796" i="20"/>
  <c r="H1797" i="20"/>
  <c r="H1798" i="20"/>
  <c r="H1799" i="20"/>
  <c r="H1800" i="20"/>
  <c r="H1801" i="20"/>
  <c r="H1802" i="20"/>
  <c r="H1803" i="20"/>
  <c r="H1804" i="20"/>
  <c r="H1805" i="20"/>
  <c r="H1806" i="20"/>
  <c r="H1807" i="20"/>
  <c r="H1808" i="20"/>
  <c r="H1809" i="20"/>
  <c r="H1810" i="20"/>
  <c r="H1811" i="20"/>
  <c r="H1812" i="20"/>
  <c r="H1813" i="20"/>
  <c r="H1814" i="20"/>
  <c r="H1815" i="20"/>
  <c r="H1816" i="20"/>
  <c r="H1817" i="20"/>
  <c r="H1818" i="20"/>
  <c r="H1819" i="20"/>
  <c r="H1820" i="20"/>
  <c r="H1821" i="20"/>
  <c r="H1822" i="20"/>
  <c r="H1823" i="20"/>
  <c r="H1824" i="20"/>
  <c r="H1825" i="20"/>
  <c r="H1826" i="20"/>
  <c r="H1827" i="20"/>
  <c r="H1828" i="20"/>
  <c r="H1829" i="20"/>
  <c r="H1830" i="20"/>
  <c r="H1831" i="20"/>
  <c r="H1832" i="20"/>
  <c r="H1833" i="20"/>
  <c r="H1834" i="20"/>
  <c r="H1835" i="20"/>
  <c r="H1836" i="20"/>
  <c r="H1837" i="20"/>
  <c r="H1838" i="20"/>
  <c r="H1839" i="20"/>
  <c r="H1840" i="20"/>
  <c r="H1841" i="20"/>
  <c r="H1842" i="20"/>
  <c r="H1843" i="20"/>
  <c r="H1844" i="20"/>
  <c r="H1845" i="20"/>
  <c r="H1846" i="20"/>
  <c r="H1847" i="20"/>
  <c r="H1848" i="20"/>
  <c r="H1849" i="20"/>
  <c r="H1850" i="20"/>
  <c r="H1851" i="20"/>
  <c r="H1852" i="20"/>
  <c r="H1853" i="20"/>
  <c r="H1854" i="20"/>
  <c r="H1855" i="20"/>
  <c r="H1856" i="20"/>
  <c r="H1857" i="20"/>
  <c r="H1858" i="20"/>
  <c r="H1859" i="20"/>
  <c r="H1860" i="20"/>
  <c r="H1861" i="20"/>
  <c r="H1862" i="20"/>
  <c r="H1863" i="20"/>
  <c r="H1864" i="20"/>
  <c r="H1865" i="20"/>
  <c r="H1866" i="20"/>
  <c r="H1867" i="20"/>
  <c r="H1868" i="20"/>
  <c r="H1869" i="20"/>
  <c r="H1870" i="20"/>
  <c r="H1871" i="20"/>
  <c r="H1872" i="20"/>
  <c r="H1873" i="20"/>
  <c r="H1874" i="20"/>
  <c r="H1875" i="20"/>
  <c r="H1876" i="20"/>
  <c r="H1877" i="20"/>
  <c r="H1878" i="20"/>
  <c r="H1879" i="20"/>
  <c r="H1880" i="20"/>
  <c r="H1881" i="20"/>
  <c r="H1882" i="20"/>
  <c r="H1883" i="20"/>
  <c r="H1884" i="20"/>
  <c r="H1885" i="20"/>
  <c r="H1886" i="20"/>
  <c r="H1887" i="20"/>
  <c r="H1888" i="20"/>
  <c r="H1889" i="20"/>
  <c r="H1890" i="20"/>
  <c r="H1891" i="20"/>
  <c r="H1892" i="20"/>
  <c r="H1893" i="20"/>
  <c r="H1894" i="20"/>
  <c r="H1895" i="20"/>
  <c r="H1896" i="20"/>
  <c r="H1897" i="20"/>
  <c r="H1898" i="20"/>
  <c r="H1899" i="20"/>
  <c r="H1900" i="20"/>
  <c r="H1901" i="20"/>
  <c r="H1902" i="20"/>
  <c r="H1903" i="20"/>
  <c r="H1904" i="20"/>
  <c r="H1905" i="20"/>
  <c r="H1906" i="20"/>
  <c r="H1907" i="20"/>
  <c r="H1908" i="20"/>
  <c r="H1909" i="20"/>
  <c r="H1910" i="20"/>
  <c r="H1911" i="20"/>
  <c r="H1912" i="20"/>
  <c r="H1913" i="20"/>
  <c r="H1914" i="20"/>
  <c r="H1915" i="20"/>
  <c r="H1916" i="20"/>
  <c r="H1917" i="20"/>
  <c r="H1918" i="20"/>
  <c r="H1919" i="20"/>
  <c r="H1920" i="20"/>
  <c r="H1921" i="20"/>
  <c r="H1922" i="20"/>
  <c r="H1923" i="20"/>
  <c r="H1924" i="20"/>
  <c r="H1925" i="20"/>
  <c r="H1926" i="20"/>
  <c r="H1927" i="20"/>
  <c r="H1928" i="20"/>
  <c r="H1929" i="20"/>
  <c r="H1930" i="20"/>
  <c r="H1931" i="20"/>
  <c r="H1932" i="20"/>
  <c r="H1933" i="20"/>
  <c r="H1934" i="20"/>
  <c r="H1935" i="20"/>
  <c r="H1936" i="20"/>
  <c r="H1937" i="20"/>
  <c r="H1938" i="20"/>
  <c r="H1939" i="20"/>
  <c r="H1940" i="20"/>
  <c r="H1941" i="20"/>
  <c r="H1942" i="20"/>
  <c r="H1943" i="20"/>
  <c r="H1944" i="20"/>
  <c r="H1945" i="20"/>
  <c r="H1946" i="20"/>
  <c r="H1947" i="20"/>
  <c r="H1948" i="20"/>
  <c r="H1949" i="20"/>
  <c r="H1950" i="20"/>
  <c r="H1951" i="20"/>
  <c r="H1952" i="20"/>
  <c r="H1953" i="20"/>
  <c r="H1954" i="20"/>
  <c r="H1955" i="20"/>
  <c r="H1956" i="20"/>
  <c r="H1957" i="20"/>
  <c r="H1958" i="20"/>
  <c r="H1959" i="20"/>
  <c r="H1960" i="20"/>
  <c r="H1961" i="20"/>
  <c r="H1962" i="20"/>
  <c r="H1963" i="20"/>
  <c r="H1964" i="20"/>
  <c r="H1965" i="20"/>
  <c r="H1966" i="20"/>
  <c r="H1967" i="20"/>
  <c r="H1968" i="20"/>
  <c r="H1969" i="20"/>
  <c r="H1970" i="20"/>
  <c r="H1971" i="20"/>
  <c r="H1972" i="20"/>
  <c r="H1973" i="20"/>
  <c r="H1974" i="20"/>
  <c r="H1975" i="20"/>
  <c r="H1976" i="20"/>
  <c r="H1977" i="20"/>
  <c r="H1978" i="20"/>
  <c r="H1979" i="20"/>
  <c r="H1980" i="20"/>
  <c r="H1981" i="20"/>
  <c r="H1982" i="20"/>
  <c r="H1983" i="20"/>
  <c r="H1984" i="20"/>
  <c r="H1985" i="20"/>
  <c r="H1986" i="20"/>
  <c r="H1987" i="20"/>
  <c r="H1988" i="20"/>
  <c r="H1989" i="20"/>
  <c r="H1990" i="20"/>
  <c r="H1991" i="20"/>
  <c r="H1992" i="20"/>
  <c r="H1993" i="20"/>
  <c r="H1994" i="20"/>
  <c r="H1995" i="20"/>
  <c r="H1996" i="20"/>
  <c r="H1997" i="20"/>
  <c r="H1998" i="20"/>
  <c r="H1999" i="20"/>
  <c r="H2000" i="20"/>
  <c r="H2001" i="20"/>
  <c r="H2002" i="20"/>
  <c r="H2003" i="20"/>
  <c r="H2004" i="20"/>
  <c r="H2005" i="20"/>
  <c r="H2006" i="20"/>
  <c r="H2007" i="20"/>
  <c r="H2008" i="20"/>
  <c r="H2009" i="20"/>
  <c r="H2010" i="20"/>
  <c r="H2011" i="20"/>
  <c r="H2012" i="20"/>
  <c r="H2013" i="20"/>
  <c r="H2014" i="20"/>
  <c r="H2015" i="20"/>
  <c r="H2016" i="20"/>
  <c r="H2017" i="20"/>
  <c r="H2018" i="20"/>
  <c r="H2019" i="20"/>
  <c r="H2020" i="20"/>
  <c r="H2021" i="20"/>
  <c r="H2022" i="20"/>
  <c r="H2023" i="20"/>
  <c r="H2024" i="20"/>
  <c r="H2025" i="20"/>
  <c r="H2026" i="20"/>
  <c r="H2027" i="20"/>
  <c r="H2028" i="20"/>
  <c r="H2029" i="20"/>
  <c r="H2030" i="20"/>
  <c r="H2031" i="20"/>
  <c r="H2032" i="20"/>
  <c r="H2033" i="20"/>
  <c r="H2034" i="20"/>
  <c r="H2035" i="20"/>
  <c r="H2036" i="20"/>
  <c r="H2037" i="20"/>
  <c r="H2038" i="20"/>
  <c r="H2039" i="20"/>
  <c r="H2040" i="20"/>
  <c r="H2041" i="20"/>
  <c r="H2042" i="20"/>
  <c r="H2043" i="20"/>
  <c r="H2044" i="20"/>
  <c r="H2045" i="20"/>
  <c r="H2046" i="20"/>
  <c r="H2047" i="20"/>
  <c r="H2048" i="20"/>
  <c r="H2049" i="20"/>
  <c r="H2050" i="20"/>
  <c r="H2051" i="20"/>
  <c r="H2052" i="20"/>
  <c r="H2053" i="20"/>
  <c r="H2054" i="20"/>
  <c r="H2055" i="20"/>
  <c r="H2056" i="20"/>
  <c r="H2057" i="20"/>
  <c r="H2058" i="20"/>
  <c r="H2059" i="20"/>
  <c r="H2060" i="20"/>
  <c r="H2061" i="20"/>
  <c r="H2062" i="20"/>
  <c r="H2063" i="20"/>
  <c r="H2064" i="20"/>
  <c r="H2065" i="20"/>
  <c r="H2066" i="20"/>
  <c r="H2067" i="20"/>
  <c r="H2068" i="20"/>
  <c r="H2069" i="20"/>
  <c r="H2070" i="20"/>
  <c r="H2071" i="20"/>
  <c r="H2072" i="20"/>
  <c r="H2073" i="20"/>
  <c r="H2074" i="20"/>
  <c r="H2075" i="20"/>
  <c r="H2076" i="20"/>
  <c r="H2077" i="20"/>
  <c r="H2078" i="20"/>
  <c r="H2079" i="20"/>
  <c r="H2080" i="20"/>
  <c r="H2081" i="20"/>
  <c r="H2082" i="20"/>
  <c r="H2083" i="20"/>
  <c r="H2084" i="20"/>
  <c r="H2085" i="20"/>
  <c r="H2086" i="20"/>
  <c r="H2087" i="20"/>
  <c r="H2088" i="20"/>
  <c r="H2089" i="20"/>
  <c r="H2090" i="20"/>
  <c r="H2091" i="20"/>
  <c r="H2092" i="20"/>
  <c r="H2093" i="20"/>
  <c r="H2094" i="20"/>
  <c r="H2095" i="20"/>
  <c r="H2096" i="20"/>
  <c r="H2097" i="20"/>
  <c r="H2098" i="20"/>
  <c r="H2099" i="20"/>
  <c r="H2100" i="20"/>
  <c r="H2101" i="20"/>
  <c r="H2102" i="20"/>
  <c r="H2103" i="20"/>
  <c r="H2104" i="20"/>
  <c r="H2105" i="20"/>
  <c r="H2106" i="20"/>
  <c r="H2107" i="20"/>
  <c r="H2108" i="20"/>
  <c r="H2109" i="20"/>
  <c r="H2110" i="20"/>
  <c r="H2111" i="20"/>
  <c r="H2112" i="20"/>
  <c r="H2113" i="20"/>
  <c r="H2114" i="20"/>
  <c r="H2115" i="20"/>
  <c r="H2116" i="20"/>
  <c r="H2117" i="20"/>
  <c r="H2118" i="20"/>
  <c r="H2119" i="20"/>
  <c r="H2120" i="20"/>
  <c r="H2121" i="20"/>
  <c r="H2122" i="20"/>
  <c r="H2123" i="20"/>
  <c r="H2124" i="20"/>
  <c r="H2125" i="20"/>
  <c r="H2126" i="20"/>
  <c r="H2127" i="20"/>
  <c r="H2128" i="20"/>
  <c r="H2129" i="20"/>
  <c r="H2130" i="20"/>
  <c r="H2131" i="20"/>
  <c r="H2132" i="20"/>
  <c r="H2133" i="20"/>
  <c r="H2134" i="20"/>
  <c r="H2135" i="20"/>
  <c r="H2136" i="20"/>
  <c r="H2137" i="20"/>
  <c r="H2138" i="20"/>
  <c r="H2139" i="20"/>
  <c r="H2140" i="20"/>
  <c r="H2141" i="20"/>
  <c r="H2142" i="20"/>
  <c r="H2143" i="20"/>
  <c r="H2144" i="20"/>
  <c r="H2145" i="20"/>
  <c r="H2146" i="20"/>
  <c r="H2147" i="20"/>
  <c r="H2148" i="20"/>
  <c r="H2149" i="20"/>
  <c r="H2150" i="20"/>
  <c r="H2151" i="20"/>
  <c r="H2152" i="20"/>
  <c r="H2153" i="20"/>
  <c r="H2154" i="20"/>
  <c r="H2155" i="20"/>
  <c r="H2156" i="20"/>
  <c r="H2157" i="20"/>
  <c r="H2158" i="20"/>
  <c r="H2159" i="20"/>
  <c r="H2160" i="20"/>
  <c r="H2161" i="20"/>
  <c r="H2162" i="20"/>
  <c r="H2163" i="20"/>
  <c r="H2164" i="20"/>
  <c r="H2165" i="20"/>
  <c r="H2166" i="20"/>
  <c r="H2167" i="20"/>
  <c r="H2168" i="20"/>
  <c r="H2169" i="20"/>
  <c r="H2170" i="20"/>
  <c r="H2171" i="20"/>
  <c r="H2172" i="20"/>
  <c r="H2173" i="20"/>
  <c r="H2174" i="20"/>
  <c r="H2175" i="20"/>
  <c r="H2176" i="20"/>
  <c r="H2177" i="20"/>
  <c r="H2178" i="20"/>
  <c r="H2179" i="20"/>
  <c r="H2180" i="20"/>
  <c r="H2181" i="20"/>
  <c r="H2182" i="20"/>
  <c r="H2183" i="20"/>
  <c r="H2184" i="20"/>
  <c r="H2185" i="20"/>
  <c r="H2186" i="20"/>
  <c r="H2187" i="20"/>
  <c r="H2188" i="20"/>
  <c r="H2189" i="20"/>
  <c r="H2190" i="20"/>
  <c r="H2191" i="20"/>
  <c r="H2192" i="20"/>
  <c r="H2193" i="20"/>
  <c r="H2194" i="20"/>
  <c r="H2195" i="20"/>
  <c r="H2196" i="20"/>
  <c r="H2197" i="20"/>
  <c r="H2198" i="20"/>
  <c r="H2199" i="20"/>
  <c r="H2200" i="20"/>
  <c r="H2201" i="20"/>
  <c r="H2202" i="20"/>
  <c r="H2203" i="20"/>
  <c r="H2204" i="20"/>
  <c r="H2205" i="20"/>
  <c r="H2206" i="20"/>
  <c r="H2207" i="20"/>
  <c r="H2208" i="20"/>
  <c r="H2209" i="20"/>
  <c r="H2210" i="20"/>
  <c r="H2211" i="20"/>
  <c r="H2212" i="20"/>
  <c r="H2213" i="20"/>
  <c r="H2214" i="20"/>
  <c r="H2215" i="20"/>
  <c r="H2216" i="20"/>
  <c r="H2217" i="20"/>
  <c r="H2218" i="20"/>
  <c r="H2219" i="20"/>
  <c r="H2220" i="20"/>
  <c r="H2221" i="20"/>
  <c r="H2222" i="20"/>
  <c r="H2223" i="20"/>
  <c r="H2224" i="20"/>
  <c r="H2225" i="20"/>
  <c r="H2226" i="20"/>
  <c r="H2227" i="20"/>
  <c r="H2228" i="20"/>
  <c r="H2229" i="20"/>
  <c r="H2230" i="20"/>
  <c r="H2231" i="20"/>
  <c r="H2232" i="20"/>
  <c r="H2233" i="20"/>
  <c r="H2234" i="20"/>
  <c r="H2235" i="20"/>
  <c r="H2236" i="20"/>
  <c r="H2237" i="20"/>
  <c r="H2238" i="20"/>
  <c r="H2239" i="20"/>
  <c r="H2240" i="20"/>
  <c r="H2241" i="20"/>
  <c r="H2242" i="20"/>
  <c r="H2243" i="20"/>
  <c r="H2244" i="20"/>
  <c r="H2245" i="20"/>
  <c r="H2246" i="20"/>
  <c r="H2247" i="20"/>
  <c r="H2248" i="20"/>
  <c r="H2249" i="20"/>
  <c r="H2250" i="20"/>
  <c r="H2251" i="20"/>
  <c r="H2252" i="20"/>
  <c r="H2253" i="20"/>
  <c r="H2254" i="20"/>
  <c r="H2255" i="20"/>
  <c r="H2256" i="20"/>
  <c r="H2257" i="20"/>
  <c r="H2258" i="20"/>
  <c r="H2259" i="20"/>
  <c r="H2260" i="20"/>
  <c r="H2261" i="20"/>
  <c r="H2262" i="20"/>
  <c r="H2263" i="20"/>
  <c r="H2264" i="20"/>
  <c r="H2265" i="20"/>
  <c r="H2266" i="20"/>
  <c r="H2267" i="20"/>
  <c r="H2268" i="20"/>
  <c r="H2269" i="20"/>
  <c r="H2270" i="20"/>
  <c r="H2271" i="20"/>
  <c r="H2272" i="20"/>
  <c r="H2273" i="20"/>
  <c r="H2274" i="20"/>
  <c r="H2275" i="20"/>
  <c r="H2276" i="20"/>
  <c r="H2277" i="20"/>
  <c r="H2278" i="20"/>
  <c r="H2279" i="20"/>
  <c r="H2280" i="20"/>
  <c r="H2281" i="20"/>
  <c r="H2282" i="20"/>
  <c r="H2283" i="20"/>
  <c r="H2284" i="20"/>
  <c r="H2285" i="20"/>
  <c r="H2286" i="20"/>
  <c r="H2287" i="20"/>
  <c r="H2288" i="20"/>
  <c r="H2289" i="20"/>
  <c r="H2290" i="20"/>
  <c r="H2291" i="20"/>
  <c r="H2292" i="20"/>
  <c r="H2293" i="20"/>
  <c r="H2294" i="20"/>
  <c r="H2295" i="20"/>
  <c r="H2296" i="20"/>
  <c r="H2297" i="20"/>
  <c r="H2298" i="20"/>
  <c r="H2299" i="20"/>
  <c r="H2300" i="20"/>
  <c r="H2301" i="20"/>
  <c r="H2302" i="20"/>
  <c r="H2303" i="20"/>
  <c r="H2304" i="20"/>
  <c r="H2305" i="20"/>
  <c r="H2306" i="20"/>
  <c r="H2307" i="20"/>
  <c r="H2308" i="20"/>
  <c r="H2309" i="20"/>
  <c r="H2310" i="20"/>
  <c r="H2311" i="20"/>
  <c r="H2312" i="20"/>
  <c r="H2313" i="20"/>
  <c r="H2314" i="20"/>
  <c r="H2315" i="20"/>
  <c r="H2316" i="20"/>
  <c r="H2317" i="20"/>
  <c r="H2318" i="20"/>
  <c r="H2319" i="20"/>
  <c r="H2320" i="20"/>
  <c r="H2321" i="20"/>
  <c r="H2322" i="20"/>
  <c r="H2323" i="20"/>
  <c r="H2324" i="20"/>
  <c r="H2325" i="20"/>
  <c r="H2326" i="20"/>
  <c r="H2327" i="20"/>
  <c r="H2328" i="20"/>
  <c r="H2329" i="20"/>
  <c r="H2330" i="20"/>
  <c r="H2331" i="20"/>
  <c r="H2332" i="20"/>
  <c r="H2333" i="20"/>
  <c r="H2334" i="20"/>
  <c r="H2335" i="20"/>
  <c r="H2336" i="20"/>
  <c r="H2337" i="20"/>
  <c r="H2338" i="20"/>
  <c r="H2339" i="20"/>
  <c r="H2340" i="20"/>
  <c r="H2341" i="20"/>
  <c r="H2342" i="20"/>
  <c r="H2343" i="20"/>
  <c r="H2344" i="20"/>
  <c r="H2345" i="20"/>
  <c r="H2346" i="20"/>
  <c r="H2347" i="20"/>
  <c r="H2348" i="20"/>
  <c r="H2349" i="20"/>
  <c r="H2350" i="20"/>
  <c r="H2351" i="20"/>
  <c r="H2352" i="20"/>
  <c r="H2353" i="20"/>
  <c r="H2354" i="20"/>
  <c r="H2355" i="20"/>
  <c r="H2356" i="20"/>
  <c r="H2357" i="20"/>
  <c r="H2358" i="20"/>
  <c r="H2359" i="20"/>
  <c r="H2360" i="20"/>
  <c r="H2361" i="20"/>
  <c r="H2362" i="20"/>
  <c r="H2363" i="20"/>
  <c r="H2364" i="20"/>
  <c r="H2365" i="20"/>
  <c r="H2366" i="20"/>
  <c r="H2367" i="20"/>
  <c r="H2368" i="20"/>
  <c r="H2369" i="20"/>
  <c r="H2370" i="20"/>
  <c r="H2371" i="20"/>
  <c r="H2372" i="20"/>
  <c r="H2373" i="20"/>
  <c r="H2374" i="20"/>
  <c r="H2375" i="20"/>
  <c r="H2376" i="20"/>
  <c r="H2377" i="20"/>
  <c r="H2378" i="20"/>
  <c r="H2379" i="20"/>
  <c r="H2380" i="20"/>
  <c r="H2381" i="20"/>
  <c r="H2382" i="20"/>
  <c r="H2383" i="20"/>
  <c r="H2384" i="20"/>
  <c r="H2385" i="20"/>
  <c r="H2386" i="20"/>
  <c r="H2387" i="20"/>
  <c r="H2388" i="20"/>
  <c r="H2389" i="20"/>
  <c r="H2390" i="20"/>
  <c r="H2391" i="20"/>
  <c r="H2392" i="20"/>
  <c r="H2393" i="20"/>
  <c r="H2394" i="20"/>
  <c r="H2395" i="20"/>
  <c r="H2396" i="20"/>
  <c r="H2397" i="20"/>
  <c r="H2398" i="20"/>
  <c r="H2399" i="20"/>
  <c r="H2400" i="20"/>
  <c r="H2401" i="20"/>
  <c r="H2402" i="20"/>
  <c r="H2403" i="20"/>
  <c r="H2404" i="20"/>
  <c r="H2405" i="20"/>
  <c r="H2406" i="20"/>
  <c r="H2407" i="20"/>
  <c r="H2408" i="20"/>
  <c r="H2409" i="20"/>
  <c r="H2410" i="20"/>
  <c r="H2411" i="20"/>
  <c r="H2412" i="20"/>
  <c r="H2413" i="20"/>
  <c r="H2414" i="20"/>
  <c r="H2415" i="20"/>
  <c r="H2416" i="20"/>
  <c r="H2417" i="20"/>
  <c r="H2418" i="20"/>
  <c r="H2419" i="20"/>
  <c r="H2420" i="20"/>
  <c r="H2421" i="20"/>
  <c r="H2422" i="20"/>
  <c r="H2423" i="20"/>
  <c r="H2424" i="20"/>
  <c r="H2425" i="20"/>
  <c r="H2426" i="20"/>
  <c r="H2427" i="20"/>
  <c r="H2428" i="20"/>
  <c r="H2429" i="20"/>
  <c r="H2430" i="20"/>
  <c r="H2431" i="20"/>
  <c r="H2432" i="20"/>
  <c r="H2433" i="20"/>
  <c r="H2434" i="20"/>
  <c r="H2435" i="20"/>
  <c r="H2436" i="20"/>
  <c r="H2437" i="20"/>
  <c r="H2438" i="20"/>
  <c r="H2439" i="20"/>
  <c r="H2440" i="20"/>
  <c r="H2441" i="20"/>
  <c r="H2442" i="20"/>
  <c r="H2443" i="20"/>
  <c r="H2444" i="20"/>
  <c r="H2445" i="20"/>
  <c r="H2446" i="20"/>
  <c r="H2447" i="20"/>
  <c r="H2448" i="20"/>
  <c r="H2449" i="20"/>
  <c r="H2450" i="20"/>
  <c r="H2451" i="20"/>
  <c r="H2452" i="20"/>
  <c r="H2453" i="20"/>
  <c r="H2454" i="20"/>
  <c r="H2455" i="20"/>
  <c r="H2456" i="20"/>
  <c r="H2457" i="20"/>
  <c r="H2458" i="20"/>
  <c r="H2459" i="20"/>
  <c r="H2460" i="20"/>
  <c r="H2461" i="20"/>
  <c r="H2462" i="20"/>
  <c r="H2463" i="20"/>
  <c r="H2464" i="20"/>
  <c r="H2465" i="20"/>
  <c r="H2466" i="20"/>
  <c r="H2467" i="20"/>
  <c r="H2468" i="20"/>
  <c r="H2469" i="20"/>
  <c r="H2470" i="20"/>
  <c r="H2471" i="20"/>
  <c r="H2472" i="20"/>
  <c r="H2473" i="20"/>
  <c r="H2474" i="20"/>
  <c r="H2475" i="20"/>
  <c r="H2476" i="20"/>
  <c r="H2477" i="20"/>
  <c r="H2478" i="20"/>
  <c r="H2479" i="20"/>
  <c r="H2480" i="20"/>
  <c r="H2481" i="20"/>
  <c r="H2482" i="20"/>
  <c r="H2483" i="20"/>
  <c r="H2484" i="20"/>
  <c r="H2485" i="20"/>
  <c r="H2486" i="20"/>
  <c r="H2487" i="20"/>
  <c r="H2488" i="20"/>
  <c r="H2489" i="20"/>
  <c r="H2490" i="20"/>
  <c r="H2491" i="20"/>
  <c r="H2492" i="20"/>
  <c r="H2493" i="20"/>
  <c r="H2494" i="20"/>
  <c r="H2495" i="20"/>
  <c r="H2496" i="20"/>
  <c r="H2497" i="20"/>
  <c r="H2498" i="20"/>
  <c r="H2499" i="20"/>
  <c r="H2500" i="20"/>
  <c r="H2501" i="20"/>
  <c r="H2502" i="20"/>
  <c r="H2503" i="20"/>
  <c r="H2504" i="20"/>
  <c r="H2505" i="20"/>
  <c r="H2506" i="20"/>
  <c r="H2507" i="20"/>
  <c r="H2508" i="20"/>
  <c r="H2509" i="20"/>
  <c r="H2510" i="20"/>
  <c r="H2511" i="20"/>
  <c r="H2512" i="20"/>
  <c r="H2513" i="20"/>
  <c r="H2514" i="20"/>
  <c r="H2515" i="20"/>
  <c r="H2516" i="20"/>
  <c r="H2517" i="20"/>
  <c r="H2518" i="20"/>
  <c r="H2519" i="20"/>
  <c r="H2520" i="20"/>
  <c r="H2521" i="20"/>
  <c r="H2522" i="20"/>
  <c r="H2523" i="20"/>
  <c r="H2524" i="20"/>
  <c r="H2525" i="20"/>
  <c r="H2526" i="20"/>
  <c r="H2527" i="20"/>
  <c r="H2528" i="20"/>
  <c r="H2529" i="20"/>
  <c r="H2530" i="20"/>
  <c r="H2531" i="20"/>
  <c r="H2532" i="20"/>
  <c r="H2533" i="20"/>
  <c r="H2534" i="20"/>
  <c r="H2535" i="20"/>
  <c r="H2536" i="20"/>
  <c r="H2537" i="20"/>
  <c r="H2538" i="20"/>
  <c r="H2539" i="20"/>
  <c r="H2540" i="20"/>
  <c r="H2541" i="20"/>
  <c r="H2542" i="20"/>
  <c r="H2543" i="20"/>
  <c r="H2544" i="20"/>
  <c r="H2545" i="20"/>
  <c r="H2546" i="20"/>
  <c r="H2547" i="20"/>
  <c r="H2548" i="20"/>
  <c r="H2549" i="20"/>
  <c r="H2550" i="20"/>
  <c r="H2551" i="20"/>
  <c r="H2552" i="20"/>
  <c r="H2553" i="20"/>
  <c r="H2554" i="20"/>
  <c r="H2555" i="20"/>
  <c r="H2556" i="20"/>
  <c r="H2557" i="20"/>
  <c r="H2558" i="20"/>
  <c r="H2559" i="20"/>
  <c r="H2560" i="20"/>
  <c r="H2561" i="20"/>
  <c r="H2562" i="20"/>
  <c r="H2563" i="20"/>
  <c r="H2564" i="20"/>
  <c r="H2565" i="20"/>
  <c r="H2566" i="20"/>
  <c r="H2567" i="20"/>
  <c r="H2568" i="20"/>
  <c r="H2569" i="20"/>
  <c r="H2570" i="20"/>
  <c r="H2571" i="20"/>
  <c r="H2572" i="20"/>
  <c r="H2573" i="20"/>
  <c r="H2574" i="20"/>
  <c r="H2575" i="20"/>
  <c r="H2576" i="20"/>
  <c r="H2577" i="20"/>
  <c r="H2578" i="20"/>
  <c r="H2579" i="20"/>
  <c r="H2580" i="20"/>
  <c r="H2581" i="20"/>
  <c r="H2582" i="20"/>
  <c r="H2583" i="20"/>
  <c r="H2584" i="20"/>
  <c r="H2585" i="20"/>
  <c r="H2586" i="20"/>
  <c r="H2587" i="20"/>
  <c r="H2588" i="20"/>
  <c r="H2589" i="20"/>
  <c r="H2590" i="20"/>
  <c r="H2591" i="20"/>
  <c r="H2592" i="20"/>
  <c r="H2593" i="20"/>
  <c r="H2594" i="20"/>
  <c r="H2595" i="20"/>
  <c r="H2596" i="20"/>
  <c r="H2597" i="20"/>
  <c r="H2598" i="20"/>
  <c r="H2599" i="20"/>
  <c r="H2600" i="20"/>
  <c r="H2601" i="20"/>
  <c r="H2602" i="20"/>
  <c r="H2603" i="20"/>
  <c r="H2604" i="20"/>
  <c r="H2605" i="20"/>
  <c r="H2606" i="20"/>
  <c r="H2607" i="20"/>
  <c r="H2608" i="20"/>
  <c r="H2609" i="20"/>
  <c r="H2610" i="20"/>
  <c r="H2611" i="20"/>
  <c r="H2612" i="20"/>
  <c r="H2613" i="20"/>
  <c r="H2614" i="20"/>
  <c r="H2615" i="20"/>
  <c r="H2616" i="20"/>
  <c r="H2617" i="20"/>
  <c r="H2618" i="20"/>
  <c r="H2619" i="20"/>
  <c r="H2620" i="20"/>
  <c r="H2621" i="20"/>
  <c r="H2622" i="20"/>
  <c r="H2623" i="20"/>
  <c r="H2624" i="20"/>
  <c r="H2625" i="20"/>
  <c r="H2626" i="20"/>
  <c r="H2627" i="20"/>
  <c r="H2628" i="20"/>
  <c r="H2629" i="20"/>
  <c r="H2630" i="20"/>
  <c r="H2631" i="20"/>
  <c r="H2632" i="20"/>
  <c r="H2633" i="20"/>
  <c r="H2634" i="20"/>
  <c r="H2635" i="20"/>
  <c r="H2636" i="20"/>
  <c r="H2637" i="20"/>
  <c r="H2638" i="20"/>
  <c r="H2639" i="20"/>
  <c r="H2640" i="20"/>
  <c r="H2641" i="20"/>
  <c r="H2642" i="20"/>
  <c r="H2643" i="20"/>
  <c r="H2644" i="20"/>
  <c r="H2645" i="20"/>
  <c r="H2646" i="20"/>
  <c r="H2647" i="20"/>
  <c r="H2648" i="20"/>
  <c r="H2649" i="20"/>
  <c r="H2650" i="20"/>
  <c r="H2651" i="20"/>
  <c r="H2652" i="20"/>
  <c r="H2653" i="20"/>
  <c r="H2654" i="20"/>
  <c r="H2655" i="20"/>
  <c r="H2656" i="20"/>
  <c r="H2657" i="20"/>
  <c r="H2658" i="20"/>
  <c r="H2659" i="20"/>
  <c r="H2660" i="20"/>
  <c r="H2661" i="20"/>
  <c r="H2662" i="20"/>
  <c r="H2663" i="20"/>
  <c r="H2664" i="20"/>
  <c r="H2665" i="20"/>
  <c r="H2666" i="20"/>
  <c r="H2667" i="20"/>
  <c r="H2668" i="20"/>
  <c r="H2669" i="20"/>
  <c r="H2670" i="20"/>
  <c r="H2671" i="20"/>
  <c r="H2672" i="20"/>
  <c r="H2673" i="20"/>
  <c r="H2674" i="20"/>
  <c r="H2675" i="20"/>
  <c r="H2676" i="20"/>
  <c r="H2677" i="20"/>
  <c r="H2678" i="20"/>
  <c r="H2679" i="20"/>
  <c r="H2680" i="20"/>
  <c r="H2681" i="20"/>
  <c r="H2682" i="20"/>
  <c r="H2683" i="20"/>
  <c r="H2684" i="20"/>
  <c r="H2685" i="20"/>
  <c r="H2686" i="20"/>
  <c r="H2687" i="20"/>
  <c r="H2688" i="20"/>
  <c r="H2689" i="20"/>
  <c r="H2690" i="20"/>
  <c r="H2691" i="20"/>
  <c r="H2692" i="20"/>
  <c r="H2693" i="20"/>
  <c r="H2694" i="20"/>
  <c r="H2695" i="20"/>
  <c r="H2696" i="20"/>
  <c r="H2697" i="20"/>
  <c r="H2698" i="20"/>
  <c r="H2699" i="20"/>
  <c r="H2700" i="20"/>
  <c r="H2701" i="20"/>
  <c r="H2702" i="20"/>
  <c r="H2703" i="20"/>
  <c r="H2704" i="20"/>
  <c r="H2705" i="20"/>
  <c r="H2706" i="20"/>
  <c r="H2707" i="20"/>
  <c r="H2708" i="20"/>
  <c r="H2709" i="20"/>
  <c r="H2710" i="20"/>
  <c r="H2711" i="20"/>
  <c r="H2712" i="20"/>
  <c r="H2713" i="20"/>
  <c r="H2714" i="20"/>
  <c r="H2715" i="20"/>
  <c r="H2716" i="20"/>
  <c r="H2717" i="20"/>
  <c r="H2718" i="20"/>
  <c r="H2719" i="20"/>
  <c r="H2720" i="20"/>
  <c r="H2721" i="20"/>
  <c r="H2722" i="20"/>
  <c r="H2723" i="20"/>
  <c r="H2724" i="20"/>
  <c r="H2725" i="20"/>
  <c r="H2726" i="20"/>
  <c r="H2727" i="20"/>
  <c r="H2728" i="20"/>
  <c r="H2729" i="20"/>
  <c r="H2730" i="20"/>
  <c r="H2731" i="20"/>
  <c r="H2732" i="20"/>
  <c r="H2733" i="20"/>
  <c r="H2734" i="20"/>
  <c r="H2735" i="20"/>
  <c r="H2736" i="20"/>
  <c r="H2737" i="20"/>
  <c r="H2738" i="20"/>
  <c r="H2739" i="20"/>
  <c r="H2740" i="20"/>
  <c r="H2741" i="20"/>
  <c r="H2742" i="20"/>
  <c r="H2743" i="20"/>
  <c r="H2744" i="20"/>
  <c r="H2745" i="20"/>
  <c r="H2746" i="20"/>
  <c r="H2747" i="20"/>
  <c r="H2748" i="20"/>
  <c r="H2749" i="20"/>
  <c r="H2750" i="20"/>
  <c r="H2751" i="20"/>
  <c r="H2752" i="20"/>
  <c r="H2753" i="20"/>
  <c r="H2754" i="20"/>
  <c r="H2755" i="20"/>
  <c r="H2756" i="20"/>
  <c r="H2757" i="20"/>
  <c r="H2758" i="20"/>
  <c r="H2759" i="20"/>
  <c r="H2760" i="20"/>
  <c r="H2761" i="20"/>
  <c r="H2762" i="20"/>
  <c r="H2763" i="20"/>
  <c r="H2764" i="20"/>
  <c r="H2765" i="20"/>
  <c r="H2766" i="20"/>
  <c r="H2767" i="20"/>
  <c r="H2768" i="20"/>
  <c r="H2769" i="20"/>
  <c r="H2770" i="20"/>
  <c r="H2771" i="20"/>
  <c r="H2772" i="20"/>
  <c r="H2773" i="20"/>
  <c r="H2774" i="20"/>
  <c r="H2775" i="20"/>
  <c r="H2776" i="20"/>
  <c r="H2777" i="20"/>
  <c r="H2778" i="20"/>
  <c r="H2779" i="20"/>
  <c r="H2780" i="20"/>
  <c r="H2781" i="20"/>
  <c r="H2782" i="20"/>
  <c r="H2783" i="20"/>
  <c r="H2784" i="20"/>
  <c r="H2785" i="20"/>
  <c r="H2786" i="20"/>
  <c r="H2787" i="20"/>
  <c r="H2788" i="20"/>
  <c r="H2789" i="20"/>
  <c r="H2790" i="20"/>
  <c r="H2791" i="20"/>
  <c r="H2792" i="20"/>
  <c r="H2793" i="20"/>
  <c r="H2794" i="20"/>
  <c r="H2795" i="20"/>
  <c r="H2796" i="20"/>
  <c r="H2797" i="20"/>
  <c r="H2798" i="20"/>
  <c r="H2799" i="20"/>
  <c r="H2800" i="20"/>
  <c r="H2801" i="20"/>
  <c r="H2802" i="20"/>
  <c r="H2803" i="20"/>
  <c r="H2804" i="20"/>
  <c r="H2805" i="20"/>
  <c r="H2806" i="20"/>
  <c r="H2807" i="20"/>
  <c r="H2808" i="20"/>
  <c r="H2809" i="20"/>
  <c r="H2810" i="20"/>
  <c r="H2811" i="20"/>
  <c r="H2812" i="20"/>
  <c r="H2813" i="20"/>
  <c r="H2814" i="20"/>
  <c r="H2815" i="20"/>
  <c r="H2816" i="20"/>
  <c r="H2817" i="20"/>
  <c r="H2818" i="20"/>
  <c r="H2819" i="20"/>
  <c r="H2820" i="20"/>
  <c r="H2821" i="20"/>
  <c r="H2822" i="20"/>
  <c r="H2823" i="20"/>
  <c r="H2824" i="20"/>
  <c r="H2825" i="20"/>
  <c r="H2826" i="20"/>
  <c r="H2827" i="20"/>
  <c r="H2828" i="20"/>
  <c r="H2829" i="20"/>
  <c r="H2830" i="20"/>
  <c r="H2831" i="20"/>
  <c r="H2832" i="20"/>
  <c r="H2833" i="20"/>
  <c r="H2834" i="20"/>
  <c r="H2835" i="20"/>
  <c r="H2836" i="20"/>
  <c r="H2837" i="20"/>
  <c r="H2838" i="20"/>
  <c r="H2839" i="20"/>
  <c r="H2840" i="20"/>
  <c r="H2841" i="20"/>
  <c r="H2842" i="20"/>
  <c r="H2843" i="20"/>
  <c r="H2844" i="20"/>
  <c r="H2845" i="20"/>
  <c r="H2846" i="20"/>
  <c r="H2847" i="20"/>
  <c r="H2848" i="20"/>
  <c r="H2849" i="20"/>
  <c r="H2850" i="20"/>
  <c r="H2851" i="20"/>
  <c r="H2852" i="20"/>
  <c r="H2853" i="20"/>
  <c r="H2854" i="20"/>
  <c r="H2855" i="20"/>
  <c r="H2856" i="20"/>
  <c r="H2857" i="20"/>
  <c r="H2858" i="20"/>
  <c r="H2859" i="20"/>
  <c r="H2860" i="20"/>
  <c r="H2861" i="20"/>
  <c r="H2862" i="20"/>
  <c r="H2863" i="20"/>
  <c r="H2864" i="20"/>
  <c r="H2865" i="20"/>
  <c r="H2866" i="20"/>
  <c r="H2867" i="20"/>
  <c r="H2868" i="20"/>
  <c r="H2869" i="20"/>
  <c r="H2870" i="20"/>
  <c r="H2871" i="20"/>
  <c r="H2872" i="20"/>
  <c r="H2873" i="20"/>
  <c r="H2874" i="20"/>
  <c r="H2875" i="20"/>
  <c r="H2876" i="20"/>
  <c r="H2877" i="20"/>
  <c r="H2878" i="20"/>
  <c r="H2879" i="20"/>
  <c r="H2880" i="20"/>
  <c r="H2881" i="20"/>
  <c r="H2882" i="20"/>
  <c r="H2883" i="20"/>
  <c r="H2884" i="20"/>
  <c r="H2885" i="20"/>
  <c r="H2886" i="20"/>
  <c r="H2887" i="20"/>
  <c r="H2888" i="20"/>
  <c r="H2889" i="20"/>
  <c r="H2890" i="20"/>
  <c r="H2891" i="20"/>
  <c r="H2892" i="20"/>
  <c r="H2893" i="20"/>
  <c r="H2894" i="20"/>
  <c r="H2895" i="20"/>
  <c r="H2896" i="20"/>
  <c r="H2897" i="20"/>
  <c r="H2898" i="20"/>
  <c r="H2899" i="20"/>
  <c r="H2900" i="20"/>
  <c r="H2901" i="20"/>
  <c r="H2902" i="20"/>
  <c r="H2903" i="20"/>
  <c r="H2904" i="20"/>
  <c r="H2905" i="20"/>
  <c r="H2906" i="20"/>
  <c r="H2907" i="20"/>
  <c r="H2908" i="20"/>
  <c r="H2909" i="20"/>
  <c r="H2910" i="20"/>
  <c r="H2911" i="20"/>
  <c r="H2912" i="20"/>
  <c r="H2913" i="20"/>
  <c r="H2914" i="20"/>
  <c r="H2915" i="20"/>
  <c r="H2916" i="20"/>
  <c r="H2917" i="20"/>
  <c r="H2918" i="20"/>
  <c r="H2919" i="20"/>
  <c r="H2920" i="20"/>
  <c r="H2921" i="20"/>
  <c r="H2922" i="20"/>
  <c r="H2923" i="20"/>
  <c r="H2924" i="20"/>
  <c r="H2925" i="20"/>
  <c r="H2926" i="20"/>
  <c r="H2927" i="20"/>
  <c r="H2928" i="20"/>
  <c r="H2929" i="20"/>
  <c r="H2930" i="20"/>
  <c r="H2931" i="20"/>
  <c r="H2932" i="20"/>
  <c r="H2933" i="20"/>
  <c r="H2934" i="20"/>
  <c r="H2935" i="20"/>
  <c r="H2936" i="20"/>
  <c r="H2937" i="20"/>
  <c r="H2938" i="20"/>
  <c r="H2939" i="20"/>
  <c r="H2940" i="20"/>
  <c r="H2941" i="20"/>
  <c r="H2942" i="20"/>
  <c r="H2943" i="20"/>
  <c r="H2944" i="20"/>
  <c r="H2945" i="20"/>
  <c r="H2946" i="20"/>
  <c r="H2947" i="20"/>
  <c r="H2948" i="20"/>
  <c r="H2949" i="20"/>
  <c r="H2950" i="20"/>
  <c r="H2951" i="20"/>
  <c r="H2952" i="20"/>
  <c r="H2953" i="20"/>
  <c r="H2954" i="20"/>
  <c r="H2955" i="20"/>
  <c r="H2956" i="20"/>
  <c r="H2957" i="20"/>
  <c r="H2958" i="20"/>
  <c r="H2959" i="20"/>
  <c r="H2960" i="20"/>
  <c r="H2961" i="20"/>
  <c r="H2962" i="20"/>
  <c r="H2963" i="20"/>
  <c r="H2964" i="20"/>
  <c r="H2965" i="20"/>
  <c r="H2966" i="20"/>
  <c r="H2967" i="20"/>
  <c r="H2968" i="20"/>
  <c r="H2969" i="20"/>
  <c r="H2970" i="20"/>
  <c r="H2971" i="20"/>
  <c r="H2972" i="20"/>
  <c r="H2973" i="20"/>
  <c r="H2974" i="20"/>
  <c r="H2975" i="20"/>
  <c r="H2976" i="20"/>
  <c r="H2977" i="20"/>
  <c r="H2978" i="20"/>
  <c r="H2979" i="20"/>
  <c r="H2980" i="20"/>
  <c r="H2981" i="20"/>
  <c r="H2982" i="20"/>
  <c r="H2983" i="20"/>
  <c r="H2984" i="20"/>
  <c r="H2985" i="20"/>
  <c r="H2986" i="20"/>
  <c r="H2987" i="20"/>
  <c r="H2988" i="20"/>
  <c r="H2989" i="20"/>
  <c r="H2990" i="20"/>
  <c r="H2991" i="20"/>
  <c r="H2992" i="20"/>
  <c r="H2993" i="20"/>
  <c r="H2994" i="20"/>
  <c r="H2995" i="20"/>
  <c r="H2996" i="20"/>
  <c r="H2997" i="20"/>
  <c r="H2998" i="20"/>
  <c r="H2999" i="20"/>
  <c r="H3000" i="20"/>
  <c r="H3001" i="20"/>
  <c r="H3002" i="20"/>
  <c r="H3003" i="20"/>
  <c r="H3004" i="20"/>
  <c r="H3005" i="20"/>
  <c r="H3006" i="20"/>
  <c r="H3007" i="20"/>
  <c r="H3008" i="20"/>
  <c r="H3009" i="20"/>
  <c r="H3010" i="20"/>
  <c r="H3011" i="20"/>
  <c r="H3012" i="20"/>
  <c r="H3013" i="20"/>
  <c r="H3014" i="20"/>
  <c r="H3015" i="20"/>
  <c r="H3016" i="20"/>
  <c r="H3017" i="20"/>
  <c r="H3018" i="20"/>
  <c r="H3019" i="20"/>
  <c r="H3020" i="20"/>
  <c r="H3021" i="20"/>
  <c r="H3022" i="20"/>
  <c r="H3023" i="20"/>
  <c r="H3024" i="20"/>
  <c r="H3025" i="20"/>
  <c r="H3026" i="20"/>
  <c r="H3027" i="20"/>
  <c r="H3028" i="20"/>
  <c r="H3029" i="20"/>
  <c r="H3030" i="20"/>
  <c r="H3031" i="20"/>
  <c r="H3032" i="20"/>
  <c r="H3033" i="20"/>
  <c r="H3034" i="20"/>
  <c r="H3035" i="20"/>
  <c r="H3036" i="20"/>
  <c r="H3037" i="20"/>
  <c r="H3038" i="20"/>
  <c r="H3039" i="20"/>
  <c r="H3040" i="20"/>
  <c r="H3041" i="20"/>
  <c r="H3042" i="20"/>
  <c r="H3043" i="20"/>
  <c r="H3044" i="20"/>
  <c r="H3045" i="20"/>
  <c r="H3046" i="20"/>
  <c r="H3047" i="20"/>
  <c r="H3048" i="20"/>
  <c r="H3049" i="20"/>
  <c r="H3050" i="20"/>
  <c r="H3051" i="20"/>
  <c r="H3052" i="20"/>
  <c r="H3053" i="20"/>
  <c r="H3054" i="20"/>
  <c r="H3055" i="20"/>
  <c r="H3056" i="20"/>
  <c r="H3057" i="20"/>
  <c r="H3058" i="20"/>
  <c r="H3059" i="20"/>
  <c r="H3060" i="20"/>
  <c r="H3061" i="20"/>
  <c r="H3062" i="20"/>
  <c r="H3063" i="20"/>
  <c r="H3064" i="20"/>
  <c r="H3065" i="20"/>
  <c r="H3066" i="20"/>
  <c r="H3067" i="20"/>
  <c r="H3068" i="20"/>
  <c r="H3069" i="20"/>
  <c r="H3070" i="20"/>
  <c r="H3071" i="20"/>
  <c r="H3072" i="20"/>
  <c r="H3073" i="20"/>
  <c r="H3074" i="20"/>
  <c r="H3075" i="20"/>
  <c r="H3076" i="20"/>
  <c r="H3077" i="20"/>
  <c r="H3078" i="20"/>
  <c r="H3079" i="20"/>
  <c r="H3080" i="20"/>
  <c r="H3081" i="20"/>
  <c r="H3082" i="20"/>
  <c r="H3083" i="20"/>
  <c r="H3084" i="20"/>
  <c r="H3085" i="20"/>
  <c r="H3086" i="20"/>
  <c r="H3087" i="20"/>
  <c r="H3088" i="20"/>
  <c r="H3089" i="20"/>
  <c r="H3090" i="20"/>
  <c r="H3091" i="20"/>
  <c r="H3092" i="20"/>
  <c r="H3093" i="20"/>
  <c r="H3094" i="20"/>
  <c r="H3095" i="20"/>
  <c r="H3096" i="20"/>
  <c r="H3097" i="20"/>
  <c r="H3098" i="20"/>
  <c r="H3099" i="20"/>
  <c r="H3100" i="20"/>
  <c r="H3101" i="20"/>
  <c r="H3102" i="20"/>
  <c r="H3103" i="20"/>
  <c r="H3104" i="20"/>
  <c r="H3105" i="20"/>
  <c r="H3106" i="20"/>
  <c r="H3107" i="20"/>
  <c r="H3108" i="20"/>
  <c r="H3109" i="20"/>
  <c r="H3110" i="20"/>
  <c r="H3111" i="20"/>
  <c r="H3112" i="20"/>
  <c r="H3113" i="20"/>
  <c r="H3114" i="20"/>
  <c r="H3115" i="20"/>
  <c r="H3116" i="20"/>
  <c r="H3117" i="20"/>
  <c r="H3118" i="20"/>
  <c r="H3119" i="20"/>
  <c r="H3120" i="20"/>
  <c r="H3121" i="20"/>
  <c r="H3122" i="20"/>
  <c r="H3123" i="20"/>
  <c r="H3124" i="20"/>
  <c r="H3125" i="20"/>
  <c r="H3126" i="20"/>
  <c r="H3127" i="20"/>
  <c r="H3128" i="20"/>
  <c r="H3129" i="20"/>
  <c r="H3130" i="20"/>
  <c r="H3131" i="20"/>
  <c r="H3132" i="20"/>
  <c r="H3133" i="20"/>
  <c r="H3134" i="20"/>
  <c r="H3135" i="20"/>
  <c r="H3136" i="20"/>
  <c r="H3137" i="20"/>
  <c r="H3138" i="20"/>
  <c r="H3139" i="20"/>
  <c r="H3140" i="20"/>
  <c r="H3141" i="20"/>
  <c r="H3142" i="20"/>
  <c r="H3143" i="20"/>
  <c r="H3144" i="20"/>
  <c r="H3145" i="20"/>
  <c r="H3146" i="20"/>
  <c r="H3147" i="20"/>
  <c r="H3148" i="20"/>
  <c r="H3149" i="20"/>
  <c r="H3150" i="20"/>
  <c r="H3151" i="20"/>
  <c r="H3152" i="20"/>
  <c r="H3153" i="20"/>
  <c r="H3154" i="20"/>
  <c r="H3155" i="20"/>
  <c r="H3156" i="20"/>
  <c r="H3157" i="20"/>
  <c r="H3158" i="20"/>
  <c r="H3159" i="20"/>
  <c r="H3160" i="20"/>
  <c r="H3161" i="20"/>
  <c r="H3162" i="20"/>
  <c r="H3163" i="20"/>
  <c r="H3164" i="20"/>
  <c r="H3165" i="20"/>
  <c r="H3166" i="20"/>
  <c r="H3167" i="20"/>
  <c r="H3168" i="20"/>
  <c r="H3169" i="20"/>
  <c r="H3170" i="20"/>
  <c r="H3171" i="20"/>
  <c r="H3172" i="20"/>
  <c r="H3173" i="20"/>
  <c r="H3174" i="20"/>
  <c r="H3175" i="20"/>
  <c r="H3176" i="20"/>
  <c r="H3177" i="20"/>
  <c r="H3178" i="20"/>
  <c r="H3179" i="20"/>
  <c r="H3180" i="20"/>
  <c r="H3181" i="20"/>
  <c r="H3182" i="20"/>
  <c r="H3183" i="20"/>
  <c r="H3184" i="20"/>
  <c r="H3185" i="20"/>
  <c r="H3186" i="20"/>
  <c r="H3187" i="20"/>
  <c r="H3188" i="20"/>
  <c r="H3189" i="20"/>
  <c r="H3190" i="20"/>
  <c r="H3191" i="20"/>
  <c r="H3192" i="20"/>
  <c r="H3193" i="20"/>
  <c r="H3194" i="20"/>
  <c r="H3195" i="20"/>
  <c r="H3196" i="20"/>
  <c r="H3197" i="20"/>
  <c r="H3198" i="20"/>
  <c r="H3199" i="20"/>
  <c r="H3200" i="20"/>
  <c r="H3201" i="20"/>
  <c r="H3202" i="20"/>
  <c r="H3203" i="20"/>
  <c r="H3204" i="20"/>
  <c r="H3205" i="20"/>
  <c r="H3206" i="20"/>
  <c r="H3207" i="20"/>
  <c r="H3208" i="20"/>
  <c r="H3209" i="20"/>
  <c r="H3210" i="20"/>
  <c r="H3211" i="20"/>
  <c r="H3212" i="20"/>
  <c r="H3213" i="20"/>
  <c r="H3214" i="20"/>
  <c r="H3215" i="20"/>
  <c r="H3216" i="20"/>
  <c r="H3217" i="20"/>
  <c r="H3218" i="20"/>
  <c r="H3219" i="20"/>
  <c r="H3220" i="20"/>
  <c r="H3221" i="20"/>
  <c r="H3222" i="20"/>
  <c r="H3223" i="20"/>
  <c r="H3224" i="20"/>
  <c r="H3225" i="20"/>
  <c r="H3226" i="20"/>
  <c r="H3227" i="20"/>
  <c r="H3228" i="20"/>
  <c r="H3229" i="20"/>
  <c r="H3230" i="20"/>
  <c r="H3231" i="20"/>
  <c r="H3232" i="20"/>
  <c r="H3233" i="20"/>
  <c r="H3234" i="20"/>
  <c r="H3235" i="20"/>
  <c r="H3236" i="20"/>
  <c r="H3237" i="20"/>
  <c r="H3238" i="20"/>
  <c r="H3239" i="20"/>
  <c r="H3240" i="20"/>
  <c r="H3241" i="20"/>
  <c r="H3242" i="20"/>
  <c r="H3243" i="20"/>
  <c r="H3244" i="20"/>
  <c r="H3245" i="20"/>
  <c r="H3246" i="20"/>
  <c r="H3247" i="20"/>
  <c r="H3248" i="20"/>
  <c r="H3249" i="20"/>
  <c r="H3250" i="20"/>
  <c r="H3251" i="20"/>
  <c r="H3252" i="20"/>
  <c r="H3253" i="20"/>
  <c r="H3254" i="20"/>
  <c r="H3255" i="20"/>
  <c r="H3256" i="20"/>
  <c r="H3257" i="20"/>
  <c r="H3258" i="20"/>
  <c r="H3259" i="20"/>
  <c r="H3260" i="20"/>
  <c r="H3261" i="20"/>
  <c r="H3262" i="20"/>
  <c r="H3263" i="20"/>
  <c r="H3264" i="20"/>
  <c r="H3265" i="20"/>
  <c r="H3266" i="20"/>
  <c r="H3267" i="20"/>
  <c r="H3268" i="20"/>
  <c r="H3269" i="20"/>
  <c r="H3270" i="20"/>
  <c r="H3271" i="20"/>
  <c r="H3272" i="20"/>
  <c r="H3273" i="20"/>
  <c r="H3274" i="20"/>
  <c r="H3275" i="20"/>
  <c r="H3276" i="20"/>
  <c r="H3277" i="20"/>
  <c r="H3278" i="20"/>
  <c r="H3279" i="20"/>
  <c r="H3280" i="20"/>
  <c r="H3281" i="20"/>
  <c r="H3282" i="20"/>
  <c r="H3283" i="20"/>
  <c r="H3284" i="20"/>
  <c r="H3285" i="20"/>
  <c r="H3286" i="20"/>
  <c r="H3287" i="20"/>
  <c r="H3288" i="20"/>
  <c r="H3289" i="20"/>
  <c r="H3290" i="20"/>
  <c r="H3291" i="20"/>
  <c r="H3292" i="20"/>
  <c r="H3293" i="20"/>
  <c r="H3294" i="20"/>
  <c r="H3295" i="20"/>
  <c r="H3296" i="20"/>
  <c r="H3297" i="20"/>
  <c r="H3298" i="20"/>
  <c r="H3299" i="20"/>
  <c r="H3300" i="20"/>
  <c r="H3301" i="20"/>
  <c r="H3302" i="20"/>
  <c r="H3303" i="20"/>
  <c r="H3304" i="20"/>
  <c r="H3305" i="20"/>
  <c r="H3306" i="20"/>
  <c r="H3307" i="20"/>
  <c r="H3308" i="20"/>
  <c r="H3309" i="20"/>
  <c r="H3310" i="20"/>
  <c r="H3311" i="20"/>
  <c r="H3312" i="20"/>
  <c r="H3313" i="20"/>
  <c r="H3314" i="20"/>
  <c r="H3315" i="20"/>
  <c r="H3316" i="20"/>
  <c r="H3317" i="20"/>
  <c r="H3318" i="20"/>
  <c r="H3319" i="20"/>
  <c r="H3320" i="20"/>
  <c r="H3321" i="20"/>
  <c r="H3322" i="20"/>
  <c r="H3323" i="20"/>
  <c r="H3324" i="20"/>
  <c r="H3325" i="20"/>
  <c r="H3326" i="20"/>
  <c r="H3327" i="20"/>
  <c r="H3328" i="20"/>
  <c r="H3329" i="20"/>
  <c r="H3330" i="20"/>
  <c r="H3331" i="20"/>
  <c r="H3332" i="20"/>
  <c r="H3333" i="20"/>
  <c r="H3334" i="20"/>
  <c r="H3335" i="20"/>
  <c r="H3336" i="20"/>
  <c r="H3337" i="20"/>
  <c r="H3338" i="20"/>
  <c r="H3339" i="20"/>
  <c r="H3340" i="20"/>
  <c r="H3341" i="20"/>
  <c r="H3342" i="20"/>
  <c r="H3343" i="20"/>
  <c r="H3344" i="20"/>
  <c r="H3345" i="20"/>
  <c r="H3346" i="20"/>
  <c r="H3347" i="20"/>
  <c r="H3348" i="20"/>
  <c r="H3349" i="20"/>
  <c r="H3350" i="20"/>
  <c r="H3351" i="20"/>
  <c r="H3352" i="20"/>
  <c r="H3353" i="20"/>
  <c r="H3354" i="20"/>
  <c r="H3355" i="20"/>
  <c r="H3356" i="20"/>
  <c r="H3357" i="20"/>
  <c r="H3358" i="20"/>
  <c r="H3359" i="20"/>
  <c r="H3360" i="20"/>
  <c r="H3361" i="20"/>
  <c r="H3362" i="20"/>
  <c r="H3363" i="20"/>
  <c r="H3364" i="20"/>
  <c r="H3365" i="20"/>
  <c r="H3366" i="20"/>
  <c r="H3367" i="20"/>
  <c r="H3368" i="20"/>
  <c r="H3369" i="20"/>
  <c r="H3370" i="20"/>
  <c r="H3371" i="20"/>
  <c r="H3372" i="20"/>
  <c r="H3373" i="20"/>
  <c r="H3374" i="20"/>
  <c r="H3375" i="20"/>
  <c r="H3376" i="20"/>
  <c r="H3377" i="20"/>
  <c r="H3378" i="20"/>
  <c r="H3379" i="20"/>
  <c r="H3380" i="20"/>
  <c r="H3381" i="20"/>
  <c r="H3382" i="20"/>
  <c r="H3383" i="20"/>
  <c r="H3384" i="20"/>
  <c r="H3385" i="20"/>
  <c r="H3386" i="20"/>
  <c r="H3387" i="20"/>
  <c r="H3388" i="20"/>
  <c r="H3389" i="20"/>
  <c r="H3390" i="20"/>
  <c r="H3391" i="20"/>
  <c r="H3392" i="20"/>
  <c r="H3393" i="20"/>
  <c r="H3394" i="20"/>
  <c r="H3395" i="20"/>
  <c r="H3396" i="20"/>
  <c r="H3397" i="20"/>
  <c r="H3398" i="20"/>
  <c r="H3399" i="20"/>
  <c r="H3400" i="20"/>
  <c r="H3401" i="20"/>
  <c r="H3402" i="20"/>
  <c r="H3403" i="20"/>
  <c r="H3404" i="20"/>
  <c r="H3405" i="20"/>
  <c r="H3406" i="20"/>
  <c r="H3407" i="20"/>
  <c r="H3408" i="20"/>
  <c r="H3409" i="20"/>
  <c r="H3410" i="20"/>
  <c r="H3411" i="20"/>
  <c r="H3412" i="20"/>
  <c r="H3413" i="20"/>
  <c r="H3414" i="20"/>
  <c r="H3415" i="20"/>
  <c r="H3416" i="20"/>
  <c r="H3417" i="20"/>
  <c r="H3418" i="20"/>
  <c r="H3419" i="20"/>
  <c r="H3420" i="20"/>
  <c r="H3421" i="20"/>
  <c r="H3422" i="20"/>
  <c r="H3423" i="20"/>
  <c r="H3424" i="20"/>
  <c r="H3425" i="20"/>
  <c r="H3426" i="20"/>
  <c r="H3427" i="20"/>
  <c r="H3428" i="20"/>
  <c r="H3429" i="20"/>
  <c r="H3430" i="20"/>
  <c r="H3431" i="20"/>
  <c r="H3432" i="20"/>
  <c r="H3433" i="20"/>
  <c r="H3434" i="20"/>
  <c r="H3435" i="20"/>
  <c r="H3436" i="20"/>
  <c r="H3437" i="20"/>
  <c r="H3438" i="20"/>
  <c r="H3439" i="20"/>
  <c r="H3440" i="20"/>
  <c r="H3441" i="20"/>
  <c r="H3442" i="20"/>
  <c r="H3443" i="20"/>
  <c r="H3444" i="20"/>
  <c r="H3445" i="20"/>
  <c r="H3446" i="20"/>
  <c r="H3447" i="20"/>
  <c r="H3448" i="20"/>
  <c r="H3449" i="20"/>
  <c r="H3450" i="20"/>
  <c r="H3451" i="20"/>
  <c r="H3452" i="20"/>
  <c r="H3453" i="20"/>
  <c r="H3454" i="20"/>
  <c r="H3455" i="20"/>
  <c r="H3456" i="20"/>
  <c r="H3457" i="20"/>
  <c r="H3458" i="20"/>
  <c r="H3459" i="20"/>
  <c r="H3460" i="20"/>
  <c r="H3461" i="20"/>
  <c r="H3462" i="20"/>
  <c r="H3463" i="20"/>
  <c r="H3464" i="20"/>
  <c r="H3465" i="20"/>
  <c r="H3466" i="20"/>
  <c r="H3467" i="20"/>
  <c r="H3468" i="20"/>
  <c r="H3469" i="20"/>
  <c r="H3470" i="20"/>
  <c r="H3471" i="20"/>
  <c r="H3472" i="20"/>
  <c r="H3473" i="20"/>
  <c r="H3474" i="20"/>
  <c r="H3475" i="20"/>
  <c r="H3476" i="20"/>
  <c r="H3477" i="20"/>
  <c r="H3478" i="20"/>
  <c r="H3479" i="20"/>
  <c r="H3480" i="20"/>
  <c r="H3481" i="20"/>
  <c r="H3482" i="20"/>
  <c r="H3483" i="20"/>
  <c r="H3484" i="20"/>
  <c r="H3485" i="20"/>
  <c r="H3486" i="20"/>
  <c r="H3487" i="20"/>
  <c r="H3488" i="20"/>
  <c r="H3489" i="20"/>
  <c r="H3490" i="20"/>
  <c r="H3491" i="20"/>
  <c r="H3492" i="20"/>
  <c r="H3493" i="20"/>
  <c r="H3494" i="20"/>
  <c r="H3495" i="20"/>
  <c r="H3496" i="20"/>
  <c r="H3497" i="20"/>
  <c r="H3498" i="20"/>
  <c r="H3499" i="20"/>
  <c r="H3500" i="20"/>
  <c r="H3501" i="20"/>
  <c r="H3502" i="20"/>
  <c r="H3503" i="20"/>
  <c r="H3504" i="20"/>
  <c r="H3505" i="20"/>
  <c r="H3506" i="20"/>
  <c r="H3507" i="20"/>
  <c r="H3508" i="20"/>
  <c r="H3509" i="20"/>
  <c r="H3510" i="20"/>
  <c r="H3511" i="20"/>
  <c r="H3512" i="20"/>
  <c r="H3513" i="20"/>
  <c r="H3514" i="20"/>
  <c r="H3515" i="20"/>
  <c r="H3516" i="20"/>
  <c r="H3517" i="20"/>
  <c r="H3518" i="20"/>
  <c r="H3519" i="20"/>
  <c r="H3520" i="20"/>
  <c r="H3521" i="20"/>
  <c r="H3522" i="20"/>
  <c r="H3523" i="20"/>
  <c r="H3524" i="20"/>
  <c r="H3525" i="20"/>
  <c r="H3526" i="20"/>
  <c r="H3527" i="20"/>
  <c r="H3528" i="20"/>
  <c r="H3529" i="20"/>
  <c r="H3530" i="20"/>
  <c r="H3531" i="20"/>
  <c r="H3532" i="20"/>
  <c r="H3533" i="20"/>
  <c r="H3534" i="20"/>
  <c r="H3535" i="20"/>
  <c r="H3536" i="20"/>
  <c r="H3537" i="20"/>
  <c r="H3538" i="20"/>
  <c r="H3539" i="20"/>
  <c r="H3540" i="20"/>
  <c r="H3541" i="20"/>
  <c r="H3542" i="20"/>
  <c r="H3543" i="20"/>
  <c r="H3544" i="20"/>
  <c r="H3545" i="20"/>
  <c r="H3546" i="20"/>
  <c r="H3547" i="20"/>
  <c r="H3548" i="20"/>
  <c r="H3549" i="20"/>
  <c r="H3550" i="20"/>
  <c r="H3551" i="20"/>
  <c r="H3552" i="20"/>
  <c r="H3553" i="20"/>
  <c r="H3554" i="20"/>
  <c r="H3555" i="20"/>
  <c r="H3556" i="20"/>
  <c r="H3557" i="20"/>
  <c r="H3558" i="20"/>
  <c r="H3559" i="20"/>
  <c r="H3560" i="20"/>
  <c r="H3561" i="20"/>
  <c r="H3562" i="20"/>
  <c r="H3563" i="20"/>
  <c r="H3564" i="20"/>
  <c r="H3565" i="20"/>
  <c r="H3566" i="20"/>
  <c r="H3567" i="20"/>
  <c r="H3568" i="20"/>
  <c r="H3569" i="20"/>
  <c r="H3570" i="20"/>
  <c r="H3571" i="20"/>
  <c r="H3572" i="20"/>
  <c r="H3573" i="20"/>
  <c r="H3574" i="20"/>
  <c r="H3575" i="20"/>
  <c r="H3576" i="20"/>
  <c r="H3577" i="20"/>
  <c r="H3578" i="20"/>
  <c r="H3579" i="20"/>
  <c r="H3580" i="20"/>
  <c r="H3581" i="20"/>
  <c r="H3582" i="20"/>
  <c r="H3583" i="20"/>
  <c r="H3584" i="20"/>
  <c r="H3585" i="20"/>
  <c r="H3586" i="20"/>
  <c r="H3587" i="20"/>
  <c r="H3588" i="20"/>
  <c r="H3589" i="20"/>
  <c r="H3590" i="20"/>
  <c r="H3591" i="20"/>
  <c r="H3592" i="20"/>
  <c r="H3593" i="20"/>
  <c r="H3594" i="20"/>
  <c r="H3595" i="20"/>
  <c r="H3596" i="20"/>
  <c r="H3597" i="20"/>
  <c r="H3598" i="20"/>
  <c r="H3599" i="20"/>
  <c r="H3600" i="20"/>
  <c r="H3601" i="20"/>
  <c r="H3602" i="20"/>
  <c r="H3603" i="20"/>
  <c r="H3604" i="20"/>
  <c r="H3605" i="20"/>
  <c r="H3606" i="20"/>
  <c r="H3607" i="20"/>
  <c r="H3608" i="20"/>
  <c r="H3609" i="20"/>
  <c r="H3610" i="20"/>
  <c r="H3611" i="20"/>
  <c r="H3612" i="20"/>
  <c r="H3613" i="20"/>
  <c r="H3614" i="20"/>
  <c r="H3615" i="20"/>
  <c r="H3616" i="20"/>
  <c r="H3617" i="20"/>
  <c r="H3618" i="20"/>
  <c r="H3619" i="20"/>
  <c r="H3620" i="20"/>
  <c r="H3621" i="20"/>
  <c r="H3622" i="20"/>
  <c r="H3623" i="20"/>
  <c r="H3624" i="20"/>
  <c r="H3625" i="20"/>
  <c r="H3626" i="20"/>
  <c r="H3627" i="20"/>
  <c r="H3628" i="20"/>
  <c r="H3629" i="20"/>
  <c r="H3630" i="20"/>
  <c r="H3631" i="20"/>
  <c r="H3632" i="20"/>
  <c r="H3633" i="20"/>
  <c r="H3634" i="20"/>
  <c r="H3635" i="20"/>
  <c r="H3636" i="20"/>
  <c r="H3637" i="20"/>
  <c r="H3638" i="20"/>
  <c r="H3639" i="20"/>
  <c r="H3640" i="20"/>
  <c r="H3641" i="20"/>
  <c r="H3642" i="20"/>
  <c r="H3643" i="20"/>
  <c r="H3644" i="20"/>
  <c r="H3645" i="20"/>
  <c r="H3646" i="20"/>
  <c r="H3647" i="20"/>
  <c r="H3648" i="20"/>
  <c r="H3649" i="20"/>
  <c r="H3650" i="20"/>
  <c r="H3651" i="20"/>
  <c r="H3652" i="20"/>
  <c r="H3653" i="20"/>
  <c r="H3654" i="20"/>
  <c r="H3655" i="20"/>
  <c r="H3656" i="20"/>
  <c r="H3657" i="20"/>
  <c r="H3658" i="20"/>
  <c r="H3659" i="20"/>
  <c r="H3660" i="20"/>
  <c r="H3661" i="20"/>
  <c r="H3662" i="20"/>
  <c r="H3663" i="20"/>
  <c r="H3664" i="20"/>
  <c r="H3665" i="20"/>
  <c r="H3666" i="20"/>
  <c r="H3667" i="20"/>
  <c r="H3668" i="20"/>
  <c r="H3669" i="20"/>
  <c r="H3670" i="20"/>
  <c r="H3671" i="20"/>
  <c r="H3672" i="20"/>
  <c r="H3673" i="20"/>
  <c r="H3674" i="20"/>
  <c r="H3675" i="20"/>
  <c r="H3676" i="20"/>
  <c r="H3677" i="20"/>
  <c r="H3678" i="20"/>
  <c r="H3679" i="20"/>
  <c r="H3680" i="20"/>
  <c r="H3681" i="20"/>
  <c r="H3682" i="20"/>
  <c r="H3683" i="20"/>
  <c r="H3684" i="20"/>
  <c r="H3685" i="20"/>
  <c r="H3686" i="20"/>
  <c r="H3687" i="20"/>
  <c r="H3688" i="20"/>
  <c r="H3689" i="20"/>
  <c r="H3690" i="20"/>
  <c r="H3691" i="20"/>
  <c r="H3692" i="20"/>
  <c r="H3693" i="20"/>
  <c r="H3694" i="20"/>
  <c r="H3695" i="20"/>
  <c r="H3696" i="20"/>
  <c r="H3697" i="20"/>
  <c r="H3698" i="20"/>
  <c r="H3699" i="20"/>
  <c r="H3700" i="20"/>
  <c r="H3701" i="20"/>
  <c r="H3702" i="20"/>
  <c r="H3703" i="20"/>
  <c r="H3704" i="20"/>
  <c r="H3705" i="20"/>
  <c r="H3706" i="20"/>
  <c r="H3707" i="20"/>
  <c r="H3708" i="20"/>
  <c r="H3709" i="20"/>
  <c r="H3710" i="20"/>
  <c r="H3711" i="20"/>
  <c r="H3712" i="20"/>
  <c r="H3713" i="20"/>
  <c r="H3714" i="20"/>
  <c r="H3715" i="20"/>
  <c r="H3716" i="20"/>
  <c r="H3717" i="20"/>
  <c r="H3718" i="20"/>
  <c r="H3719" i="20"/>
  <c r="H3720" i="20"/>
  <c r="H3721" i="20"/>
  <c r="H3722" i="20"/>
  <c r="H3723" i="20"/>
  <c r="H3724" i="20"/>
  <c r="H3725" i="20"/>
  <c r="H3726" i="20"/>
  <c r="H3727" i="20"/>
  <c r="H3728" i="20"/>
  <c r="H3729" i="20"/>
  <c r="H3730" i="20"/>
  <c r="H3731" i="20"/>
  <c r="H3732" i="20"/>
  <c r="H3733" i="20"/>
  <c r="H3734" i="20"/>
  <c r="H3735" i="20"/>
  <c r="H3736" i="20"/>
  <c r="H3737" i="20"/>
  <c r="H3738" i="20"/>
  <c r="H3739" i="20"/>
  <c r="H3740" i="20"/>
  <c r="H3741" i="20"/>
  <c r="H3742" i="20"/>
  <c r="H3743" i="20"/>
  <c r="H3744" i="20"/>
  <c r="H3745" i="20"/>
  <c r="H3746" i="20"/>
  <c r="H3747" i="20"/>
  <c r="H3748" i="20"/>
  <c r="H3749" i="20"/>
  <c r="H3750" i="20"/>
  <c r="H3751" i="20"/>
  <c r="H3752" i="20"/>
  <c r="H3753" i="20"/>
  <c r="H3754" i="20"/>
  <c r="H3755" i="20"/>
  <c r="H3756" i="20"/>
  <c r="H3757" i="20"/>
  <c r="H3758" i="20"/>
  <c r="H3759" i="20"/>
  <c r="H3760" i="20"/>
  <c r="H3761" i="20"/>
  <c r="H3762" i="20"/>
  <c r="H3763" i="20"/>
  <c r="H3764" i="20"/>
  <c r="H3765" i="20"/>
  <c r="H3766" i="20"/>
  <c r="H3767" i="20"/>
  <c r="H3768" i="20"/>
  <c r="H3769" i="20"/>
  <c r="H3770" i="20"/>
  <c r="H3771" i="20"/>
  <c r="H3772" i="20"/>
  <c r="H3773" i="20"/>
  <c r="H3774" i="20"/>
  <c r="H3775" i="20"/>
  <c r="H3776" i="20"/>
  <c r="H3777" i="20"/>
  <c r="H3778" i="20"/>
  <c r="H3779" i="20"/>
  <c r="H3780" i="20"/>
  <c r="H3781" i="20"/>
  <c r="H3782" i="20"/>
  <c r="H3783" i="20"/>
  <c r="H3784" i="20"/>
  <c r="H3785" i="20"/>
  <c r="H3786" i="20"/>
  <c r="H3787" i="20"/>
  <c r="H3788" i="20"/>
  <c r="H3789" i="20"/>
  <c r="H3790" i="20"/>
  <c r="H3791" i="20"/>
  <c r="H3792" i="20"/>
  <c r="H3793" i="20"/>
  <c r="H3794" i="20"/>
  <c r="H3795" i="20"/>
  <c r="H3796" i="20"/>
  <c r="H3797" i="20"/>
  <c r="H3798" i="20"/>
  <c r="H3799" i="20"/>
  <c r="H3800" i="20"/>
  <c r="H3801" i="20"/>
  <c r="H3802" i="20"/>
  <c r="H3803" i="20"/>
  <c r="H3804" i="20"/>
  <c r="H3805" i="20"/>
  <c r="H3806" i="20"/>
  <c r="H3807" i="20"/>
  <c r="H3808" i="20"/>
  <c r="H3809" i="20"/>
  <c r="H3810" i="20"/>
  <c r="H3811" i="20"/>
  <c r="H3812" i="20"/>
  <c r="H3813" i="20"/>
  <c r="H3814" i="20"/>
  <c r="H3815" i="20"/>
  <c r="H3816" i="20"/>
  <c r="H3817" i="20"/>
  <c r="H3818" i="20"/>
  <c r="H3819" i="20"/>
  <c r="H3820" i="20"/>
  <c r="H3821" i="20"/>
  <c r="H3822" i="20"/>
  <c r="H3823" i="20"/>
  <c r="H3824" i="20"/>
  <c r="H3825" i="20"/>
  <c r="H3826" i="20"/>
  <c r="H3827" i="20"/>
  <c r="H3828" i="20"/>
  <c r="H3829" i="20"/>
  <c r="H3830" i="20"/>
  <c r="H3831" i="20"/>
  <c r="H3832" i="20"/>
  <c r="H3833" i="20"/>
  <c r="H3834" i="20"/>
  <c r="H3835" i="20"/>
  <c r="H3836" i="20"/>
  <c r="H3837" i="20"/>
  <c r="H3838" i="20"/>
  <c r="H3839" i="20"/>
  <c r="H3840" i="20"/>
  <c r="H3841" i="20"/>
  <c r="H3842" i="20"/>
  <c r="H3843" i="20"/>
  <c r="H3844" i="20"/>
  <c r="H3845" i="20"/>
  <c r="H3846" i="20"/>
  <c r="H3847" i="20"/>
  <c r="H3848" i="20"/>
  <c r="H3849" i="20"/>
  <c r="H3850" i="20"/>
  <c r="H3851" i="20"/>
  <c r="H3852" i="20"/>
  <c r="H3853" i="20"/>
  <c r="H3854" i="20"/>
  <c r="H3855" i="20"/>
  <c r="H3856" i="20"/>
  <c r="H3857" i="20"/>
  <c r="H3858" i="20"/>
  <c r="H3859" i="20"/>
  <c r="H3860" i="20"/>
  <c r="H3861" i="20"/>
  <c r="H3862" i="20"/>
  <c r="H3863" i="20"/>
  <c r="H3864" i="20"/>
  <c r="H3865" i="20"/>
  <c r="H3866" i="20"/>
  <c r="H3867" i="20"/>
  <c r="H3868" i="20"/>
  <c r="H3869" i="20"/>
  <c r="H3870" i="20"/>
  <c r="H3871" i="20"/>
  <c r="H3872" i="20"/>
  <c r="H3873" i="20"/>
  <c r="H3874" i="20"/>
  <c r="H3875" i="20"/>
  <c r="H3876" i="20"/>
  <c r="H3877" i="20"/>
  <c r="H3878" i="20"/>
  <c r="H3879" i="20"/>
  <c r="H3880" i="20"/>
  <c r="H3881" i="20"/>
  <c r="H3882" i="20"/>
  <c r="H3883" i="20"/>
  <c r="H3884" i="20"/>
  <c r="H3885" i="20"/>
  <c r="H3886" i="20"/>
  <c r="H3887" i="20"/>
  <c r="H3888" i="20"/>
  <c r="H3889" i="20"/>
  <c r="H3890" i="20"/>
  <c r="H3891" i="20"/>
  <c r="H3892" i="20"/>
  <c r="H3893" i="20"/>
  <c r="H3894" i="20"/>
  <c r="H3895" i="20"/>
  <c r="H3896" i="20"/>
  <c r="H3897" i="20"/>
  <c r="H3898" i="20"/>
  <c r="H3899" i="20"/>
  <c r="H3900" i="20"/>
  <c r="H3901" i="20"/>
  <c r="H3902" i="20"/>
  <c r="H3903" i="20"/>
  <c r="H3904" i="20"/>
  <c r="H3905" i="20"/>
  <c r="H3906" i="20"/>
  <c r="H3907" i="20"/>
  <c r="H3908" i="20"/>
  <c r="H3909" i="20"/>
  <c r="H3910" i="20"/>
  <c r="H3911" i="20"/>
  <c r="H3912" i="20"/>
  <c r="H3913" i="20"/>
  <c r="H3914" i="20"/>
  <c r="H3915" i="20"/>
  <c r="H3916" i="20"/>
  <c r="H3917" i="20"/>
  <c r="H3918" i="20"/>
  <c r="H3919" i="20"/>
  <c r="H3920" i="20"/>
  <c r="H3921" i="20"/>
  <c r="H3922" i="20"/>
  <c r="H3923" i="20"/>
  <c r="H3924" i="20"/>
  <c r="H3925" i="20"/>
  <c r="H3926" i="20"/>
  <c r="H3927" i="20"/>
  <c r="H3928" i="20"/>
  <c r="H3929" i="20"/>
  <c r="H3930" i="20"/>
  <c r="H3931" i="20"/>
  <c r="H3932" i="20"/>
  <c r="H3933" i="20"/>
  <c r="H3934" i="20"/>
  <c r="H3935" i="20"/>
  <c r="H3936" i="20"/>
  <c r="H3937" i="20"/>
  <c r="H3938" i="20"/>
  <c r="H3939" i="20"/>
  <c r="H3940" i="20"/>
  <c r="H3941" i="20"/>
  <c r="H3942" i="20"/>
  <c r="H3943" i="20"/>
  <c r="H3944" i="20"/>
  <c r="H3945" i="20"/>
  <c r="H3946" i="20"/>
  <c r="H3947" i="20"/>
  <c r="H3948" i="20"/>
  <c r="H3949" i="20"/>
  <c r="H3950" i="20"/>
  <c r="H3951" i="20"/>
  <c r="H3952" i="20"/>
  <c r="H3953" i="20"/>
  <c r="H3954" i="20"/>
  <c r="H3955" i="20"/>
  <c r="H3956" i="20"/>
  <c r="H3957" i="20"/>
  <c r="H3958" i="20"/>
  <c r="H3959" i="20"/>
  <c r="H3960" i="20"/>
  <c r="H3961" i="20"/>
  <c r="H3962" i="20"/>
  <c r="H3963" i="20"/>
  <c r="H3964" i="20"/>
  <c r="H3965" i="20"/>
  <c r="H3966" i="20"/>
  <c r="H3967" i="20"/>
  <c r="H3968" i="20"/>
  <c r="H3969" i="20"/>
  <c r="H3970" i="20"/>
  <c r="H3971" i="20"/>
  <c r="H3972" i="20"/>
  <c r="H3973" i="20"/>
  <c r="H3974" i="20"/>
  <c r="H3975" i="20"/>
  <c r="H3976" i="20"/>
  <c r="H3977" i="20"/>
  <c r="H3978" i="20"/>
  <c r="H3979" i="20"/>
  <c r="H3980" i="20"/>
  <c r="H3981" i="20"/>
  <c r="H3982" i="20"/>
  <c r="H3983" i="20"/>
  <c r="H3984" i="20"/>
  <c r="H3985" i="20"/>
  <c r="H3986" i="20"/>
  <c r="H3987" i="20"/>
  <c r="H3988" i="20"/>
  <c r="H3989" i="20"/>
  <c r="H3990" i="20"/>
  <c r="H3991" i="20"/>
  <c r="H3992" i="20"/>
  <c r="H3993" i="20"/>
  <c r="H3994" i="20"/>
  <c r="H3995" i="20"/>
  <c r="H3996" i="20"/>
  <c r="H3997" i="20"/>
  <c r="H3998" i="20"/>
  <c r="H3999" i="20"/>
  <c r="H4000" i="20"/>
  <c r="H4001" i="20"/>
  <c r="H4002" i="20"/>
  <c r="H4003" i="20"/>
  <c r="H4004" i="20"/>
  <c r="H4005" i="20"/>
  <c r="H4006" i="20"/>
  <c r="H4007" i="20"/>
  <c r="H4008" i="20"/>
  <c r="H4009" i="20"/>
  <c r="H4010" i="20"/>
  <c r="H4011" i="20"/>
  <c r="H4012" i="20"/>
  <c r="H4013" i="20"/>
  <c r="H4014" i="20"/>
  <c r="H4015" i="20"/>
  <c r="H4016" i="20"/>
  <c r="H4017" i="20"/>
  <c r="H4018" i="20"/>
  <c r="H4019" i="20"/>
  <c r="H4020" i="20"/>
  <c r="H4021" i="20"/>
  <c r="H4022" i="20"/>
  <c r="H4023" i="20"/>
  <c r="H4024" i="20"/>
  <c r="H4025" i="20"/>
  <c r="H4026" i="20"/>
  <c r="H4027" i="20"/>
  <c r="H4028" i="20"/>
  <c r="H4029" i="20"/>
  <c r="H4030" i="20"/>
  <c r="H4031" i="20"/>
  <c r="H4032" i="20"/>
  <c r="H4033" i="20"/>
  <c r="H4034" i="20"/>
  <c r="H4035" i="20"/>
  <c r="H4036" i="20"/>
  <c r="H4037" i="20"/>
  <c r="H4038" i="20"/>
  <c r="H4039" i="20"/>
  <c r="H4040" i="20"/>
  <c r="H4041" i="20"/>
  <c r="H4042" i="20"/>
  <c r="H4043" i="20"/>
  <c r="H4044" i="20"/>
  <c r="H4045" i="20"/>
  <c r="H4046" i="20"/>
  <c r="H4047" i="20"/>
  <c r="H4048" i="20"/>
  <c r="H4049" i="20"/>
  <c r="H4050" i="20"/>
  <c r="H4051" i="20"/>
  <c r="H4052" i="20"/>
  <c r="H4053" i="20"/>
  <c r="H4054" i="20"/>
  <c r="H4055" i="20"/>
  <c r="H4056" i="20"/>
  <c r="H4057" i="20"/>
  <c r="H4058" i="20"/>
  <c r="H4059" i="20"/>
  <c r="H4060" i="20"/>
  <c r="H4061" i="20"/>
  <c r="H4062" i="20"/>
  <c r="H4063" i="20"/>
  <c r="H4064" i="20"/>
  <c r="H4065" i="20"/>
  <c r="H4066" i="20"/>
  <c r="H4067" i="20"/>
  <c r="H4068" i="20"/>
  <c r="H4069" i="20"/>
  <c r="H4070" i="20"/>
  <c r="H4071" i="20"/>
  <c r="H4072" i="20"/>
  <c r="H4073" i="20"/>
  <c r="H4074" i="20"/>
  <c r="H4075" i="20"/>
  <c r="H4076" i="20"/>
  <c r="H4077" i="20"/>
  <c r="H4078" i="20"/>
  <c r="H4079" i="20"/>
  <c r="H4080" i="20"/>
  <c r="H4081" i="20"/>
  <c r="H4082" i="20"/>
  <c r="H4083" i="20"/>
  <c r="H4084" i="20"/>
  <c r="H4085" i="20"/>
  <c r="H4086" i="20"/>
  <c r="H4087" i="20"/>
  <c r="H4088" i="20"/>
  <c r="H4089" i="20"/>
  <c r="H4090" i="20"/>
  <c r="H4091" i="20"/>
  <c r="H4092" i="20"/>
  <c r="H4093" i="20"/>
  <c r="H4094" i="20"/>
  <c r="H4095" i="20"/>
  <c r="H4096" i="20"/>
  <c r="H4097" i="20"/>
  <c r="H4098" i="20"/>
  <c r="H4099" i="20"/>
  <c r="H4100" i="20"/>
  <c r="H4101" i="20"/>
  <c r="H4102" i="20"/>
  <c r="H4103" i="20"/>
  <c r="H4104" i="20"/>
  <c r="H4105" i="20"/>
  <c r="H4106" i="20"/>
  <c r="H4107" i="20"/>
  <c r="H4108" i="20"/>
  <c r="H4109" i="20"/>
  <c r="H4110" i="20"/>
  <c r="H4111" i="20"/>
  <c r="H4112" i="20"/>
  <c r="H4113" i="20"/>
  <c r="H4114" i="20"/>
  <c r="H4115" i="20"/>
  <c r="H4116" i="20"/>
  <c r="H4117" i="20"/>
  <c r="H4118" i="20"/>
  <c r="H4119" i="20"/>
  <c r="H4120" i="20"/>
  <c r="H4121" i="20"/>
  <c r="H4122" i="20"/>
  <c r="H4123" i="20"/>
  <c r="H4124" i="20"/>
  <c r="H4125" i="20"/>
  <c r="H4126" i="20"/>
  <c r="H4127" i="20"/>
  <c r="H4128" i="20"/>
  <c r="H4129" i="20"/>
  <c r="H4130" i="20"/>
  <c r="H4131" i="20"/>
  <c r="H4132" i="20"/>
  <c r="H4133" i="20"/>
  <c r="H4134" i="20"/>
  <c r="H4135" i="20"/>
  <c r="H4136" i="20"/>
  <c r="H4137" i="20"/>
  <c r="H4138" i="20"/>
  <c r="H4139" i="20"/>
  <c r="H4140" i="20"/>
  <c r="H4141" i="20"/>
  <c r="H4142" i="20"/>
  <c r="H4143" i="20"/>
  <c r="H4144" i="20"/>
  <c r="H4145" i="20"/>
  <c r="H4146" i="20"/>
  <c r="H4147" i="20"/>
  <c r="H4148" i="20"/>
  <c r="H4149" i="20"/>
  <c r="H4150" i="20"/>
  <c r="H4151" i="20"/>
  <c r="H4152" i="20"/>
  <c r="H4153" i="20"/>
  <c r="H4154" i="20"/>
  <c r="H4155" i="20"/>
  <c r="H4156" i="20"/>
  <c r="H4157" i="20"/>
  <c r="H4158" i="20"/>
  <c r="H4159" i="20"/>
  <c r="H4160" i="20"/>
  <c r="H4161" i="20"/>
  <c r="H4162" i="20"/>
  <c r="H4163" i="20"/>
  <c r="H4164" i="20"/>
  <c r="H4165" i="20"/>
  <c r="H4166" i="20"/>
  <c r="H4167" i="20"/>
  <c r="H4168" i="20"/>
  <c r="H4169" i="20"/>
  <c r="H4170" i="20"/>
  <c r="H4171" i="20"/>
  <c r="H4172" i="20"/>
  <c r="H4173" i="20"/>
  <c r="H4174" i="20"/>
  <c r="H4175" i="20"/>
  <c r="H4176" i="20"/>
  <c r="H4177" i="20"/>
  <c r="H4178" i="20"/>
  <c r="H4179" i="20"/>
  <c r="H4180" i="20"/>
  <c r="H4181" i="20"/>
  <c r="H4182" i="20"/>
  <c r="H4183" i="20"/>
  <c r="H4184" i="20"/>
  <c r="H4185" i="20"/>
  <c r="H4186" i="20"/>
  <c r="H4187" i="20"/>
  <c r="H4188" i="20"/>
  <c r="H4189" i="20"/>
  <c r="H4190" i="20"/>
  <c r="H4191" i="20"/>
  <c r="H4192" i="20"/>
  <c r="H4193" i="20"/>
  <c r="H4194" i="20"/>
  <c r="H4195" i="20"/>
  <c r="H4196" i="20"/>
  <c r="H4197" i="20"/>
  <c r="H4198" i="20"/>
  <c r="H4199" i="20"/>
  <c r="H4200" i="20"/>
  <c r="H4201" i="20"/>
  <c r="H4202" i="20"/>
  <c r="H4203" i="20"/>
  <c r="H4204" i="20"/>
  <c r="H4205" i="20"/>
  <c r="H4206" i="20"/>
  <c r="H4207" i="20"/>
  <c r="H4208" i="20"/>
  <c r="H4209" i="20"/>
  <c r="H4210" i="20"/>
  <c r="H4211" i="20"/>
  <c r="H4212" i="20"/>
  <c r="H4213" i="20"/>
  <c r="H4214" i="20"/>
  <c r="H4215" i="20"/>
  <c r="H4216" i="20"/>
  <c r="H4217" i="20"/>
  <c r="H4218" i="20"/>
  <c r="H4219" i="20"/>
  <c r="H4220" i="20"/>
  <c r="H4221" i="20"/>
  <c r="H4222" i="20"/>
  <c r="H4223" i="20"/>
  <c r="H4224" i="20"/>
  <c r="H4225" i="20"/>
  <c r="H4226" i="20"/>
  <c r="H4227" i="20"/>
  <c r="H4228" i="20"/>
  <c r="H4229" i="20"/>
  <c r="H4230" i="20"/>
  <c r="H4231" i="20"/>
  <c r="H4232" i="20"/>
  <c r="H4233" i="20"/>
  <c r="H4234" i="20"/>
  <c r="H4235" i="20"/>
  <c r="H4236" i="20"/>
  <c r="H4237" i="20"/>
  <c r="H4238" i="20"/>
  <c r="H4239" i="20"/>
  <c r="H4240" i="20"/>
  <c r="H4241" i="20"/>
  <c r="H4242" i="20"/>
  <c r="H4243" i="20"/>
  <c r="H4244" i="20"/>
  <c r="H4245" i="20"/>
  <c r="H4246" i="20"/>
  <c r="H4247" i="20"/>
  <c r="H4248" i="20"/>
  <c r="H4249" i="20"/>
  <c r="H4250" i="20"/>
  <c r="H4251" i="20"/>
  <c r="H4252" i="20"/>
  <c r="H4253" i="20"/>
  <c r="H4254" i="20"/>
  <c r="H4255" i="20"/>
  <c r="H4256" i="20"/>
  <c r="H4257" i="20"/>
  <c r="H4258" i="20"/>
  <c r="H4259" i="20"/>
  <c r="H4260" i="20"/>
  <c r="H4261" i="20"/>
  <c r="H4262" i="20"/>
  <c r="H4263" i="20"/>
  <c r="H4264" i="20"/>
  <c r="H4265" i="20"/>
  <c r="H4266" i="20"/>
  <c r="H4267" i="20"/>
  <c r="H4268" i="20"/>
  <c r="H4269" i="20"/>
  <c r="H4270" i="20"/>
  <c r="H4271" i="20"/>
  <c r="H4272" i="20"/>
  <c r="H4273" i="20"/>
  <c r="H4274" i="20"/>
  <c r="H4275" i="20"/>
  <c r="H4276" i="20"/>
  <c r="H4277" i="20"/>
  <c r="H4278" i="20"/>
  <c r="H4279" i="20"/>
  <c r="H4280" i="20"/>
  <c r="H4281" i="20"/>
  <c r="H4282" i="20"/>
  <c r="H4283" i="20"/>
  <c r="H4284" i="20"/>
  <c r="H4285" i="20"/>
  <c r="H4286" i="20"/>
  <c r="H4287" i="20"/>
  <c r="H4288" i="20"/>
  <c r="H4289" i="20"/>
  <c r="H4290" i="20"/>
  <c r="H4291" i="20"/>
  <c r="H4292" i="20"/>
  <c r="H4293" i="20"/>
  <c r="H4294" i="20"/>
  <c r="H4295" i="20"/>
  <c r="H4296" i="20"/>
  <c r="H4297" i="20"/>
  <c r="H4298" i="20"/>
  <c r="H4299" i="20"/>
  <c r="H4300" i="20"/>
  <c r="H4301" i="20"/>
  <c r="H4302" i="20"/>
  <c r="H4303" i="20"/>
  <c r="H4304" i="20"/>
  <c r="H4305" i="20"/>
  <c r="H4306" i="20"/>
  <c r="H4307" i="20"/>
  <c r="H4308" i="20"/>
  <c r="H4309" i="20"/>
  <c r="H4310" i="20"/>
  <c r="H4311" i="20"/>
  <c r="H4312" i="20"/>
  <c r="H4313" i="20"/>
  <c r="H4314" i="20"/>
  <c r="H4315" i="20"/>
  <c r="H4316" i="20"/>
  <c r="H4317" i="20"/>
  <c r="H4318" i="20"/>
  <c r="H4319" i="20"/>
  <c r="H4320" i="20"/>
  <c r="H4321" i="20"/>
  <c r="H4322" i="20"/>
  <c r="H4323" i="20"/>
  <c r="H4324" i="20"/>
  <c r="H4325" i="20"/>
  <c r="H4326" i="20"/>
  <c r="H4327" i="20"/>
  <c r="H4328" i="20"/>
  <c r="H4329" i="20"/>
  <c r="H4330" i="20"/>
  <c r="H4331" i="20"/>
  <c r="H4332" i="20"/>
  <c r="H4333" i="20"/>
  <c r="H4334" i="20"/>
  <c r="H4335" i="20"/>
  <c r="H4336" i="20"/>
  <c r="H4337" i="20"/>
  <c r="H4338" i="20"/>
  <c r="H4339" i="20"/>
  <c r="H4340" i="20"/>
  <c r="H4341" i="20"/>
  <c r="H4342" i="20"/>
  <c r="H4343" i="20"/>
  <c r="H4344" i="20"/>
  <c r="H4345" i="20"/>
  <c r="H4346" i="20"/>
  <c r="H4347" i="20"/>
  <c r="H4348" i="20"/>
  <c r="H4349" i="20"/>
  <c r="H4350" i="20"/>
  <c r="H4351" i="20"/>
  <c r="H4352" i="20"/>
  <c r="H4353" i="20"/>
  <c r="H4354" i="20"/>
  <c r="H4355" i="20"/>
  <c r="H4356" i="20"/>
  <c r="H4357" i="20"/>
  <c r="H4358" i="20"/>
  <c r="H4359" i="20"/>
  <c r="H4360" i="20"/>
  <c r="H4361" i="20"/>
  <c r="H4362" i="20"/>
  <c r="H4363" i="20"/>
  <c r="H4364" i="20"/>
  <c r="H4365" i="20"/>
  <c r="H4366" i="20"/>
  <c r="H4367" i="20"/>
  <c r="H4368" i="20"/>
  <c r="H4369" i="20"/>
  <c r="H4370" i="20"/>
  <c r="H4371" i="20"/>
  <c r="H4372" i="20"/>
  <c r="H4373" i="20"/>
  <c r="H4374" i="20"/>
  <c r="H4375" i="20"/>
  <c r="H4376" i="20"/>
  <c r="H4377" i="20"/>
  <c r="H4378" i="20"/>
  <c r="H4379" i="20"/>
  <c r="H4380" i="20"/>
  <c r="H4381" i="20"/>
  <c r="H4382" i="20"/>
  <c r="H4383" i="20"/>
  <c r="H4384" i="20"/>
  <c r="H4385" i="20"/>
  <c r="H4386" i="20"/>
  <c r="H4387" i="20"/>
  <c r="H4388" i="20"/>
  <c r="H4389" i="20"/>
  <c r="H4390" i="20"/>
  <c r="H4391" i="20"/>
  <c r="H4392" i="20"/>
  <c r="H4393" i="20"/>
  <c r="H4394" i="20"/>
  <c r="H4395" i="20"/>
  <c r="H4396" i="20"/>
  <c r="H4397" i="20"/>
  <c r="H4398" i="20"/>
  <c r="H4399" i="20"/>
  <c r="H4400" i="20"/>
  <c r="H4401" i="20"/>
  <c r="H4402" i="20"/>
  <c r="H4403" i="20"/>
  <c r="H4404" i="20"/>
  <c r="H4405" i="20"/>
  <c r="H4406" i="20"/>
  <c r="H4407" i="20"/>
  <c r="H4408" i="20"/>
  <c r="H4409" i="20"/>
  <c r="H4410" i="20"/>
  <c r="H4411" i="20"/>
  <c r="H4412" i="20"/>
  <c r="H4413" i="20"/>
  <c r="H4414" i="20"/>
  <c r="H4415" i="20"/>
  <c r="H4416" i="20"/>
  <c r="H4417" i="20"/>
  <c r="H4418" i="20"/>
  <c r="H4419" i="20"/>
  <c r="H4420" i="20"/>
  <c r="H4421" i="20"/>
  <c r="H4422" i="20"/>
  <c r="H4423" i="20"/>
  <c r="H4424" i="20"/>
  <c r="H4425" i="20"/>
  <c r="H4426" i="20"/>
  <c r="H4427" i="20"/>
  <c r="H4428" i="20"/>
  <c r="H4429" i="20"/>
  <c r="H4430" i="20"/>
  <c r="H4431" i="20"/>
  <c r="H4432" i="20"/>
  <c r="H4433" i="20"/>
  <c r="H4434" i="20"/>
  <c r="H4435" i="20"/>
  <c r="H4436" i="20"/>
  <c r="H4437" i="20"/>
  <c r="H4438" i="20"/>
  <c r="H4439" i="20"/>
  <c r="H4440" i="20"/>
  <c r="H4441" i="20"/>
  <c r="H4442" i="20"/>
  <c r="H4443" i="20"/>
  <c r="H4444" i="20"/>
  <c r="H4445" i="20"/>
  <c r="H4446" i="20"/>
  <c r="H4447" i="20"/>
  <c r="H4448" i="20"/>
  <c r="H4449" i="20"/>
  <c r="H4450" i="20"/>
  <c r="H4451" i="20"/>
  <c r="H4452" i="20"/>
  <c r="H4453" i="20"/>
  <c r="H4454" i="20"/>
  <c r="H4455" i="20"/>
  <c r="H4456" i="20"/>
  <c r="H4457" i="20"/>
  <c r="H4458" i="20"/>
  <c r="H4459" i="20"/>
  <c r="H4460" i="20"/>
  <c r="H4461" i="20"/>
  <c r="H4462" i="20"/>
  <c r="H4463" i="20"/>
  <c r="H4464" i="20"/>
  <c r="H4465" i="20"/>
  <c r="H4466" i="20"/>
  <c r="H4467" i="20"/>
  <c r="H4468" i="20"/>
  <c r="H4469" i="20"/>
  <c r="H4470" i="20"/>
  <c r="H4471" i="20"/>
  <c r="H4472" i="20"/>
  <c r="H4473" i="20"/>
  <c r="H4474" i="20"/>
  <c r="H4475" i="20"/>
  <c r="H4476" i="20"/>
  <c r="H4477" i="20"/>
  <c r="H4478" i="20"/>
  <c r="H4479" i="20"/>
  <c r="H4480" i="20"/>
  <c r="H4481" i="20"/>
  <c r="H4482" i="20"/>
  <c r="H4483" i="20"/>
  <c r="H4484" i="20"/>
  <c r="H4485" i="20"/>
  <c r="H4486" i="20"/>
  <c r="H4487" i="20"/>
  <c r="H4488" i="20"/>
  <c r="H4489" i="20"/>
  <c r="H4490" i="20"/>
  <c r="H4491" i="20"/>
  <c r="H4492" i="20"/>
  <c r="H4493" i="20"/>
  <c r="H4494" i="20"/>
  <c r="H4495" i="20"/>
  <c r="H4496" i="20"/>
  <c r="H4497" i="20"/>
  <c r="H4498" i="20"/>
  <c r="H4499" i="20"/>
  <c r="H4500" i="20"/>
  <c r="H4501" i="20"/>
  <c r="H4502" i="20"/>
  <c r="H4503" i="20"/>
  <c r="H4504" i="20"/>
  <c r="H4505" i="20"/>
  <c r="H4506" i="20"/>
  <c r="H4507" i="20"/>
  <c r="H4508" i="20"/>
  <c r="H4509" i="20"/>
  <c r="H4510" i="20"/>
  <c r="H4511" i="20"/>
  <c r="H4512" i="20"/>
  <c r="H4513" i="20"/>
  <c r="H4514" i="20"/>
  <c r="H4515" i="20"/>
  <c r="H4516" i="20"/>
  <c r="H4517" i="20"/>
  <c r="H4518" i="20"/>
  <c r="H4519" i="20"/>
  <c r="H4520" i="20"/>
  <c r="H4521" i="20"/>
  <c r="H4522" i="20"/>
  <c r="H4523" i="20"/>
  <c r="H4524" i="20"/>
  <c r="H4525" i="20"/>
  <c r="H4526" i="20"/>
  <c r="H4527" i="20"/>
  <c r="H4528" i="20"/>
  <c r="H4529" i="20"/>
  <c r="H4530" i="20"/>
  <c r="H4531" i="20"/>
  <c r="H4532" i="20"/>
  <c r="H4533" i="20"/>
  <c r="H4534" i="20"/>
  <c r="H4535" i="20"/>
  <c r="H4536" i="20"/>
  <c r="H4537" i="20"/>
  <c r="H4538" i="20"/>
  <c r="H4539" i="20"/>
  <c r="H4540" i="20"/>
  <c r="H4541" i="20"/>
  <c r="H4542" i="20"/>
  <c r="H4543" i="20"/>
  <c r="H4544" i="20"/>
  <c r="H4545" i="20"/>
  <c r="H4546" i="20"/>
  <c r="H4547" i="20"/>
  <c r="H4548" i="20"/>
  <c r="H4549" i="20"/>
  <c r="H4550" i="20"/>
  <c r="H4551" i="20"/>
  <c r="H4552" i="20"/>
  <c r="H4553" i="20"/>
  <c r="H4554" i="20"/>
  <c r="H4555" i="20"/>
  <c r="H4556" i="20"/>
  <c r="H4557" i="20"/>
  <c r="H4558" i="20"/>
  <c r="H4559" i="20"/>
  <c r="H4560" i="20"/>
  <c r="H4561" i="20"/>
  <c r="H4562" i="20"/>
  <c r="H4563" i="20"/>
  <c r="H4564" i="20"/>
  <c r="H4565" i="20"/>
  <c r="H4566" i="20"/>
  <c r="H4567" i="20"/>
  <c r="H4568" i="20"/>
  <c r="H4569" i="20"/>
  <c r="H4570" i="20"/>
  <c r="H4571" i="20"/>
  <c r="H4572" i="20"/>
  <c r="H4573" i="20"/>
  <c r="H4574" i="20"/>
  <c r="H4575" i="20"/>
  <c r="H4576" i="20"/>
  <c r="H4577" i="20"/>
  <c r="H4578" i="20"/>
  <c r="H4579" i="20"/>
  <c r="H4580" i="20"/>
  <c r="H4581" i="20"/>
  <c r="H4582" i="20"/>
  <c r="H4583" i="20"/>
  <c r="H4584" i="20"/>
  <c r="H4585" i="20"/>
  <c r="H4586" i="20"/>
  <c r="H4587" i="20"/>
  <c r="H4588" i="20"/>
  <c r="H4589" i="20"/>
  <c r="H4590" i="20"/>
  <c r="H4591" i="20"/>
  <c r="H4592" i="20"/>
  <c r="H4593" i="20"/>
  <c r="H4594" i="20"/>
  <c r="H4595" i="20"/>
  <c r="H4596" i="20"/>
  <c r="H4597" i="20"/>
  <c r="H4598" i="20"/>
  <c r="H4599" i="20"/>
  <c r="H4600" i="20"/>
  <c r="H4601" i="20"/>
  <c r="H4602" i="20"/>
  <c r="H4603" i="20"/>
  <c r="H4604" i="20"/>
  <c r="H4605" i="20"/>
  <c r="H4606" i="20"/>
  <c r="H4607" i="20"/>
  <c r="H4608" i="20"/>
  <c r="H4609" i="20"/>
  <c r="H4610" i="20"/>
  <c r="H4611" i="20"/>
  <c r="H4612" i="20"/>
  <c r="H4613" i="20"/>
  <c r="H4614" i="20"/>
  <c r="H4615" i="20"/>
  <c r="H4616" i="20"/>
  <c r="H4617" i="20"/>
  <c r="H4618" i="20"/>
  <c r="H4619" i="20"/>
  <c r="H4620" i="20"/>
  <c r="H4621" i="20"/>
  <c r="H4622" i="20"/>
  <c r="H4623" i="20"/>
  <c r="H4624" i="20"/>
  <c r="H4625" i="20"/>
  <c r="H4626" i="20"/>
  <c r="H4627" i="20"/>
  <c r="H4628" i="20"/>
  <c r="H4629" i="20"/>
  <c r="H4630" i="20"/>
  <c r="H4631" i="20"/>
  <c r="H4632" i="20"/>
  <c r="H4633" i="20"/>
  <c r="H4634" i="20"/>
  <c r="H4635" i="20"/>
  <c r="H4636" i="20"/>
  <c r="H4637" i="20"/>
  <c r="H4638" i="20"/>
  <c r="H4639" i="20"/>
  <c r="H4640" i="20"/>
  <c r="H4641" i="20"/>
  <c r="H4642" i="20"/>
  <c r="H4643" i="20"/>
  <c r="H4644" i="20"/>
  <c r="H4645" i="20"/>
  <c r="H4646" i="20"/>
  <c r="H4647" i="20"/>
  <c r="H4648" i="20"/>
  <c r="H4649" i="20"/>
  <c r="H4650" i="20"/>
  <c r="H4651" i="20"/>
  <c r="H4652" i="20"/>
  <c r="H4653" i="20"/>
  <c r="H4654" i="20"/>
  <c r="H4655" i="20"/>
  <c r="H4656" i="20"/>
  <c r="H4657" i="20"/>
  <c r="H4658" i="20"/>
  <c r="H4659" i="20"/>
  <c r="H4660" i="20"/>
  <c r="H4661" i="20"/>
  <c r="H4662" i="20"/>
  <c r="H4663" i="20"/>
  <c r="H4664" i="20"/>
  <c r="H4665" i="20"/>
  <c r="H4666" i="20"/>
  <c r="H4667" i="20"/>
  <c r="H4668" i="20"/>
  <c r="H4669" i="20"/>
  <c r="H4670" i="20"/>
  <c r="H4671" i="20"/>
  <c r="H4672" i="20"/>
  <c r="H4673" i="20"/>
  <c r="H4674" i="20"/>
  <c r="H4675" i="20"/>
  <c r="H4676" i="20"/>
  <c r="H4677" i="20"/>
  <c r="H4678" i="20"/>
  <c r="H4679" i="20"/>
  <c r="H4680" i="20"/>
  <c r="H4681" i="20"/>
  <c r="H4682" i="20"/>
  <c r="H4683" i="20"/>
  <c r="H4684" i="20"/>
  <c r="H4685" i="20"/>
  <c r="H4686" i="20"/>
  <c r="H4687" i="20"/>
  <c r="H4688" i="20"/>
  <c r="H4689" i="20"/>
  <c r="H4690" i="20"/>
  <c r="H4691" i="20"/>
  <c r="H4692" i="20"/>
  <c r="H4693" i="20"/>
  <c r="H4694" i="20"/>
  <c r="H4695" i="20"/>
  <c r="H4696" i="20"/>
  <c r="H4697" i="20"/>
  <c r="H4698" i="20"/>
  <c r="H4699" i="20"/>
  <c r="H4700" i="20"/>
  <c r="H4701" i="20"/>
  <c r="H4702" i="20"/>
  <c r="H4703" i="20"/>
  <c r="H4704" i="20"/>
  <c r="H4705" i="20"/>
  <c r="H4706" i="20"/>
  <c r="H4707" i="20"/>
  <c r="H4708" i="20"/>
  <c r="H4709" i="20"/>
  <c r="H4710" i="20"/>
  <c r="H4711" i="20"/>
  <c r="H4712" i="20"/>
  <c r="H4713" i="20"/>
  <c r="H4714" i="20"/>
  <c r="H4715" i="20"/>
  <c r="H4716" i="20"/>
  <c r="H4717" i="20"/>
  <c r="H4718" i="20"/>
  <c r="H4719" i="20"/>
  <c r="H4720" i="20"/>
  <c r="H4721" i="20"/>
  <c r="H4722" i="20"/>
  <c r="H4723" i="20"/>
  <c r="H4724" i="20"/>
  <c r="H4725" i="20"/>
  <c r="H4726" i="20"/>
  <c r="H4727" i="20"/>
  <c r="H4728" i="20"/>
  <c r="H4729" i="20"/>
  <c r="H4730" i="20"/>
  <c r="H4731" i="20"/>
  <c r="H4732" i="20"/>
  <c r="H4733" i="20"/>
  <c r="H4734" i="20"/>
  <c r="H4735" i="20"/>
  <c r="H4736" i="20"/>
  <c r="H4737" i="20"/>
  <c r="H4738" i="20"/>
  <c r="H4739" i="20"/>
  <c r="H4740" i="20"/>
  <c r="H4741" i="20"/>
  <c r="H4742" i="20"/>
  <c r="H4743" i="20"/>
  <c r="H4744" i="20"/>
  <c r="H4745" i="20"/>
  <c r="H4746" i="20"/>
  <c r="H4747" i="20"/>
  <c r="H4748" i="20"/>
  <c r="H4749" i="20"/>
  <c r="H4750" i="20"/>
  <c r="H4751" i="20"/>
  <c r="H4752" i="20"/>
  <c r="H4753" i="20"/>
  <c r="H4754" i="20"/>
  <c r="H4755" i="20"/>
  <c r="H4756" i="20"/>
  <c r="H4757" i="20"/>
  <c r="H4758" i="20"/>
  <c r="H4759" i="20"/>
  <c r="H4760" i="20"/>
  <c r="H4761" i="20"/>
  <c r="H4762" i="20"/>
  <c r="H4763" i="20"/>
  <c r="H4764" i="20"/>
  <c r="H4765" i="20"/>
  <c r="H4766" i="20"/>
  <c r="H4767" i="20"/>
  <c r="H4768" i="20"/>
  <c r="H4769" i="20"/>
  <c r="H4770" i="20"/>
  <c r="H4771" i="20"/>
  <c r="H4772" i="20"/>
  <c r="H4773" i="20"/>
  <c r="H4774" i="20"/>
  <c r="H4775" i="20"/>
  <c r="H4776" i="20"/>
  <c r="H4777" i="20"/>
  <c r="H4778" i="20"/>
  <c r="H4779" i="20"/>
  <c r="H4780" i="20"/>
  <c r="H4781" i="20"/>
  <c r="H4782" i="20"/>
  <c r="H4783" i="20"/>
  <c r="H4784" i="20"/>
  <c r="H4785" i="20"/>
  <c r="H4786" i="20"/>
  <c r="H4787" i="20"/>
  <c r="H4788" i="20"/>
  <c r="H4789" i="20"/>
  <c r="H4790" i="20"/>
  <c r="H4791" i="20"/>
  <c r="H4792" i="20"/>
  <c r="H4793" i="20"/>
  <c r="H4794" i="20"/>
  <c r="H4795" i="20"/>
  <c r="H4796" i="20"/>
  <c r="H4797" i="20"/>
  <c r="H4798" i="20"/>
  <c r="H4799" i="20"/>
  <c r="H4800" i="20"/>
  <c r="H4801" i="20"/>
  <c r="H4802" i="20"/>
  <c r="H4803" i="20"/>
  <c r="H4804" i="20"/>
  <c r="H4805" i="20"/>
  <c r="H4806" i="20"/>
  <c r="H4807" i="20"/>
  <c r="H4808" i="20"/>
  <c r="H4809" i="20"/>
  <c r="H4810" i="20"/>
  <c r="H4811" i="20"/>
  <c r="H4812" i="20"/>
  <c r="H4813" i="20"/>
  <c r="H4814" i="20"/>
  <c r="H4815" i="20"/>
  <c r="H4816" i="20"/>
  <c r="H4817" i="20"/>
  <c r="H4818" i="20"/>
  <c r="H4819" i="20"/>
  <c r="H4820" i="20"/>
  <c r="H4821" i="20"/>
  <c r="H4822" i="20"/>
  <c r="H4823" i="20"/>
  <c r="H4824" i="20"/>
  <c r="H4825" i="20"/>
  <c r="H4826" i="20"/>
  <c r="H4827" i="20"/>
  <c r="H4828" i="20"/>
  <c r="H4829" i="20"/>
  <c r="H4830" i="20"/>
  <c r="H4831" i="20"/>
  <c r="H4832" i="20"/>
  <c r="H4833" i="20"/>
  <c r="H4834" i="20"/>
  <c r="H4835" i="20"/>
  <c r="H4836" i="20"/>
  <c r="H4837" i="20"/>
  <c r="H4838" i="20"/>
  <c r="H4839" i="20"/>
  <c r="H4840" i="20"/>
  <c r="H4841" i="20"/>
  <c r="H4842" i="20"/>
  <c r="H4843" i="20"/>
  <c r="H4844" i="20"/>
  <c r="H4845" i="20"/>
  <c r="H4846" i="20"/>
  <c r="H4847" i="20"/>
  <c r="H4848" i="20"/>
  <c r="H4849" i="20"/>
  <c r="H4850" i="20"/>
  <c r="H4851" i="20"/>
  <c r="H4852" i="20"/>
  <c r="H4853" i="20"/>
  <c r="H4854" i="20"/>
  <c r="H4855" i="20"/>
  <c r="H4856" i="20"/>
  <c r="H4857" i="20"/>
  <c r="H4858" i="20"/>
  <c r="H4859" i="20"/>
  <c r="H4860" i="20"/>
  <c r="H4861" i="20"/>
  <c r="H4862" i="20"/>
  <c r="H4863" i="20"/>
  <c r="H4864" i="20"/>
  <c r="H4865" i="20"/>
  <c r="H4866" i="20"/>
  <c r="H4867" i="20"/>
  <c r="H4868" i="20"/>
  <c r="H4869" i="20"/>
  <c r="H4870" i="20"/>
  <c r="H4871" i="20"/>
  <c r="H4872" i="20"/>
  <c r="H4873" i="20"/>
  <c r="H4874" i="20"/>
  <c r="H4875" i="20"/>
  <c r="H4876" i="20"/>
  <c r="H4877" i="20"/>
  <c r="H4878" i="20"/>
  <c r="H4879" i="20"/>
  <c r="H4880" i="20"/>
  <c r="H4881" i="20"/>
  <c r="H4882" i="20"/>
  <c r="H4883" i="20"/>
  <c r="H4884" i="20"/>
  <c r="H4885" i="20"/>
  <c r="H4886" i="20"/>
  <c r="H4887" i="20"/>
  <c r="H4888" i="20"/>
  <c r="H4889" i="20"/>
  <c r="H4890" i="20"/>
  <c r="H4891" i="20"/>
  <c r="H4892" i="20"/>
  <c r="H4893" i="20"/>
  <c r="H4894" i="20"/>
  <c r="H4895" i="20"/>
  <c r="H4896" i="20"/>
  <c r="H4897" i="20"/>
  <c r="H4898" i="20"/>
  <c r="H4899" i="20"/>
  <c r="H4900" i="20"/>
  <c r="H4901" i="20"/>
  <c r="H4902" i="20"/>
  <c r="H4903" i="20"/>
  <c r="H4904" i="20"/>
  <c r="H4905" i="20"/>
  <c r="H4906" i="20"/>
  <c r="H4907" i="20"/>
  <c r="H4908" i="20"/>
  <c r="H4909" i="20"/>
  <c r="H4910" i="20"/>
  <c r="H4911" i="20"/>
  <c r="H4912" i="20"/>
  <c r="H4913" i="20"/>
  <c r="H4914" i="20"/>
  <c r="H4915" i="20"/>
  <c r="H4916" i="20"/>
  <c r="H4917" i="20"/>
  <c r="H4918" i="20"/>
  <c r="H4919" i="20"/>
  <c r="H4920" i="20"/>
  <c r="H4921" i="20"/>
  <c r="H4922" i="20"/>
  <c r="H4923" i="20"/>
  <c r="H4924" i="20"/>
  <c r="H4925" i="20"/>
  <c r="H4926" i="20"/>
  <c r="H4927" i="20"/>
  <c r="H4928" i="20"/>
  <c r="H4929" i="20"/>
  <c r="H4930" i="20"/>
  <c r="H4931" i="20"/>
  <c r="H4932" i="20"/>
  <c r="H4933" i="20"/>
  <c r="H4934" i="20"/>
  <c r="H4935" i="20"/>
  <c r="H4936" i="20"/>
  <c r="H4937" i="20"/>
  <c r="H4938" i="20"/>
  <c r="H4939" i="20"/>
  <c r="H4940" i="20"/>
  <c r="H4941" i="20"/>
  <c r="H4942" i="20"/>
  <c r="H4943" i="20"/>
  <c r="H4944" i="20"/>
  <c r="H4945" i="20"/>
  <c r="H4946" i="20"/>
  <c r="H4947" i="20"/>
  <c r="H4948" i="20"/>
  <c r="H4949" i="20"/>
  <c r="H4950" i="20"/>
  <c r="H4951" i="20"/>
  <c r="H4952" i="20"/>
  <c r="H4953" i="20"/>
  <c r="H4954" i="20"/>
  <c r="H4955" i="20"/>
  <c r="H4956" i="20"/>
  <c r="H4957" i="20"/>
  <c r="H4958" i="20"/>
  <c r="H4959" i="20"/>
  <c r="H4960" i="20"/>
  <c r="H4961" i="20"/>
  <c r="H4962" i="20"/>
  <c r="H4963" i="20"/>
  <c r="H4964" i="20"/>
  <c r="H4965" i="20"/>
  <c r="H4966" i="20"/>
  <c r="H4967" i="20"/>
  <c r="H4968" i="20"/>
  <c r="H4969" i="20"/>
  <c r="H4970" i="20"/>
  <c r="H4971" i="20"/>
  <c r="H4972" i="20"/>
  <c r="H4973" i="20"/>
  <c r="H4974" i="20"/>
  <c r="H4975" i="20"/>
  <c r="H4976" i="20"/>
  <c r="H4977" i="20"/>
  <c r="H4978" i="20"/>
  <c r="H4979" i="20"/>
  <c r="H4980" i="20"/>
  <c r="H4981" i="20"/>
  <c r="H4982" i="20"/>
  <c r="H4983" i="20"/>
  <c r="H4984" i="20"/>
  <c r="H4985" i="20"/>
  <c r="H4986" i="20"/>
  <c r="H4987" i="20"/>
  <c r="H4988" i="20"/>
  <c r="H4989" i="20"/>
  <c r="H4990" i="20"/>
  <c r="H4991" i="20"/>
  <c r="H4992" i="20"/>
  <c r="H4993" i="20"/>
  <c r="H4994" i="20"/>
  <c r="H4995" i="20"/>
  <c r="H4996" i="20"/>
  <c r="H4997" i="20"/>
  <c r="H4998" i="20"/>
  <c r="H4999" i="20"/>
  <c r="H5000" i="20"/>
  <c r="H5001" i="20"/>
  <c r="H5002" i="20"/>
  <c r="H5003" i="20"/>
  <c r="H5004" i="20"/>
  <c r="H5005" i="20"/>
  <c r="H5006" i="20"/>
  <c r="H5007" i="20"/>
  <c r="H5008" i="20"/>
  <c r="H5009" i="20"/>
  <c r="H5010" i="20"/>
  <c r="H5011" i="20"/>
  <c r="H5012" i="20"/>
  <c r="H5013" i="20"/>
  <c r="H5014" i="20"/>
  <c r="H5015" i="20"/>
  <c r="H5016" i="20"/>
  <c r="H5017" i="20"/>
  <c r="H5018" i="20"/>
  <c r="H5019" i="20"/>
  <c r="H5020" i="20"/>
  <c r="H5021" i="20"/>
  <c r="H5022" i="20"/>
  <c r="H5023" i="20"/>
  <c r="H5024" i="20"/>
  <c r="H5025" i="20"/>
  <c r="H5026" i="20"/>
  <c r="H5027" i="20"/>
  <c r="H5028" i="20"/>
  <c r="H5029" i="20"/>
  <c r="H5030" i="20"/>
  <c r="H5031" i="20"/>
  <c r="H5032" i="20"/>
  <c r="H5033" i="20"/>
  <c r="H5034" i="20"/>
  <c r="H5035" i="20"/>
  <c r="H5036" i="20"/>
  <c r="H5037" i="20"/>
  <c r="H5038" i="20"/>
  <c r="H5039" i="20"/>
  <c r="H5040" i="20"/>
  <c r="H5041" i="20"/>
  <c r="H5042" i="20"/>
  <c r="H5043" i="20"/>
  <c r="H5044" i="20"/>
  <c r="H5045" i="20"/>
  <c r="H5046" i="20"/>
  <c r="H5047" i="20"/>
  <c r="H5048" i="20"/>
  <c r="H5049" i="20"/>
  <c r="H5050" i="20"/>
  <c r="H5051" i="20"/>
  <c r="H5052" i="20"/>
  <c r="H5053" i="20"/>
  <c r="H5054" i="20"/>
  <c r="H5055" i="20"/>
  <c r="H5056" i="20"/>
  <c r="H5057" i="20"/>
  <c r="H5058" i="20"/>
  <c r="H5059" i="20"/>
  <c r="H5060" i="20"/>
  <c r="H5061" i="20"/>
  <c r="H5062" i="20"/>
  <c r="H5063" i="20"/>
  <c r="H5064" i="20"/>
  <c r="H5065" i="20"/>
  <c r="H5066" i="20"/>
  <c r="H5067" i="20"/>
  <c r="H5068" i="20"/>
  <c r="H5069" i="20"/>
  <c r="H5070" i="20"/>
  <c r="H5071" i="20"/>
  <c r="H5072" i="20"/>
  <c r="H5073" i="20"/>
  <c r="H5074" i="20"/>
  <c r="H5075" i="20"/>
  <c r="H5076" i="20"/>
  <c r="H5077" i="20"/>
  <c r="H5078" i="20"/>
  <c r="H5079" i="20"/>
  <c r="H5080" i="20"/>
  <c r="H5081" i="20"/>
  <c r="H5082" i="20"/>
  <c r="H5083" i="20"/>
  <c r="H5084" i="20"/>
  <c r="H5085" i="20"/>
  <c r="H5086" i="20"/>
  <c r="H5087" i="20"/>
  <c r="H5088" i="20"/>
  <c r="H5089" i="20"/>
  <c r="H5090" i="20"/>
  <c r="H5091" i="20"/>
  <c r="H5092" i="20"/>
  <c r="H5093" i="20"/>
  <c r="H5094" i="20"/>
  <c r="H5095" i="20"/>
  <c r="H5096" i="20"/>
  <c r="H5097" i="20"/>
  <c r="H5098" i="20"/>
  <c r="H5099" i="20"/>
  <c r="H5100" i="20"/>
  <c r="H5101" i="20"/>
  <c r="H5102" i="20"/>
  <c r="H5103" i="20"/>
  <c r="H5104" i="20"/>
  <c r="H5105" i="20"/>
  <c r="H5106" i="20"/>
  <c r="H5107" i="20"/>
  <c r="H5108" i="20"/>
  <c r="H5109" i="20"/>
  <c r="H5110" i="20"/>
  <c r="H5111" i="20"/>
  <c r="H5112" i="20"/>
  <c r="H5113" i="20"/>
  <c r="H5114" i="20"/>
  <c r="H5115" i="20"/>
  <c r="H5116" i="20"/>
  <c r="H5117" i="20"/>
  <c r="H5118" i="20"/>
  <c r="H5119" i="20"/>
  <c r="H5120" i="20"/>
  <c r="H5121" i="20"/>
  <c r="H5122" i="20"/>
  <c r="H5123" i="20"/>
  <c r="H5124" i="20"/>
  <c r="H5125" i="20"/>
  <c r="H5126" i="20"/>
  <c r="H5127" i="20"/>
  <c r="H5128" i="20"/>
  <c r="H5129" i="20"/>
  <c r="H5130" i="20"/>
  <c r="H5131" i="20"/>
  <c r="H5132" i="20"/>
  <c r="H5133" i="20"/>
  <c r="H5134" i="20"/>
  <c r="H5135" i="20"/>
  <c r="H5136" i="20"/>
  <c r="H5137" i="20"/>
  <c r="H5138" i="20"/>
  <c r="H5139" i="20"/>
  <c r="H5140" i="20"/>
  <c r="H5141" i="20"/>
  <c r="H5142" i="20"/>
  <c r="H5143" i="20"/>
  <c r="H5144" i="20"/>
  <c r="H5145" i="20"/>
  <c r="H5146" i="20"/>
  <c r="H5147" i="20"/>
  <c r="H5148" i="20"/>
  <c r="H5149" i="20"/>
  <c r="H5150" i="20"/>
  <c r="H5151" i="20"/>
  <c r="H5152" i="20"/>
  <c r="H5153" i="20"/>
  <c r="H5154" i="20"/>
  <c r="H5155" i="20"/>
  <c r="H5156" i="20"/>
  <c r="H5157" i="20"/>
  <c r="H5158" i="20"/>
  <c r="H5159" i="20"/>
  <c r="H5160" i="20"/>
  <c r="H5161" i="20"/>
  <c r="H5162" i="20"/>
  <c r="H5163" i="20"/>
  <c r="H5164" i="20"/>
  <c r="H5165" i="20"/>
  <c r="H5166" i="20"/>
  <c r="H5167" i="20"/>
  <c r="H5168" i="20"/>
  <c r="H5169" i="20"/>
  <c r="H5170" i="20"/>
  <c r="H5171" i="20"/>
  <c r="H5172" i="20"/>
  <c r="H5173" i="20"/>
  <c r="H5174" i="20"/>
  <c r="H5175" i="20"/>
  <c r="H5176" i="20"/>
  <c r="H5177" i="20"/>
  <c r="H5178" i="20"/>
  <c r="H5179" i="20"/>
  <c r="H5180" i="20"/>
  <c r="H5181" i="20"/>
  <c r="H5182" i="20"/>
  <c r="H5183" i="20"/>
  <c r="H5184" i="20"/>
  <c r="H5185" i="20"/>
  <c r="H5186" i="20"/>
  <c r="H5187" i="20"/>
  <c r="H5188" i="20"/>
  <c r="H5189" i="20"/>
  <c r="H5190" i="20"/>
  <c r="H5191" i="20"/>
  <c r="H5192" i="20"/>
  <c r="H5193" i="20"/>
  <c r="H5194" i="20"/>
  <c r="H5195" i="20"/>
  <c r="H5196" i="20"/>
  <c r="H5197" i="20"/>
  <c r="H5198" i="20"/>
  <c r="H5199" i="20"/>
  <c r="H5200" i="20"/>
  <c r="H5201" i="20"/>
  <c r="H5202" i="20"/>
  <c r="H5203" i="20"/>
  <c r="H5204" i="20"/>
  <c r="H5205" i="20"/>
  <c r="H5206" i="20"/>
  <c r="H5207" i="20"/>
  <c r="H5208" i="20"/>
  <c r="H5209" i="20"/>
  <c r="H5210" i="20"/>
  <c r="H5211" i="20"/>
  <c r="H5212" i="20"/>
  <c r="H5213" i="20"/>
  <c r="H5214" i="20"/>
  <c r="H5215" i="20"/>
  <c r="H5216" i="20"/>
  <c r="H5217" i="20"/>
  <c r="H5218" i="20"/>
  <c r="H5219" i="20"/>
  <c r="H5220" i="20"/>
  <c r="H5221" i="20"/>
  <c r="H5222" i="20"/>
  <c r="H5223" i="20"/>
  <c r="H5224" i="20"/>
  <c r="H5225" i="20"/>
  <c r="H5226" i="20"/>
  <c r="H5227" i="20"/>
  <c r="H5228" i="20"/>
  <c r="H5229" i="20"/>
  <c r="H5230" i="20"/>
  <c r="H5231" i="20"/>
  <c r="H5232" i="20"/>
  <c r="H5233" i="20"/>
  <c r="H5234" i="20"/>
  <c r="H5235" i="20"/>
  <c r="H5236" i="20"/>
  <c r="H5237" i="20"/>
  <c r="H5238" i="20"/>
  <c r="H5239" i="20"/>
  <c r="H5240" i="20"/>
  <c r="H5241" i="20"/>
  <c r="H5242" i="20"/>
  <c r="H5243" i="20"/>
  <c r="H5244" i="20"/>
  <c r="H5245" i="20"/>
  <c r="H5246" i="20"/>
  <c r="H5247" i="20"/>
  <c r="H5248" i="20"/>
  <c r="H5249" i="20"/>
  <c r="H5250" i="20"/>
  <c r="H5251" i="20"/>
  <c r="H5252" i="20"/>
  <c r="H5253" i="20"/>
  <c r="H5254" i="20"/>
  <c r="H5255" i="20"/>
  <c r="H5256" i="20"/>
  <c r="H5257" i="20"/>
  <c r="H5258" i="20"/>
  <c r="H5259" i="20"/>
  <c r="H5260" i="20"/>
  <c r="H5261" i="20"/>
  <c r="H5262" i="20"/>
  <c r="H5263" i="20"/>
  <c r="H5264" i="20"/>
  <c r="H5265" i="20"/>
  <c r="H5266" i="20"/>
  <c r="H5267" i="20"/>
  <c r="H5268" i="20"/>
  <c r="H5269" i="20"/>
  <c r="H5270" i="20"/>
  <c r="H5271" i="20"/>
  <c r="H5272" i="20"/>
  <c r="H5273" i="20"/>
  <c r="H5274" i="20"/>
  <c r="H5275" i="20"/>
  <c r="H5276" i="20"/>
  <c r="H5277" i="20"/>
  <c r="H5278" i="20"/>
  <c r="H5279" i="20"/>
  <c r="H5280" i="20"/>
  <c r="H5281" i="20"/>
  <c r="H5282" i="20"/>
  <c r="H5283" i="20"/>
  <c r="H5284" i="20"/>
  <c r="H5285" i="20"/>
  <c r="H5286" i="20"/>
  <c r="H5287" i="20"/>
  <c r="H5288" i="20"/>
  <c r="H5289" i="20"/>
  <c r="H5290" i="20"/>
  <c r="H5291" i="20"/>
  <c r="H5292" i="20"/>
  <c r="H5293" i="20"/>
  <c r="H5294" i="20"/>
  <c r="H5295" i="20"/>
  <c r="H5296" i="20"/>
  <c r="H5297" i="20"/>
  <c r="H5298" i="20"/>
  <c r="H5299" i="20"/>
  <c r="H5300" i="20"/>
  <c r="H5301" i="20"/>
  <c r="H5302" i="20"/>
  <c r="H5303" i="20"/>
  <c r="H5304" i="20"/>
  <c r="H5305" i="20"/>
  <c r="H5306" i="20"/>
  <c r="H5307" i="20"/>
  <c r="H5308" i="20"/>
  <c r="H5309" i="20"/>
  <c r="H5310" i="20"/>
  <c r="H5311" i="20"/>
  <c r="H5312" i="20"/>
  <c r="H5313" i="20"/>
  <c r="H5314" i="20"/>
  <c r="H5315" i="20"/>
  <c r="H5316" i="20"/>
  <c r="H5317" i="20"/>
  <c r="H5318" i="20"/>
  <c r="H5319" i="20"/>
  <c r="H5320" i="20"/>
  <c r="H5321" i="20"/>
  <c r="H5322" i="20"/>
  <c r="H5323" i="20"/>
  <c r="H5324" i="20"/>
  <c r="H5325" i="20"/>
  <c r="H5326" i="20"/>
  <c r="H5327" i="20"/>
  <c r="H5328" i="20"/>
  <c r="H5329" i="20"/>
  <c r="H5330" i="20"/>
  <c r="H5331" i="20"/>
  <c r="H5332" i="20"/>
  <c r="H5333" i="20"/>
  <c r="H5334" i="20"/>
  <c r="H5335" i="20"/>
  <c r="H5336" i="20"/>
  <c r="H5337" i="20"/>
  <c r="H5338" i="20"/>
  <c r="H5339" i="20"/>
  <c r="H5340" i="20"/>
  <c r="H5341" i="20"/>
  <c r="H5342" i="20"/>
  <c r="H5343" i="20"/>
  <c r="H5344" i="20"/>
  <c r="H5345" i="20"/>
  <c r="H5346" i="20"/>
  <c r="H5347" i="20"/>
  <c r="H5348" i="20"/>
  <c r="H2" i="20"/>
  <c r="D173" i="23" l="1"/>
  <c r="C173" i="23"/>
  <c r="F3" i="8"/>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F4748" i="8"/>
  <c r="F4749" i="8"/>
  <c r="F4750" i="8"/>
  <c r="F4751" i="8"/>
  <c r="F4752" i="8"/>
  <c r="F4753" i="8"/>
  <c r="F4754" i="8"/>
  <c r="F4755" i="8"/>
  <c r="F4756" i="8"/>
  <c r="F4757" i="8"/>
  <c r="F4758" i="8"/>
  <c r="F4759" i="8"/>
  <c r="F4760" i="8"/>
  <c r="F4761" i="8"/>
  <c r="F4762" i="8"/>
  <c r="F4763" i="8"/>
  <c r="F4764" i="8"/>
  <c r="F4765" i="8"/>
  <c r="F4766" i="8"/>
  <c r="F4767" i="8"/>
  <c r="F4768" i="8"/>
  <c r="F4769" i="8"/>
  <c r="F4770" i="8"/>
  <c r="F4771" i="8"/>
  <c r="F4772" i="8"/>
  <c r="F4773" i="8"/>
  <c r="F4774" i="8"/>
  <c r="F4775" i="8"/>
  <c r="F4776" i="8"/>
  <c r="F4777" i="8"/>
  <c r="F4778" i="8"/>
  <c r="F4779" i="8"/>
  <c r="F4780" i="8"/>
  <c r="F4781" i="8"/>
  <c r="F4782" i="8"/>
  <c r="F4783" i="8"/>
  <c r="F4784" i="8"/>
  <c r="F4785" i="8"/>
  <c r="F4786" i="8"/>
  <c r="F4787" i="8"/>
  <c r="F4788" i="8"/>
  <c r="F4789" i="8"/>
  <c r="F4790" i="8"/>
  <c r="F4791" i="8"/>
  <c r="F4792" i="8"/>
  <c r="F4793" i="8"/>
  <c r="F4794" i="8"/>
  <c r="F4795" i="8"/>
  <c r="F4796" i="8"/>
  <c r="F4797" i="8"/>
  <c r="F4798" i="8"/>
  <c r="F4799" i="8"/>
  <c r="F4800" i="8"/>
  <c r="F4801" i="8"/>
  <c r="F4802" i="8"/>
  <c r="F4803" i="8"/>
  <c r="F4804" i="8"/>
  <c r="F4805" i="8"/>
  <c r="F4806" i="8"/>
  <c r="F4807" i="8"/>
  <c r="F4808" i="8"/>
  <c r="F4809" i="8"/>
  <c r="F4810" i="8"/>
  <c r="F4811" i="8"/>
  <c r="F4812" i="8"/>
  <c r="F4813" i="8"/>
  <c r="F4814" i="8"/>
  <c r="F4815" i="8"/>
  <c r="F4816" i="8"/>
  <c r="F4817" i="8"/>
  <c r="F4818" i="8"/>
  <c r="F4819" i="8"/>
  <c r="F4820" i="8"/>
  <c r="F4821" i="8"/>
  <c r="F4822" i="8"/>
  <c r="F4823" i="8"/>
  <c r="F4824" i="8"/>
  <c r="F4825" i="8"/>
  <c r="F4826" i="8"/>
  <c r="F4827" i="8"/>
  <c r="F4828" i="8"/>
  <c r="F4829" i="8"/>
  <c r="F4830" i="8"/>
  <c r="F4831" i="8"/>
  <c r="F4832" i="8"/>
  <c r="F4833" i="8"/>
  <c r="F4834" i="8"/>
  <c r="F4835" i="8"/>
  <c r="F4836" i="8"/>
  <c r="F4837" i="8"/>
  <c r="F4838" i="8"/>
  <c r="F4839" i="8"/>
  <c r="F4840" i="8"/>
  <c r="F4841" i="8"/>
  <c r="F4842" i="8"/>
  <c r="F4843" i="8"/>
  <c r="F4844" i="8"/>
  <c r="F4845" i="8"/>
  <c r="F4846" i="8"/>
  <c r="F4847" i="8"/>
  <c r="F4848" i="8"/>
  <c r="F4849" i="8"/>
  <c r="F4850" i="8"/>
  <c r="F4851" i="8"/>
  <c r="F4852" i="8"/>
  <c r="F4853" i="8"/>
  <c r="F4854" i="8"/>
  <c r="F4855" i="8"/>
  <c r="F4856" i="8"/>
  <c r="F4857" i="8"/>
  <c r="F4858" i="8"/>
  <c r="F4859" i="8"/>
  <c r="F4860" i="8"/>
  <c r="F4861" i="8"/>
  <c r="F4862" i="8"/>
  <c r="F4863" i="8"/>
  <c r="F4864" i="8"/>
  <c r="F4865" i="8"/>
  <c r="F4866" i="8"/>
  <c r="F4867" i="8"/>
  <c r="F4868" i="8"/>
  <c r="F4869" i="8"/>
  <c r="F4870" i="8"/>
  <c r="F4871" i="8"/>
  <c r="F4872" i="8"/>
  <c r="F4873" i="8"/>
  <c r="F4874" i="8"/>
  <c r="F4875" i="8"/>
  <c r="F4876" i="8"/>
  <c r="F4877" i="8"/>
  <c r="F4878" i="8"/>
  <c r="F4879" i="8"/>
  <c r="F4880" i="8"/>
  <c r="F4881" i="8"/>
  <c r="F4882" i="8"/>
  <c r="F4883" i="8"/>
  <c r="F4884" i="8"/>
  <c r="F4885" i="8"/>
  <c r="F4886" i="8"/>
  <c r="F4887" i="8"/>
  <c r="F4888" i="8"/>
  <c r="F4889" i="8"/>
  <c r="F4890" i="8"/>
  <c r="F4891" i="8"/>
  <c r="F4892" i="8"/>
  <c r="F4893" i="8"/>
  <c r="F4894" i="8"/>
  <c r="F4895" i="8"/>
  <c r="F4896" i="8"/>
  <c r="F4897" i="8"/>
  <c r="F4898" i="8"/>
  <c r="F4899" i="8"/>
  <c r="F4900" i="8"/>
  <c r="F4901" i="8"/>
  <c r="F4902" i="8"/>
  <c r="F4903" i="8"/>
  <c r="F4904" i="8"/>
  <c r="F4905" i="8"/>
  <c r="F4906" i="8"/>
  <c r="F4907" i="8"/>
  <c r="F4908" i="8"/>
  <c r="F4909" i="8"/>
  <c r="F4910" i="8"/>
  <c r="F4911" i="8"/>
  <c r="F4912" i="8"/>
  <c r="F4913" i="8"/>
  <c r="F4914" i="8"/>
  <c r="F4915" i="8"/>
  <c r="F4916" i="8"/>
  <c r="F4917" i="8"/>
  <c r="F4918" i="8"/>
  <c r="F4919" i="8"/>
  <c r="F4920" i="8"/>
  <c r="F4921" i="8"/>
  <c r="F4922" i="8"/>
  <c r="F4923" i="8"/>
  <c r="F4924" i="8"/>
  <c r="F4925" i="8"/>
  <c r="F4926" i="8"/>
  <c r="F4927" i="8"/>
  <c r="F4928" i="8"/>
  <c r="F4929" i="8"/>
  <c r="F4930" i="8"/>
  <c r="F4931" i="8"/>
  <c r="F4932" i="8"/>
  <c r="F4933" i="8"/>
  <c r="F4934" i="8"/>
  <c r="F4935" i="8"/>
  <c r="F4936" i="8"/>
  <c r="F4937" i="8"/>
  <c r="F4938" i="8"/>
  <c r="F4939" i="8"/>
  <c r="F4940" i="8"/>
  <c r="F4941" i="8"/>
  <c r="F4942" i="8"/>
  <c r="F4943" i="8"/>
  <c r="F4944" i="8"/>
  <c r="F4945" i="8"/>
  <c r="F4946" i="8"/>
  <c r="F4947" i="8"/>
  <c r="F4948" i="8"/>
  <c r="F4949" i="8"/>
  <c r="F4950" i="8"/>
  <c r="F4951" i="8"/>
  <c r="F4952" i="8"/>
  <c r="F4953" i="8"/>
  <c r="F4954" i="8"/>
  <c r="F4955" i="8"/>
  <c r="F4956" i="8"/>
  <c r="F4957" i="8"/>
  <c r="F4958" i="8"/>
  <c r="F4959" i="8"/>
  <c r="F4960" i="8"/>
  <c r="F4961" i="8"/>
  <c r="F4962" i="8"/>
  <c r="F4963" i="8"/>
  <c r="F4964" i="8"/>
  <c r="F4965" i="8"/>
  <c r="F4966" i="8"/>
  <c r="F4967" i="8"/>
  <c r="F4968" i="8"/>
  <c r="F4969" i="8"/>
  <c r="F4970" i="8"/>
  <c r="F4971" i="8"/>
  <c r="F4972" i="8"/>
  <c r="F4973" i="8"/>
  <c r="F4974" i="8"/>
  <c r="F4975" i="8"/>
  <c r="F4976" i="8"/>
  <c r="F4977" i="8"/>
  <c r="F4978" i="8"/>
  <c r="F4979" i="8"/>
  <c r="F4980" i="8"/>
  <c r="F4981" i="8"/>
  <c r="F4982" i="8"/>
  <c r="F4983" i="8"/>
  <c r="F4984" i="8"/>
  <c r="F4985" i="8"/>
  <c r="F4986" i="8"/>
  <c r="F4987" i="8"/>
  <c r="F4988" i="8"/>
  <c r="F4989" i="8"/>
  <c r="F4990" i="8"/>
  <c r="F4991" i="8"/>
  <c r="F4992" i="8"/>
  <c r="F4993" i="8"/>
  <c r="F4994" i="8"/>
  <c r="F4995" i="8"/>
  <c r="F4996" i="8"/>
  <c r="F4997" i="8"/>
  <c r="F4998" i="8"/>
  <c r="F4999" i="8"/>
  <c r="F5000" i="8"/>
  <c r="F5001" i="8"/>
  <c r="F5002" i="8"/>
  <c r="F5003" i="8"/>
  <c r="F5004" i="8"/>
  <c r="F5005" i="8"/>
  <c r="F5006" i="8"/>
  <c r="F5007" i="8"/>
  <c r="F5008" i="8"/>
  <c r="F5009" i="8"/>
  <c r="F5010" i="8"/>
  <c r="F5011" i="8"/>
  <c r="F5012" i="8"/>
  <c r="F5013" i="8"/>
  <c r="F5014" i="8"/>
  <c r="F5015" i="8"/>
  <c r="F5016" i="8"/>
  <c r="F5017" i="8"/>
  <c r="F5018" i="8"/>
  <c r="F5019" i="8"/>
  <c r="F5020" i="8"/>
  <c r="F5021" i="8"/>
  <c r="F5022" i="8"/>
  <c r="F5023" i="8"/>
  <c r="F5024" i="8"/>
  <c r="F5025" i="8"/>
  <c r="F5026" i="8"/>
  <c r="F5027" i="8"/>
  <c r="F5028" i="8"/>
  <c r="F5029" i="8"/>
  <c r="F5030" i="8"/>
  <c r="F5031" i="8"/>
  <c r="F5032" i="8"/>
  <c r="F5033" i="8"/>
  <c r="F5034" i="8"/>
  <c r="F5035" i="8"/>
  <c r="F5036" i="8"/>
  <c r="F5037" i="8"/>
  <c r="F5038" i="8"/>
  <c r="F5039" i="8"/>
  <c r="F5040" i="8"/>
  <c r="F5041" i="8"/>
  <c r="F5042" i="8"/>
  <c r="F5043" i="8"/>
  <c r="F5044" i="8"/>
  <c r="F5045" i="8"/>
  <c r="F5046" i="8"/>
  <c r="F5047" i="8"/>
  <c r="F5048" i="8"/>
  <c r="F5049" i="8"/>
  <c r="F5050" i="8"/>
  <c r="F5051" i="8"/>
  <c r="F5052" i="8"/>
  <c r="F5053" i="8"/>
  <c r="F5054" i="8"/>
  <c r="F5055" i="8"/>
  <c r="F5056" i="8"/>
  <c r="F5057" i="8"/>
  <c r="F5058" i="8"/>
  <c r="F5059" i="8"/>
  <c r="F5060" i="8"/>
  <c r="F5061" i="8"/>
  <c r="F5062" i="8"/>
  <c r="F5063" i="8"/>
  <c r="F5064" i="8"/>
  <c r="F5065" i="8"/>
  <c r="F5066" i="8"/>
  <c r="F5067" i="8"/>
  <c r="F5068" i="8"/>
  <c r="F5069" i="8"/>
  <c r="F5070" i="8"/>
  <c r="F5071" i="8"/>
  <c r="F5072" i="8"/>
  <c r="F5073" i="8"/>
  <c r="F5074" i="8"/>
  <c r="F5075" i="8"/>
  <c r="F5076" i="8"/>
  <c r="F5077" i="8"/>
  <c r="F5078" i="8"/>
  <c r="F5079" i="8"/>
  <c r="F5080" i="8"/>
  <c r="F5081" i="8"/>
  <c r="F5082" i="8"/>
  <c r="F5083" i="8"/>
  <c r="F5084" i="8"/>
  <c r="F5085" i="8"/>
  <c r="F5086" i="8"/>
  <c r="F5087" i="8"/>
  <c r="F5088" i="8"/>
  <c r="F5089" i="8"/>
  <c r="F5090" i="8"/>
  <c r="F5091" i="8"/>
  <c r="F5092" i="8"/>
  <c r="F5093" i="8"/>
  <c r="F5094" i="8"/>
  <c r="F5095" i="8"/>
  <c r="F5096" i="8"/>
  <c r="F5097" i="8"/>
  <c r="F5098" i="8"/>
  <c r="F5099" i="8"/>
  <c r="F5100" i="8"/>
  <c r="F5101" i="8"/>
  <c r="F5102" i="8"/>
  <c r="F5103" i="8"/>
  <c r="F5104" i="8"/>
  <c r="F5105" i="8"/>
  <c r="F5106" i="8"/>
  <c r="F5107" i="8"/>
  <c r="F5108" i="8"/>
  <c r="F5109" i="8"/>
  <c r="F5110" i="8"/>
  <c r="F5111" i="8"/>
  <c r="F5112" i="8"/>
  <c r="F5113" i="8"/>
  <c r="F5114" i="8"/>
  <c r="F5115" i="8"/>
  <c r="F5116" i="8"/>
  <c r="F5117" i="8"/>
  <c r="F5118" i="8"/>
  <c r="F5119" i="8"/>
  <c r="F5120" i="8"/>
  <c r="F5121" i="8"/>
  <c r="F5122" i="8"/>
  <c r="F5123" i="8"/>
  <c r="F5124" i="8"/>
  <c r="F5125" i="8"/>
  <c r="F5126" i="8"/>
  <c r="F5127" i="8"/>
  <c r="F5128" i="8"/>
  <c r="F5129" i="8"/>
  <c r="F5130" i="8"/>
  <c r="F5131" i="8"/>
  <c r="F5132" i="8"/>
  <c r="F5133" i="8"/>
  <c r="F5134" i="8"/>
  <c r="F5135" i="8"/>
  <c r="F5136" i="8"/>
  <c r="F5137" i="8"/>
  <c r="F5138" i="8"/>
  <c r="F5139" i="8"/>
  <c r="F5140" i="8"/>
  <c r="F5141" i="8"/>
  <c r="F5142" i="8"/>
  <c r="F5143" i="8"/>
  <c r="F5144" i="8"/>
  <c r="F5145" i="8"/>
  <c r="F5146" i="8"/>
  <c r="F5147" i="8"/>
  <c r="F5148" i="8"/>
  <c r="F5149" i="8"/>
  <c r="F5150" i="8"/>
  <c r="F5151" i="8"/>
  <c r="F5152" i="8"/>
  <c r="F5153" i="8"/>
  <c r="F5154" i="8"/>
  <c r="F5155" i="8"/>
  <c r="F5156" i="8"/>
  <c r="F5157" i="8"/>
  <c r="F5158" i="8"/>
  <c r="F5159" i="8"/>
  <c r="F5160" i="8"/>
  <c r="F5161" i="8"/>
  <c r="F5162" i="8"/>
  <c r="F5163" i="8"/>
  <c r="F5164" i="8"/>
  <c r="F5165" i="8"/>
  <c r="F5166" i="8"/>
  <c r="F5167" i="8"/>
  <c r="F5168" i="8"/>
  <c r="F5169" i="8"/>
  <c r="F5170" i="8"/>
  <c r="F5171" i="8"/>
  <c r="F5172" i="8"/>
  <c r="F5173" i="8"/>
  <c r="F5174" i="8"/>
  <c r="F5175" i="8"/>
  <c r="F5176" i="8"/>
  <c r="F5177" i="8"/>
  <c r="F5178" i="8"/>
  <c r="F5179" i="8"/>
  <c r="F5180" i="8"/>
  <c r="F5181" i="8"/>
  <c r="F5182" i="8"/>
  <c r="F5183" i="8"/>
  <c r="F5184" i="8"/>
  <c r="F5185" i="8"/>
  <c r="F5186" i="8"/>
  <c r="F5187" i="8"/>
  <c r="F5188" i="8"/>
  <c r="F5189" i="8"/>
  <c r="F5190" i="8"/>
  <c r="F5191" i="8"/>
  <c r="F5192" i="8"/>
  <c r="F5193" i="8"/>
  <c r="F5194" i="8"/>
  <c r="F5195" i="8"/>
  <c r="F5196" i="8"/>
  <c r="F5197" i="8"/>
  <c r="F5198" i="8"/>
  <c r="F5199" i="8"/>
  <c r="F5200" i="8"/>
  <c r="F5201" i="8"/>
  <c r="F5202" i="8"/>
  <c r="F5203" i="8"/>
  <c r="F5204" i="8"/>
  <c r="F5205" i="8"/>
  <c r="F5206" i="8"/>
  <c r="F5207" i="8"/>
  <c r="F5208" i="8"/>
  <c r="F5209" i="8"/>
  <c r="F5210" i="8"/>
  <c r="F5211" i="8"/>
  <c r="F5212" i="8"/>
  <c r="F5213" i="8"/>
  <c r="F5214" i="8"/>
  <c r="F5215" i="8"/>
  <c r="F5216" i="8"/>
  <c r="F5217" i="8"/>
  <c r="F5218" i="8"/>
  <c r="F5219" i="8"/>
  <c r="F5220" i="8"/>
  <c r="F5221" i="8"/>
  <c r="F5222" i="8"/>
  <c r="F5223" i="8"/>
  <c r="F5224" i="8"/>
  <c r="F5225" i="8"/>
  <c r="F5226" i="8"/>
  <c r="F5227" i="8"/>
  <c r="F5228" i="8"/>
  <c r="F5229" i="8"/>
  <c r="F5230" i="8"/>
  <c r="F5231" i="8"/>
  <c r="F5232" i="8"/>
  <c r="F5233" i="8"/>
  <c r="F5234" i="8"/>
  <c r="F5235" i="8"/>
  <c r="F5236" i="8"/>
  <c r="F5237" i="8"/>
  <c r="F5238" i="8"/>
  <c r="F5239" i="8"/>
  <c r="F5240" i="8"/>
  <c r="F5241" i="8"/>
  <c r="F5242" i="8"/>
  <c r="F5243" i="8"/>
  <c r="F5244" i="8"/>
  <c r="F5245" i="8"/>
  <c r="F5246" i="8"/>
  <c r="F5247" i="8"/>
  <c r="F5248" i="8"/>
  <c r="F5249" i="8"/>
  <c r="F5250" i="8"/>
  <c r="F5251" i="8"/>
  <c r="F5252" i="8"/>
  <c r="F5253" i="8"/>
  <c r="F5254" i="8"/>
  <c r="F5255" i="8"/>
  <c r="F5256" i="8"/>
  <c r="F5257" i="8"/>
  <c r="F5258" i="8"/>
  <c r="F5259" i="8"/>
  <c r="F5260" i="8"/>
  <c r="F5261" i="8"/>
  <c r="F5262" i="8"/>
  <c r="F5263" i="8"/>
  <c r="F5264" i="8"/>
  <c r="F5265" i="8"/>
  <c r="F5266" i="8"/>
  <c r="F5267" i="8"/>
  <c r="F5268" i="8"/>
  <c r="F5269" i="8"/>
  <c r="F5270" i="8"/>
  <c r="F5271" i="8"/>
  <c r="F5272" i="8"/>
  <c r="F5273" i="8"/>
  <c r="F5274" i="8"/>
  <c r="F5275" i="8"/>
  <c r="F5276" i="8"/>
  <c r="F5277" i="8"/>
  <c r="F5278" i="8"/>
  <c r="F5279" i="8"/>
  <c r="F5280" i="8"/>
  <c r="F5281" i="8"/>
  <c r="F5282" i="8"/>
  <c r="F5283" i="8"/>
  <c r="F5284" i="8"/>
  <c r="F5285" i="8"/>
  <c r="F5286" i="8"/>
  <c r="F5287" i="8"/>
  <c r="F5288" i="8"/>
  <c r="F5289" i="8"/>
  <c r="F5290" i="8"/>
  <c r="F5291" i="8"/>
  <c r="F5292" i="8"/>
  <c r="F5293" i="8"/>
  <c r="F5294" i="8"/>
  <c r="F5295" i="8"/>
  <c r="F5296" i="8"/>
  <c r="F5297" i="8"/>
  <c r="F5298" i="8"/>
  <c r="F5299" i="8"/>
  <c r="F5300" i="8"/>
  <c r="F5301" i="8"/>
  <c r="F5302" i="8"/>
  <c r="F5303" i="8"/>
  <c r="F5304" i="8"/>
  <c r="F5305" i="8"/>
  <c r="F5306" i="8"/>
  <c r="F5307" i="8"/>
  <c r="F5308" i="8"/>
  <c r="F5309" i="8"/>
  <c r="F5310" i="8"/>
  <c r="F5311" i="8"/>
  <c r="F5312" i="8"/>
  <c r="F5313" i="8"/>
  <c r="F5314" i="8"/>
  <c r="F5315" i="8"/>
  <c r="F5316" i="8"/>
  <c r="F5317" i="8"/>
  <c r="F5318" i="8"/>
  <c r="F5319" i="8"/>
  <c r="F5320" i="8"/>
  <c r="F5321" i="8"/>
  <c r="F5322" i="8"/>
  <c r="F5323" i="8"/>
  <c r="F5324" i="8"/>
  <c r="F5325" i="8"/>
  <c r="F5326" i="8"/>
  <c r="F5327" i="8"/>
  <c r="F5328" i="8"/>
  <c r="F5329" i="8"/>
  <c r="F5330" i="8"/>
  <c r="F5331" i="8"/>
  <c r="F5332" i="8"/>
  <c r="F5333" i="8"/>
  <c r="F5334" i="8"/>
  <c r="F5335" i="8"/>
  <c r="F5336" i="8"/>
  <c r="F5337" i="8"/>
  <c r="F5338" i="8"/>
  <c r="F5339" i="8"/>
  <c r="F5340" i="8"/>
  <c r="F5341" i="8"/>
  <c r="F5342" i="8"/>
  <c r="F5343" i="8"/>
  <c r="F5344" i="8"/>
  <c r="F5345" i="8"/>
  <c r="F5346" i="8"/>
  <c r="F5347" i="8"/>
  <c r="F5348" i="8"/>
  <c r="F5349" i="8"/>
  <c r="F5350" i="8"/>
  <c r="F5351" i="8"/>
  <c r="F5352" i="8"/>
  <c r="F5353" i="8"/>
  <c r="F5354" i="8"/>
  <c r="F5355" i="8"/>
  <c r="F5356" i="8"/>
  <c r="F5357" i="8"/>
  <c r="F5358" i="8"/>
  <c r="F5359" i="8"/>
  <c r="F5360" i="8"/>
  <c r="F5361" i="8"/>
  <c r="F5362" i="8"/>
  <c r="F5363" i="8"/>
  <c r="F5364" i="8"/>
  <c r="F5365" i="8"/>
  <c r="F5366" i="8"/>
  <c r="F5367" i="8"/>
  <c r="F5368" i="8"/>
  <c r="F5369" i="8"/>
  <c r="F5370" i="8"/>
  <c r="F5371" i="8"/>
  <c r="F5372" i="8"/>
  <c r="F5373" i="8"/>
  <c r="F5374" i="8"/>
  <c r="F5375" i="8"/>
  <c r="F5376" i="8"/>
  <c r="F5377" i="8"/>
  <c r="F5378" i="8"/>
  <c r="F5379" i="8"/>
  <c r="F5380" i="8"/>
  <c r="F5381" i="8"/>
  <c r="F5382" i="8"/>
  <c r="F5383" i="8"/>
  <c r="F5384" i="8"/>
  <c r="F5385" i="8"/>
  <c r="F5386" i="8"/>
  <c r="F5387" i="8"/>
  <c r="F5388" i="8"/>
  <c r="F5389" i="8"/>
  <c r="F5390" i="8"/>
  <c r="F5391" i="8"/>
  <c r="F5392" i="8"/>
  <c r="F5393" i="8"/>
  <c r="F5394" i="8"/>
  <c r="F5395" i="8"/>
  <c r="F5396" i="8"/>
  <c r="F5397" i="8"/>
  <c r="F5398" i="8"/>
  <c r="F5399" i="8"/>
  <c r="F5400" i="8"/>
  <c r="F5401" i="8"/>
  <c r="F5402" i="8"/>
  <c r="F5403" i="8"/>
  <c r="F5404" i="8"/>
  <c r="F5405" i="8"/>
  <c r="F5406" i="8"/>
  <c r="F5407" i="8"/>
  <c r="F5408" i="8"/>
  <c r="F5409" i="8"/>
  <c r="F5410" i="8"/>
  <c r="F5411" i="8"/>
  <c r="F5412" i="8"/>
  <c r="F5413" i="8"/>
  <c r="F5414" i="8"/>
  <c r="F5415" i="8"/>
  <c r="F5416" i="8"/>
  <c r="F5417" i="8"/>
  <c r="F5418" i="8"/>
  <c r="F5419" i="8"/>
  <c r="F5420" i="8"/>
  <c r="F5421" i="8"/>
  <c r="F5422" i="8"/>
  <c r="F5423" i="8"/>
  <c r="F5424" i="8"/>
  <c r="F5425" i="8"/>
  <c r="F5426" i="8"/>
  <c r="F5427" i="8"/>
  <c r="F5428" i="8"/>
  <c r="F5429" i="8"/>
  <c r="F5430" i="8"/>
  <c r="F5431" i="8"/>
  <c r="F5432" i="8"/>
  <c r="F5433" i="8"/>
  <c r="F5434" i="8"/>
  <c r="F5435" i="8"/>
  <c r="F5436" i="8"/>
  <c r="F5437" i="8"/>
  <c r="F5438" i="8"/>
  <c r="F5439" i="8"/>
  <c r="F5440" i="8"/>
  <c r="F5441" i="8"/>
  <c r="F5442" i="8"/>
  <c r="F5443" i="8"/>
  <c r="F5444" i="8"/>
  <c r="F5445" i="8"/>
  <c r="F5446" i="8"/>
  <c r="F5447" i="8"/>
  <c r="F5448" i="8"/>
  <c r="F5449" i="8"/>
  <c r="F5450" i="8"/>
  <c r="F5451" i="8"/>
  <c r="F5452" i="8"/>
  <c r="F5453" i="8"/>
  <c r="F5454" i="8"/>
  <c r="F5455" i="8"/>
  <c r="F5456" i="8"/>
  <c r="F5457" i="8"/>
  <c r="F5458" i="8"/>
  <c r="F5459" i="8"/>
  <c r="F5460" i="8"/>
  <c r="F5461" i="8"/>
  <c r="F5462" i="8"/>
  <c r="F5463" i="8"/>
  <c r="F5464" i="8"/>
  <c r="F5465" i="8"/>
  <c r="F5466" i="8"/>
  <c r="F5467" i="8"/>
  <c r="F5468" i="8"/>
  <c r="F5469" i="8"/>
  <c r="F5470" i="8"/>
  <c r="F5471" i="8"/>
  <c r="F5472" i="8"/>
  <c r="F5473" i="8"/>
  <c r="F5474" i="8"/>
  <c r="F5475" i="8"/>
  <c r="F5476" i="8"/>
  <c r="F5477" i="8"/>
  <c r="F5478" i="8"/>
  <c r="F5479" i="8"/>
  <c r="F5480" i="8"/>
  <c r="F5481" i="8"/>
  <c r="F5482" i="8"/>
  <c r="F5483" i="8"/>
  <c r="F5484" i="8"/>
  <c r="F5485" i="8"/>
  <c r="F5486" i="8"/>
  <c r="F5487" i="8"/>
  <c r="F5488" i="8"/>
  <c r="F5489" i="8"/>
  <c r="F5490" i="8"/>
  <c r="F5491" i="8"/>
  <c r="F5492" i="8"/>
  <c r="F5493" i="8"/>
  <c r="F5494" i="8"/>
  <c r="F5495" i="8"/>
  <c r="F5496" i="8"/>
  <c r="F5497" i="8"/>
  <c r="F5498" i="8"/>
  <c r="F5499" i="8"/>
  <c r="F5500" i="8"/>
  <c r="F5501" i="8"/>
  <c r="F5502" i="8"/>
  <c r="F5503" i="8"/>
  <c r="F5504" i="8"/>
  <c r="F5505" i="8"/>
  <c r="F5506" i="8"/>
  <c r="F5507" i="8"/>
  <c r="F5508" i="8"/>
  <c r="F5509" i="8"/>
  <c r="F5510" i="8"/>
  <c r="F5511" i="8"/>
  <c r="F5512" i="8"/>
  <c r="F5513" i="8"/>
  <c r="F5514" i="8"/>
  <c r="F5515" i="8"/>
  <c r="F5516" i="8"/>
  <c r="F5517" i="8"/>
  <c r="F5518" i="8"/>
  <c r="F5519" i="8"/>
  <c r="F5520" i="8"/>
  <c r="F5521" i="8"/>
  <c r="F5522" i="8"/>
  <c r="F5523" i="8"/>
  <c r="F5524" i="8"/>
  <c r="F5525" i="8"/>
  <c r="F5526" i="8"/>
  <c r="F5527" i="8"/>
  <c r="F5528" i="8"/>
  <c r="F5529" i="8"/>
  <c r="F5530" i="8"/>
  <c r="F5531" i="8"/>
  <c r="F5532" i="8"/>
  <c r="F5533" i="8"/>
  <c r="F5534" i="8"/>
  <c r="F5535" i="8"/>
  <c r="F5536" i="8"/>
  <c r="F5537" i="8"/>
  <c r="F5538" i="8"/>
  <c r="F5539" i="8"/>
  <c r="F5540" i="8"/>
  <c r="F5541" i="8"/>
  <c r="F5542" i="8"/>
  <c r="F5543" i="8"/>
  <c r="F5544" i="8"/>
  <c r="F5545" i="8"/>
  <c r="F5546" i="8"/>
  <c r="F5547" i="8"/>
  <c r="F5548" i="8"/>
  <c r="F5549" i="8"/>
  <c r="F5550" i="8"/>
  <c r="F5551" i="8"/>
  <c r="F5552" i="8"/>
  <c r="F5553" i="8"/>
  <c r="F5554" i="8"/>
  <c r="F5555" i="8"/>
  <c r="F5556" i="8"/>
  <c r="F5557" i="8"/>
  <c r="F5558" i="8"/>
  <c r="F5559" i="8"/>
  <c r="F5560" i="8"/>
  <c r="F5561" i="8"/>
  <c r="F5562" i="8"/>
  <c r="F5563" i="8"/>
  <c r="F5564" i="8"/>
  <c r="F5565" i="8"/>
  <c r="F5566" i="8"/>
  <c r="F5567" i="8"/>
  <c r="F5568" i="8"/>
  <c r="F5569" i="8"/>
  <c r="F5570" i="8"/>
  <c r="F5571" i="8"/>
  <c r="F5572" i="8"/>
  <c r="F5573" i="8"/>
  <c r="F5574" i="8"/>
  <c r="F5575" i="8"/>
  <c r="F5576" i="8"/>
  <c r="F5577" i="8"/>
  <c r="F5578" i="8"/>
  <c r="F5579" i="8"/>
  <c r="F5580" i="8"/>
  <c r="F5581" i="8"/>
  <c r="F5582" i="8"/>
  <c r="F5583" i="8"/>
  <c r="F5584" i="8"/>
  <c r="F5585" i="8"/>
  <c r="F5586" i="8"/>
  <c r="F5587" i="8"/>
  <c r="F5588" i="8"/>
  <c r="F5589" i="8"/>
  <c r="F5590" i="8"/>
  <c r="F5591" i="8"/>
  <c r="F5592" i="8"/>
  <c r="F5593" i="8"/>
  <c r="F5594" i="8"/>
  <c r="F5595" i="8"/>
  <c r="F5596" i="8"/>
  <c r="F5597" i="8"/>
  <c r="F5598" i="8"/>
  <c r="F5599" i="8"/>
  <c r="F5600" i="8"/>
  <c r="F5601" i="8"/>
  <c r="F5602" i="8"/>
  <c r="F5603" i="8"/>
  <c r="F5604" i="8"/>
  <c r="F5605" i="8"/>
  <c r="F5606" i="8"/>
  <c r="F5607" i="8"/>
  <c r="F5608" i="8"/>
  <c r="F5609" i="8"/>
  <c r="F5610" i="8"/>
  <c r="F5611" i="8"/>
  <c r="F5612" i="8"/>
  <c r="F5613" i="8"/>
  <c r="F5614" i="8"/>
  <c r="F5615" i="8"/>
  <c r="F5616" i="8"/>
  <c r="F5617" i="8"/>
  <c r="F5618" i="8"/>
  <c r="F5619" i="8"/>
  <c r="F5620" i="8"/>
  <c r="F5621" i="8"/>
  <c r="F5622" i="8"/>
  <c r="F5623" i="8"/>
  <c r="F5624" i="8"/>
  <c r="F5625" i="8"/>
  <c r="F5626" i="8"/>
  <c r="F5627" i="8"/>
  <c r="F5628" i="8"/>
  <c r="F5629" i="8"/>
  <c r="F5630" i="8"/>
  <c r="F5631" i="8"/>
  <c r="F5632" i="8"/>
  <c r="F5633" i="8"/>
  <c r="F5634" i="8"/>
  <c r="F5635" i="8"/>
  <c r="F5636" i="8"/>
  <c r="F5637" i="8"/>
  <c r="F5638" i="8"/>
  <c r="F5639" i="8"/>
  <c r="F5640" i="8"/>
  <c r="F5641" i="8"/>
  <c r="F5642" i="8"/>
  <c r="F5643" i="8"/>
  <c r="F5644" i="8"/>
  <c r="F5645" i="8"/>
  <c r="F5646" i="8"/>
  <c r="F5647" i="8"/>
  <c r="F5648" i="8"/>
  <c r="F5649" i="8"/>
  <c r="F5650" i="8"/>
  <c r="F5651" i="8"/>
  <c r="F5652" i="8"/>
  <c r="F5653" i="8"/>
  <c r="F5654" i="8"/>
  <c r="F5655" i="8"/>
  <c r="F5656" i="8"/>
  <c r="F5657" i="8"/>
  <c r="F5658" i="8"/>
  <c r="F5659" i="8"/>
  <c r="F5660" i="8"/>
  <c r="F5661" i="8"/>
  <c r="F5662" i="8"/>
  <c r="F5663" i="8"/>
  <c r="F5664" i="8"/>
  <c r="F5665" i="8"/>
  <c r="F5666" i="8"/>
  <c r="F5667" i="8"/>
  <c r="F5668" i="8"/>
  <c r="F5669" i="8"/>
  <c r="F5670" i="8"/>
  <c r="F5671" i="8"/>
  <c r="F5672" i="8"/>
  <c r="F5673" i="8"/>
  <c r="F5674" i="8"/>
  <c r="F5675" i="8"/>
  <c r="F5676" i="8"/>
  <c r="F5677" i="8"/>
  <c r="F5678" i="8"/>
  <c r="F5679" i="8"/>
  <c r="F5680" i="8"/>
  <c r="F5681" i="8"/>
  <c r="F5682" i="8"/>
  <c r="F5683" i="8"/>
  <c r="F5684" i="8"/>
  <c r="F5685" i="8"/>
  <c r="F5686" i="8"/>
  <c r="F5687" i="8"/>
  <c r="F5688" i="8"/>
  <c r="F5689" i="8"/>
  <c r="F5690" i="8"/>
  <c r="F5691" i="8"/>
  <c r="F5692" i="8"/>
  <c r="F5693" i="8"/>
  <c r="F5694" i="8"/>
  <c r="F5695" i="8"/>
  <c r="F5696" i="8"/>
  <c r="F5697" i="8"/>
  <c r="F5698" i="8"/>
  <c r="F5699" i="8"/>
  <c r="F5700" i="8"/>
  <c r="F5701" i="8"/>
  <c r="F5702" i="8"/>
  <c r="F5703" i="8"/>
  <c r="F5704" i="8"/>
  <c r="F5705" i="8"/>
  <c r="F5706" i="8"/>
  <c r="F5707" i="8"/>
  <c r="F5708" i="8"/>
  <c r="F5709" i="8"/>
  <c r="F5710" i="8"/>
  <c r="F5711" i="8"/>
  <c r="F5712" i="8"/>
  <c r="F5713" i="8"/>
  <c r="F5714" i="8"/>
  <c r="F5715" i="8"/>
  <c r="F5716" i="8"/>
  <c r="F5717" i="8"/>
  <c r="F5718" i="8"/>
  <c r="F5719" i="8"/>
  <c r="F5720" i="8"/>
  <c r="F5721" i="8"/>
  <c r="F5722" i="8"/>
  <c r="F5723" i="8"/>
  <c r="F5724" i="8"/>
  <c r="F5725" i="8"/>
  <c r="F5726" i="8"/>
  <c r="F5727" i="8"/>
  <c r="F5728" i="8"/>
  <c r="F5729" i="8"/>
  <c r="F5730" i="8"/>
  <c r="F5731" i="8"/>
  <c r="F5732" i="8"/>
  <c r="F5733" i="8"/>
  <c r="F5734" i="8"/>
  <c r="F5735" i="8"/>
  <c r="F5736" i="8"/>
  <c r="F5737" i="8"/>
  <c r="F5738" i="8"/>
  <c r="F5739" i="8"/>
  <c r="F5740" i="8"/>
  <c r="F5741" i="8"/>
  <c r="F5742" i="8"/>
  <c r="F5743" i="8"/>
  <c r="F5744" i="8"/>
  <c r="F5745" i="8"/>
  <c r="F5746" i="8"/>
  <c r="F5747" i="8"/>
  <c r="F5748" i="8"/>
  <c r="F5749" i="8"/>
  <c r="F5750" i="8"/>
  <c r="F5751" i="8"/>
  <c r="F5752" i="8"/>
  <c r="F5753" i="8"/>
  <c r="F5754" i="8"/>
  <c r="F5755" i="8"/>
  <c r="F5756" i="8"/>
  <c r="F5757" i="8"/>
  <c r="F5758" i="8"/>
  <c r="F5759" i="8"/>
  <c r="F5760" i="8"/>
  <c r="F5761" i="8"/>
  <c r="F5762" i="8"/>
  <c r="F5763" i="8"/>
  <c r="F5764" i="8"/>
  <c r="F5765" i="8"/>
  <c r="F5766" i="8"/>
  <c r="F5767" i="8"/>
  <c r="F5768" i="8"/>
  <c r="F5769" i="8"/>
  <c r="F5770" i="8"/>
  <c r="F5771" i="8"/>
  <c r="F5772" i="8"/>
  <c r="F5773" i="8"/>
  <c r="F5774" i="8"/>
  <c r="F5775" i="8"/>
  <c r="F5776" i="8"/>
  <c r="F5777" i="8"/>
  <c r="F5778" i="8"/>
  <c r="F5779" i="8"/>
  <c r="F5780" i="8"/>
  <c r="F5781" i="8"/>
  <c r="F5782" i="8"/>
  <c r="F5783" i="8"/>
  <c r="F5784" i="8"/>
  <c r="F5785" i="8"/>
  <c r="F5786" i="8"/>
  <c r="F5787" i="8"/>
  <c r="F5788" i="8"/>
  <c r="F5789" i="8"/>
  <c r="F5790" i="8"/>
  <c r="F5791" i="8"/>
  <c r="F5792" i="8"/>
  <c r="F5793" i="8"/>
  <c r="F5794" i="8"/>
  <c r="F5795" i="8"/>
  <c r="F5796" i="8"/>
  <c r="F5797" i="8"/>
  <c r="F5798" i="8"/>
  <c r="F5799" i="8"/>
  <c r="F5800" i="8"/>
  <c r="F5801" i="8"/>
  <c r="F5802" i="8"/>
  <c r="F5803" i="8"/>
  <c r="F5804" i="8"/>
  <c r="F5805" i="8"/>
  <c r="F5806" i="8"/>
  <c r="F5807" i="8"/>
  <c r="F5808" i="8"/>
  <c r="F5809" i="8"/>
  <c r="F5810" i="8"/>
  <c r="F5811" i="8"/>
  <c r="F5812" i="8"/>
  <c r="F5813" i="8"/>
  <c r="F5814" i="8"/>
  <c r="F5815" i="8"/>
  <c r="F5816" i="8"/>
  <c r="F5817" i="8"/>
  <c r="F5818" i="8"/>
  <c r="F5819" i="8"/>
  <c r="F5820" i="8"/>
  <c r="F5821" i="8"/>
  <c r="F5822" i="8"/>
  <c r="F5823" i="8"/>
  <c r="F5824" i="8"/>
  <c r="F5825" i="8"/>
  <c r="F5826" i="8"/>
  <c r="F5827" i="8"/>
  <c r="F5828" i="8"/>
  <c r="F5829" i="8"/>
  <c r="F5830" i="8"/>
  <c r="F5831" i="8"/>
  <c r="F5832" i="8"/>
  <c r="F5833" i="8"/>
  <c r="F5834" i="8"/>
  <c r="F5835" i="8"/>
  <c r="F5836" i="8"/>
  <c r="F5837" i="8"/>
  <c r="F5838" i="8"/>
  <c r="F5839" i="8"/>
  <c r="F5840" i="8"/>
  <c r="F5841" i="8"/>
  <c r="F5842" i="8"/>
  <c r="F5843" i="8"/>
  <c r="F5844" i="8"/>
  <c r="F5845" i="8"/>
  <c r="F5846" i="8"/>
  <c r="F5847" i="8"/>
  <c r="F5848" i="8"/>
  <c r="F5849" i="8"/>
  <c r="F5850" i="8"/>
  <c r="F5851" i="8"/>
  <c r="F5852" i="8"/>
  <c r="F5853" i="8"/>
  <c r="F5854" i="8"/>
  <c r="F5855" i="8"/>
  <c r="F5856" i="8"/>
  <c r="F5857" i="8"/>
  <c r="F5858" i="8"/>
  <c r="F5859" i="8"/>
  <c r="F5860" i="8"/>
  <c r="F5861" i="8"/>
  <c r="F5862" i="8"/>
  <c r="F5863" i="8"/>
  <c r="F5864" i="8"/>
  <c r="F5865" i="8"/>
  <c r="F5866" i="8"/>
  <c r="F5867" i="8"/>
  <c r="F5868" i="8"/>
  <c r="F5869" i="8"/>
  <c r="F5870" i="8"/>
  <c r="F5871" i="8"/>
  <c r="F5872" i="8"/>
  <c r="F5873" i="8"/>
  <c r="F5874" i="8"/>
  <c r="F5875" i="8"/>
  <c r="F5876" i="8"/>
  <c r="F5877" i="8"/>
  <c r="F5878" i="8"/>
  <c r="F5879" i="8"/>
  <c r="F5880" i="8"/>
  <c r="F5881" i="8"/>
  <c r="F5882" i="8"/>
  <c r="F5883" i="8"/>
  <c r="F5884" i="8"/>
  <c r="F5885" i="8"/>
  <c r="F5886" i="8"/>
  <c r="F5887" i="8"/>
  <c r="F5888" i="8"/>
  <c r="F5889" i="8"/>
  <c r="F5890" i="8"/>
  <c r="F5891" i="8"/>
  <c r="F5892" i="8"/>
  <c r="F5893" i="8"/>
  <c r="F5894" i="8"/>
  <c r="F5895" i="8"/>
  <c r="F5896" i="8"/>
  <c r="F5897" i="8"/>
  <c r="F5898" i="8"/>
  <c r="F5899" i="8"/>
  <c r="F5900" i="8"/>
  <c r="F5901" i="8"/>
  <c r="F5902" i="8"/>
  <c r="F5903" i="8"/>
  <c r="F5904" i="8"/>
  <c r="F5905" i="8"/>
  <c r="F5906" i="8"/>
  <c r="F5907" i="8"/>
  <c r="F5908" i="8"/>
  <c r="F5909" i="8"/>
  <c r="F5910" i="8"/>
  <c r="F5911" i="8"/>
  <c r="F5912" i="8"/>
  <c r="F5913" i="8"/>
  <c r="F5914" i="8"/>
  <c r="F5915" i="8"/>
  <c r="F5916" i="8"/>
  <c r="F5917" i="8"/>
  <c r="F5918" i="8"/>
  <c r="F5919" i="8"/>
  <c r="F5920" i="8"/>
  <c r="F5921" i="8"/>
  <c r="F5922" i="8"/>
  <c r="F5923" i="8"/>
  <c r="F5924" i="8"/>
  <c r="F5925" i="8"/>
  <c r="F5926" i="8"/>
  <c r="F5927" i="8"/>
  <c r="F5928" i="8"/>
  <c r="F5929" i="8"/>
  <c r="F5930" i="8"/>
  <c r="F5931" i="8"/>
  <c r="F5932" i="8"/>
  <c r="F5933" i="8"/>
  <c r="F5934" i="8"/>
  <c r="F5935" i="8"/>
  <c r="F5936" i="8"/>
  <c r="F5937" i="8"/>
  <c r="F5938" i="8"/>
  <c r="F5939" i="8"/>
  <c r="F5940" i="8"/>
  <c r="F5941" i="8"/>
  <c r="F5942" i="8"/>
  <c r="F5943" i="8"/>
  <c r="F5944" i="8"/>
  <c r="F5945" i="8"/>
  <c r="F5946" i="8"/>
  <c r="F5947" i="8"/>
  <c r="F5948" i="8"/>
  <c r="F5949" i="8"/>
  <c r="F5950" i="8"/>
  <c r="F5951" i="8"/>
  <c r="F5952" i="8"/>
  <c r="F5953" i="8"/>
  <c r="F5954" i="8"/>
  <c r="F5955" i="8"/>
  <c r="F5956" i="8"/>
  <c r="F5957" i="8"/>
  <c r="F5958" i="8"/>
  <c r="F5959" i="8"/>
  <c r="F5960" i="8"/>
  <c r="F5961" i="8"/>
  <c r="F5962" i="8"/>
  <c r="F5963" i="8"/>
  <c r="F5964" i="8"/>
  <c r="F5965" i="8"/>
  <c r="F5966" i="8"/>
  <c r="F5967" i="8"/>
  <c r="F5968" i="8"/>
  <c r="F5969" i="8"/>
  <c r="F5970" i="8"/>
  <c r="F5971" i="8"/>
  <c r="F5972" i="8"/>
  <c r="F5973" i="8"/>
  <c r="F5974" i="8"/>
  <c r="F5975" i="8"/>
  <c r="F5976" i="8"/>
  <c r="F5977" i="8"/>
  <c r="F5978" i="8"/>
  <c r="F5979" i="8"/>
  <c r="F5980" i="8"/>
  <c r="F5981" i="8"/>
  <c r="F5982" i="8"/>
  <c r="F5983" i="8"/>
  <c r="F5984" i="8"/>
  <c r="F5985" i="8"/>
  <c r="F5986" i="8"/>
  <c r="F5987" i="8"/>
  <c r="F5988" i="8"/>
  <c r="F5989" i="8"/>
  <c r="F5990" i="8"/>
  <c r="F5991" i="8"/>
  <c r="F5992" i="8"/>
  <c r="F5993" i="8"/>
  <c r="F5994" i="8"/>
  <c r="F5995" i="8"/>
  <c r="F5996" i="8"/>
  <c r="F5997" i="8"/>
  <c r="F5998" i="8"/>
  <c r="F5999" i="8"/>
  <c r="F6000" i="8"/>
  <c r="F6001" i="8"/>
  <c r="F6002" i="8"/>
  <c r="F6003" i="8"/>
  <c r="F6004" i="8"/>
  <c r="F6005" i="8"/>
  <c r="F6006" i="8"/>
  <c r="F6007" i="8"/>
  <c r="F6008" i="8"/>
  <c r="F6009" i="8"/>
  <c r="F6010" i="8"/>
  <c r="F6011" i="8"/>
  <c r="F6012" i="8"/>
  <c r="F6013" i="8"/>
  <c r="F6014" i="8"/>
  <c r="F6015" i="8"/>
  <c r="F6016" i="8"/>
  <c r="F6017" i="8"/>
  <c r="F6018" i="8"/>
  <c r="F6019" i="8"/>
  <c r="F6020" i="8"/>
  <c r="F6021" i="8"/>
  <c r="F6022" i="8"/>
  <c r="F6023" i="8"/>
  <c r="F6024" i="8"/>
  <c r="F6025" i="8"/>
  <c r="F6026" i="8"/>
  <c r="F6027" i="8"/>
  <c r="F6028" i="8"/>
  <c r="F6029" i="8"/>
  <c r="F6030" i="8"/>
  <c r="F6031" i="8"/>
  <c r="F6032" i="8"/>
  <c r="F6033" i="8"/>
  <c r="F6034" i="8"/>
  <c r="F6035" i="8"/>
  <c r="F6036" i="8"/>
  <c r="F6037" i="8"/>
  <c r="F6038" i="8"/>
  <c r="F6039" i="8"/>
  <c r="F6040" i="8"/>
  <c r="F6041" i="8"/>
  <c r="F6042" i="8"/>
  <c r="F6043" i="8"/>
  <c r="F6044" i="8"/>
  <c r="F6045" i="8"/>
  <c r="F6046" i="8"/>
  <c r="F6047" i="8"/>
  <c r="F6048" i="8"/>
  <c r="F6049" i="8"/>
  <c r="F6050" i="8"/>
  <c r="F6051" i="8"/>
  <c r="F6052" i="8"/>
  <c r="F6053" i="8"/>
  <c r="F6054" i="8"/>
  <c r="F6055" i="8"/>
  <c r="F6056" i="8"/>
  <c r="F6057" i="8"/>
  <c r="F6058" i="8"/>
  <c r="F6059" i="8"/>
  <c r="F6060" i="8"/>
  <c r="F6061" i="8"/>
  <c r="F6062" i="8"/>
  <c r="F6063" i="8"/>
  <c r="F6064" i="8"/>
  <c r="F6065" i="8"/>
  <c r="F6066" i="8"/>
  <c r="F6067" i="8"/>
  <c r="F6068" i="8"/>
  <c r="F6069" i="8"/>
  <c r="F6070" i="8"/>
  <c r="F6071" i="8"/>
  <c r="F6072" i="8"/>
  <c r="F6073" i="8"/>
  <c r="F6074" i="8"/>
  <c r="F6075" i="8"/>
  <c r="F6076" i="8"/>
  <c r="F6077" i="8"/>
  <c r="F6078" i="8"/>
  <c r="F6079" i="8"/>
  <c r="F6080" i="8"/>
  <c r="F6081" i="8"/>
  <c r="F6082" i="8"/>
  <c r="F6083" i="8"/>
  <c r="F6084" i="8"/>
  <c r="F6085" i="8"/>
  <c r="F6086" i="8"/>
  <c r="F6087" i="8"/>
  <c r="F6088" i="8"/>
  <c r="F6089" i="8"/>
  <c r="F6090" i="8"/>
  <c r="F6091" i="8"/>
  <c r="F6092" i="8"/>
  <c r="F6093" i="8"/>
  <c r="F6094" i="8"/>
  <c r="F6095" i="8"/>
  <c r="F6096" i="8"/>
  <c r="F6097" i="8"/>
  <c r="F6098" i="8"/>
  <c r="F6099" i="8"/>
  <c r="F6100" i="8"/>
  <c r="F6101" i="8"/>
  <c r="F6102" i="8"/>
  <c r="F6103" i="8"/>
  <c r="F6104" i="8"/>
  <c r="F6105" i="8"/>
  <c r="F6106" i="8"/>
  <c r="F6107" i="8"/>
  <c r="F6108" i="8"/>
  <c r="F6109" i="8"/>
  <c r="F6110" i="8"/>
  <c r="F6111" i="8"/>
  <c r="F6112" i="8"/>
  <c r="F6113" i="8"/>
  <c r="F6114" i="8"/>
  <c r="F6115" i="8"/>
  <c r="F6116" i="8"/>
  <c r="F6117" i="8"/>
  <c r="F6118" i="8"/>
  <c r="F6119" i="8"/>
  <c r="F6120" i="8"/>
  <c r="F6121" i="8"/>
  <c r="F6122" i="8"/>
  <c r="F6123" i="8"/>
  <c r="F6124" i="8"/>
  <c r="F6125" i="8"/>
  <c r="F6126" i="8"/>
  <c r="F6127" i="8"/>
  <c r="F6128" i="8"/>
  <c r="F6129" i="8"/>
  <c r="F6130" i="8"/>
  <c r="F6131" i="8"/>
  <c r="F6132" i="8"/>
  <c r="F6133" i="8"/>
  <c r="F6134" i="8"/>
  <c r="F6135" i="8"/>
  <c r="F6136" i="8"/>
  <c r="F6137" i="8"/>
  <c r="F6138" i="8"/>
  <c r="F6139" i="8"/>
  <c r="F6140" i="8"/>
  <c r="F6141" i="8"/>
  <c r="F6142" i="8"/>
  <c r="F6143" i="8"/>
  <c r="F6144" i="8"/>
  <c r="F6145" i="8"/>
  <c r="F6146" i="8"/>
  <c r="F6147" i="8"/>
  <c r="F6148" i="8"/>
  <c r="F6149" i="8"/>
  <c r="F6150" i="8"/>
  <c r="F6151" i="8"/>
  <c r="F6152" i="8"/>
  <c r="F6153" i="8"/>
  <c r="F6154" i="8"/>
  <c r="F6155" i="8"/>
  <c r="F6156" i="8"/>
  <c r="F6157" i="8"/>
  <c r="F6158" i="8"/>
  <c r="F6159" i="8"/>
  <c r="F6160" i="8"/>
  <c r="F6161" i="8"/>
  <c r="F6162" i="8"/>
  <c r="F6163" i="8"/>
  <c r="F6164" i="8"/>
  <c r="F6165" i="8"/>
  <c r="F6166" i="8"/>
  <c r="F6167" i="8"/>
  <c r="F6168" i="8"/>
  <c r="F6169" i="8"/>
  <c r="F6170" i="8"/>
  <c r="F6171" i="8"/>
  <c r="F6172" i="8"/>
  <c r="F6173" i="8"/>
  <c r="F6174" i="8"/>
  <c r="F6175" i="8"/>
  <c r="F6176" i="8"/>
  <c r="F6177" i="8"/>
  <c r="F6178" i="8"/>
  <c r="F6179" i="8"/>
  <c r="F6180" i="8"/>
  <c r="F6181" i="8"/>
  <c r="F6182" i="8"/>
  <c r="F6183" i="8"/>
  <c r="F6184" i="8"/>
  <c r="F6185" i="8"/>
  <c r="F6186" i="8"/>
  <c r="F6187" i="8"/>
  <c r="F6188" i="8"/>
  <c r="F6189" i="8"/>
  <c r="F6190" i="8"/>
  <c r="F6191" i="8"/>
  <c r="F6192" i="8"/>
  <c r="F6193" i="8"/>
  <c r="F6194" i="8"/>
  <c r="F6195" i="8"/>
  <c r="F6196" i="8"/>
  <c r="F6197" i="8"/>
  <c r="F6198" i="8"/>
  <c r="F6199" i="8"/>
  <c r="F6200" i="8"/>
  <c r="F6201" i="8"/>
  <c r="F6202" i="8"/>
  <c r="F6203" i="8"/>
  <c r="F6204" i="8"/>
  <c r="F6205" i="8"/>
  <c r="F6206" i="8"/>
  <c r="F6207" i="8"/>
  <c r="F6208" i="8"/>
  <c r="F6209" i="8"/>
  <c r="F6210" i="8"/>
  <c r="F6211" i="8"/>
  <c r="F6212" i="8"/>
  <c r="F6213" i="8"/>
  <c r="F6214" i="8"/>
  <c r="F6215" i="8"/>
  <c r="F6216" i="8"/>
  <c r="F6217" i="8"/>
  <c r="F6218" i="8"/>
  <c r="F6219" i="8"/>
  <c r="F6220" i="8"/>
  <c r="F6221" i="8"/>
  <c r="F6222" i="8"/>
  <c r="F6223" i="8"/>
  <c r="F6224" i="8"/>
  <c r="F6225" i="8"/>
  <c r="F6226" i="8"/>
  <c r="F6227" i="8"/>
  <c r="F6228" i="8"/>
  <c r="F6229" i="8"/>
  <c r="F6230" i="8"/>
  <c r="F6231" i="8"/>
  <c r="F6232" i="8"/>
  <c r="F6233" i="8"/>
  <c r="F6234" i="8"/>
  <c r="F6235" i="8"/>
  <c r="F6236" i="8"/>
  <c r="F6237" i="8"/>
  <c r="F6238" i="8"/>
  <c r="F6239" i="8"/>
  <c r="F6240" i="8"/>
  <c r="F6241" i="8"/>
  <c r="F6242" i="8"/>
  <c r="F6243" i="8"/>
  <c r="F6244" i="8"/>
  <c r="F6245" i="8"/>
  <c r="F6246" i="8"/>
  <c r="F6247" i="8"/>
  <c r="F6248" i="8"/>
  <c r="F6249" i="8"/>
  <c r="F6250" i="8"/>
  <c r="F6251" i="8"/>
  <c r="F6252" i="8"/>
  <c r="F6253" i="8"/>
  <c r="F6254" i="8"/>
  <c r="F6255" i="8"/>
  <c r="F6256" i="8"/>
  <c r="F6257" i="8"/>
  <c r="F6258" i="8"/>
  <c r="F6259" i="8"/>
  <c r="F6260" i="8"/>
  <c r="F6261" i="8"/>
  <c r="F6262" i="8"/>
  <c r="F6263" i="8"/>
  <c r="F6264" i="8"/>
  <c r="F6265" i="8"/>
  <c r="F6266" i="8"/>
  <c r="F6267" i="8"/>
  <c r="F6268" i="8"/>
  <c r="F6269" i="8"/>
  <c r="F6270" i="8"/>
  <c r="F6271" i="8"/>
  <c r="F6272" i="8"/>
  <c r="F6273" i="8"/>
  <c r="F6274" i="8"/>
  <c r="F6275" i="8"/>
  <c r="F6276" i="8"/>
  <c r="F6277" i="8"/>
  <c r="F6278" i="8"/>
  <c r="F6279" i="8"/>
  <c r="F6280" i="8"/>
  <c r="F6281" i="8"/>
  <c r="F6282" i="8"/>
  <c r="F6283" i="8"/>
  <c r="F6284" i="8"/>
  <c r="F6285" i="8"/>
  <c r="F6286" i="8"/>
  <c r="F6287" i="8"/>
  <c r="F6288" i="8"/>
  <c r="F6289" i="8"/>
  <c r="F6290" i="8"/>
  <c r="F6291" i="8"/>
  <c r="F6292" i="8"/>
  <c r="F6293" i="8"/>
  <c r="F6294" i="8"/>
  <c r="F6295" i="8"/>
  <c r="F6296" i="8"/>
  <c r="F6297" i="8"/>
  <c r="F6298" i="8"/>
  <c r="F6299" i="8"/>
  <c r="F6300" i="8"/>
  <c r="F6301" i="8"/>
  <c r="F6302" i="8"/>
  <c r="F6303" i="8"/>
  <c r="F6304" i="8"/>
  <c r="F6305" i="8"/>
  <c r="F6306" i="8"/>
  <c r="F6307" i="8"/>
  <c r="F6308" i="8"/>
  <c r="F6309" i="8"/>
  <c r="F6310" i="8"/>
  <c r="F6311" i="8"/>
  <c r="F6312" i="8"/>
  <c r="F6313" i="8"/>
  <c r="F6314" i="8"/>
  <c r="F6315" i="8"/>
  <c r="F6316" i="8"/>
  <c r="F6317" i="8"/>
  <c r="F6318" i="8"/>
  <c r="F6319" i="8"/>
  <c r="F6320" i="8"/>
  <c r="F6321" i="8"/>
  <c r="F6322" i="8"/>
  <c r="F6323" i="8"/>
  <c r="F6324" i="8"/>
  <c r="F6325" i="8"/>
  <c r="F6326" i="8"/>
  <c r="F6327" i="8"/>
  <c r="F6328" i="8"/>
  <c r="F6329" i="8"/>
  <c r="F6330" i="8"/>
  <c r="F6331" i="8"/>
  <c r="F6332" i="8"/>
  <c r="F6333" i="8"/>
  <c r="F6334" i="8"/>
  <c r="F6335" i="8"/>
  <c r="F6336" i="8"/>
  <c r="F6337" i="8"/>
  <c r="F6338" i="8"/>
  <c r="F6339" i="8"/>
  <c r="F6340" i="8"/>
  <c r="F6341" i="8"/>
  <c r="F6342" i="8"/>
  <c r="F6343" i="8"/>
  <c r="F6344" i="8"/>
  <c r="F6345" i="8"/>
  <c r="F6346" i="8"/>
  <c r="F6347" i="8"/>
  <c r="F6348" i="8"/>
  <c r="F6349" i="8"/>
  <c r="F6350" i="8"/>
  <c r="F6351" i="8"/>
  <c r="F6352" i="8"/>
  <c r="F6353" i="8"/>
  <c r="F6354" i="8"/>
  <c r="F6355" i="8"/>
  <c r="F6356" i="8"/>
  <c r="F6357" i="8"/>
  <c r="F6358" i="8"/>
  <c r="F6359" i="8"/>
  <c r="F6360" i="8"/>
  <c r="F6361" i="8"/>
  <c r="F6362" i="8"/>
  <c r="F6363" i="8"/>
  <c r="F6364" i="8"/>
  <c r="F6365" i="8"/>
  <c r="F6366" i="8"/>
  <c r="F6367" i="8"/>
  <c r="F6368" i="8"/>
  <c r="F6369" i="8"/>
  <c r="F6370" i="8"/>
  <c r="F6371" i="8"/>
  <c r="F6372" i="8"/>
  <c r="F6373" i="8"/>
  <c r="F6374" i="8"/>
  <c r="F6375" i="8"/>
  <c r="F6376" i="8"/>
  <c r="F6377" i="8"/>
  <c r="F6378" i="8"/>
  <c r="F6379" i="8"/>
  <c r="F6380" i="8"/>
  <c r="F6381" i="8"/>
  <c r="F6382" i="8"/>
  <c r="F6383" i="8"/>
  <c r="F6384" i="8"/>
  <c r="F6385" i="8"/>
  <c r="F6386" i="8"/>
  <c r="F6387" i="8"/>
  <c r="F6388" i="8"/>
  <c r="F6389" i="8"/>
  <c r="F6390" i="8"/>
  <c r="F6391" i="8"/>
  <c r="F6392" i="8"/>
  <c r="F6393" i="8"/>
  <c r="F6394" i="8"/>
  <c r="F6395" i="8"/>
  <c r="F6396" i="8"/>
  <c r="F6397" i="8"/>
  <c r="F6398" i="8"/>
  <c r="F6399" i="8"/>
  <c r="B737" i="24" l="1"/>
  <c r="C737" i="24"/>
  <c r="D737" i="24"/>
  <c r="E737" i="24"/>
  <c r="F737" i="24"/>
  <c r="G737" i="24"/>
  <c r="B738" i="24"/>
  <c r="C738" i="24"/>
  <c r="D738" i="24"/>
  <c r="E738" i="24"/>
  <c r="F738" i="24"/>
  <c r="G738" i="24"/>
  <c r="B739" i="24"/>
  <c r="C739" i="24"/>
  <c r="D739" i="24"/>
  <c r="E739" i="24"/>
  <c r="F739" i="24"/>
  <c r="G739" i="24"/>
  <c r="D733" i="24"/>
  <c r="D726" i="24"/>
  <c r="D644" i="24"/>
  <c r="D643" i="24"/>
  <c r="D642" i="24"/>
  <c r="G644" i="24"/>
  <c r="G643" i="24"/>
  <c r="F644" i="24"/>
  <c r="F643" i="24"/>
  <c r="E644" i="24"/>
  <c r="E643" i="24"/>
  <c r="C644" i="24"/>
  <c r="C643" i="24"/>
  <c r="B644" i="24"/>
  <c r="B643" i="24"/>
  <c r="G642" i="24"/>
  <c r="F642" i="24"/>
  <c r="E642" i="24"/>
  <c r="C642" i="24"/>
  <c r="B642" i="24"/>
  <c r="G299" i="24"/>
  <c r="F299" i="24"/>
  <c r="E299" i="24"/>
  <c r="D299" i="24"/>
  <c r="D297" i="24"/>
  <c r="C299" i="24"/>
  <c r="B299" i="24"/>
  <c r="C298" i="24"/>
  <c r="C297" i="24"/>
  <c r="B298" i="24"/>
  <c r="B297" i="24"/>
  <c r="D160" i="24"/>
  <c r="D778" i="24" l="1"/>
  <c r="C778" i="24"/>
  <c r="D777" i="24"/>
  <c r="C777" i="24"/>
  <c r="D775" i="24"/>
  <c r="C775" i="24"/>
  <c r="D774" i="24"/>
  <c r="C774" i="24"/>
  <c r="D773" i="24"/>
  <c r="C773" i="24"/>
  <c r="D772" i="24"/>
  <c r="C772" i="24"/>
  <c r="D771" i="24"/>
  <c r="C771" i="24"/>
  <c r="D770" i="24"/>
  <c r="C770" i="24"/>
  <c r="E4" i="15" l="1"/>
  <c r="K17" i="18" l="1"/>
  <c r="K22" i="18"/>
  <c r="K15" i="18"/>
  <c r="K2" i="8" l="1"/>
  <c r="J2" i="20"/>
  <c r="E6442" i="8" l="1"/>
  <c r="E6438" i="8"/>
  <c r="E6434" i="8"/>
  <c r="E6430" i="8"/>
  <c r="E6426" i="8"/>
  <c r="E6422" i="8"/>
  <c r="E6418" i="8"/>
  <c r="E6414" i="8"/>
  <c r="E6410" i="8"/>
  <c r="E6406" i="8"/>
  <c r="E6402" i="8"/>
  <c r="E6427" i="8"/>
  <c r="E6407" i="8"/>
  <c r="E6435" i="8"/>
  <c r="E6445" i="8"/>
  <c r="E6441" i="8"/>
  <c r="E6437" i="8"/>
  <c r="E6433" i="8"/>
  <c r="E6429" i="8"/>
  <c r="E6425" i="8"/>
  <c r="E6421" i="8"/>
  <c r="E6417" i="8"/>
  <c r="E6413" i="8"/>
  <c r="E6409" i="8"/>
  <c r="E6405" i="8"/>
  <c r="E6401" i="8"/>
  <c r="E6443" i="8"/>
  <c r="E6423" i="8"/>
  <c r="E6419" i="8"/>
  <c r="E6411" i="8"/>
  <c r="E6403" i="8"/>
  <c r="E6439" i="8"/>
  <c r="E6444" i="8"/>
  <c r="E6440" i="8"/>
  <c r="E6436" i="8"/>
  <c r="E6432" i="8"/>
  <c r="E6428" i="8"/>
  <c r="E6424" i="8"/>
  <c r="E6420" i="8"/>
  <c r="E6416" i="8"/>
  <c r="E6412" i="8"/>
  <c r="E6408" i="8"/>
  <c r="E6404" i="8"/>
  <c r="E6400" i="8"/>
  <c r="E6431" i="8"/>
  <c r="E6415" i="8"/>
  <c r="D24" i="20"/>
  <c r="E6190" i="8"/>
  <c r="E6198" i="8"/>
  <c r="E6206" i="8"/>
  <c r="E6214" i="8"/>
  <c r="E6222" i="8"/>
  <c r="E6230" i="8"/>
  <c r="E6238" i="8"/>
  <c r="E6246" i="8"/>
  <c r="E6254" i="8"/>
  <c r="E6262" i="8"/>
  <c r="E6270" i="8"/>
  <c r="E6278" i="8"/>
  <c r="E6286" i="8"/>
  <c r="E6294" i="8"/>
  <c r="E6302" i="8"/>
  <c r="E6310" i="8"/>
  <c r="E6318" i="8"/>
  <c r="E6326" i="8"/>
  <c r="E6334" i="8"/>
  <c r="E6342" i="8"/>
  <c r="E6350" i="8"/>
  <c r="E6358" i="8"/>
  <c r="E6366" i="8"/>
  <c r="E6374" i="8"/>
  <c r="E6382" i="8"/>
  <c r="E6390" i="8"/>
  <c r="E6398" i="8"/>
  <c r="E8" i="8"/>
  <c r="E16" i="8"/>
  <c r="E24" i="8"/>
  <c r="E32" i="8"/>
  <c r="E40" i="8"/>
  <c r="E48" i="8"/>
  <c r="E56" i="8"/>
  <c r="E64" i="8"/>
  <c r="E72" i="8"/>
  <c r="E80" i="8"/>
  <c r="E88" i="8"/>
  <c r="E96" i="8"/>
  <c r="E104" i="8"/>
  <c r="E112" i="8"/>
  <c r="E120" i="8"/>
  <c r="E128" i="8"/>
  <c r="E136" i="8"/>
  <c r="E144" i="8"/>
  <c r="E152" i="8"/>
  <c r="E160" i="8"/>
  <c r="E168" i="8"/>
  <c r="E176" i="8"/>
  <c r="E184" i="8"/>
  <c r="E192" i="8"/>
  <c r="E200" i="8"/>
  <c r="E208" i="8"/>
  <c r="E216" i="8"/>
  <c r="E224" i="8"/>
  <c r="E232" i="8"/>
  <c r="E240" i="8"/>
  <c r="E248" i="8"/>
  <c r="E256" i="8"/>
  <c r="E264" i="8"/>
  <c r="E272" i="8"/>
  <c r="E280" i="8"/>
  <c r="E288" i="8"/>
  <c r="E296" i="8"/>
  <c r="E304" i="8"/>
  <c r="E312" i="8"/>
  <c r="E320" i="8"/>
  <c r="E328" i="8"/>
  <c r="E336" i="8"/>
  <c r="E344" i="8"/>
  <c r="E352" i="8"/>
  <c r="E360" i="8"/>
  <c r="E368" i="8"/>
  <c r="E376" i="8"/>
  <c r="E384" i="8"/>
  <c r="E392" i="8"/>
  <c r="E400" i="8"/>
  <c r="E408" i="8"/>
  <c r="E416" i="8"/>
  <c r="E424" i="8"/>
  <c r="E6191" i="8"/>
  <c r="E6199" i="8"/>
  <c r="E6207" i="8"/>
  <c r="E6215" i="8"/>
  <c r="E6223" i="8"/>
  <c r="E6231" i="8"/>
  <c r="E6239" i="8"/>
  <c r="E6247" i="8"/>
  <c r="E6255" i="8"/>
  <c r="E6263" i="8"/>
  <c r="E6271" i="8"/>
  <c r="E6279" i="8"/>
  <c r="E6287" i="8"/>
  <c r="E6295" i="8"/>
  <c r="E6303" i="8"/>
  <c r="F297" i="23" s="1"/>
  <c r="G297" i="23" s="1"/>
  <c r="E6311" i="8"/>
  <c r="E6319" i="8"/>
  <c r="E6327" i="8"/>
  <c r="E6335" i="8"/>
  <c r="E6343" i="8"/>
  <c r="E6351" i="8"/>
  <c r="E6359" i="8"/>
  <c r="E6367" i="8"/>
  <c r="E6375" i="8"/>
  <c r="E6383" i="8"/>
  <c r="E6391" i="8"/>
  <c r="E6399" i="8"/>
  <c r="E9" i="8"/>
  <c r="E17" i="8"/>
  <c r="E25" i="8"/>
  <c r="E33" i="8"/>
  <c r="E41" i="8"/>
  <c r="E49" i="8"/>
  <c r="E57" i="8"/>
  <c r="E65" i="8"/>
  <c r="E73" i="8"/>
  <c r="E81" i="8"/>
  <c r="E89" i="8"/>
  <c r="E97" i="8"/>
  <c r="E105" i="8"/>
  <c r="E113" i="8"/>
  <c r="E121" i="8"/>
  <c r="E129" i="8"/>
  <c r="E137" i="8"/>
  <c r="E145" i="8"/>
  <c r="E153" i="8"/>
  <c r="E161" i="8"/>
  <c r="E169" i="8"/>
  <c r="E177" i="8"/>
  <c r="E185" i="8"/>
  <c r="E193" i="8"/>
  <c r="E201" i="8"/>
  <c r="E209" i="8"/>
  <c r="E217" i="8"/>
  <c r="E225" i="8"/>
  <c r="E233" i="8"/>
  <c r="E241" i="8"/>
  <c r="E249" i="8"/>
  <c r="E257" i="8"/>
  <c r="E265" i="8"/>
  <c r="E273" i="8"/>
  <c r="E281" i="8"/>
  <c r="E289" i="8"/>
  <c r="E297" i="8"/>
  <c r="E305" i="8"/>
  <c r="E313" i="8"/>
  <c r="E321" i="8"/>
  <c r="E329" i="8"/>
  <c r="E337" i="8"/>
  <c r="E345" i="8"/>
  <c r="E353" i="8"/>
  <c r="E361" i="8"/>
  <c r="E369" i="8"/>
  <c r="E377" i="8"/>
  <c r="E385" i="8"/>
  <c r="E393" i="8"/>
  <c r="E401" i="8"/>
  <c r="E409" i="8"/>
  <c r="E6192" i="8"/>
  <c r="E6200" i="8"/>
  <c r="E6208" i="8"/>
  <c r="E6216" i="8"/>
  <c r="E6224" i="8"/>
  <c r="E6232" i="8"/>
  <c r="E6240" i="8"/>
  <c r="E6248" i="8"/>
  <c r="E6256" i="8"/>
  <c r="E6264" i="8"/>
  <c r="E6272" i="8"/>
  <c r="E6280" i="8"/>
  <c r="E6288" i="8"/>
  <c r="E6296" i="8"/>
  <c r="E6304" i="8"/>
  <c r="E6312" i="8"/>
  <c r="E6320" i="8"/>
  <c r="E6328" i="8"/>
  <c r="E6336" i="8"/>
  <c r="E6344" i="8"/>
  <c r="E6352" i="8"/>
  <c r="E6360" i="8"/>
  <c r="E6368" i="8"/>
  <c r="E6376" i="8"/>
  <c r="E6384" i="8"/>
  <c r="E6392" i="8"/>
  <c r="E2" i="8"/>
  <c r="E10" i="8"/>
  <c r="E18" i="8"/>
  <c r="E26" i="8"/>
  <c r="E34" i="8"/>
  <c r="E42" i="8"/>
  <c r="E50" i="8"/>
  <c r="E58" i="8"/>
  <c r="E66" i="8"/>
  <c r="E74" i="8"/>
  <c r="E82" i="8"/>
  <c r="E90" i="8"/>
  <c r="E98" i="8"/>
  <c r="E106" i="8"/>
  <c r="E114" i="8"/>
  <c r="E122" i="8"/>
  <c r="E130" i="8"/>
  <c r="E138" i="8"/>
  <c r="E146" i="8"/>
  <c r="E154" i="8"/>
  <c r="E162" i="8"/>
  <c r="E170" i="8"/>
  <c r="E178" i="8"/>
  <c r="E186" i="8"/>
  <c r="E194" i="8"/>
  <c r="E202" i="8"/>
  <c r="E210" i="8"/>
  <c r="E218" i="8"/>
  <c r="E226" i="8"/>
  <c r="E234" i="8"/>
  <c r="E242" i="8"/>
  <c r="E250" i="8"/>
  <c r="E258" i="8"/>
  <c r="E266" i="8"/>
  <c r="E274" i="8"/>
  <c r="E282" i="8"/>
  <c r="E290" i="8"/>
  <c r="E298" i="8"/>
  <c r="E306" i="8"/>
  <c r="E314" i="8"/>
  <c r="E322" i="8"/>
  <c r="E330" i="8"/>
  <c r="E338" i="8"/>
  <c r="E346" i="8"/>
  <c r="E354" i="8"/>
  <c r="E362" i="8"/>
  <c r="E370" i="8"/>
  <c r="E378" i="8"/>
  <c r="E386" i="8"/>
  <c r="E6193" i="8"/>
  <c r="E6201" i="8"/>
  <c r="E6209" i="8"/>
  <c r="E6217" i="8"/>
  <c r="E6225" i="8"/>
  <c r="E6233" i="8"/>
  <c r="E6241" i="8"/>
  <c r="E6249" i="8"/>
  <c r="E6257" i="8"/>
  <c r="E6265" i="8"/>
  <c r="E6273" i="8"/>
  <c r="E6281" i="8"/>
  <c r="E6289" i="8"/>
  <c r="E6297" i="8"/>
  <c r="E6305" i="8"/>
  <c r="E6313" i="8"/>
  <c r="E6321" i="8"/>
  <c r="E6329" i="8"/>
  <c r="E6337" i="8"/>
  <c r="E6345" i="8"/>
  <c r="E6353" i="8"/>
  <c r="E6361" i="8"/>
  <c r="E6369" i="8"/>
  <c r="E6377" i="8"/>
  <c r="E6385" i="8"/>
  <c r="E6393" i="8"/>
  <c r="E3" i="8"/>
  <c r="E11" i="8"/>
  <c r="E19" i="8"/>
  <c r="E27" i="8"/>
  <c r="E35" i="8"/>
  <c r="E43" i="8"/>
  <c r="E51" i="8"/>
  <c r="E59" i="8"/>
  <c r="E67" i="8"/>
  <c r="E75" i="8"/>
  <c r="E83" i="8"/>
  <c r="E91" i="8"/>
  <c r="E99" i="8"/>
  <c r="E107" i="8"/>
  <c r="E115" i="8"/>
  <c r="E123" i="8"/>
  <c r="E131" i="8"/>
  <c r="E139" i="8"/>
  <c r="E147" i="8"/>
  <c r="E155" i="8"/>
  <c r="E163" i="8"/>
  <c r="E171" i="8"/>
  <c r="E179" i="8"/>
  <c r="E187" i="8"/>
  <c r="E195" i="8"/>
  <c r="E203" i="8"/>
  <c r="E211" i="8"/>
  <c r="E219" i="8"/>
  <c r="E227" i="8"/>
  <c r="E235" i="8"/>
  <c r="E243" i="8"/>
  <c r="E251" i="8"/>
  <c r="E259" i="8"/>
  <c r="E267" i="8"/>
  <c r="E275" i="8"/>
  <c r="E283" i="8"/>
  <c r="E291" i="8"/>
  <c r="E299" i="8"/>
  <c r="E307" i="8"/>
  <c r="E315" i="8"/>
  <c r="E323" i="8"/>
  <c r="E331" i="8"/>
  <c r="E339" i="8"/>
  <c r="E347" i="8"/>
  <c r="E355" i="8"/>
  <c r="E363" i="8"/>
  <c r="E371" i="8"/>
  <c r="E379" i="8"/>
  <c r="E387" i="8"/>
  <c r="E6194" i="8"/>
  <c r="E6202" i="8"/>
  <c r="E6210" i="8"/>
  <c r="E6218" i="8"/>
  <c r="E6226" i="8"/>
  <c r="E6234" i="8"/>
  <c r="E6242" i="8"/>
  <c r="E6250" i="8"/>
  <c r="E6258" i="8"/>
  <c r="E6266" i="8"/>
  <c r="E6274" i="8"/>
  <c r="E6282" i="8"/>
  <c r="E6290" i="8"/>
  <c r="E6298" i="8"/>
  <c r="E6306" i="8"/>
  <c r="E6314" i="8"/>
  <c r="E6322" i="8"/>
  <c r="E6330" i="8"/>
  <c r="E6338" i="8"/>
  <c r="E6346" i="8"/>
  <c r="E6354" i="8"/>
  <c r="E6362" i="8"/>
  <c r="E6370" i="8"/>
  <c r="E6378" i="8"/>
  <c r="E6386" i="8"/>
  <c r="E6394" i="8"/>
  <c r="E4" i="8"/>
  <c r="E12" i="8"/>
  <c r="E20" i="8"/>
  <c r="E28" i="8"/>
  <c r="E36" i="8"/>
  <c r="E44" i="8"/>
  <c r="E52" i="8"/>
  <c r="E60" i="8"/>
  <c r="E68" i="8"/>
  <c r="E76" i="8"/>
  <c r="E84" i="8"/>
  <c r="E92" i="8"/>
  <c r="E100" i="8"/>
  <c r="E108" i="8"/>
  <c r="E116" i="8"/>
  <c r="E124" i="8"/>
  <c r="E132" i="8"/>
  <c r="E140" i="8"/>
  <c r="E148" i="8"/>
  <c r="E156" i="8"/>
  <c r="E164" i="8"/>
  <c r="E172" i="8"/>
  <c r="E180" i="8"/>
  <c r="E188" i="8"/>
  <c r="E196" i="8"/>
  <c r="E204" i="8"/>
  <c r="E212" i="8"/>
  <c r="E220" i="8"/>
  <c r="E228" i="8"/>
  <c r="E236" i="8"/>
  <c r="E244" i="8"/>
  <c r="E252" i="8"/>
  <c r="E260" i="8"/>
  <c r="E268" i="8"/>
  <c r="E276" i="8"/>
  <c r="E284" i="8"/>
  <c r="E292" i="8"/>
  <c r="E300" i="8"/>
  <c r="E308" i="8"/>
  <c r="E316" i="8"/>
  <c r="E324" i="8"/>
  <c r="E332" i="8"/>
  <c r="E340" i="8"/>
  <c r="E348" i="8"/>
  <c r="E356" i="8"/>
  <c r="E364" i="8"/>
  <c r="E372" i="8"/>
  <c r="E380" i="8"/>
  <c r="E388" i="8"/>
  <c r="E396" i="8"/>
  <c r="E404" i="8"/>
  <c r="E412" i="8"/>
  <c r="E420" i="8"/>
  <c r="E428" i="8"/>
  <c r="E6195" i="8"/>
  <c r="E6203" i="8"/>
  <c r="E6211" i="8"/>
  <c r="E6219" i="8"/>
  <c r="E6227" i="8"/>
  <c r="E6235" i="8"/>
  <c r="F92" i="26" s="1"/>
  <c r="G92" i="26" s="1"/>
  <c r="E6243" i="8"/>
  <c r="E6251" i="8"/>
  <c r="E6259" i="8"/>
  <c r="E6267" i="8"/>
  <c r="E6275" i="8"/>
  <c r="E6283" i="8"/>
  <c r="E6291" i="8"/>
  <c r="E6299" i="8"/>
  <c r="E6307" i="8"/>
  <c r="E6315" i="8"/>
  <c r="E6323" i="8"/>
  <c r="E6331" i="8"/>
  <c r="E6339" i="8"/>
  <c r="E6347" i="8"/>
  <c r="E6355" i="8"/>
  <c r="E6363" i="8"/>
  <c r="E6371" i="8"/>
  <c r="E6379" i="8"/>
  <c r="E6387" i="8"/>
  <c r="E6395" i="8"/>
  <c r="E5" i="8"/>
  <c r="E13" i="8"/>
  <c r="E21" i="8"/>
  <c r="E29" i="8"/>
  <c r="E37" i="8"/>
  <c r="E45" i="8"/>
  <c r="E53" i="8"/>
  <c r="E61" i="8"/>
  <c r="E69" i="8"/>
  <c r="E77" i="8"/>
  <c r="E85" i="8"/>
  <c r="E93" i="8"/>
  <c r="E101" i="8"/>
  <c r="E109" i="8"/>
  <c r="E117" i="8"/>
  <c r="E125" i="8"/>
  <c r="E133" i="8"/>
  <c r="E141" i="8"/>
  <c r="E149" i="8"/>
  <c r="E157" i="8"/>
  <c r="E165" i="8"/>
  <c r="E173" i="8"/>
  <c r="E181" i="8"/>
  <c r="E189" i="8"/>
  <c r="E197" i="8"/>
  <c r="E205" i="8"/>
  <c r="E213" i="8"/>
  <c r="E221" i="8"/>
  <c r="E229" i="8"/>
  <c r="E237" i="8"/>
  <c r="E245" i="8"/>
  <c r="E253" i="8"/>
  <c r="E261" i="8"/>
  <c r="E269" i="8"/>
  <c r="E277" i="8"/>
  <c r="E285" i="8"/>
  <c r="E293" i="8"/>
  <c r="E301" i="8"/>
  <c r="E309" i="8"/>
  <c r="E317" i="8"/>
  <c r="E325" i="8"/>
  <c r="E333" i="8"/>
  <c r="E341" i="8"/>
  <c r="E349" i="8"/>
  <c r="E357" i="8"/>
  <c r="E365" i="8"/>
  <c r="E373" i="8"/>
  <c r="E381" i="8"/>
  <c r="E389" i="8"/>
  <c r="E397" i="8"/>
  <c r="E405" i="8"/>
  <c r="E6188" i="8"/>
  <c r="F36" i="29" s="1"/>
  <c r="G36" i="29" s="1"/>
  <c r="E6196" i="8"/>
  <c r="E6204" i="8"/>
  <c r="E6212" i="8"/>
  <c r="E6220" i="8"/>
  <c r="E6228" i="8"/>
  <c r="F81" i="21" s="1"/>
  <c r="G81" i="21" s="1"/>
  <c r="E6236" i="8"/>
  <c r="F314" i="23" s="1"/>
  <c r="G314" i="23" s="1"/>
  <c r="G315" i="23" s="1"/>
  <c r="H307" i="23" s="1"/>
  <c r="E6244" i="8"/>
  <c r="E6252" i="8"/>
  <c r="E6260" i="8"/>
  <c r="E6268" i="8"/>
  <c r="E6276" i="8"/>
  <c r="E6284" i="8"/>
  <c r="E6292" i="8"/>
  <c r="E6300" i="8"/>
  <c r="E6308" i="8"/>
  <c r="E6316" i="8"/>
  <c r="E6324" i="8"/>
  <c r="E6332" i="8"/>
  <c r="E6340" i="8"/>
  <c r="E6348" i="8"/>
  <c r="E6356" i="8"/>
  <c r="E6364" i="8"/>
  <c r="E6372" i="8"/>
  <c r="E6380" i="8"/>
  <c r="E6388" i="8"/>
  <c r="E6396" i="8"/>
  <c r="E6" i="8"/>
  <c r="E14" i="8"/>
  <c r="E22" i="8"/>
  <c r="E30" i="8"/>
  <c r="E38" i="8"/>
  <c r="E46" i="8"/>
  <c r="E54" i="8"/>
  <c r="E62" i="8"/>
  <c r="E70" i="8"/>
  <c r="E78" i="8"/>
  <c r="E86" i="8"/>
  <c r="E94" i="8"/>
  <c r="E102" i="8"/>
  <c r="E110" i="8"/>
  <c r="E118" i="8"/>
  <c r="E126" i="8"/>
  <c r="E134" i="8"/>
  <c r="E142" i="8"/>
  <c r="E150" i="8"/>
  <c r="E158" i="8"/>
  <c r="E166" i="8"/>
  <c r="E174" i="8"/>
  <c r="E182" i="8"/>
  <c r="E190" i="8"/>
  <c r="E198" i="8"/>
  <c r="E206" i="8"/>
  <c r="E214" i="8"/>
  <c r="E222" i="8"/>
  <c r="E230" i="8"/>
  <c r="E238" i="8"/>
  <c r="E246" i="8"/>
  <c r="E254" i="8"/>
  <c r="E262" i="8"/>
  <c r="E270" i="8"/>
  <c r="E278" i="8"/>
  <c r="E286" i="8"/>
  <c r="E294" i="8"/>
  <c r="E302" i="8"/>
  <c r="E310" i="8"/>
  <c r="E318" i="8"/>
  <c r="E326" i="8"/>
  <c r="E334" i="8"/>
  <c r="E342" i="8"/>
  <c r="E350" i="8"/>
  <c r="E358" i="8"/>
  <c r="E366" i="8"/>
  <c r="E374" i="8"/>
  <c r="E382" i="8"/>
  <c r="E6189" i="8"/>
  <c r="E6197" i="8"/>
  <c r="E6205" i="8"/>
  <c r="E6213" i="8"/>
  <c r="E6221" i="8"/>
  <c r="E6229" i="8"/>
  <c r="F91" i="9" s="1"/>
  <c r="G91" i="9" s="1"/>
  <c r="E6237" i="8"/>
  <c r="E6245" i="8"/>
  <c r="E6253" i="8"/>
  <c r="E6261" i="8"/>
  <c r="E6269" i="8"/>
  <c r="E6277" i="8"/>
  <c r="E6285" i="8"/>
  <c r="E6293" i="8"/>
  <c r="E6301" i="8"/>
  <c r="E6309" i="8"/>
  <c r="F298" i="23" s="1"/>
  <c r="G298" i="23" s="1"/>
  <c r="E6317" i="8"/>
  <c r="E6325" i="8"/>
  <c r="E6333" i="8"/>
  <c r="E6341" i="8"/>
  <c r="E6349" i="8"/>
  <c r="E6357" i="8"/>
  <c r="E6365" i="8"/>
  <c r="E6373" i="8"/>
  <c r="E6381" i="8"/>
  <c r="E6389" i="8"/>
  <c r="E6397" i="8"/>
  <c r="E7" i="8"/>
  <c r="E15" i="8"/>
  <c r="E23" i="8"/>
  <c r="E31" i="8"/>
  <c r="E39" i="8"/>
  <c r="E47" i="8"/>
  <c r="E55" i="8"/>
  <c r="E63" i="8"/>
  <c r="E71" i="8"/>
  <c r="E79" i="8"/>
  <c r="E87" i="8"/>
  <c r="E95" i="8"/>
  <c r="E103" i="8"/>
  <c r="E111" i="8"/>
  <c r="E119" i="8"/>
  <c r="E127" i="8"/>
  <c r="E135" i="8"/>
  <c r="E143" i="8"/>
  <c r="E151" i="8"/>
  <c r="E159" i="8"/>
  <c r="E167" i="8"/>
  <c r="E175" i="8"/>
  <c r="E183" i="8"/>
  <c r="E191" i="8"/>
  <c r="E199" i="8"/>
  <c r="E207" i="8"/>
  <c r="E215" i="8"/>
  <c r="E223" i="8"/>
  <c r="E231" i="8"/>
  <c r="E239" i="8"/>
  <c r="E247" i="8"/>
  <c r="E255" i="8"/>
  <c r="E263" i="8"/>
  <c r="E271" i="8"/>
  <c r="E279" i="8"/>
  <c r="E287" i="8"/>
  <c r="E295" i="8"/>
  <c r="E303" i="8"/>
  <c r="E311" i="8"/>
  <c r="E319" i="8"/>
  <c r="E327" i="8"/>
  <c r="E335" i="8"/>
  <c r="E343" i="8"/>
  <c r="E351" i="8"/>
  <c r="E359" i="8"/>
  <c r="E367" i="8"/>
  <c r="E375" i="8"/>
  <c r="E383" i="8"/>
  <c r="E395" i="8"/>
  <c r="E403" i="8"/>
  <c r="E417" i="8"/>
  <c r="E427" i="8"/>
  <c r="E436" i="8"/>
  <c r="E444" i="8"/>
  <c r="E452" i="8"/>
  <c r="E460" i="8"/>
  <c r="E468" i="8"/>
  <c r="E476" i="8"/>
  <c r="E484" i="8"/>
  <c r="E492" i="8"/>
  <c r="E500" i="8"/>
  <c r="E508" i="8"/>
  <c r="E516" i="8"/>
  <c r="E524" i="8"/>
  <c r="E532" i="8"/>
  <c r="E540" i="8"/>
  <c r="E548" i="8"/>
  <c r="E556" i="8"/>
  <c r="E564" i="8"/>
  <c r="E572" i="8"/>
  <c r="E580" i="8"/>
  <c r="E588" i="8"/>
  <c r="E596" i="8"/>
  <c r="E604" i="8"/>
  <c r="E612" i="8"/>
  <c r="E620" i="8"/>
  <c r="E628" i="8"/>
  <c r="E636" i="8"/>
  <c r="E644" i="8"/>
  <c r="E652" i="8"/>
  <c r="E660" i="8"/>
  <c r="E668" i="8"/>
  <c r="E676" i="8"/>
  <c r="E684" i="8"/>
  <c r="E692" i="8"/>
  <c r="E700" i="8"/>
  <c r="E708" i="8"/>
  <c r="E716" i="8"/>
  <c r="E724" i="8"/>
  <c r="E732" i="8"/>
  <c r="E740" i="8"/>
  <c r="E748" i="8"/>
  <c r="E756" i="8"/>
  <c r="E764" i="8"/>
  <c r="E772" i="8"/>
  <c r="E780" i="8"/>
  <c r="E788" i="8"/>
  <c r="E796" i="8"/>
  <c r="E804" i="8"/>
  <c r="E812" i="8"/>
  <c r="E820" i="8"/>
  <c r="E828" i="8"/>
  <c r="E836" i="8"/>
  <c r="E844" i="8"/>
  <c r="E852" i="8"/>
  <c r="E860" i="8"/>
  <c r="E868" i="8"/>
  <c r="E876" i="8"/>
  <c r="E884" i="8"/>
  <c r="E892" i="8"/>
  <c r="E900" i="8"/>
  <c r="E908" i="8"/>
  <c r="E916" i="8"/>
  <c r="E924" i="8"/>
  <c r="E932" i="8"/>
  <c r="E940" i="8"/>
  <c r="E948" i="8"/>
  <c r="E956" i="8"/>
  <c r="E964" i="8"/>
  <c r="E972" i="8"/>
  <c r="E980" i="8"/>
  <c r="E988" i="8"/>
  <c r="E996" i="8"/>
  <c r="E1004" i="8"/>
  <c r="E1012" i="8"/>
  <c r="E1020" i="8"/>
  <c r="E1028" i="8"/>
  <c r="E1036" i="8"/>
  <c r="E1044" i="8"/>
  <c r="E1052" i="8"/>
  <c r="E1060" i="8"/>
  <c r="E1068" i="8"/>
  <c r="E1076" i="8"/>
  <c r="E1084" i="8"/>
  <c r="E390" i="8"/>
  <c r="E406" i="8"/>
  <c r="E418" i="8"/>
  <c r="E429" i="8"/>
  <c r="E437" i="8"/>
  <c r="E445" i="8"/>
  <c r="E453" i="8"/>
  <c r="E461" i="8"/>
  <c r="E469" i="8"/>
  <c r="E477" i="8"/>
  <c r="E485" i="8"/>
  <c r="E493" i="8"/>
  <c r="E501" i="8"/>
  <c r="E509" i="8"/>
  <c r="E517" i="8"/>
  <c r="E525" i="8"/>
  <c r="E533" i="8"/>
  <c r="E394" i="8"/>
  <c r="E410" i="8"/>
  <c r="E421" i="8"/>
  <c r="E431" i="8"/>
  <c r="E439" i="8"/>
  <c r="E447" i="8"/>
  <c r="E455" i="8"/>
  <c r="E463" i="8"/>
  <c r="E471" i="8"/>
  <c r="E479" i="8"/>
  <c r="E487" i="8"/>
  <c r="E495" i="8"/>
  <c r="E503" i="8"/>
  <c r="E511" i="8"/>
  <c r="E519" i="8"/>
  <c r="E527" i="8"/>
  <c r="E535" i="8"/>
  <c r="E543" i="8"/>
  <c r="E551" i="8"/>
  <c r="E559" i="8"/>
  <c r="E567" i="8"/>
  <c r="E575" i="8"/>
  <c r="E583" i="8"/>
  <c r="E591" i="8"/>
  <c r="E599" i="8"/>
  <c r="E607" i="8"/>
  <c r="E615" i="8"/>
  <c r="E623" i="8"/>
  <c r="E631" i="8"/>
  <c r="E639" i="8"/>
  <c r="E647" i="8"/>
  <c r="E655" i="8"/>
  <c r="E663" i="8"/>
  <c r="E671" i="8"/>
  <c r="E679" i="8"/>
  <c r="E687" i="8"/>
  <c r="E695" i="8"/>
  <c r="E703" i="8"/>
  <c r="E711" i="8"/>
  <c r="E719" i="8"/>
  <c r="E727" i="8"/>
  <c r="E735" i="8"/>
  <c r="E743" i="8"/>
  <c r="E751" i="8"/>
  <c r="E759" i="8"/>
  <c r="E767" i="8"/>
  <c r="E775" i="8"/>
  <c r="E783" i="8"/>
  <c r="E791" i="8"/>
  <c r="E799" i="8"/>
  <c r="E807" i="8"/>
  <c r="E815" i="8"/>
  <c r="E823" i="8"/>
  <c r="E831" i="8"/>
  <c r="E839" i="8"/>
  <c r="E847" i="8"/>
  <c r="E855" i="8"/>
  <c r="E863" i="8"/>
  <c r="E871" i="8"/>
  <c r="E879" i="8"/>
  <c r="E887" i="8"/>
  <c r="E895" i="8"/>
  <c r="E903" i="8"/>
  <c r="E911" i="8"/>
  <c r="E919" i="8"/>
  <c r="E927" i="8"/>
  <c r="E935" i="8"/>
  <c r="E943" i="8"/>
  <c r="E951" i="8"/>
  <c r="E959" i="8"/>
  <c r="E967" i="8"/>
  <c r="E975" i="8"/>
  <c r="E983" i="8"/>
  <c r="E991" i="8"/>
  <c r="E999" i="8"/>
  <c r="E1007" i="8"/>
  <c r="E1015" i="8"/>
  <c r="E1023" i="8"/>
  <c r="E1031" i="8"/>
  <c r="E1039" i="8"/>
  <c r="E1047" i="8"/>
  <c r="E1055" i="8"/>
  <c r="E1063" i="8"/>
  <c r="E1071" i="8"/>
  <c r="E1079" i="8"/>
  <c r="E414" i="8"/>
  <c r="E432" i="8"/>
  <c r="E443" i="8"/>
  <c r="E457" i="8"/>
  <c r="E470" i="8"/>
  <c r="E482" i="8"/>
  <c r="E496" i="8"/>
  <c r="E507" i="8"/>
  <c r="E521" i="8"/>
  <c r="E534" i="8"/>
  <c r="E545" i="8"/>
  <c r="E555" i="8"/>
  <c r="E566" i="8"/>
  <c r="E577" i="8"/>
  <c r="E587" i="8"/>
  <c r="E598" i="8"/>
  <c r="E609" i="8"/>
  <c r="E619" i="8"/>
  <c r="E630" i="8"/>
  <c r="E641" i="8"/>
  <c r="E651" i="8"/>
  <c r="E662" i="8"/>
  <c r="E673" i="8"/>
  <c r="E683" i="8"/>
  <c r="E694" i="8"/>
  <c r="E705" i="8"/>
  <c r="E715" i="8"/>
  <c r="E726" i="8"/>
  <c r="E737" i="8"/>
  <c r="E747" i="8"/>
  <c r="E758" i="8"/>
  <c r="E769" i="8"/>
  <c r="E779" i="8"/>
  <c r="E790" i="8"/>
  <c r="E801" i="8"/>
  <c r="E811" i="8"/>
  <c r="E822" i="8"/>
  <c r="E833" i="8"/>
  <c r="E843" i="8"/>
  <c r="E854" i="8"/>
  <c r="E865" i="8"/>
  <c r="E875" i="8"/>
  <c r="E886" i="8"/>
  <c r="E897" i="8"/>
  <c r="E907" i="8"/>
  <c r="E918" i="8"/>
  <c r="E929" i="8"/>
  <c r="E939" i="8"/>
  <c r="E950" i="8"/>
  <c r="E961" i="8"/>
  <c r="E971" i="8"/>
  <c r="E982" i="8"/>
  <c r="E993" i="8"/>
  <c r="E1003" i="8"/>
  <c r="E1014" i="8"/>
  <c r="E1025" i="8"/>
  <c r="E1035" i="8"/>
  <c r="E1046" i="8"/>
  <c r="E1057" i="8"/>
  <c r="E1067" i="8"/>
  <c r="E1078" i="8"/>
  <c r="E1088" i="8"/>
  <c r="E1096" i="8"/>
  <c r="E1104" i="8"/>
  <c r="E1112" i="8"/>
  <c r="E1120" i="8"/>
  <c r="E1128" i="8"/>
  <c r="E1136" i="8"/>
  <c r="E1144" i="8"/>
  <c r="E1152" i="8"/>
  <c r="E1160" i="8"/>
  <c r="E1168" i="8"/>
  <c r="E1176" i="8"/>
  <c r="E1184" i="8"/>
  <c r="E1192" i="8"/>
  <c r="E1200" i="8"/>
  <c r="E1208" i="8"/>
  <c r="E1216" i="8"/>
  <c r="E1224" i="8"/>
  <c r="E1232" i="8"/>
  <c r="E1240" i="8"/>
  <c r="E1248" i="8"/>
  <c r="E1256" i="8"/>
  <c r="E1264" i="8"/>
  <c r="E1272" i="8"/>
  <c r="E399" i="8"/>
  <c r="E422" i="8"/>
  <c r="E435" i="8"/>
  <c r="E449" i="8"/>
  <c r="E462" i="8"/>
  <c r="E474" i="8"/>
  <c r="E488" i="8"/>
  <c r="E499" i="8"/>
  <c r="E513" i="8"/>
  <c r="E526" i="8"/>
  <c r="E538" i="8"/>
  <c r="E549" i="8"/>
  <c r="E560" i="8"/>
  <c r="E570" i="8"/>
  <c r="E581" i="8"/>
  <c r="E592" i="8"/>
  <c r="E602" i="8"/>
  <c r="E613" i="8"/>
  <c r="E624" i="8"/>
  <c r="E634" i="8"/>
  <c r="E645" i="8"/>
  <c r="E656" i="8"/>
  <c r="E666" i="8"/>
  <c r="E677" i="8"/>
  <c r="E688" i="8"/>
  <c r="E698" i="8"/>
  <c r="E709" i="8"/>
  <c r="E720" i="8"/>
  <c r="E730" i="8"/>
  <c r="E741" i="8"/>
  <c r="E752" i="8"/>
  <c r="E762" i="8"/>
  <c r="E773" i="8"/>
  <c r="E784" i="8"/>
  <c r="E794" i="8"/>
  <c r="E805" i="8"/>
  <c r="E816" i="8"/>
  <c r="E826" i="8"/>
  <c r="E837" i="8"/>
  <c r="E848" i="8"/>
  <c r="E858" i="8"/>
  <c r="E869" i="8"/>
  <c r="E880" i="8"/>
  <c r="E890" i="8"/>
  <c r="E901" i="8"/>
  <c r="E912" i="8"/>
  <c r="E922" i="8"/>
  <c r="E933" i="8"/>
  <c r="E944" i="8"/>
  <c r="E954" i="8"/>
  <c r="E965" i="8"/>
  <c r="E976" i="8"/>
  <c r="E986" i="8"/>
  <c r="E997" i="8"/>
  <c r="E1008" i="8"/>
  <c r="E1018" i="8"/>
  <c r="E1029" i="8"/>
  <c r="E1040" i="8"/>
  <c r="E1050" i="8"/>
  <c r="E1061" i="8"/>
  <c r="E1072" i="8"/>
  <c r="E1082" i="8"/>
  <c r="E1091" i="8"/>
  <c r="E1099" i="8"/>
  <c r="E1107" i="8"/>
  <c r="E1115" i="8"/>
  <c r="E1123" i="8"/>
  <c r="E1131" i="8"/>
  <c r="E1139" i="8"/>
  <c r="E1147" i="8"/>
  <c r="E1155" i="8"/>
  <c r="E1163" i="8"/>
  <c r="E1171" i="8"/>
  <c r="E1179" i="8"/>
  <c r="E1187" i="8"/>
  <c r="E1195" i="8"/>
  <c r="E1203" i="8"/>
  <c r="E1211" i="8"/>
  <c r="E1219" i="8"/>
  <c r="E1227" i="8"/>
  <c r="E1235" i="8"/>
  <c r="E1243" i="8"/>
  <c r="E1251" i="8"/>
  <c r="E1259" i="8"/>
  <c r="E1267" i="8"/>
  <c r="E1275" i="8"/>
  <c r="E407" i="8"/>
  <c r="E430" i="8"/>
  <c r="E448" i="8"/>
  <c r="E465" i="8"/>
  <c r="E481" i="8"/>
  <c r="E498" i="8"/>
  <c r="E515" i="8"/>
  <c r="E531" i="8"/>
  <c r="E547" i="8"/>
  <c r="E562" i="8"/>
  <c r="E576" i="8"/>
  <c r="E590" i="8"/>
  <c r="E605" i="8"/>
  <c r="E618" i="8"/>
  <c r="E633" i="8"/>
  <c r="E648" i="8"/>
  <c r="E661" i="8"/>
  <c r="E675" i="8"/>
  <c r="E690" i="8"/>
  <c r="E704" i="8"/>
  <c r="E718" i="8"/>
  <c r="E733" i="8"/>
  <c r="E746" i="8"/>
  <c r="E761" i="8"/>
  <c r="E776" i="8"/>
  <c r="E789" i="8"/>
  <c r="E803" i="8"/>
  <c r="E818" i="8"/>
  <c r="E832" i="8"/>
  <c r="E846" i="8"/>
  <c r="E861" i="8"/>
  <c r="E874" i="8"/>
  <c r="E889" i="8"/>
  <c r="E904" i="8"/>
  <c r="E917" i="8"/>
  <c r="E931" i="8"/>
  <c r="E946" i="8"/>
  <c r="E960" i="8"/>
  <c r="E974" i="8"/>
  <c r="E989" i="8"/>
  <c r="E1002" i="8"/>
  <c r="E1017" i="8"/>
  <c r="E1032" i="8"/>
  <c r="E1045" i="8"/>
  <c r="E1059" i="8"/>
  <c r="E1074" i="8"/>
  <c r="E1087" i="8"/>
  <c r="E1098" i="8"/>
  <c r="E1109" i="8"/>
  <c r="E1119" i="8"/>
  <c r="E1130" i="8"/>
  <c r="E1141" i="8"/>
  <c r="E1151" i="8"/>
  <c r="E1162" i="8"/>
  <c r="E1173" i="8"/>
  <c r="E1183" i="8"/>
  <c r="E1194" i="8"/>
  <c r="E1205" i="8"/>
  <c r="E1215" i="8"/>
  <c r="E1226" i="8"/>
  <c r="E1237" i="8"/>
  <c r="E1247" i="8"/>
  <c r="E1258" i="8"/>
  <c r="E1269" i="8"/>
  <c r="E1279" i="8"/>
  <c r="E1287" i="8"/>
  <c r="E1295" i="8"/>
  <c r="E1303" i="8"/>
  <c r="E1311" i="8"/>
  <c r="E1319" i="8"/>
  <c r="E1327" i="8"/>
  <c r="E1335" i="8"/>
  <c r="E1343" i="8"/>
  <c r="E411" i="8"/>
  <c r="E433" i="8"/>
  <c r="E450" i="8"/>
  <c r="E466" i="8"/>
  <c r="E483" i="8"/>
  <c r="E502" i="8"/>
  <c r="E518" i="8"/>
  <c r="E536" i="8"/>
  <c r="E550" i="8"/>
  <c r="E563" i="8"/>
  <c r="E578" i="8"/>
  <c r="E593" i="8"/>
  <c r="E606" i="8"/>
  <c r="E621" i="8"/>
  <c r="E635" i="8"/>
  <c r="E649" i="8"/>
  <c r="E664" i="8"/>
  <c r="E678" i="8"/>
  <c r="E691" i="8"/>
  <c r="E706" i="8"/>
  <c r="E721" i="8"/>
  <c r="E734" i="8"/>
  <c r="E749" i="8"/>
  <c r="E763" i="8"/>
  <c r="E777" i="8"/>
  <c r="E792" i="8"/>
  <c r="E806" i="8"/>
  <c r="E819" i="8"/>
  <c r="E834" i="8"/>
  <c r="E849" i="8"/>
  <c r="E862" i="8"/>
  <c r="E877" i="8"/>
  <c r="E891" i="8"/>
  <c r="E905" i="8"/>
  <c r="E920" i="8"/>
  <c r="E934" i="8"/>
  <c r="E947" i="8"/>
  <c r="E962" i="8"/>
  <c r="E977" i="8"/>
  <c r="E990" i="8"/>
  <c r="E1005" i="8"/>
  <c r="E1019" i="8"/>
  <c r="E1033" i="8"/>
  <c r="E1048" i="8"/>
  <c r="E1062" i="8"/>
  <c r="E1075" i="8"/>
  <c r="E1089" i="8"/>
  <c r="E1100" i="8"/>
  <c r="E1110" i="8"/>
  <c r="E1121" i="8"/>
  <c r="E1132" i="8"/>
  <c r="E1142" i="8"/>
  <c r="E1153" i="8"/>
  <c r="E1164" i="8"/>
  <c r="E1174" i="8"/>
  <c r="E1185" i="8"/>
  <c r="E1196" i="8"/>
  <c r="E1206" i="8"/>
  <c r="E1217" i="8"/>
  <c r="E1228" i="8"/>
  <c r="E1238" i="8"/>
  <c r="E1249" i="8"/>
  <c r="E1260" i="8"/>
  <c r="E1270" i="8"/>
  <c r="E1280" i="8"/>
  <c r="E1288" i="8"/>
  <c r="E1296" i="8"/>
  <c r="E1304" i="8"/>
  <c r="E1312" i="8"/>
  <c r="E1320" i="8"/>
  <c r="E1328" i="8"/>
  <c r="E1336" i="8"/>
  <c r="E1344" i="8"/>
  <c r="E413" i="8"/>
  <c r="E434" i="8"/>
  <c r="E451" i="8"/>
  <c r="E467" i="8"/>
  <c r="E486" i="8"/>
  <c r="E504" i="8"/>
  <c r="E520" i="8"/>
  <c r="E537" i="8"/>
  <c r="E552" i="8"/>
  <c r="E565" i="8"/>
  <c r="E579" i="8"/>
  <c r="E594" i="8"/>
  <c r="E608" i="8"/>
  <c r="E622" i="8"/>
  <c r="E637" i="8"/>
  <c r="E650" i="8"/>
  <c r="E665" i="8"/>
  <c r="E680" i="8"/>
  <c r="E693" i="8"/>
  <c r="E707" i="8"/>
  <c r="E722" i="8"/>
  <c r="E736" i="8"/>
  <c r="E750" i="8"/>
  <c r="E765" i="8"/>
  <c r="E778" i="8"/>
  <c r="E793" i="8"/>
  <c r="E808" i="8"/>
  <c r="E821" i="8"/>
  <c r="E835" i="8"/>
  <c r="E850" i="8"/>
  <c r="E864" i="8"/>
  <c r="E878" i="8"/>
  <c r="E893" i="8"/>
  <c r="E906" i="8"/>
  <c r="E921" i="8"/>
  <c r="E936" i="8"/>
  <c r="E949" i="8"/>
  <c r="E963" i="8"/>
  <c r="E978" i="8"/>
  <c r="E992" i="8"/>
  <c r="E1006" i="8"/>
  <c r="E1021" i="8"/>
  <c r="E1034" i="8"/>
  <c r="E1049" i="8"/>
  <c r="E1064" i="8"/>
  <c r="E1077" i="8"/>
  <c r="E1090" i="8"/>
  <c r="E1101" i="8"/>
  <c r="E1111" i="8"/>
  <c r="E1122" i="8"/>
  <c r="E1133" i="8"/>
  <c r="E1143" i="8"/>
  <c r="E1154" i="8"/>
  <c r="E1165" i="8"/>
  <c r="E1175" i="8"/>
  <c r="E1186" i="8"/>
  <c r="E1197" i="8"/>
  <c r="E1207" i="8"/>
  <c r="E1218" i="8"/>
  <c r="E1229" i="8"/>
  <c r="E1239" i="8"/>
  <c r="E1250" i="8"/>
  <c r="E1261" i="8"/>
  <c r="E415" i="8"/>
  <c r="E438" i="8"/>
  <c r="E454" i="8"/>
  <c r="E472" i="8"/>
  <c r="E489" i="8"/>
  <c r="E505" i="8"/>
  <c r="E522" i="8"/>
  <c r="E539" i="8"/>
  <c r="E553" i="8"/>
  <c r="E568" i="8"/>
  <c r="E582" i="8"/>
  <c r="E595" i="8"/>
  <c r="E610" i="8"/>
  <c r="E625" i="8"/>
  <c r="E638" i="8"/>
  <c r="E653" i="8"/>
  <c r="E667" i="8"/>
  <c r="E681" i="8"/>
  <c r="E696" i="8"/>
  <c r="E710" i="8"/>
  <c r="E723" i="8"/>
  <c r="E738" i="8"/>
  <c r="E753" i="8"/>
  <c r="E766" i="8"/>
  <c r="E781" i="8"/>
  <c r="E795" i="8"/>
  <c r="E809" i="8"/>
  <c r="E824" i="8"/>
  <c r="E838" i="8"/>
  <c r="E851" i="8"/>
  <c r="E866" i="8"/>
  <c r="E881" i="8"/>
  <c r="E894" i="8"/>
  <c r="E909" i="8"/>
  <c r="E923" i="8"/>
  <c r="E937" i="8"/>
  <c r="E952" i="8"/>
  <c r="E966" i="8"/>
  <c r="E979" i="8"/>
  <c r="E994" i="8"/>
  <c r="E1009" i="8"/>
  <c r="E1022" i="8"/>
  <c r="E1037" i="8"/>
  <c r="E1051" i="8"/>
  <c r="E1065" i="8"/>
  <c r="E1080" i="8"/>
  <c r="E1092" i="8"/>
  <c r="E1102" i="8"/>
  <c r="E1113" i="8"/>
  <c r="E1124" i="8"/>
  <c r="E1134" i="8"/>
  <c r="E1145" i="8"/>
  <c r="E1156" i="8"/>
  <c r="E1166" i="8"/>
  <c r="E1177" i="8"/>
  <c r="E1188" i="8"/>
  <c r="E1198" i="8"/>
  <c r="E1209" i="8"/>
  <c r="E1220" i="8"/>
  <c r="E1230" i="8"/>
  <c r="E1241" i="8"/>
  <c r="E1252" i="8"/>
  <c r="E1262" i="8"/>
  <c r="E419" i="8"/>
  <c r="E440" i="8"/>
  <c r="E456" i="8"/>
  <c r="E473" i="8"/>
  <c r="E490" i="8"/>
  <c r="E506" i="8"/>
  <c r="E523" i="8"/>
  <c r="E541" i="8"/>
  <c r="E554" i="8"/>
  <c r="E569" i="8"/>
  <c r="E584" i="8"/>
  <c r="E597" i="8"/>
  <c r="E611" i="8"/>
  <c r="E626" i="8"/>
  <c r="E640" i="8"/>
  <c r="E654" i="8"/>
  <c r="E669" i="8"/>
  <c r="E682" i="8"/>
  <c r="E697" i="8"/>
  <c r="E712" i="8"/>
  <c r="E725" i="8"/>
  <c r="E739" i="8"/>
  <c r="E754" i="8"/>
  <c r="E768" i="8"/>
  <c r="E782" i="8"/>
  <c r="E797" i="8"/>
  <c r="E810" i="8"/>
  <c r="E825" i="8"/>
  <c r="E840" i="8"/>
  <c r="E853" i="8"/>
  <c r="E867" i="8"/>
  <c r="E882" i="8"/>
  <c r="E896" i="8"/>
  <c r="E910" i="8"/>
  <c r="E925" i="8"/>
  <c r="E938" i="8"/>
  <c r="E953" i="8"/>
  <c r="E968" i="8"/>
  <c r="E981" i="8"/>
  <c r="E995" i="8"/>
  <c r="E1010" i="8"/>
  <c r="E1024" i="8"/>
  <c r="E1038" i="8"/>
  <c r="E1053" i="8"/>
  <c r="E1066" i="8"/>
  <c r="E1081" i="8"/>
  <c r="E1093" i="8"/>
  <c r="E1103" i="8"/>
  <c r="E1114" i="8"/>
  <c r="E1125" i="8"/>
  <c r="E1135" i="8"/>
  <c r="E1146" i="8"/>
  <c r="E1157" i="8"/>
  <c r="E1167" i="8"/>
  <c r="E1178" i="8"/>
  <c r="E1189" i="8"/>
  <c r="E1199" i="8"/>
  <c r="E1210" i="8"/>
  <c r="E1221" i="8"/>
  <c r="E1231" i="8"/>
  <c r="E1242" i="8"/>
  <c r="E1253" i="8"/>
  <c r="E1263" i="8"/>
  <c r="E1274" i="8"/>
  <c r="E1283" i="8"/>
  <c r="E1291" i="8"/>
  <c r="E1299" i="8"/>
  <c r="E1307" i="8"/>
  <c r="E1315" i="8"/>
  <c r="E1323" i="8"/>
  <c r="E1331" i="8"/>
  <c r="E1339" i="8"/>
  <c r="E1347" i="8"/>
  <c r="E1355" i="8"/>
  <c r="E1363" i="8"/>
  <c r="E1371" i="8"/>
  <c r="E1379" i="8"/>
  <c r="E1387" i="8"/>
  <c r="E1395" i="8"/>
  <c r="E1403" i="8"/>
  <c r="E1411" i="8"/>
  <c r="E1419" i="8"/>
  <c r="E1427" i="8"/>
  <c r="E1435" i="8"/>
  <c r="E1443" i="8"/>
  <c r="E1451" i="8"/>
  <c r="E1459" i="8"/>
  <c r="E1467" i="8"/>
  <c r="E1475" i="8"/>
  <c r="E1483" i="8"/>
  <c r="E1491" i="8"/>
  <c r="E1499" i="8"/>
  <c r="E1507" i="8"/>
  <c r="E1515" i="8"/>
  <c r="E1523" i="8"/>
  <c r="E1531" i="8"/>
  <c r="E1539" i="8"/>
  <c r="E1547" i="8"/>
  <c r="E1555" i="8"/>
  <c r="E1563" i="8"/>
  <c r="E1571" i="8"/>
  <c r="E1579" i="8"/>
  <c r="E1587" i="8"/>
  <c r="E1595" i="8"/>
  <c r="E1603" i="8"/>
  <c r="E1611" i="8"/>
  <c r="E1619" i="8"/>
  <c r="E1627" i="8"/>
  <c r="E1635" i="8"/>
  <c r="E1643" i="8"/>
  <c r="E1651" i="8"/>
  <c r="E1659" i="8"/>
  <c r="E1667" i="8"/>
  <c r="E1675" i="8"/>
  <c r="E1683" i="8"/>
  <c r="E1691" i="8"/>
  <c r="E1699" i="8"/>
  <c r="E1707" i="8"/>
  <c r="E1715" i="8"/>
  <c r="E1723" i="8"/>
  <c r="E1731" i="8"/>
  <c r="E1739" i="8"/>
  <c r="E1747" i="8"/>
  <c r="E1755" i="8"/>
  <c r="E1763" i="8"/>
  <c r="E1771" i="8"/>
  <c r="E1779" i="8"/>
  <c r="E1787" i="8"/>
  <c r="E1795" i="8"/>
  <c r="E1803" i="8"/>
  <c r="E1811" i="8"/>
  <c r="E1819" i="8"/>
  <c r="E1827" i="8"/>
  <c r="E1835" i="8"/>
  <c r="E1843" i="8"/>
  <c r="E1851" i="8"/>
  <c r="E1859" i="8"/>
  <c r="E1867" i="8"/>
  <c r="E1875" i="8"/>
  <c r="E1883" i="8"/>
  <c r="E1891" i="8"/>
  <c r="E1899" i="8"/>
  <c r="E1907" i="8"/>
  <c r="E1915" i="8"/>
  <c r="E1923" i="8"/>
  <c r="E1931" i="8"/>
  <c r="E1939" i="8"/>
  <c r="E1947" i="8"/>
  <c r="E1955" i="8"/>
  <c r="E1963" i="8"/>
  <c r="E1971" i="8"/>
  <c r="E1979" i="8"/>
  <c r="E1987" i="8"/>
  <c r="E1995" i="8"/>
  <c r="E2003" i="8"/>
  <c r="E2011" i="8"/>
  <c r="E2019" i="8"/>
  <c r="E2027" i="8"/>
  <c r="E2035" i="8"/>
  <c r="E2043" i="8"/>
  <c r="E2051" i="8"/>
  <c r="E2059" i="8"/>
  <c r="E2067" i="8"/>
  <c r="E2075" i="8"/>
  <c r="E2083" i="8"/>
  <c r="E2091" i="8"/>
  <c r="E2099" i="8"/>
  <c r="E2107" i="8"/>
  <c r="E2115" i="8"/>
  <c r="E2123" i="8"/>
  <c r="E391" i="8"/>
  <c r="E423" i="8"/>
  <c r="E441" i="8"/>
  <c r="E458" i="8"/>
  <c r="E475" i="8"/>
  <c r="E491" i="8"/>
  <c r="E510" i="8"/>
  <c r="E528" i="8"/>
  <c r="E542" i="8"/>
  <c r="E557" i="8"/>
  <c r="E571" i="8"/>
  <c r="E585" i="8"/>
  <c r="E600" i="8"/>
  <c r="E614" i="8"/>
  <c r="E627" i="8"/>
  <c r="E642" i="8"/>
  <c r="E657" i="8"/>
  <c r="E670" i="8"/>
  <c r="E685" i="8"/>
  <c r="E699" i="8"/>
  <c r="E713" i="8"/>
  <c r="E728" i="8"/>
  <c r="E742" i="8"/>
  <c r="E755" i="8"/>
  <c r="E770" i="8"/>
  <c r="E785" i="8"/>
  <c r="E798" i="8"/>
  <c r="E813" i="8"/>
  <c r="E827" i="8"/>
  <c r="E841" i="8"/>
  <c r="E856" i="8"/>
  <c r="E870" i="8"/>
  <c r="E883" i="8"/>
  <c r="E898" i="8"/>
  <c r="E913" i="8"/>
  <c r="E926" i="8"/>
  <c r="E941" i="8"/>
  <c r="E955" i="8"/>
  <c r="E969" i="8"/>
  <c r="E984" i="8"/>
  <c r="E998" i="8"/>
  <c r="E1011" i="8"/>
  <c r="E1026" i="8"/>
  <c r="E1041" i="8"/>
  <c r="E1054" i="8"/>
  <c r="E1069" i="8"/>
  <c r="E1083" i="8"/>
  <c r="E1094" i="8"/>
  <c r="E1105" i="8"/>
  <c r="E1116" i="8"/>
  <c r="E1126" i="8"/>
  <c r="E1137" i="8"/>
  <c r="E1148" i="8"/>
  <c r="E1158" i="8"/>
  <c r="E1169" i="8"/>
  <c r="E1180" i="8"/>
  <c r="E1190" i="8"/>
  <c r="E1201" i="8"/>
  <c r="E1212" i="8"/>
  <c r="E1222" i="8"/>
  <c r="E1233" i="8"/>
  <c r="E1244" i="8"/>
  <c r="E1254" i="8"/>
  <c r="E1265" i="8"/>
  <c r="E1276" i="8"/>
  <c r="E1284" i="8"/>
  <c r="E1292" i="8"/>
  <c r="E1300" i="8"/>
  <c r="E1308" i="8"/>
  <c r="E1316" i="8"/>
  <c r="E1324" i="8"/>
  <c r="E1332" i="8"/>
  <c r="E1340" i="8"/>
  <c r="E398" i="8"/>
  <c r="E425" i="8"/>
  <c r="E442" i="8"/>
  <c r="E459" i="8"/>
  <c r="E478" i="8"/>
  <c r="E494" i="8"/>
  <c r="E512" i="8"/>
  <c r="E529" i="8"/>
  <c r="E544" i="8"/>
  <c r="E558" i="8"/>
  <c r="E573" i="8"/>
  <c r="E586" i="8"/>
  <c r="E601" i="8"/>
  <c r="E616" i="8"/>
  <c r="E629" i="8"/>
  <c r="E643" i="8"/>
  <c r="E658" i="8"/>
  <c r="E672" i="8"/>
  <c r="E686" i="8"/>
  <c r="E701" i="8"/>
  <c r="E714" i="8"/>
  <c r="E729" i="8"/>
  <c r="E744" i="8"/>
  <c r="E757" i="8"/>
  <c r="E771" i="8"/>
  <c r="E786" i="8"/>
  <c r="E800" i="8"/>
  <c r="E814" i="8"/>
  <c r="E829" i="8"/>
  <c r="E842" i="8"/>
  <c r="E857" i="8"/>
  <c r="E872" i="8"/>
  <c r="E885" i="8"/>
  <c r="E899" i="8"/>
  <c r="E914" i="8"/>
  <c r="E928" i="8"/>
  <c r="E942" i="8"/>
  <c r="E957" i="8"/>
  <c r="E970" i="8"/>
  <c r="E985" i="8"/>
  <c r="E1000" i="8"/>
  <c r="E1013" i="8"/>
  <c r="E1027" i="8"/>
  <c r="E1042" i="8"/>
  <c r="E1056" i="8"/>
  <c r="E1070" i="8"/>
  <c r="E1085" i="8"/>
  <c r="E1095" i="8"/>
  <c r="E1106" i="8"/>
  <c r="E1117" i="8"/>
  <c r="E1127" i="8"/>
  <c r="E1138" i="8"/>
  <c r="E1149" i="8"/>
  <c r="E1159" i="8"/>
  <c r="E1170" i="8"/>
  <c r="E1181" i="8"/>
  <c r="E1191" i="8"/>
  <c r="E1202" i="8"/>
  <c r="E1213" i="8"/>
  <c r="E1223" i="8"/>
  <c r="E1234" i="8"/>
  <c r="E1245" i="8"/>
  <c r="E1255" i="8"/>
  <c r="E1266" i="8"/>
  <c r="E1277" i="8"/>
  <c r="E1285" i="8"/>
  <c r="E1293" i="8"/>
  <c r="E1301" i="8"/>
  <c r="E1309" i="8"/>
  <c r="E1317" i="8"/>
  <c r="E1325" i="8"/>
  <c r="E1333" i="8"/>
  <c r="E1341" i="8"/>
  <c r="E402" i="8"/>
  <c r="E426" i="8"/>
  <c r="E446" i="8"/>
  <c r="E464" i="8"/>
  <c r="E480" i="8"/>
  <c r="E497" i="8"/>
  <c r="E514" i="8"/>
  <c r="E530" i="8"/>
  <c r="E546" i="8"/>
  <c r="E561" i="8"/>
  <c r="E574" i="8"/>
  <c r="E589" i="8"/>
  <c r="E603" i="8"/>
  <c r="E617" i="8"/>
  <c r="E632" i="8"/>
  <c r="E646" i="8"/>
  <c r="E659" i="8"/>
  <c r="E674" i="8"/>
  <c r="E689" i="8"/>
  <c r="E702" i="8"/>
  <c r="E717" i="8"/>
  <c r="E731" i="8"/>
  <c r="E745" i="8"/>
  <c r="E760" i="8"/>
  <c r="E774" i="8"/>
  <c r="E787" i="8"/>
  <c r="E802" i="8"/>
  <c r="E817" i="8"/>
  <c r="E830" i="8"/>
  <c r="E845" i="8"/>
  <c r="E859" i="8"/>
  <c r="E873" i="8"/>
  <c r="E888" i="8"/>
  <c r="E902" i="8"/>
  <c r="E915" i="8"/>
  <c r="E930" i="8"/>
  <c r="E945" i="8"/>
  <c r="E958" i="8"/>
  <c r="E973" i="8"/>
  <c r="E987" i="8"/>
  <c r="E1001" i="8"/>
  <c r="E1016" i="8"/>
  <c r="E1030" i="8"/>
  <c r="E1043" i="8"/>
  <c r="E1058" i="8"/>
  <c r="E1073" i="8"/>
  <c r="E1086" i="8"/>
  <c r="E1097" i="8"/>
  <c r="E1108" i="8"/>
  <c r="E1118" i="8"/>
  <c r="E1129" i="8"/>
  <c r="E1140" i="8"/>
  <c r="E1150" i="8"/>
  <c r="E1161" i="8"/>
  <c r="E1172" i="8"/>
  <c r="E1182" i="8"/>
  <c r="E1193" i="8"/>
  <c r="E1204" i="8"/>
  <c r="E1214" i="8"/>
  <c r="E1225" i="8"/>
  <c r="E1236" i="8"/>
  <c r="E1246" i="8"/>
  <c r="E1257" i="8"/>
  <c r="E1268" i="8"/>
  <c r="E1278" i="8"/>
  <c r="E1286" i="8"/>
  <c r="E1294" i="8"/>
  <c r="E1302" i="8"/>
  <c r="E1310" i="8"/>
  <c r="E1318" i="8"/>
  <c r="E1326" i="8"/>
  <c r="E1334" i="8"/>
  <c r="E1342" i="8"/>
  <c r="E1350" i="8"/>
  <c r="E1358" i="8"/>
  <c r="E1366" i="8"/>
  <c r="E1374" i="8"/>
  <c r="E1382" i="8"/>
  <c r="E1390" i="8"/>
  <c r="E1398" i="8"/>
  <c r="E1406" i="8"/>
  <c r="E1414" i="8"/>
  <c r="E1422" i="8"/>
  <c r="E1430" i="8"/>
  <c r="E1438" i="8"/>
  <c r="E1446" i="8"/>
  <c r="E1454" i="8"/>
  <c r="E1462" i="8"/>
  <c r="E1470" i="8"/>
  <c r="E1478" i="8"/>
  <c r="E1486" i="8"/>
  <c r="E1494" i="8"/>
  <c r="E1502" i="8"/>
  <c r="E1510" i="8"/>
  <c r="E1518" i="8"/>
  <c r="E1526" i="8"/>
  <c r="E1534" i="8"/>
  <c r="E1542" i="8"/>
  <c r="E1550" i="8"/>
  <c r="E1558" i="8"/>
  <c r="E1566" i="8"/>
  <c r="E1574" i="8"/>
  <c r="E1582" i="8"/>
  <c r="E1590" i="8"/>
  <c r="E1598" i="8"/>
  <c r="E1606" i="8"/>
  <c r="E1614" i="8"/>
  <c r="E1622" i="8"/>
  <c r="E1630" i="8"/>
  <c r="E1638" i="8"/>
  <c r="E1646" i="8"/>
  <c r="E1654" i="8"/>
  <c r="E1662" i="8"/>
  <c r="E1670" i="8"/>
  <c r="E1678" i="8"/>
  <c r="E1686" i="8"/>
  <c r="E1694" i="8"/>
  <c r="E1702" i="8"/>
  <c r="E1710" i="8"/>
  <c r="E1718" i="8"/>
  <c r="E1726" i="8"/>
  <c r="E1734" i="8"/>
  <c r="E1742" i="8"/>
  <c r="E1750" i="8"/>
  <c r="E1758" i="8"/>
  <c r="E1766" i="8"/>
  <c r="E1774" i="8"/>
  <c r="E1782" i="8"/>
  <c r="E1790" i="8"/>
  <c r="E1798" i="8"/>
  <c r="E1806" i="8"/>
  <c r="E1814" i="8"/>
  <c r="E1822" i="8"/>
  <c r="E1830" i="8"/>
  <c r="E1838" i="8"/>
  <c r="E1846" i="8"/>
  <c r="E1854" i="8"/>
  <c r="E1862" i="8"/>
  <c r="E1870" i="8"/>
  <c r="E1878" i="8"/>
  <c r="E1886" i="8"/>
  <c r="E1894" i="8"/>
  <c r="E1902" i="8"/>
  <c r="E1910" i="8"/>
  <c r="E1918" i="8"/>
  <c r="E1926" i="8"/>
  <c r="E1934" i="8"/>
  <c r="E1942" i="8"/>
  <c r="E1950" i="8"/>
  <c r="E1958" i="8"/>
  <c r="E1966" i="8"/>
  <c r="E1974" i="8"/>
  <c r="E1982" i="8"/>
  <c r="E1990" i="8"/>
  <c r="E1998" i="8"/>
  <c r="E2006" i="8"/>
  <c r="E2014" i="8"/>
  <c r="E2022" i="8"/>
  <c r="E2030" i="8"/>
  <c r="E2038" i="8"/>
  <c r="E2046" i="8"/>
  <c r="E2054" i="8"/>
  <c r="E2062" i="8"/>
  <c r="E2070" i="8"/>
  <c r="E2078" i="8"/>
  <c r="E2086" i="8"/>
  <c r="E2094" i="8"/>
  <c r="E2102" i="8"/>
  <c r="E2110" i="8"/>
  <c r="E2118" i="8"/>
  <c r="E1282" i="8"/>
  <c r="E1314" i="8"/>
  <c r="E1346" i="8"/>
  <c r="E1357" i="8"/>
  <c r="E1368" i="8"/>
  <c r="E1378" i="8"/>
  <c r="E1389" i="8"/>
  <c r="E1400" i="8"/>
  <c r="E1410" i="8"/>
  <c r="E1421" i="8"/>
  <c r="E1432" i="8"/>
  <c r="E1442" i="8"/>
  <c r="E1453" i="8"/>
  <c r="E1464" i="8"/>
  <c r="E1474" i="8"/>
  <c r="E1485" i="8"/>
  <c r="E1496" i="8"/>
  <c r="E1506" i="8"/>
  <c r="E1517" i="8"/>
  <c r="E1528" i="8"/>
  <c r="E1538" i="8"/>
  <c r="E1549" i="8"/>
  <c r="E1560" i="8"/>
  <c r="E1570" i="8"/>
  <c r="E1581" i="8"/>
  <c r="E1592" i="8"/>
  <c r="E1602" i="8"/>
  <c r="E1613" i="8"/>
  <c r="E1624" i="8"/>
  <c r="E1634" i="8"/>
  <c r="E1645" i="8"/>
  <c r="E1656" i="8"/>
  <c r="E1666" i="8"/>
  <c r="E1677" i="8"/>
  <c r="E1688" i="8"/>
  <c r="E1698" i="8"/>
  <c r="E1709" i="8"/>
  <c r="E1720" i="8"/>
  <c r="E1730" i="8"/>
  <c r="E1741" i="8"/>
  <c r="E1752" i="8"/>
  <c r="E1762" i="8"/>
  <c r="E1773" i="8"/>
  <c r="E1784" i="8"/>
  <c r="E1794" i="8"/>
  <c r="E1805" i="8"/>
  <c r="E1816" i="8"/>
  <c r="E1826" i="8"/>
  <c r="E1837" i="8"/>
  <c r="E1848" i="8"/>
  <c r="E1858" i="8"/>
  <c r="E1869" i="8"/>
  <c r="E1880" i="8"/>
  <c r="E1890" i="8"/>
  <c r="E1901" i="8"/>
  <c r="E1912" i="8"/>
  <c r="E1922" i="8"/>
  <c r="E1933" i="8"/>
  <c r="E1944" i="8"/>
  <c r="E1954" i="8"/>
  <c r="E1965" i="8"/>
  <c r="E1976" i="8"/>
  <c r="E1986" i="8"/>
  <c r="E1997" i="8"/>
  <c r="E2008" i="8"/>
  <c r="E2018" i="8"/>
  <c r="E2029" i="8"/>
  <c r="E2040" i="8"/>
  <c r="E2050" i="8"/>
  <c r="E2061" i="8"/>
  <c r="E2072" i="8"/>
  <c r="E2082" i="8"/>
  <c r="E2093" i="8"/>
  <c r="E2104" i="8"/>
  <c r="E2114" i="8"/>
  <c r="E2125" i="8"/>
  <c r="E2133" i="8"/>
  <c r="E2141" i="8"/>
  <c r="E2149" i="8"/>
  <c r="E2157" i="8"/>
  <c r="E2165" i="8"/>
  <c r="E2173" i="8"/>
  <c r="E2181" i="8"/>
  <c r="E2189" i="8"/>
  <c r="E2197" i="8"/>
  <c r="E2205" i="8"/>
  <c r="E2213" i="8"/>
  <c r="E1289" i="8"/>
  <c r="E1321" i="8"/>
  <c r="E1348" i="8"/>
  <c r="E1359" i="8"/>
  <c r="E1369" i="8"/>
  <c r="E1380" i="8"/>
  <c r="E1391" i="8"/>
  <c r="E1401" i="8"/>
  <c r="E1412" i="8"/>
  <c r="E1423" i="8"/>
  <c r="E1433" i="8"/>
  <c r="E1444" i="8"/>
  <c r="E1455" i="8"/>
  <c r="E1465" i="8"/>
  <c r="E1476" i="8"/>
  <c r="E1487" i="8"/>
  <c r="E1497" i="8"/>
  <c r="E1508" i="8"/>
  <c r="E1519" i="8"/>
  <c r="E1529" i="8"/>
  <c r="E1540" i="8"/>
  <c r="E1551" i="8"/>
  <c r="E1561" i="8"/>
  <c r="E1572" i="8"/>
  <c r="E1583" i="8"/>
  <c r="E1593" i="8"/>
  <c r="E1604" i="8"/>
  <c r="E1615" i="8"/>
  <c r="E1625" i="8"/>
  <c r="E1636" i="8"/>
  <c r="E1647" i="8"/>
  <c r="E1657" i="8"/>
  <c r="E1668" i="8"/>
  <c r="E1679" i="8"/>
  <c r="E1689" i="8"/>
  <c r="E1700" i="8"/>
  <c r="E1711" i="8"/>
  <c r="E1721" i="8"/>
  <c r="E1732" i="8"/>
  <c r="E1743" i="8"/>
  <c r="E1753" i="8"/>
  <c r="E1764" i="8"/>
  <c r="E1775" i="8"/>
  <c r="E1785" i="8"/>
  <c r="E1796" i="8"/>
  <c r="E1807" i="8"/>
  <c r="E1817" i="8"/>
  <c r="E1828" i="8"/>
  <c r="E1839" i="8"/>
  <c r="E1849" i="8"/>
  <c r="E1860" i="8"/>
  <c r="E1871" i="8"/>
  <c r="E1881" i="8"/>
  <c r="E1892" i="8"/>
  <c r="E1903" i="8"/>
  <c r="E1913" i="8"/>
  <c r="E1924" i="8"/>
  <c r="E1935" i="8"/>
  <c r="E1945" i="8"/>
  <c r="E1956" i="8"/>
  <c r="E1967" i="8"/>
  <c r="E1977" i="8"/>
  <c r="E1988" i="8"/>
  <c r="E1999" i="8"/>
  <c r="E2009" i="8"/>
  <c r="E2020" i="8"/>
  <c r="E2031" i="8"/>
  <c r="E1290" i="8"/>
  <c r="E1322" i="8"/>
  <c r="E1349" i="8"/>
  <c r="E1360" i="8"/>
  <c r="E1370" i="8"/>
  <c r="E1381" i="8"/>
  <c r="E1392" i="8"/>
  <c r="E1402" i="8"/>
  <c r="E1413" i="8"/>
  <c r="E1424" i="8"/>
  <c r="E1434" i="8"/>
  <c r="E1445" i="8"/>
  <c r="E1456" i="8"/>
  <c r="E1466" i="8"/>
  <c r="E1477" i="8"/>
  <c r="E1488" i="8"/>
  <c r="E1498" i="8"/>
  <c r="E1509" i="8"/>
  <c r="E1520" i="8"/>
  <c r="E1530" i="8"/>
  <c r="E1541" i="8"/>
  <c r="E1552" i="8"/>
  <c r="E1562" i="8"/>
  <c r="E1573" i="8"/>
  <c r="E1584" i="8"/>
  <c r="E1594" i="8"/>
  <c r="E1605" i="8"/>
  <c r="E1616" i="8"/>
  <c r="E1626" i="8"/>
  <c r="E1637" i="8"/>
  <c r="E1648" i="8"/>
  <c r="E1658" i="8"/>
  <c r="E1669" i="8"/>
  <c r="E1680" i="8"/>
  <c r="E1690" i="8"/>
  <c r="E1701" i="8"/>
  <c r="E1712" i="8"/>
  <c r="E1722" i="8"/>
  <c r="E1733" i="8"/>
  <c r="E1744" i="8"/>
  <c r="E1754" i="8"/>
  <c r="E1765" i="8"/>
  <c r="E1776" i="8"/>
  <c r="E1786" i="8"/>
  <c r="E1797" i="8"/>
  <c r="E1808" i="8"/>
  <c r="E1818" i="8"/>
  <c r="E1829" i="8"/>
  <c r="E1297" i="8"/>
  <c r="E1329" i="8"/>
  <c r="E1351" i="8"/>
  <c r="E1361" i="8"/>
  <c r="E1372" i="8"/>
  <c r="E1383" i="8"/>
  <c r="E1393" i="8"/>
  <c r="E1404" i="8"/>
  <c r="E1415" i="8"/>
  <c r="E1425" i="8"/>
  <c r="E1436" i="8"/>
  <c r="E1447" i="8"/>
  <c r="E1457" i="8"/>
  <c r="E1468" i="8"/>
  <c r="E1479" i="8"/>
  <c r="E1489" i="8"/>
  <c r="E1500" i="8"/>
  <c r="E1511" i="8"/>
  <c r="E1521" i="8"/>
  <c r="E1532" i="8"/>
  <c r="E1543" i="8"/>
  <c r="E1553" i="8"/>
  <c r="E1564" i="8"/>
  <c r="E1575" i="8"/>
  <c r="E1585" i="8"/>
  <c r="E1596" i="8"/>
  <c r="E1607" i="8"/>
  <c r="E1617" i="8"/>
  <c r="E1628" i="8"/>
  <c r="E1639" i="8"/>
  <c r="E1649" i="8"/>
  <c r="E1660" i="8"/>
  <c r="E1671" i="8"/>
  <c r="E1681" i="8"/>
  <c r="E1692" i="8"/>
  <c r="E1703" i="8"/>
  <c r="E1713" i="8"/>
  <c r="E1724" i="8"/>
  <c r="E1735" i="8"/>
  <c r="E1745" i="8"/>
  <c r="E1756" i="8"/>
  <c r="E1767" i="8"/>
  <c r="E1777" i="8"/>
  <c r="E1788" i="8"/>
  <c r="E1799" i="8"/>
  <c r="E1809" i="8"/>
  <c r="E1820" i="8"/>
  <c r="E1831" i="8"/>
  <c r="E1298" i="8"/>
  <c r="E1330" i="8"/>
  <c r="E1352" i="8"/>
  <c r="E1362" i="8"/>
  <c r="E1373" i="8"/>
  <c r="E1384" i="8"/>
  <c r="E1394" i="8"/>
  <c r="E1405" i="8"/>
  <c r="E1416" i="8"/>
  <c r="E1426" i="8"/>
  <c r="E1437" i="8"/>
  <c r="E1448" i="8"/>
  <c r="E1458" i="8"/>
  <c r="E1469" i="8"/>
  <c r="E1480" i="8"/>
  <c r="E1490" i="8"/>
  <c r="E1501" i="8"/>
  <c r="E1512" i="8"/>
  <c r="E1522" i="8"/>
  <c r="E1533" i="8"/>
  <c r="E1544" i="8"/>
  <c r="E1554" i="8"/>
  <c r="E1565" i="8"/>
  <c r="E1576" i="8"/>
  <c r="E1586" i="8"/>
  <c r="E1597" i="8"/>
  <c r="E1608" i="8"/>
  <c r="E1618" i="8"/>
  <c r="E1629" i="8"/>
  <c r="E1640" i="8"/>
  <c r="E1650" i="8"/>
  <c r="E1661" i="8"/>
  <c r="E1672" i="8"/>
  <c r="E1682" i="8"/>
  <c r="E1693" i="8"/>
  <c r="E1704" i="8"/>
  <c r="E1714" i="8"/>
  <c r="E1725" i="8"/>
  <c r="E1736" i="8"/>
  <c r="E1746" i="8"/>
  <c r="E1757" i="8"/>
  <c r="E1768" i="8"/>
  <c r="E1778" i="8"/>
  <c r="E1789" i="8"/>
  <c r="E1800" i="8"/>
  <c r="E1810" i="8"/>
  <c r="E1821" i="8"/>
  <c r="E1832" i="8"/>
  <c r="E1842" i="8"/>
  <c r="E1853" i="8"/>
  <c r="E1864" i="8"/>
  <c r="E1874" i="8"/>
  <c r="E1885" i="8"/>
  <c r="E1896" i="8"/>
  <c r="E1906" i="8"/>
  <c r="E1917" i="8"/>
  <c r="E1928" i="8"/>
  <c r="E1938" i="8"/>
  <c r="E1949" i="8"/>
  <c r="E1960" i="8"/>
  <c r="E1970" i="8"/>
  <c r="E1981" i="8"/>
  <c r="E1992" i="8"/>
  <c r="E2002" i="8"/>
  <c r="E2013" i="8"/>
  <c r="E2024" i="8"/>
  <c r="E2034" i="8"/>
  <c r="E2045" i="8"/>
  <c r="E2056" i="8"/>
  <c r="E2066" i="8"/>
  <c r="E2077" i="8"/>
  <c r="E2088" i="8"/>
  <c r="E2098" i="8"/>
  <c r="E2109" i="8"/>
  <c r="E2120" i="8"/>
  <c r="E2129" i="8"/>
  <c r="E2137" i="8"/>
  <c r="E2145" i="8"/>
  <c r="E2153" i="8"/>
  <c r="E2161" i="8"/>
  <c r="E2169" i="8"/>
  <c r="E2177" i="8"/>
  <c r="E2185" i="8"/>
  <c r="E2193" i="8"/>
  <c r="E2201" i="8"/>
  <c r="E2209" i="8"/>
  <c r="E2217" i="8"/>
  <c r="E2225" i="8"/>
  <c r="E2233" i="8"/>
  <c r="E2241" i="8"/>
  <c r="E2249" i="8"/>
  <c r="E2257" i="8"/>
  <c r="E2265" i="8"/>
  <c r="E2273" i="8"/>
  <c r="E2281" i="8"/>
  <c r="E2289" i="8"/>
  <c r="E2297" i="8"/>
  <c r="E2305" i="8"/>
  <c r="E2313" i="8"/>
  <c r="E2321" i="8"/>
  <c r="E2329" i="8"/>
  <c r="E2337" i="8"/>
  <c r="E2345" i="8"/>
  <c r="E2353" i="8"/>
  <c r="E2361" i="8"/>
  <c r="E2369" i="8"/>
  <c r="E2377" i="8"/>
  <c r="E2385" i="8"/>
  <c r="E2393" i="8"/>
  <c r="E2401" i="8"/>
  <c r="E2409" i="8"/>
  <c r="E2417" i="8"/>
  <c r="E2425" i="8"/>
  <c r="E2433" i="8"/>
  <c r="E2441" i="8"/>
  <c r="E2449" i="8"/>
  <c r="E2457" i="8"/>
  <c r="E2465" i="8"/>
  <c r="E2473" i="8"/>
  <c r="E2481" i="8"/>
  <c r="E2489" i="8"/>
  <c r="E2497" i="8"/>
  <c r="E2505" i="8"/>
  <c r="E2513" i="8"/>
  <c r="E2521" i="8"/>
  <c r="E2529" i="8"/>
  <c r="E2537" i="8"/>
  <c r="E2545" i="8"/>
  <c r="E2553" i="8"/>
  <c r="E2561" i="8"/>
  <c r="E2569" i="8"/>
  <c r="E2577" i="8"/>
  <c r="E2585" i="8"/>
  <c r="E2593" i="8"/>
  <c r="E2601" i="8"/>
  <c r="E2609" i="8"/>
  <c r="E2617" i="8"/>
  <c r="E2625" i="8"/>
  <c r="E2633" i="8"/>
  <c r="E2641" i="8"/>
  <c r="E2649" i="8"/>
  <c r="E2657" i="8"/>
  <c r="E2665" i="8"/>
  <c r="E2673" i="8"/>
  <c r="E2681" i="8"/>
  <c r="E2689" i="8"/>
  <c r="E2697" i="8"/>
  <c r="E2705" i="8"/>
  <c r="E2713" i="8"/>
  <c r="E2721" i="8"/>
  <c r="E2729" i="8"/>
  <c r="E2737" i="8"/>
  <c r="E2745" i="8"/>
  <c r="E2753" i="8"/>
  <c r="E2761" i="8"/>
  <c r="E2769" i="8"/>
  <c r="E2777" i="8"/>
  <c r="E1271" i="8"/>
  <c r="E1305" i="8"/>
  <c r="E1337" i="8"/>
  <c r="E1353" i="8"/>
  <c r="E1364" i="8"/>
  <c r="E1375" i="8"/>
  <c r="E1385" i="8"/>
  <c r="E1396" i="8"/>
  <c r="E1407" i="8"/>
  <c r="E1417" i="8"/>
  <c r="E1428" i="8"/>
  <c r="E1439" i="8"/>
  <c r="E1449" i="8"/>
  <c r="E1460" i="8"/>
  <c r="E1471" i="8"/>
  <c r="E1481" i="8"/>
  <c r="E1492" i="8"/>
  <c r="E1503" i="8"/>
  <c r="E1513" i="8"/>
  <c r="E1524" i="8"/>
  <c r="E1535" i="8"/>
  <c r="E1545" i="8"/>
  <c r="E1556" i="8"/>
  <c r="E1567" i="8"/>
  <c r="E1577" i="8"/>
  <c r="E1588" i="8"/>
  <c r="E1599" i="8"/>
  <c r="E1609" i="8"/>
  <c r="E1620" i="8"/>
  <c r="E1631" i="8"/>
  <c r="E1641" i="8"/>
  <c r="E1652" i="8"/>
  <c r="E1663" i="8"/>
  <c r="E1673" i="8"/>
  <c r="E1684" i="8"/>
  <c r="E1695" i="8"/>
  <c r="E1705" i="8"/>
  <c r="E1716" i="8"/>
  <c r="E1727" i="8"/>
  <c r="E1737" i="8"/>
  <c r="E1748" i="8"/>
  <c r="E1759" i="8"/>
  <c r="E1769" i="8"/>
  <c r="E1780" i="8"/>
  <c r="E1791" i="8"/>
  <c r="E1801" i="8"/>
  <c r="E1812" i="8"/>
  <c r="E1823" i="8"/>
  <c r="E1833" i="8"/>
  <c r="E1844" i="8"/>
  <c r="E1855" i="8"/>
  <c r="E1865" i="8"/>
  <c r="E1876" i="8"/>
  <c r="E1887" i="8"/>
  <c r="E1897" i="8"/>
  <c r="E1908" i="8"/>
  <c r="E1919" i="8"/>
  <c r="E1929" i="8"/>
  <c r="E1940" i="8"/>
  <c r="E1951" i="8"/>
  <c r="E1961" i="8"/>
  <c r="E1972" i="8"/>
  <c r="E1983" i="8"/>
  <c r="E1993" i="8"/>
  <c r="E2004" i="8"/>
  <c r="E2015" i="8"/>
  <c r="E2025" i="8"/>
  <c r="E2036" i="8"/>
  <c r="E2047" i="8"/>
  <c r="E2057" i="8"/>
  <c r="E2068" i="8"/>
  <c r="E2079" i="8"/>
  <c r="E2089" i="8"/>
  <c r="E2100" i="8"/>
  <c r="E2111" i="8"/>
  <c r="E2121" i="8"/>
  <c r="E2130" i="8"/>
  <c r="E2138" i="8"/>
  <c r="E2146" i="8"/>
  <c r="E2154" i="8"/>
  <c r="E2162" i="8"/>
  <c r="E2170" i="8"/>
  <c r="E2178" i="8"/>
  <c r="E2186" i="8"/>
  <c r="E2194" i="8"/>
  <c r="E1273" i="8"/>
  <c r="E1306" i="8"/>
  <c r="E1338" i="8"/>
  <c r="E1354" i="8"/>
  <c r="E1365" i="8"/>
  <c r="E1376" i="8"/>
  <c r="E1386" i="8"/>
  <c r="E1397" i="8"/>
  <c r="E1408" i="8"/>
  <c r="E1418" i="8"/>
  <c r="E1429" i="8"/>
  <c r="E1440" i="8"/>
  <c r="E1450" i="8"/>
  <c r="E1461" i="8"/>
  <c r="E1472" i="8"/>
  <c r="E1482" i="8"/>
  <c r="E1493" i="8"/>
  <c r="E1504" i="8"/>
  <c r="E1514" i="8"/>
  <c r="E1525" i="8"/>
  <c r="E1536" i="8"/>
  <c r="E1546" i="8"/>
  <c r="E1557" i="8"/>
  <c r="E1568" i="8"/>
  <c r="E1578" i="8"/>
  <c r="E1589" i="8"/>
  <c r="E1600" i="8"/>
  <c r="E1610" i="8"/>
  <c r="E1621" i="8"/>
  <c r="E1632" i="8"/>
  <c r="E1642" i="8"/>
  <c r="E1653" i="8"/>
  <c r="E1664" i="8"/>
  <c r="E1674" i="8"/>
  <c r="E1685" i="8"/>
  <c r="E1696" i="8"/>
  <c r="E1706" i="8"/>
  <c r="E1717" i="8"/>
  <c r="E1728" i="8"/>
  <c r="E1738" i="8"/>
  <c r="E1749" i="8"/>
  <c r="E1760" i="8"/>
  <c r="E1770" i="8"/>
  <c r="E1781" i="8"/>
  <c r="E1792" i="8"/>
  <c r="E1802" i="8"/>
  <c r="E1813" i="8"/>
  <c r="E1824" i="8"/>
  <c r="E1834" i="8"/>
  <c r="E1845" i="8"/>
  <c r="E1856" i="8"/>
  <c r="E1866" i="8"/>
  <c r="E1877" i="8"/>
  <c r="E1888" i="8"/>
  <c r="E1898" i="8"/>
  <c r="E1909" i="8"/>
  <c r="E1920" i="8"/>
  <c r="E1930" i="8"/>
  <c r="E1941" i="8"/>
  <c r="E1952" i="8"/>
  <c r="E1962" i="8"/>
  <c r="E1973" i="8"/>
  <c r="E1984" i="8"/>
  <c r="E1994" i="8"/>
  <c r="E2005" i="8"/>
  <c r="E2016" i="8"/>
  <c r="E2026" i="8"/>
  <c r="E1281" i="8"/>
  <c r="E1313" i="8"/>
  <c r="E1345" i="8"/>
  <c r="E1356" i="8"/>
  <c r="E1367" i="8"/>
  <c r="E1377" i="8"/>
  <c r="E1388" i="8"/>
  <c r="E1399" i="8"/>
  <c r="E1409" i="8"/>
  <c r="E1420" i="8"/>
  <c r="E1431" i="8"/>
  <c r="E1441" i="8"/>
  <c r="E1452" i="8"/>
  <c r="E1463" i="8"/>
  <c r="E1473" i="8"/>
  <c r="E1484" i="8"/>
  <c r="E1495" i="8"/>
  <c r="E1505" i="8"/>
  <c r="E1516" i="8"/>
  <c r="E1527" i="8"/>
  <c r="E1537" i="8"/>
  <c r="E1548" i="8"/>
  <c r="E1559" i="8"/>
  <c r="E1569" i="8"/>
  <c r="E1580" i="8"/>
  <c r="E1591" i="8"/>
  <c r="E1601" i="8"/>
  <c r="E1612" i="8"/>
  <c r="E1623" i="8"/>
  <c r="E1633" i="8"/>
  <c r="E1644" i="8"/>
  <c r="E1655" i="8"/>
  <c r="E1665" i="8"/>
  <c r="E1676" i="8"/>
  <c r="E1687" i="8"/>
  <c r="E1697" i="8"/>
  <c r="E1708" i="8"/>
  <c r="E1719" i="8"/>
  <c r="E1729" i="8"/>
  <c r="E1740" i="8"/>
  <c r="E1751" i="8"/>
  <c r="E1761" i="8"/>
  <c r="E1772" i="8"/>
  <c r="E1783" i="8"/>
  <c r="E1793" i="8"/>
  <c r="E1804" i="8"/>
  <c r="E1815" i="8"/>
  <c r="E1825" i="8"/>
  <c r="E1836" i="8"/>
  <c r="E1847" i="8"/>
  <c r="E1857" i="8"/>
  <c r="E1868" i="8"/>
  <c r="E1879" i="8"/>
  <c r="E1889" i="8"/>
  <c r="E1900" i="8"/>
  <c r="E1911" i="8"/>
  <c r="E1921" i="8"/>
  <c r="E1932" i="8"/>
  <c r="E1943" i="8"/>
  <c r="E1953" i="8"/>
  <c r="E1964" i="8"/>
  <c r="E1975" i="8"/>
  <c r="E1985" i="8"/>
  <c r="E1996" i="8"/>
  <c r="E2007" i="8"/>
  <c r="E2017" i="8"/>
  <c r="E2028" i="8"/>
  <c r="E2039" i="8"/>
  <c r="E2049" i="8"/>
  <c r="E2060" i="8"/>
  <c r="E2071" i="8"/>
  <c r="E2081" i="8"/>
  <c r="E2092" i="8"/>
  <c r="E2103" i="8"/>
  <c r="E2113" i="8"/>
  <c r="E2124" i="8"/>
  <c r="E2132" i="8"/>
  <c r="E2140" i="8"/>
  <c r="E2148" i="8"/>
  <c r="E2156" i="8"/>
  <c r="E2164" i="8"/>
  <c r="E2172" i="8"/>
  <c r="E2180" i="8"/>
  <c r="E2188" i="8"/>
  <c r="E2196" i="8"/>
  <c r="E2204" i="8"/>
  <c r="E2212" i="8"/>
  <c r="E2220" i="8"/>
  <c r="E2228" i="8"/>
  <c r="E2236" i="8"/>
  <c r="E2244" i="8"/>
  <c r="E2252" i="8"/>
  <c r="E2260" i="8"/>
  <c r="E2268" i="8"/>
  <c r="E2276" i="8"/>
  <c r="E2284" i="8"/>
  <c r="E2292" i="8"/>
  <c r="E2300" i="8"/>
  <c r="E2308" i="8"/>
  <c r="E2316" i="8"/>
  <c r="E2324" i="8"/>
  <c r="E2332" i="8"/>
  <c r="E2340" i="8"/>
  <c r="E2348" i="8"/>
  <c r="E2356" i="8"/>
  <c r="E2364" i="8"/>
  <c r="E2372" i="8"/>
  <c r="E2380" i="8"/>
  <c r="E2388" i="8"/>
  <c r="E2396" i="8"/>
  <c r="E2404" i="8"/>
  <c r="E2412" i="8"/>
  <c r="E2420" i="8"/>
  <c r="E2428" i="8"/>
  <c r="E2436" i="8"/>
  <c r="E2444" i="8"/>
  <c r="E2452" i="8"/>
  <c r="E2460" i="8"/>
  <c r="E2468" i="8"/>
  <c r="E2476" i="8"/>
  <c r="E2484" i="8"/>
  <c r="E2492" i="8"/>
  <c r="E2500" i="8"/>
  <c r="E2508" i="8"/>
  <c r="E2516" i="8"/>
  <c r="E2524" i="8"/>
  <c r="E2532" i="8"/>
  <c r="E2540" i="8"/>
  <c r="E2548" i="8"/>
  <c r="E2556" i="8"/>
  <c r="E2564" i="8"/>
  <c r="E2572" i="8"/>
  <c r="E2580" i="8"/>
  <c r="E2588" i="8"/>
  <c r="E2596" i="8"/>
  <c r="E2604" i="8"/>
  <c r="E2612" i="8"/>
  <c r="E2620" i="8"/>
  <c r="E2628" i="8"/>
  <c r="E2636" i="8"/>
  <c r="E2644" i="8"/>
  <c r="E2652" i="8"/>
  <c r="E2660" i="8"/>
  <c r="E2668" i="8"/>
  <c r="E2676" i="8"/>
  <c r="E2684" i="8"/>
  <c r="E2692" i="8"/>
  <c r="E2700" i="8"/>
  <c r="E2708" i="8"/>
  <c r="E2716" i="8"/>
  <c r="E2724" i="8"/>
  <c r="E2732" i="8"/>
  <c r="E2740" i="8"/>
  <c r="E2748" i="8"/>
  <c r="E2756" i="8"/>
  <c r="E2764" i="8"/>
  <c r="E2772" i="8"/>
  <c r="E2780" i="8"/>
  <c r="E1852" i="8"/>
  <c r="E1895" i="8"/>
  <c r="E1937" i="8"/>
  <c r="E1980" i="8"/>
  <c r="E2023" i="8"/>
  <c r="E2052" i="8"/>
  <c r="E2073" i="8"/>
  <c r="E2095" i="8"/>
  <c r="E2116" i="8"/>
  <c r="E2134" i="8"/>
  <c r="E2150" i="8"/>
  <c r="E2166" i="8"/>
  <c r="E2182" i="8"/>
  <c r="E2198" i="8"/>
  <c r="E2210" i="8"/>
  <c r="E2222" i="8"/>
  <c r="E2232" i="8"/>
  <c r="E1861" i="8"/>
  <c r="E1904" i="8"/>
  <c r="E1946" i="8"/>
  <c r="E1863" i="8"/>
  <c r="E1905" i="8"/>
  <c r="E1948" i="8"/>
  <c r="E1991" i="8"/>
  <c r="E1872" i="8"/>
  <c r="E1914" i="8"/>
  <c r="E1957" i="8"/>
  <c r="E2000" i="8"/>
  <c r="E2037" i="8"/>
  <c r="E2058" i="8"/>
  <c r="E2080" i="8"/>
  <c r="E2101" i="8"/>
  <c r="E2122" i="8"/>
  <c r="E2139" i="8"/>
  <c r="E2155" i="8"/>
  <c r="E2171" i="8"/>
  <c r="E2187" i="8"/>
  <c r="E2202" i="8"/>
  <c r="E2215" i="8"/>
  <c r="E2226" i="8"/>
  <c r="E2237" i="8"/>
  <c r="E2247" i="8"/>
  <c r="E2258" i="8"/>
  <c r="E2269" i="8"/>
  <c r="E2279" i="8"/>
  <c r="E2290" i="8"/>
  <c r="E2301" i="8"/>
  <c r="E2311" i="8"/>
  <c r="E2322" i="8"/>
  <c r="E2333" i="8"/>
  <c r="E2343" i="8"/>
  <c r="E2354" i="8"/>
  <c r="E2365" i="8"/>
  <c r="E2375" i="8"/>
  <c r="E2386" i="8"/>
  <c r="E2397" i="8"/>
  <c r="E2407" i="8"/>
  <c r="E2418" i="8"/>
  <c r="E2429" i="8"/>
  <c r="E2439" i="8"/>
  <c r="E2450" i="8"/>
  <c r="E2461" i="8"/>
  <c r="E2471" i="8"/>
  <c r="E2482" i="8"/>
  <c r="E2493" i="8"/>
  <c r="E2503" i="8"/>
  <c r="E2514" i="8"/>
  <c r="E2525" i="8"/>
  <c r="E2535" i="8"/>
  <c r="E2546" i="8"/>
  <c r="E2557" i="8"/>
  <c r="E2567" i="8"/>
  <c r="E2578" i="8"/>
  <c r="E2589" i="8"/>
  <c r="E2599" i="8"/>
  <c r="E2610" i="8"/>
  <c r="E2621" i="8"/>
  <c r="E2631" i="8"/>
  <c r="E2642" i="8"/>
  <c r="E2653" i="8"/>
  <c r="E2663" i="8"/>
  <c r="E2674" i="8"/>
  <c r="E2685" i="8"/>
  <c r="E2695" i="8"/>
  <c r="E2706" i="8"/>
  <c r="E2717" i="8"/>
  <c r="E2727" i="8"/>
  <c r="E2738" i="8"/>
  <c r="E2749" i="8"/>
  <c r="E2759" i="8"/>
  <c r="E2770" i="8"/>
  <c r="E2781" i="8"/>
  <c r="E2789" i="8"/>
  <c r="E2797" i="8"/>
  <c r="E2805" i="8"/>
  <c r="E2813" i="8"/>
  <c r="E2821" i="8"/>
  <c r="E2829" i="8"/>
  <c r="E2837" i="8"/>
  <c r="E2845" i="8"/>
  <c r="E2853" i="8"/>
  <c r="E2861" i="8"/>
  <c r="E2869" i="8"/>
  <c r="E2877" i="8"/>
  <c r="E2885" i="8"/>
  <c r="E2893" i="8"/>
  <c r="E2901" i="8"/>
  <c r="E2909" i="8"/>
  <c r="E2917" i="8"/>
  <c r="E1873" i="8"/>
  <c r="E1916" i="8"/>
  <c r="E1959" i="8"/>
  <c r="E2001" i="8"/>
  <c r="E2041" i="8"/>
  <c r="E2063" i="8"/>
  <c r="E2084" i="8"/>
  <c r="E2105" i="8"/>
  <c r="E2126" i="8"/>
  <c r="E2142" i="8"/>
  <c r="E2158" i="8"/>
  <c r="E2174" i="8"/>
  <c r="E2190" i="8"/>
  <c r="E2203" i="8"/>
  <c r="E2216" i="8"/>
  <c r="E2227" i="8"/>
  <c r="E2238" i="8"/>
  <c r="E1840" i="8"/>
  <c r="E1882" i="8"/>
  <c r="E1925" i="8"/>
  <c r="E1841" i="8"/>
  <c r="E1884" i="8"/>
  <c r="E1927" i="8"/>
  <c r="E1969" i="8"/>
  <c r="E1850" i="8"/>
  <c r="E1893" i="8"/>
  <c r="E1936" i="8"/>
  <c r="E1978" i="8"/>
  <c r="E2021" i="8"/>
  <c r="E2048" i="8"/>
  <c r="E2069" i="8"/>
  <c r="E2090" i="8"/>
  <c r="E2112" i="8"/>
  <c r="E2131" i="8"/>
  <c r="E2147" i="8"/>
  <c r="E2163" i="8"/>
  <c r="E2179" i="8"/>
  <c r="E2195" i="8"/>
  <c r="E2208" i="8"/>
  <c r="E2221" i="8"/>
  <c r="E2231" i="8"/>
  <c r="E2242" i="8"/>
  <c r="E2253" i="8"/>
  <c r="E2263" i="8"/>
  <c r="E2274" i="8"/>
  <c r="E2285" i="8"/>
  <c r="E2295" i="8"/>
  <c r="E2306" i="8"/>
  <c r="E2317" i="8"/>
  <c r="E2327" i="8"/>
  <c r="E2338" i="8"/>
  <c r="E2349" i="8"/>
  <c r="E2359" i="8"/>
  <c r="E2370" i="8"/>
  <c r="E2381" i="8"/>
  <c r="E2391" i="8"/>
  <c r="E2402" i="8"/>
  <c r="E2413" i="8"/>
  <c r="E2423" i="8"/>
  <c r="E2434" i="8"/>
  <c r="E2445" i="8"/>
  <c r="E2455" i="8"/>
  <c r="E2466" i="8"/>
  <c r="E2477" i="8"/>
  <c r="E2487" i="8"/>
  <c r="E2498" i="8"/>
  <c r="E2509" i="8"/>
  <c r="E2519" i="8"/>
  <c r="E2530" i="8"/>
  <c r="E2541" i="8"/>
  <c r="E2551" i="8"/>
  <c r="E2562" i="8"/>
  <c r="E2573" i="8"/>
  <c r="E2583" i="8"/>
  <c r="E2594" i="8"/>
  <c r="E2605" i="8"/>
  <c r="E2615" i="8"/>
  <c r="E2626" i="8"/>
  <c r="E2637" i="8"/>
  <c r="E2647" i="8"/>
  <c r="E2658" i="8"/>
  <c r="E2669" i="8"/>
  <c r="E2679" i="8"/>
  <c r="E2690" i="8"/>
  <c r="E2701" i="8"/>
  <c r="E2711" i="8"/>
  <c r="E2722" i="8"/>
  <c r="E2733" i="8"/>
  <c r="E2743" i="8"/>
  <c r="E2754" i="8"/>
  <c r="E2765" i="8"/>
  <c r="E2775" i="8"/>
  <c r="E2785" i="8"/>
  <c r="E2793" i="8"/>
  <c r="E2801" i="8"/>
  <c r="E2809" i="8"/>
  <c r="E2817" i="8"/>
  <c r="E2825" i="8"/>
  <c r="E2833" i="8"/>
  <c r="E2841" i="8"/>
  <c r="E2849" i="8"/>
  <c r="E2857" i="8"/>
  <c r="E2865" i="8"/>
  <c r="E2873" i="8"/>
  <c r="E2881" i="8"/>
  <c r="E2889" i="8"/>
  <c r="E2897" i="8"/>
  <c r="E2905" i="8"/>
  <c r="E2913" i="8"/>
  <c r="E2921" i="8"/>
  <c r="E2929" i="8"/>
  <c r="E2937" i="8"/>
  <c r="E2012" i="8"/>
  <c r="E2065" i="8"/>
  <c r="E2108" i="8"/>
  <c r="E2144" i="8"/>
  <c r="E2176" i="8"/>
  <c r="E2207" i="8"/>
  <c r="E2230" i="8"/>
  <c r="E2248" i="8"/>
  <c r="E2262" i="8"/>
  <c r="E2277" i="8"/>
  <c r="E2291" i="8"/>
  <c r="E2304" i="8"/>
  <c r="E2319" i="8"/>
  <c r="E2334" i="8"/>
  <c r="E2347" i="8"/>
  <c r="E2362" i="8"/>
  <c r="E2376" i="8"/>
  <c r="E2390" i="8"/>
  <c r="E2405" i="8"/>
  <c r="E2419" i="8"/>
  <c r="E2432" i="8"/>
  <c r="E2447" i="8"/>
  <c r="E2462" i="8"/>
  <c r="E2475" i="8"/>
  <c r="E2490" i="8"/>
  <c r="E2504" i="8"/>
  <c r="E2518" i="8"/>
  <c r="E2533" i="8"/>
  <c r="E2547" i="8"/>
  <c r="E2560" i="8"/>
  <c r="E2575" i="8"/>
  <c r="E2590" i="8"/>
  <c r="E2603" i="8"/>
  <c r="E2618" i="8"/>
  <c r="E2632" i="8"/>
  <c r="E2646" i="8"/>
  <c r="E2661" i="8"/>
  <c r="E2675" i="8"/>
  <c r="E2688" i="8"/>
  <c r="E2703" i="8"/>
  <c r="E2718" i="8"/>
  <c r="E2731" i="8"/>
  <c r="E2746" i="8"/>
  <c r="E2760" i="8"/>
  <c r="E2774" i="8"/>
  <c r="E2787" i="8"/>
  <c r="E2798" i="8"/>
  <c r="E2808" i="8"/>
  <c r="E2032" i="8"/>
  <c r="E2074" i="8"/>
  <c r="E2117" i="8"/>
  <c r="E2151" i="8"/>
  <c r="E2183" i="8"/>
  <c r="E2211" i="8"/>
  <c r="E2234" i="8"/>
  <c r="E2250" i="8"/>
  <c r="E2264" i="8"/>
  <c r="E2278" i="8"/>
  <c r="E2293" i="8"/>
  <c r="E2307" i="8"/>
  <c r="E2320" i="8"/>
  <c r="E2335" i="8"/>
  <c r="E2350" i="8"/>
  <c r="E2363" i="8"/>
  <c r="E2378" i="8"/>
  <c r="E2392" i="8"/>
  <c r="E2406" i="8"/>
  <c r="E2421" i="8"/>
  <c r="E2435" i="8"/>
  <c r="E2448" i="8"/>
  <c r="E2463" i="8"/>
  <c r="E2478" i="8"/>
  <c r="E2491" i="8"/>
  <c r="E2506" i="8"/>
  <c r="E2520" i="8"/>
  <c r="E2534" i="8"/>
  <c r="E2549" i="8"/>
  <c r="E2563" i="8"/>
  <c r="E2576" i="8"/>
  <c r="E2591" i="8"/>
  <c r="E2606" i="8"/>
  <c r="E2619" i="8"/>
  <c r="E2634" i="8"/>
  <c r="E2648" i="8"/>
  <c r="E2662" i="8"/>
  <c r="E2677" i="8"/>
  <c r="E2691" i="8"/>
  <c r="E2704" i="8"/>
  <c r="E2719" i="8"/>
  <c r="E2734" i="8"/>
  <c r="E2747" i="8"/>
  <c r="E2762" i="8"/>
  <c r="E2776" i="8"/>
  <c r="E2788" i="8"/>
  <c r="E2799" i="8"/>
  <c r="E2033" i="8"/>
  <c r="E2076" i="8"/>
  <c r="E2119" i="8"/>
  <c r="E2152" i="8"/>
  <c r="E2184" i="8"/>
  <c r="E2214" i="8"/>
  <c r="E2235" i="8"/>
  <c r="E2251" i="8"/>
  <c r="E2266" i="8"/>
  <c r="E2280" i="8"/>
  <c r="E2294" i="8"/>
  <c r="E2309" i="8"/>
  <c r="E2323" i="8"/>
  <c r="E2336" i="8"/>
  <c r="E2351" i="8"/>
  <c r="E2366" i="8"/>
  <c r="E2379" i="8"/>
  <c r="E2394" i="8"/>
  <c r="E2408" i="8"/>
  <c r="E2422" i="8"/>
  <c r="E2437" i="8"/>
  <c r="E2451" i="8"/>
  <c r="E2464" i="8"/>
  <c r="E2479" i="8"/>
  <c r="E2494" i="8"/>
  <c r="E2507" i="8"/>
  <c r="E2522" i="8"/>
  <c r="E2536" i="8"/>
  <c r="E2550" i="8"/>
  <c r="E2565" i="8"/>
  <c r="E2579" i="8"/>
  <c r="E2592" i="8"/>
  <c r="E2607" i="8"/>
  <c r="E2622" i="8"/>
  <c r="E2635" i="8"/>
  <c r="E2650" i="8"/>
  <c r="E2664" i="8"/>
  <c r="E2678" i="8"/>
  <c r="E2693" i="8"/>
  <c r="E2707" i="8"/>
  <c r="E2720" i="8"/>
  <c r="E2735" i="8"/>
  <c r="E2750" i="8"/>
  <c r="E2763" i="8"/>
  <c r="E2778" i="8"/>
  <c r="E2790" i="8"/>
  <c r="E2800" i="8"/>
  <c r="E2811" i="8"/>
  <c r="E2822" i="8"/>
  <c r="E2832" i="8"/>
  <c r="E2843" i="8"/>
  <c r="E2854" i="8"/>
  <c r="E2864" i="8"/>
  <c r="E2875" i="8"/>
  <c r="E2886" i="8"/>
  <c r="E2896" i="8"/>
  <c r="E2907" i="8"/>
  <c r="E2918" i="8"/>
  <c r="E2927" i="8"/>
  <c r="E2936" i="8"/>
  <c r="E2042" i="8"/>
  <c r="E2085" i="8"/>
  <c r="E2127" i="8"/>
  <c r="E2159" i="8"/>
  <c r="E2191" i="8"/>
  <c r="E2218" i="8"/>
  <c r="E2239" i="8"/>
  <c r="E2254" i="8"/>
  <c r="E2267" i="8"/>
  <c r="E2282" i="8"/>
  <c r="E2296" i="8"/>
  <c r="E2310" i="8"/>
  <c r="E2325" i="8"/>
  <c r="E2339" i="8"/>
  <c r="E2352" i="8"/>
  <c r="E2367" i="8"/>
  <c r="E2382" i="8"/>
  <c r="E2395" i="8"/>
  <c r="E2410" i="8"/>
  <c r="E2424" i="8"/>
  <c r="E2438" i="8"/>
  <c r="E2453" i="8"/>
  <c r="E2467" i="8"/>
  <c r="E2480" i="8"/>
  <c r="E2495" i="8"/>
  <c r="E2510" i="8"/>
  <c r="E2523" i="8"/>
  <c r="E2538" i="8"/>
  <c r="E2552" i="8"/>
  <c r="E2566" i="8"/>
  <c r="E2581" i="8"/>
  <c r="E2595" i="8"/>
  <c r="E2608" i="8"/>
  <c r="E2623" i="8"/>
  <c r="E2638" i="8"/>
  <c r="E2651" i="8"/>
  <c r="E2666" i="8"/>
  <c r="E2680" i="8"/>
  <c r="E2694" i="8"/>
  <c r="E2709" i="8"/>
  <c r="E2723" i="8"/>
  <c r="E2736" i="8"/>
  <c r="E2751" i="8"/>
  <c r="E2766" i="8"/>
  <c r="E2779" i="8"/>
  <c r="E2791" i="8"/>
  <c r="E2802" i="8"/>
  <c r="E2812" i="8"/>
  <c r="E2823" i="8"/>
  <c r="E2834" i="8"/>
  <c r="E2844" i="8"/>
  <c r="E2855" i="8"/>
  <c r="E2866" i="8"/>
  <c r="E2876" i="8"/>
  <c r="E2887" i="8"/>
  <c r="E2898" i="8"/>
  <c r="E2908" i="8"/>
  <c r="E2919" i="8"/>
  <c r="E2928" i="8"/>
  <c r="E2938" i="8"/>
  <c r="E2946" i="8"/>
  <c r="E2954" i="8"/>
  <c r="E2962" i="8"/>
  <c r="E2970" i="8"/>
  <c r="E2978" i="8"/>
  <c r="E2986" i="8"/>
  <c r="E2994" i="8"/>
  <c r="E3002" i="8"/>
  <c r="E3010" i="8"/>
  <c r="E3018" i="8"/>
  <c r="E3026" i="8"/>
  <c r="E3034" i="8"/>
  <c r="E3042" i="8"/>
  <c r="E3050" i="8"/>
  <c r="E3058" i="8"/>
  <c r="E3066" i="8"/>
  <c r="E3074" i="8"/>
  <c r="E3082" i="8"/>
  <c r="E3090" i="8"/>
  <c r="E3098" i="8"/>
  <c r="E3106" i="8"/>
  <c r="E3114" i="8"/>
  <c r="E3122" i="8"/>
  <c r="E3130" i="8"/>
  <c r="E3138" i="8"/>
  <c r="E3146" i="8"/>
  <c r="E3154" i="8"/>
  <c r="E3162" i="8"/>
  <c r="E3170" i="8"/>
  <c r="E3178" i="8"/>
  <c r="E3186" i="8"/>
  <c r="E3194" i="8"/>
  <c r="E3202" i="8"/>
  <c r="E3210" i="8"/>
  <c r="E3218" i="8"/>
  <c r="E3226" i="8"/>
  <c r="E3234" i="8"/>
  <c r="E3242" i="8"/>
  <c r="E3250" i="8"/>
  <c r="E3258" i="8"/>
  <c r="E3266" i="8"/>
  <c r="E3274" i="8"/>
  <c r="E3282" i="8"/>
  <c r="E3290" i="8"/>
  <c r="E3298" i="8"/>
  <c r="E3306" i="8"/>
  <c r="E3314" i="8"/>
  <c r="E3322" i="8"/>
  <c r="E3330" i="8"/>
  <c r="E3338" i="8"/>
  <c r="E3346" i="8"/>
  <c r="E3354" i="8"/>
  <c r="E3362" i="8"/>
  <c r="E3370" i="8"/>
  <c r="E3378" i="8"/>
  <c r="E3386" i="8"/>
  <c r="E3394" i="8"/>
  <c r="E3402" i="8"/>
  <c r="E3410" i="8"/>
  <c r="E3418" i="8"/>
  <c r="E3426" i="8"/>
  <c r="E3434" i="8"/>
  <c r="E3442" i="8"/>
  <c r="E3450" i="8"/>
  <c r="E3458" i="8"/>
  <c r="E3466" i="8"/>
  <c r="E3474" i="8"/>
  <c r="E3482" i="8"/>
  <c r="E3490" i="8"/>
  <c r="E3498" i="8"/>
  <c r="E3506" i="8"/>
  <c r="E3514" i="8"/>
  <c r="E3522" i="8"/>
  <c r="E3530" i="8"/>
  <c r="E3538" i="8"/>
  <c r="E3546" i="8"/>
  <c r="E3554" i="8"/>
  <c r="E3562" i="8"/>
  <c r="E3570" i="8"/>
  <c r="E3578" i="8"/>
  <c r="E3586" i="8"/>
  <c r="E3594" i="8"/>
  <c r="E3602" i="8"/>
  <c r="E3610" i="8"/>
  <c r="E3618" i="8"/>
  <c r="E3626" i="8"/>
  <c r="E3634" i="8"/>
  <c r="E3642" i="8"/>
  <c r="E3650" i="8"/>
  <c r="E3658" i="8"/>
  <c r="E3666" i="8"/>
  <c r="E3674" i="8"/>
  <c r="E3682" i="8"/>
  <c r="E3690" i="8"/>
  <c r="E3698" i="8"/>
  <c r="E3706" i="8"/>
  <c r="E3714" i="8"/>
  <c r="E3722" i="8"/>
  <c r="E3730" i="8"/>
  <c r="E3738" i="8"/>
  <c r="E3746" i="8"/>
  <c r="E3754" i="8"/>
  <c r="E3762" i="8"/>
  <c r="E3770" i="8"/>
  <c r="E3778" i="8"/>
  <c r="E3786" i="8"/>
  <c r="E3794" i="8"/>
  <c r="E3802" i="8"/>
  <c r="E3810" i="8"/>
  <c r="E3818" i="8"/>
  <c r="E2044" i="8"/>
  <c r="E2087" i="8"/>
  <c r="E2128" i="8"/>
  <c r="E2160" i="8"/>
  <c r="E2192" i="8"/>
  <c r="E2219" i="8"/>
  <c r="E2240" i="8"/>
  <c r="E2255" i="8"/>
  <c r="E2270" i="8"/>
  <c r="E2283" i="8"/>
  <c r="E2298" i="8"/>
  <c r="E2312" i="8"/>
  <c r="E2326" i="8"/>
  <c r="E2341" i="8"/>
  <c r="E2355" i="8"/>
  <c r="E2368" i="8"/>
  <c r="E2383" i="8"/>
  <c r="E2398" i="8"/>
  <c r="E2411" i="8"/>
  <c r="E2426" i="8"/>
  <c r="E2440" i="8"/>
  <c r="E2454" i="8"/>
  <c r="E2469" i="8"/>
  <c r="E2483" i="8"/>
  <c r="E2496" i="8"/>
  <c r="E2511" i="8"/>
  <c r="E2526" i="8"/>
  <c r="E2539" i="8"/>
  <c r="E2554" i="8"/>
  <c r="E2568" i="8"/>
  <c r="E2582" i="8"/>
  <c r="E2597" i="8"/>
  <c r="E2611" i="8"/>
  <c r="E2624" i="8"/>
  <c r="E2639" i="8"/>
  <c r="E2654" i="8"/>
  <c r="E2667" i="8"/>
  <c r="E2682" i="8"/>
  <c r="E2696" i="8"/>
  <c r="E2710" i="8"/>
  <c r="E2725" i="8"/>
  <c r="E2739" i="8"/>
  <c r="E2752" i="8"/>
  <c r="E2767" i="8"/>
  <c r="E2782" i="8"/>
  <c r="E2792" i="8"/>
  <c r="E2803" i="8"/>
  <c r="E1968" i="8"/>
  <c r="E2053" i="8"/>
  <c r="E2096" i="8"/>
  <c r="E2135" i="8"/>
  <c r="E2167" i="8"/>
  <c r="E2199" i="8"/>
  <c r="E2223" i="8"/>
  <c r="E2243" i="8"/>
  <c r="E2256" i="8"/>
  <c r="E2271" i="8"/>
  <c r="E2286" i="8"/>
  <c r="E2299" i="8"/>
  <c r="E2314" i="8"/>
  <c r="E2328" i="8"/>
  <c r="E2342" i="8"/>
  <c r="E2357" i="8"/>
  <c r="E2371" i="8"/>
  <c r="E2384" i="8"/>
  <c r="E2399" i="8"/>
  <c r="E2414" i="8"/>
  <c r="E2427" i="8"/>
  <c r="E2442" i="8"/>
  <c r="E2456" i="8"/>
  <c r="E2470" i="8"/>
  <c r="E2485" i="8"/>
  <c r="E2499" i="8"/>
  <c r="E2512" i="8"/>
  <c r="E2527" i="8"/>
  <c r="E2542" i="8"/>
  <c r="E2555" i="8"/>
  <c r="E2570" i="8"/>
  <c r="E2584" i="8"/>
  <c r="E2598" i="8"/>
  <c r="E2613" i="8"/>
  <c r="E2627" i="8"/>
  <c r="E2640" i="8"/>
  <c r="E2655" i="8"/>
  <c r="E2670" i="8"/>
  <c r="E2683" i="8"/>
  <c r="E2698" i="8"/>
  <c r="E2712" i="8"/>
  <c r="E2726" i="8"/>
  <c r="E2741" i="8"/>
  <c r="E2755" i="8"/>
  <c r="E2768" i="8"/>
  <c r="E2783" i="8"/>
  <c r="E2794" i="8"/>
  <c r="E2804" i="8"/>
  <c r="E1989" i="8"/>
  <c r="E2055" i="8"/>
  <c r="E2097" i="8"/>
  <c r="E2136" i="8"/>
  <c r="E2168" i="8"/>
  <c r="E2200" i="8"/>
  <c r="E2224" i="8"/>
  <c r="E2245" i="8"/>
  <c r="E2259" i="8"/>
  <c r="E2272" i="8"/>
  <c r="E2287" i="8"/>
  <c r="E2302" i="8"/>
  <c r="E2315" i="8"/>
  <c r="E2330" i="8"/>
  <c r="E2344" i="8"/>
  <c r="E2358" i="8"/>
  <c r="E2373" i="8"/>
  <c r="E2387" i="8"/>
  <c r="E2400" i="8"/>
  <c r="E2415" i="8"/>
  <c r="E2430" i="8"/>
  <c r="E2443" i="8"/>
  <c r="E2458" i="8"/>
  <c r="E2472" i="8"/>
  <c r="E2486" i="8"/>
  <c r="E2501" i="8"/>
  <c r="E2515" i="8"/>
  <c r="E2528" i="8"/>
  <c r="E2543" i="8"/>
  <c r="E2558" i="8"/>
  <c r="E2571" i="8"/>
  <c r="E2586" i="8"/>
  <c r="E2600" i="8"/>
  <c r="E2614" i="8"/>
  <c r="E2629" i="8"/>
  <c r="E2643" i="8"/>
  <c r="E2656" i="8"/>
  <c r="E2671" i="8"/>
  <c r="E2686" i="8"/>
  <c r="E2699" i="8"/>
  <c r="E2714" i="8"/>
  <c r="E2728" i="8"/>
  <c r="E2742" i="8"/>
  <c r="E2757" i="8"/>
  <c r="E2771" i="8"/>
  <c r="E2784" i="8"/>
  <c r="E2795" i="8"/>
  <c r="E2806" i="8"/>
  <c r="E2816" i="8"/>
  <c r="E2827" i="8"/>
  <c r="E2838" i="8"/>
  <c r="E2848" i="8"/>
  <c r="E2859" i="8"/>
  <c r="E2870" i="8"/>
  <c r="E2880" i="8"/>
  <c r="E2891" i="8"/>
  <c r="E2902" i="8"/>
  <c r="E2912" i="8"/>
  <c r="E2923" i="8"/>
  <c r="E2932" i="8"/>
  <c r="E2010" i="8"/>
  <c r="E2064" i="8"/>
  <c r="E2106" i="8"/>
  <c r="E2143" i="8"/>
  <c r="E2175" i="8"/>
  <c r="E2206" i="8"/>
  <c r="E2229" i="8"/>
  <c r="E2246" i="8"/>
  <c r="E2261" i="8"/>
  <c r="E2275" i="8"/>
  <c r="E2288" i="8"/>
  <c r="E2303" i="8"/>
  <c r="E2318" i="8"/>
  <c r="E2331" i="8"/>
  <c r="E2346" i="8"/>
  <c r="E2360" i="8"/>
  <c r="E2374" i="8"/>
  <c r="E2389" i="8"/>
  <c r="E2403" i="8"/>
  <c r="E2416" i="8"/>
  <c r="E2431" i="8"/>
  <c r="E2446" i="8"/>
  <c r="E2459" i="8"/>
  <c r="E2474" i="8"/>
  <c r="E2488" i="8"/>
  <c r="E2502" i="8"/>
  <c r="E2517" i="8"/>
  <c r="E2531" i="8"/>
  <c r="E2544" i="8"/>
  <c r="E2559" i="8"/>
  <c r="E2574" i="8"/>
  <c r="E2587" i="8"/>
  <c r="E2602" i="8"/>
  <c r="E2616" i="8"/>
  <c r="E2630" i="8"/>
  <c r="E2645" i="8"/>
  <c r="E2659" i="8"/>
  <c r="E2672" i="8"/>
  <c r="E2687" i="8"/>
  <c r="E2702" i="8"/>
  <c r="E2715" i="8"/>
  <c r="E2730" i="8"/>
  <c r="E2744" i="8"/>
  <c r="E2758" i="8"/>
  <c r="E2773" i="8"/>
  <c r="E2786" i="8"/>
  <c r="E2796" i="8"/>
  <c r="E2807" i="8"/>
  <c r="E2818" i="8"/>
  <c r="E2828" i="8"/>
  <c r="E2839" i="8"/>
  <c r="E2850" i="8"/>
  <c r="E2860" i="8"/>
  <c r="E2871" i="8"/>
  <c r="E2882" i="8"/>
  <c r="E2892" i="8"/>
  <c r="E2903" i="8"/>
  <c r="E2914" i="8"/>
  <c r="E2924" i="8"/>
  <c r="E2933" i="8"/>
  <c r="E2942" i="8"/>
  <c r="E2950" i="8"/>
  <c r="E2958" i="8"/>
  <c r="E2966" i="8"/>
  <c r="E2974" i="8"/>
  <c r="E2982" i="8"/>
  <c r="E2990" i="8"/>
  <c r="E2998" i="8"/>
  <c r="E3006" i="8"/>
  <c r="E3014" i="8"/>
  <c r="E3022" i="8"/>
  <c r="E3030" i="8"/>
  <c r="E3038" i="8"/>
  <c r="E3046" i="8"/>
  <c r="E3054" i="8"/>
  <c r="E3062" i="8"/>
  <c r="E3070" i="8"/>
  <c r="E3078" i="8"/>
  <c r="E3086" i="8"/>
  <c r="E3094" i="8"/>
  <c r="E3102" i="8"/>
  <c r="E3110" i="8"/>
  <c r="E3118" i="8"/>
  <c r="E3126" i="8"/>
  <c r="E3134" i="8"/>
  <c r="E3142" i="8"/>
  <c r="E3150" i="8"/>
  <c r="E3158" i="8"/>
  <c r="E3166" i="8"/>
  <c r="E3174" i="8"/>
  <c r="E3182" i="8"/>
  <c r="E3190" i="8"/>
  <c r="E3198" i="8"/>
  <c r="E3206" i="8"/>
  <c r="E3214" i="8"/>
  <c r="E3222" i="8"/>
  <c r="E3230" i="8"/>
  <c r="E3238" i="8"/>
  <c r="E3246" i="8"/>
  <c r="E3254" i="8"/>
  <c r="E3262" i="8"/>
  <c r="E3270" i="8"/>
  <c r="E3278" i="8"/>
  <c r="E3286" i="8"/>
  <c r="E3294" i="8"/>
  <c r="E3302" i="8"/>
  <c r="E3310" i="8"/>
  <c r="E3318" i="8"/>
  <c r="E3326" i="8"/>
  <c r="E3334" i="8"/>
  <c r="E3342" i="8"/>
  <c r="E3350" i="8"/>
  <c r="E3358" i="8"/>
  <c r="E3366" i="8"/>
  <c r="E3374" i="8"/>
  <c r="E3382" i="8"/>
  <c r="E3390" i="8"/>
  <c r="E3398" i="8"/>
  <c r="E3406" i="8"/>
  <c r="E3414" i="8"/>
  <c r="E3422" i="8"/>
  <c r="E3430" i="8"/>
  <c r="E3438" i="8"/>
  <c r="E3446" i="8"/>
  <c r="E3454" i="8"/>
  <c r="E3462" i="8"/>
  <c r="E3470" i="8"/>
  <c r="E3478" i="8"/>
  <c r="E3486" i="8"/>
  <c r="E3494" i="8"/>
  <c r="E3502" i="8"/>
  <c r="E3510" i="8"/>
  <c r="E3518" i="8"/>
  <c r="E3526" i="8"/>
  <c r="E3534" i="8"/>
  <c r="E3542" i="8"/>
  <c r="E3550" i="8"/>
  <c r="E3558" i="8"/>
  <c r="E3566" i="8"/>
  <c r="E3574" i="8"/>
  <c r="E3582" i="8"/>
  <c r="E3590" i="8"/>
  <c r="E3598" i="8"/>
  <c r="E3606" i="8"/>
  <c r="E3614" i="8"/>
  <c r="E3622" i="8"/>
  <c r="E3630" i="8"/>
  <c r="E3638" i="8"/>
  <c r="E3646" i="8"/>
  <c r="E3654" i="8"/>
  <c r="E3662" i="8"/>
  <c r="E3670" i="8"/>
  <c r="E3678" i="8"/>
  <c r="E3686" i="8"/>
  <c r="E3694" i="8"/>
  <c r="E3702" i="8"/>
  <c r="E3710" i="8"/>
  <c r="E3718" i="8"/>
  <c r="E3726" i="8"/>
  <c r="E3734" i="8"/>
  <c r="E3742" i="8"/>
  <c r="E3750" i="8"/>
  <c r="E3758" i="8"/>
  <c r="E3766" i="8"/>
  <c r="E3774" i="8"/>
  <c r="E3782" i="8"/>
  <c r="E3790" i="8"/>
  <c r="E3798" i="8"/>
  <c r="E3806" i="8"/>
  <c r="E3814" i="8"/>
  <c r="E3822" i="8"/>
  <c r="E3830" i="8"/>
  <c r="E3838" i="8"/>
  <c r="E2819" i="8"/>
  <c r="E2840" i="8"/>
  <c r="E2862" i="8"/>
  <c r="E2883" i="8"/>
  <c r="E2904" i="8"/>
  <c r="E2925" i="8"/>
  <c r="E2941" i="8"/>
  <c r="E2952" i="8"/>
  <c r="E2963" i="8"/>
  <c r="E2973" i="8"/>
  <c r="E2984" i="8"/>
  <c r="E2995" i="8"/>
  <c r="E3005" i="8"/>
  <c r="E3016" i="8"/>
  <c r="E3027" i="8"/>
  <c r="E3037" i="8"/>
  <c r="E3048" i="8"/>
  <c r="E3059" i="8"/>
  <c r="E3069" i="8"/>
  <c r="E3080" i="8"/>
  <c r="E3091" i="8"/>
  <c r="E3101" i="8"/>
  <c r="E3112" i="8"/>
  <c r="E3123" i="8"/>
  <c r="E3133" i="8"/>
  <c r="E3144" i="8"/>
  <c r="E3155" i="8"/>
  <c r="E3165" i="8"/>
  <c r="E3176" i="8"/>
  <c r="E3187" i="8"/>
  <c r="E3197" i="8"/>
  <c r="E3208" i="8"/>
  <c r="E3219" i="8"/>
  <c r="E3229" i="8"/>
  <c r="E3240" i="8"/>
  <c r="E3251" i="8"/>
  <c r="E3261" i="8"/>
  <c r="E3272" i="8"/>
  <c r="E3283" i="8"/>
  <c r="E3293" i="8"/>
  <c r="E3304" i="8"/>
  <c r="E3315" i="8"/>
  <c r="E3325" i="8"/>
  <c r="E3336" i="8"/>
  <c r="E3347" i="8"/>
  <c r="E3357" i="8"/>
  <c r="E3368" i="8"/>
  <c r="E3379" i="8"/>
  <c r="E3389" i="8"/>
  <c r="E3400" i="8"/>
  <c r="E3411" i="8"/>
  <c r="E3421" i="8"/>
  <c r="E3432" i="8"/>
  <c r="E3443" i="8"/>
  <c r="E3453" i="8"/>
  <c r="E3464" i="8"/>
  <c r="E3475" i="8"/>
  <c r="E3485" i="8"/>
  <c r="E3496" i="8"/>
  <c r="E3507" i="8"/>
  <c r="E3517" i="8"/>
  <c r="E3528" i="8"/>
  <c r="E3539" i="8"/>
  <c r="E3549" i="8"/>
  <c r="E3560" i="8"/>
  <c r="E3571" i="8"/>
  <c r="E3581" i="8"/>
  <c r="E3592" i="8"/>
  <c r="E3603" i="8"/>
  <c r="E3613" i="8"/>
  <c r="E3624" i="8"/>
  <c r="E3635" i="8"/>
  <c r="E3645" i="8"/>
  <c r="E3656" i="8"/>
  <c r="E3667" i="8"/>
  <c r="E3677" i="8"/>
  <c r="E3688" i="8"/>
  <c r="E3699" i="8"/>
  <c r="E3709" i="8"/>
  <c r="E3720" i="8"/>
  <c r="E3731" i="8"/>
  <c r="E3741" i="8"/>
  <c r="E3752" i="8"/>
  <c r="E2820" i="8"/>
  <c r="E2842" i="8"/>
  <c r="E2863" i="8"/>
  <c r="E2884" i="8"/>
  <c r="E2906" i="8"/>
  <c r="E2926" i="8"/>
  <c r="E2943" i="8"/>
  <c r="E2953" i="8"/>
  <c r="E2964" i="8"/>
  <c r="E2975" i="8"/>
  <c r="E2985" i="8"/>
  <c r="E2996" i="8"/>
  <c r="E3007" i="8"/>
  <c r="E3017" i="8"/>
  <c r="E3028" i="8"/>
  <c r="E3039" i="8"/>
  <c r="E3049" i="8"/>
  <c r="E3060" i="8"/>
  <c r="E3071" i="8"/>
  <c r="E3081" i="8"/>
  <c r="E3092" i="8"/>
  <c r="E3103" i="8"/>
  <c r="E3113" i="8"/>
  <c r="E3124" i="8"/>
  <c r="E3135" i="8"/>
  <c r="E3145" i="8"/>
  <c r="E3156" i="8"/>
  <c r="E3167" i="8"/>
  <c r="E3177" i="8"/>
  <c r="E3188" i="8"/>
  <c r="E3199" i="8"/>
  <c r="E3209" i="8"/>
  <c r="E3220" i="8"/>
  <c r="E3231" i="8"/>
  <c r="E3241" i="8"/>
  <c r="E3252" i="8"/>
  <c r="E3263" i="8"/>
  <c r="E3273" i="8"/>
  <c r="E3284" i="8"/>
  <c r="E3295" i="8"/>
  <c r="E3305" i="8"/>
  <c r="E3316" i="8"/>
  <c r="E3327" i="8"/>
  <c r="E3337" i="8"/>
  <c r="E3348" i="8"/>
  <c r="E3359" i="8"/>
  <c r="E3369" i="8"/>
  <c r="E3380" i="8"/>
  <c r="E3391" i="8"/>
  <c r="E3401" i="8"/>
  <c r="E3412" i="8"/>
  <c r="E3423" i="8"/>
  <c r="E3433" i="8"/>
  <c r="E3444" i="8"/>
  <c r="E3455" i="8"/>
  <c r="E3465" i="8"/>
  <c r="E3476" i="8"/>
  <c r="E3487" i="8"/>
  <c r="E3497" i="8"/>
  <c r="E3508" i="8"/>
  <c r="E3519" i="8"/>
  <c r="E3529" i="8"/>
  <c r="E3540" i="8"/>
  <c r="E3551" i="8"/>
  <c r="E2824" i="8"/>
  <c r="E2846" i="8"/>
  <c r="E2867" i="8"/>
  <c r="E2888" i="8"/>
  <c r="E2910" i="8"/>
  <c r="E2930" i="8"/>
  <c r="E2944" i="8"/>
  <c r="E2955" i="8"/>
  <c r="E2965" i="8"/>
  <c r="E2976" i="8"/>
  <c r="E2987" i="8"/>
  <c r="E2997" i="8"/>
  <c r="E3008" i="8"/>
  <c r="E3019" i="8"/>
  <c r="E3029" i="8"/>
  <c r="E3040" i="8"/>
  <c r="E3051" i="8"/>
  <c r="E3061" i="8"/>
  <c r="E3072" i="8"/>
  <c r="E3083" i="8"/>
  <c r="E3093" i="8"/>
  <c r="E3104" i="8"/>
  <c r="E3115" i="8"/>
  <c r="E3125" i="8"/>
  <c r="E3136" i="8"/>
  <c r="E3147" i="8"/>
  <c r="E3157" i="8"/>
  <c r="E3168" i="8"/>
  <c r="E3179" i="8"/>
  <c r="E3189" i="8"/>
  <c r="E3200" i="8"/>
  <c r="E3211" i="8"/>
  <c r="E3221" i="8"/>
  <c r="E3232" i="8"/>
  <c r="E3243" i="8"/>
  <c r="E3253" i="8"/>
  <c r="E3264" i="8"/>
  <c r="E3275" i="8"/>
  <c r="E3285" i="8"/>
  <c r="E3296" i="8"/>
  <c r="E3307" i="8"/>
  <c r="E3317" i="8"/>
  <c r="E3328" i="8"/>
  <c r="E3339" i="8"/>
  <c r="E3349" i="8"/>
  <c r="E3360" i="8"/>
  <c r="E3371" i="8"/>
  <c r="E3381" i="8"/>
  <c r="E3392" i="8"/>
  <c r="E3403" i="8"/>
  <c r="E3413" i="8"/>
  <c r="E3424" i="8"/>
  <c r="E3435" i="8"/>
  <c r="E3445" i="8"/>
  <c r="E3456" i="8"/>
  <c r="E3467" i="8"/>
  <c r="E3477" i="8"/>
  <c r="E3488" i="8"/>
  <c r="E3499" i="8"/>
  <c r="E3509" i="8"/>
  <c r="E3520" i="8"/>
  <c r="E3531" i="8"/>
  <c r="E3541" i="8"/>
  <c r="E3552" i="8"/>
  <c r="E3563" i="8"/>
  <c r="E3573" i="8"/>
  <c r="E3584" i="8"/>
  <c r="E3595" i="8"/>
  <c r="E3605" i="8"/>
  <c r="E3616" i="8"/>
  <c r="E3627" i="8"/>
  <c r="E3637" i="8"/>
  <c r="E3648" i="8"/>
  <c r="E3659" i="8"/>
  <c r="E3669" i="8"/>
  <c r="E3680" i="8"/>
  <c r="E3691" i="8"/>
  <c r="E3701" i="8"/>
  <c r="E3712" i="8"/>
  <c r="E3723" i="8"/>
  <c r="E3733" i="8"/>
  <c r="E3744" i="8"/>
  <c r="E3755" i="8"/>
  <c r="E3765" i="8"/>
  <c r="E3776" i="8"/>
  <c r="E2826" i="8"/>
  <c r="E2847" i="8"/>
  <c r="E2868" i="8"/>
  <c r="E2890" i="8"/>
  <c r="E2911" i="8"/>
  <c r="E2931" i="8"/>
  <c r="E2945" i="8"/>
  <c r="E2956" i="8"/>
  <c r="E2967" i="8"/>
  <c r="E2977" i="8"/>
  <c r="E2988" i="8"/>
  <c r="E2999" i="8"/>
  <c r="E3009" i="8"/>
  <c r="E3020" i="8"/>
  <c r="E3031" i="8"/>
  <c r="E3041" i="8"/>
  <c r="E3052" i="8"/>
  <c r="E3063" i="8"/>
  <c r="E3073" i="8"/>
  <c r="E3084" i="8"/>
  <c r="E3095" i="8"/>
  <c r="E3105" i="8"/>
  <c r="E3116" i="8"/>
  <c r="E3127" i="8"/>
  <c r="E3137" i="8"/>
  <c r="E3148" i="8"/>
  <c r="E3159" i="8"/>
  <c r="E3169" i="8"/>
  <c r="E3180" i="8"/>
  <c r="E3191" i="8"/>
  <c r="E3201" i="8"/>
  <c r="E3212" i="8"/>
  <c r="E3223" i="8"/>
  <c r="E3233" i="8"/>
  <c r="E3244" i="8"/>
  <c r="E3255" i="8"/>
  <c r="E3265" i="8"/>
  <c r="E3276" i="8"/>
  <c r="E3287" i="8"/>
  <c r="E3297" i="8"/>
  <c r="E3308" i="8"/>
  <c r="E3319" i="8"/>
  <c r="E3329" i="8"/>
  <c r="E3340" i="8"/>
  <c r="E3351" i="8"/>
  <c r="E3361" i="8"/>
  <c r="E3372" i="8"/>
  <c r="E3383" i="8"/>
  <c r="E3393" i="8"/>
  <c r="E3404" i="8"/>
  <c r="E3415" i="8"/>
  <c r="E3425" i="8"/>
  <c r="E3436" i="8"/>
  <c r="E3447" i="8"/>
  <c r="E3457" i="8"/>
  <c r="E3468" i="8"/>
  <c r="E3479" i="8"/>
  <c r="E3489" i="8"/>
  <c r="E3500" i="8"/>
  <c r="E3511" i="8"/>
  <c r="E3521" i="8"/>
  <c r="E3532" i="8"/>
  <c r="E3543" i="8"/>
  <c r="E3553" i="8"/>
  <c r="E3564" i="8"/>
  <c r="E3575" i="8"/>
  <c r="E3585" i="8"/>
  <c r="E3596" i="8"/>
  <c r="E3607" i="8"/>
  <c r="E3617" i="8"/>
  <c r="E3628" i="8"/>
  <c r="E3639" i="8"/>
  <c r="E3649" i="8"/>
  <c r="E3660" i="8"/>
  <c r="E3671" i="8"/>
  <c r="E3681" i="8"/>
  <c r="E3692" i="8"/>
  <c r="E3703" i="8"/>
  <c r="E3713" i="8"/>
  <c r="E3724" i="8"/>
  <c r="E3735" i="8"/>
  <c r="E3745" i="8"/>
  <c r="E3756" i="8"/>
  <c r="E3767" i="8"/>
  <c r="E3777" i="8"/>
  <c r="E3788" i="8"/>
  <c r="E3799" i="8"/>
  <c r="E3809" i="8"/>
  <c r="E3820" i="8"/>
  <c r="E3829" i="8"/>
  <c r="E3839" i="8"/>
  <c r="E3847" i="8"/>
  <c r="E3855" i="8"/>
  <c r="E3863" i="8"/>
  <c r="E3871" i="8"/>
  <c r="E3879" i="8"/>
  <c r="E3887" i="8"/>
  <c r="E3895" i="8"/>
  <c r="E3903" i="8"/>
  <c r="E3911" i="8"/>
  <c r="E3919" i="8"/>
  <c r="E3927" i="8"/>
  <c r="E3935" i="8"/>
  <c r="E3943" i="8"/>
  <c r="E3951" i="8"/>
  <c r="E3959" i="8"/>
  <c r="E3967" i="8"/>
  <c r="E3975" i="8"/>
  <c r="E3983" i="8"/>
  <c r="E3991" i="8"/>
  <c r="E3999" i="8"/>
  <c r="E4007" i="8"/>
  <c r="E4015" i="8"/>
  <c r="E4023" i="8"/>
  <c r="E4031" i="8"/>
  <c r="E4039" i="8"/>
  <c r="E4047" i="8"/>
  <c r="E4055" i="8"/>
  <c r="E4063" i="8"/>
  <c r="E4071" i="8"/>
  <c r="E4079" i="8"/>
  <c r="E4087" i="8"/>
  <c r="E4095" i="8"/>
  <c r="E4103" i="8"/>
  <c r="E4111" i="8"/>
  <c r="E4119" i="8"/>
  <c r="E4127" i="8"/>
  <c r="E4135" i="8"/>
  <c r="E4143" i="8"/>
  <c r="E4151" i="8"/>
  <c r="E4159" i="8"/>
  <c r="E4167" i="8"/>
  <c r="E4175" i="8"/>
  <c r="E4183" i="8"/>
  <c r="E2830" i="8"/>
  <c r="E2851" i="8"/>
  <c r="E2872" i="8"/>
  <c r="E2894" i="8"/>
  <c r="E2915" i="8"/>
  <c r="E2934" i="8"/>
  <c r="E2947" i="8"/>
  <c r="E2957" i="8"/>
  <c r="E2968" i="8"/>
  <c r="E2979" i="8"/>
  <c r="E2989" i="8"/>
  <c r="E3000" i="8"/>
  <c r="E3011" i="8"/>
  <c r="E3021" i="8"/>
  <c r="E3032" i="8"/>
  <c r="E3043" i="8"/>
  <c r="E3053" i="8"/>
  <c r="E3064" i="8"/>
  <c r="E3075" i="8"/>
  <c r="E3085" i="8"/>
  <c r="E3096" i="8"/>
  <c r="E3107" i="8"/>
  <c r="E3117" i="8"/>
  <c r="E3128" i="8"/>
  <c r="E3139" i="8"/>
  <c r="E3149" i="8"/>
  <c r="E3160" i="8"/>
  <c r="E3171" i="8"/>
  <c r="E3181" i="8"/>
  <c r="E3192" i="8"/>
  <c r="E3203" i="8"/>
  <c r="E3213" i="8"/>
  <c r="E3224" i="8"/>
  <c r="E3235" i="8"/>
  <c r="E3245" i="8"/>
  <c r="E3256" i="8"/>
  <c r="E3267" i="8"/>
  <c r="E3277" i="8"/>
  <c r="E3288" i="8"/>
  <c r="E3299" i="8"/>
  <c r="E3309" i="8"/>
  <c r="E3320" i="8"/>
  <c r="E3331" i="8"/>
  <c r="E3341" i="8"/>
  <c r="E3352" i="8"/>
  <c r="E3363" i="8"/>
  <c r="E3373" i="8"/>
  <c r="E3384" i="8"/>
  <c r="E3395" i="8"/>
  <c r="E3405" i="8"/>
  <c r="E3416" i="8"/>
  <c r="E3427" i="8"/>
  <c r="E3437" i="8"/>
  <c r="E3448" i="8"/>
  <c r="E3459" i="8"/>
  <c r="E3469" i="8"/>
  <c r="E3480" i="8"/>
  <c r="E3491" i="8"/>
  <c r="E3501" i="8"/>
  <c r="E3512" i="8"/>
  <c r="E3523" i="8"/>
  <c r="E3533" i="8"/>
  <c r="E3544" i="8"/>
  <c r="E3555" i="8"/>
  <c r="E3565" i="8"/>
  <c r="E3576" i="8"/>
  <c r="E3587" i="8"/>
  <c r="E3597" i="8"/>
  <c r="E3608" i="8"/>
  <c r="E3619" i="8"/>
  <c r="E3629" i="8"/>
  <c r="E3640" i="8"/>
  <c r="E3651" i="8"/>
  <c r="E3661" i="8"/>
  <c r="E3672" i="8"/>
  <c r="E3683" i="8"/>
  <c r="E3693" i="8"/>
  <c r="E3704" i="8"/>
  <c r="E3715" i="8"/>
  <c r="E3725" i="8"/>
  <c r="E3736" i="8"/>
  <c r="E3747" i="8"/>
  <c r="E2810" i="8"/>
  <c r="E2831" i="8"/>
  <c r="E2852" i="8"/>
  <c r="E2874" i="8"/>
  <c r="E2895" i="8"/>
  <c r="E2916" i="8"/>
  <c r="E2935" i="8"/>
  <c r="E2948" i="8"/>
  <c r="E2959" i="8"/>
  <c r="E2969" i="8"/>
  <c r="E2980" i="8"/>
  <c r="E2991" i="8"/>
  <c r="E3001" i="8"/>
  <c r="E3012" i="8"/>
  <c r="E3023" i="8"/>
  <c r="E3033" i="8"/>
  <c r="E3044" i="8"/>
  <c r="E3055" i="8"/>
  <c r="E3065" i="8"/>
  <c r="E3076" i="8"/>
  <c r="E3087" i="8"/>
  <c r="E3097" i="8"/>
  <c r="E3108" i="8"/>
  <c r="E3119" i="8"/>
  <c r="E3129" i="8"/>
  <c r="E3140" i="8"/>
  <c r="E3151" i="8"/>
  <c r="E3161" i="8"/>
  <c r="E3172" i="8"/>
  <c r="E3183" i="8"/>
  <c r="E3193" i="8"/>
  <c r="E3204" i="8"/>
  <c r="E3215" i="8"/>
  <c r="E3225" i="8"/>
  <c r="E3236" i="8"/>
  <c r="E3247" i="8"/>
  <c r="E3257" i="8"/>
  <c r="E3268" i="8"/>
  <c r="E3279" i="8"/>
  <c r="E3289" i="8"/>
  <c r="E3300" i="8"/>
  <c r="E3311" i="8"/>
  <c r="E3321" i="8"/>
  <c r="E3332" i="8"/>
  <c r="E3343" i="8"/>
  <c r="E3353" i="8"/>
  <c r="E3364" i="8"/>
  <c r="E3375" i="8"/>
  <c r="E3385" i="8"/>
  <c r="E3396" i="8"/>
  <c r="E3407" i="8"/>
  <c r="E3417" i="8"/>
  <c r="E3428" i="8"/>
  <c r="E3439" i="8"/>
  <c r="E3449" i="8"/>
  <c r="E3460" i="8"/>
  <c r="E3471" i="8"/>
  <c r="E3481" i="8"/>
  <c r="E3492" i="8"/>
  <c r="E3503" i="8"/>
  <c r="E3513" i="8"/>
  <c r="E3524" i="8"/>
  <c r="E3535" i="8"/>
  <c r="E3545" i="8"/>
  <c r="E3556" i="8"/>
  <c r="E2814" i="8"/>
  <c r="E2835" i="8"/>
  <c r="E2856" i="8"/>
  <c r="E2878" i="8"/>
  <c r="E2899" i="8"/>
  <c r="E2920" i="8"/>
  <c r="E2939" i="8"/>
  <c r="E2949" i="8"/>
  <c r="E2960" i="8"/>
  <c r="E2971" i="8"/>
  <c r="E2981" i="8"/>
  <c r="E2992" i="8"/>
  <c r="E3003" i="8"/>
  <c r="E3013" i="8"/>
  <c r="E3024" i="8"/>
  <c r="E3035" i="8"/>
  <c r="E3045" i="8"/>
  <c r="E3056" i="8"/>
  <c r="E3067" i="8"/>
  <c r="E3077" i="8"/>
  <c r="E3088" i="8"/>
  <c r="E3099" i="8"/>
  <c r="E3109" i="8"/>
  <c r="E3120" i="8"/>
  <c r="E3131" i="8"/>
  <c r="E3141" i="8"/>
  <c r="E3152" i="8"/>
  <c r="E3163" i="8"/>
  <c r="E3173" i="8"/>
  <c r="E3184" i="8"/>
  <c r="E3195" i="8"/>
  <c r="E3205" i="8"/>
  <c r="E3216" i="8"/>
  <c r="E3227" i="8"/>
  <c r="E3237" i="8"/>
  <c r="E3248" i="8"/>
  <c r="E3259" i="8"/>
  <c r="E3269" i="8"/>
  <c r="E3280" i="8"/>
  <c r="E3291" i="8"/>
  <c r="E3301" i="8"/>
  <c r="E3312" i="8"/>
  <c r="E3323" i="8"/>
  <c r="E3333" i="8"/>
  <c r="E3344" i="8"/>
  <c r="E3355" i="8"/>
  <c r="E3365" i="8"/>
  <c r="E3376" i="8"/>
  <c r="E3387" i="8"/>
  <c r="E3397" i="8"/>
  <c r="E3408" i="8"/>
  <c r="E3419" i="8"/>
  <c r="E3429" i="8"/>
  <c r="E3440" i="8"/>
  <c r="E3451" i="8"/>
  <c r="E3461" i="8"/>
  <c r="E3472" i="8"/>
  <c r="E3483" i="8"/>
  <c r="E3493" i="8"/>
  <c r="E3504" i="8"/>
  <c r="E3515" i="8"/>
  <c r="E3525" i="8"/>
  <c r="E3536" i="8"/>
  <c r="E3547" i="8"/>
  <c r="E3557" i="8"/>
  <c r="E3568" i="8"/>
  <c r="E3579" i="8"/>
  <c r="E3589" i="8"/>
  <c r="E3600" i="8"/>
  <c r="E3611" i="8"/>
  <c r="E3621" i="8"/>
  <c r="E3632" i="8"/>
  <c r="E3643" i="8"/>
  <c r="E3653" i="8"/>
  <c r="E3664" i="8"/>
  <c r="E3675" i="8"/>
  <c r="E3685" i="8"/>
  <c r="E3696" i="8"/>
  <c r="E3707" i="8"/>
  <c r="E3717" i="8"/>
  <c r="E3728" i="8"/>
  <c r="E3739" i="8"/>
  <c r="E3749" i="8"/>
  <c r="E3760" i="8"/>
  <c r="E3771" i="8"/>
  <c r="E2815" i="8"/>
  <c r="E2836" i="8"/>
  <c r="E2922" i="8"/>
  <c r="E3015" i="8"/>
  <c r="E3100" i="8"/>
  <c r="E3185" i="8"/>
  <c r="E3271" i="8"/>
  <c r="E3356" i="8"/>
  <c r="E3441" i="8"/>
  <c r="E3527" i="8"/>
  <c r="E3577" i="8"/>
  <c r="E3604" i="8"/>
  <c r="E3633" i="8"/>
  <c r="E3663" i="8"/>
  <c r="E3689" i="8"/>
  <c r="E3719" i="8"/>
  <c r="E3748" i="8"/>
  <c r="E3768" i="8"/>
  <c r="E3783" i="8"/>
  <c r="E3795" i="8"/>
  <c r="E3807" i="8"/>
  <c r="E3819" i="8"/>
  <c r="E3831" i="8"/>
  <c r="E3841" i="8"/>
  <c r="E3850" i="8"/>
  <c r="E3859" i="8"/>
  <c r="E3868" i="8"/>
  <c r="E3877" i="8"/>
  <c r="E3886" i="8"/>
  <c r="E3896" i="8"/>
  <c r="E3905" i="8"/>
  <c r="E3914" i="8"/>
  <c r="E3923" i="8"/>
  <c r="E3932" i="8"/>
  <c r="E3941" i="8"/>
  <c r="E3950" i="8"/>
  <c r="E3960" i="8"/>
  <c r="E3969" i="8"/>
  <c r="E3978" i="8"/>
  <c r="E3987" i="8"/>
  <c r="E3996" i="8"/>
  <c r="E4005" i="8"/>
  <c r="E4014" i="8"/>
  <c r="E4024" i="8"/>
  <c r="E4033" i="8"/>
  <c r="E4042" i="8"/>
  <c r="E4051" i="8"/>
  <c r="E4060" i="8"/>
  <c r="E4069" i="8"/>
  <c r="E4078" i="8"/>
  <c r="E4088" i="8"/>
  <c r="E4097" i="8"/>
  <c r="E4106" i="8"/>
  <c r="E4115" i="8"/>
  <c r="E4124" i="8"/>
  <c r="E4133" i="8"/>
  <c r="E4142" i="8"/>
  <c r="E4152" i="8"/>
  <c r="E4161" i="8"/>
  <c r="E4170" i="8"/>
  <c r="E4179" i="8"/>
  <c r="E4188" i="8"/>
  <c r="E4196" i="8"/>
  <c r="E4204" i="8"/>
  <c r="E4212" i="8"/>
  <c r="E4220" i="8"/>
  <c r="E4228" i="8"/>
  <c r="E4236" i="8"/>
  <c r="E4244" i="8"/>
  <c r="E4252" i="8"/>
  <c r="E4260" i="8"/>
  <c r="E4268" i="8"/>
  <c r="E4276" i="8"/>
  <c r="E4284" i="8"/>
  <c r="E4292" i="8"/>
  <c r="E4300" i="8"/>
  <c r="E4308" i="8"/>
  <c r="E4316" i="8"/>
  <c r="E4324" i="8"/>
  <c r="E4332" i="8"/>
  <c r="E4340" i="8"/>
  <c r="E4348" i="8"/>
  <c r="E4356" i="8"/>
  <c r="E4364" i="8"/>
  <c r="E4372" i="8"/>
  <c r="E4380" i="8"/>
  <c r="E4388" i="8"/>
  <c r="E2940" i="8"/>
  <c r="E3025" i="8"/>
  <c r="E3111" i="8"/>
  <c r="E3196" i="8"/>
  <c r="E3281" i="8"/>
  <c r="E3367" i="8"/>
  <c r="E3452" i="8"/>
  <c r="E3537" i="8"/>
  <c r="E3580" i="8"/>
  <c r="E3609" i="8"/>
  <c r="E3636" i="8"/>
  <c r="E3665" i="8"/>
  <c r="E3695" i="8"/>
  <c r="E3721" i="8"/>
  <c r="E3751" i="8"/>
  <c r="E3769" i="8"/>
  <c r="E3784" i="8"/>
  <c r="E3796" i="8"/>
  <c r="E3808" i="8"/>
  <c r="E3821" i="8"/>
  <c r="E3832" i="8"/>
  <c r="E3842" i="8"/>
  <c r="E3851" i="8"/>
  <c r="E3860" i="8"/>
  <c r="E3869" i="8"/>
  <c r="E3878" i="8"/>
  <c r="E3888" i="8"/>
  <c r="E3897" i="8"/>
  <c r="E3906" i="8"/>
  <c r="E3915" i="8"/>
  <c r="E3924" i="8"/>
  <c r="E3933" i="8"/>
  <c r="E3942" i="8"/>
  <c r="E3952" i="8"/>
  <c r="E3961" i="8"/>
  <c r="E3970" i="8"/>
  <c r="E3979" i="8"/>
  <c r="E3988" i="8"/>
  <c r="E3997" i="8"/>
  <c r="E4006" i="8"/>
  <c r="E4016" i="8"/>
  <c r="E4025" i="8"/>
  <c r="E4034" i="8"/>
  <c r="E4043" i="8"/>
  <c r="E4052" i="8"/>
  <c r="E4061" i="8"/>
  <c r="E4070" i="8"/>
  <c r="E4080" i="8"/>
  <c r="E4089" i="8"/>
  <c r="E4098" i="8"/>
  <c r="E4107" i="8"/>
  <c r="E4116" i="8"/>
  <c r="E4125" i="8"/>
  <c r="E4134" i="8"/>
  <c r="E4144" i="8"/>
  <c r="E4153" i="8"/>
  <c r="E4162" i="8"/>
  <c r="E4171" i="8"/>
  <c r="E4180" i="8"/>
  <c r="E4189" i="8"/>
  <c r="E4197" i="8"/>
  <c r="E4205" i="8"/>
  <c r="E4213" i="8"/>
  <c r="E4221" i="8"/>
  <c r="E4229" i="8"/>
  <c r="E4237" i="8"/>
  <c r="E4245" i="8"/>
  <c r="E4253" i="8"/>
  <c r="E4261" i="8"/>
  <c r="E4269" i="8"/>
  <c r="E4277" i="8"/>
  <c r="E4285" i="8"/>
  <c r="E4293" i="8"/>
  <c r="E4301" i="8"/>
  <c r="E4309" i="8"/>
  <c r="E4317" i="8"/>
  <c r="E4325" i="8"/>
  <c r="E4333" i="8"/>
  <c r="E4341" i="8"/>
  <c r="E4349" i="8"/>
  <c r="E4357" i="8"/>
  <c r="E4365" i="8"/>
  <c r="E4373" i="8"/>
  <c r="E4381" i="8"/>
  <c r="E4389" i="8"/>
  <c r="E2951" i="8"/>
  <c r="E3036" i="8"/>
  <c r="E3121" i="8"/>
  <c r="E3207" i="8"/>
  <c r="E3292" i="8"/>
  <c r="E3377" i="8"/>
  <c r="E3463" i="8"/>
  <c r="E3548" i="8"/>
  <c r="E3583" i="8"/>
  <c r="E3612" i="8"/>
  <c r="E3641" i="8"/>
  <c r="E3668" i="8"/>
  <c r="E3697" i="8"/>
  <c r="E3727" i="8"/>
  <c r="E3753" i="8"/>
  <c r="E3772" i="8"/>
  <c r="E3785" i="8"/>
  <c r="E3797" i="8"/>
  <c r="E3811" i="8"/>
  <c r="E3823" i="8"/>
  <c r="E3833" i="8"/>
  <c r="E3843" i="8"/>
  <c r="E3852" i="8"/>
  <c r="E3861" i="8"/>
  <c r="E3870" i="8"/>
  <c r="E3880" i="8"/>
  <c r="E3889" i="8"/>
  <c r="E3898" i="8"/>
  <c r="E3907" i="8"/>
  <c r="E3916" i="8"/>
  <c r="E3925" i="8"/>
  <c r="E3934" i="8"/>
  <c r="E3944" i="8"/>
  <c r="E3953" i="8"/>
  <c r="E3962" i="8"/>
  <c r="E3971" i="8"/>
  <c r="E3980" i="8"/>
  <c r="E3989" i="8"/>
  <c r="E3998" i="8"/>
  <c r="E4008" i="8"/>
  <c r="E4017" i="8"/>
  <c r="E4026" i="8"/>
  <c r="E4035" i="8"/>
  <c r="E4044" i="8"/>
  <c r="E4053" i="8"/>
  <c r="E4062" i="8"/>
  <c r="E4072" i="8"/>
  <c r="E4081" i="8"/>
  <c r="E4090" i="8"/>
  <c r="E4099" i="8"/>
  <c r="E4108" i="8"/>
  <c r="E4117" i="8"/>
  <c r="E4126" i="8"/>
  <c r="E4136" i="8"/>
  <c r="E4145" i="8"/>
  <c r="E4154" i="8"/>
  <c r="E4163" i="8"/>
  <c r="E4172" i="8"/>
  <c r="E4181" i="8"/>
  <c r="E4190" i="8"/>
  <c r="E4198" i="8"/>
  <c r="E4206" i="8"/>
  <c r="E4214" i="8"/>
  <c r="E4222" i="8"/>
  <c r="E4230" i="8"/>
  <c r="E4238" i="8"/>
  <c r="E4246" i="8"/>
  <c r="E4254" i="8"/>
  <c r="E4262" i="8"/>
  <c r="E4270" i="8"/>
  <c r="E4278" i="8"/>
  <c r="E2961" i="8"/>
  <c r="E3047" i="8"/>
  <c r="E3132" i="8"/>
  <c r="E3217" i="8"/>
  <c r="E3303" i="8"/>
  <c r="E3388" i="8"/>
  <c r="E3473" i="8"/>
  <c r="E3559" i="8"/>
  <c r="E3588" i="8"/>
  <c r="E3615" i="8"/>
  <c r="E3644" i="8"/>
  <c r="E3673" i="8"/>
  <c r="E3700" i="8"/>
  <c r="E3729" i="8"/>
  <c r="E3757" i="8"/>
  <c r="E3773" i="8"/>
  <c r="E3787" i="8"/>
  <c r="E3800" i="8"/>
  <c r="E3812" i="8"/>
  <c r="E3824" i="8"/>
  <c r="E3834" i="8"/>
  <c r="E3844" i="8"/>
  <c r="E3853" i="8"/>
  <c r="E3862" i="8"/>
  <c r="E3872" i="8"/>
  <c r="E3881" i="8"/>
  <c r="E3890" i="8"/>
  <c r="E3899" i="8"/>
  <c r="E3908" i="8"/>
  <c r="E3917" i="8"/>
  <c r="E3926" i="8"/>
  <c r="E3936" i="8"/>
  <c r="E3945" i="8"/>
  <c r="E3954" i="8"/>
  <c r="E3963" i="8"/>
  <c r="E3972" i="8"/>
  <c r="E3981" i="8"/>
  <c r="E3990" i="8"/>
  <c r="E4000" i="8"/>
  <c r="E4009" i="8"/>
  <c r="E4018" i="8"/>
  <c r="E4027" i="8"/>
  <c r="E4036" i="8"/>
  <c r="E4045" i="8"/>
  <c r="E4054" i="8"/>
  <c r="E4064" i="8"/>
  <c r="E4073" i="8"/>
  <c r="E4082" i="8"/>
  <c r="E4091" i="8"/>
  <c r="E4100" i="8"/>
  <c r="E4109" i="8"/>
  <c r="E4118" i="8"/>
  <c r="E4128" i="8"/>
  <c r="E4137" i="8"/>
  <c r="E4146" i="8"/>
  <c r="E4155" i="8"/>
  <c r="E4164" i="8"/>
  <c r="E4173" i="8"/>
  <c r="E4182" i="8"/>
  <c r="E4191" i="8"/>
  <c r="E4199" i="8"/>
  <c r="E4207" i="8"/>
  <c r="E4215" i="8"/>
  <c r="E4223" i="8"/>
  <c r="E4231" i="8"/>
  <c r="E4239" i="8"/>
  <c r="E4247" i="8"/>
  <c r="E4255" i="8"/>
  <c r="E4263" i="8"/>
  <c r="E4271" i="8"/>
  <c r="E4279" i="8"/>
  <c r="E4287" i="8"/>
  <c r="E4295" i="8"/>
  <c r="E4303" i="8"/>
  <c r="E4311" i="8"/>
  <c r="E4319" i="8"/>
  <c r="E4327" i="8"/>
  <c r="E4335" i="8"/>
  <c r="E4343" i="8"/>
  <c r="E4351" i="8"/>
  <c r="E4359" i="8"/>
  <c r="E4367" i="8"/>
  <c r="E4375" i="8"/>
  <c r="E4383" i="8"/>
  <c r="E4391" i="8"/>
  <c r="E4399" i="8"/>
  <c r="E4407" i="8"/>
  <c r="E4415" i="8"/>
  <c r="E4423" i="8"/>
  <c r="E4431" i="8"/>
  <c r="E4439" i="8"/>
  <c r="E4447" i="8"/>
  <c r="E4455" i="8"/>
  <c r="E4463" i="8"/>
  <c r="E4471" i="8"/>
  <c r="E4479" i="8"/>
  <c r="E4487" i="8"/>
  <c r="E4495" i="8"/>
  <c r="E4503" i="8"/>
  <c r="E4511" i="8"/>
  <c r="E4519" i="8"/>
  <c r="E4527" i="8"/>
  <c r="E4535" i="8"/>
  <c r="E4543" i="8"/>
  <c r="E4551" i="8"/>
  <c r="E4559" i="8"/>
  <c r="E4567" i="8"/>
  <c r="E4575" i="8"/>
  <c r="E4583" i="8"/>
  <c r="E4591" i="8"/>
  <c r="E4599" i="8"/>
  <c r="E4607" i="8"/>
  <c r="E4615" i="8"/>
  <c r="E4623" i="8"/>
  <c r="E4631" i="8"/>
  <c r="E4639" i="8"/>
  <c r="E4647" i="8"/>
  <c r="E4655" i="8"/>
  <c r="E4663" i="8"/>
  <c r="E4671" i="8"/>
  <c r="E4679" i="8"/>
  <c r="E4687" i="8"/>
  <c r="E4695" i="8"/>
  <c r="E4703" i="8"/>
  <c r="E4711" i="8"/>
  <c r="E4719" i="8"/>
  <c r="E4727" i="8"/>
  <c r="E4735" i="8"/>
  <c r="E4743" i="8"/>
  <c r="E4751" i="8"/>
  <c r="E4759" i="8"/>
  <c r="E4767" i="8"/>
  <c r="E4775" i="8"/>
  <c r="E4783" i="8"/>
  <c r="E4791" i="8"/>
  <c r="E4799" i="8"/>
  <c r="E4807" i="8"/>
  <c r="E4815" i="8"/>
  <c r="E4823" i="8"/>
  <c r="E4831" i="8"/>
  <c r="E4839" i="8"/>
  <c r="E4847" i="8"/>
  <c r="E4855" i="8"/>
  <c r="E4863" i="8"/>
  <c r="E4871" i="8"/>
  <c r="E4879" i="8"/>
  <c r="E4887" i="8"/>
  <c r="E4895" i="8"/>
  <c r="E4903" i="8"/>
  <c r="E4911" i="8"/>
  <c r="E4919" i="8"/>
  <c r="E4927" i="8"/>
  <c r="E4935" i="8"/>
  <c r="E4943" i="8"/>
  <c r="E4951" i="8"/>
  <c r="E2972" i="8"/>
  <c r="E3057" i="8"/>
  <c r="E3143" i="8"/>
  <c r="E3228" i="8"/>
  <c r="E3313" i="8"/>
  <c r="E3399" i="8"/>
  <c r="E3484" i="8"/>
  <c r="E3561" i="8"/>
  <c r="E3591" i="8"/>
  <c r="E3620" i="8"/>
  <c r="E3647" i="8"/>
  <c r="E3676" i="8"/>
  <c r="E3705" i="8"/>
  <c r="E3732" i="8"/>
  <c r="E3759" i="8"/>
  <c r="E3775" i="8"/>
  <c r="E3789" i="8"/>
  <c r="E3801" i="8"/>
  <c r="E3813" i="8"/>
  <c r="E3825" i="8"/>
  <c r="E3835" i="8"/>
  <c r="E3845" i="8"/>
  <c r="E3854" i="8"/>
  <c r="E3864" i="8"/>
  <c r="E3873" i="8"/>
  <c r="E3882" i="8"/>
  <c r="E3891" i="8"/>
  <c r="E3900" i="8"/>
  <c r="E3909" i="8"/>
  <c r="E3918" i="8"/>
  <c r="E3928" i="8"/>
  <c r="E3937" i="8"/>
  <c r="E3946" i="8"/>
  <c r="E3955" i="8"/>
  <c r="E3964" i="8"/>
  <c r="E3973" i="8"/>
  <c r="E3982" i="8"/>
  <c r="E3992" i="8"/>
  <c r="E4001" i="8"/>
  <c r="E4010" i="8"/>
  <c r="E4019" i="8"/>
  <c r="E4028" i="8"/>
  <c r="E4037" i="8"/>
  <c r="E4046" i="8"/>
  <c r="E4056" i="8"/>
  <c r="E4065" i="8"/>
  <c r="E4074" i="8"/>
  <c r="E4083" i="8"/>
  <c r="E4092" i="8"/>
  <c r="E4101" i="8"/>
  <c r="E4110" i="8"/>
  <c r="E4120" i="8"/>
  <c r="E4129" i="8"/>
  <c r="E4138" i="8"/>
  <c r="E4147" i="8"/>
  <c r="E4156" i="8"/>
  <c r="E4165" i="8"/>
  <c r="E4174" i="8"/>
  <c r="E4184" i="8"/>
  <c r="E4192" i="8"/>
  <c r="E4200" i="8"/>
  <c r="E4208" i="8"/>
  <c r="E4216" i="8"/>
  <c r="E4224" i="8"/>
  <c r="E4232" i="8"/>
  <c r="E4240" i="8"/>
  <c r="E4248" i="8"/>
  <c r="E4256" i="8"/>
  <c r="E4264" i="8"/>
  <c r="E4272" i="8"/>
  <c r="E4280" i="8"/>
  <c r="E4288" i="8"/>
  <c r="E4296" i="8"/>
  <c r="E4304" i="8"/>
  <c r="E4312" i="8"/>
  <c r="E4320" i="8"/>
  <c r="E4328" i="8"/>
  <c r="E4336" i="8"/>
  <c r="E4344" i="8"/>
  <c r="E4352" i="8"/>
  <c r="E4360" i="8"/>
  <c r="E4368" i="8"/>
  <c r="E4376" i="8"/>
  <c r="E4384" i="8"/>
  <c r="E2858" i="8"/>
  <c r="E2983" i="8"/>
  <c r="E3068" i="8"/>
  <c r="E3153" i="8"/>
  <c r="E3239" i="8"/>
  <c r="E3324" i="8"/>
  <c r="E3409" i="8"/>
  <c r="E3495" i="8"/>
  <c r="E3567" i="8"/>
  <c r="E3593" i="8"/>
  <c r="E3623" i="8"/>
  <c r="E3652" i="8"/>
  <c r="E3679" i="8"/>
  <c r="E3708" i="8"/>
  <c r="E3737" i="8"/>
  <c r="E3761" i="8"/>
  <c r="E3779" i="8"/>
  <c r="E3791" i="8"/>
  <c r="E3803" i="8"/>
  <c r="E3815" i="8"/>
  <c r="E3826" i="8"/>
  <c r="E3836" i="8"/>
  <c r="E3846" i="8"/>
  <c r="E3856" i="8"/>
  <c r="E3865" i="8"/>
  <c r="E3874" i="8"/>
  <c r="E3883" i="8"/>
  <c r="E3892" i="8"/>
  <c r="E3901" i="8"/>
  <c r="E3910" i="8"/>
  <c r="E3920" i="8"/>
  <c r="E3929" i="8"/>
  <c r="E3938" i="8"/>
  <c r="E3947" i="8"/>
  <c r="E3956" i="8"/>
  <c r="E3965" i="8"/>
  <c r="E3974" i="8"/>
  <c r="E3984" i="8"/>
  <c r="E3993" i="8"/>
  <c r="E4002" i="8"/>
  <c r="E4011" i="8"/>
  <c r="E4020" i="8"/>
  <c r="E4029" i="8"/>
  <c r="E4038" i="8"/>
  <c r="E4048" i="8"/>
  <c r="E4057" i="8"/>
  <c r="E4066" i="8"/>
  <c r="E4075" i="8"/>
  <c r="E4084" i="8"/>
  <c r="E4093" i="8"/>
  <c r="E4102" i="8"/>
  <c r="E4112" i="8"/>
  <c r="E4121" i="8"/>
  <c r="E4130" i="8"/>
  <c r="E4139" i="8"/>
  <c r="E4148" i="8"/>
  <c r="E4157" i="8"/>
  <c r="E4166" i="8"/>
  <c r="E4176" i="8"/>
  <c r="E4185" i="8"/>
  <c r="E4193" i="8"/>
  <c r="E4201" i="8"/>
  <c r="E4209" i="8"/>
  <c r="E4217" i="8"/>
  <c r="E4225" i="8"/>
  <c r="E4233" i="8"/>
  <c r="E4241" i="8"/>
  <c r="E4249" i="8"/>
  <c r="E4257" i="8"/>
  <c r="E4265" i="8"/>
  <c r="E4273" i="8"/>
  <c r="E4281" i="8"/>
  <c r="E4289" i="8"/>
  <c r="E4297" i="8"/>
  <c r="E4305" i="8"/>
  <c r="E4313" i="8"/>
  <c r="E4321" i="8"/>
  <c r="E4329" i="8"/>
  <c r="E4337" i="8"/>
  <c r="E4345" i="8"/>
  <c r="E4353" i="8"/>
  <c r="E4361" i="8"/>
  <c r="E4369" i="8"/>
  <c r="E4377" i="8"/>
  <c r="E4385" i="8"/>
  <c r="E4393" i="8"/>
  <c r="E2879" i="8"/>
  <c r="E2993" i="8"/>
  <c r="E3079" i="8"/>
  <c r="E3164" i="8"/>
  <c r="E3249" i="8"/>
  <c r="E3335" i="8"/>
  <c r="E3420" i="8"/>
  <c r="E3505" i="8"/>
  <c r="E3569" i="8"/>
  <c r="E3599" i="8"/>
  <c r="E3625" i="8"/>
  <c r="E3655" i="8"/>
  <c r="E3684" i="8"/>
  <c r="E3711" i="8"/>
  <c r="E3740" i="8"/>
  <c r="E3763" i="8"/>
  <c r="E3780" i="8"/>
  <c r="E3792" i="8"/>
  <c r="E3804" i="8"/>
  <c r="E3816" i="8"/>
  <c r="E3827" i="8"/>
  <c r="E3837" i="8"/>
  <c r="E3848" i="8"/>
  <c r="E3857" i="8"/>
  <c r="E3866" i="8"/>
  <c r="E3875" i="8"/>
  <c r="E3884" i="8"/>
  <c r="E3893" i="8"/>
  <c r="E3902" i="8"/>
  <c r="E3912" i="8"/>
  <c r="E3921" i="8"/>
  <c r="E3930" i="8"/>
  <c r="E3939" i="8"/>
  <c r="E3948" i="8"/>
  <c r="E3957" i="8"/>
  <c r="E3966" i="8"/>
  <c r="E3976" i="8"/>
  <c r="E3985" i="8"/>
  <c r="E3994" i="8"/>
  <c r="E4003" i="8"/>
  <c r="E4012" i="8"/>
  <c r="E4021" i="8"/>
  <c r="E4030" i="8"/>
  <c r="E4040" i="8"/>
  <c r="E4049" i="8"/>
  <c r="E4058" i="8"/>
  <c r="E4067" i="8"/>
  <c r="E4076" i="8"/>
  <c r="E4085" i="8"/>
  <c r="E4094" i="8"/>
  <c r="E4104" i="8"/>
  <c r="E4113" i="8"/>
  <c r="E4122" i="8"/>
  <c r="E4131" i="8"/>
  <c r="E4140" i="8"/>
  <c r="E4149" i="8"/>
  <c r="E4158" i="8"/>
  <c r="E4168" i="8"/>
  <c r="E4177" i="8"/>
  <c r="E4186" i="8"/>
  <c r="E4194" i="8"/>
  <c r="E4202" i="8"/>
  <c r="E4210" i="8"/>
  <c r="E4218" i="8"/>
  <c r="E4226" i="8"/>
  <c r="E4234" i="8"/>
  <c r="E4242" i="8"/>
  <c r="E4250" i="8"/>
  <c r="E4258" i="8"/>
  <c r="E4266" i="8"/>
  <c r="E4274" i="8"/>
  <c r="E4282" i="8"/>
  <c r="E2900" i="8"/>
  <c r="E3004" i="8"/>
  <c r="E3089" i="8"/>
  <c r="E3175" i="8"/>
  <c r="E3260" i="8"/>
  <c r="E3345" i="8"/>
  <c r="E3431" i="8"/>
  <c r="E3516" i="8"/>
  <c r="E3572" i="8"/>
  <c r="E3601" i="8"/>
  <c r="E3631" i="8"/>
  <c r="E3657" i="8"/>
  <c r="E3687" i="8"/>
  <c r="E3716" i="8"/>
  <c r="E3743" i="8"/>
  <c r="E3764" i="8"/>
  <c r="E3781" i="8"/>
  <c r="E3793" i="8"/>
  <c r="E3805" i="8"/>
  <c r="E3817" i="8"/>
  <c r="E3828" i="8"/>
  <c r="E3840" i="8"/>
  <c r="E3849" i="8"/>
  <c r="E3858" i="8"/>
  <c r="E3867" i="8"/>
  <c r="E3876" i="8"/>
  <c r="E3885" i="8"/>
  <c r="E3894" i="8"/>
  <c r="E3904" i="8"/>
  <c r="E3913" i="8"/>
  <c r="E3922" i="8"/>
  <c r="E3931" i="8"/>
  <c r="E3940" i="8"/>
  <c r="E3949" i="8"/>
  <c r="E3958" i="8"/>
  <c r="E3968" i="8"/>
  <c r="E3977" i="8"/>
  <c r="E3986" i="8"/>
  <c r="E3995" i="8"/>
  <c r="E4004" i="8"/>
  <c r="E4013" i="8"/>
  <c r="E4022" i="8"/>
  <c r="E4032" i="8"/>
  <c r="E4041" i="8"/>
  <c r="E4050" i="8"/>
  <c r="E4059" i="8"/>
  <c r="E4068" i="8"/>
  <c r="E4077" i="8"/>
  <c r="E4086" i="8"/>
  <c r="E4096" i="8"/>
  <c r="E4105" i="8"/>
  <c r="E4114" i="8"/>
  <c r="E4123" i="8"/>
  <c r="E4132" i="8"/>
  <c r="E4141" i="8"/>
  <c r="E4150" i="8"/>
  <c r="E4160" i="8"/>
  <c r="E4169" i="8"/>
  <c r="E4178" i="8"/>
  <c r="E4187" i="8"/>
  <c r="E4195" i="8"/>
  <c r="E4203" i="8"/>
  <c r="E4211" i="8"/>
  <c r="E4219" i="8"/>
  <c r="E4227" i="8"/>
  <c r="E4235" i="8"/>
  <c r="E4243" i="8"/>
  <c r="E4251" i="8"/>
  <c r="E4259" i="8"/>
  <c r="E4267" i="8"/>
  <c r="E4275" i="8"/>
  <c r="E4283" i="8"/>
  <c r="E4291" i="8"/>
  <c r="E4299" i="8"/>
  <c r="E4307" i="8"/>
  <c r="E4315" i="8"/>
  <c r="E4323" i="8"/>
  <c r="E4331" i="8"/>
  <c r="E4339" i="8"/>
  <c r="E4347" i="8"/>
  <c r="E4355" i="8"/>
  <c r="E4363" i="8"/>
  <c r="E4371" i="8"/>
  <c r="E4379" i="8"/>
  <c r="E4387" i="8"/>
  <c r="E4395" i="8"/>
  <c r="E4403" i="8"/>
  <c r="E4411" i="8"/>
  <c r="E4419" i="8"/>
  <c r="E4427" i="8"/>
  <c r="E4435" i="8"/>
  <c r="E4443" i="8"/>
  <c r="E4451" i="8"/>
  <c r="E4459" i="8"/>
  <c r="E4467" i="8"/>
  <c r="E4475" i="8"/>
  <c r="E4483" i="8"/>
  <c r="E4491" i="8"/>
  <c r="E4499" i="8"/>
  <c r="E4507" i="8"/>
  <c r="E4515" i="8"/>
  <c r="E4523" i="8"/>
  <c r="E4531" i="8"/>
  <c r="E4539" i="8"/>
  <c r="E4547" i="8"/>
  <c r="E4555" i="8"/>
  <c r="E4563" i="8"/>
  <c r="E4571" i="8"/>
  <c r="E4579" i="8"/>
  <c r="E4587" i="8"/>
  <c r="E4595" i="8"/>
  <c r="E4603" i="8"/>
  <c r="E4611" i="8"/>
  <c r="E4619" i="8"/>
  <c r="E4627" i="8"/>
  <c r="E4635" i="8"/>
  <c r="E4643" i="8"/>
  <c r="E4651" i="8"/>
  <c r="E4659" i="8"/>
  <c r="E4667" i="8"/>
  <c r="E4675" i="8"/>
  <c r="E4683" i="8"/>
  <c r="E4691" i="8"/>
  <c r="E4699" i="8"/>
  <c r="E4707" i="8"/>
  <c r="E4715" i="8"/>
  <c r="E4723" i="8"/>
  <c r="E4731" i="8"/>
  <c r="E4739" i="8"/>
  <c r="E4747" i="8"/>
  <c r="E4755" i="8"/>
  <c r="E4763" i="8"/>
  <c r="E4771" i="8"/>
  <c r="E4779" i="8"/>
  <c r="E4787" i="8"/>
  <c r="E4795" i="8"/>
  <c r="E4803" i="8"/>
  <c r="E4811" i="8"/>
  <c r="E4819" i="8"/>
  <c r="E4827" i="8"/>
  <c r="E4835" i="8"/>
  <c r="E4843" i="8"/>
  <c r="E4851" i="8"/>
  <c r="E4859" i="8"/>
  <c r="E4867" i="8"/>
  <c r="E4875" i="8"/>
  <c r="E4883" i="8"/>
  <c r="E4891" i="8"/>
  <c r="E4899" i="8"/>
  <c r="E4907" i="8"/>
  <c r="E4915" i="8"/>
  <c r="E4923" i="8"/>
  <c r="E4931" i="8"/>
  <c r="E4939" i="8"/>
  <c r="E4947" i="8"/>
  <c r="E4298" i="8"/>
  <c r="E4330" i="8"/>
  <c r="E4362" i="8"/>
  <c r="E4392" i="8"/>
  <c r="E4404" i="8"/>
  <c r="E4414" i="8"/>
  <c r="E4425" i="8"/>
  <c r="E4436" i="8"/>
  <c r="E4446" i="8"/>
  <c r="E4457" i="8"/>
  <c r="E4468" i="8"/>
  <c r="E4478" i="8"/>
  <c r="E4489" i="8"/>
  <c r="E4500" i="8"/>
  <c r="E4510" i="8"/>
  <c r="E4521" i="8"/>
  <c r="E4532" i="8"/>
  <c r="E4542" i="8"/>
  <c r="E4553" i="8"/>
  <c r="E4564" i="8"/>
  <c r="E4574" i="8"/>
  <c r="E4585" i="8"/>
  <c r="E4596" i="8"/>
  <c r="E4606" i="8"/>
  <c r="E4617" i="8"/>
  <c r="E4628" i="8"/>
  <c r="E4638" i="8"/>
  <c r="E4649" i="8"/>
  <c r="E4660" i="8"/>
  <c r="E4670" i="8"/>
  <c r="E4681" i="8"/>
  <c r="E4692" i="8"/>
  <c r="E4702" i="8"/>
  <c r="E4713" i="8"/>
  <c r="E4724" i="8"/>
  <c r="E4734" i="8"/>
  <c r="E4745" i="8"/>
  <c r="E4756" i="8"/>
  <c r="E4766" i="8"/>
  <c r="E4777" i="8"/>
  <c r="E4788" i="8"/>
  <c r="E4798" i="8"/>
  <c r="E4809" i="8"/>
  <c r="E4820" i="8"/>
  <c r="E4830" i="8"/>
  <c r="E4841" i="8"/>
  <c r="E4852" i="8"/>
  <c r="E4862" i="8"/>
  <c r="E4873" i="8"/>
  <c r="E4884" i="8"/>
  <c r="E4894" i="8"/>
  <c r="E4905" i="8"/>
  <c r="E4916" i="8"/>
  <c r="E4926" i="8"/>
  <c r="E4937" i="8"/>
  <c r="E4948" i="8"/>
  <c r="E4957" i="8"/>
  <c r="E4965" i="8"/>
  <c r="E4973" i="8"/>
  <c r="E4981" i="8"/>
  <c r="E4989" i="8"/>
  <c r="E4997" i="8"/>
  <c r="E5005" i="8"/>
  <c r="E5013" i="8"/>
  <c r="E5021" i="8"/>
  <c r="E5029" i="8"/>
  <c r="E5037" i="8"/>
  <c r="E5045" i="8"/>
  <c r="E5053" i="8"/>
  <c r="E5061" i="8"/>
  <c r="E5069" i="8"/>
  <c r="E5077" i="8"/>
  <c r="E5085" i="8"/>
  <c r="E5093" i="8"/>
  <c r="E5101" i="8"/>
  <c r="E5109" i="8"/>
  <c r="E5117" i="8"/>
  <c r="E5125" i="8"/>
  <c r="E5133" i="8"/>
  <c r="E5141" i="8"/>
  <c r="E5149" i="8"/>
  <c r="E5157" i="8"/>
  <c r="E5165" i="8"/>
  <c r="E5173" i="8"/>
  <c r="E5181" i="8"/>
  <c r="E5189" i="8"/>
  <c r="E5197" i="8"/>
  <c r="E5205" i="8"/>
  <c r="E5213" i="8"/>
  <c r="E5221" i="8"/>
  <c r="E5229" i="8"/>
  <c r="E5237" i="8"/>
  <c r="E5245" i="8"/>
  <c r="E5253" i="8"/>
  <c r="E5261" i="8"/>
  <c r="E5269" i="8"/>
  <c r="E5277" i="8"/>
  <c r="E5285" i="8"/>
  <c r="E5293" i="8"/>
  <c r="E5301" i="8"/>
  <c r="E5309" i="8"/>
  <c r="E5317" i="8"/>
  <c r="E5325" i="8"/>
  <c r="E5333" i="8"/>
  <c r="E4302" i="8"/>
  <c r="E4334" i="8"/>
  <c r="E4366" i="8"/>
  <c r="E4394" i="8"/>
  <c r="E4405" i="8"/>
  <c r="E4416" i="8"/>
  <c r="E4426" i="8"/>
  <c r="E4437" i="8"/>
  <c r="E4448" i="8"/>
  <c r="E4458" i="8"/>
  <c r="E4469" i="8"/>
  <c r="E4480" i="8"/>
  <c r="E4490" i="8"/>
  <c r="E4501" i="8"/>
  <c r="E4512" i="8"/>
  <c r="E4522" i="8"/>
  <c r="E4533" i="8"/>
  <c r="E4544" i="8"/>
  <c r="E4554" i="8"/>
  <c r="E4565" i="8"/>
  <c r="E4576" i="8"/>
  <c r="E4586" i="8"/>
  <c r="E4597" i="8"/>
  <c r="E4608" i="8"/>
  <c r="E4618" i="8"/>
  <c r="E4629" i="8"/>
  <c r="E4640" i="8"/>
  <c r="E4650" i="8"/>
  <c r="E4661" i="8"/>
  <c r="E4672" i="8"/>
  <c r="E4682" i="8"/>
  <c r="E4693" i="8"/>
  <c r="E4704" i="8"/>
  <c r="E4714" i="8"/>
  <c r="E4725" i="8"/>
  <c r="E4736" i="8"/>
  <c r="E4746" i="8"/>
  <c r="E4757" i="8"/>
  <c r="E4768" i="8"/>
  <c r="E4778" i="8"/>
  <c r="E4789" i="8"/>
  <c r="E4800" i="8"/>
  <c r="E4810" i="8"/>
  <c r="E4821" i="8"/>
  <c r="E4832" i="8"/>
  <c r="E4842" i="8"/>
  <c r="E4853" i="8"/>
  <c r="E4864" i="8"/>
  <c r="E4874" i="8"/>
  <c r="E4885" i="8"/>
  <c r="E4896" i="8"/>
  <c r="E4906" i="8"/>
  <c r="E4917" i="8"/>
  <c r="E4928" i="8"/>
  <c r="E4938" i="8"/>
  <c r="E4949" i="8"/>
  <c r="E4958" i="8"/>
  <c r="E4966" i="8"/>
  <c r="E4974" i="8"/>
  <c r="E4982" i="8"/>
  <c r="E4990" i="8"/>
  <c r="E4998" i="8"/>
  <c r="E5006" i="8"/>
  <c r="E5014" i="8"/>
  <c r="E5022" i="8"/>
  <c r="E5030" i="8"/>
  <c r="E5038" i="8"/>
  <c r="E5046" i="8"/>
  <c r="E5054" i="8"/>
  <c r="E5062" i="8"/>
  <c r="E5070" i="8"/>
  <c r="E5078" i="8"/>
  <c r="E5086" i="8"/>
  <c r="E5094" i="8"/>
  <c r="E5102" i="8"/>
  <c r="E5110" i="8"/>
  <c r="E5118" i="8"/>
  <c r="E5126" i="8"/>
  <c r="E5134" i="8"/>
  <c r="E5142" i="8"/>
  <c r="E5150" i="8"/>
  <c r="E5158" i="8"/>
  <c r="E5166" i="8"/>
  <c r="E5174" i="8"/>
  <c r="E5182" i="8"/>
  <c r="E5190" i="8"/>
  <c r="E5198" i="8"/>
  <c r="E5206" i="8"/>
  <c r="E5214" i="8"/>
  <c r="E5222" i="8"/>
  <c r="E5230" i="8"/>
  <c r="E5238" i="8"/>
  <c r="E5246" i="8"/>
  <c r="E5254" i="8"/>
  <c r="E5262" i="8"/>
  <c r="E5270" i="8"/>
  <c r="E5278" i="8"/>
  <c r="E5286" i="8"/>
  <c r="E5294" i="8"/>
  <c r="E5302" i="8"/>
  <c r="E5310" i="8"/>
  <c r="E5318" i="8"/>
  <c r="E5326" i="8"/>
  <c r="E4306" i="8"/>
  <c r="E4338" i="8"/>
  <c r="E4370" i="8"/>
  <c r="E4396" i="8"/>
  <c r="E4406" i="8"/>
  <c r="E4417" i="8"/>
  <c r="E4428" i="8"/>
  <c r="E4438" i="8"/>
  <c r="E4449" i="8"/>
  <c r="E4460" i="8"/>
  <c r="E4470" i="8"/>
  <c r="E4481" i="8"/>
  <c r="E4492" i="8"/>
  <c r="E4502" i="8"/>
  <c r="E4513" i="8"/>
  <c r="E4524" i="8"/>
  <c r="E4534" i="8"/>
  <c r="E4545" i="8"/>
  <c r="E4556" i="8"/>
  <c r="E4566" i="8"/>
  <c r="E4577" i="8"/>
  <c r="E4588" i="8"/>
  <c r="E4598" i="8"/>
  <c r="E4609" i="8"/>
  <c r="E4620" i="8"/>
  <c r="E4630" i="8"/>
  <c r="E4641" i="8"/>
  <c r="E4652" i="8"/>
  <c r="E4662" i="8"/>
  <c r="E4673" i="8"/>
  <c r="E4684" i="8"/>
  <c r="E4694" i="8"/>
  <c r="E4705" i="8"/>
  <c r="E4716" i="8"/>
  <c r="E4726" i="8"/>
  <c r="E4737" i="8"/>
  <c r="E4748" i="8"/>
  <c r="E4758" i="8"/>
  <c r="E4769" i="8"/>
  <c r="E4780" i="8"/>
  <c r="E4790" i="8"/>
  <c r="E4801" i="8"/>
  <c r="E4812" i="8"/>
  <c r="E4822" i="8"/>
  <c r="E4833" i="8"/>
  <c r="E4844" i="8"/>
  <c r="E4854" i="8"/>
  <c r="E4865" i="8"/>
  <c r="E4876" i="8"/>
  <c r="E4886" i="8"/>
  <c r="E4897" i="8"/>
  <c r="E4908" i="8"/>
  <c r="E4918" i="8"/>
  <c r="E4929" i="8"/>
  <c r="E4940" i="8"/>
  <c r="E4950" i="8"/>
  <c r="E4959" i="8"/>
  <c r="E4967" i="8"/>
  <c r="E4975" i="8"/>
  <c r="E4983" i="8"/>
  <c r="E4991" i="8"/>
  <c r="E4999" i="8"/>
  <c r="E5007" i="8"/>
  <c r="E5015" i="8"/>
  <c r="E5023" i="8"/>
  <c r="E5031" i="8"/>
  <c r="E5039" i="8"/>
  <c r="E5047" i="8"/>
  <c r="E5055" i="8"/>
  <c r="E5063" i="8"/>
  <c r="E5071" i="8"/>
  <c r="E5079" i="8"/>
  <c r="E5087" i="8"/>
  <c r="E5095" i="8"/>
  <c r="E5103" i="8"/>
  <c r="E5111" i="8"/>
  <c r="E5119" i="8"/>
  <c r="E5127" i="8"/>
  <c r="E5135" i="8"/>
  <c r="E5143" i="8"/>
  <c r="E5151" i="8"/>
  <c r="E5159" i="8"/>
  <c r="E5167" i="8"/>
  <c r="E5175" i="8"/>
  <c r="E5183" i="8"/>
  <c r="E4310" i="8"/>
  <c r="E4342" i="8"/>
  <c r="E4374" i="8"/>
  <c r="E4397" i="8"/>
  <c r="E4408" i="8"/>
  <c r="E4418" i="8"/>
  <c r="E4429" i="8"/>
  <c r="E4440" i="8"/>
  <c r="E4450" i="8"/>
  <c r="E4461" i="8"/>
  <c r="E4472" i="8"/>
  <c r="E4482" i="8"/>
  <c r="E4493" i="8"/>
  <c r="E4504" i="8"/>
  <c r="E4514" i="8"/>
  <c r="E4525" i="8"/>
  <c r="E4536" i="8"/>
  <c r="E4546" i="8"/>
  <c r="E4557" i="8"/>
  <c r="E4568" i="8"/>
  <c r="E4578" i="8"/>
  <c r="E4589" i="8"/>
  <c r="E4600" i="8"/>
  <c r="E4610" i="8"/>
  <c r="E4621" i="8"/>
  <c r="E4632" i="8"/>
  <c r="E4642" i="8"/>
  <c r="E4653" i="8"/>
  <c r="E4664" i="8"/>
  <c r="E4674" i="8"/>
  <c r="E4685" i="8"/>
  <c r="E4696" i="8"/>
  <c r="E4706" i="8"/>
  <c r="E4717" i="8"/>
  <c r="E4728" i="8"/>
  <c r="E4738" i="8"/>
  <c r="E4749" i="8"/>
  <c r="E4760" i="8"/>
  <c r="E4770" i="8"/>
  <c r="E4781" i="8"/>
  <c r="E4792" i="8"/>
  <c r="E4802" i="8"/>
  <c r="E4813" i="8"/>
  <c r="E4824" i="8"/>
  <c r="E4834" i="8"/>
  <c r="E4845" i="8"/>
  <c r="E4856" i="8"/>
  <c r="E4866" i="8"/>
  <c r="E4877" i="8"/>
  <c r="E4888" i="8"/>
  <c r="E4898" i="8"/>
  <c r="E4909" i="8"/>
  <c r="E4920" i="8"/>
  <c r="E4930" i="8"/>
  <c r="E4941" i="8"/>
  <c r="E4952" i="8"/>
  <c r="E4960" i="8"/>
  <c r="E4968" i="8"/>
  <c r="E4976" i="8"/>
  <c r="E4984" i="8"/>
  <c r="E4992" i="8"/>
  <c r="E5000" i="8"/>
  <c r="E5008" i="8"/>
  <c r="E5016" i="8"/>
  <c r="E5024" i="8"/>
  <c r="E5032" i="8"/>
  <c r="E5040" i="8"/>
  <c r="E5048" i="8"/>
  <c r="E5056" i="8"/>
  <c r="E5064" i="8"/>
  <c r="E5072" i="8"/>
  <c r="E5080" i="8"/>
  <c r="E5088" i="8"/>
  <c r="E5096" i="8"/>
  <c r="E5104" i="8"/>
  <c r="E5112" i="8"/>
  <c r="E5120" i="8"/>
  <c r="E5128" i="8"/>
  <c r="E5136" i="8"/>
  <c r="E5144" i="8"/>
  <c r="E5152" i="8"/>
  <c r="E5160" i="8"/>
  <c r="E5168" i="8"/>
  <c r="E5176" i="8"/>
  <c r="E5184" i="8"/>
  <c r="E5192" i="8"/>
  <c r="E5200" i="8"/>
  <c r="E5208" i="8"/>
  <c r="E5216" i="8"/>
  <c r="E5224" i="8"/>
  <c r="E5232" i="8"/>
  <c r="E5240" i="8"/>
  <c r="E5248" i="8"/>
  <c r="E5256" i="8"/>
  <c r="E5264" i="8"/>
  <c r="E5272" i="8"/>
  <c r="E5280" i="8"/>
  <c r="E5288" i="8"/>
  <c r="E5296" i="8"/>
  <c r="E5304" i="8"/>
  <c r="E5312" i="8"/>
  <c r="E5320" i="8"/>
  <c r="E5328" i="8"/>
  <c r="E5336" i="8"/>
  <c r="E5344" i="8"/>
  <c r="E5352" i="8"/>
  <c r="E5360" i="8"/>
  <c r="E5368" i="8"/>
  <c r="E5376" i="8"/>
  <c r="E5384" i="8"/>
  <c r="E5392" i="8"/>
  <c r="E5400" i="8"/>
  <c r="E5408" i="8"/>
  <c r="E5416" i="8"/>
  <c r="E5424" i="8"/>
  <c r="E5432" i="8"/>
  <c r="E5440" i="8"/>
  <c r="E5448" i="8"/>
  <c r="E5456" i="8"/>
  <c r="E5464" i="8"/>
  <c r="E5472" i="8"/>
  <c r="E5480" i="8"/>
  <c r="E5488" i="8"/>
  <c r="E5496" i="8"/>
  <c r="E5504" i="8"/>
  <c r="E5512" i="8"/>
  <c r="E5520" i="8"/>
  <c r="E5528" i="8"/>
  <c r="E5536" i="8"/>
  <c r="E5544" i="8"/>
  <c r="E5552" i="8"/>
  <c r="E5560" i="8"/>
  <c r="E5568" i="8"/>
  <c r="E5576" i="8"/>
  <c r="E5584" i="8"/>
  <c r="E5592" i="8"/>
  <c r="E5600" i="8"/>
  <c r="E5608" i="8"/>
  <c r="E5616" i="8"/>
  <c r="E5624" i="8"/>
  <c r="E5632" i="8"/>
  <c r="E5640" i="8"/>
  <c r="E5648" i="8"/>
  <c r="E5656" i="8"/>
  <c r="E5664" i="8"/>
  <c r="E5672" i="8"/>
  <c r="E5680" i="8"/>
  <c r="E5688" i="8"/>
  <c r="E5696" i="8"/>
  <c r="E5704" i="8"/>
  <c r="E5712" i="8"/>
  <c r="E5720" i="8"/>
  <c r="E5728" i="8"/>
  <c r="E5736" i="8"/>
  <c r="E5744" i="8"/>
  <c r="E5752" i="8"/>
  <c r="E5760" i="8"/>
  <c r="E5768" i="8"/>
  <c r="E5776" i="8"/>
  <c r="E5784" i="8"/>
  <c r="E5792" i="8"/>
  <c r="E5800" i="8"/>
  <c r="E5808" i="8"/>
  <c r="E5816" i="8"/>
  <c r="E5824" i="8"/>
  <c r="E5832" i="8"/>
  <c r="E5840" i="8"/>
  <c r="E5848" i="8"/>
  <c r="E5856" i="8"/>
  <c r="E5864" i="8"/>
  <c r="E5872" i="8"/>
  <c r="E5880" i="8"/>
  <c r="E5888" i="8"/>
  <c r="E4314" i="8"/>
  <c r="E4346" i="8"/>
  <c r="E4378" i="8"/>
  <c r="E4398" i="8"/>
  <c r="E4409" i="8"/>
  <c r="E4420" i="8"/>
  <c r="E4430" i="8"/>
  <c r="E4441" i="8"/>
  <c r="E4452" i="8"/>
  <c r="E4462" i="8"/>
  <c r="E4473" i="8"/>
  <c r="E4484" i="8"/>
  <c r="E4494" i="8"/>
  <c r="E4505" i="8"/>
  <c r="E4516" i="8"/>
  <c r="E4526" i="8"/>
  <c r="E4537" i="8"/>
  <c r="E4548" i="8"/>
  <c r="E4558" i="8"/>
  <c r="E4569" i="8"/>
  <c r="E4580" i="8"/>
  <c r="E4590" i="8"/>
  <c r="E4601" i="8"/>
  <c r="E4612" i="8"/>
  <c r="E4622" i="8"/>
  <c r="E4633" i="8"/>
  <c r="E4644" i="8"/>
  <c r="E4654" i="8"/>
  <c r="E4665" i="8"/>
  <c r="E4676" i="8"/>
  <c r="E4686" i="8"/>
  <c r="E4697" i="8"/>
  <c r="E4708" i="8"/>
  <c r="E4718" i="8"/>
  <c r="E4729" i="8"/>
  <c r="E4740" i="8"/>
  <c r="E4750" i="8"/>
  <c r="E4761" i="8"/>
  <c r="E4772" i="8"/>
  <c r="E4782" i="8"/>
  <c r="E4793" i="8"/>
  <c r="E4804" i="8"/>
  <c r="E4814" i="8"/>
  <c r="E4825" i="8"/>
  <c r="E4836" i="8"/>
  <c r="E4846" i="8"/>
  <c r="E4857" i="8"/>
  <c r="E4868" i="8"/>
  <c r="E4878" i="8"/>
  <c r="E4889" i="8"/>
  <c r="E4900" i="8"/>
  <c r="E4910" i="8"/>
  <c r="E4921" i="8"/>
  <c r="E4932" i="8"/>
  <c r="E4942" i="8"/>
  <c r="E4953" i="8"/>
  <c r="E4961" i="8"/>
  <c r="E4969" i="8"/>
  <c r="E4977" i="8"/>
  <c r="E4985" i="8"/>
  <c r="E4993" i="8"/>
  <c r="E5001" i="8"/>
  <c r="E5009" i="8"/>
  <c r="E5017" i="8"/>
  <c r="E5025" i="8"/>
  <c r="E5033" i="8"/>
  <c r="E5041" i="8"/>
  <c r="E5049" i="8"/>
  <c r="E5057" i="8"/>
  <c r="E5065" i="8"/>
  <c r="E5073" i="8"/>
  <c r="E5081" i="8"/>
  <c r="E5089" i="8"/>
  <c r="E5097" i="8"/>
  <c r="E5105" i="8"/>
  <c r="E5113" i="8"/>
  <c r="E5121" i="8"/>
  <c r="E5129" i="8"/>
  <c r="E5137" i="8"/>
  <c r="E5145" i="8"/>
  <c r="E5153" i="8"/>
  <c r="E5161" i="8"/>
  <c r="E5169" i="8"/>
  <c r="E5177" i="8"/>
  <c r="E5185" i="8"/>
  <c r="E5193" i="8"/>
  <c r="E5201" i="8"/>
  <c r="E5209" i="8"/>
  <c r="E5217" i="8"/>
  <c r="E5225" i="8"/>
  <c r="E5233" i="8"/>
  <c r="E5241" i="8"/>
  <c r="E5249" i="8"/>
  <c r="E5257" i="8"/>
  <c r="E5265" i="8"/>
  <c r="E5273" i="8"/>
  <c r="E5281" i="8"/>
  <c r="E5289" i="8"/>
  <c r="E5297" i="8"/>
  <c r="E5305" i="8"/>
  <c r="E5313" i="8"/>
  <c r="E5321" i="8"/>
  <c r="E5329" i="8"/>
  <c r="E4286" i="8"/>
  <c r="E4318" i="8"/>
  <c r="E4350" i="8"/>
  <c r="E4382" i="8"/>
  <c r="E4400" i="8"/>
  <c r="E4410" i="8"/>
  <c r="E4421" i="8"/>
  <c r="E4432" i="8"/>
  <c r="E4442" i="8"/>
  <c r="E4453" i="8"/>
  <c r="E4464" i="8"/>
  <c r="E4474" i="8"/>
  <c r="E4485" i="8"/>
  <c r="E4496" i="8"/>
  <c r="E4506" i="8"/>
  <c r="E4517" i="8"/>
  <c r="E4528" i="8"/>
  <c r="E4538" i="8"/>
  <c r="E4549" i="8"/>
  <c r="E4560" i="8"/>
  <c r="E4570" i="8"/>
  <c r="E4581" i="8"/>
  <c r="E4592" i="8"/>
  <c r="E4602" i="8"/>
  <c r="E4613" i="8"/>
  <c r="E4624" i="8"/>
  <c r="E4634" i="8"/>
  <c r="E4645" i="8"/>
  <c r="E4656" i="8"/>
  <c r="E4666" i="8"/>
  <c r="E4677" i="8"/>
  <c r="E4688" i="8"/>
  <c r="E4698" i="8"/>
  <c r="E4709" i="8"/>
  <c r="E4720" i="8"/>
  <c r="E4730" i="8"/>
  <c r="E4741" i="8"/>
  <c r="E4752" i="8"/>
  <c r="E4762" i="8"/>
  <c r="E4773" i="8"/>
  <c r="E4784" i="8"/>
  <c r="E4794" i="8"/>
  <c r="E4805" i="8"/>
  <c r="E4816" i="8"/>
  <c r="E4826" i="8"/>
  <c r="E4837" i="8"/>
  <c r="E4848" i="8"/>
  <c r="E4858" i="8"/>
  <c r="E4869" i="8"/>
  <c r="E4880" i="8"/>
  <c r="E4890" i="8"/>
  <c r="E4901" i="8"/>
  <c r="E4912" i="8"/>
  <c r="E4922" i="8"/>
  <c r="E4933" i="8"/>
  <c r="E4944" i="8"/>
  <c r="E4954" i="8"/>
  <c r="E4962" i="8"/>
  <c r="E4970" i="8"/>
  <c r="E4978" i="8"/>
  <c r="E4986" i="8"/>
  <c r="E4994" i="8"/>
  <c r="E5002" i="8"/>
  <c r="E5010" i="8"/>
  <c r="E5018" i="8"/>
  <c r="E5026" i="8"/>
  <c r="E5034" i="8"/>
  <c r="E5042" i="8"/>
  <c r="E5050" i="8"/>
  <c r="E5058" i="8"/>
  <c r="E5066" i="8"/>
  <c r="E5074" i="8"/>
  <c r="E5082" i="8"/>
  <c r="E5090" i="8"/>
  <c r="E5098" i="8"/>
  <c r="E5106" i="8"/>
  <c r="E5114" i="8"/>
  <c r="E5122" i="8"/>
  <c r="E5130" i="8"/>
  <c r="E5138" i="8"/>
  <c r="E5146" i="8"/>
  <c r="E5154" i="8"/>
  <c r="E5162" i="8"/>
  <c r="E5170" i="8"/>
  <c r="E5178" i="8"/>
  <c r="E5186" i="8"/>
  <c r="E5194" i="8"/>
  <c r="E5202" i="8"/>
  <c r="E5210" i="8"/>
  <c r="E5218" i="8"/>
  <c r="E5226" i="8"/>
  <c r="E5234" i="8"/>
  <c r="E5242" i="8"/>
  <c r="E5250" i="8"/>
  <c r="E5258" i="8"/>
  <c r="E5266" i="8"/>
  <c r="E5274" i="8"/>
  <c r="E5282" i="8"/>
  <c r="E5290" i="8"/>
  <c r="E5298" i="8"/>
  <c r="E5306" i="8"/>
  <c r="E5314" i="8"/>
  <c r="E5322" i="8"/>
  <c r="E4290" i="8"/>
  <c r="E4322" i="8"/>
  <c r="E4354" i="8"/>
  <c r="E4386" i="8"/>
  <c r="E4401" i="8"/>
  <c r="E4412" i="8"/>
  <c r="E4422" i="8"/>
  <c r="E4433" i="8"/>
  <c r="E4444" i="8"/>
  <c r="E4454" i="8"/>
  <c r="E4465" i="8"/>
  <c r="E4476" i="8"/>
  <c r="E4486" i="8"/>
  <c r="E4497" i="8"/>
  <c r="E4508" i="8"/>
  <c r="E4518" i="8"/>
  <c r="E4529" i="8"/>
  <c r="E4540" i="8"/>
  <c r="E4550" i="8"/>
  <c r="E4561" i="8"/>
  <c r="E4572" i="8"/>
  <c r="E4582" i="8"/>
  <c r="E4593" i="8"/>
  <c r="E4604" i="8"/>
  <c r="E4614" i="8"/>
  <c r="E4625" i="8"/>
  <c r="E4636" i="8"/>
  <c r="E4646" i="8"/>
  <c r="E4657" i="8"/>
  <c r="E4668" i="8"/>
  <c r="E4678" i="8"/>
  <c r="E4689" i="8"/>
  <c r="E4700" i="8"/>
  <c r="E4710" i="8"/>
  <c r="E4721" i="8"/>
  <c r="E4732" i="8"/>
  <c r="E4742" i="8"/>
  <c r="E4753" i="8"/>
  <c r="E4764" i="8"/>
  <c r="E4774" i="8"/>
  <c r="E4785" i="8"/>
  <c r="E4796" i="8"/>
  <c r="E4806" i="8"/>
  <c r="E4817" i="8"/>
  <c r="E4828" i="8"/>
  <c r="E4838" i="8"/>
  <c r="E4849" i="8"/>
  <c r="E4860" i="8"/>
  <c r="E4870" i="8"/>
  <c r="E4881" i="8"/>
  <c r="E4892" i="8"/>
  <c r="E4902" i="8"/>
  <c r="E4913" i="8"/>
  <c r="E4924" i="8"/>
  <c r="E4934" i="8"/>
  <c r="E4945" i="8"/>
  <c r="E4955" i="8"/>
  <c r="E4963" i="8"/>
  <c r="E4971" i="8"/>
  <c r="E4979" i="8"/>
  <c r="E4987" i="8"/>
  <c r="E4995" i="8"/>
  <c r="E5003" i="8"/>
  <c r="E5011" i="8"/>
  <c r="E5019" i="8"/>
  <c r="E5027" i="8"/>
  <c r="E5035" i="8"/>
  <c r="E5043" i="8"/>
  <c r="E5051" i="8"/>
  <c r="E5059" i="8"/>
  <c r="E5067" i="8"/>
  <c r="E5075" i="8"/>
  <c r="E5083" i="8"/>
  <c r="E5091" i="8"/>
  <c r="E5099" i="8"/>
  <c r="E5107" i="8"/>
  <c r="E5115" i="8"/>
  <c r="E5123" i="8"/>
  <c r="E5131" i="8"/>
  <c r="E5139" i="8"/>
  <c r="E5147" i="8"/>
  <c r="E5155" i="8"/>
  <c r="E5163" i="8"/>
  <c r="E5171" i="8"/>
  <c r="E5179" i="8"/>
  <c r="E5187" i="8"/>
  <c r="E4294" i="8"/>
  <c r="E4326" i="8"/>
  <c r="E4358" i="8"/>
  <c r="E4390" i="8"/>
  <c r="E4402" i="8"/>
  <c r="E4413" i="8"/>
  <c r="E4424" i="8"/>
  <c r="E4434" i="8"/>
  <c r="E4445" i="8"/>
  <c r="E4456" i="8"/>
  <c r="E4466" i="8"/>
  <c r="E4477" i="8"/>
  <c r="E4488" i="8"/>
  <c r="E4498" i="8"/>
  <c r="E4509" i="8"/>
  <c r="E4520" i="8"/>
  <c r="E4530" i="8"/>
  <c r="E4541" i="8"/>
  <c r="E4552" i="8"/>
  <c r="E4562" i="8"/>
  <c r="E4573" i="8"/>
  <c r="E4584" i="8"/>
  <c r="E4594" i="8"/>
  <c r="E4605" i="8"/>
  <c r="E4616" i="8"/>
  <c r="E4626" i="8"/>
  <c r="E4637" i="8"/>
  <c r="E4648" i="8"/>
  <c r="E4658" i="8"/>
  <c r="E4669" i="8"/>
  <c r="E4680" i="8"/>
  <c r="E4690" i="8"/>
  <c r="E4701" i="8"/>
  <c r="E4712" i="8"/>
  <c r="E4722" i="8"/>
  <c r="E4733" i="8"/>
  <c r="E4744" i="8"/>
  <c r="E4754" i="8"/>
  <c r="E4765" i="8"/>
  <c r="E4776" i="8"/>
  <c r="E4786" i="8"/>
  <c r="E4797" i="8"/>
  <c r="E4808" i="8"/>
  <c r="E4818" i="8"/>
  <c r="E4829" i="8"/>
  <c r="E4840" i="8"/>
  <c r="E4850" i="8"/>
  <c r="E4861" i="8"/>
  <c r="E4872" i="8"/>
  <c r="E4882" i="8"/>
  <c r="E4893" i="8"/>
  <c r="E4904" i="8"/>
  <c r="E4914" i="8"/>
  <c r="E4925" i="8"/>
  <c r="E4936" i="8"/>
  <c r="E4946" i="8"/>
  <c r="E4956" i="8"/>
  <c r="E4964" i="8"/>
  <c r="E4972" i="8"/>
  <c r="E4980" i="8"/>
  <c r="E4988" i="8"/>
  <c r="E4996" i="8"/>
  <c r="E5004" i="8"/>
  <c r="E5012" i="8"/>
  <c r="E5020" i="8"/>
  <c r="E5028" i="8"/>
  <c r="E5036" i="8"/>
  <c r="E5044" i="8"/>
  <c r="E5052" i="8"/>
  <c r="E5060" i="8"/>
  <c r="E5068" i="8"/>
  <c r="E5076" i="8"/>
  <c r="E5084" i="8"/>
  <c r="E5092" i="8"/>
  <c r="E5100" i="8"/>
  <c r="E5108" i="8"/>
  <c r="E5116" i="8"/>
  <c r="E5124" i="8"/>
  <c r="E5132" i="8"/>
  <c r="E5140" i="8"/>
  <c r="E5148" i="8"/>
  <c r="E5156" i="8"/>
  <c r="E5164" i="8"/>
  <c r="E5172" i="8"/>
  <c r="E5180" i="8"/>
  <c r="E5188" i="8"/>
  <c r="E5196" i="8"/>
  <c r="E5204" i="8"/>
  <c r="E5212" i="8"/>
  <c r="E5220" i="8"/>
  <c r="E5228" i="8"/>
  <c r="E5236" i="8"/>
  <c r="E5244" i="8"/>
  <c r="E5252" i="8"/>
  <c r="E5260" i="8"/>
  <c r="E5268" i="8"/>
  <c r="E5276" i="8"/>
  <c r="E5284" i="8"/>
  <c r="E5292" i="8"/>
  <c r="E5300" i="8"/>
  <c r="E5308" i="8"/>
  <c r="E5316" i="8"/>
  <c r="E5324" i="8"/>
  <c r="E5332" i="8"/>
  <c r="E5340" i="8"/>
  <c r="E5348" i="8"/>
  <c r="E5356" i="8"/>
  <c r="E5364" i="8"/>
  <c r="E5372" i="8"/>
  <c r="E5380" i="8"/>
  <c r="E5388" i="8"/>
  <c r="E5396" i="8"/>
  <c r="E5404" i="8"/>
  <c r="E5412" i="8"/>
  <c r="E5420" i="8"/>
  <c r="E5428" i="8"/>
  <c r="E5436" i="8"/>
  <c r="E5444" i="8"/>
  <c r="E5452" i="8"/>
  <c r="E5460" i="8"/>
  <c r="E5468" i="8"/>
  <c r="E5476" i="8"/>
  <c r="E5484" i="8"/>
  <c r="E5492" i="8"/>
  <c r="E5500" i="8"/>
  <c r="E5508" i="8"/>
  <c r="E5516" i="8"/>
  <c r="E5524" i="8"/>
  <c r="E5532" i="8"/>
  <c r="E5540" i="8"/>
  <c r="E5548" i="8"/>
  <c r="E5556" i="8"/>
  <c r="E5564" i="8"/>
  <c r="E5572" i="8"/>
  <c r="E5580" i="8"/>
  <c r="E5588" i="8"/>
  <c r="E5596" i="8"/>
  <c r="E5604" i="8"/>
  <c r="E5612" i="8"/>
  <c r="E5620" i="8"/>
  <c r="E5628" i="8"/>
  <c r="E5636" i="8"/>
  <c r="E5644" i="8"/>
  <c r="E5652" i="8"/>
  <c r="E5660" i="8"/>
  <c r="E5668" i="8"/>
  <c r="E5676" i="8"/>
  <c r="E5684" i="8"/>
  <c r="E5692" i="8"/>
  <c r="E5700" i="8"/>
  <c r="E5708" i="8"/>
  <c r="E5716" i="8"/>
  <c r="E5724" i="8"/>
  <c r="E5732" i="8"/>
  <c r="E5740" i="8"/>
  <c r="E5748" i="8"/>
  <c r="E5756" i="8"/>
  <c r="E5764" i="8"/>
  <c r="E5772" i="8"/>
  <c r="E5780" i="8"/>
  <c r="E5788" i="8"/>
  <c r="E5796" i="8"/>
  <c r="E5804" i="8"/>
  <c r="E5812" i="8"/>
  <c r="E5820" i="8"/>
  <c r="E5828" i="8"/>
  <c r="E5836" i="8"/>
  <c r="E5844" i="8"/>
  <c r="E5852" i="8"/>
  <c r="E5860" i="8"/>
  <c r="E5868" i="8"/>
  <c r="E5876" i="8"/>
  <c r="E5884" i="8"/>
  <c r="E5203" i="8"/>
  <c r="E5235" i="8"/>
  <c r="E5267" i="8"/>
  <c r="E5299" i="8"/>
  <c r="E5330" i="8"/>
  <c r="E5342" i="8"/>
  <c r="E5353" i="8"/>
  <c r="E5363" i="8"/>
  <c r="E5374" i="8"/>
  <c r="E5385" i="8"/>
  <c r="E5395" i="8"/>
  <c r="E5406" i="8"/>
  <c r="E5417" i="8"/>
  <c r="E5427" i="8"/>
  <c r="E5438" i="8"/>
  <c r="E5449" i="8"/>
  <c r="E5459" i="8"/>
  <c r="E5470" i="8"/>
  <c r="E5481" i="8"/>
  <c r="E5491" i="8"/>
  <c r="E5513" i="8"/>
  <c r="E5523" i="8"/>
  <c r="E5534" i="8"/>
  <c r="E5545" i="8"/>
  <c r="E5555" i="8"/>
  <c r="E5566" i="8"/>
  <c r="E5577" i="8"/>
  <c r="E5587" i="8"/>
  <c r="E5598" i="8"/>
  <c r="E5609" i="8"/>
  <c r="E5619" i="8"/>
  <c r="E5630" i="8"/>
  <c r="E5651" i="8"/>
  <c r="E5662" i="8"/>
  <c r="E5683" i="8"/>
  <c r="E5705" i="8"/>
  <c r="E5726" i="8"/>
  <c r="E5747" i="8"/>
  <c r="E5769" i="8"/>
  <c r="E5801" i="8"/>
  <c r="E5822" i="8"/>
  <c r="E5854" i="8"/>
  <c r="E5875" i="8"/>
  <c r="E5903" i="8"/>
  <c r="E5919" i="8"/>
  <c r="E5943" i="8"/>
  <c r="E5959" i="8"/>
  <c r="E5975" i="8"/>
  <c r="E5999" i="8"/>
  <c r="E6015" i="8"/>
  <c r="E6039" i="8"/>
  <c r="E6055" i="8"/>
  <c r="E6071" i="8"/>
  <c r="E6087" i="8"/>
  <c r="E6103" i="8"/>
  <c r="E6127" i="8"/>
  <c r="E6143" i="8"/>
  <c r="E6159" i="8"/>
  <c r="E6175" i="8"/>
  <c r="E5759" i="8"/>
  <c r="E6128" i="8"/>
  <c r="E5207" i="8"/>
  <c r="E5303" i="8"/>
  <c r="E5331" i="8"/>
  <c r="E5343" i="8"/>
  <c r="E5354" i="8"/>
  <c r="E5365" i="8"/>
  <c r="E5386" i="8"/>
  <c r="E5397" i="8"/>
  <c r="E5407" i="8"/>
  <c r="E5418" i="8"/>
  <c r="E5429" i="8"/>
  <c r="E5439" i="8"/>
  <c r="E5450" i="8"/>
  <c r="E5461" i="8"/>
  <c r="E5471" i="8"/>
  <c r="E5482" i="8"/>
  <c r="E5493" i="8"/>
  <c r="E5503" i="8"/>
  <c r="E5514" i="8"/>
  <c r="E5546" i="8"/>
  <c r="E5557" i="8"/>
  <c r="E5567" i="8"/>
  <c r="E5578" i="8"/>
  <c r="E5589" i="8"/>
  <c r="E5599" i="8"/>
  <c r="E5610" i="8"/>
  <c r="E5621" i="8"/>
  <c r="E5631" i="8"/>
  <c r="E5642" i="8"/>
  <c r="E5674" i="8"/>
  <c r="E5685" i="8"/>
  <c r="E5706" i="8"/>
  <c r="E5738" i="8"/>
  <c r="E5791" i="8"/>
  <c r="E5834" i="8"/>
  <c r="E5887" i="8"/>
  <c r="E5936" i="8"/>
  <c r="E5968" i="8"/>
  <c r="E6016" i="8"/>
  <c r="E6072" i="8"/>
  <c r="E6112" i="8"/>
  <c r="E6160" i="8"/>
  <c r="E5211" i="8"/>
  <c r="E5243" i="8"/>
  <c r="E5275" i="8"/>
  <c r="E5307" i="8"/>
  <c r="E5334" i="8"/>
  <c r="E5345" i="8"/>
  <c r="E5355" i="8"/>
  <c r="E5366" i="8"/>
  <c r="E5377" i="8"/>
  <c r="E5387" i="8"/>
  <c r="E5398" i="8"/>
  <c r="E5409" i="8"/>
  <c r="E5419" i="8"/>
  <c r="E5430" i="8"/>
  <c r="E5441" i="8"/>
  <c r="E5451" i="8"/>
  <c r="E5462" i="8"/>
  <c r="E5473" i="8"/>
  <c r="E5483" i="8"/>
  <c r="E5494" i="8"/>
  <c r="E5505" i="8"/>
  <c r="E5515" i="8"/>
  <c r="E5526" i="8"/>
  <c r="E5537" i="8"/>
  <c r="E5547" i="8"/>
  <c r="E5558" i="8"/>
  <c r="E5569" i="8"/>
  <c r="E5579" i="8"/>
  <c r="E5590" i="8"/>
  <c r="E5601" i="8"/>
  <c r="E5611" i="8"/>
  <c r="E5622" i="8"/>
  <c r="E5633" i="8"/>
  <c r="E5643" i="8"/>
  <c r="E5654" i="8"/>
  <c r="E5665" i="8"/>
  <c r="E5675" i="8"/>
  <c r="E5686" i="8"/>
  <c r="E5697" i="8"/>
  <c r="E5707" i="8"/>
  <c r="E5718" i="8"/>
  <c r="E5729" i="8"/>
  <c r="E5739" i="8"/>
  <c r="E5750" i="8"/>
  <c r="E5761" i="8"/>
  <c r="E5771" i="8"/>
  <c r="E5782" i="8"/>
  <c r="E5793" i="8"/>
  <c r="E5803" i="8"/>
  <c r="E5814" i="8"/>
  <c r="E5825" i="8"/>
  <c r="E5835" i="8"/>
  <c r="E5846" i="8"/>
  <c r="E5857" i="8"/>
  <c r="E5867" i="8"/>
  <c r="E5878" i="8"/>
  <c r="E5889" i="8"/>
  <c r="E5897" i="8"/>
  <c r="E5905" i="8"/>
  <c r="E5913" i="8"/>
  <c r="E5921" i="8"/>
  <c r="E5929" i="8"/>
  <c r="E5937" i="8"/>
  <c r="E5945" i="8"/>
  <c r="E5953" i="8"/>
  <c r="E5961" i="8"/>
  <c r="E5969" i="8"/>
  <c r="E5977" i="8"/>
  <c r="E5985" i="8"/>
  <c r="E5993" i="8"/>
  <c r="E6001" i="8"/>
  <c r="E6009" i="8"/>
  <c r="E6017" i="8"/>
  <c r="E6025" i="8"/>
  <c r="E6033" i="8"/>
  <c r="E6041" i="8"/>
  <c r="E6049" i="8"/>
  <c r="E6057" i="8"/>
  <c r="E6065" i="8"/>
  <c r="E6073" i="8"/>
  <c r="E6081" i="8"/>
  <c r="E6089" i="8"/>
  <c r="E6097" i="8"/>
  <c r="E6105" i="8"/>
  <c r="E6113" i="8"/>
  <c r="E6121" i="8"/>
  <c r="E6129" i="8"/>
  <c r="E6137" i="8"/>
  <c r="E6145" i="8"/>
  <c r="E6153" i="8"/>
  <c r="E6161" i="8"/>
  <c r="E6169" i="8"/>
  <c r="E6177" i="8"/>
  <c r="E6185" i="8"/>
  <c r="E6140" i="8"/>
  <c r="E6172" i="8"/>
  <c r="F19" i="29" s="1"/>
  <c r="G19" i="29" s="1"/>
  <c r="E5525" i="8"/>
  <c r="E5653" i="8"/>
  <c r="E5695" i="8"/>
  <c r="E5727" i="8"/>
  <c r="E5770" i="8"/>
  <c r="E5802" i="8"/>
  <c r="E5845" i="8"/>
  <c r="E5866" i="8"/>
  <c r="E5896" i="8"/>
  <c r="E5920" i="8"/>
  <c r="E5952" i="8"/>
  <c r="E5976" i="8"/>
  <c r="E6000" i="8"/>
  <c r="E6024" i="8"/>
  <c r="E6048" i="8"/>
  <c r="E6080" i="8"/>
  <c r="E6096" i="8"/>
  <c r="E6120" i="8"/>
  <c r="E6144" i="8"/>
  <c r="E6176" i="8"/>
  <c r="E5215" i="8"/>
  <c r="E5247" i="8"/>
  <c r="E5279" i="8"/>
  <c r="E5311" i="8"/>
  <c r="E5335" i="8"/>
  <c r="E5346" i="8"/>
  <c r="E5357" i="8"/>
  <c r="E5367" i="8"/>
  <c r="E5378" i="8"/>
  <c r="E5389" i="8"/>
  <c r="E5399" i="8"/>
  <c r="E5410" i="8"/>
  <c r="E5421" i="8"/>
  <c r="E5431" i="8"/>
  <c r="E5442" i="8"/>
  <c r="E5453" i="8"/>
  <c r="E5463" i="8"/>
  <c r="E5474" i="8"/>
  <c r="E5485" i="8"/>
  <c r="E5495" i="8"/>
  <c r="E5506" i="8"/>
  <c r="E5517" i="8"/>
  <c r="E5527" i="8"/>
  <c r="E5538" i="8"/>
  <c r="E5549" i="8"/>
  <c r="E5559" i="8"/>
  <c r="E5570" i="8"/>
  <c r="E5581" i="8"/>
  <c r="E5591" i="8"/>
  <c r="E5602" i="8"/>
  <c r="E5613" i="8"/>
  <c r="E5623" i="8"/>
  <c r="E5634" i="8"/>
  <c r="E5645" i="8"/>
  <c r="E5655" i="8"/>
  <c r="E5666" i="8"/>
  <c r="E5677" i="8"/>
  <c r="E5687" i="8"/>
  <c r="E5698" i="8"/>
  <c r="E5709" i="8"/>
  <c r="E5719" i="8"/>
  <c r="E5730" i="8"/>
  <c r="E5741" i="8"/>
  <c r="E5751" i="8"/>
  <c r="E5762" i="8"/>
  <c r="E5773" i="8"/>
  <c r="E5783" i="8"/>
  <c r="E5794" i="8"/>
  <c r="E5805" i="8"/>
  <c r="E5815" i="8"/>
  <c r="E5826" i="8"/>
  <c r="E5837" i="8"/>
  <c r="E5847" i="8"/>
  <c r="E5858" i="8"/>
  <c r="E5869" i="8"/>
  <c r="E5879" i="8"/>
  <c r="E5890" i="8"/>
  <c r="E5898" i="8"/>
  <c r="E5906" i="8"/>
  <c r="E5914" i="8"/>
  <c r="E5922" i="8"/>
  <c r="E5930" i="8"/>
  <c r="E5938" i="8"/>
  <c r="E5946" i="8"/>
  <c r="E5954" i="8"/>
  <c r="E5962" i="8"/>
  <c r="E5970" i="8"/>
  <c r="E5978" i="8"/>
  <c r="E5986" i="8"/>
  <c r="E5994" i="8"/>
  <c r="E6002" i="8"/>
  <c r="E6010" i="8"/>
  <c r="E6018" i="8"/>
  <c r="E6026" i="8"/>
  <c r="E6034" i="8"/>
  <c r="E6042" i="8"/>
  <c r="E6050" i="8"/>
  <c r="E6058" i="8"/>
  <c r="E6066" i="8"/>
  <c r="E6074" i="8"/>
  <c r="E6082" i="8"/>
  <c r="E6090" i="8"/>
  <c r="E6098" i="8"/>
  <c r="E6106" i="8"/>
  <c r="E6114" i="8"/>
  <c r="E6122" i="8"/>
  <c r="E6130" i="8"/>
  <c r="E6138" i="8"/>
  <c r="E6146" i="8"/>
  <c r="E6154" i="8"/>
  <c r="E6162" i="8"/>
  <c r="E6170" i="8"/>
  <c r="E6178" i="8"/>
  <c r="E6186" i="8"/>
  <c r="E5486" i="8"/>
  <c r="E5635" i="8"/>
  <c r="E5667" i="8"/>
  <c r="E5689" i="8"/>
  <c r="E5710" i="8"/>
  <c r="E5731" i="8"/>
  <c r="E5742" i="8"/>
  <c r="E5763" i="8"/>
  <c r="E5785" i="8"/>
  <c r="E5806" i="8"/>
  <c r="E5817" i="8"/>
  <c r="E5838" i="8"/>
  <c r="E5859" i="8"/>
  <c r="E5870" i="8"/>
  <c r="E5891" i="8"/>
  <c r="E5907" i="8"/>
  <c r="E5923" i="8"/>
  <c r="E5931" i="8"/>
  <c r="E5947" i="8"/>
  <c r="E5963" i="8"/>
  <c r="E5979" i="8"/>
  <c r="E5987" i="8"/>
  <c r="E6003" i="8"/>
  <c r="E6019" i="8"/>
  <c r="E6027" i="8"/>
  <c r="E6043" i="8"/>
  <c r="E6059" i="8"/>
  <c r="E6075" i="8"/>
  <c r="E6091" i="8"/>
  <c r="E6107" i="8"/>
  <c r="E6115" i="8"/>
  <c r="E6131" i="8"/>
  <c r="E6147" i="8"/>
  <c r="E6163" i="8"/>
  <c r="E6171" i="8"/>
  <c r="E6187" i="8"/>
  <c r="E5743" i="8"/>
  <c r="E5818" i="8"/>
  <c r="E5850" i="8"/>
  <c r="E5871" i="8"/>
  <c r="E5900" i="8"/>
  <c r="E5916" i="8"/>
  <c r="E5940" i="8"/>
  <c r="E5964" i="8"/>
  <c r="E5980" i="8"/>
  <c r="E6004" i="8"/>
  <c r="E6020" i="8"/>
  <c r="E6044" i="8"/>
  <c r="E6060" i="8"/>
  <c r="E6084" i="8"/>
  <c r="E6100" i="8"/>
  <c r="E6132" i="8"/>
  <c r="E6164" i="8"/>
  <c r="E5239" i="8"/>
  <c r="E5912" i="8"/>
  <c r="E6184" i="8"/>
  <c r="E5219" i="8"/>
  <c r="E5251" i="8"/>
  <c r="E5283" i="8"/>
  <c r="E5315" i="8"/>
  <c r="E5337" i="8"/>
  <c r="E5347" i="8"/>
  <c r="E5358" i="8"/>
  <c r="E5369" i="8"/>
  <c r="E5379" i="8"/>
  <c r="E5390" i="8"/>
  <c r="E5401" i="8"/>
  <c r="E5411" i="8"/>
  <c r="E5422" i="8"/>
  <c r="E5433" i="8"/>
  <c r="E5443" i="8"/>
  <c r="E5454" i="8"/>
  <c r="E5465" i="8"/>
  <c r="E5475" i="8"/>
  <c r="E5497" i="8"/>
  <c r="E5507" i="8"/>
  <c r="E5518" i="8"/>
  <c r="E5529" i="8"/>
  <c r="E5539" i="8"/>
  <c r="E5550" i="8"/>
  <c r="E5561" i="8"/>
  <c r="E5571" i="8"/>
  <c r="E5582" i="8"/>
  <c r="E5593" i="8"/>
  <c r="E5603" i="8"/>
  <c r="E5614" i="8"/>
  <c r="E5625" i="8"/>
  <c r="E5646" i="8"/>
  <c r="E5657" i="8"/>
  <c r="E5678" i="8"/>
  <c r="E5699" i="8"/>
  <c r="E5721" i="8"/>
  <c r="E5753" i="8"/>
  <c r="E5774" i="8"/>
  <c r="E5795" i="8"/>
  <c r="E5827" i="8"/>
  <c r="E5849" i="8"/>
  <c r="E5881" i="8"/>
  <c r="E5899" i="8"/>
  <c r="E5915" i="8"/>
  <c r="E5939" i="8"/>
  <c r="E5955" i="8"/>
  <c r="E5971" i="8"/>
  <c r="E5995" i="8"/>
  <c r="E6011" i="8"/>
  <c r="E6035" i="8"/>
  <c r="E6051" i="8"/>
  <c r="E6067" i="8"/>
  <c r="E6083" i="8"/>
  <c r="E6099" i="8"/>
  <c r="E6123" i="8"/>
  <c r="E6139" i="8"/>
  <c r="E6155" i="8"/>
  <c r="E6179" i="8"/>
  <c r="E5754" i="8"/>
  <c r="E5829" i="8"/>
  <c r="E5861" i="8"/>
  <c r="E5892" i="8"/>
  <c r="E5908" i="8"/>
  <c r="E5932" i="8"/>
  <c r="E5948" i="8"/>
  <c r="E5972" i="8"/>
  <c r="E5988" i="8"/>
  <c r="E6012" i="8"/>
  <c r="E6028" i="8"/>
  <c r="E6052" i="8"/>
  <c r="E6068" i="8"/>
  <c r="E6092" i="8"/>
  <c r="E6108" i="8"/>
  <c r="E6124" i="8"/>
  <c r="E6156" i="8"/>
  <c r="E5375" i="8"/>
  <c r="E5992" i="8"/>
  <c r="E5191" i="8"/>
  <c r="E5223" i="8"/>
  <c r="E5255" i="8"/>
  <c r="E5287" i="8"/>
  <c r="E5319" i="8"/>
  <c r="E5338" i="8"/>
  <c r="E5349" i="8"/>
  <c r="E5359" i="8"/>
  <c r="E5370" i="8"/>
  <c r="E5381" i="8"/>
  <c r="E5391" i="8"/>
  <c r="E5402" i="8"/>
  <c r="E5413" i="8"/>
  <c r="E5423" i="8"/>
  <c r="E5434" i="8"/>
  <c r="E5445" i="8"/>
  <c r="E5455" i="8"/>
  <c r="E5466" i="8"/>
  <c r="E5477" i="8"/>
  <c r="E5487" i="8"/>
  <c r="E5498" i="8"/>
  <c r="E5509" i="8"/>
  <c r="E5519" i="8"/>
  <c r="E5530" i="8"/>
  <c r="E5541" i="8"/>
  <c r="E5551" i="8"/>
  <c r="E5562" i="8"/>
  <c r="E5573" i="8"/>
  <c r="E5583" i="8"/>
  <c r="E5594" i="8"/>
  <c r="E5605" i="8"/>
  <c r="E5615" i="8"/>
  <c r="E5626" i="8"/>
  <c r="E5637" i="8"/>
  <c r="E5647" i="8"/>
  <c r="E5658" i="8"/>
  <c r="E5669" i="8"/>
  <c r="E5679" i="8"/>
  <c r="E5690" i="8"/>
  <c r="E5701" i="8"/>
  <c r="E5711" i="8"/>
  <c r="E5722" i="8"/>
  <c r="E5733" i="8"/>
  <c r="E5765" i="8"/>
  <c r="E5775" i="8"/>
  <c r="E5786" i="8"/>
  <c r="E5797" i="8"/>
  <c r="E5807" i="8"/>
  <c r="E5839" i="8"/>
  <c r="E5882" i="8"/>
  <c r="E5924" i="8"/>
  <c r="E5956" i="8"/>
  <c r="E5996" i="8"/>
  <c r="E6036" i="8"/>
  <c r="E6076" i="8"/>
  <c r="E6116" i="8"/>
  <c r="E6148" i="8"/>
  <c r="E6180" i="8"/>
  <c r="E5271" i="8"/>
  <c r="E5823" i="8"/>
  <c r="E6056" i="8"/>
  <c r="E6152" i="8"/>
  <c r="E5195" i="8"/>
  <c r="E5227" i="8"/>
  <c r="E5259" i="8"/>
  <c r="E5291" i="8"/>
  <c r="E5323" i="8"/>
  <c r="E5339" i="8"/>
  <c r="E5350" i="8"/>
  <c r="E5361" i="8"/>
  <c r="E5371" i="8"/>
  <c r="E5382" i="8"/>
  <c r="E5393" i="8"/>
  <c r="E5403" i="8"/>
  <c r="E5414" i="8"/>
  <c r="E5425" i="8"/>
  <c r="E5435" i="8"/>
  <c r="E5446" i="8"/>
  <c r="E5457" i="8"/>
  <c r="E5467" i="8"/>
  <c r="E5478" i="8"/>
  <c r="E5489" i="8"/>
  <c r="E5499" i="8"/>
  <c r="E5510" i="8"/>
  <c r="E5521" i="8"/>
  <c r="E5531" i="8"/>
  <c r="E5542" i="8"/>
  <c r="E5553" i="8"/>
  <c r="E5563" i="8"/>
  <c r="E5574" i="8"/>
  <c r="E5585" i="8"/>
  <c r="E5595" i="8"/>
  <c r="E5606" i="8"/>
  <c r="E5617" i="8"/>
  <c r="E5627" i="8"/>
  <c r="E5638" i="8"/>
  <c r="E5649" i="8"/>
  <c r="E5659" i="8"/>
  <c r="E5670" i="8"/>
  <c r="E5681" i="8"/>
  <c r="E5691" i="8"/>
  <c r="E5702" i="8"/>
  <c r="E5713" i="8"/>
  <c r="E5723" i="8"/>
  <c r="E5734" i="8"/>
  <c r="E5745" i="8"/>
  <c r="E5755" i="8"/>
  <c r="E5766" i="8"/>
  <c r="E5777" i="8"/>
  <c r="E5787" i="8"/>
  <c r="E5798" i="8"/>
  <c r="E5809" i="8"/>
  <c r="E5819" i="8"/>
  <c r="E5830" i="8"/>
  <c r="E5841" i="8"/>
  <c r="E5851" i="8"/>
  <c r="E5862" i="8"/>
  <c r="E5873" i="8"/>
  <c r="E5883" i="8"/>
  <c r="E5893" i="8"/>
  <c r="E5901" i="8"/>
  <c r="E5909" i="8"/>
  <c r="E5917" i="8"/>
  <c r="E5925" i="8"/>
  <c r="E5933" i="8"/>
  <c r="E5941" i="8"/>
  <c r="E5949" i="8"/>
  <c r="E5957" i="8"/>
  <c r="E5965" i="8"/>
  <c r="E5973" i="8"/>
  <c r="E5981" i="8"/>
  <c r="E5989" i="8"/>
  <c r="E5997" i="8"/>
  <c r="E6005" i="8"/>
  <c r="E6013" i="8"/>
  <c r="E6021" i="8"/>
  <c r="E6029" i="8"/>
  <c r="E6037" i="8"/>
  <c r="E6045" i="8"/>
  <c r="E6053" i="8"/>
  <c r="E6061" i="8"/>
  <c r="E6069" i="8"/>
  <c r="E6077" i="8"/>
  <c r="E6085" i="8"/>
  <c r="E6093" i="8"/>
  <c r="E6101" i="8"/>
  <c r="E6109" i="8"/>
  <c r="E6117" i="8"/>
  <c r="E6125" i="8"/>
  <c r="E6133" i="8"/>
  <c r="E6141" i="8"/>
  <c r="E6149" i="8"/>
  <c r="E6157" i="8"/>
  <c r="E6165" i="8"/>
  <c r="E6173" i="8"/>
  <c r="E6181" i="8"/>
  <c r="E5535" i="8"/>
  <c r="E5663" i="8"/>
  <c r="E5717" i="8"/>
  <c r="E5749" i="8"/>
  <c r="E5781" i="8"/>
  <c r="E5813" i="8"/>
  <c r="E5855" i="8"/>
  <c r="E5877" i="8"/>
  <c r="E5904" i="8"/>
  <c r="E5928" i="8"/>
  <c r="E5944" i="8"/>
  <c r="E5960" i="8"/>
  <c r="E5984" i="8"/>
  <c r="E6008" i="8"/>
  <c r="E6032" i="8"/>
  <c r="E6064" i="8"/>
  <c r="E6088" i="8"/>
  <c r="E6104" i="8"/>
  <c r="E6136" i="8"/>
  <c r="E6168" i="8"/>
  <c r="E5199" i="8"/>
  <c r="E5231" i="8"/>
  <c r="E5263" i="8"/>
  <c r="E5295" i="8"/>
  <c r="E5327" i="8"/>
  <c r="E5341" i="8"/>
  <c r="E5351" i="8"/>
  <c r="E5362" i="8"/>
  <c r="E5373" i="8"/>
  <c r="E5383" i="8"/>
  <c r="E5394" i="8"/>
  <c r="E5405" i="8"/>
  <c r="E5415" i="8"/>
  <c r="E5426" i="8"/>
  <c r="E5437" i="8"/>
  <c r="E5447" i="8"/>
  <c r="E5458" i="8"/>
  <c r="E5469" i="8"/>
  <c r="E5479" i="8"/>
  <c r="E5490" i="8"/>
  <c r="E5501" i="8"/>
  <c r="E5511" i="8"/>
  <c r="E5522" i="8"/>
  <c r="E5533" i="8"/>
  <c r="E5543" i="8"/>
  <c r="E5554" i="8"/>
  <c r="E5565" i="8"/>
  <c r="E5575" i="8"/>
  <c r="E5586" i="8"/>
  <c r="E5597" i="8"/>
  <c r="E5607" i="8"/>
  <c r="E5618" i="8"/>
  <c r="E5629" i="8"/>
  <c r="E5639" i="8"/>
  <c r="E5650" i="8"/>
  <c r="E5661" i="8"/>
  <c r="E5671" i="8"/>
  <c r="E5682" i="8"/>
  <c r="E5693" i="8"/>
  <c r="E5703" i="8"/>
  <c r="E5714" i="8"/>
  <c r="E5725" i="8"/>
  <c r="E5735" i="8"/>
  <c r="E5746" i="8"/>
  <c r="E5757" i="8"/>
  <c r="E5767" i="8"/>
  <c r="E5778" i="8"/>
  <c r="E5789" i="8"/>
  <c r="E5799" i="8"/>
  <c r="E5810" i="8"/>
  <c r="E5821" i="8"/>
  <c r="E5831" i="8"/>
  <c r="E5842" i="8"/>
  <c r="E5853" i="8"/>
  <c r="E5863" i="8"/>
  <c r="E5874" i="8"/>
  <c r="E5885" i="8"/>
  <c r="E5894" i="8"/>
  <c r="E5902" i="8"/>
  <c r="E5910" i="8"/>
  <c r="E5918" i="8"/>
  <c r="E5926" i="8"/>
  <c r="E5934" i="8"/>
  <c r="E5942" i="8"/>
  <c r="E5950" i="8"/>
  <c r="E5958" i="8"/>
  <c r="E5966" i="8"/>
  <c r="E5974" i="8"/>
  <c r="E5982" i="8"/>
  <c r="E5990" i="8"/>
  <c r="E5998" i="8"/>
  <c r="E6006" i="8"/>
  <c r="E6014" i="8"/>
  <c r="E6022" i="8"/>
  <c r="E6030" i="8"/>
  <c r="E6038" i="8"/>
  <c r="E6046" i="8"/>
  <c r="E6054" i="8"/>
  <c r="E6062" i="8"/>
  <c r="E6070" i="8"/>
  <c r="E6078" i="8"/>
  <c r="E6086" i="8"/>
  <c r="E6094" i="8"/>
  <c r="E6102" i="8"/>
  <c r="E6110" i="8"/>
  <c r="E6118" i="8"/>
  <c r="E6126" i="8"/>
  <c r="E6134" i="8"/>
  <c r="E6142" i="8"/>
  <c r="E6150" i="8"/>
  <c r="E6158" i="8"/>
  <c r="E6166" i="8"/>
  <c r="E6174" i="8"/>
  <c r="E6182" i="8"/>
  <c r="E5502" i="8"/>
  <c r="E5641" i="8"/>
  <c r="E5673" i="8"/>
  <c r="E5694" i="8"/>
  <c r="E5715" i="8"/>
  <c r="E5737" i="8"/>
  <c r="E5758" i="8"/>
  <c r="E5779" i="8"/>
  <c r="E5790" i="8"/>
  <c r="E5811" i="8"/>
  <c r="E5833" i="8"/>
  <c r="E5843" i="8"/>
  <c r="E5865" i="8"/>
  <c r="E5886" i="8"/>
  <c r="E5895" i="8"/>
  <c r="E5911" i="8"/>
  <c r="E5927" i="8"/>
  <c r="E5935" i="8"/>
  <c r="E5951" i="8"/>
  <c r="E5967" i="8"/>
  <c r="E5983" i="8"/>
  <c r="E5991" i="8"/>
  <c r="E6007" i="8"/>
  <c r="E6023" i="8"/>
  <c r="E6031" i="8"/>
  <c r="E6047" i="8"/>
  <c r="E6063" i="8"/>
  <c r="E6079" i="8"/>
  <c r="E6095" i="8"/>
  <c r="E6111" i="8"/>
  <c r="E6119" i="8"/>
  <c r="E6135" i="8"/>
  <c r="E6151" i="8"/>
  <c r="E6167" i="8"/>
  <c r="E6183" i="8"/>
  <c r="E6040" i="8"/>
  <c r="D3282" i="20"/>
  <c r="D5348" i="20"/>
  <c r="D5347" i="20"/>
  <c r="D5346" i="20"/>
  <c r="D5345" i="20"/>
  <c r="D5344" i="20"/>
  <c r="D5343" i="20"/>
  <c r="D9" i="20"/>
  <c r="D33" i="20"/>
  <c r="D57" i="20"/>
  <c r="D81" i="20"/>
  <c r="D105" i="20"/>
  <c r="D145" i="20"/>
  <c r="D177" i="20"/>
  <c r="D201" i="20"/>
  <c r="D225" i="20"/>
  <c r="D249" i="20"/>
  <c r="D281" i="20"/>
  <c r="D313" i="20"/>
  <c r="D345" i="20"/>
  <c r="D369" i="20"/>
  <c r="D393" i="20"/>
  <c r="D409" i="20"/>
  <c r="D433" i="20"/>
  <c r="D457" i="20"/>
  <c r="D489" i="20"/>
  <c r="D521" i="20"/>
  <c r="D545" i="20"/>
  <c r="D569" i="20"/>
  <c r="D593" i="20"/>
  <c r="D609" i="20"/>
  <c r="D625" i="20"/>
  <c r="D641" i="20"/>
  <c r="D657" i="20"/>
  <c r="D681" i="20"/>
  <c r="D689" i="20"/>
  <c r="D697" i="20"/>
  <c r="D713" i="20"/>
  <c r="D734" i="20"/>
  <c r="D763" i="20"/>
  <c r="D779" i="20"/>
  <c r="D795" i="20"/>
  <c r="D811" i="20"/>
  <c r="D827" i="20"/>
  <c r="D843" i="20"/>
  <c r="D859" i="20"/>
  <c r="D875" i="20"/>
  <c r="D891" i="20"/>
  <c r="D907" i="20"/>
  <c r="D939" i="20"/>
  <c r="D1003" i="20"/>
  <c r="D1019" i="20"/>
  <c r="D1035" i="20"/>
  <c r="D1051" i="20"/>
  <c r="D1067" i="20"/>
  <c r="D1083" i="20"/>
  <c r="D1099" i="20"/>
  <c r="D1115" i="20"/>
  <c r="D1131" i="20"/>
  <c r="D1148" i="20"/>
  <c r="D1171" i="20"/>
  <c r="D1211" i="20"/>
  <c r="D1275" i="20"/>
  <c r="D1339" i="20"/>
  <c r="D1403" i="20"/>
  <c r="D1467" i="20"/>
  <c r="D1531" i="20"/>
  <c r="D1595" i="20"/>
  <c r="D1659" i="20"/>
  <c r="D1723" i="20"/>
  <c r="D1787" i="20"/>
  <c r="D1851" i="20"/>
  <c r="D1915" i="20"/>
  <c r="D1979" i="20"/>
  <c r="D2043" i="20"/>
  <c r="D2107" i="20"/>
  <c r="D2171" i="20"/>
  <c r="D2236" i="20"/>
  <c r="D2408" i="20"/>
  <c r="D2664" i="20"/>
  <c r="D3026" i="20"/>
  <c r="D4267" i="20"/>
  <c r="D2" i="20"/>
  <c r="D10" i="20"/>
  <c r="D18" i="20"/>
  <c r="D26" i="20"/>
  <c r="D34" i="20"/>
  <c r="D42" i="20"/>
  <c r="D50" i="20"/>
  <c r="D58" i="20"/>
  <c r="D66" i="20"/>
  <c r="D74" i="20"/>
  <c r="D82" i="20"/>
  <c r="D90" i="20"/>
  <c r="D98" i="20"/>
  <c r="D106" i="20"/>
  <c r="D114" i="20"/>
  <c r="D122" i="20"/>
  <c r="D130" i="20"/>
  <c r="D138" i="20"/>
  <c r="D146" i="20"/>
  <c r="D154" i="20"/>
  <c r="D162" i="20"/>
  <c r="D170" i="20"/>
  <c r="F44" i="21" s="1"/>
  <c r="G44" i="21" s="1"/>
  <c r="D178" i="20"/>
  <c r="D186" i="20"/>
  <c r="D194" i="20"/>
  <c r="D202" i="20"/>
  <c r="D210" i="20"/>
  <c r="D218" i="20"/>
  <c r="D226" i="20"/>
  <c r="D234" i="20"/>
  <c r="D242" i="20"/>
  <c r="D250" i="20"/>
  <c r="D258" i="20"/>
  <c r="D266" i="20"/>
  <c r="D274" i="20"/>
  <c r="D282" i="20"/>
  <c r="D290" i="20"/>
  <c r="D298" i="20"/>
  <c r="D306" i="20"/>
  <c r="D314" i="20"/>
  <c r="D322" i="20"/>
  <c r="D330" i="20"/>
  <c r="D338" i="20"/>
  <c r="D346" i="20"/>
  <c r="D354" i="20"/>
  <c r="D362" i="20"/>
  <c r="D370" i="20"/>
  <c r="D378" i="20"/>
  <c r="D386" i="20"/>
  <c r="D394" i="20"/>
  <c r="D402" i="20"/>
  <c r="D410" i="20"/>
  <c r="D418" i="20"/>
  <c r="D426" i="20"/>
  <c r="D434" i="20"/>
  <c r="D442" i="20"/>
  <c r="D450" i="20"/>
  <c r="D458" i="20"/>
  <c r="D466" i="20"/>
  <c r="D474" i="20"/>
  <c r="D482" i="20"/>
  <c r="D490" i="20"/>
  <c r="D498" i="20"/>
  <c r="D506" i="20"/>
  <c r="D514" i="20"/>
  <c r="D522" i="20"/>
  <c r="D530" i="20"/>
  <c r="D538" i="20"/>
  <c r="D546" i="20"/>
  <c r="D554" i="20"/>
  <c r="D562" i="20"/>
  <c r="D570" i="20"/>
  <c r="D578" i="20"/>
  <c r="D586" i="20"/>
  <c r="D594" i="20"/>
  <c r="D602" i="20"/>
  <c r="D610" i="20"/>
  <c r="D618" i="20"/>
  <c r="D626" i="20"/>
  <c r="D634" i="20"/>
  <c r="D642" i="20"/>
  <c r="D650" i="20"/>
  <c r="D658" i="20"/>
  <c r="D666" i="20"/>
  <c r="D674" i="20"/>
  <c r="D682" i="20"/>
  <c r="D690" i="20"/>
  <c r="D698" i="20"/>
  <c r="D706" i="20"/>
  <c r="D714" i="20"/>
  <c r="D723" i="20"/>
  <c r="D736" i="20"/>
  <c r="D748" i="20"/>
  <c r="D764" i="20"/>
  <c r="D780" i="20"/>
  <c r="D796" i="20"/>
  <c r="D812" i="20"/>
  <c r="D828" i="20"/>
  <c r="D844" i="20"/>
  <c r="D860" i="20"/>
  <c r="D876" i="20"/>
  <c r="D892" i="20"/>
  <c r="D908" i="20"/>
  <c r="D924" i="20"/>
  <c r="D940" i="20"/>
  <c r="D956" i="20"/>
  <c r="D972" i="20"/>
  <c r="D988" i="20"/>
  <c r="D1004" i="20"/>
  <c r="D1020" i="20"/>
  <c r="D1036" i="20"/>
  <c r="D1052" i="20"/>
  <c r="D1068" i="20"/>
  <c r="D1084" i="20"/>
  <c r="D1100" i="20"/>
  <c r="D1116" i="20"/>
  <c r="D1132" i="20"/>
  <c r="D1152" i="20"/>
  <c r="D1172" i="20"/>
  <c r="D1219" i="20"/>
  <c r="D1283" i="20"/>
  <c r="D1347" i="20"/>
  <c r="D1411" i="20"/>
  <c r="D1475" i="20"/>
  <c r="D1539" i="20"/>
  <c r="D1603" i="20"/>
  <c r="D1667" i="20"/>
  <c r="D1731" i="20"/>
  <c r="D1795" i="20"/>
  <c r="D1859" i="20"/>
  <c r="D1923" i="20"/>
  <c r="D1987" i="20"/>
  <c r="D2051" i="20"/>
  <c r="D2115" i="20"/>
  <c r="D2179" i="20"/>
  <c r="D2256" i="20"/>
  <c r="D2440" i="20"/>
  <c r="D2696" i="20"/>
  <c r="D3090" i="20"/>
  <c r="D5271" i="20"/>
  <c r="D113" i="20"/>
  <c r="D273" i="20"/>
  <c r="D473" i="20"/>
  <c r="D923" i="20"/>
  <c r="D43" i="20"/>
  <c r="D99" i="20"/>
  <c r="D131" i="20"/>
  <c r="D155" i="20"/>
  <c r="D171" i="20"/>
  <c r="D195" i="20"/>
  <c r="D203" i="20"/>
  <c r="D211" i="20"/>
  <c r="D219" i="20"/>
  <c r="D227" i="20"/>
  <c r="D235" i="20"/>
  <c r="D243" i="20"/>
  <c r="D251" i="20"/>
  <c r="D259" i="20"/>
  <c r="D267" i="20"/>
  <c r="D275" i="20"/>
  <c r="D283" i="20"/>
  <c r="D291" i="20"/>
  <c r="D299" i="20"/>
  <c r="D307" i="20"/>
  <c r="D315" i="20"/>
  <c r="D323" i="20"/>
  <c r="D331" i="20"/>
  <c r="D339" i="20"/>
  <c r="D347" i="20"/>
  <c r="D355" i="20"/>
  <c r="D363" i="20"/>
  <c r="D371" i="20"/>
  <c r="D379" i="20"/>
  <c r="D387" i="20"/>
  <c r="D395" i="20"/>
  <c r="D403" i="20"/>
  <c r="D411" i="20"/>
  <c r="D419" i="20"/>
  <c r="D427" i="20"/>
  <c r="D435" i="20"/>
  <c r="D443" i="20"/>
  <c r="D451" i="20"/>
  <c r="D459" i="20"/>
  <c r="D467" i="20"/>
  <c r="D475" i="20"/>
  <c r="D483" i="20"/>
  <c r="D491" i="20"/>
  <c r="D499" i="20"/>
  <c r="D507" i="20"/>
  <c r="D515" i="20"/>
  <c r="D523" i="20"/>
  <c r="D531" i="20"/>
  <c r="D539" i="20"/>
  <c r="D547" i="20"/>
  <c r="D555" i="20"/>
  <c r="D563" i="20"/>
  <c r="D571" i="20"/>
  <c r="D579" i="20"/>
  <c r="D587" i="20"/>
  <c r="D595" i="20"/>
  <c r="D603" i="20"/>
  <c r="D611" i="20"/>
  <c r="D619" i="20"/>
  <c r="D627" i="20"/>
  <c r="D635" i="20"/>
  <c r="D643" i="20"/>
  <c r="D651" i="20"/>
  <c r="D659" i="20"/>
  <c r="D667" i="20"/>
  <c r="D675" i="20"/>
  <c r="D683" i="20"/>
  <c r="D691" i="20"/>
  <c r="D699" i="20"/>
  <c r="D707" i="20"/>
  <c r="D715" i="20"/>
  <c r="D724" i="20"/>
  <c r="D738" i="20"/>
  <c r="D752" i="20"/>
  <c r="D768" i="20"/>
  <c r="D784" i="20"/>
  <c r="D800" i="20"/>
  <c r="D816" i="20"/>
  <c r="D832" i="20"/>
  <c r="D848" i="20"/>
  <c r="D864" i="20"/>
  <c r="D880" i="20"/>
  <c r="D896" i="20"/>
  <c r="D912" i="20"/>
  <c r="D928" i="20"/>
  <c r="D944" i="20"/>
  <c r="D960" i="20"/>
  <c r="D976" i="20"/>
  <c r="D992" i="20"/>
  <c r="D1008" i="20"/>
  <c r="D1024" i="20"/>
  <c r="D1040" i="20"/>
  <c r="D1056" i="20"/>
  <c r="D1072" i="20"/>
  <c r="D1088" i="20"/>
  <c r="D1104" i="20"/>
  <c r="D1120" i="20"/>
  <c r="D1136" i="20"/>
  <c r="D1155" i="20"/>
  <c r="D1176" i="20"/>
  <c r="D1227" i="20"/>
  <c r="D1291" i="20"/>
  <c r="D1355" i="20"/>
  <c r="D1419" i="20"/>
  <c r="D1483" i="20"/>
  <c r="D1547" i="20"/>
  <c r="D1611" i="20"/>
  <c r="D1675" i="20"/>
  <c r="D1739" i="20"/>
  <c r="D1803" i="20"/>
  <c r="D1867" i="20"/>
  <c r="D1931" i="20"/>
  <c r="D1995" i="20"/>
  <c r="D2059" i="20"/>
  <c r="D2123" i="20"/>
  <c r="D2187" i="20"/>
  <c r="D2276" i="20"/>
  <c r="D2472" i="20"/>
  <c r="D2728" i="20"/>
  <c r="D3154" i="20"/>
  <c r="D73" i="20"/>
  <c r="D193" i="20"/>
  <c r="D321" i="20"/>
  <c r="D505" i="20"/>
  <c r="D955" i="20"/>
  <c r="D3" i="20"/>
  <c r="D27" i="20"/>
  <c r="D59" i="20"/>
  <c r="D75" i="20"/>
  <c r="D107" i="20"/>
  <c r="D163" i="20"/>
  <c r="D20" i="20"/>
  <c r="D60" i="20"/>
  <c r="D108" i="20"/>
  <c r="D148" i="20"/>
  <c r="D188" i="20"/>
  <c r="D228" i="20"/>
  <c r="D268" i="20"/>
  <c r="D308" i="20"/>
  <c r="D348" i="20"/>
  <c r="F85" i="26" s="1"/>
  <c r="G85" i="26" s="1"/>
  <c r="D380" i="20"/>
  <c r="D396" i="20"/>
  <c r="D420" i="20"/>
  <c r="D428" i="20"/>
  <c r="D444" i="20"/>
  <c r="D452" i="20"/>
  <c r="D460" i="20"/>
  <c r="D468" i="20"/>
  <c r="D476" i="20"/>
  <c r="D484" i="20"/>
  <c r="D492" i="20"/>
  <c r="D500" i="20"/>
  <c r="D516" i="20"/>
  <c r="D532" i="20"/>
  <c r="D540" i="20"/>
  <c r="D548" i="20"/>
  <c r="D556" i="20"/>
  <c r="D564" i="20"/>
  <c r="D572" i="20"/>
  <c r="D580" i="20"/>
  <c r="D588" i="20"/>
  <c r="D596" i="20"/>
  <c r="D604" i="20"/>
  <c r="D612" i="20"/>
  <c r="D620" i="20"/>
  <c r="D628" i="20"/>
  <c r="D636" i="20"/>
  <c r="D644" i="20"/>
  <c r="D652" i="20"/>
  <c r="D660" i="20"/>
  <c r="D668" i="20"/>
  <c r="D676" i="20"/>
  <c r="D684" i="20"/>
  <c r="D692" i="20"/>
  <c r="D700" i="20"/>
  <c r="D708" i="20"/>
  <c r="D716" i="20"/>
  <c r="D726" i="20"/>
  <c r="D739" i="20"/>
  <c r="D754" i="20"/>
  <c r="D770" i="20"/>
  <c r="D786" i="20"/>
  <c r="D802" i="20"/>
  <c r="D818" i="20"/>
  <c r="D834" i="20"/>
  <c r="D850" i="20"/>
  <c r="D866" i="20"/>
  <c r="D882" i="20"/>
  <c r="D898" i="20"/>
  <c r="D914" i="20"/>
  <c r="D930" i="20"/>
  <c r="D946" i="20"/>
  <c r="D962" i="20"/>
  <c r="D978" i="20"/>
  <c r="D994" i="20"/>
  <c r="D1010" i="20"/>
  <c r="D1026" i="20"/>
  <c r="D1042" i="20"/>
  <c r="D1058" i="20"/>
  <c r="D1074" i="20"/>
  <c r="D1090" i="20"/>
  <c r="D1106" i="20"/>
  <c r="D1122" i="20"/>
  <c r="D1138" i="20"/>
  <c r="D1156" i="20"/>
  <c r="D1179" i="20"/>
  <c r="D1235" i="20"/>
  <c r="D1299" i="20"/>
  <c r="D1363" i="20"/>
  <c r="D1427" i="20"/>
  <c r="D1491" i="20"/>
  <c r="D1555" i="20"/>
  <c r="D1619" i="20"/>
  <c r="D1683" i="20"/>
  <c r="D1747" i="20"/>
  <c r="D1811" i="20"/>
  <c r="D1875" i="20"/>
  <c r="D1939" i="20"/>
  <c r="D2003" i="20"/>
  <c r="D2067" i="20"/>
  <c r="D2131" i="20"/>
  <c r="D2195" i="20"/>
  <c r="D2298" i="20"/>
  <c r="D2504" i="20"/>
  <c r="D2760" i="20"/>
  <c r="D3218" i="20"/>
  <c r="D25" i="20"/>
  <c r="D65" i="20"/>
  <c r="D97" i="20"/>
  <c r="D137" i="20"/>
  <c r="D169" i="20"/>
  <c r="D209" i="20"/>
  <c r="D241" i="20"/>
  <c r="D289" i="20"/>
  <c r="D329" i="20"/>
  <c r="D353" i="20"/>
  <c r="D385" i="20"/>
  <c r="D417" i="20"/>
  <c r="D441" i="20"/>
  <c r="D465" i="20"/>
  <c r="D497" i="20"/>
  <c r="D529" i="20"/>
  <c r="D553" i="20"/>
  <c r="D585" i="20"/>
  <c r="D617" i="20"/>
  <c r="D673" i="20"/>
  <c r="D971" i="20"/>
  <c r="D19" i="20"/>
  <c r="D51" i="20"/>
  <c r="D83" i="20"/>
  <c r="D115" i="20"/>
  <c r="D147" i="20"/>
  <c r="D187" i="20"/>
  <c r="D12" i="20"/>
  <c r="D36" i="20"/>
  <c r="D52" i="20"/>
  <c r="D76" i="20"/>
  <c r="D92" i="20"/>
  <c r="D116" i="20"/>
  <c r="D132" i="20"/>
  <c r="D156" i="20"/>
  <c r="D172" i="20"/>
  <c r="D196" i="20"/>
  <c r="D212" i="20"/>
  <c r="D236" i="20"/>
  <c r="D252" i="20"/>
  <c r="D276" i="20"/>
  <c r="D292" i="20"/>
  <c r="D316" i="20"/>
  <c r="D332" i="20"/>
  <c r="D356" i="20"/>
  <c r="D372" i="20"/>
  <c r="D404" i="20"/>
  <c r="D508" i="20"/>
  <c r="D5" i="20"/>
  <c r="D21" i="20"/>
  <c r="D37" i="20"/>
  <c r="D53" i="20"/>
  <c r="D61" i="20"/>
  <c r="D69" i="20"/>
  <c r="D77" i="20"/>
  <c r="D85" i="20"/>
  <c r="D93" i="20"/>
  <c r="D101" i="20"/>
  <c r="D109" i="20"/>
  <c r="D117" i="20"/>
  <c r="D125" i="20"/>
  <c r="D133" i="20"/>
  <c r="D141" i="20"/>
  <c r="D149" i="20"/>
  <c r="D157" i="20"/>
  <c r="D165" i="20"/>
  <c r="D173" i="20"/>
  <c r="D181" i="20"/>
  <c r="D189" i="20"/>
  <c r="D197" i="20"/>
  <c r="D205" i="20"/>
  <c r="D213" i="20"/>
  <c r="D221" i="20"/>
  <c r="D229" i="20"/>
  <c r="D237" i="20"/>
  <c r="D245" i="20"/>
  <c r="D253" i="20"/>
  <c r="D261" i="20"/>
  <c r="D269" i="20"/>
  <c r="D277" i="20"/>
  <c r="D285" i="20"/>
  <c r="D293" i="20"/>
  <c r="D301" i="20"/>
  <c r="D309" i="20"/>
  <c r="D317" i="20"/>
  <c r="D325" i="20"/>
  <c r="D333" i="20"/>
  <c r="D341" i="20"/>
  <c r="D349" i="20"/>
  <c r="D357" i="20"/>
  <c r="D365" i="20"/>
  <c r="D373" i="20"/>
  <c r="D381" i="20"/>
  <c r="D389" i="20"/>
  <c r="D397" i="20"/>
  <c r="D405" i="20"/>
  <c r="D413" i="20"/>
  <c r="D421" i="20"/>
  <c r="D429" i="20"/>
  <c r="D437" i="20"/>
  <c r="D445" i="20"/>
  <c r="D453" i="20"/>
  <c r="D461" i="20"/>
  <c r="D469" i="20"/>
  <c r="D477" i="20"/>
  <c r="D485" i="20"/>
  <c r="D493" i="20"/>
  <c r="D501" i="20"/>
  <c r="D509" i="20"/>
  <c r="D517" i="20"/>
  <c r="D525" i="20"/>
  <c r="D533" i="20"/>
  <c r="D541" i="20"/>
  <c r="D549" i="20"/>
  <c r="D557" i="20"/>
  <c r="D565" i="20"/>
  <c r="D573" i="20"/>
  <c r="D581" i="20"/>
  <c r="D589" i="20"/>
  <c r="D597" i="20"/>
  <c r="D605" i="20"/>
  <c r="D613" i="20"/>
  <c r="D621" i="20"/>
  <c r="D629" i="20"/>
  <c r="D637" i="20"/>
  <c r="D645" i="20"/>
  <c r="D653" i="20"/>
  <c r="D661" i="20"/>
  <c r="D669" i="20"/>
  <c r="D677" i="20"/>
  <c r="D685" i="20"/>
  <c r="D693" i="20"/>
  <c r="D701" i="20"/>
  <c r="D709" i="20"/>
  <c r="D717" i="20"/>
  <c r="D728" i="20"/>
  <c r="D740" i="20"/>
  <c r="D755" i="20"/>
  <c r="D771" i="20"/>
  <c r="D787" i="20"/>
  <c r="D803" i="20"/>
  <c r="D819" i="20"/>
  <c r="D835" i="20"/>
  <c r="D851" i="20"/>
  <c r="D867" i="20"/>
  <c r="D883" i="20"/>
  <c r="D899" i="20"/>
  <c r="D915" i="20"/>
  <c r="D931" i="20"/>
  <c r="D947" i="20"/>
  <c r="D963" i="20"/>
  <c r="D979" i="20"/>
  <c r="D995" i="20"/>
  <c r="D1011" i="20"/>
  <c r="D1027" i="20"/>
  <c r="D1043" i="20"/>
  <c r="D1059" i="20"/>
  <c r="D1075" i="20"/>
  <c r="D1091" i="20"/>
  <c r="D1107" i="20"/>
  <c r="D1123" i="20"/>
  <c r="D1139" i="20"/>
  <c r="D1160" i="20"/>
  <c r="D1180" i="20"/>
  <c r="D1243" i="20"/>
  <c r="D1307" i="20"/>
  <c r="D1371" i="20"/>
  <c r="D1435" i="20"/>
  <c r="D1499" i="20"/>
  <c r="D1563" i="20"/>
  <c r="D1627" i="20"/>
  <c r="D1691" i="20"/>
  <c r="D1755" i="20"/>
  <c r="D1819" i="20"/>
  <c r="D1883" i="20"/>
  <c r="D1947" i="20"/>
  <c r="D2011" i="20"/>
  <c r="D2075" i="20"/>
  <c r="D2139" i="20"/>
  <c r="D2203" i="20"/>
  <c r="D2320" i="20"/>
  <c r="D2536" i="20"/>
  <c r="D2792" i="20"/>
  <c r="D5340" i="20"/>
  <c r="D5332" i="20"/>
  <c r="D5324" i="20"/>
  <c r="D5316" i="20"/>
  <c r="D5308" i="20"/>
  <c r="D5300" i="20"/>
  <c r="D5292" i="20"/>
  <c r="D5284" i="20"/>
  <c r="D5276" i="20"/>
  <c r="D5268" i="20"/>
  <c r="D5260" i="20"/>
  <c r="D5252" i="20"/>
  <c r="D5244" i="20"/>
  <c r="D5236" i="20"/>
  <c r="D5228" i="20"/>
  <c r="D5220" i="20"/>
  <c r="D5212" i="20"/>
  <c r="D5204" i="20"/>
  <c r="D5196" i="20"/>
  <c r="D5188" i="20"/>
  <c r="D5180" i="20"/>
  <c r="D5172" i="20"/>
  <c r="D5164" i="20"/>
  <c r="D5156" i="20"/>
  <c r="D5148" i="20"/>
  <c r="D5140" i="20"/>
  <c r="D5132" i="20"/>
  <c r="D5124" i="20"/>
  <c r="D5116" i="20"/>
  <c r="D5108" i="20"/>
  <c r="D5100" i="20"/>
  <c r="D5092" i="20"/>
  <c r="D5084" i="20"/>
  <c r="D5076" i="20"/>
  <c r="D5068" i="20"/>
  <c r="D5060" i="20"/>
  <c r="D5052" i="20"/>
  <c r="D5044" i="20"/>
  <c r="D5036" i="20"/>
  <c r="D5028" i="20"/>
  <c r="D5020" i="20"/>
  <c r="D5012" i="20"/>
  <c r="D5004" i="20"/>
  <c r="D4996" i="20"/>
  <c r="D4988" i="20"/>
  <c r="D4980" i="20"/>
  <c r="D4972" i="20"/>
  <c r="D4964" i="20"/>
  <c r="D4956" i="20"/>
  <c r="D4948" i="20"/>
  <c r="D4940" i="20"/>
  <c r="D4932" i="20"/>
  <c r="D4924" i="20"/>
  <c r="D4916" i="20"/>
  <c r="D4908" i="20"/>
  <c r="D4900" i="20"/>
  <c r="D4892" i="20"/>
  <c r="D4884" i="20"/>
  <c r="D4876" i="20"/>
  <c r="D4868" i="20"/>
  <c r="D4860" i="20"/>
  <c r="D4852" i="20"/>
  <c r="D4844" i="20"/>
  <c r="D4836" i="20"/>
  <c r="D4828" i="20"/>
  <c r="D4820" i="20"/>
  <c r="D4812" i="20"/>
  <c r="D4804" i="20"/>
  <c r="D4796" i="20"/>
  <c r="D4788" i="20"/>
  <c r="D4780" i="20"/>
  <c r="D4772" i="20"/>
  <c r="D4764" i="20"/>
  <c r="D4756" i="20"/>
  <c r="D4748" i="20"/>
  <c r="D4740" i="20"/>
  <c r="D4732" i="20"/>
  <c r="D4724" i="20"/>
  <c r="D4716" i="20"/>
  <c r="D4708" i="20"/>
  <c r="D4700" i="20"/>
  <c r="D4692" i="20"/>
  <c r="D4684" i="20"/>
  <c r="D4676" i="20"/>
  <c r="D4668" i="20"/>
  <c r="D4660" i="20"/>
  <c r="D4652" i="20"/>
  <c r="D4644" i="20"/>
  <c r="D4636" i="20"/>
  <c r="D4628" i="20"/>
  <c r="D4620" i="20"/>
  <c r="D4612" i="20"/>
  <c r="D4604" i="20"/>
  <c r="D4596" i="20"/>
  <c r="D4588" i="20"/>
  <c r="D4580" i="20"/>
  <c r="D4572" i="20"/>
  <c r="D4564" i="20"/>
  <c r="D4556" i="20"/>
  <c r="D4548" i="20"/>
  <c r="D5339" i="20"/>
  <c r="D5331" i="20"/>
  <c r="D5323" i="20"/>
  <c r="D5315" i="20"/>
  <c r="D5307" i="20"/>
  <c r="D5299" i="20"/>
  <c r="D5291" i="20"/>
  <c r="D5283" i="20"/>
  <c r="D5275" i="20"/>
  <c r="D5267" i="20"/>
  <c r="D5259" i="20"/>
  <c r="D5251" i="20"/>
  <c r="D5243" i="20"/>
  <c r="D5235" i="20"/>
  <c r="D5227" i="20"/>
  <c r="D5219" i="20"/>
  <c r="D5211" i="20"/>
  <c r="D5203" i="20"/>
  <c r="D5195" i="20"/>
  <c r="D5187" i="20"/>
  <c r="D5179" i="20"/>
  <c r="D5171" i="20"/>
  <c r="D5163" i="20"/>
  <c r="D5155" i="20"/>
  <c r="D5147" i="20"/>
  <c r="D5139" i="20"/>
  <c r="D5131" i="20"/>
  <c r="D5123" i="20"/>
  <c r="D5115" i="20"/>
  <c r="D5107" i="20"/>
  <c r="D5099" i="20"/>
  <c r="D5091" i="20"/>
  <c r="D5083" i="20"/>
  <c r="D5075" i="20"/>
  <c r="D5067" i="20"/>
  <c r="D5059" i="20"/>
  <c r="D5051" i="20"/>
  <c r="D5043" i="20"/>
  <c r="D5035" i="20"/>
  <c r="D5027" i="20"/>
  <c r="D5019" i="20"/>
  <c r="D5011" i="20"/>
  <c r="D5003" i="20"/>
  <c r="D4995" i="20"/>
  <c r="D4987" i="20"/>
  <c r="D5338" i="20"/>
  <c r="D5330" i="20"/>
  <c r="D5322" i="20"/>
  <c r="D5314" i="20"/>
  <c r="D5306" i="20"/>
  <c r="D5298" i="20"/>
  <c r="D5290" i="20"/>
  <c r="D5282" i="20"/>
  <c r="D5274" i="20"/>
  <c r="D5266" i="20"/>
  <c r="D5258" i="20"/>
  <c r="D5250" i="20"/>
  <c r="D5242" i="20"/>
  <c r="D5234" i="20"/>
  <c r="D5226" i="20"/>
  <c r="D5218" i="20"/>
  <c r="D5210" i="20"/>
  <c r="D5202" i="20"/>
  <c r="D5194" i="20"/>
  <c r="D5186" i="20"/>
  <c r="D5178" i="20"/>
  <c r="D5170" i="20"/>
  <c r="D5162" i="20"/>
  <c r="D5154" i="20"/>
  <c r="D5146" i="20"/>
  <c r="D5138" i="20"/>
  <c r="D5130" i="20"/>
  <c r="D5122" i="20"/>
  <c r="D5114" i="20"/>
  <c r="D5106" i="20"/>
  <c r="D5098" i="20"/>
  <c r="D5090" i="20"/>
  <c r="D5082" i="20"/>
  <c r="D5074" i="20"/>
  <c r="D5066" i="20"/>
  <c r="D5058" i="20"/>
  <c r="D5050" i="20"/>
  <c r="D5042" i="20"/>
  <c r="D5034" i="20"/>
  <c r="D5026" i="20"/>
  <c r="D5018" i="20"/>
  <c r="D5010" i="20"/>
  <c r="D5002" i="20"/>
  <c r="D4994" i="20"/>
  <c r="D4986" i="20"/>
  <c r="D4978" i="20"/>
  <c r="D4970" i="20"/>
  <c r="D4962" i="20"/>
  <c r="D4954" i="20"/>
  <c r="D4946" i="20"/>
  <c r="D4938" i="20"/>
  <c r="D4930" i="20"/>
  <c r="D4922" i="20"/>
  <c r="D4914" i="20"/>
  <c r="D4906" i="20"/>
  <c r="D4898" i="20"/>
  <c r="D4890" i="20"/>
  <c r="D4882" i="20"/>
  <c r="D4874" i="20"/>
  <c r="D4866" i="20"/>
  <c r="D4858" i="20"/>
  <c r="D4850" i="20"/>
  <c r="D4842" i="20"/>
  <c r="D4834" i="20"/>
  <c r="D4826" i="20"/>
  <c r="D4818" i="20"/>
  <c r="D4810" i="20"/>
  <c r="D4802" i="20"/>
  <c r="D4794" i="20"/>
  <c r="D4786" i="20"/>
  <c r="D4778" i="20"/>
  <c r="D4770" i="20"/>
  <c r="D4762" i="20"/>
  <c r="D4754" i="20"/>
  <c r="D4746" i="20"/>
  <c r="D4738" i="20"/>
  <c r="D4730" i="20"/>
  <c r="D4722" i="20"/>
  <c r="D4714" i="20"/>
  <c r="D4706" i="20"/>
  <c r="D4698" i="20"/>
  <c r="D4690" i="20"/>
  <c r="D4682" i="20"/>
  <c r="D4674" i="20"/>
  <c r="D4666" i="20"/>
  <c r="D4658" i="20"/>
  <c r="D4650" i="20"/>
  <c r="D4642" i="20"/>
  <c r="D4634" i="20"/>
  <c r="D4626" i="20"/>
  <c r="D4618" i="20"/>
  <c r="D4610" i="20"/>
  <c r="D4602" i="20"/>
  <c r="D4594" i="20"/>
  <c r="D4586" i="20"/>
  <c r="D4578" i="20"/>
  <c r="D4570" i="20"/>
  <c r="D4562" i="20"/>
  <c r="D4554" i="20"/>
  <c r="D4546" i="20"/>
  <c r="D5337" i="20"/>
  <c r="D5329" i="20"/>
  <c r="D5321" i="20"/>
  <c r="D5313" i="20"/>
  <c r="D5305" i="20"/>
  <c r="D5297" i="20"/>
  <c r="D5289" i="20"/>
  <c r="D5281" i="20"/>
  <c r="D5273" i="20"/>
  <c r="D5265" i="20"/>
  <c r="D5257" i="20"/>
  <c r="D5249" i="20"/>
  <c r="D5241" i="20"/>
  <c r="D5233" i="20"/>
  <c r="D5225" i="20"/>
  <c r="D5217" i="20"/>
  <c r="D5209" i="20"/>
  <c r="D5201" i="20"/>
  <c r="D5193" i="20"/>
  <c r="D5185" i="20"/>
  <c r="D5177" i="20"/>
  <c r="D5169" i="20"/>
  <c r="D5161" i="20"/>
  <c r="D5153" i="20"/>
  <c r="D5145" i="20"/>
  <c r="D5137" i="20"/>
  <c r="D5129" i="20"/>
  <c r="D5121" i="20"/>
  <c r="D5113" i="20"/>
  <c r="D5105" i="20"/>
  <c r="D5097" i="20"/>
  <c r="D5089" i="20"/>
  <c r="D5081" i="20"/>
  <c r="D5073" i="20"/>
  <c r="D5065" i="20"/>
  <c r="D5057" i="20"/>
  <c r="D5049" i="20"/>
  <c r="D5041" i="20"/>
  <c r="D5033" i="20"/>
  <c r="D5025" i="20"/>
  <c r="D5017" i="20"/>
  <c r="D5009" i="20"/>
  <c r="D5001" i="20"/>
  <c r="D4993" i="20"/>
  <c r="D4985" i="20"/>
  <c r="D4977" i="20"/>
  <c r="D4969" i="20"/>
  <c r="D4961" i="20"/>
  <c r="D4953" i="20"/>
  <c r="D4945" i="20"/>
  <c r="D4937" i="20"/>
  <c r="D4929" i="20"/>
  <c r="D4921" i="20"/>
  <c r="D4913" i="20"/>
  <c r="D4905" i="20"/>
  <c r="D4897" i="20"/>
  <c r="D4889" i="20"/>
  <c r="D4881" i="20"/>
  <c r="D4873" i="20"/>
  <c r="D4865" i="20"/>
  <c r="D4857" i="20"/>
  <c r="D4849" i="20"/>
  <c r="D4841" i="20"/>
  <c r="D4833" i="20"/>
  <c r="D4825" i="20"/>
  <c r="D4817" i="20"/>
  <c r="D4809" i="20"/>
  <c r="D4801" i="20"/>
  <c r="D4793" i="20"/>
  <c r="D4785" i="20"/>
  <c r="D4777" i="20"/>
  <c r="D4769" i="20"/>
  <c r="D4761" i="20"/>
  <c r="D4753" i="20"/>
  <c r="D4745" i="20"/>
  <c r="D4737" i="20"/>
  <c r="D4729" i="20"/>
  <c r="D4721" i="20"/>
  <c r="D4713" i="20"/>
  <c r="D4705" i="20"/>
  <c r="D4697" i="20"/>
  <c r="D4689" i="20"/>
  <c r="D4681" i="20"/>
  <c r="D4673" i="20"/>
  <c r="D4665" i="20"/>
  <c r="D4657" i="20"/>
  <c r="D4649" i="20"/>
  <c r="D4641" i="20"/>
  <c r="D4633" i="20"/>
  <c r="D4625" i="20"/>
  <c r="D4617" i="20"/>
  <c r="D4609" i="20"/>
  <c r="D4601" i="20"/>
  <c r="D4593" i="20"/>
  <c r="D4585" i="20"/>
  <c r="D4577" i="20"/>
  <c r="D4569" i="20"/>
  <c r="D4561" i="20"/>
  <c r="D4553" i="20"/>
  <c r="D4545" i="20"/>
  <c r="D5336" i="20"/>
  <c r="D5328" i="20"/>
  <c r="D5320" i="20"/>
  <c r="D5312" i="20"/>
  <c r="D5304" i="20"/>
  <c r="D5296" i="20"/>
  <c r="D5288" i="20"/>
  <c r="D5280" i="20"/>
  <c r="D5272" i="20"/>
  <c r="D5264" i="20"/>
  <c r="D5256" i="20"/>
  <c r="D5248" i="20"/>
  <c r="D5240" i="20"/>
  <c r="D5232" i="20"/>
  <c r="D5224" i="20"/>
  <c r="D5216" i="20"/>
  <c r="D5208" i="20"/>
  <c r="D5200" i="20"/>
  <c r="D5192" i="20"/>
  <c r="D5184" i="20"/>
  <c r="D5176" i="20"/>
  <c r="D5168" i="20"/>
  <c r="D5160" i="20"/>
  <c r="D5152" i="20"/>
  <c r="D5144" i="20"/>
  <c r="D5136" i="20"/>
  <c r="D5128" i="20"/>
  <c r="D5120" i="20"/>
  <c r="D5112" i="20"/>
  <c r="D5104" i="20"/>
  <c r="D5096" i="20"/>
  <c r="D5088" i="20"/>
  <c r="D5080" i="20"/>
  <c r="D5072" i="20"/>
  <c r="D5064" i="20"/>
  <c r="D5056" i="20"/>
  <c r="D5048" i="20"/>
  <c r="D5040" i="20"/>
  <c r="D5032" i="20"/>
  <c r="D5024" i="20"/>
  <c r="D5016" i="20"/>
  <c r="D5008" i="20"/>
  <c r="D5000" i="20"/>
  <c r="D4992" i="20"/>
  <c r="D4984" i="20"/>
  <c r="D4976" i="20"/>
  <c r="D4968" i="20"/>
  <c r="D4960" i="20"/>
  <c r="D4952" i="20"/>
  <c r="D4944" i="20"/>
  <c r="D4936" i="20"/>
  <c r="D4928" i="20"/>
  <c r="D4920" i="20"/>
  <c r="D4912" i="20"/>
  <c r="D4904" i="20"/>
  <c r="D4896" i="20"/>
  <c r="D4888" i="20"/>
  <c r="D4880" i="20"/>
  <c r="D4872" i="20"/>
  <c r="D4864" i="20"/>
  <c r="D4856" i="20"/>
  <c r="D4848" i="20"/>
  <c r="D4840" i="20"/>
  <c r="D4832" i="20"/>
  <c r="D4824" i="20"/>
  <c r="D4816" i="20"/>
  <c r="D4808" i="20"/>
  <c r="D4800" i="20"/>
  <c r="D4792" i="20"/>
  <c r="D4784" i="20"/>
  <c r="D4776" i="20"/>
  <c r="D4768" i="20"/>
  <c r="D4760" i="20"/>
  <c r="D4752" i="20"/>
  <c r="D4744" i="20"/>
  <c r="D4736" i="20"/>
  <c r="D4728" i="20"/>
  <c r="D4720" i="20"/>
  <c r="D4712" i="20"/>
  <c r="D4704" i="20"/>
  <c r="D4696" i="20"/>
  <c r="D4688" i="20"/>
  <c r="D4680" i="20"/>
  <c r="D4672" i="20"/>
  <c r="D4664" i="20"/>
  <c r="D4656" i="20"/>
  <c r="D4648" i="20"/>
  <c r="D4640" i="20"/>
  <c r="D4632" i="20"/>
  <c r="D4624" i="20"/>
  <c r="D4616" i="20"/>
  <c r="D4608" i="20"/>
  <c r="D4600" i="20"/>
  <c r="D4592" i="20"/>
  <c r="D4584" i="20"/>
  <c r="D4576" i="20"/>
  <c r="D4568" i="20"/>
  <c r="D4560" i="20"/>
  <c r="D4552" i="20"/>
  <c r="D4544" i="20"/>
  <c r="D5335" i="20"/>
  <c r="D5327" i="20"/>
  <c r="D5319" i="20"/>
  <c r="D5311" i="20"/>
  <c r="D5303" i="20"/>
  <c r="D5295" i="20"/>
  <c r="D5287" i="20"/>
  <c r="D5279" i="20"/>
  <c r="D5341" i="20"/>
  <c r="D5333" i="20"/>
  <c r="D5325" i="20"/>
  <c r="D5317" i="20"/>
  <c r="D5309" i="20"/>
  <c r="D5301" i="20"/>
  <c r="D5293" i="20"/>
  <c r="D5285" i="20"/>
  <c r="D5277" i="20"/>
  <c r="D5269" i="20"/>
  <c r="D5261" i="20"/>
  <c r="D5253" i="20"/>
  <c r="D5245" i="20"/>
  <c r="D5237" i="20"/>
  <c r="D5229" i="20"/>
  <c r="D5221" i="20"/>
  <c r="D5213" i="20"/>
  <c r="D5205" i="20"/>
  <c r="D5197" i="20"/>
  <c r="D5189" i="20"/>
  <c r="D5181" i="20"/>
  <c r="D5173" i="20"/>
  <c r="D5165" i="20"/>
  <c r="D5157" i="20"/>
  <c r="D5149" i="20"/>
  <c r="D5141" i="20"/>
  <c r="D5133" i="20"/>
  <c r="D5125" i="20"/>
  <c r="D5117" i="20"/>
  <c r="D5109" i="20"/>
  <c r="D5101" i="20"/>
  <c r="D5093" i="20"/>
  <c r="D5085" i="20"/>
  <c r="D5077" i="20"/>
  <c r="D5069" i="20"/>
  <c r="D5061" i="20"/>
  <c r="D5053" i="20"/>
  <c r="D5045" i="20"/>
  <c r="D5037" i="20"/>
  <c r="D5029" i="20"/>
  <c r="D5021" i="20"/>
  <c r="D5013" i="20"/>
  <c r="D5005" i="20"/>
  <c r="D4997" i="20"/>
  <c r="D4989" i="20"/>
  <c r="D4981" i="20"/>
  <c r="D4973" i="20"/>
  <c r="D4965" i="20"/>
  <c r="D4957" i="20"/>
  <c r="D4949" i="20"/>
  <c r="D4941" i="20"/>
  <c r="D4933" i="20"/>
  <c r="D4925" i="20"/>
  <c r="D4917" i="20"/>
  <c r="D4909" i="20"/>
  <c r="D4901" i="20"/>
  <c r="D4893" i="20"/>
  <c r="D4885" i="20"/>
  <c r="D4877" i="20"/>
  <c r="D4869" i="20"/>
  <c r="D4861" i="20"/>
  <c r="D4853" i="20"/>
  <c r="D4845" i="20"/>
  <c r="D4837" i="20"/>
  <c r="D4829" i="20"/>
  <c r="D4821" i="20"/>
  <c r="D4813" i="20"/>
  <c r="D4805" i="20"/>
  <c r="D4797" i="20"/>
  <c r="D4789" i="20"/>
  <c r="D4781" i="20"/>
  <c r="D4773" i="20"/>
  <c r="D4765" i="20"/>
  <c r="D4757" i="20"/>
  <c r="D4749" i="20"/>
  <c r="D4741" i="20"/>
  <c r="D4733" i="20"/>
  <c r="D4725" i="20"/>
  <c r="D4717" i="20"/>
  <c r="D4709" i="20"/>
  <c r="D4701" i="20"/>
  <c r="D4693" i="20"/>
  <c r="D4685" i="20"/>
  <c r="D4677" i="20"/>
  <c r="D4669" i="20"/>
  <c r="D4661" i="20"/>
  <c r="D4653" i="20"/>
  <c r="D4645" i="20"/>
  <c r="D4637" i="20"/>
  <c r="D4629" i="20"/>
  <c r="D4621" i="20"/>
  <c r="D4613" i="20"/>
  <c r="D4605" i="20"/>
  <c r="D4597" i="20"/>
  <c r="D4589" i="20"/>
  <c r="D4581" i="20"/>
  <c r="D4573" i="20"/>
  <c r="D4565" i="20"/>
  <c r="D4557" i="20"/>
  <c r="D4549" i="20"/>
  <c r="D4541" i="20"/>
  <c r="D5326" i="20"/>
  <c r="D5270" i="20"/>
  <c r="D5238" i="20"/>
  <c r="D5206" i="20"/>
  <c r="D5174" i="20"/>
  <c r="D5142" i="20"/>
  <c r="D5110" i="20"/>
  <c r="D5078" i="20"/>
  <c r="D5046" i="20"/>
  <c r="D5014" i="20"/>
  <c r="D4982" i="20"/>
  <c r="D4959" i="20"/>
  <c r="D4939" i="20"/>
  <c r="D4918" i="20"/>
  <c r="D4895" i="20"/>
  <c r="D4875" i="20"/>
  <c r="D4854" i="20"/>
  <c r="D4831" i="20"/>
  <c r="D4811" i="20"/>
  <c r="D4790" i="20"/>
  <c r="D4767" i="20"/>
  <c r="D4747" i="20"/>
  <c r="D4726" i="20"/>
  <c r="D4703" i="20"/>
  <c r="D4683" i="20"/>
  <c r="D4662" i="20"/>
  <c r="D4639" i="20"/>
  <c r="D4619" i="20"/>
  <c r="D4598" i="20"/>
  <c r="D4575" i="20"/>
  <c r="D4555" i="20"/>
  <c r="D4538" i="20"/>
  <c r="D4530" i="20"/>
  <c r="D4522" i="20"/>
  <c r="D4514" i="20"/>
  <c r="D4506" i="20"/>
  <c r="D4498" i="20"/>
  <c r="D4490" i="20"/>
  <c r="D4482" i="20"/>
  <c r="D4474" i="20"/>
  <c r="D4466" i="20"/>
  <c r="D4458" i="20"/>
  <c r="D4450" i="20"/>
  <c r="D4442" i="20"/>
  <c r="D4434" i="20"/>
  <c r="D4426" i="20"/>
  <c r="D4418" i="20"/>
  <c r="D4410" i="20"/>
  <c r="D4402" i="20"/>
  <c r="D4394" i="20"/>
  <c r="D4386" i="20"/>
  <c r="D4378" i="20"/>
  <c r="D4370" i="20"/>
  <c r="D4362" i="20"/>
  <c r="D4354" i="20"/>
  <c r="D4346" i="20"/>
  <c r="D4338" i="20"/>
  <c r="D4330" i="20"/>
  <c r="D4322" i="20"/>
  <c r="D4314" i="20"/>
  <c r="D4306" i="20"/>
  <c r="D4298" i="20"/>
  <c r="D4290" i="20"/>
  <c r="D4282" i="20"/>
  <c r="D4274" i="20"/>
  <c r="D4266" i="20"/>
  <c r="D4258" i="20"/>
  <c r="D4250" i="20"/>
  <c r="D4242" i="20"/>
  <c r="D4234" i="20"/>
  <c r="D4226" i="20"/>
  <c r="D4218" i="20"/>
  <c r="D4210" i="20"/>
  <c r="D4202" i="20"/>
  <c r="D4194" i="20"/>
  <c r="D4186" i="20"/>
  <c r="D4178" i="20"/>
  <c r="D4170" i="20"/>
  <c r="D4162" i="20"/>
  <c r="D4154" i="20"/>
  <c r="D4146" i="20"/>
  <c r="D4138" i="20"/>
  <c r="D4130" i="20"/>
  <c r="D4122" i="20"/>
  <c r="D4114" i="20"/>
  <c r="D4106" i="20"/>
  <c r="D4098" i="20"/>
  <c r="D4090" i="20"/>
  <c r="D4082" i="20"/>
  <c r="D4074" i="20"/>
  <c r="D4066" i="20"/>
  <c r="D4058" i="20"/>
  <c r="D4050" i="20"/>
  <c r="D4042" i="20"/>
  <c r="D4034" i="20"/>
  <c r="D4026" i="20"/>
  <c r="D4018" i="20"/>
  <c r="D4010" i="20"/>
  <c r="D4002" i="20"/>
  <c r="D3994" i="20"/>
  <c r="D3986" i="20"/>
  <c r="D3978" i="20"/>
  <c r="D3970" i="20"/>
  <c r="D3962" i="20"/>
  <c r="D3954" i="20"/>
  <c r="D3946" i="20"/>
  <c r="D3938" i="20"/>
  <c r="D3930" i="20"/>
  <c r="D3922" i="20"/>
  <c r="D3914" i="20"/>
  <c r="D3906" i="20"/>
  <c r="D3898" i="20"/>
  <c r="D3890" i="20"/>
  <c r="D3882" i="20"/>
  <c r="D3874" i="20"/>
  <c r="D3866" i="20"/>
  <c r="D3858" i="20"/>
  <c r="D3850" i="20"/>
  <c r="D3842" i="20"/>
  <c r="D3834" i="20"/>
  <c r="D3826" i="20"/>
  <c r="D3818" i="20"/>
  <c r="D3810" i="20"/>
  <c r="D3802" i="20"/>
  <c r="D3794" i="20"/>
  <c r="D3786" i="20"/>
  <c r="D3778" i="20"/>
  <c r="D3770" i="20"/>
  <c r="D3762" i="20"/>
  <c r="D3754" i="20"/>
  <c r="D3746" i="20"/>
  <c r="D3738" i="20"/>
  <c r="D3730" i="20"/>
  <c r="D3722" i="20"/>
  <c r="D3714" i="20"/>
  <c r="D3706" i="20"/>
  <c r="D3698" i="20"/>
  <c r="D3690" i="20"/>
  <c r="D3682" i="20"/>
  <c r="D3674" i="20"/>
  <c r="D3666" i="20"/>
  <c r="D3658" i="20"/>
  <c r="D3650" i="20"/>
  <c r="D3642" i="20"/>
  <c r="D3634" i="20"/>
  <c r="D3626" i="20"/>
  <c r="D3618" i="20"/>
  <c r="D3610" i="20"/>
  <c r="D3602" i="20"/>
  <c r="D3594" i="20"/>
  <c r="D3586" i="20"/>
  <c r="D3578" i="20"/>
  <c r="D3570" i="20"/>
  <c r="D3562" i="20"/>
  <c r="D3554" i="20"/>
  <c r="D3546" i="20"/>
  <c r="D3538" i="20"/>
  <c r="D3530" i="20"/>
  <c r="D3522" i="20"/>
  <c r="D3514" i="20"/>
  <c r="D3506" i="20"/>
  <c r="D3498" i="20"/>
  <c r="D3490" i="20"/>
  <c r="D3482" i="20"/>
  <c r="D3474" i="20"/>
  <c r="D3466" i="20"/>
  <c r="D3458" i="20"/>
  <c r="D3450" i="20"/>
  <c r="D3442" i="20"/>
  <c r="D3434" i="20"/>
  <c r="D3426" i="20"/>
  <c r="D5318" i="20"/>
  <c r="D5263" i="20"/>
  <c r="D5231" i="20"/>
  <c r="D5199" i="20"/>
  <c r="D5167" i="20"/>
  <c r="D5135" i="20"/>
  <c r="D5103" i="20"/>
  <c r="D5071" i="20"/>
  <c r="D5039" i="20"/>
  <c r="D5007" i="20"/>
  <c r="D4979" i="20"/>
  <c r="D4958" i="20"/>
  <c r="D4935" i="20"/>
  <c r="D4915" i="20"/>
  <c r="D4894" i="20"/>
  <c r="D4871" i="20"/>
  <c r="D4851" i="20"/>
  <c r="D4830" i="20"/>
  <c r="D4807" i="20"/>
  <c r="D4787" i="20"/>
  <c r="D4766" i="20"/>
  <c r="D4743" i="20"/>
  <c r="D4723" i="20"/>
  <c r="D4702" i="20"/>
  <c r="D4679" i="20"/>
  <c r="D4659" i="20"/>
  <c r="D4638" i="20"/>
  <c r="D4615" i="20"/>
  <c r="D4595" i="20"/>
  <c r="D4574" i="20"/>
  <c r="D4551" i="20"/>
  <c r="D4537" i="20"/>
  <c r="D4529" i="20"/>
  <c r="D4521" i="20"/>
  <c r="D4513" i="20"/>
  <c r="D4505" i="20"/>
  <c r="D4497" i="20"/>
  <c r="D4489" i="20"/>
  <c r="D4481" i="20"/>
  <c r="D4473" i="20"/>
  <c r="D4465" i="20"/>
  <c r="D4457" i="20"/>
  <c r="D4449" i="20"/>
  <c r="D4441" i="20"/>
  <c r="D4433" i="20"/>
  <c r="D4425" i="20"/>
  <c r="D4417" i="20"/>
  <c r="D4409" i="20"/>
  <c r="D4401" i="20"/>
  <c r="D4393" i="20"/>
  <c r="D4385" i="20"/>
  <c r="D4377" i="20"/>
  <c r="D4369" i="20"/>
  <c r="D4361" i="20"/>
  <c r="D4353" i="20"/>
  <c r="D4345" i="20"/>
  <c r="D4337" i="20"/>
  <c r="D4329" i="20"/>
  <c r="D4321" i="20"/>
  <c r="D4313" i="20"/>
  <c r="D4305" i="20"/>
  <c r="D4297" i="20"/>
  <c r="D4289" i="20"/>
  <c r="D4281" i="20"/>
  <c r="D4273" i="20"/>
  <c r="D4265" i="20"/>
  <c r="D4257" i="20"/>
  <c r="D4249" i="20"/>
  <c r="D4241" i="20"/>
  <c r="D4233" i="20"/>
  <c r="D4225" i="20"/>
  <c r="D4217" i="20"/>
  <c r="D4209" i="20"/>
  <c r="D4201" i="20"/>
  <c r="D4193" i="20"/>
  <c r="D4185" i="20"/>
  <c r="D4177" i="20"/>
  <c r="D4169" i="20"/>
  <c r="D4161" i="20"/>
  <c r="D4153" i="20"/>
  <c r="D4145" i="20"/>
  <c r="D4137" i="20"/>
  <c r="D4129" i="20"/>
  <c r="D4121" i="20"/>
  <c r="D4113" i="20"/>
  <c r="D4105" i="20"/>
  <c r="D4097" i="20"/>
  <c r="D4089" i="20"/>
  <c r="D4081" i="20"/>
  <c r="D4073" i="20"/>
  <c r="D4065" i="20"/>
  <c r="D4057" i="20"/>
  <c r="D4049" i="20"/>
  <c r="D4041" i="20"/>
  <c r="D4033" i="20"/>
  <c r="D4025" i="20"/>
  <c r="D4017" i="20"/>
  <c r="D4009" i="20"/>
  <c r="D4001" i="20"/>
  <c r="D3993" i="20"/>
  <c r="D3985" i="20"/>
  <c r="D3977" i="20"/>
  <c r="D3969" i="20"/>
  <c r="D3961" i="20"/>
  <c r="D3953" i="20"/>
  <c r="D3945" i="20"/>
  <c r="D3937" i="20"/>
  <c r="D3929" i="20"/>
  <c r="D3921" i="20"/>
  <c r="D3913" i="20"/>
  <c r="D3905" i="20"/>
  <c r="D3897" i="20"/>
  <c r="D3889" i="20"/>
  <c r="D3881" i="20"/>
  <c r="D3873" i="20"/>
  <c r="D3865" i="20"/>
  <c r="D3857" i="20"/>
  <c r="D3849" i="20"/>
  <c r="D3841" i="20"/>
  <c r="D3833" i="20"/>
  <c r="D3825" i="20"/>
  <c r="D3817" i="20"/>
  <c r="D3809" i="20"/>
  <c r="D3801" i="20"/>
  <c r="D3793" i="20"/>
  <c r="D3785" i="20"/>
  <c r="D3777" i="20"/>
  <c r="D3769" i="20"/>
  <c r="D3761" i="20"/>
  <c r="D3753" i="20"/>
  <c r="D3745" i="20"/>
  <c r="D3737" i="20"/>
  <c r="D3729" i="20"/>
  <c r="D3721" i="20"/>
  <c r="D3713" i="20"/>
  <c r="D3705" i="20"/>
  <c r="D3697" i="20"/>
  <c r="D3689" i="20"/>
  <c r="D3681" i="20"/>
  <c r="D3673" i="20"/>
  <c r="D3665" i="20"/>
  <c r="D3657" i="20"/>
  <c r="D3649" i="20"/>
  <c r="D3641" i="20"/>
  <c r="D3633" i="20"/>
  <c r="D3625" i="20"/>
  <c r="D3617" i="20"/>
  <c r="D3609" i="20"/>
  <c r="D3601" i="20"/>
  <c r="D3593" i="20"/>
  <c r="D3585" i="20"/>
  <c r="D3577" i="20"/>
  <c r="D3569" i="20"/>
  <c r="D3561" i="20"/>
  <c r="D3553" i="20"/>
  <c r="D3545" i="20"/>
  <c r="D3537" i="20"/>
  <c r="D3529" i="20"/>
  <c r="D3521" i="20"/>
  <c r="D3513" i="20"/>
  <c r="D3505" i="20"/>
  <c r="D3497" i="20"/>
  <c r="D3489" i="20"/>
  <c r="D3481" i="20"/>
  <c r="D3473" i="20"/>
  <c r="D3465" i="20"/>
  <c r="D5310" i="20"/>
  <c r="D5262" i="20"/>
  <c r="D5230" i="20"/>
  <c r="D5198" i="20"/>
  <c r="D5166" i="20"/>
  <c r="D5134" i="20"/>
  <c r="D5102" i="20"/>
  <c r="D5070" i="20"/>
  <c r="D5038" i="20"/>
  <c r="D5006" i="20"/>
  <c r="D4975" i="20"/>
  <c r="D4955" i="20"/>
  <c r="D4934" i="20"/>
  <c r="D4911" i="20"/>
  <c r="D4891" i="20"/>
  <c r="D4870" i="20"/>
  <c r="D4847" i="20"/>
  <c r="D4827" i="20"/>
  <c r="D4806" i="20"/>
  <c r="D4783" i="20"/>
  <c r="D4763" i="20"/>
  <c r="D4742" i="20"/>
  <c r="D4719" i="20"/>
  <c r="D4699" i="20"/>
  <c r="D4678" i="20"/>
  <c r="D4655" i="20"/>
  <c r="D4635" i="20"/>
  <c r="D4614" i="20"/>
  <c r="D4591" i="20"/>
  <c r="D4571" i="20"/>
  <c r="D4550" i="20"/>
  <c r="D4536" i="20"/>
  <c r="D4528" i="20"/>
  <c r="D4520" i="20"/>
  <c r="D4512" i="20"/>
  <c r="D4504" i="20"/>
  <c r="D4496" i="20"/>
  <c r="D4488" i="20"/>
  <c r="D4480" i="20"/>
  <c r="D4472" i="20"/>
  <c r="D4464" i="20"/>
  <c r="D4456" i="20"/>
  <c r="D4448" i="20"/>
  <c r="D4440" i="20"/>
  <c r="D4432" i="20"/>
  <c r="D4424" i="20"/>
  <c r="D4416" i="20"/>
  <c r="D4408" i="20"/>
  <c r="D4400" i="20"/>
  <c r="D4392" i="20"/>
  <c r="D4384" i="20"/>
  <c r="D4376" i="20"/>
  <c r="D4368" i="20"/>
  <c r="D4360" i="20"/>
  <c r="D4352" i="20"/>
  <c r="D4344" i="20"/>
  <c r="D4336" i="20"/>
  <c r="D4328" i="20"/>
  <c r="D4320" i="20"/>
  <c r="D4312" i="20"/>
  <c r="D4304" i="20"/>
  <c r="D4296" i="20"/>
  <c r="D4288" i="20"/>
  <c r="D4280" i="20"/>
  <c r="D4272" i="20"/>
  <c r="D4264" i="20"/>
  <c r="D4256" i="20"/>
  <c r="D4248" i="20"/>
  <c r="D4240" i="20"/>
  <c r="D4232" i="20"/>
  <c r="D4224" i="20"/>
  <c r="D4216" i="20"/>
  <c r="D4208" i="20"/>
  <c r="D4200" i="20"/>
  <c r="D4192" i="20"/>
  <c r="D4184" i="20"/>
  <c r="D4176" i="20"/>
  <c r="D4168" i="20"/>
  <c r="D4160" i="20"/>
  <c r="D4152" i="20"/>
  <c r="D4144" i="20"/>
  <c r="D4136" i="20"/>
  <c r="D4128" i="20"/>
  <c r="D4120" i="20"/>
  <c r="D4112" i="20"/>
  <c r="D4104" i="20"/>
  <c r="D4096" i="20"/>
  <c r="D4088" i="20"/>
  <c r="D4080" i="20"/>
  <c r="D4072" i="20"/>
  <c r="D4064" i="20"/>
  <c r="D4056" i="20"/>
  <c r="D4048" i="20"/>
  <c r="D4040" i="20"/>
  <c r="D4032" i="20"/>
  <c r="D4024" i="20"/>
  <c r="D4016" i="20"/>
  <c r="D4008" i="20"/>
  <c r="D4000" i="20"/>
  <c r="D3992" i="20"/>
  <c r="D3984" i="20"/>
  <c r="D3976" i="20"/>
  <c r="D3968" i="20"/>
  <c r="D3960" i="20"/>
  <c r="D3952" i="20"/>
  <c r="D3944" i="20"/>
  <c r="D3936" i="20"/>
  <c r="D3928" i="20"/>
  <c r="D3920" i="20"/>
  <c r="D3912" i="20"/>
  <c r="D3904" i="20"/>
  <c r="D3896" i="20"/>
  <c r="D3888" i="20"/>
  <c r="D3880" i="20"/>
  <c r="D3872" i="20"/>
  <c r="D3864" i="20"/>
  <c r="D3856" i="20"/>
  <c r="D3848" i="20"/>
  <c r="D3840" i="20"/>
  <c r="D3832" i="20"/>
  <c r="D3824" i="20"/>
  <c r="D3816" i="20"/>
  <c r="D3808" i="20"/>
  <c r="D3800" i="20"/>
  <c r="D3792" i="20"/>
  <c r="D3784" i="20"/>
  <c r="D3776" i="20"/>
  <c r="D3768" i="20"/>
  <c r="D3760" i="20"/>
  <c r="D3752" i="20"/>
  <c r="D3744" i="20"/>
  <c r="D3736" i="20"/>
  <c r="D3728" i="20"/>
  <c r="D3720" i="20"/>
  <c r="D3712" i="20"/>
  <c r="D3704" i="20"/>
  <c r="D3696" i="20"/>
  <c r="D3688" i="20"/>
  <c r="D3680" i="20"/>
  <c r="D3672" i="20"/>
  <c r="D3664" i="20"/>
  <c r="D3656" i="20"/>
  <c r="D3648" i="20"/>
  <c r="D3640" i="20"/>
  <c r="D3632" i="20"/>
  <c r="D3624" i="20"/>
  <c r="D3616" i="20"/>
  <c r="D3608" i="20"/>
  <c r="D3600" i="20"/>
  <c r="D3592" i="20"/>
  <c r="D3584" i="20"/>
  <c r="D3576" i="20"/>
  <c r="D3568" i="20"/>
  <c r="D3560" i="20"/>
  <c r="D3552" i="20"/>
  <c r="D3544" i="20"/>
  <c r="D3536" i="20"/>
  <c r="D3528" i="20"/>
  <c r="D3520" i="20"/>
  <c r="D3512" i="20"/>
  <c r="D3504" i="20"/>
  <c r="D3496" i="20"/>
  <c r="D3488" i="20"/>
  <c r="D3480" i="20"/>
  <c r="D3472" i="20"/>
  <c r="D3464" i="20"/>
  <c r="D3456" i="20"/>
  <c r="D3448" i="20"/>
  <c r="D3440" i="20"/>
  <c r="D3432" i="20"/>
  <c r="D3424" i="20"/>
  <c r="D5302" i="20"/>
  <c r="D5255" i="20"/>
  <c r="D5223" i="20"/>
  <c r="D5191" i="20"/>
  <c r="D5159" i="20"/>
  <c r="D5127" i="20"/>
  <c r="D5095" i="20"/>
  <c r="D5063" i="20"/>
  <c r="D5031" i="20"/>
  <c r="D4999" i="20"/>
  <c r="D4974" i="20"/>
  <c r="D4951" i="20"/>
  <c r="D4931" i="20"/>
  <c r="D4910" i="20"/>
  <c r="D4887" i="20"/>
  <c r="D4867" i="20"/>
  <c r="D4846" i="20"/>
  <c r="D4823" i="20"/>
  <c r="D4803" i="20"/>
  <c r="D4782" i="20"/>
  <c r="D4759" i="20"/>
  <c r="D4739" i="20"/>
  <c r="D4718" i="20"/>
  <c r="D4695" i="20"/>
  <c r="D4675" i="20"/>
  <c r="D4654" i="20"/>
  <c r="D4631" i="20"/>
  <c r="D4611" i="20"/>
  <c r="D4590" i="20"/>
  <c r="D4567" i="20"/>
  <c r="D4547" i="20"/>
  <c r="D4535" i="20"/>
  <c r="D4527" i="20"/>
  <c r="D4519" i="20"/>
  <c r="D4511" i="20"/>
  <c r="D4503" i="20"/>
  <c r="D4495" i="20"/>
  <c r="D4487" i="20"/>
  <c r="D4479" i="20"/>
  <c r="D4471" i="20"/>
  <c r="D4463" i="20"/>
  <c r="D4455" i="20"/>
  <c r="D4447" i="20"/>
  <c r="D4439" i="20"/>
  <c r="D4431" i="20"/>
  <c r="D4423" i="20"/>
  <c r="D4415" i="20"/>
  <c r="D4407" i="20"/>
  <c r="D4399" i="20"/>
  <c r="D4391" i="20"/>
  <c r="D4383" i="20"/>
  <c r="D4375" i="20"/>
  <c r="D4367" i="20"/>
  <c r="D4359" i="20"/>
  <c r="D4351" i="20"/>
  <c r="D4343" i="20"/>
  <c r="D4335" i="20"/>
  <c r="D4327" i="20"/>
  <c r="D4319" i="20"/>
  <c r="D4311" i="20"/>
  <c r="D4303" i="20"/>
  <c r="D4295" i="20"/>
  <c r="D4287" i="20"/>
  <c r="D4279" i="20"/>
  <c r="D4271" i="20"/>
  <c r="D4263" i="20"/>
  <c r="D4255" i="20"/>
  <c r="D4247" i="20"/>
  <c r="D4239" i="20"/>
  <c r="D4231" i="20"/>
  <c r="D4223" i="20"/>
  <c r="D4215" i="20"/>
  <c r="D4207" i="20"/>
  <c r="D4199" i="20"/>
  <c r="D4191" i="20"/>
  <c r="D4183" i="20"/>
  <c r="D4175" i="20"/>
  <c r="D4167" i="20"/>
  <c r="D4159" i="20"/>
  <c r="D4151" i="20"/>
  <c r="D4143" i="20"/>
  <c r="D4135" i="20"/>
  <c r="D4127" i="20"/>
  <c r="D4119" i="20"/>
  <c r="D4111" i="20"/>
  <c r="D4103" i="20"/>
  <c r="D4095" i="20"/>
  <c r="D4087" i="20"/>
  <c r="D4079" i="20"/>
  <c r="D4071" i="20"/>
  <c r="D4063" i="20"/>
  <c r="D4055" i="20"/>
  <c r="D4047" i="20"/>
  <c r="D4039" i="20"/>
  <c r="D4031" i="20"/>
  <c r="D4023" i="20"/>
  <c r="D4015" i="20"/>
  <c r="D4007" i="20"/>
  <c r="D3999" i="20"/>
  <c r="D3991" i="20"/>
  <c r="D3983" i="20"/>
  <c r="D3975" i="20"/>
  <c r="D3967" i="20"/>
  <c r="D3959" i="20"/>
  <c r="D3951" i="20"/>
  <c r="D3943" i="20"/>
  <c r="D3935" i="20"/>
  <c r="D3927" i="20"/>
  <c r="D3919" i="20"/>
  <c r="D3911" i="20"/>
  <c r="D3903" i="20"/>
  <c r="D3895" i="20"/>
  <c r="D3887" i="20"/>
  <c r="D3879" i="20"/>
  <c r="D3871" i="20"/>
  <c r="D3863" i="20"/>
  <c r="D3855" i="20"/>
  <c r="D3847" i="20"/>
  <c r="D3839" i="20"/>
  <c r="D3831" i="20"/>
  <c r="D3823" i="20"/>
  <c r="D3815" i="20"/>
  <c r="D3807" i="20"/>
  <c r="D3799" i="20"/>
  <c r="D3791" i="20"/>
  <c r="D3783" i="20"/>
  <c r="D3775" i="20"/>
  <c r="D3767" i="20"/>
  <c r="D3759" i="20"/>
  <c r="D3751" i="20"/>
  <c r="D3743" i="20"/>
  <c r="D3735" i="20"/>
  <c r="D3727" i="20"/>
  <c r="D3719" i="20"/>
  <c r="D3711" i="20"/>
  <c r="D3703" i="20"/>
  <c r="D3695" i="20"/>
  <c r="D3687" i="20"/>
  <c r="D3679" i="20"/>
  <c r="D3671" i="20"/>
  <c r="D3663" i="20"/>
  <c r="D3655" i="20"/>
  <c r="D3647" i="20"/>
  <c r="D3639" i="20"/>
  <c r="D3631" i="20"/>
  <c r="D3623" i="20"/>
  <c r="D3615" i="20"/>
  <c r="D3607" i="20"/>
  <c r="D3599" i="20"/>
  <c r="D3591" i="20"/>
  <c r="D3583" i="20"/>
  <c r="D3575" i="20"/>
  <c r="D3567" i="20"/>
  <c r="D3559" i="20"/>
  <c r="D3551" i="20"/>
  <c r="D3543" i="20"/>
  <c r="D3535" i="20"/>
  <c r="D3527" i="20"/>
  <c r="D3519" i="20"/>
  <c r="D3511" i="20"/>
  <c r="D3503" i="20"/>
  <c r="D3495" i="20"/>
  <c r="D3487" i="20"/>
  <c r="D3479" i="20"/>
  <c r="D3471" i="20"/>
  <c r="D3463" i="20"/>
  <c r="D3455" i="20"/>
  <c r="D3447" i="20"/>
  <c r="D3439" i="20"/>
  <c r="D3431" i="20"/>
  <c r="D5294" i="20"/>
  <c r="F27" i="29" s="1"/>
  <c r="G27" i="29" s="1"/>
  <c r="D5254" i="20"/>
  <c r="D5222" i="20"/>
  <c r="D5190" i="20"/>
  <c r="D5158" i="20"/>
  <c r="D5126" i="20"/>
  <c r="D5094" i="20"/>
  <c r="D5062" i="20"/>
  <c r="D5030" i="20"/>
  <c r="D4998" i="20"/>
  <c r="D4971" i="20"/>
  <c r="D4950" i="20"/>
  <c r="D4927" i="20"/>
  <c r="D4907" i="20"/>
  <c r="D4886" i="20"/>
  <c r="D4863" i="20"/>
  <c r="D4843" i="20"/>
  <c r="D4822" i="20"/>
  <c r="D4799" i="20"/>
  <c r="D4779" i="20"/>
  <c r="D4758" i="20"/>
  <c r="D4735" i="20"/>
  <c r="D4715" i="20"/>
  <c r="D4694" i="20"/>
  <c r="D4671" i="20"/>
  <c r="D4651" i="20"/>
  <c r="D4630" i="20"/>
  <c r="D4607" i="20"/>
  <c r="D4587" i="20"/>
  <c r="D4566" i="20"/>
  <c r="D4543" i="20"/>
  <c r="D4534" i="20"/>
  <c r="D4526" i="20"/>
  <c r="D4518" i="20"/>
  <c r="D4510" i="20"/>
  <c r="D4502" i="20"/>
  <c r="D4494" i="20"/>
  <c r="D4486" i="20"/>
  <c r="D4478" i="20"/>
  <c r="D4470" i="20"/>
  <c r="D4462" i="20"/>
  <c r="D4454" i="20"/>
  <c r="D4446" i="20"/>
  <c r="D4438" i="20"/>
  <c r="D4430" i="20"/>
  <c r="D4422" i="20"/>
  <c r="D4414" i="20"/>
  <c r="D4406" i="20"/>
  <c r="D4398" i="20"/>
  <c r="D4390" i="20"/>
  <c r="D4382" i="20"/>
  <c r="D4374" i="20"/>
  <c r="D4366" i="20"/>
  <c r="D4358" i="20"/>
  <c r="D4350" i="20"/>
  <c r="D4342" i="20"/>
  <c r="D4334" i="20"/>
  <c r="D4326" i="20"/>
  <c r="D4318" i="20"/>
  <c r="D4310" i="20"/>
  <c r="D4302" i="20"/>
  <c r="D4294" i="20"/>
  <c r="D4286" i="20"/>
  <c r="D4278" i="20"/>
  <c r="D4270" i="20"/>
  <c r="D4262" i="20"/>
  <c r="D4254" i="20"/>
  <c r="D4246" i="20"/>
  <c r="D4238" i="20"/>
  <c r="D4230" i="20"/>
  <c r="D4222" i="20"/>
  <c r="D4214" i="20"/>
  <c r="D4206" i="20"/>
  <c r="D4198" i="20"/>
  <c r="D4190" i="20"/>
  <c r="D4182" i="20"/>
  <c r="D4174" i="20"/>
  <c r="D4166" i="20"/>
  <c r="D4158" i="20"/>
  <c r="D4150" i="20"/>
  <c r="D4142" i="20"/>
  <c r="D4134" i="20"/>
  <c r="D4126" i="20"/>
  <c r="D4118" i="20"/>
  <c r="D4110" i="20"/>
  <c r="D4102" i="20"/>
  <c r="D4094" i="20"/>
  <c r="D4086" i="20"/>
  <c r="D4078" i="20"/>
  <c r="D4070" i="20"/>
  <c r="D4062" i="20"/>
  <c r="D4054" i="20"/>
  <c r="D4046" i="20"/>
  <c r="D4038" i="20"/>
  <c r="D4030" i="20"/>
  <c r="D4022" i="20"/>
  <c r="D4014" i="20"/>
  <c r="D4006" i="20"/>
  <c r="D3998" i="20"/>
  <c r="D3990" i="20"/>
  <c r="D3982" i="20"/>
  <c r="D3974" i="20"/>
  <c r="D3966" i="20"/>
  <c r="D3958" i="20"/>
  <c r="D3950" i="20"/>
  <c r="D3942" i="20"/>
  <c r="D3934" i="20"/>
  <c r="D3926" i="20"/>
  <c r="D3918" i="20"/>
  <c r="D3910" i="20"/>
  <c r="D3902" i="20"/>
  <c r="D3894" i="20"/>
  <c r="D3886" i="20"/>
  <c r="D3878" i="20"/>
  <c r="D3870" i="20"/>
  <c r="D3862" i="20"/>
  <c r="D3854" i="20"/>
  <c r="D3846" i="20"/>
  <c r="D3838" i="20"/>
  <c r="D3830" i="20"/>
  <c r="D3822" i="20"/>
  <c r="D3814" i="20"/>
  <c r="D3806" i="20"/>
  <c r="D3798" i="20"/>
  <c r="D3790" i="20"/>
  <c r="D3782" i="20"/>
  <c r="D3774" i="20"/>
  <c r="D3766" i="20"/>
  <c r="D3758" i="20"/>
  <c r="D3750" i="20"/>
  <c r="D3742" i="20"/>
  <c r="D3734" i="20"/>
  <c r="D3726" i="20"/>
  <c r="D3718" i="20"/>
  <c r="D3710" i="20"/>
  <c r="D3702" i="20"/>
  <c r="D3694" i="20"/>
  <c r="D3686" i="20"/>
  <c r="D3678" i="20"/>
  <c r="D3670" i="20"/>
  <c r="D3662" i="20"/>
  <c r="D3654" i="20"/>
  <c r="D3646" i="20"/>
  <c r="D3638" i="20"/>
  <c r="D3630" i="20"/>
  <c r="D3622" i="20"/>
  <c r="D3614" i="20"/>
  <c r="D3606" i="20"/>
  <c r="D3598" i="20"/>
  <c r="D3590" i="20"/>
  <c r="D3582" i="20"/>
  <c r="D3574" i="20"/>
  <c r="D3566" i="20"/>
  <c r="D3558" i="20"/>
  <c r="D3550" i="20"/>
  <c r="D3542" i="20"/>
  <c r="D3534" i="20"/>
  <c r="D3526" i="20"/>
  <c r="D3518" i="20"/>
  <c r="D3510" i="20"/>
  <c r="D3502" i="20"/>
  <c r="D3494" i="20"/>
  <c r="D3486" i="20"/>
  <c r="D3478" i="20"/>
  <c r="D3470" i="20"/>
  <c r="D3462" i="20"/>
  <c r="D3454" i="20"/>
  <c r="D3446" i="20"/>
  <c r="D3438" i="20"/>
  <c r="D3430" i="20"/>
  <c r="D5286" i="20"/>
  <c r="D5247" i="20"/>
  <c r="D5215" i="20"/>
  <c r="D5183" i="20"/>
  <c r="D5151" i="20"/>
  <c r="D5119" i="20"/>
  <c r="D5087" i="20"/>
  <c r="D5055" i="20"/>
  <c r="D5023" i="20"/>
  <c r="D4991" i="20"/>
  <c r="D4967" i="20"/>
  <c r="D4947" i="20"/>
  <c r="D4926" i="20"/>
  <c r="D4903" i="20"/>
  <c r="D4883" i="20"/>
  <c r="D4862" i="20"/>
  <c r="D4839" i="20"/>
  <c r="D4819" i="20"/>
  <c r="D4798" i="20"/>
  <c r="D4775" i="20"/>
  <c r="D4755" i="20"/>
  <c r="D4734" i="20"/>
  <c r="D4711" i="20"/>
  <c r="D4691" i="20"/>
  <c r="D4670" i="20"/>
  <c r="D4647" i="20"/>
  <c r="D4627" i="20"/>
  <c r="D4606" i="20"/>
  <c r="D4583" i="20"/>
  <c r="D4563" i="20"/>
  <c r="D4542" i="20"/>
  <c r="D4533" i="20"/>
  <c r="D4525" i="20"/>
  <c r="D4517" i="20"/>
  <c r="D4509" i="20"/>
  <c r="D4501" i="20"/>
  <c r="D4493" i="20"/>
  <c r="D4485" i="20"/>
  <c r="D4477" i="20"/>
  <c r="D4469" i="20"/>
  <c r="D4461" i="20"/>
  <c r="D4453" i="20"/>
  <c r="D4445" i="20"/>
  <c r="D4437" i="20"/>
  <c r="D4429" i="20"/>
  <c r="D4421" i="20"/>
  <c r="D4413" i="20"/>
  <c r="D4405" i="20"/>
  <c r="D4397" i="20"/>
  <c r="D4389" i="20"/>
  <c r="D4381" i="20"/>
  <c r="D4373" i="20"/>
  <c r="D4365" i="20"/>
  <c r="D4357" i="20"/>
  <c r="D4349" i="20"/>
  <c r="D4341" i="20"/>
  <c r="D4333" i="20"/>
  <c r="D4325" i="20"/>
  <c r="D4317" i="20"/>
  <c r="D4309" i="20"/>
  <c r="D4301" i="20"/>
  <c r="D4293" i="20"/>
  <c r="D4285" i="20"/>
  <c r="D4277" i="20"/>
  <c r="D4269" i="20"/>
  <c r="D4261" i="20"/>
  <c r="D4253" i="20"/>
  <c r="D4245" i="20"/>
  <c r="D4237" i="20"/>
  <c r="D4229" i="20"/>
  <c r="D4221" i="20"/>
  <c r="D4213" i="20"/>
  <c r="D4205" i="20"/>
  <c r="D4197" i="20"/>
  <c r="D4189" i="20"/>
  <c r="D4181" i="20"/>
  <c r="D4173" i="20"/>
  <c r="D4165" i="20"/>
  <c r="D4157" i="20"/>
  <c r="D4149" i="20"/>
  <c r="D4141" i="20"/>
  <c r="D4133" i="20"/>
  <c r="D4125" i="20"/>
  <c r="D4117" i="20"/>
  <c r="D4109" i="20"/>
  <c r="D4101" i="20"/>
  <c r="D4093" i="20"/>
  <c r="D4085" i="20"/>
  <c r="D4077" i="20"/>
  <c r="D4069" i="20"/>
  <c r="D4061" i="20"/>
  <c r="D4053" i="20"/>
  <c r="D4045" i="20"/>
  <c r="D4037" i="20"/>
  <c r="D4029" i="20"/>
  <c r="D4021" i="20"/>
  <c r="D4013" i="20"/>
  <c r="D4005" i="20"/>
  <c r="D3997" i="20"/>
  <c r="D3989" i="20"/>
  <c r="D3981" i="20"/>
  <c r="D3973" i="20"/>
  <c r="D3965" i="20"/>
  <c r="D3957" i="20"/>
  <c r="D3949" i="20"/>
  <c r="D3941" i="20"/>
  <c r="D3933" i="20"/>
  <c r="D3925" i="20"/>
  <c r="D3917" i="20"/>
  <c r="D3909" i="20"/>
  <c r="D3901" i="20"/>
  <c r="D3893" i="20"/>
  <c r="D3885" i="20"/>
  <c r="D3877" i="20"/>
  <c r="D3869" i="20"/>
  <c r="D3861" i="20"/>
  <c r="D3853" i="20"/>
  <c r="D3845" i="20"/>
  <c r="D3837" i="20"/>
  <c r="D3829" i="20"/>
  <c r="D3821" i="20"/>
  <c r="D3813" i="20"/>
  <c r="D3805" i="20"/>
  <c r="D3797" i="20"/>
  <c r="D3789" i="20"/>
  <c r="D3781" i="20"/>
  <c r="D3773" i="20"/>
  <c r="D3765" i="20"/>
  <c r="D3757" i="20"/>
  <c r="D3749" i="20"/>
  <c r="D3741" i="20"/>
  <c r="D3733" i="20"/>
  <c r="D3725" i="20"/>
  <c r="D3717" i="20"/>
  <c r="D3709" i="20"/>
  <c r="D3701" i="20"/>
  <c r="D3693" i="20"/>
  <c r="D3685" i="20"/>
  <c r="D3677" i="20"/>
  <c r="D3669" i="20"/>
  <c r="D3661" i="20"/>
  <c r="D3653" i="20"/>
  <c r="D3645" i="20"/>
  <c r="D3637" i="20"/>
  <c r="D3629" i="20"/>
  <c r="D3621" i="20"/>
  <c r="D3613" i="20"/>
  <c r="D3605" i="20"/>
  <c r="D3597" i="20"/>
  <c r="D3589" i="20"/>
  <c r="D3581" i="20"/>
  <c r="D3573" i="20"/>
  <c r="D3565" i="20"/>
  <c r="D3557" i="20"/>
  <c r="D3549" i="20"/>
  <c r="D3541" i="20"/>
  <c r="D3533" i="20"/>
  <c r="D3525" i="20"/>
  <c r="D3517" i="20"/>
  <c r="D3509" i="20"/>
  <c r="D3501" i="20"/>
  <c r="D3493" i="20"/>
  <c r="D3485" i="20"/>
  <c r="D3477" i="20"/>
  <c r="D3469" i="20"/>
  <c r="D3461" i="20"/>
  <c r="D5342" i="20"/>
  <c r="D5278" i="20"/>
  <c r="D5246" i="20"/>
  <c r="D5214" i="20"/>
  <c r="D5182" i="20"/>
  <c r="D5150" i="20"/>
  <c r="D5118" i="20"/>
  <c r="D5086" i="20"/>
  <c r="D5054" i="20"/>
  <c r="D5022" i="20"/>
  <c r="D4990" i="20"/>
  <c r="D4966" i="20"/>
  <c r="D4943" i="20"/>
  <c r="D4923" i="20"/>
  <c r="D4902" i="20"/>
  <c r="D4879" i="20"/>
  <c r="D4859" i="20"/>
  <c r="D4838" i="20"/>
  <c r="D4815" i="20"/>
  <c r="D4795" i="20"/>
  <c r="D4774" i="20"/>
  <c r="D4751" i="20"/>
  <c r="D4731" i="20"/>
  <c r="D4710" i="20"/>
  <c r="D4687" i="20"/>
  <c r="D4667" i="20"/>
  <c r="D4646" i="20"/>
  <c r="D4623" i="20"/>
  <c r="D4603" i="20"/>
  <c r="D4582" i="20"/>
  <c r="D4559" i="20"/>
  <c r="D4540" i="20"/>
  <c r="D4532" i="20"/>
  <c r="D4524" i="20"/>
  <c r="D4516" i="20"/>
  <c r="D4508" i="20"/>
  <c r="D4500" i="20"/>
  <c r="D4492" i="20"/>
  <c r="D4484" i="20"/>
  <c r="D4476" i="20"/>
  <c r="D4468" i="20"/>
  <c r="D4460" i="20"/>
  <c r="D4452" i="20"/>
  <c r="D4444" i="20"/>
  <c r="D4436" i="20"/>
  <c r="D4428" i="20"/>
  <c r="D4420" i="20"/>
  <c r="D4412" i="20"/>
  <c r="D4404" i="20"/>
  <c r="D4396" i="20"/>
  <c r="D4388" i="20"/>
  <c r="D4380" i="20"/>
  <c r="D4372" i="20"/>
  <c r="D4364" i="20"/>
  <c r="D4356" i="20"/>
  <c r="D4348" i="20"/>
  <c r="D4340" i="20"/>
  <c r="D4332" i="20"/>
  <c r="D4324" i="20"/>
  <c r="D4316" i="20"/>
  <c r="D4308" i="20"/>
  <c r="D4300" i="20"/>
  <c r="D4292" i="20"/>
  <c r="D4284" i="20"/>
  <c r="D4276" i="20"/>
  <c r="D4268" i="20"/>
  <c r="D4260" i="20"/>
  <c r="D4252" i="20"/>
  <c r="D4244" i="20"/>
  <c r="D4236" i="20"/>
  <c r="D4228" i="20"/>
  <c r="D4220" i="20"/>
  <c r="D4212" i="20"/>
  <c r="D4204" i="20"/>
  <c r="D4196" i="20"/>
  <c r="D4188" i="20"/>
  <c r="D4180" i="20"/>
  <c r="D4172" i="20"/>
  <c r="D4164" i="20"/>
  <c r="D4156" i="20"/>
  <c r="D4148" i="20"/>
  <c r="D4140" i="20"/>
  <c r="D4132" i="20"/>
  <c r="D4124" i="20"/>
  <c r="D4116" i="20"/>
  <c r="D4108" i="20"/>
  <c r="D4100" i="20"/>
  <c r="D4092" i="20"/>
  <c r="D4084" i="20"/>
  <c r="D4076" i="20"/>
  <c r="D4068" i="20"/>
  <c r="D4060" i="20"/>
  <c r="D4052" i="20"/>
  <c r="D4044" i="20"/>
  <c r="D4036" i="20"/>
  <c r="D4028" i="20"/>
  <c r="D4020" i="20"/>
  <c r="D4012" i="20"/>
  <c r="D4004" i="20"/>
  <c r="D3996" i="20"/>
  <c r="D3988" i="20"/>
  <c r="D3980" i="20"/>
  <c r="D3972" i="20"/>
  <c r="D3964" i="20"/>
  <c r="D3956" i="20"/>
  <c r="D3948" i="20"/>
  <c r="D3940" i="20"/>
  <c r="D3932" i="20"/>
  <c r="D3924" i="20"/>
  <c r="D3916" i="20"/>
  <c r="D3908" i="20"/>
  <c r="D3900" i="20"/>
  <c r="D3892" i="20"/>
  <c r="D3884" i="20"/>
  <c r="D3876" i="20"/>
  <c r="D3868" i="20"/>
  <c r="D3860" i="20"/>
  <c r="D3852" i="20"/>
  <c r="D3844" i="20"/>
  <c r="D3836" i="20"/>
  <c r="D3828" i="20"/>
  <c r="D3820" i="20"/>
  <c r="D3812" i="20"/>
  <c r="D3804" i="20"/>
  <c r="D3796" i="20"/>
  <c r="D3788" i="20"/>
  <c r="D3780" i="20"/>
  <c r="D3772" i="20"/>
  <c r="D3764" i="20"/>
  <c r="D3756" i="20"/>
  <c r="D3748" i="20"/>
  <c r="D3740" i="20"/>
  <c r="D3732" i="20"/>
  <c r="D3724" i="20"/>
  <c r="D3716" i="20"/>
  <c r="D3708" i="20"/>
  <c r="D3700" i="20"/>
  <c r="D3692" i="20"/>
  <c r="D3684" i="20"/>
  <c r="D3676" i="20"/>
  <c r="D3668" i="20"/>
  <c r="D3660" i="20"/>
  <c r="D3652" i="20"/>
  <c r="D3644" i="20"/>
  <c r="D3636" i="20"/>
  <c r="D3628" i="20"/>
  <c r="D3620" i="20"/>
  <c r="D3612" i="20"/>
  <c r="D3604" i="20"/>
  <c r="D3596" i="20"/>
  <c r="D3588" i="20"/>
  <c r="D3580" i="20"/>
  <c r="D3572" i="20"/>
  <c r="D3564" i="20"/>
  <c r="D3556" i="20"/>
  <c r="D3548" i="20"/>
  <c r="D3540" i="20"/>
  <c r="D3532" i="20"/>
  <c r="D3524" i="20"/>
  <c r="D3516" i="20"/>
  <c r="D3508" i="20"/>
  <c r="D3500" i="20"/>
  <c r="D3492" i="20"/>
  <c r="D3484" i="20"/>
  <c r="D3476" i="20"/>
  <c r="D3468" i="20"/>
  <c r="D3460" i="20"/>
  <c r="D3452" i="20"/>
  <c r="D3444" i="20"/>
  <c r="D3436" i="20"/>
  <c r="D3428" i="20"/>
  <c r="D5239" i="20"/>
  <c r="D4983" i="20"/>
  <c r="D4814" i="20"/>
  <c r="D4643" i="20"/>
  <c r="D4515" i="20"/>
  <c r="D4451" i="20"/>
  <c r="D4387" i="20"/>
  <c r="D4323" i="20"/>
  <c r="D4259" i="20"/>
  <c r="D4195" i="20"/>
  <c r="D4131" i="20"/>
  <c r="D4067" i="20"/>
  <c r="D4003" i="20"/>
  <c r="D3939" i="20"/>
  <c r="D3875" i="20"/>
  <c r="D3811" i="20"/>
  <c r="D3747" i="20"/>
  <c r="D3683" i="20"/>
  <c r="D3619" i="20"/>
  <c r="D3555" i="20"/>
  <c r="D3491" i="20"/>
  <c r="D3449" i="20"/>
  <c r="D3427" i="20"/>
  <c r="D3417" i="20"/>
  <c r="D3409" i="20"/>
  <c r="D3401" i="20"/>
  <c r="D3393" i="20"/>
  <c r="D3385" i="20"/>
  <c r="D3377" i="20"/>
  <c r="D3369" i="20"/>
  <c r="D3361" i="20"/>
  <c r="D3353" i="20"/>
  <c r="D3345" i="20"/>
  <c r="D3337" i="20"/>
  <c r="D3329" i="20"/>
  <c r="D3321" i="20"/>
  <c r="D3313" i="20"/>
  <c r="D3305" i="20"/>
  <c r="D3297" i="20"/>
  <c r="D3289" i="20"/>
  <c r="D3281" i="20"/>
  <c r="D3273" i="20"/>
  <c r="D3265" i="20"/>
  <c r="D3257" i="20"/>
  <c r="D3249" i="20"/>
  <c r="D3241" i="20"/>
  <c r="D3233" i="20"/>
  <c r="D3225" i="20"/>
  <c r="D3217" i="20"/>
  <c r="D3209" i="20"/>
  <c r="D3201" i="20"/>
  <c r="D3193" i="20"/>
  <c r="D3185" i="20"/>
  <c r="D3177" i="20"/>
  <c r="D3169" i="20"/>
  <c r="D3161" i="20"/>
  <c r="D3153" i="20"/>
  <c r="D3145" i="20"/>
  <c r="D3137" i="20"/>
  <c r="D3129" i="20"/>
  <c r="D3121" i="20"/>
  <c r="D3113" i="20"/>
  <c r="D3105" i="20"/>
  <c r="D3097" i="20"/>
  <c r="D3089" i="20"/>
  <c r="D3081" i="20"/>
  <c r="D3073" i="20"/>
  <c r="D3065" i="20"/>
  <c r="D3057" i="20"/>
  <c r="D3049" i="20"/>
  <c r="D3041" i="20"/>
  <c r="D3033" i="20"/>
  <c r="D3025" i="20"/>
  <c r="D3017" i="20"/>
  <c r="D3009" i="20"/>
  <c r="D3001" i="20"/>
  <c r="D2993" i="20"/>
  <c r="D2985" i="20"/>
  <c r="D2977" i="20"/>
  <c r="D2969" i="20"/>
  <c r="D2961" i="20"/>
  <c r="D2953" i="20"/>
  <c r="D2945" i="20"/>
  <c r="D2937" i="20"/>
  <c r="D2929" i="20"/>
  <c r="D2921" i="20"/>
  <c r="D2913" i="20"/>
  <c r="D2905" i="20"/>
  <c r="D2897" i="20"/>
  <c r="D2889" i="20"/>
  <c r="D2881" i="20"/>
  <c r="D2873" i="20"/>
  <c r="D2865" i="20"/>
  <c r="D2857" i="20"/>
  <c r="D2849" i="20"/>
  <c r="D2841" i="20"/>
  <c r="D2833" i="20"/>
  <c r="D2825" i="20"/>
  <c r="D2817" i="20"/>
  <c r="D2809" i="20"/>
  <c r="D2801" i="20"/>
  <c r="D2793" i="20"/>
  <c r="D2785" i="20"/>
  <c r="D2777" i="20"/>
  <c r="D2769" i="20"/>
  <c r="D2761" i="20"/>
  <c r="D2753" i="20"/>
  <c r="D2745" i="20"/>
  <c r="D2737" i="20"/>
  <c r="D2729" i="20"/>
  <c r="D2721" i="20"/>
  <c r="D2713" i="20"/>
  <c r="D2705" i="20"/>
  <c r="D2697" i="20"/>
  <c r="D2689" i="20"/>
  <c r="D2681" i="20"/>
  <c r="D2673" i="20"/>
  <c r="D2665" i="20"/>
  <c r="D2657" i="20"/>
  <c r="D2649" i="20"/>
  <c r="D2641" i="20"/>
  <c r="D2633" i="20"/>
  <c r="D2625" i="20"/>
  <c r="D2617" i="20"/>
  <c r="D2609" i="20"/>
  <c r="D2601" i="20"/>
  <c r="D2593" i="20"/>
  <c r="D2585" i="20"/>
  <c r="D2577" i="20"/>
  <c r="D2569" i="20"/>
  <c r="D2561" i="20"/>
  <c r="D2553" i="20"/>
  <c r="D2545" i="20"/>
  <c r="D2537" i="20"/>
  <c r="D2529" i="20"/>
  <c r="D2521" i="20"/>
  <c r="D2513" i="20"/>
  <c r="D2505" i="20"/>
  <c r="D2497" i="20"/>
  <c r="D2489" i="20"/>
  <c r="D2481" i="20"/>
  <c r="D2473" i="20"/>
  <c r="D2465" i="20"/>
  <c r="D2457" i="20"/>
  <c r="D2449" i="20"/>
  <c r="D2441" i="20"/>
  <c r="D2433" i="20"/>
  <c r="D2425" i="20"/>
  <c r="D2417" i="20"/>
  <c r="D2409" i="20"/>
  <c r="D2401" i="20"/>
  <c r="D2393" i="20"/>
  <c r="D2385" i="20"/>
  <c r="D2377" i="20"/>
  <c r="D2369" i="20"/>
  <c r="D2361" i="20"/>
  <c r="D2353" i="20"/>
  <c r="D2345" i="20"/>
  <c r="D2337" i="20"/>
  <c r="D2329" i="20"/>
  <c r="D2321" i="20"/>
  <c r="D2313" i="20"/>
  <c r="D2305" i="20"/>
  <c r="D2297" i="20"/>
  <c r="D2289" i="20"/>
  <c r="D2281" i="20"/>
  <c r="D2273" i="20"/>
  <c r="D2265" i="20"/>
  <c r="D2257" i="20"/>
  <c r="D2249" i="20"/>
  <c r="D2241" i="20"/>
  <c r="D5207" i="20"/>
  <c r="D4963" i="20"/>
  <c r="D4791" i="20"/>
  <c r="D4622" i="20"/>
  <c r="D4507" i="20"/>
  <c r="D4443" i="20"/>
  <c r="D4379" i="20"/>
  <c r="D4315" i="20"/>
  <c r="D4251" i="20"/>
  <c r="D4187" i="20"/>
  <c r="D4123" i="20"/>
  <c r="D4059" i="20"/>
  <c r="D3995" i="20"/>
  <c r="D3931" i="20"/>
  <c r="D3867" i="20"/>
  <c r="D3803" i="20"/>
  <c r="D3739" i="20"/>
  <c r="D3675" i="20"/>
  <c r="D3611" i="20"/>
  <c r="D3547" i="20"/>
  <c r="D3483" i="20"/>
  <c r="D3445" i="20"/>
  <c r="D3425" i="20"/>
  <c r="D3416" i="20"/>
  <c r="D3408" i="20"/>
  <c r="D3400" i="20"/>
  <c r="D3392" i="20"/>
  <c r="D3384" i="20"/>
  <c r="D3376" i="20"/>
  <c r="D3368" i="20"/>
  <c r="D3360" i="20"/>
  <c r="D3352" i="20"/>
  <c r="D3344" i="20"/>
  <c r="D3336" i="20"/>
  <c r="D3328" i="20"/>
  <c r="D3320" i="20"/>
  <c r="D3312" i="20"/>
  <c r="D3304" i="20"/>
  <c r="D3296" i="20"/>
  <c r="D3288" i="20"/>
  <c r="D3280" i="20"/>
  <c r="D3272" i="20"/>
  <c r="D3264" i="20"/>
  <c r="D3256" i="20"/>
  <c r="D3248" i="20"/>
  <c r="D3240" i="20"/>
  <c r="D3232" i="20"/>
  <c r="D3224" i="20"/>
  <c r="D3216" i="20"/>
  <c r="D3208" i="20"/>
  <c r="D3200" i="20"/>
  <c r="D3192" i="20"/>
  <c r="D3184" i="20"/>
  <c r="D3176" i="20"/>
  <c r="D3168" i="20"/>
  <c r="D3160" i="20"/>
  <c r="D3152" i="20"/>
  <c r="D3144" i="20"/>
  <c r="D3136" i="20"/>
  <c r="D3128" i="20"/>
  <c r="D3120" i="20"/>
  <c r="D3112" i="20"/>
  <c r="D3104" i="20"/>
  <c r="D3096" i="20"/>
  <c r="D3088" i="20"/>
  <c r="D3080" i="20"/>
  <c r="D3072" i="20"/>
  <c r="D3064" i="20"/>
  <c r="D3056" i="20"/>
  <c r="D3048" i="20"/>
  <c r="D3040" i="20"/>
  <c r="D3032" i="20"/>
  <c r="D3024" i="20"/>
  <c r="D3016" i="20"/>
  <c r="D3008" i="20"/>
  <c r="D3000" i="20"/>
  <c r="D2992" i="20"/>
  <c r="D2984" i="20"/>
  <c r="D2976" i="20"/>
  <c r="D2968" i="20"/>
  <c r="D2960" i="20"/>
  <c r="D2952" i="20"/>
  <c r="D2944" i="20"/>
  <c r="D2936" i="20"/>
  <c r="D2928" i="20"/>
  <c r="D2920" i="20"/>
  <c r="D2912" i="20"/>
  <c r="D2904" i="20"/>
  <c r="D2896" i="20"/>
  <c r="D2888" i="20"/>
  <c r="D2880" i="20"/>
  <c r="D2872" i="20"/>
  <c r="D2864" i="20"/>
  <c r="D2856" i="20"/>
  <c r="D2848" i="20"/>
  <c r="D2840" i="20"/>
  <c r="D2832" i="20"/>
  <c r="D2824" i="20"/>
  <c r="D2816" i="20"/>
  <c r="D5175" i="20"/>
  <c r="D4942" i="20"/>
  <c r="D4771" i="20"/>
  <c r="D4599" i="20"/>
  <c r="D4499" i="20"/>
  <c r="D4435" i="20"/>
  <c r="D4371" i="20"/>
  <c r="D4307" i="20"/>
  <c r="D4243" i="20"/>
  <c r="D4179" i="20"/>
  <c r="D4115" i="20"/>
  <c r="D4051" i="20"/>
  <c r="D3987" i="20"/>
  <c r="D3923" i="20"/>
  <c r="D3859" i="20"/>
  <c r="D3795" i="20"/>
  <c r="D3731" i="20"/>
  <c r="D3667" i="20"/>
  <c r="D3603" i="20"/>
  <c r="D3539" i="20"/>
  <c r="D3475" i="20"/>
  <c r="D3443" i="20"/>
  <c r="D3423" i="20"/>
  <c r="D3415" i="20"/>
  <c r="D3407" i="20"/>
  <c r="D3399" i="20"/>
  <c r="D3391" i="20"/>
  <c r="D3383" i="20"/>
  <c r="D3375" i="20"/>
  <c r="D3367" i="20"/>
  <c r="D3359" i="20"/>
  <c r="D3351" i="20"/>
  <c r="D3343" i="20"/>
  <c r="D3335" i="20"/>
  <c r="D3327" i="20"/>
  <c r="D3319" i="20"/>
  <c r="D3311" i="20"/>
  <c r="D3303" i="20"/>
  <c r="D3295" i="20"/>
  <c r="D3287" i="20"/>
  <c r="D3279" i="20"/>
  <c r="D3271" i="20"/>
  <c r="D3263" i="20"/>
  <c r="D3255" i="20"/>
  <c r="D3247" i="20"/>
  <c r="D3239" i="20"/>
  <c r="D3231" i="20"/>
  <c r="D3223" i="20"/>
  <c r="D3215" i="20"/>
  <c r="D3207" i="20"/>
  <c r="D3199" i="20"/>
  <c r="D3191" i="20"/>
  <c r="D3183" i="20"/>
  <c r="D3175" i="20"/>
  <c r="D3167" i="20"/>
  <c r="D3159" i="20"/>
  <c r="F26" i="29" s="1"/>
  <c r="G26" i="29" s="1"/>
  <c r="D3151" i="20"/>
  <c r="D3143" i="20"/>
  <c r="D3135" i="20"/>
  <c r="D3127" i="20"/>
  <c r="D3119" i="20"/>
  <c r="D3111" i="20"/>
  <c r="D3103" i="20"/>
  <c r="D3095" i="20"/>
  <c r="D3087" i="20"/>
  <c r="D3079" i="20"/>
  <c r="D3071" i="20"/>
  <c r="D3063" i="20"/>
  <c r="D3055" i="20"/>
  <c r="D3047" i="20"/>
  <c r="D3039" i="20"/>
  <c r="D3031" i="20"/>
  <c r="D3023" i="20"/>
  <c r="D3015" i="20"/>
  <c r="D3007" i="20"/>
  <c r="D2999" i="20"/>
  <c r="D2991" i="20"/>
  <c r="D2983" i="20"/>
  <c r="D2975" i="20"/>
  <c r="D2967" i="20"/>
  <c r="D2959" i="20"/>
  <c r="D2951" i="20"/>
  <c r="D2943" i="20"/>
  <c r="D2935" i="20"/>
  <c r="D2927" i="20"/>
  <c r="D2919" i="20"/>
  <c r="D2911" i="20"/>
  <c r="D2903" i="20"/>
  <c r="D2895" i="20"/>
  <c r="D2887" i="20"/>
  <c r="D2879" i="20"/>
  <c r="D2871" i="20"/>
  <c r="D2863" i="20"/>
  <c r="D2855" i="20"/>
  <c r="D2847" i="20"/>
  <c r="D2839" i="20"/>
  <c r="D2831" i="20"/>
  <c r="D2823" i="20"/>
  <c r="D2815" i="20"/>
  <c r="D2807" i="20"/>
  <c r="D2799" i="20"/>
  <c r="D2791" i="20"/>
  <c r="D2783" i="20"/>
  <c r="D2775" i="20"/>
  <c r="D2767" i="20"/>
  <c r="D2759" i="20"/>
  <c r="D2751" i="20"/>
  <c r="D2743" i="20"/>
  <c r="D2735" i="20"/>
  <c r="D2727" i="20"/>
  <c r="D2719" i="20"/>
  <c r="D2711" i="20"/>
  <c r="D2703" i="20"/>
  <c r="D2695" i="20"/>
  <c r="D2687" i="20"/>
  <c r="D2679" i="20"/>
  <c r="D2671" i="20"/>
  <c r="D2663" i="20"/>
  <c r="D2655" i="20"/>
  <c r="D2647" i="20"/>
  <c r="D2639" i="20"/>
  <c r="D2631" i="20"/>
  <c r="D2623" i="20"/>
  <c r="F95" i="21" s="1"/>
  <c r="G95" i="21" s="1"/>
  <c r="D2615" i="20"/>
  <c r="D2607" i="20"/>
  <c r="D2599" i="20"/>
  <c r="D2591" i="20"/>
  <c r="D2583" i="20"/>
  <c r="D2575" i="20"/>
  <c r="D2567" i="20"/>
  <c r="D2559" i="20"/>
  <c r="D2551" i="20"/>
  <c r="D2543" i="20"/>
  <c r="D2535" i="20"/>
  <c r="D2527" i="20"/>
  <c r="D2519" i="20"/>
  <c r="D2511" i="20"/>
  <c r="D2503" i="20"/>
  <c r="D2495" i="20"/>
  <c r="D2487" i="20"/>
  <c r="D2479" i="20"/>
  <c r="D2471" i="20"/>
  <c r="D2463" i="20"/>
  <c r="D2455" i="20"/>
  <c r="D2447" i="20"/>
  <c r="D2439" i="20"/>
  <c r="D2431" i="20"/>
  <c r="D2423" i="20"/>
  <c r="D2415" i="20"/>
  <c r="D2407" i="20"/>
  <c r="D2399" i="20"/>
  <c r="D2391" i="20"/>
  <c r="D2383" i="20"/>
  <c r="D2375" i="20"/>
  <c r="D2367" i="20"/>
  <c r="D2359" i="20"/>
  <c r="D2351" i="20"/>
  <c r="D2343" i="20"/>
  <c r="D2335" i="20"/>
  <c r="D2327" i="20"/>
  <c r="D2319" i="20"/>
  <c r="D2311" i="20"/>
  <c r="D2303" i="20"/>
  <c r="D2295" i="20"/>
  <c r="D2287" i="20"/>
  <c r="D2279" i="20"/>
  <c r="D2271" i="20"/>
  <c r="D2263" i="20"/>
  <c r="D2255" i="20"/>
  <c r="D2247" i="20"/>
  <c r="D2239" i="20"/>
  <c r="D5143" i="20"/>
  <c r="D4919" i="20"/>
  <c r="D4750" i="20"/>
  <c r="D4579" i="20"/>
  <c r="D4491" i="20"/>
  <c r="D4427" i="20"/>
  <c r="D4363" i="20"/>
  <c r="D4299" i="20"/>
  <c r="D4235" i="20"/>
  <c r="D4171" i="20"/>
  <c r="D4107" i="20"/>
  <c r="D4043" i="20"/>
  <c r="D3979" i="20"/>
  <c r="D3915" i="20"/>
  <c r="D3851" i="20"/>
  <c r="D3787" i="20"/>
  <c r="D3723" i="20"/>
  <c r="D3659" i="20"/>
  <c r="D3595" i="20"/>
  <c r="D3531" i="20"/>
  <c r="D3467" i="20"/>
  <c r="D3441" i="20"/>
  <c r="D3422" i="20"/>
  <c r="D3414" i="20"/>
  <c r="D3406" i="20"/>
  <c r="D3398" i="20"/>
  <c r="D3390" i="20"/>
  <c r="D3382" i="20"/>
  <c r="D3374" i="20"/>
  <c r="D3366" i="20"/>
  <c r="D3358" i="20"/>
  <c r="D3350" i="20"/>
  <c r="D3342" i="20"/>
  <c r="D3334" i="20"/>
  <c r="D3326" i="20"/>
  <c r="D3318" i="20"/>
  <c r="D3310" i="20"/>
  <c r="D3302" i="20"/>
  <c r="D3294" i="20"/>
  <c r="D3286" i="20"/>
  <c r="D3278" i="20"/>
  <c r="D3270" i="20"/>
  <c r="D3262" i="20"/>
  <c r="D3254" i="20"/>
  <c r="D3246" i="20"/>
  <c r="D3238" i="20"/>
  <c r="D3230" i="20"/>
  <c r="D3222" i="20"/>
  <c r="D3214" i="20"/>
  <c r="D3206" i="20"/>
  <c r="D3198" i="20"/>
  <c r="D3190" i="20"/>
  <c r="D3182" i="20"/>
  <c r="D3174" i="20"/>
  <c r="D3166" i="20"/>
  <c r="D3158" i="20"/>
  <c r="D3150" i="20"/>
  <c r="D3142" i="20"/>
  <c r="D3134" i="20"/>
  <c r="D3126" i="20"/>
  <c r="D3118" i="20"/>
  <c r="D3110" i="20"/>
  <c r="D3102" i="20"/>
  <c r="D3094" i="20"/>
  <c r="D3086" i="20"/>
  <c r="D3078" i="20"/>
  <c r="D3070" i="20"/>
  <c r="D3062" i="20"/>
  <c r="D3054" i="20"/>
  <c r="D3046" i="20"/>
  <c r="D3038" i="20"/>
  <c r="D3030" i="20"/>
  <c r="D3022" i="20"/>
  <c r="D3014" i="20"/>
  <c r="D3006" i="20"/>
  <c r="D2998" i="20"/>
  <c r="D2990" i="20"/>
  <c r="D2982" i="20"/>
  <c r="D2974" i="20"/>
  <c r="D2966" i="20"/>
  <c r="D2958" i="20"/>
  <c r="D2950" i="20"/>
  <c r="D2942" i="20"/>
  <c r="D2934" i="20"/>
  <c r="D2926" i="20"/>
  <c r="D2918" i="20"/>
  <c r="D2910" i="20"/>
  <c r="D2902" i="20"/>
  <c r="D2894" i="20"/>
  <c r="D2886" i="20"/>
  <c r="D2878" i="20"/>
  <c r="D2870" i="20"/>
  <c r="D2862" i="20"/>
  <c r="D2854" i="20"/>
  <c r="D2846" i="20"/>
  <c r="D2838" i="20"/>
  <c r="D2830" i="20"/>
  <c r="D2822" i="20"/>
  <c r="D2814" i="20"/>
  <c r="D2806" i="20"/>
  <c r="D2798" i="20"/>
  <c r="D2790" i="20"/>
  <c r="D2782" i="20"/>
  <c r="D2774" i="20"/>
  <c r="D2766" i="20"/>
  <c r="D2758" i="20"/>
  <c r="D2750" i="20"/>
  <c r="D2742" i="20"/>
  <c r="D2734" i="20"/>
  <c r="D2726" i="20"/>
  <c r="D2718" i="20"/>
  <c r="D2710" i="20"/>
  <c r="D2702" i="20"/>
  <c r="D2694" i="20"/>
  <c r="D2686" i="20"/>
  <c r="D2678" i="20"/>
  <c r="D2670" i="20"/>
  <c r="D2662" i="20"/>
  <c r="D2654" i="20"/>
  <c r="D2646" i="20"/>
  <c r="D2638" i="20"/>
  <c r="D2630" i="20"/>
  <c r="D2622" i="20"/>
  <c r="D2614" i="20"/>
  <c r="D2606" i="20"/>
  <c r="D2598" i="20"/>
  <c r="D2590" i="20"/>
  <c r="D2582" i="20"/>
  <c r="D2574" i="20"/>
  <c r="D2566" i="20"/>
  <c r="D2558" i="20"/>
  <c r="D2550" i="20"/>
  <c r="D2542" i="20"/>
  <c r="D2534" i="20"/>
  <c r="D2526" i="20"/>
  <c r="D2518" i="20"/>
  <c r="D2510" i="20"/>
  <c r="D2502" i="20"/>
  <c r="D2494" i="20"/>
  <c r="D2486" i="20"/>
  <c r="D2478" i="20"/>
  <c r="D2470" i="20"/>
  <c r="D2462" i="20"/>
  <c r="D2454" i="20"/>
  <c r="D2446" i="20"/>
  <c r="D2438" i="20"/>
  <c r="D2430" i="20"/>
  <c r="D2422" i="20"/>
  <c r="D2414" i="20"/>
  <c r="D2406" i="20"/>
  <c r="D2398" i="20"/>
  <c r="D2390" i="20"/>
  <c r="D2382" i="20"/>
  <c r="D2374" i="20"/>
  <c r="D2366" i="20"/>
  <c r="D2358" i="20"/>
  <c r="D2350" i="20"/>
  <c r="D2342" i="20"/>
  <c r="D2334" i="20"/>
  <c r="D2326" i="20"/>
  <c r="D2318" i="20"/>
  <c r="D2310" i="20"/>
  <c r="D2302" i="20"/>
  <c r="D2294" i="20"/>
  <c r="D2286" i="20"/>
  <c r="D2278" i="20"/>
  <c r="D2270" i="20"/>
  <c r="D2262" i="20"/>
  <c r="D2254" i="20"/>
  <c r="D2246" i="20"/>
  <c r="D2238" i="20"/>
  <c r="D5111" i="20"/>
  <c r="D4899" i="20"/>
  <c r="D4727" i="20"/>
  <c r="D4558" i="20"/>
  <c r="D4483" i="20"/>
  <c r="D4419" i="20"/>
  <c r="D4355" i="20"/>
  <c r="D4291" i="20"/>
  <c r="D4227" i="20"/>
  <c r="D4163" i="20"/>
  <c r="D4099" i="20"/>
  <c r="D4035" i="20"/>
  <c r="D3971" i="20"/>
  <c r="D3907" i="20"/>
  <c r="D3843" i="20"/>
  <c r="D3779" i="20"/>
  <c r="D3715" i="20"/>
  <c r="D3651" i="20"/>
  <c r="D3587" i="20"/>
  <c r="D3523" i="20"/>
  <c r="D3459" i="20"/>
  <c r="D3437" i="20"/>
  <c r="D3421" i="20"/>
  <c r="D3413" i="20"/>
  <c r="D3405" i="20"/>
  <c r="D3397" i="20"/>
  <c r="D3389" i="20"/>
  <c r="D3381" i="20"/>
  <c r="D3373" i="20"/>
  <c r="D3365" i="20"/>
  <c r="D3357" i="20"/>
  <c r="D3349" i="20"/>
  <c r="D3341" i="20"/>
  <c r="D3333" i="20"/>
  <c r="D3325" i="20"/>
  <c r="D3317" i="20"/>
  <c r="D3309" i="20"/>
  <c r="D3301" i="20"/>
  <c r="D3293" i="20"/>
  <c r="D3285" i="20"/>
  <c r="D3277" i="20"/>
  <c r="D3269" i="20"/>
  <c r="D3261" i="20"/>
  <c r="D3253" i="20"/>
  <c r="D3245" i="20"/>
  <c r="D3237" i="20"/>
  <c r="D3229" i="20"/>
  <c r="D3221" i="20"/>
  <c r="D3213" i="20"/>
  <c r="D3205" i="20"/>
  <c r="D3197" i="20"/>
  <c r="D3189" i="20"/>
  <c r="D3181" i="20"/>
  <c r="D3173" i="20"/>
  <c r="D3165" i="20"/>
  <c r="D3157" i="20"/>
  <c r="D3149" i="20"/>
  <c r="D3141" i="20"/>
  <c r="D3133" i="20"/>
  <c r="D3125" i="20"/>
  <c r="D3117" i="20"/>
  <c r="D3109" i="20"/>
  <c r="D3101" i="20"/>
  <c r="D3093" i="20"/>
  <c r="D3085" i="20"/>
  <c r="D3077" i="20"/>
  <c r="D3069" i="20"/>
  <c r="D3061" i="20"/>
  <c r="D3053" i="20"/>
  <c r="D3045" i="20"/>
  <c r="D3037" i="20"/>
  <c r="D3029" i="20"/>
  <c r="D3021" i="20"/>
  <c r="D3013" i="20"/>
  <c r="D3005" i="20"/>
  <c r="D2997" i="20"/>
  <c r="D2989" i="20"/>
  <c r="D2981" i="20"/>
  <c r="D2973" i="20"/>
  <c r="D2965" i="20"/>
  <c r="D2957" i="20"/>
  <c r="D2949" i="20"/>
  <c r="D2941" i="20"/>
  <c r="D2933" i="20"/>
  <c r="D2925" i="20"/>
  <c r="D2917" i="20"/>
  <c r="D2909" i="20"/>
  <c r="D2901" i="20"/>
  <c r="D2893" i="20"/>
  <c r="D2885" i="20"/>
  <c r="D2877" i="20"/>
  <c r="D2869" i="20"/>
  <c r="D2861" i="20"/>
  <c r="D2853" i="20"/>
  <c r="D2845" i="20"/>
  <c r="D2837" i="20"/>
  <c r="D2829" i="20"/>
  <c r="D2821" i="20"/>
  <c r="D2813" i="20"/>
  <c r="D2805" i="20"/>
  <c r="D2797" i="20"/>
  <c r="D2789" i="20"/>
  <c r="D2781" i="20"/>
  <c r="D2773" i="20"/>
  <c r="D2765" i="20"/>
  <c r="D2757" i="20"/>
  <c r="D2749" i="20"/>
  <c r="D2741" i="20"/>
  <c r="D2733" i="20"/>
  <c r="D2725" i="20"/>
  <c r="D2717" i="20"/>
  <c r="D2709" i="20"/>
  <c r="D2701" i="20"/>
  <c r="D2693" i="20"/>
  <c r="D2685" i="20"/>
  <c r="D2677" i="20"/>
  <c r="D2669" i="20"/>
  <c r="D2661" i="20"/>
  <c r="D2653" i="20"/>
  <c r="D2645" i="20"/>
  <c r="D2637" i="20"/>
  <c r="D2629" i="20"/>
  <c r="D2621" i="20"/>
  <c r="D2613" i="20"/>
  <c r="D2605" i="20"/>
  <c r="D2597" i="20"/>
  <c r="D2589" i="20"/>
  <c r="D2581" i="20"/>
  <c r="D2573" i="20"/>
  <c r="D2565" i="20"/>
  <c r="D2557" i="20"/>
  <c r="D2549" i="20"/>
  <c r="D2541" i="20"/>
  <c r="D2533" i="20"/>
  <c r="D2525" i="20"/>
  <c r="D2517" i="20"/>
  <c r="D2509" i="20"/>
  <c r="D2501" i="20"/>
  <c r="D2493" i="20"/>
  <c r="D2485" i="20"/>
  <c r="D2477" i="20"/>
  <c r="D2469" i="20"/>
  <c r="D2461" i="20"/>
  <c r="D2453" i="20"/>
  <c r="D2445" i="20"/>
  <c r="D2437" i="20"/>
  <c r="D2429" i="20"/>
  <c r="D2421" i="20"/>
  <c r="D2413" i="20"/>
  <c r="D2405" i="20"/>
  <c r="D2397" i="20"/>
  <c r="D2389" i="20"/>
  <c r="D2381" i="20"/>
  <c r="D2373" i="20"/>
  <c r="D2365" i="20"/>
  <c r="D2357" i="20"/>
  <c r="D2349" i="20"/>
  <c r="D2341" i="20"/>
  <c r="D2333" i="20"/>
  <c r="D2325" i="20"/>
  <c r="D2317" i="20"/>
  <c r="D2309" i="20"/>
  <c r="D2301" i="20"/>
  <c r="D2293" i="20"/>
  <c r="D2285" i="20"/>
  <c r="D2277" i="20"/>
  <c r="D2269" i="20"/>
  <c r="D2261" i="20"/>
  <c r="D2253" i="20"/>
  <c r="D2245" i="20"/>
  <c r="D5079" i="20"/>
  <c r="D4878" i="20"/>
  <c r="D4707" i="20"/>
  <c r="D4539" i="20"/>
  <c r="D4475" i="20"/>
  <c r="D4411" i="20"/>
  <c r="D4347" i="20"/>
  <c r="D4283" i="20"/>
  <c r="D4219" i="20"/>
  <c r="D4155" i="20"/>
  <c r="D4091" i="20"/>
  <c r="D4027" i="20"/>
  <c r="D3963" i="20"/>
  <c r="D3899" i="20"/>
  <c r="D3835" i="20"/>
  <c r="D3771" i="20"/>
  <c r="D3707" i="20"/>
  <c r="D3643" i="20"/>
  <c r="D3579" i="20"/>
  <c r="D3515" i="20"/>
  <c r="D3457" i="20"/>
  <c r="D3435" i="20"/>
  <c r="D3420" i="20"/>
  <c r="D3412" i="20"/>
  <c r="D3404" i="20"/>
  <c r="D3396" i="20"/>
  <c r="D3388" i="20"/>
  <c r="D3380" i="20"/>
  <c r="D3372" i="20"/>
  <c r="D3364" i="20"/>
  <c r="D3356" i="20"/>
  <c r="D3348" i="20"/>
  <c r="D3340" i="20"/>
  <c r="D3332" i="20"/>
  <c r="D3324" i="20"/>
  <c r="D3316" i="20"/>
  <c r="D3308" i="20"/>
  <c r="D3300" i="20"/>
  <c r="D3292" i="20"/>
  <c r="D3284" i="20"/>
  <c r="D3276" i="20"/>
  <c r="D3268" i="20"/>
  <c r="D3260" i="20"/>
  <c r="D3252" i="20"/>
  <c r="D3244" i="20"/>
  <c r="D3236" i="20"/>
  <c r="D3228" i="20"/>
  <c r="D3220" i="20"/>
  <c r="D3212" i="20"/>
  <c r="D3204" i="20"/>
  <c r="D3196" i="20"/>
  <c r="D3188" i="20"/>
  <c r="D3180" i="20"/>
  <c r="D3172" i="20"/>
  <c r="D3164" i="20"/>
  <c r="D3156" i="20"/>
  <c r="D3148" i="20"/>
  <c r="D3140" i="20"/>
  <c r="D3132" i="20"/>
  <c r="D3124" i="20"/>
  <c r="D3116" i="20"/>
  <c r="D3108" i="20"/>
  <c r="D3100" i="20"/>
  <c r="D3092" i="20"/>
  <c r="D3084" i="20"/>
  <c r="D3076" i="20"/>
  <c r="D3068" i="20"/>
  <c r="D3060" i="20"/>
  <c r="D3052" i="20"/>
  <c r="D3044" i="20"/>
  <c r="D3036" i="20"/>
  <c r="D3028" i="20"/>
  <c r="D3020" i="20"/>
  <c r="D3012" i="20"/>
  <c r="D3004" i="20"/>
  <c r="D2996" i="20"/>
  <c r="D2988" i="20"/>
  <c r="D2980" i="20"/>
  <c r="D2972" i="20"/>
  <c r="D2964" i="20"/>
  <c r="D2956" i="20"/>
  <c r="D2948" i="20"/>
  <c r="D2940" i="20"/>
  <c r="D2932" i="20"/>
  <c r="D2924" i="20"/>
  <c r="D2916" i="20"/>
  <c r="D2908" i="20"/>
  <c r="D2900" i="20"/>
  <c r="D2892" i="20"/>
  <c r="D2884" i="20"/>
  <c r="D2876" i="20"/>
  <c r="D2868" i="20"/>
  <c r="D2860" i="20"/>
  <c r="D2852" i="20"/>
  <c r="D2844" i="20"/>
  <c r="D2836" i="20"/>
  <c r="D2828" i="20"/>
  <c r="D2820" i="20"/>
  <c r="D2812" i="20"/>
  <c r="D2804" i="20"/>
  <c r="D2796" i="20"/>
  <c r="D2788" i="20"/>
  <c r="D2780" i="20"/>
  <c r="D2772" i="20"/>
  <c r="D2764" i="20"/>
  <c r="D2756" i="20"/>
  <c r="D2748" i="20"/>
  <c r="D2740" i="20"/>
  <c r="D2732" i="20"/>
  <c r="D2724" i="20"/>
  <c r="D2716" i="20"/>
  <c r="D2708" i="20"/>
  <c r="D2700" i="20"/>
  <c r="D2692" i="20"/>
  <c r="D2684" i="20"/>
  <c r="D2676" i="20"/>
  <c r="D2668" i="20"/>
  <c r="D2660" i="20"/>
  <c r="D2652" i="20"/>
  <c r="D2644" i="20"/>
  <c r="D2636" i="20"/>
  <c r="D2628" i="20"/>
  <c r="D2620" i="20"/>
  <c r="D2612" i="20"/>
  <c r="D2604" i="20"/>
  <c r="D2596" i="20"/>
  <c r="D2588" i="20"/>
  <c r="D2580" i="20"/>
  <c r="D2572" i="20"/>
  <c r="D2564" i="20"/>
  <c r="D2556" i="20"/>
  <c r="D2548" i="20"/>
  <c r="D2540" i="20"/>
  <c r="D2532" i="20"/>
  <c r="D2524" i="20"/>
  <c r="D2516" i="20"/>
  <c r="D2508" i="20"/>
  <c r="D2500" i="20"/>
  <c r="D2492" i="20"/>
  <c r="D2484" i="20"/>
  <c r="D2476" i="20"/>
  <c r="D2468" i="20"/>
  <c r="D2460" i="20"/>
  <c r="D2452" i="20"/>
  <c r="D2444" i="20"/>
  <c r="D2436" i="20"/>
  <c r="D2428" i="20"/>
  <c r="D2420" i="20"/>
  <c r="D2412" i="20"/>
  <c r="D2404" i="20"/>
  <c r="D5334" i="20"/>
  <c r="D5047" i="20"/>
  <c r="D4855" i="20"/>
  <c r="D4686" i="20"/>
  <c r="D4531" i="20"/>
  <c r="D4467" i="20"/>
  <c r="D4403" i="20"/>
  <c r="D4339" i="20"/>
  <c r="D4275" i="20"/>
  <c r="D4211" i="20"/>
  <c r="D4147" i="20"/>
  <c r="D4083" i="20"/>
  <c r="D4019" i="20"/>
  <c r="D3955" i="20"/>
  <c r="D3891" i="20"/>
  <c r="D3827" i="20"/>
  <c r="D3763" i="20"/>
  <c r="D3699" i="20"/>
  <c r="D3635" i="20"/>
  <c r="D3571" i="20"/>
  <c r="D3507" i="20"/>
  <c r="D3453" i="20"/>
  <c r="D3433" i="20"/>
  <c r="D3419" i="20"/>
  <c r="D3411" i="20"/>
  <c r="D3403" i="20"/>
  <c r="D3395" i="20"/>
  <c r="D3387" i="20"/>
  <c r="D3379" i="20"/>
  <c r="D3371" i="20"/>
  <c r="D3363" i="20"/>
  <c r="D3355" i="20"/>
  <c r="D3347" i="20"/>
  <c r="D3339" i="20"/>
  <c r="D3331" i="20"/>
  <c r="D3323" i="20"/>
  <c r="D3315" i="20"/>
  <c r="D3307" i="20"/>
  <c r="D3299" i="20"/>
  <c r="D3291" i="20"/>
  <c r="D3283" i="20"/>
  <c r="D3275" i="20"/>
  <c r="D3267" i="20"/>
  <c r="D3259" i="20"/>
  <c r="D3251" i="20"/>
  <c r="D3243" i="20"/>
  <c r="D3235" i="20"/>
  <c r="D3227" i="20"/>
  <c r="D3219" i="20"/>
  <c r="D3211" i="20"/>
  <c r="D3203" i="20"/>
  <c r="D3195" i="20"/>
  <c r="D3187" i="20"/>
  <c r="D3179" i="20"/>
  <c r="D3171" i="20"/>
  <c r="D3163" i="20"/>
  <c r="D3155" i="20"/>
  <c r="D3147" i="20"/>
  <c r="D3139" i="20"/>
  <c r="D3131" i="20"/>
  <c r="D3123" i="20"/>
  <c r="D3115" i="20"/>
  <c r="D3107" i="20"/>
  <c r="D3099" i="20"/>
  <c r="D3091" i="20"/>
  <c r="D3083" i="20"/>
  <c r="D3075" i="20"/>
  <c r="D3067" i="20"/>
  <c r="D3059" i="20"/>
  <c r="D3051" i="20"/>
  <c r="D3043" i="20"/>
  <c r="D3035" i="20"/>
  <c r="D3027" i="20"/>
  <c r="D3019" i="20"/>
  <c r="D3011" i="20"/>
  <c r="D3003" i="20"/>
  <c r="D2995" i="20"/>
  <c r="D2987" i="20"/>
  <c r="D2979" i="20"/>
  <c r="D2971" i="20"/>
  <c r="D2963" i="20"/>
  <c r="D2955" i="20"/>
  <c r="D2947" i="20"/>
  <c r="D2939" i="20"/>
  <c r="D2931" i="20"/>
  <c r="D2923" i="20"/>
  <c r="D2915" i="20"/>
  <c r="D2907" i="20"/>
  <c r="D2899" i="20"/>
  <c r="D2891" i="20"/>
  <c r="D2883" i="20"/>
  <c r="D2875" i="20"/>
  <c r="D2867" i="20"/>
  <c r="D2859" i="20"/>
  <c r="D2851" i="20"/>
  <c r="D2843" i="20"/>
  <c r="D2835" i="20"/>
  <c r="D2827" i="20"/>
  <c r="D2819" i="20"/>
  <c r="D2811" i="20"/>
  <c r="D2803" i="20"/>
  <c r="D2795" i="20"/>
  <c r="D2787" i="20"/>
  <c r="D2779" i="20"/>
  <c r="D2771" i="20"/>
  <c r="D2763" i="20"/>
  <c r="D2755" i="20"/>
  <c r="D2747" i="20"/>
  <c r="D2739" i="20"/>
  <c r="D2731" i="20"/>
  <c r="D2723" i="20"/>
  <c r="D2715" i="20"/>
  <c r="D2707" i="20"/>
  <c r="D2699" i="20"/>
  <c r="D2691" i="20"/>
  <c r="D2683" i="20"/>
  <c r="D2675" i="20"/>
  <c r="D2667" i="20"/>
  <c r="D2659" i="20"/>
  <c r="D2651" i="20"/>
  <c r="D2643" i="20"/>
  <c r="D2635" i="20"/>
  <c r="D2627" i="20"/>
  <c r="D2619" i="20"/>
  <c r="D2611" i="20"/>
  <c r="D2603" i="20"/>
  <c r="D2595" i="20"/>
  <c r="D2587" i="20"/>
  <c r="D2579" i="20"/>
  <c r="D2571" i="20"/>
  <c r="D2563" i="20"/>
  <c r="D2555" i="20"/>
  <c r="D2547" i="20"/>
  <c r="D2539" i="20"/>
  <c r="D2531" i="20"/>
  <c r="D2523" i="20"/>
  <c r="D2515" i="20"/>
  <c r="D2507" i="20"/>
  <c r="D2499" i="20"/>
  <c r="D2491" i="20"/>
  <c r="D2483" i="20"/>
  <c r="D2475" i="20"/>
  <c r="D2467" i="20"/>
  <c r="D2459" i="20"/>
  <c r="D2451" i="20"/>
  <c r="D2443" i="20"/>
  <c r="D2435" i="20"/>
  <c r="D2427" i="20"/>
  <c r="D2419" i="20"/>
  <c r="D2411" i="20"/>
  <c r="D2403" i="20"/>
  <c r="D2395" i="20"/>
  <c r="D2387" i="20"/>
  <c r="D2379" i="20"/>
  <c r="D2371" i="20"/>
  <c r="D2363" i="20"/>
  <c r="D2355" i="20"/>
  <c r="D2347" i="20"/>
  <c r="D2339" i="20"/>
  <c r="D2331" i="20"/>
  <c r="D2323" i="20"/>
  <c r="D2315" i="20"/>
  <c r="D2307" i="20"/>
  <c r="D2299" i="20"/>
  <c r="D2291" i="20"/>
  <c r="D2283" i="20"/>
  <c r="D2275" i="20"/>
  <c r="D2267" i="20"/>
  <c r="D2259" i="20"/>
  <c r="D2251" i="20"/>
  <c r="D2243" i="20"/>
  <c r="D2235" i="20"/>
  <c r="D4835" i="20"/>
  <c r="D4139" i="20"/>
  <c r="D3627" i="20"/>
  <c r="D3394" i="20"/>
  <c r="D3330" i="20"/>
  <c r="D3266" i="20"/>
  <c r="D3202" i="20"/>
  <c r="D3138" i="20"/>
  <c r="D3074" i="20"/>
  <c r="D3010" i="20"/>
  <c r="D2946" i="20"/>
  <c r="D2882" i="20"/>
  <c r="D2818" i="20"/>
  <c r="D2784" i="20"/>
  <c r="D2752" i="20"/>
  <c r="D2720" i="20"/>
  <c r="D2688" i="20"/>
  <c r="D2656" i="20"/>
  <c r="D2624" i="20"/>
  <c r="D2592" i="20"/>
  <c r="D2560" i="20"/>
  <c r="D2528" i="20"/>
  <c r="D2496" i="20"/>
  <c r="D2464" i="20"/>
  <c r="D2432" i="20"/>
  <c r="D2400" i="20"/>
  <c r="D2378" i="20"/>
  <c r="D2356" i="20"/>
  <c r="D2336" i="20"/>
  <c r="D2314" i="20"/>
  <c r="D2292" i="20"/>
  <c r="D2272" i="20"/>
  <c r="D2250" i="20"/>
  <c r="D2233" i="20"/>
  <c r="D2225" i="20"/>
  <c r="D2217" i="20"/>
  <c r="D2209" i="20"/>
  <c r="D2201" i="20"/>
  <c r="D2193" i="20"/>
  <c r="D2185" i="20"/>
  <c r="D2177" i="20"/>
  <c r="D2169" i="20"/>
  <c r="D2161" i="20"/>
  <c r="D2153" i="20"/>
  <c r="D2145" i="20"/>
  <c r="D2137" i="20"/>
  <c r="D2129" i="20"/>
  <c r="D2121" i="20"/>
  <c r="D2113" i="20"/>
  <c r="D2105" i="20"/>
  <c r="D2097" i="20"/>
  <c r="D2089" i="20"/>
  <c r="D2081" i="20"/>
  <c r="D2073" i="20"/>
  <c r="D2065" i="20"/>
  <c r="D2057" i="20"/>
  <c r="D2049" i="20"/>
  <c r="D2041" i="20"/>
  <c r="D2033" i="20"/>
  <c r="D2025" i="20"/>
  <c r="D2017" i="20"/>
  <c r="D2009" i="20"/>
  <c r="D2001" i="20"/>
  <c r="D1993" i="20"/>
  <c r="D1985" i="20"/>
  <c r="D1977" i="20"/>
  <c r="D1969" i="20"/>
  <c r="D1961" i="20"/>
  <c r="D1953" i="20"/>
  <c r="D1945" i="20"/>
  <c r="D1937" i="20"/>
  <c r="D1929" i="20"/>
  <c r="D1921" i="20"/>
  <c r="D1913" i="20"/>
  <c r="D1905" i="20"/>
  <c r="D1897" i="20"/>
  <c r="D1889" i="20"/>
  <c r="D1881" i="20"/>
  <c r="D1873" i="20"/>
  <c r="D1865" i="20"/>
  <c r="D1857" i="20"/>
  <c r="D1849" i="20"/>
  <c r="D1841" i="20"/>
  <c r="D1833" i="20"/>
  <c r="D1825" i="20"/>
  <c r="D1817" i="20"/>
  <c r="D1809" i="20"/>
  <c r="D1801" i="20"/>
  <c r="D1793" i="20"/>
  <c r="D1785" i="20"/>
  <c r="D1777" i="20"/>
  <c r="D1769" i="20"/>
  <c r="D1761" i="20"/>
  <c r="D1753" i="20"/>
  <c r="D1745" i="20"/>
  <c r="D1737" i="20"/>
  <c r="D1729" i="20"/>
  <c r="D1721" i="20"/>
  <c r="D1713" i="20"/>
  <c r="D1705" i="20"/>
  <c r="D1697" i="20"/>
  <c r="D1689" i="20"/>
  <c r="D1681" i="20"/>
  <c r="D1673" i="20"/>
  <c r="D1665" i="20"/>
  <c r="D1657" i="20"/>
  <c r="D1649" i="20"/>
  <c r="D1641" i="20"/>
  <c r="D1633" i="20"/>
  <c r="D1625" i="20"/>
  <c r="D1617" i="20"/>
  <c r="D1609" i="20"/>
  <c r="D1601" i="20"/>
  <c r="D1593" i="20"/>
  <c r="D1585" i="20"/>
  <c r="D1577" i="20"/>
  <c r="D1569" i="20"/>
  <c r="D1561" i="20"/>
  <c r="D1553" i="20"/>
  <c r="D1545" i="20"/>
  <c r="D1537" i="20"/>
  <c r="D1529" i="20"/>
  <c r="D1521" i="20"/>
  <c r="D1513" i="20"/>
  <c r="D1505" i="20"/>
  <c r="D1497" i="20"/>
  <c r="D1489" i="20"/>
  <c r="D1481" i="20"/>
  <c r="D1473" i="20"/>
  <c r="D1465" i="20"/>
  <c r="D1457" i="20"/>
  <c r="D1449" i="20"/>
  <c r="D1441" i="20"/>
  <c r="D1433" i="20"/>
  <c r="D1425" i="20"/>
  <c r="D1417" i="20"/>
  <c r="D1409" i="20"/>
  <c r="D1401" i="20"/>
  <c r="D1393" i="20"/>
  <c r="D1385" i="20"/>
  <c r="D1377" i="20"/>
  <c r="D1369" i="20"/>
  <c r="D1361" i="20"/>
  <c r="D1353" i="20"/>
  <c r="D1345" i="20"/>
  <c r="D1337" i="20"/>
  <c r="D1329" i="20"/>
  <c r="D1321" i="20"/>
  <c r="D1313" i="20"/>
  <c r="D1305" i="20"/>
  <c r="D1297" i="20"/>
  <c r="D1289" i="20"/>
  <c r="D1281" i="20"/>
  <c r="D1273" i="20"/>
  <c r="D1265" i="20"/>
  <c r="D1257" i="20"/>
  <c r="D1249" i="20"/>
  <c r="D1241" i="20"/>
  <c r="D1233" i="20"/>
  <c r="D1225" i="20"/>
  <c r="D1217" i="20"/>
  <c r="D1209" i="20"/>
  <c r="D1201" i="20"/>
  <c r="D1193" i="20"/>
  <c r="D1185" i="20"/>
  <c r="D1177" i="20"/>
  <c r="D1169" i="20"/>
  <c r="D1161" i="20"/>
  <c r="D1153" i="20"/>
  <c r="D1145" i="20"/>
  <c r="D1137" i="20"/>
  <c r="D1129" i="20"/>
  <c r="D1121" i="20"/>
  <c r="D1113" i="20"/>
  <c r="D1105" i="20"/>
  <c r="D1097" i="20"/>
  <c r="D1089" i="20"/>
  <c r="D1081" i="20"/>
  <c r="D1073" i="20"/>
  <c r="D1065" i="20"/>
  <c r="D1057" i="20"/>
  <c r="D1049" i="20"/>
  <c r="D1041" i="20"/>
  <c r="D1033" i="20"/>
  <c r="D1025" i="20"/>
  <c r="D1017" i="20"/>
  <c r="D1009" i="20"/>
  <c r="D1001" i="20"/>
  <c r="D993" i="20"/>
  <c r="D985" i="20"/>
  <c r="D977" i="20"/>
  <c r="D969" i="20"/>
  <c r="D961" i="20"/>
  <c r="D953" i="20"/>
  <c r="D945" i="20"/>
  <c r="D937" i="20"/>
  <c r="D929" i="20"/>
  <c r="D921" i="20"/>
  <c r="D913" i="20"/>
  <c r="D905" i="20"/>
  <c r="D897" i="20"/>
  <c r="D889" i="20"/>
  <c r="D881" i="20"/>
  <c r="D873" i="20"/>
  <c r="D865" i="20"/>
  <c r="D857" i="20"/>
  <c r="D849" i="20"/>
  <c r="D841" i="20"/>
  <c r="D833" i="20"/>
  <c r="D825" i="20"/>
  <c r="D817" i="20"/>
  <c r="D809" i="20"/>
  <c r="D801" i="20"/>
  <c r="D793" i="20"/>
  <c r="D785" i="20"/>
  <c r="D777" i="20"/>
  <c r="D769" i="20"/>
  <c r="D761" i="20"/>
  <c r="D753" i="20"/>
  <c r="D745" i="20"/>
  <c r="D737" i="20"/>
  <c r="D729" i="20"/>
  <c r="D721" i="20"/>
  <c r="D4663" i="20"/>
  <c r="D4075" i="20"/>
  <c r="D3563" i="20"/>
  <c r="D3386" i="20"/>
  <c r="D3322" i="20"/>
  <c r="D3258" i="20"/>
  <c r="D3194" i="20"/>
  <c r="D3130" i="20"/>
  <c r="D3066" i="20"/>
  <c r="D3002" i="20"/>
  <c r="D2938" i="20"/>
  <c r="D2874" i="20"/>
  <c r="D2810" i="20"/>
  <c r="D2778" i="20"/>
  <c r="D2746" i="20"/>
  <c r="D2714" i="20"/>
  <c r="D2682" i="20"/>
  <c r="D2650" i="20"/>
  <c r="D2618" i="20"/>
  <c r="D2586" i="20"/>
  <c r="D2554" i="20"/>
  <c r="D2522" i="20"/>
  <c r="D2490" i="20"/>
  <c r="D2458" i="20"/>
  <c r="D2426" i="20"/>
  <c r="D2396" i="20"/>
  <c r="D2376" i="20"/>
  <c r="D2354" i="20"/>
  <c r="D2332" i="20"/>
  <c r="D2312" i="20"/>
  <c r="D2290" i="20"/>
  <c r="D2268" i="20"/>
  <c r="D2248" i="20"/>
  <c r="D2232" i="20"/>
  <c r="D2224" i="20"/>
  <c r="D2216" i="20"/>
  <c r="D2208" i="20"/>
  <c r="D2200" i="20"/>
  <c r="D2192" i="20"/>
  <c r="D2184" i="20"/>
  <c r="D2176" i="20"/>
  <c r="D2168" i="20"/>
  <c r="D2160" i="20"/>
  <c r="D2152" i="20"/>
  <c r="D2144" i="20"/>
  <c r="D2136" i="20"/>
  <c r="D2128" i="20"/>
  <c r="D2120" i="20"/>
  <c r="D2112" i="20"/>
  <c r="D2104" i="20"/>
  <c r="D2096" i="20"/>
  <c r="D2088" i="20"/>
  <c r="D2080" i="20"/>
  <c r="D2072" i="20"/>
  <c r="D2064" i="20"/>
  <c r="D2056" i="20"/>
  <c r="D2048" i="20"/>
  <c r="D2040" i="20"/>
  <c r="D2032" i="20"/>
  <c r="D2024" i="20"/>
  <c r="D2016" i="20"/>
  <c r="D2008" i="20"/>
  <c r="D2000" i="20"/>
  <c r="D1992" i="20"/>
  <c r="D1984" i="20"/>
  <c r="D1976" i="20"/>
  <c r="D1968" i="20"/>
  <c r="D1960" i="20"/>
  <c r="D1952" i="20"/>
  <c r="D1944" i="20"/>
  <c r="D1936" i="20"/>
  <c r="D1928" i="20"/>
  <c r="D1920" i="20"/>
  <c r="D1912" i="20"/>
  <c r="D1904" i="20"/>
  <c r="D1896" i="20"/>
  <c r="D1888" i="20"/>
  <c r="D1880" i="20"/>
  <c r="D1872" i="20"/>
  <c r="D1864" i="20"/>
  <c r="D1856" i="20"/>
  <c r="D1848" i="20"/>
  <c r="D1840" i="20"/>
  <c r="D1832" i="20"/>
  <c r="D1824" i="20"/>
  <c r="D1816" i="20"/>
  <c r="D1808" i="20"/>
  <c r="D1800" i="20"/>
  <c r="D1792" i="20"/>
  <c r="D1784" i="20"/>
  <c r="D1776" i="20"/>
  <c r="D1768" i="20"/>
  <c r="D1760" i="20"/>
  <c r="D1752" i="20"/>
  <c r="D1744" i="20"/>
  <c r="D1736" i="20"/>
  <c r="D1728" i="20"/>
  <c r="D1720" i="20"/>
  <c r="D1712" i="20"/>
  <c r="D1704" i="20"/>
  <c r="D1696" i="20"/>
  <c r="D1688" i="20"/>
  <c r="D1680" i="20"/>
  <c r="D1672" i="20"/>
  <c r="D1664" i="20"/>
  <c r="D1656" i="20"/>
  <c r="D1648" i="20"/>
  <c r="D1640" i="20"/>
  <c r="D1632" i="20"/>
  <c r="D1624" i="20"/>
  <c r="D1616" i="20"/>
  <c r="D1608" i="20"/>
  <c r="D1600" i="20"/>
  <c r="D1592" i="20"/>
  <c r="D1584" i="20"/>
  <c r="D1576" i="20"/>
  <c r="D1568" i="20"/>
  <c r="D1560" i="20"/>
  <c r="D1552" i="20"/>
  <c r="D1544" i="20"/>
  <c r="D1536" i="20"/>
  <c r="D1528" i="20"/>
  <c r="D1520" i="20"/>
  <c r="D1512" i="20"/>
  <c r="D1504" i="20"/>
  <c r="D1496" i="20"/>
  <c r="D1488" i="20"/>
  <c r="D1480" i="20"/>
  <c r="D1472" i="20"/>
  <c r="D1464" i="20"/>
  <c r="D1456" i="20"/>
  <c r="D1448" i="20"/>
  <c r="D1440" i="20"/>
  <c r="D1432" i="20"/>
  <c r="D1424" i="20"/>
  <c r="D1416" i="20"/>
  <c r="D1408" i="20"/>
  <c r="D1400" i="20"/>
  <c r="D1392" i="20"/>
  <c r="D1384" i="20"/>
  <c r="D1376" i="20"/>
  <c r="D1368" i="20"/>
  <c r="D1360" i="20"/>
  <c r="D1352" i="20"/>
  <c r="D1344" i="20"/>
  <c r="D1336" i="20"/>
  <c r="D1328" i="20"/>
  <c r="D1320" i="20"/>
  <c r="D1312" i="20"/>
  <c r="D1304" i="20"/>
  <c r="D1296" i="20"/>
  <c r="D1288" i="20"/>
  <c r="D1280" i="20"/>
  <c r="D1272" i="20"/>
  <c r="D1264" i="20"/>
  <c r="D1256" i="20"/>
  <c r="D1248" i="20"/>
  <c r="D1240" i="20"/>
  <c r="D1232" i="20"/>
  <c r="D1224" i="20"/>
  <c r="D1216" i="20"/>
  <c r="D1208" i="20"/>
  <c r="D1200" i="20"/>
  <c r="D1192" i="20"/>
  <c r="D1184" i="20"/>
  <c r="D4523" i="20"/>
  <c r="D4011" i="20"/>
  <c r="D3499" i="20"/>
  <c r="D3378" i="20"/>
  <c r="D3314" i="20"/>
  <c r="D3250" i="20"/>
  <c r="D3186" i="20"/>
  <c r="D3122" i="20"/>
  <c r="D3058" i="20"/>
  <c r="D2994" i="20"/>
  <c r="D2930" i="20"/>
  <c r="D2866" i="20"/>
  <c r="D2808" i="20"/>
  <c r="D2776" i="20"/>
  <c r="D2744" i="20"/>
  <c r="D2712" i="20"/>
  <c r="D2680" i="20"/>
  <c r="D2648" i="20"/>
  <c r="D2616" i="20"/>
  <c r="D2584" i="20"/>
  <c r="D2552" i="20"/>
  <c r="D2520" i="20"/>
  <c r="D2488" i="20"/>
  <c r="D2456" i="20"/>
  <c r="D2424" i="20"/>
  <c r="D2394" i="20"/>
  <c r="D2372" i="20"/>
  <c r="D2352" i="20"/>
  <c r="D2330" i="20"/>
  <c r="D2308" i="20"/>
  <c r="D2288" i="20"/>
  <c r="D2266" i="20"/>
  <c r="D2244" i="20"/>
  <c r="D2231" i="20"/>
  <c r="D2223" i="20"/>
  <c r="D2215" i="20"/>
  <c r="D2207" i="20"/>
  <c r="D2199" i="20"/>
  <c r="D2191" i="20"/>
  <c r="D2183" i="20"/>
  <c r="D2175" i="20"/>
  <c r="D2167" i="20"/>
  <c r="D2159" i="20"/>
  <c r="D2151" i="20"/>
  <c r="D2143" i="20"/>
  <c r="D2135" i="20"/>
  <c r="D2127" i="20"/>
  <c r="D2119" i="20"/>
  <c r="D2111" i="20"/>
  <c r="D2103" i="20"/>
  <c r="D2095" i="20"/>
  <c r="D2087" i="20"/>
  <c r="D2079" i="20"/>
  <c r="D2071" i="20"/>
  <c r="D2063" i="20"/>
  <c r="D2055" i="20"/>
  <c r="D2047" i="20"/>
  <c r="D2039" i="20"/>
  <c r="D2031" i="20"/>
  <c r="D2023" i="20"/>
  <c r="D2015" i="20"/>
  <c r="D2007" i="20"/>
  <c r="D1999" i="20"/>
  <c r="D1991" i="20"/>
  <c r="D1983" i="20"/>
  <c r="D1975" i="20"/>
  <c r="D1967" i="20"/>
  <c r="D1959" i="20"/>
  <c r="D1951" i="20"/>
  <c r="D1943" i="20"/>
  <c r="D1935" i="20"/>
  <c r="D1927" i="20"/>
  <c r="D1919" i="20"/>
  <c r="D1911" i="20"/>
  <c r="D1903" i="20"/>
  <c r="D1895" i="20"/>
  <c r="D1887" i="20"/>
  <c r="D1879" i="20"/>
  <c r="D1871" i="20"/>
  <c r="D1863" i="20"/>
  <c r="D1855" i="20"/>
  <c r="D1847" i="20"/>
  <c r="D1839" i="20"/>
  <c r="D1831" i="20"/>
  <c r="D1823" i="20"/>
  <c r="D1815" i="20"/>
  <c r="D1807" i="20"/>
  <c r="D1799" i="20"/>
  <c r="D1791" i="20"/>
  <c r="D1783" i="20"/>
  <c r="D1775" i="20"/>
  <c r="D1767" i="20"/>
  <c r="D1759" i="20"/>
  <c r="D1751" i="20"/>
  <c r="D1743" i="20"/>
  <c r="D1735" i="20"/>
  <c r="D1727" i="20"/>
  <c r="D1719" i="20"/>
  <c r="D1711" i="20"/>
  <c r="D1703" i="20"/>
  <c r="D1695" i="20"/>
  <c r="D1687" i="20"/>
  <c r="D1679" i="20"/>
  <c r="D1671" i="20"/>
  <c r="D1663" i="20"/>
  <c r="D1655" i="20"/>
  <c r="D1647" i="20"/>
  <c r="D1639" i="20"/>
  <c r="D1631" i="20"/>
  <c r="D1623" i="20"/>
  <c r="D1615" i="20"/>
  <c r="D1607" i="20"/>
  <c r="D1599" i="20"/>
  <c r="D1591" i="20"/>
  <c r="D1583" i="20"/>
  <c r="D1575" i="20"/>
  <c r="D1567" i="20"/>
  <c r="D1559" i="20"/>
  <c r="D1551" i="20"/>
  <c r="D1543" i="20"/>
  <c r="D1535" i="20"/>
  <c r="D1527" i="20"/>
  <c r="D1519" i="20"/>
  <c r="D1511" i="20"/>
  <c r="D1503" i="20"/>
  <c r="D1495" i="20"/>
  <c r="D1487" i="20"/>
  <c r="D1479" i="20"/>
  <c r="D1471" i="20"/>
  <c r="D1463" i="20"/>
  <c r="D1455" i="20"/>
  <c r="D1447" i="20"/>
  <c r="D1439" i="20"/>
  <c r="D1431" i="20"/>
  <c r="D1423" i="20"/>
  <c r="D1415" i="20"/>
  <c r="D1407" i="20"/>
  <c r="D1399" i="20"/>
  <c r="D1391" i="20"/>
  <c r="D1383" i="20"/>
  <c r="D1375" i="20"/>
  <c r="D1367" i="20"/>
  <c r="D1359" i="20"/>
  <c r="D1351" i="20"/>
  <c r="D1343" i="20"/>
  <c r="D1335" i="20"/>
  <c r="D1327" i="20"/>
  <c r="D1319" i="20"/>
  <c r="D1311" i="20"/>
  <c r="D1303" i="20"/>
  <c r="D1295" i="20"/>
  <c r="D1287" i="20"/>
  <c r="D1279" i="20"/>
  <c r="D1271" i="20"/>
  <c r="D1263" i="20"/>
  <c r="D1255" i="20"/>
  <c r="D1247" i="20"/>
  <c r="D1239" i="20"/>
  <c r="D1231" i="20"/>
  <c r="D1223" i="20"/>
  <c r="D1215" i="20"/>
  <c r="D1207" i="20"/>
  <c r="D1199" i="20"/>
  <c r="D1191" i="20"/>
  <c r="D1183" i="20"/>
  <c r="D1175" i="20"/>
  <c r="D1167" i="20"/>
  <c r="D1159" i="20"/>
  <c r="D1151" i="20"/>
  <c r="D1143" i="20"/>
  <c r="D1135" i="20"/>
  <c r="D1127" i="20"/>
  <c r="D1119" i="20"/>
  <c r="D1111" i="20"/>
  <c r="D1103" i="20"/>
  <c r="D1095" i="20"/>
  <c r="D1087" i="20"/>
  <c r="D1079" i="20"/>
  <c r="D1071" i="20"/>
  <c r="D1063" i="20"/>
  <c r="D1055" i="20"/>
  <c r="D1047" i="20"/>
  <c r="D1039" i="20"/>
  <c r="D1031" i="20"/>
  <c r="D1023" i="20"/>
  <c r="D1015" i="20"/>
  <c r="D1007" i="20"/>
  <c r="F87" i="26" s="1"/>
  <c r="G87" i="26" s="1"/>
  <c r="D999" i="20"/>
  <c r="D991" i="20"/>
  <c r="D983" i="20"/>
  <c r="D975" i="20"/>
  <c r="D967" i="20"/>
  <c r="D959" i="20"/>
  <c r="D951" i="20"/>
  <c r="D943" i="20"/>
  <c r="D935" i="20"/>
  <c r="D927" i="20"/>
  <c r="D919" i="20"/>
  <c r="D911" i="20"/>
  <c r="D903" i="20"/>
  <c r="D895" i="20"/>
  <c r="D887" i="20"/>
  <c r="D879" i="20"/>
  <c r="D871" i="20"/>
  <c r="D863" i="20"/>
  <c r="D855" i="20"/>
  <c r="D847" i="20"/>
  <c r="D839" i="20"/>
  <c r="D831" i="20"/>
  <c r="D823" i="20"/>
  <c r="D815" i="20"/>
  <c r="D807" i="20"/>
  <c r="D799" i="20"/>
  <c r="D791" i="20"/>
  <c r="D783" i="20"/>
  <c r="D775" i="20"/>
  <c r="D767" i="20"/>
  <c r="D759" i="20"/>
  <c r="D751" i="20"/>
  <c r="D743" i="20"/>
  <c r="D735" i="20"/>
  <c r="D727" i="20"/>
  <c r="D4459" i="20"/>
  <c r="D3947" i="20"/>
  <c r="D3451" i="20"/>
  <c r="D3370" i="20"/>
  <c r="D3306" i="20"/>
  <c r="D3242" i="20"/>
  <c r="D3178" i="20"/>
  <c r="D3114" i="20"/>
  <c r="D3050" i="20"/>
  <c r="D2986" i="20"/>
  <c r="D2922" i="20"/>
  <c r="D2858" i="20"/>
  <c r="D2802" i="20"/>
  <c r="D2770" i="20"/>
  <c r="D2738" i="20"/>
  <c r="D2706" i="20"/>
  <c r="D2674" i="20"/>
  <c r="D2642" i="20"/>
  <c r="D2610" i="20"/>
  <c r="D2578" i="20"/>
  <c r="D2546" i="20"/>
  <c r="D2514" i="20"/>
  <c r="D2482" i="20"/>
  <c r="D2450" i="20"/>
  <c r="D2418" i="20"/>
  <c r="D2392" i="20"/>
  <c r="D2370" i="20"/>
  <c r="D2348" i="20"/>
  <c r="D2328" i="20"/>
  <c r="D2306" i="20"/>
  <c r="D2284" i="20"/>
  <c r="D2264" i="20"/>
  <c r="D2242" i="20"/>
  <c r="D2230" i="20"/>
  <c r="D2222" i="20"/>
  <c r="D2214" i="20"/>
  <c r="D2206" i="20"/>
  <c r="D2198" i="20"/>
  <c r="D2190" i="20"/>
  <c r="D2182" i="20"/>
  <c r="D2174" i="20"/>
  <c r="D2166" i="20"/>
  <c r="D2158" i="20"/>
  <c r="D2150" i="20"/>
  <c r="D2142" i="20"/>
  <c r="D2134" i="20"/>
  <c r="D2126" i="20"/>
  <c r="D2118" i="20"/>
  <c r="D2110" i="20"/>
  <c r="D2102" i="20"/>
  <c r="D2094" i="20"/>
  <c r="D2086" i="20"/>
  <c r="D2078" i="20"/>
  <c r="D2070" i="20"/>
  <c r="D2062" i="20"/>
  <c r="D2054" i="20"/>
  <c r="D2046" i="20"/>
  <c r="D2038" i="20"/>
  <c r="D2030" i="20"/>
  <c r="D2022" i="20"/>
  <c r="D2014" i="20"/>
  <c r="D2006" i="20"/>
  <c r="D1998" i="20"/>
  <c r="D1990" i="20"/>
  <c r="D1982" i="20"/>
  <c r="D1974" i="20"/>
  <c r="D1966" i="20"/>
  <c r="D1958" i="20"/>
  <c r="D1950" i="20"/>
  <c r="D1942" i="20"/>
  <c r="D1934" i="20"/>
  <c r="D1926" i="20"/>
  <c r="D1918" i="20"/>
  <c r="D1910" i="20"/>
  <c r="D1902" i="20"/>
  <c r="D1894" i="20"/>
  <c r="D1886" i="20"/>
  <c r="D1878" i="20"/>
  <c r="D1870" i="20"/>
  <c r="D1862" i="20"/>
  <c r="D1854" i="20"/>
  <c r="D1846" i="20"/>
  <c r="D1838" i="20"/>
  <c r="D1830" i="20"/>
  <c r="D1822" i="20"/>
  <c r="D1814" i="20"/>
  <c r="D1806" i="20"/>
  <c r="D1798" i="20"/>
  <c r="D1790" i="20"/>
  <c r="D1782" i="20"/>
  <c r="D1774" i="20"/>
  <c r="D1766" i="20"/>
  <c r="D1758" i="20"/>
  <c r="D1750" i="20"/>
  <c r="D1742" i="20"/>
  <c r="D1734" i="20"/>
  <c r="D1726" i="20"/>
  <c r="D1718" i="20"/>
  <c r="D1710" i="20"/>
  <c r="D1702" i="20"/>
  <c r="D1694" i="20"/>
  <c r="D1686" i="20"/>
  <c r="D1678" i="20"/>
  <c r="D1670" i="20"/>
  <c r="D1662" i="20"/>
  <c r="D1654" i="20"/>
  <c r="D1646" i="20"/>
  <c r="D1638" i="20"/>
  <c r="D1630" i="20"/>
  <c r="D1622" i="20"/>
  <c r="D1614" i="20"/>
  <c r="D1606" i="20"/>
  <c r="D1598" i="20"/>
  <c r="D1590" i="20"/>
  <c r="D1582" i="20"/>
  <c r="D1574" i="20"/>
  <c r="D1566" i="20"/>
  <c r="D1558" i="20"/>
  <c r="D1550" i="20"/>
  <c r="D1542" i="20"/>
  <c r="D1534" i="20"/>
  <c r="D1526" i="20"/>
  <c r="D1518" i="20"/>
  <c r="D1510" i="20"/>
  <c r="D1502" i="20"/>
  <c r="D1494" i="20"/>
  <c r="D1486" i="20"/>
  <c r="D1478" i="20"/>
  <c r="D1470" i="20"/>
  <c r="D1462" i="20"/>
  <c r="D1454" i="20"/>
  <c r="D1446" i="20"/>
  <c r="D1438" i="20"/>
  <c r="D1430" i="20"/>
  <c r="D1422" i="20"/>
  <c r="D1414" i="20"/>
  <c r="D1406" i="20"/>
  <c r="D1398" i="20"/>
  <c r="D1390" i="20"/>
  <c r="D1382" i="20"/>
  <c r="D1374" i="20"/>
  <c r="D1366" i="20"/>
  <c r="D1358" i="20"/>
  <c r="D1350" i="20"/>
  <c r="D1342" i="20"/>
  <c r="D1334" i="20"/>
  <c r="D1326" i="20"/>
  <c r="D1318" i="20"/>
  <c r="D1310" i="20"/>
  <c r="D1302" i="20"/>
  <c r="D1294" i="20"/>
  <c r="D1286" i="20"/>
  <c r="D1278" i="20"/>
  <c r="D1270" i="20"/>
  <c r="D1262" i="20"/>
  <c r="D1254" i="20"/>
  <c r="D1246" i="20"/>
  <c r="D1238" i="20"/>
  <c r="D1230" i="20"/>
  <c r="D1222" i="20"/>
  <c r="D1214" i="20"/>
  <c r="D1206" i="20"/>
  <c r="D1198" i="20"/>
  <c r="D1190" i="20"/>
  <c r="D1182" i="20"/>
  <c r="D1174" i="20"/>
  <c r="D1166" i="20"/>
  <c r="D1158" i="20"/>
  <c r="D1150" i="20"/>
  <c r="D1142" i="20"/>
  <c r="D1134" i="20"/>
  <c r="D1126" i="20"/>
  <c r="D1118" i="20"/>
  <c r="D1110" i="20"/>
  <c r="D1102" i="20"/>
  <c r="D1094" i="20"/>
  <c r="D1086" i="20"/>
  <c r="D1078" i="20"/>
  <c r="D1070" i="20"/>
  <c r="D1062" i="20"/>
  <c r="D1054" i="20"/>
  <c r="D1046" i="20"/>
  <c r="D1038" i="20"/>
  <c r="D1030" i="20"/>
  <c r="D1022" i="20"/>
  <c r="D1014" i="20"/>
  <c r="D1006" i="20"/>
  <c r="D998" i="20"/>
  <c r="D990" i="20"/>
  <c r="D982" i="20"/>
  <c r="D974" i="20"/>
  <c r="D966" i="20"/>
  <c r="D958" i="20"/>
  <c r="D950" i="20"/>
  <c r="D942" i="20"/>
  <c r="D934" i="20"/>
  <c r="D926" i="20"/>
  <c r="D918" i="20"/>
  <c r="D910" i="20"/>
  <c r="D902" i="20"/>
  <c r="D894" i="20"/>
  <c r="D886" i="20"/>
  <c r="D878" i="20"/>
  <c r="D870" i="20"/>
  <c r="D862" i="20"/>
  <c r="D854" i="20"/>
  <c r="D846" i="20"/>
  <c r="D838" i="20"/>
  <c r="D830" i="20"/>
  <c r="D822" i="20"/>
  <c r="D814" i="20"/>
  <c r="D806" i="20"/>
  <c r="D798" i="20"/>
  <c r="D790" i="20"/>
  <c r="D782" i="20"/>
  <c r="D774" i="20"/>
  <c r="D766" i="20"/>
  <c r="D758" i="20"/>
  <c r="D750" i="20"/>
  <c r="D4395" i="20"/>
  <c r="D3883" i="20"/>
  <c r="D3429" i="20"/>
  <c r="D3362" i="20"/>
  <c r="D3298" i="20"/>
  <c r="D3234" i="20"/>
  <c r="D3170" i="20"/>
  <c r="D3106" i="20"/>
  <c r="D3042" i="20"/>
  <c r="D2978" i="20"/>
  <c r="D2914" i="20"/>
  <c r="D2850" i="20"/>
  <c r="D2800" i="20"/>
  <c r="D2768" i="20"/>
  <c r="D2736" i="20"/>
  <c r="D2704" i="20"/>
  <c r="D2672" i="20"/>
  <c r="D2640" i="20"/>
  <c r="D2608" i="20"/>
  <c r="D2576" i="20"/>
  <c r="D2544" i="20"/>
  <c r="D2512" i="20"/>
  <c r="D2480" i="20"/>
  <c r="D2448" i="20"/>
  <c r="D2416" i="20"/>
  <c r="D2388" i="20"/>
  <c r="D2368" i="20"/>
  <c r="D2346" i="20"/>
  <c r="D2324" i="20"/>
  <c r="D2304" i="20"/>
  <c r="D2282" i="20"/>
  <c r="D2260" i="20"/>
  <c r="D2240" i="20"/>
  <c r="D2229" i="20"/>
  <c r="D2221" i="20"/>
  <c r="D2213" i="20"/>
  <c r="D2205" i="20"/>
  <c r="D2197" i="20"/>
  <c r="D2189" i="20"/>
  <c r="D2181" i="20"/>
  <c r="D2173" i="20"/>
  <c r="D2165" i="20"/>
  <c r="D2157" i="20"/>
  <c r="D2149" i="20"/>
  <c r="D2141" i="20"/>
  <c r="D2133" i="20"/>
  <c r="D2125" i="20"/>
  <c r="D2117" i="20"/>
  <c r="D2109" i="20"/>
  <c r="D2101" i="20"/>
  <c r="D2093" i="20"/>
  <c r="D2085" i="20"/>
  <c r="D2077" i="20"/>
  <c r="D2069" i="20"/>
  <c r="D2061" i="20"/>
  <c r="D2053" i="20"/>
  <c r="D2045" i="20"/>
  <c r="D2037" i="20"/>
  <c r="D2029" i="20"/>
  <c r="D2021" i="20"/>
  <c r="D2013" i="20"/>
  <c r="D2005" i="20"/>
  <c r="D1997" i="20"/>
  <c r="D1989" i="20"/>
  <c r="D1981" i="20"/>
  <c r="D1973" i="20"/>
  <c r="D1965" i="20"/>
  <c r="D1957" i="20"/>
  <c r="D1949" i="20"/>
  <c r="D1941" i="20"/>
  <c r="D1933" i="20"/>
  <c r="D1925" i="20"/>
  <c r="D1917" i="20"/>
  <c r="D1909" i="20"/>
  <c r="D1901" i="20"/>
  <c r="D1893" i="20"/>
  <c r="D1885" i="20"/>
  <c r="D1877" i="20"/>
  <c r="D1869" i="20"/>
  <c r="D1861" i="20"/>
  <c r="D1853" i="20"/>
  <c r="D1845" i="20"/>
  <c r="D1837" i="20"/>
  <c r="D1829" i="20"/>
  <c r="D1821" i="20"/>
  <c r="D1813" i="20"/>
  <c r="D1805" i="20"/>
  <c r="D1797" i="20"/>
  <c r="D1789" i="20"/>
  <c r="D1781" i="20"/>
  <c r="D1773" i="20"/>
  <c r="D1765" i="20"/>
  <c r="D1757" i="20"/>
  <c r="D1749" i="20"/>
  <c r="D1741" i="20"/>
  <c r="D1733" i="20"/>
  <c r="D1725" i="20"/>
  <c r="D1717" i="20"/>
  <c r="D1709" i="20"/>
  <c r="D1701" i="20"/>
  <c r="D1693" i="20"/>
  <c r="D1685" i="20"/>
  <c r="D1677" i="20"/>
  <c r="D1669" i="20"/>
  <c r="D1661" i="20"/>
  <c r="D1653" i="20"/>
  <c r="D1645" i="20"/>
  <c r="D1637" i="20"/>
  <c r="D1629" i="20"/>
  <c r="D1621" i="20"/>
  <c r="D1613" i="20"/>
  <c r="D1605" i="20"/>
  <c r="D1597" i="20"/>
  <c r="D1589" i="20"/>
  <c r="D1581" i="20"/>
  <c r="D1573" i="20"/>
  <c r="D1565" i="20"/>
  <c r="D1557" i="20"/>
  <c r="D1549" i="20"/>
  <c r="D1541" i="20"/>
  <c r="D1533" i="20"/>
  <c r="D1525" i="20"/>
  <c r="D1517" i="20"/>
  <c r="D1509" i="20"/>
  <c r="D1501" i="20"/>
  <c r="D1493" i="20"/>
  <c r="D1485" i="20"/>
  <c r="D1477" i="20"/>
  <c r="D1469" i="20"/>
  <c r="D1461" i="20"/>
  <c r="D1453" i="20"/>
  <c r="D1445" i="20"/>
  <c r="D1437" i="20"/>
  <c r="D1429" i="20"/>
  <c r="D1421" i="20"/>
  <c r="D1413" i="20"/>
  <c r="D1405" i="20"/>
  <c r="D1397" i="20"/>
  <c r="D1389" i="20"/>
  <c r="D1381" i="20"/>
  <c r="D1373" i="20"/>
  <c r="D1365" i="20"/>
  <c r="D1357" i="20"/>
  <c r="D1349" i="20"/>
  <c r="D1341" i="20"/>
  <c r="D1333" i="20"/>
  <c r="D1325" i="20"/>
  <c r="D1317" i="20"/>
  <c r="D1309" i="20"/>
  <c r="D1301" i="20"/>
  <c r="D1293" i="20"/>
  <c r="D1285" i="20"/>
  <c r="D1277" i="20"/>
  <c r="D1269" i="20"/>
  <c r="D1261" i="20"/>
  <c r="D1253" i="20"/>
  <c r="D1245" i="20"/>
  <c r="D1237" i="20"/>
  <c r="D1229" i="20"/>
  <c r="D1221" i="20"/>
  <c r="D1213" i="20"/>
  <c r="D1205" i="20"/>
  <c r="D1197" i="20"/>
  <c r="D1189" i="20"/>
  <c r="D1181" i="20"/>
  <c r="D1173" i="20"/>
  <c r="D1165" i="20"/>
  <c r="D1157" i="20"/>
  <c r="D1149" i="20"/>
  <c r="D1141" i="20"/>
  <c r="D1133" i="20"/>
  <c r="D1125" i="20"/>
  <c r="D1117" i="20"/>
  <c r="D1109" i="20"/>
  <c r="D1101" i="20"/>
  <c r="D1093" i="20"/>
  <c r="D1085" i="20"/>
  <c r="D1077" i="20"/>
  <c r="D1069" i="20"/>
  <c r="D1061" i="20"/>
  <c r="D1053" i="20"/>
  <c r="D1045" i="20"/>
  <c r="D1037" i="20"/>
  <c r="D1029" i="20"/>
  <c r="D1021" i="20"/>
  <c r="D1013" i="20"/>
  <c r="D1005" i="20"/>
  <c r="D997" i="20"/>
  <c r="D989" i="20"/>
  <c r="D981" i="20"/>
  <c r="D973" i="20"/>
  <c r="D965" i="20"/>
  <c r="D957" i="20"/>
  <c r="D949" i="20"/>
  <c r="D941" i="20"/>
  <c r="D933" i="20"/>
  <c r="D925" i="20"/>
  <c r="D917" i="20"/>
  <c r="D909" i="20"/>
  <c r="D901" i="20"/>
  <c r="D893" i="20"/>
  <c r="D885" i="20"/>
  <c r="D877" i="20"/>
  <c r="D869" i="20"/>
  <c r="D861" i="20"/>
  <c r="D853" i="20"/>
  <c r="D845" i="20"/>
  <c r="D837" i="20"/>
  <c r="D829" i="20"/>
  <c r="D821" i="20"/>
  <c r="D813" i="20"/>
  <c r="D805" i="20"/>
  <c r="D797" i="20"/>
  <c r="D789" i="20"/>
  <c r="D781" i="20"/>
  <c r="D773" i="20"/>
  <c r="D765" i="20"/>
  <c r="D757" i="20"/>
  <c r="D749" i="20"/>
  <c r="D741" i="20"/>
  <c r="D733" i="20"/>
  <c r="D725" i="20"/>
  <c r="D4331" i="20"/>
  <c r="D3819" i="20"/>
  <c r="D3418" i="20"/>
  <c r="D3354" i="20"/>
  <c r="D3290" i="20"/>
  <c r="D3226" i="20"/>
  <c r="D3162" i="20"/>
  <c r="D3098" i="20"/>
  <c r="D3034" i="20"/>
  <c r="D2970" i="20"/>
  <c r="D2906" i="20"/>
  <c r="D2842" i="20"/>
  <c r="D2794" i="20"/>
  <c r="D2762" i="20"/>
  <c r="D2730" i="20"/>
  <c r="D2698" i="20"/>
  <c r="D2666" i="20"/>
  <c r="D2634" i="20"/>
  <c r="D2602" i="20"/>
  <c r="D2570" i="20"/>
  <c r="D2538" i="20"/>
  <c r="D2506" i="20"/>
  <c r="D2474" i="20"/>
  <c r="D2442" i="20"/>
  <c r="D2410" i="20"/>
  <c r="D2386" i="20"/>
  <c r="D2364" i="20"/>
  <c r="D2344" i="20"/>
  <c r="D2322" i="20"/>
  <c r="D2300" i="20"/>
  <c r="D2280" i="20"/>
  <c r="D2258" i="20"/>
  <c r="D2237" i="20"/>
  <c r="D2228" i="20"/>
  <c r="D2220" i="20"/>
  <c r="D2212" i="20"/>
  <c r="D2204" i="20"/>
  <c r="D2196" i="20"/>
  <c r="D2188" i="20"/>
  <c r="D2180" i="20"/>
  <c r="D2172" i="20"/>
  <c r="D2164" i="20"/>
  <c r="D2156" i="20"/>
  <c r="D2148" i="20"/>
  <c r="D2140" i="20"/>
  <c r="D2132" i="20"/>
  <c r="D2124" i="20"/>
  <c r="D2116" i="20"/>
  <c r="D2108" i="20"/>
  <c r="D2100" i="20"/>
  <c r="D2092" i="20"/>
  <c r="D2084" i="20"/>
  <c r="D2076" i="20"/>
  <c r="D2068" i="20"/>
  <c r="D2060" i="20"/>
  <c r="D2052" i="20"/>
  <c r="D2044" i="20"/>
  <c r="D2036" i="20"/>
  <c r="D2028" i="20"/>
  <c r="D2020" i="20"/>
  <c r="D2012" i="20"/>
  <c r="D2004" i="20"/>
  <c r="D1996" i="20"/>
  <c r="D1988" i="20"/>
  <c r="D1980" i="20"/>
  <c r="D1972" i="20"/>
  <c r="D1964" i="20"/>
  <c r="D1956" i="20"/>
  <c r="D1948" i="20"/>
  <c r="D1940" i="20"/>
  <c r="D1932" i="20"/>
  <c r="D1924" i="20"/>
  <c r="D1916" i="20"/>
  <c r="D1908" i="20"/>
  <c r="D1900" i="20"/>
  <c r="D1892" i="20"/>
  <c r="D1884" i="20"/>
  <c r="D1876" i="20"/>
  <c r="D1868" i="20"/>
  <c r="D1860" i="20"/>
  <c r="D1852" i="20"/>
  <c r="D1844" i="20"/>
  <c r="D1836" i="20"/>
  <c r="D1828" i="20"/>
  <c r="D1820" i="20"/>
  <c r="D1812" i="20"/>
  <c r="D1804" i="20"/>
  <c r="D1796" i="20"/>
  <c r="D1788" i="20"/>
  <c r="D1780" i="20"/>
  <c r="D1772" i="20"/>
  <c r="D1764" i="20"/>
  <c r="D1756" i="20"/>
  <c r="D1748" i="20"/>
  <c r="D1740" i="20"/>
  <c r="D1732" i="20"/>
  <c r="D1724" i="20"/>
  <c r="D1716" i="20"/>
  <c r="D1708" i="20"/>
  <c r="D1700" i="20"/>
  <c r="D1692" i="20"/>
  <c r="D1684" i="20"/>
  <c r="D1676" i="20"/>
  <c r="D1668" i="20"/>
  <c r="D1660" i="20"/>
  <c r="D1652" i="20"/>
  <c r="D1644" i="20"/>
  <c r="D1636" i="20"/>
  <c r="D1628" i="20"/>
  <c r="D1620" i="20"/>
  <c r="D1612" i="20"/>
  <c r="D1604" i="20"/>
  <c r="D1596" i="20"/>
  <c r="D1588" i="20"/>
  <c r="D1580" i="20"/>
  <c r="D1572" i="20"/>
  <c r="D1564" i="20"/>
  <c r="D1556" i="20"/>
  <c r="D1548" i="20"/>
  <c r="D1540" i="20"/>
  <c r="D1532" i="20"/>
  <c r="D1524" i="20"/>
  <c r="D1516" i="20"/>
  <c r="D1508" i="20"/>
  <c r="D1500" i="20"/>
  <c r="D1492" i="20"/>
  <c r="D1484" i="20"/>
  <c r="D1476" i="20"/>
  <c r="D1468" i="20"/>
  <c r="D1460" i="20"/>
  <c r="D1452" i="20"/>
  <c r="D1444" i="20"/>
  <c r="D1436" i="20"/>
  <c r="D1428" i="20"/>
  <c r="D1420" i="20"/>
  <c r="D1412" i="20"/>
  <c r="D1404" i="20"/>
  <c r="D1396" i="20"/>
  <c r="D1388" i="20"/>
  <c r="D1380" i="20"/>
  <c r="D1372" i="20"/>
  <c r="D1364" i="20"/>
  <c r="D1356" i="20"/>
  <c r="D1348" i="20"/>
  <c r="D1340" i="20"/>
  <c r="D1332" i="20"/>
  <c r="D1324" i="20"/>
  <c r="D1316" i="20"/>
  <c r="D1308" i="20"/>
  <c r="D1300" i="20"/>
  <c r="D1292" i="20"/>
  <c r="D1284" i="20"/>
  <c r="D1276" i="20"/>
  <c r="D1268" i="20"/>
  <c r="D1260" i="20"/>
  <c r="D1252" i="20"/>
  <c r="D1244" i="20"/>
  <c r="D1236" i="20"/>
  <c r="D1228" i="20"/>
  <c r="D1220" i="20"/>
  <c r="D1212" i="20"/>
  <c r="D1204" i="20"/>
  <c r="D1196" i="20"/>
  <c r="D1188" i="20"/>
  <c r="D5015" i="20"/>
  <c r="D4203" i="20"/>
  <c r="D3691" i="20"/>
  <c r="D3402" i="20"/>
  <c r="D3338" i="20"/>
  <c r="D3274" i="20"/>
  <c r="D3210" i="20"/>
  <c r="D3146" i="20"/>
  <c r="D3082" i="20"/>
  <c r="D3018" i="20"/>
  <c r="D2954" i="20"/>
  <c r="D2890" i="20"/>
  <c r="D2826" i="20"/>
  <c r="D2786" i="20"/>
  <c r="D2754" i="20"/>
  <c r="D2722" i="20"/>
  <c r="D2690" i="20"/>
  <c r="D2658" i="20"/>
  <c r="D2626" i="20"/>
  <c r="D2594" i="20"/>
  <c r="D2562" i="20"/>
  <c r="D2530" i="20"/>
  <c r="D2498" i="20"/>
  <c r="D2466" i="20"/>
  <c r="D2434" i="20"/>
  <c r="D2402" i="20"/>
  <c r="D2380" i="20"/>
  <c r="D2360" i="20"/>
  <c r="D2338" i="20"/>
  <c r="D2316" i="20"/>
  <c r="D2296" i="20"/>
  <c r="D2274" i="20"/>
  <c r="D2252" i="20"/>
  <c r="D2234" i="20"/>
  <c r="D2226" i="20"/>
  <c r="D2218" i="20"/>
  <c r="D2210" i="20"/>
  <c r="D2202" i="20"/>
  <c r="D2194" i="20"/>
  <c r="D2186" i="20"/>
  <c r="D2178" i="20"/>
  <c r="D2170" i="20"/>
  <c r="D2162" i="20"/>
  <c r="D2154" i="20"/>
  <c r="D2146" i="20"/>
  <c r="D2138" i="20"/>
  <c r="D2130" i="20"/>
  <c r="D2122" i="20"/>
  <c r="D2114" i="20"/>
  <c r="D2106" i="20"/>
  <c r="D2098" i="20"/>
  <c r="D2090" i="20"/>
  <c r="D2082" i="20"/>
  <c r="D2074" i="20"/>
  <c r="D2066" i="20"/>
  <c r="D2058" i="20"/>
  <c r="D2050" i="20"/>
  <c r="D2042" i="20"/>
  <c r="D2034" i="20"/>
  <c r="D2026" i="20"/>
  <c r="D2018" i="20"/>
  <c r="D2010" i="20"/>
  <c r="D2002" i="20"/>
  <c r="D1994" i="20"/>
  <c r="D1986" i="20"/>
  <c r="D1978" i="20"/>
  <c r="D1970" i="20"/>
  <c r="D1962" i="20"/>
  <c r="D1954" i="20"/>
  <c r="D1946" i="20"/>
  <c r="D1938" i="20"/>
  <c r="D1930" i="20"/>
  <c r="D1922" i="20"/>
  <c r="D1914" i="20"/>
  <c r="D1906" i="20"/>
  <c r="D1898" i="20"/>
  <c r="D1890" i="20"/>
  <c r="D1882" i="20"/>
  <c r="D1874" i="20"/>
  <c r="D1866" i="20"/>
  <c r="D1858" i="20"/>
  <c r="D1850" i="20"/>
  <c r="D1842" i="20"/>
  <c r="D1834" i="20"/>
  <c r="D1826" i="20"/>
  <c r="D1818" i="20"/>
  <c r="D1810" i="20"/>
  <c r="D1802" i="20"/>
  <c r="D1794" i="20"/>
  <c r="D1786" i="20"/>
  <c r="D1778" i="20"/>
  <c r="D1770" i="20"/>
  <c r="D1762" i="20"/>
  <c r="D1754" i="20"/>
  <c r="D1746" i="20"/>
  <c r="D1738" i="20"/>
  <c r="D1730" i="20"/>
  <c r="D1722" i="20"/>
  <c r="D1714" i="20"/>
  <c r="D1706" i="20"/>
  <c r="D1698" i="20"/>
  <c r="D1690" i="20"/>
  <c r="D1682" i="20"/>
  <c r="D1674" i="20"/>
  <c r="D1666" i="20"/>
  <c r="D1658" i="20"/>
  <c r="D1650" i="20"/>
  <c r="D1642" i="20"/>
  <c r="D1634" i="20"/>
  <c r="D1626" i="20"/>
  <c r="D1618" i="20"/>
  <c r="D1610" i="20"/>
  <c r="D1602" i="20"/>
  <c r="D1594" i="20"/>
  <c r="D1586" i="20"/>
  <c r="D1578" i="20"/>
  <c r="D1570" i="20"/>
  <c r="D1562" i="20"/>
  <c r="D1554" i="20"/>
  <c r="D1546" i="20"/>
  <c r="D1538" i="20"/>
  <c r="D1530" i="20"/>
  <c r="D1522" i="20"/>
  <c r="D1514" i="20"/>
  <c r="D1506" i="20"/>
  <c r="D1498" i="20"/>
  <c r="D1490" i="20"/>
  <c r="D1482" i="20"/>
  <c r="D1474" i="20"/>
  <c r="D1466" i="20"/>
  <c r="D1458" i="20"/>
  <c r="D1450" i="20"/>
  <c r="D1442" i="20"/>
  <c r="D1434" i="20"/>
  <c r="D1426" i="20"/>
  <c r="D1418" i="20"/>
  <c r="D1410" i="20"/>
  <c r="D1402" i="20"/>
  <c r="D1394" i="20"/>
  <c r="D1386" i="20"/>
  <c r="D1378" i="20"/>
  <c r="D1370" i="20"/>
  <c r="D1362" i="20"/>
  <c r="D1354" i="20"/>
  <c r="D1346" i="20"/>
  <c r="D1338" i="20"/>
  <c r="D1330" i="20"/>
  <c r="D1322" i="20"/>
  <c r="D1314" i="20"/>
  <c r="D1306" i="20"/>
  <c r="D1298" i="20"/>
  <c r="D1290" i="20"/>
  <c r="D1282" i="20"/>
  <c r="D1274" i="20"/>
  <c r="D1266" i="20"/>
  <c r="D1258" i="20"/>
  <c r="D1250" i="20"/>
  <c r="D1242" i="20"/>
  <c r="D1234" i="20"/>
  <c r="D1226" i="20"/>
  <c r="D1218" i="20"/>
  <c r="D1210" i="20"/>
  <c r="D1202" i="20"/>
  <c r="D1194" i="20"/>
  <c r="D1186" i="20"/>
  <c r="D1178" i="20"/>
  <c r="D1170" i="20"/>
  <c r="D1162" i="20"/>
  <c r="D1154" i="20"/>
  <c r="D1146" i="20"/>
  <c r="D17" i="20"/>
  <c r="D49" i="20"/>
  <c r="D89" i="20"/>
  <c r="D129" i="20"/>
  <c r="D161" i="20"/>
  <c r="D185" i="20"/>
  <c r="D217" i="20"/>
  <c r="D233" i="20"/>
  <c r="D257" i="20"/>
  <c r="D297" i="20"/>
  <c r="D337" i="20"/>
  <c r="D361" i="20"/>
  <c r="D377" i="20"/>
  <c r="D401" i="20"/>
  <c r="D425" i="20"/>
  <c r="D449" i="20"/>
  <c r="D481" i="20"/>
  <c r="D513" i="20"/>
  <c r="D537" i="20"/>
  <c r="D561" i="20"/>
  <c r="D577" i="20"/>
  <c r="D601" i="20"/>
  <c r="D633" i="20"/>
  <c r="D649" i="20"/>
  <c r="D665" i="20"/>
  <c r="D705" i="20"/>
  <c r="D987" i="20"/>
  <c r="D11" i="20"/>
  <c r="D35" i="20"/>
  <c r="D67" i="20"/>
  <c r="D91" i="20"/>
  <c r="D123" i="20"/>
  <c r="D139" i="20"/>
  <c r="D179" i="20"/>
  <c r="D4" i="20"/>
  <c r="D28" i="20"/>
  <c r="D44" i="20"/>
  <c r="D68" i="20"/>
  <c r="D84" i="20"/>
  <c r="D100" i="20"/>
  <c r="D124" i="20"/>
  <c r="D140" i="20"/>
  <c r="D164" i="20"/>
  <c r="D180" i="20"/>
  <c r="D204" i="20"/>
  <c r="D220" i="20"/>
  <c r="D244" i="20"/>
  <c r="D260" i="20"/>
  <c r="D284" i="20"/>
  <c r="D300" i="20"/>
  <c r="D324" i="20"/>
  <c r="D340" i="20"/>
  <c r="D364" i="20"/>
  <c r="D388" i="20"/>
  <c r="D412" i="20"/>
  <c r="D436" i="20"/>
  <c r="D524" i="20"/>
  <c r="D13" i="20"/>
  <c r="D29" i="20"/>
  <c r="D45" i="20"/>
  <c r="D6" i="20"/>
  <c r="D14" i="20"/>
  <c r="D22" i="20"/>
  <c r="D30" i="20"/>
  <c r="D38" i="20"/>
  <c r="D46" i="20"/>
  <c r="D54" i="20"/>
  <c r="D62" i="20"/>
  <c r="D70" i="20"/>
  <c r="D78" i="20"/>
  <c r="D86" i="20"/>
  <c r="D94" i="20"/>
  <c r="D102" i="20"/>
  <c r="D110" i="20"/>
  <c r="D118" i="20"/>
  <c r="D126" i="20"/>
  <c r="D134" i="20"/>
  <c r="D142" i="20"/>
  <c r="D150" i="20"/>
  <c r="D158" i="20"/>
  <c r="D166" i="20"/>
  <c r="D174" i="20"/>
  <c r="D182" i="20"/>
  <c r="D190" i="20"/>
  <c r="D198" i="20"/>
  <c r="D206" i="20"/>
  <c r="D214" i="20"/>
  <c r="D222" i="20"/>
  <c r="D230" i="20"/>
  <c r="D238" i="20"/>
  <c r="D246" i="20"/>
  <c r="D254" i="20"/>
  <c r="D262" i="20"/>
  <c r="D270" i="20"/>
  <c r="D278" i="20"/>
  <c r="D286" i="20"/>
  <c r="D294" i="20"/>
  <c r="D302" i="20"/>
  <c r="D310" i="20"/>
  <c r="D318" i="20"/>
  <c r="D326" i="20"/>
  <c r="D334" i="20"/>
  <c r="D342" i="20"/>
  <c r="D350" i="20"/>
  <c r="D358" i="20"/>
  <c r="D366" i="20"/>
  <c r="D374" i="20"/>
  <c r="D382" i="20"/>
  <c r="D390" i="20"/>
  <c r="D398" i="20"/>
  <c r="D406" i="20"/>
  <c r="D414" i="20"/>
  <c r="D422" i="20"/>
  <c r="D430" i="20"/>
  <c r="D438" i="20"/>
  <c r="D446" i="20"/>
  <c r="D454" i="20"/>
  <c r="D462" i="20"/>
  <c r="D470" i="20"/>
  <c r="D478" i="20"/>
  <c r="D486" i="20"/>
  <c r="D494" i="20"/>
  <c r="D502" i="20"/>
  <c r="D510" i="20"/>
  <c r="D518" i="20"/>
  <c r="D526" i="20"/>
  <c r="D534" i="20"/>
  <c r="D542" i="20"/>
  <c r="D550" i="20"/>
  <c r="D558" i="20"/>
  <c r="D566" i="20"/>
  <c r="D574" i="20"/>
  <c r="D582" i="20"/>
  <c r="D590" i="20"/>
  <c r="D598" i="20"/>
  <c r="D606" i="20"/>
  <c r="D614" i="20"/>
  <c r="D622" i="20"/>
  <c r="D630" i="20"/>
  <c r="D638" i="20"/>
  <c r="D646" i="20"/>
  <c r="D654" i="20"/>
  <c r="D662" i="20"/>
  <c r="D670" i="20"/>
  <c r="D678" i="20"/>
  <c r="D686" i="20"/>
  <c r="D694" i="20"/>
  <c r="D702" i="20"/>
  <c r="D710" i="20"/>
  <c r="D718" i="20"/>
  <c r="D730" i="20"/>
  <c r="D742" i="20"/>
  <c r="D756" i="20"/>
  <c r="D772" i="20"/>
  <c r="D788" i="20"/>
  <c r="D804" i="20"/>
  <c r="D820" i="20"/>
  <c r="D836" i="20"/>
  <c r="D852" i="20"/>
  <c r="D868" i="20"/>
  <c r="D884" i="20"/>
  <c r="D900" i="20"/>
  <c r="D916" i="20"/>
  <c r="D932" i="20"/>
  <c r="D948" i="20"/>
  <c r="D964" i="20"/>
  <c r="D980" i="20"/>
  <c r="D996" i="20"/>
  <c r="D1012" i="20"/>
  <c r="D1028" i="20"/>
  <c r="D1044" i="20"/>
  <c r="D1060" i="20"/>
  <c r="D1076" i="20"/>
  <c r="D1092" i="20"/>
  <c r="D1108" i="20"/>
  <c r="D1124" i="20"/>
  <c r="D1140" i="20"/>
  <c r="D1163" i="20"/>
  <c r="D1187" i="20"/>
  <c r="D1251" i="20"/>
  <c r="D1315" i="20"/>
  <c r="D1379" i="20"/>
  <c r="D1443" i="20"/>
  <c r="D1507" i="20"/>
  <c r="D1571" i="20"/>
  <c r="D1635" i="20"/>
  <c r="D1699" i="20"/>
  <c r="D1763" i="20"/>
  <c r="D1827" i="20"/>
  <c r="D1891" i="20"/>
  <c r="D1955" i="20"/>
  <c r="D2019" i="20"/>
  <c r="D2083" i="20"/>
  <c r="D2147" i="20"/>
  <c r="D2211" i="20"/>
  <c r="D2340" i="20"/>
  <c r="D2568" i="20"/>
  <c r="D2834" i="20"/>
  <c r="D3346" i="20"/>
  <c r="D121" i="20"/>
  <c r="D265" i="20"/>
  <c r="D722" i="20"/>
  <c r="D7" i="20"/>
  <c r="D15" i="20"/>
  <c r="D23" i="20"/>
  <c r="D31" i="20"/>
  <c r="D39" i="20"/>
  <c r="D47" i="20"/>
  <c r="D55" i="20"/>
  <c r="D63" i="20"/>
  <c r="D71" i="20"/>
  <c r="D79" i="20"/>
  <c r="D87" i="20"/>
  <c r="D95" i="20"/>
  <c r="D103" i="20"/>
  <c r="D111" i="20"/>
  <c r="D119" i="20"/>
  <c r="D127" i="20"/>
  <c r="D135" i="20"/>
  <c r="D143" i="20"/>
  <c r="D151" i="20"/>
  <c r="D159" i="20"/>
  <c r="D167" i="20"/>
  <c r="D175" i="20"/>
  <c r="D183" i="20"/>
  <c r="D191" i="20"/>
  <c r="D199" i="20"/>
  <c r="D207" i="20"/>
  <c r="D215" i="20"/>
  <c r="D223" i="20"/>
  <c r="F96" i="21" s="1"/>
  <c r="G96" i="21" s="1"/>
  <c r="D231" i="20"/>
  <c r="D239" i="20"/>
  <c r="D247" i="20"/>
  <c r="D255" i="20"/>
  <c r="D263" i="20"/>
  <c r="D271" i="20"/>
  <c r="D279" i="20"/>
  <c r="D287" i="20"/>
  <c r="D295" i="20"/>
  <c r="D303" i="20"/>
  <c r="D311" i="20"/>
  <c r="D319" i="20"/>
  <c r="D327" i="20"/>
  <c r="D335" i="20"/>
  <c r="D343" i="20"/>
  <c r="D351" i="20"/>
  <c r="D359" i="20"/>
  <c r="D367" i="20"/>
  <c r="D375" i="20"/>
  <c r="D383" i="20"/>
  <c r="D391" i="20"/>
  <c r="D399" i="20"/>
  <c r="D407" i="20"/>
  <c r="D415" i="20"/>
  <c r="D423" i="20"/>
  <c r="D431" i="20"/>
  <c r="D439" i="20"/>
  <c r="D447" i="20"/>
  <c r="D455" i="20"/>
  <c r="D463" i="20"/>
  <c r="D471" i="20"/>
  <c r="D479" i="20"/>
  <c r="D487" i="20"/>
  <c r="D495" i="20"/>
  <c r="D503" i="20"/>
  <c r="D511" i="20"/>
  <c r="D519" i="20"/>
  <c r="D527" i="20"/>
  <c r="D535" i="20"/>
  <c r="D543" i="20"/>
  <c r="D551" i="20"/>
  <c r="D559" i="20"/>
  <c r="D567" i="20"/>
  <c r="D575" i="20"/>
  <c r="D583" i="20"/>
  <c r="D591" i="20"/>
  <c r="D599" i="20"/>
  <c r="D607" i="20"/>
  <c r="D615" i="20"/>
  <c r="D623" i="20"/>
  <c r="D631" i="20"/>
  <c r="D639" i="20"/>
  <c r="D647" i="20"/>
  <c r="D655" i="20"/>
  <c r="D663" i="20"/>
  <c r="D671" i="20"/>
  <c r="D679" i="20"/>
  <c r="D687" i="20"/>
  <c r="D695" i="20"/>
  <c r="D703" i="20"/>
  <c r="D711" i="20"/>
  <c r="D719" i="20"/>
  <c r="D731" i="20"/>
  <c r="D744" i="20"/>
  <c r="D760" i="20"/>
  <c r="D776" i="20"/>
  <c r="D792" i="20"/>
  <c r="D808" i="20"/>
  <c r="D824" i="20"/>
  <c r="D840" i="20"/>
  <c r="D856" i="20"/>
  <c r="D872" i="20"/>
  <c r="D888" i="20"/>
  <c r="D904" i="20"/>
  <c r="D920" i="20"/>
  <c r="D936" i="20"/>
  <c r="D952" i="20"/>
  <c r="D968" i="20"/>
  <c r="D984" i="20"/>
  <c r="D1000" i="20"/>
  <c r="D1016" i="20"/>
  <c r="D1032" i="20"/>
  <c r="D1048" i="20"/>
  <c r="D1064" i="20"/>
  <c r="D1080" i="20"/>
  <c r="D1096" i="20"/>
  <c r="D1112" i="20"/>
  <c r="D1128" i="20"/>
  <c r="D1144" i="20"/>
  <c r="D1164" i="20"/>
  <c r="D1195" i="20"/>
  <c r="D1259" i="20"/>
  <c r="D1323" i="20"/>
  <c r="D1387" i="20"/>
  <c r="D1451" i="20"/>
  <c r="D1515" i="20"/>
  <c r="D1579" i="20"/>
  <c r="D1643" i="20"/>
  <c r="D1707" i="20"/>
  <c r="D1771" i="20"/>
  <c r="D1835" i="20"/>
  <c r="D1899" i="20"/>
  <c r="D1963" i="20"/>
  <c r="D2027" i="20"/>
  <c r="D2091" i="20"/>
  <c r="D2155" i="20"/>
  <c r="D2219" i="20"/>
  <c r="D2362" i="20"/>
  <c r="D2600" i="20"/>
  <c r="D2898" i="20"/>
  <c r="D3410" i="20"/>
  <c r="D41" i="20"/>
  <c r="D153" i="20"/>
  <c r="D305" i="20"/>
  <c r="D747" i="20"/>
  <c r="D8" i="20"/>
  <c r="D16" i="20"/>
  <c r="D32" i="20"/>
  <c r="D40" i="20"/>
  <c r="D48" i="20"/>
  <c r="D56" i="20"/>
  <c r="D64" i="20"/>
  <c r="D72" i="20"/>
  <c r="D80" i="20"/>
  <c r="D88" i="20"/>
  <c r="D96" i="20"/>
  <c r="D104" i="20"/>
  <c r="D112" i="20"/>
  <c r="D120" i="20"/>
  <c r="D128" i="20"/>
  <c r="D136" i="20"/>
  <c r="D144" i="20"/>
  <c r="D152" i="20"/>
  <c r="D160" i="20"/>
  <c r="D168" i="20"/>
  <c r="D176" i="20"/>
  <c r="D184" i="20"/>
  <c r="D192" i="20"/>
  <c r="D200" i="20"/>
  <c r="D208" i="20"/>
  <c r="D216" i="20"/>
  <c r="D224" i="20"/>
  <c r="D232" i="20"/>
  <c r="D240" i="20"/>
  <c r="D248" i="20"/>
  <c r="D256" i="20"/>
  <c r="D264" i="20"/>
  <c r="D272" i="20"/>
  <c r="D280" i="20"/>
  <c r="D288" i="20"/>
  <c r="D296" i="20"/>
  <c r="D304" i="20"/>
  <c r="D312" i="20"/>
  <c r="D320" i="20"/>
  <c r="D328" i="20"/>
  <c r="D336" i="20"/>
  <c r="D344" i="20"/>
  <c r="D352" i="20"/>
  <c r="D360" i="20"/>
  <c r="D368" i="20"/>
  <c r="D376" i="20"/>
  <c r="D384" i="20"/>
  <c r="D392" i="20"/>
  <c r="D400" i="20"/>
  <c r="D408" i="20"/>
  <c r="D416" i="20"/>
  <c r="D424" i="20"/>
  <c r="D432" i="20"/>
  <c r="D440" i="20"/>
  <c r="D448" i="20"/>
  <c r="D456" i="20"/>
  <c r="D464" i="20"/>
  <c r="D472" i="20"/>
  <c r="D480" i="20"/>
  <c r="D488" i="20"/>
  <c r="D496" i="20"/>
  <c r="D504" i="20"/>
  <c r="D512" i="20"/>
  <c r="D520" i="20"/>
  <c r="D528" i="20"/>
  <c r="D536" i="20"/>
  <c r="D544" i="20"/>
  <c r="D552" i="20"/>
  <c r="D560" i="20"/>
  <c r="D568" i="20"/>
  <c r="D576" i="20"/>
  <c r="D584" i="20"/>
  <c r="D592" i="20"/>
  <c r="D600" i="20"/>
  <c r="D608" i="20"/>
  <c r="D616" i="20"/>
  <c r="D624" i="20"/>
  <c r="D632" i="20"/>
  <c r="D640" i="20"/>
  <c r="D648" i="20"/>
  <c r="D656" i="20"/>
  <c r="D664" i="20"/>
  <c r="D672" i="20"/>
  <c r="D680" i="20"/>
  <c r="D688" i="20"/>
  <c r="D696" i="20"/>
  <c r="D704" i="20"/>
  <c r="D712" i="20"/>
  <c r="D720" i="20"/>
  <c r="D732" i="20"/>
  <c r="D746" i="20"/>
  <c r="D762" i="20"/>
  <c r="D778" i="20"/>
  <c r="D794" i="20"/>
  <c r="D810" i="20"/>
  <c r="D826" i="20"/>
  <c r="D842" i="20"/>
  <c r="D858" i="20"/>
  <c r="D874" i="20"/>
  <c r="D890" i="20"/>
  <c r="D906" i="20"/>
  <c r="D922" i="20"/>
  <c r="D938" i="20"/>
  <c r="D954" i="20"/>
  <c r="D970" i="20"/>
  <c r="D986" i="20"/>
  <c r="D1002" i="20"/>
  <c r="D1018" i="20"/>
  <c r="D1034" i="20"/>
  <c r="D1050" i="20"/>
  <c r="D1066" i="20"/>
  <c r="D1082" i="20"/>
  <c r="D1098" i="20"/>
  <c r="D1114" i="20"/>
  <c r="D1130" i="20"/>
  <c r="D1147" i="20"/>
  <c r="D1168" i="20"/>
  <c r="D1203" i="20"/>
  <c r="D1267" i="20"/>
  <c r="D1331" i="20"/>
  <c r="D1395" i="20"/>
  <c r="D1459" i="20"/>
  <c r="D1523" i="20"/>
  <c r="D1587" i="20"/>
  <c r="D1651" i="20"/>
  <c r="D1715" i="20"/>
  <c r="D1779" i="20"/>
  <c r="D1843" i="20"/>
  <c r="D1907" i="20"/>
  <c r="D1971" i="20"/>
  <c r="D2035" i="20"/>
  <c r="D2099" i="20"/>
  <c r="D2163" i="20"/>
  <c r="D2227" i="20"/>
  <c r="D2384" i="20"/>
  <c r="D2632" i="20"/>
  <c r="D2962" i="20"/>
  <c r="D3755" i="20"/>
  <c r="F777" i="24"/>
  <c r="G777" i="24" s="1"/>
  <c r="F216" i="23" l="1"/>
  <c r="G216" i="23" s="1"/>
  <c r="G299" i="23"/>
  <c r="H294" i="23" s="1"/>
  <c r="F77" i="21"/>
  <c r="G77" i="21" s="1"/>
  <c r="F102" i="9"/>
  <c r="G102" i="9" s="1"/>
  <c r="F109" i="9"/>
  <c r="G109" i="9" s="1"/>
  <c r="F289" i="23"/>
  <c r="G289" i="23" s="1"/>
  <c r="F45" i="21"/>
  <c r="G45" i="21" s="1"/>
  <c r="F233" i="23"/>
  <c r="G233" i="23" s="1"/>
  <c r="F17" i="29"/>
  <c r="G17" i="29" s="1"/>
  <c r="F29" i="29"/>
  <c r="G29" i="29" s="1"/>
  <c r="F89" i="26"/>
  <c r="G89" i="26" s="1"/>
  <c r="F204" i="23"/>
  <c r="G204" i="23" s="1"/>
  <c r="F28" i="29"/>
  <c r="G28" i="29" s="1"/>
  <c r="F224" i="23"/>
  <c r="G224" i="23" s="1"/>
  <c r="F16" i="29"/>
  <c r="G16" i="29" s="1"/>
  <c r="F88" i="26"/>
  <c r="G88" i="26" s="1"/>
  <c r="F86" i="26"/>
  <c r="G86" i="26" s="1"/>
  <c r="F89" i="9"/>
  <c r="G89" i="9" s="1"/>
  <c r="F90" i="26"/>
  <c r="G90" i="26" s="1"/>
  <c r="F97" i="21"/>
  <c r="G97" i="21" s="1"/>
  <c r="F31" i="29"/>
  <c r="G31" i="29" s="1"/>
  <c r="F110" i="9"/>
  <c r="G110" i="9" s="1"/>
  <c r="F34" i="29"/>
  <c r="G34" i="29" s="1"/>
  <c r="F99" i="9"/>
  <c r="G99" i="9" s="1"/>
  <c r="F32" i="29"/>
  <c r="G32" i="29" s="1"/>
  <c r="F100" i="9"/>
  <c r="G100" i="9" s="1"/>
  <c r="F118" i="9"/>
  <c r="G118" i="9" s="1"/>
  <c r="F98" i="9"/>
  <c r="G98" i="9" s="1"/>
  <c r="F93" i="26"/>
  <c r="G93" i="26" s="1"/>
  <c r="F37" i="29"/>
  <c r="G37" i="29" s="1"/>
  <c r="F99" i="21"/>
  <c r="G99" i="21" s="1"/>
  <c r="F82" i="21"/>
  <c r="G82" i="21" s="1"/>
  <c r="F100" i="21"/>
  <c r="G100" i="21" s="1"/>
  <c r="F33" i="29"/>
  <c r="G33" i="29" s="1"/>
  <c r="F58" i="21"/>
  <c r="G58" i="21" s="1"/>
  <c r="F78" i="21"/>
  <c r="G78" i="21" s="1"/>
  <c r="F92" i="9"/>
  <c r="G92" i="9" s="1"/>
  <c r="G93" i="9" s="1"/>
  <c r="H86" i="9" s="1"/>
  <c r="F80" i="21"/>
  <c r="G80" i="21" s="1"/>
  <c r="F60" i="21"/>
  <c r="G60" i="21" s="1"/>
  <c r="F47" i="21"/>
  <c r="G47" i="21" s="1"/>
  <c r="F61" i="21"/>
  <c r="G61" i="21" s="1"/>
  <c r="F48" i="21"/>
  <c r="G48" i="21" s="1"/>
  <c r="F235" i="23"/>
  <c r="G235" i="23" s="1"/>
  <c r="F215" i="23"/>
  <c r="G215" i="23" s="1"/>
  <c r="F236" i="23"/>
  <c r="G236" i="23" s="1"/>
  <c r="F213" i="23"/>
  <c r="G213" i="23" s="1"/>
  <c r="F120" i="9"/>
  <c r="G120" i="9" s="1"/>
  <c r="F245" i="23"/>
  <c r="G245" i="23" s="1"/>
  <c r="F226" i="23"/>
  <c r="G226" i="23" s="1"/>
  <c r="F238" i="23"/>
  <c r="G238" i="23" s="1"/>
  <c r="F218" i="23"/>
  <c r="G218" i="23" s="1"/>
  <c r="F234" i="23"/>
  <c r="G234" i="23" s="1"/>
  <c r="F214" i="23"/>
  <c r="G214" i="23" s="1"/>
  <c r="F227" i="23"/>
  <c r="G227" i="23" s="1"/>
  <c r="F244" i="23"/>
  <c r="G244" i="23" s="1"/>
  <c r="F291" i="23"/>
  <c r="G291" i="23" s="1"/>
  <c r="G292" i="23" s="1"/>
  <c r="H286" i="23" s="1"/>
  <c r="F112" i="9"/>
  <c r="G112" i="9" s="1"/>
  <c r="G113" i="9" s="1"/>
  <c r="H106" i="9" s="1"/>
  <c r="F164" i="23"/>
  <c r="G164" i="23" s="1"/>
  <c r="F20" i="29"/>
  <c r="G20" i="29" s="1"/>
  <c r="F189" i="23"/>
  <c r="G189" i="23" s="1"/>
  <c r="F186" i="23"/>
  <c r="G186" i="23" s="1"/>
  <c r="F195" i="23"/>
  <c r="G195" i="23" s="1"/>
  <c r="F103" i="9"/>
  <c r="G103" i="9" s="1"/>
  <c r="F203" i="23"/>
  <c r="G203" i="23" s="1"/>
  <c r="F205" i="23"/>
  <c r="G205" i="23" s="1"/>
  <c r="F181" i="23"/>
  <c r="G181" i="23" s="1"/>
  <c r="F192" i="23"/>
  <c r="G192" i="23" s="1"/>
  <c r="F187" i="23"/>
  <c r="G187" i="23" s="1"/>
  <c r="F184" i="23"/>
  <c r="G184" i="23" s="1"/>
  <c r="F191" i="23"/>
  <c r="G191" i="23" s="1"/>
  <c r="F207" i="23"/>
  <c r="G207" i="23" s="1"/>
  <c r="F206" i="23"/>
  <c r="G206" i="23" s="1"/>
  <c r="F193" i="23"/>
  <c r="G193" i="23" s="1"/>
  <c r="F182" i="23"/>
  <c r="G182" i="23" s="1"/>
  <c r="F197" i="23"/>
  <c r="G197" i="23" s="1"/>
  <c r="F196" i="23"/>
  <c r="G196" i="23" s="1"/>
  <c r="F188" i="23"/>
  <c r="G188" i="23" s="1"/>
  <c r="F185" i="23"/>
  <c r="G185" i="23" s="1"/>
  <c r="F194" i="23"/>
  <c r="G194" i="23" s="1"/>
  <c r="F198" i="23"/>
  <c r="G198" i="23" s="1"/>
  <c r="F183" i="23"/>
  <c r="G183" i="23" s="1"/>
  <c r="F173" i="23"/>
  <c r="G173" i="23" s="1"/>
  <c r="F202" i="23"/>
  <c r="G202" i="23" s="1"/>
  <c r="F171" i="23"/>
  <c r="G171" i="23" s="1"/>
  <c r="F180" i="23"/>
  <c r="G180" i="23" s="1"/>
  <c r="F174" i="23"/>
  <c r="G174" i="23" s="1"/>
  <c r="F201" i="23"/>
  <c r="G201" i="23" s="1"/>
  <c r="F168" i="23"/>
  <c r="G168" i="23" s="1"/>
  <c r="F190" i="23"/>
  <c r="G190" i="23" s="1"/>
  <c r="F165" i="23"/>
  <c r="G165" i="23" s="1"/>
  <c r="F199" i="23"/>
  <c r="G199" i="23" s="1"/>
  <c r="F153" i="23"/>
  <c r="G153" i="23" s="1"/>
  <c r="F170" i="23"/>
  <c r="G170" i="23" s="1"/>
  <c r="F149" i="23"/>
  <c r="G149" i="23" s="1"/>
  <c r="F166" i="23"/>
  <c r="G166" i="23" s="1"/>
  <c r="F146" i="23"/>
  <c r="G146" i="23" s="1"/>
  <c r="F163" i="23"/>
  <c r="G163" i="23" s="1"/>
  <c r="F150" i="23"/>
  <c r="G150" i="23" s="1"/>
  <c r="F167" i="23"/>
  <c r="G167" i="23" s="1"/>
  <c r="F152" i="23"/>
  <c r="G152" i="23" s="1"/>
  <c r="F169" i="23"/>
  <c r="G169" i="23" s="1"/>
  <c r="F151" i="23"/>
  <c r="G151" i="23" s="1"/>
  <c r="F156" i="23"/>
  <c r="G156" i="23" s="1"/>
  <c r="F154" i="23"/>
  <c r="G154" i="23" s="1"/>
  <c r="F157" i="23"/>
  <c r="G157" i="23" s="1"/>
  <c r="F771" i="24"/>
  <c r="G771" i="24" s="1"/>
  <c r="F147" i="23"/>
  <c r="G147" i="23" s="1"/>
  <c r="F148" i="23"/>
  <c r="G148" i="23" s="1"/>
  <c r="F775" i="24"/>
  <c r="G775" i="24" s="1"/>
  <c r="F772" i="24"/>
  <c r="G772" i="24" s="1"/>
  <c r="F774" i="24"/>
  <c r="G774" i="24" s="1"/>
  <c r="F778" i="24"/>
  <c r="G778" i="24" s="1"/>
  <c r="F773" i="24"/>
  <c r="G773" i="24" s="1"/>
  <c r="F770" i="24"/>
  <c r="G770" i="24" s="1"/>
  <c r="K28" i="18"/>
  <c r="G21" i="29" l="1"/>
  <c r="H13" i="29" s="1"/>
  <c r="E413" i="36" s="1"/>
  <c r="G246" i="23"/>
  <c r="H241" i="23" s="1"/>
  <c r="G121" i="9"/>
  <c r="H115" i="9" s="1"/>
  <c r="G94" i="26"/>
  <c r="H82" i="26" s="1"/>
  <c r="G104" i="9"/>
  <c r="H95" i="9" s="1"/>
  <c r="G38" i="29"/>
  <c r="H23" i="29" s="1"/>
  <c r="E412" i="36" s="1"/>
  <c r="G101" i="21"/>
  <c r="H92" i="21" s="1"/>
  <c r="E110" i="36" s="1"/>
  <c r="G83" i="21"/>
  <c r="H73" i="21" s="1"/>
  <c r="E109" i="36" s="1"/>
  <c r="G49" i="21"/>
  <c r="H40" i="21" s="1"/>
  <c r="E107" i="36" s="1"/>
  <c r="G62" i="21"/>
  <c r="H54" i="21" s="1"/>
  <c r="E108" i="36" s="1"/>
  <c r="G239" i="23"/>
  <c r="H230" i="23" s="1"/>
  <c r="G228" i="23"/>
  <c r="H221" i="23" s="1"/>
  <c r="G219" i="23"/>
  <c r="H210" i="23" s="1"/>
  <c r="G208" i="23"/>
  <c r="H177" i="23" s="1"/>
  <c r="G158" i="23"/>
  <c r="H143" i="23" s="1"/>
  <c r="G175" i="23"/>
  <c r="H160" i="23" s="1"/>
  <c r="G779" i="24"/>
  <c r="H767" i="24" s="1"/>
  <c r="F2" i="8"/>
  <c r="D283" i="36" l="1"/>
  <c r="H56" i="7"/>
  <c r="F56" i="7"/>
  <c r="E56" i="7"/>
  <c r="H55" i="7"/>
  <c r="F55" i="7"/>
  <c r="E55" i="7"/>
  <c r="H54" i="7"/>
  <c r="F54" i="7"/>
  <c r="E54" i="7"/>
  <c r="H53" i="7"/>
  <c r="F53" i="7"/>
  <c r="E53" i="7"/>
  <c r="H52" i="7"/>
  <c r="F52" i="7"/>
  <c r="E52" i="7"/>
  <c r="H51" i="7"/>
  <c r="F51" i="7"/>
  <c r="E51" i="7"/>
  <c r="H50" i="7"/>
  <c r="F50" i="7"/>
  <c r="E50" i="7"/>
  <c r="H49" i="7"/>
  <c r="F49" i="7"/>
  <c r="E49" i="7"/>
  <c r="H48" i="7"/>
  <c r="F48" i="7"/>
  <c r="E48" i="7"/>
  <c r="H47" i="7"/>
  <c r="F47" i="7"/>
  <c r="E47" i="7"/>
  <c r="H46" i="7"/>
  <c r="F46" i="7"/>
  <c r="E46" i="7"/>
  <c r="H45" i="7"/>
  <c r="F45" i="7"/>
  <c r="E45" i="7"/>
  <c r="H44" i="7"/>
  <c r="F44" i="7"/>
  <c r="E44" i="7"/>
  <c r="H43" i="7"/>
  <c r="F43" i="7"/>
  <c r="E43" i="7"/>
  <c r="H42" i="7"/>
  <c r="F42" i="7"/>
  <c r="E42" i="7"/>
  <c r="H41" i="7"/>
  <c r="F41" i="7"/>
  <c r="E41" i="7"/>
  <c r="H40" i="7"/>
  <c r="F40" i="7"/>
  <c r="E40" i="7"/>
  <c r="H39" i="7"/>
  <c r="F39" i="7"/>
  <c r="E39" i="7"/>
  <c r="H38" i="7"/>
  <c r="F38" i="7"/>
  <c r="E38" i="7"/>
  <c r="H37" i="7"/>
  <c r="F37" i="7"/>
  <c r="E37" i="7"/>
  <c r="H36" i="7"/>
  <c r="F36" i="7"/>
  <c r="E36" i="7"/>
  <c r="H35" i="7"/>
  <c r="F35" i="7"/>
  <c r="E35" i="7"/>
  <c r="H34" i="7"/>
  <c r="F34" i="7"/>
  <c r="E34" i="7"/>
  <c r="H33" i="7"/>
  <c r="F33" i="7"/>
  <c r="E33" i="7"/>
  <c r="H32" i="7"/>
  <c r="F32" i="7"/>
  <c r="E32" i="7"/>
  <c r="H31" i="7"/>
  <c r="F31" i="7"/>
  <c r="E31" i="7"/>
  <c r="H30" i="7"/>
  <c r="F30" i="7"/>
  <c r="E30" i="7"/>
  <c r="H29" i="7"/>
  <c r="F29" i="7"/>
  <c r="E29" i="7"/>
  <c r="H28" i="7"/>
  <c r="F28" i="7"/>
  <c r="E28" i="7"/>
  <c r="H27" i="7"/>
  <c r="F27" i="7"/>
  <c r="E27" i="7"/>
  <c r="H24" i="7"/>
  <c r="F24" i="7"/>
  <c r="F16" i="16" s="1"/>
  <c r="E24" i="7"/>
  <c r="C16" i="16" s="1"/>
  <c r="D179" i="36"/>
  <c r="D17" i="36"/>
  <c r="C17" i="36"/>
  <c r="D15" i="36"/>
  <c r="C15" i="36"/>
  <c r="C13" i="36"/>
  <c r="C11" i="36"/>
  <c r="C9" i="36"/>
  <c r="E6" i="36"/>
  <c r="D6" i="36"/>
  <c r="C6" i="36"/>
  <c r="E3" i="36"/>
  <c r="D3" i="36"/>
  <c r="C3" i="36"/>
  <c r="B3" i="36"/>
  <c r="M24" i="7"/>
  <c r="M21" i="7"/>
  <c r="C10" i="36" l="1"/>
  <c r="C12" i="36"/>
  <c r="C14" i="36"/>
  <c r="C16" i="36"/>
  <c r="D14" i="36"/>
  <c r="D16" i="36"/>
  <c r="D247" i="36"/>
  <c r="D347" i="36"/>
  <c r="D382" i="36"/>
  <c r="D371" i="13" l="1"/>
  <c r="F361" i="13" s="1"/>
  <c r="G361" i="13" s="1"/>
  <c r="H370" i="13"/>
  <c r="H369" i="13"/>
  <c r="H368" i="13"/>
  <c r="D361" i="13"/>
  <c r="C361" i="13"/>
  <c r="C358" i="13" s="1"/>
  <c r="D356" i="13"/>
  <c r="F346" i="13" s="1"/>
  <c r="G346" i="13" s="1"/>
  <c r="H355" i="13"/>
  <c r="H354" i="13"/>
  <c r="H353" i="13"/>
  <c r="D346" i="13"/>
  <c r="C346" i="13"/>
  <c r="C343" i="13" s="1"/>
  <c r="D331" i="13"/>
  <c r="C331" i="13"/>
  <c r="C328" i="13" s="1"/>
  <c r="D341" i="13"/>
  <c r="F331" i="13" s="1"/>
  <c r="G331" i="13" s="1"/>
  <c r="H340" i="13"/>
  <c r="H339" i="13"/>
  <c r="H338" i="13"/>
  <c r="D740" i="24" l="1"/>
  <c r="F199" i="31"/>
  <c r="F156" i="31"/>
  <c r="F113" i="31"/>
  <c r="F76" i="31"/>
  <c r="F34" i="31"/>
  <c r="E20" i="30"/>
  <c r="E114" i="31" l="1"/>
  <c r="C10" i="21" l="1"/>
  <c r="C9" i="21"/>
  <c r="J246" i="33" l="1"/>
  <c r="B15" i="33"/>
  <c r="D191" i="13" l="1"/>
  <c r="D159" i="13"/>
  <c r="D30" i="13"/>
  <c r="D709" i="32"/>
  <c r="D702" i="32"/>
  <c r="D594" i="32"/>
  <c r="D399" i="32"/>
  <c r="D145" i="32"/>
  <c r="D1361" i="25"/>
  <c r="D1217" i="25"/>
  <c r="D1159" i="25"/>
  <c r="D1122" i="25"/>
  <c r="D773" i="25"/>
  <c r="D204" i="25"/>
  <c r="D99" i="25"/>
  <c r="D82" i="25"/>
  <c r="D593" i="24"/>
  <c r="D247" i="32" l="1"/>
  <c r="G184" i="32"/>
  <c r="G183" i="32"/>
  <c r="F184" i="32"/>
  <c r="F183" i="32"/>
  <c r="E184" i="32"/>
  <c r="E183" i="32"/>
  <c r="C184" i="32"/>
  <c r="C183" i="32"/>
  <c r="B184" i="32"/>
  <c r="B183" i="32"/>
  <c r="B182" i="32"/>
  <c r="D176" i="32"/>
  <c r="D175" i="32"/>
  <c r="D174" i="32"/>
  <c r="D177" i="32" s="1"/>
  <c r="F362" i="25" l="1"/>
  <c r="G362" i="25" s="1"/>
  <c r="D362" i="25"/>
  <c r="C362" i="25"/>
  <c r="D267" i="25" l="1"/>
  <c r="D325" i="24" l="1"/>
  <c r="D298" i="24"/>
  <c r="D293" i="24"/>
  <c r="D134" i="24"/>
  <c r="D70" i="24"/>
  <c r="D651" i="24" l="1"/>
  <c r="D58" i="7" l="1"/>
  <c r="I622" i="24" l="1"/>
  <c r="D244" i="24"/>
  <c r="D237" i="24"/>
  <c r="B31" i="24"/>
  <c r="B25" i="32"/>
  <c r="F514" i="32"/>
  <c r="G514" i="32" s="1"/>
  <c r="D161" i="32"/>
  <c r="D274" i="32"/>
  <c r="D747" i="32"/>
  <c r="C747" i="32"/>
  <c r="D742" i="32"/>
  <c r="D735" i="32"/>
  <c r="F724" i="32"/>
  <c r="F723" i="32"/>
  <c r="F722" i="32"/>
  <c r="F721" i="32"/>
  <c r="F719" i="32"/>
  <c r="F718" i="32"/>
  <c r="F717" i="32"/>
  <c r="F716" i="32"/>
  <c r="F714" i="32"/>
  <c r="D724" i="32"/>
  <c r="C724" i="32"/>
  <c r="D723" i="32"/>
  <c r="C723" i="32"/>
  <c r="D722" i="32"/>
  <c r="C722" i="32"/>
  <c r="D721" i="32"/>
  <c r="C721" i="32"/>
  <c r="D719" i="32"/>
  <c r="C719" i="32"/>
  <c r="D718" i="32"/>
  <c r="C718" i="32"/>
  <c r="D717" i="32"/>
  <c r="C717" i="32"/>
  <c r="D716" i="32"/>
  <c r="C716" i="32"/>
  <c r="D714" i="32"/>
  <c r="C714" i="32"/>
  <c r="F676" i="32"/>
  <c r="F675" i="32"/>
  <c r="F674" i="32"/>
  <c r="F671" i="32"/>
  <c r="D676" i="32"/>
  <c r="C676" i="32"/>
  <c r="D675" i="32"/>
  <c r="C675" i="32"/>
  <c r="D674" i="32"/>
  <c r="C674" i="32"/>
  <c r="D671" i="32"/>
  <c r="C671" i="32"/>
  <c r="F669" i="32"/>
  <c r="D669" i="32"/>
  <c r="C669" i="32"/>
  <c r="D580" i="32"/>
  <c r="D587" i="32"/>
  <c r="D601" i="32"/>
  <c r="D608" i="32"/>
  <c r="D615" i="32"/>
  <c r="D622" i="32"/>
  <c r="D629" i="32"/>
  <c r="D636" i="32"/>
  <c r="D643" i="32"/>
  <c r="D650" i="32"/>
  <c r="D657" i="32"/>
  <c r="F567" i="32"/>
  <c r="F565" i="32"/>
  <c r="F562" i="32"/>
  <c r="F558" i="32"/>
  <c r="F555" i="32"/>
  <c r="F553" i="32"/>
  <c r="F552" i="32"/>
  <c r="F551" i="32"/>
  <c r="F550" i="32"/>
  <c r="F548" i="32"/>
  <c r="F545" i="32"/>
  <c r="F544" i="32"/>
  <c r="F543" i="32"/>
  <c r="F542" i="32"/>
  <c r="F541" i="32"/>
  <c r="F539" i="32"/>
  <c r="D567" i="32"/>
  <c r="C567" i="32"/>
  <c r="D565" i="32"/>
  <c r="C565" i="32"/>
  <c r="D563" i="32"/>
  <c r="C563" i="32"/>
  <c r="D562" i="32"/>
  <c r="C562" i="32"/>
  <c r="D558" i="32"/>
  <c r="C558" i="32"/>
  <c r="D555" i="32"/>
  <c r="C555" i="32"/>
  <c r="D553" i="32"/>
  <c r="C553" i="32"/>
  <c r="D552" i="32"/>
  <c r="C552" i="32"/>
  <c r="D551" i="32"/>
  <c r="C551" i="32"/>
  <c r="D550" i="32"/>
  <c r="C550" i="32"/>
  <c r="D548" i="32"/>
  <c r="C548" i="32"/>
  <c r="D545" i="32"/>
  <c r="C545" i="32"/>
  <c r="D544" i="32"/>
  <c r="C544" i="32"/>
  <c r="D543" i="32"/>
  <c r="C543" i="32"/>
  <c r="D542" i="32"/>
  <c r="C542" i="32"/>
  <c r="D541" i="32"/>
  <c r="C541" i="32"/>
  <c r="D539" i="32"/>
  <c r="C539" i="32"/>
  <c r="F523" i="32"/>
  <c r="D523" i="32"/>
  <c r="C523" i="32"/>
  <c r="D514" i="32"/>
  <c r="C514" i="32"/>
  <c r="I508" i="32"/>
  <c r="F499" i="32"/>
  <c r="D499" i="32"/>
  <c r="C499" i="32"/>
  <c r="D494" i="32"/>
  <c r="F483" i="32" s="1"/>
  <c r="F473" i="32"/>
  <c r="D473" i="32"/>
  <c r="C473" i="32"/>
  <c r="D468" i="32"/>
  <c r="F457" i="32" s="1"/>
  <c r="F449" i="32"/>
  <c r="D449" i="32"/>
  <c r="C449" i="32"/>
  <c r="D443" i="32"/>
  <c r="F404" i="32"/>
  <c r="D404" i="32"/>
  <c r="C404" i="32"/>
  <c r="F302" i="32"/>
  <c r="F300" i="32"/>
  <c r="F297" i="32"/>
  <c r="F291" i="32"/>
  <c r="F289" i="32"/>
  <c r="F288" i="32"/>
  <c r="F287" i="32"/>
  <c r="F286" i="32"/>
  <c r="F284" i="32"/>
  <c r="F281" i="32"/>
  <c r="F279" i="32"/>
  <c r="D302" i="32"/>
  <c r="C302" i="32"/>
  <c r="D300" i="32"/>
  <c r="C300" i="32"/>
  <c r="D298" i="32"/>
  <c r="C298" i="32"/>
  <c r="D297" i="32"/>
  <c r="C297" i="32"/>
  <c r="D291" i="32"/>
  <c r="C291" i="32"/>
  <c r="D289" i="32"/>
  <c r="C289" i="32"/>
  <c r="D288" i="32"/>
  <c r="C288" i="32"/>
  <c r="D287" i="32"/>
  <c r="C287" i="32"/>
  <c r="D286" i="32"/>
  <c r="C286" i="32"/>
  <c r="D284" i="32"/>
  <c r="C284" i="32"/>
  <c r="D281" i="32"/>
  <c r="C281" i="32"/>
  <c r="D279" i="32"/>
  <c r="C279" i="32"/>
  <c r="D248" i="36" l="1"/>
  <c r="F264" i="32"/>
  <c r="C264" i="32"/>
  <c r="D264" i="32"/>
  <c r="D215" i="32"/>
  <c r="F205" i="32" s="1"/>
  <c r="G205" i="32" s="1"/>
  <c r="D200" i="32"/>
  <c r="F190" i="32" s="1"/>
  <c r="G190" i="32" s="1"/>
  <c r="D184" i="32"/>
  <c r="D183" i="32"/>
  <c r="D182" i="32"/>
  <c r="F134" i="32"/>
  <c r="G134" i="32" s="1"/>
  <c r="F124" i="32"/>
  <c r="G124" i="32" s="1"/>
  <c r="D124" i="32"/>
  <c r="G121" i="32" s="1"/>
  <c r="C124" i="32"/>
  <c r="C121" i="32" s="1"/>
  <c r="F104" i="32"/>
  <c r="G104" i="32" s="1"/>
  <c r="F103" i="32"/>
  <c r="G103" i="32" s="1"/>
  <c r="D104" i="32"/>
  <c r="C104" i="32"/>
  <c r="D103" i="32"/>
  <c r="G100" i="32" s="1"/>
  <c r="C103" i="32"/>
  <c r="C100" i="32" s="1"/>
  <c r="F94" i="32"/>
  <c r="G94" i="32" s="1"/>
  <c r="F93" i="32"/>
  <c r="G93" i="32" s="1"/>
  <c r="D94" i="32"/>
  <c r="C94" i="32"/>
  <c r="D93" i="32"/>
  <c r="C93" i="32"/>
  <c r="C90" i="32" s="1"/>
  <c r="D88" i="32"/>
  <c r="F77" i="32" s="1"/>
  <c r="G77" i="32" s="1"/>
  <c r="D72" i="32"/>
  <c r="F62" i="32" s="1"/>
  <c r="G62" i="32" s="1"/>
  <c r="D57" i="32"/>
  <c r="F46" i="32" s="1"/>
  <c r="G46" i="32" s="1"/>
  <c r="D37" i="32"/>
  <c r="G34" i="32" s="1"/>
  <c r="C37" i="32"/>
  <c r="F28" i="32"/>
  <c r="G28" i="32" s="1"/>
  <c r="D28" i="32"/>
  <c r="G25" i="32" s="1"/>
  <c r="D348" i="36" s="1"/>
  <c r="C28" i="32"/>
  <c r="C25" i="32" s="1"/>
  <c r="C348" i="36" s="1"/>
  <c r="F19" i="32"/>
  <c r="G19" i="32" s="1"/>
  <c r="D19" i="32"/>
  <c r="C19" i="32"/>
  <c r="C16" i="32" s="1"/>
  <c r="C347" i="36" s="1"/>
  <c r="B34" i="32"/>
  <c r="G744" i="32"/>
  <c r="C744" i="32"/>
  <c r="F720" i="32"/>
  <c r="G720" i="32" s="1"/>
  <c r="F715" i="32"/>
  <c r="G715" i="32" s="1"/>
  <c r="G724" i="32"/>
  <c r="G723" i="32"/>
  <c r="G722" i="32"/>
  <c r="G721" i="32"/>
  <c r="D720" i="32"/>
  <c r="C720" i="32"/>
  <c r="B720" i="32"/>
  <c r="G719" i="32"/>
  <c r="G718" i="32"/>
  <c r="G717" i="32"/>
  <c r="G716" i="32"/>
  <c r="D715" i="32"/>
  <c r="C715" i="32"/>
  <c r="B715" i="32"/>
  <c r="G714" i="32"/>
  <c r="F677" i="32"/>
  <c r="G677" i="32" s="1"/>
  <c r="F673" i="32"/>
  <c r="G673" i="32" s="1"/>
  <c r="F672" i="32"/>
  <c r="G672" i="32" s="1"/>
  <c r="F670" i="32"/>
  <c r="G670" i="32" s="1"/>
  <c r="D677" i="32"/>
  <c r="C677" i="32"/>
  <c r="B677" i="32"/>
  <c r="G676" i="32"/>
  <c r="G675" i="32"/>
  <c r="G674" i="32"/>
  <c r="D673" i="32"/>
  <c r="C673" i="32"/>
  <c r="B673" i="32"/>
  <c r="D672" i="32"/>
  <c r="C672" i="32"/>
  <c r="B672" i="32"/>
  <c r="G671" i="32"/>
  <c r="D670" i="32"/>
  <c r="C670" i="32"/>
  <c r="B670" i="32"/>
  <c r="G669" i="32"/>
  <c r="F556" i="32"/>
  <c r="G556" i="32" s="1"/>
  <c r="F560" i="32"/>
  <c r="G560" i="32" s="1"/>
  <c r="F564" i="32"/>
  <c r="G564" i="32" s="1"/>
  <c r="F566" i="32"/>
  <c r="G566" i="32" s="1"/>
  <c r="F559" i="32"/>
  <c r="G559" i="32" s="1"/>
  <c r="F561" i="32"/>
  <c r="G561" i="32" s="1"/>
  <c r="F557" i="32"/>
  <c r="G557" i="32" s="1"/>
  <c r="F554" i="32"/>
  <c r="G554" i="32" s="1"/>
  <c r="F549" i="32"/>
  <c r="G549" i="32" s="1"/>
  <c r="F547" i="32"/>
  <c r="G547" i="32" s="1"/>
  <c r="F546" i="32"/>
  <c r="G546" i="32" s="1"/>
  <c r="F540" i="32"/>
  <c r="G540" i="32" s="1"/>
  <c r="G567" i="32"/>
  <c r="C566" i="32"/>
  <c r="B566" i="32"/>
  <c r="G565" i="32"/>
  <c r="C564" i="32"/>
  <c r="B564" i="32"/>
  <c r="G562" i="32"/>
  <c r="C561" i="32"/>
  <c r="B561" i="32"/>
  <c r="D560" i="32"/>
  <c r="C560" i="32"/>
  <c r="B560" i="32"/>
  <c r="D559" i="32"/>
  <c r="C559" i="32"/>
  <c r="B559" i="32"/>
  <c r="G558" i="32"/>
  <c r="D557" i="32"/>
  <c r="C557" i="32"/>
  <c r="B557" i="32"/>
  <c r="C556" i="32"/>
  <c r="B556" i="32"/>
  <c r="G555" i="32"/>
  <c r="C554" i="32"/>
  <c r="B554" i="32"/>
  <c r="G553" i="32"/>
  <c r="G552" i="32"/>
  <c r="G551" i="32"/>
  <c r="G550" i="32"/>
  <c r="C549" i="32"/>
  <c r="B549" i="32"/>
  <c r="G548" i="32"/>
  <c r="D547" i="32"/>
  <c r="C547" i="32"/>
  <c r="B547" i="32"/>
  <c r="D546" i="32"/>
  <c r="C546" i="32"/>
  <c r="B546" i="32"/>
  <c r="G545" i="32"/>
  <c r="G544" i="32"/>
  <c r="G543" i="32"/>
  <c r="G542" i="32"/>
  <c r="G541" i="32"/>
  <c r="D540" i="32"/>
  <c r="C540" i="32"/>
  <c r="B540" i="32"/>
  <c r="G539" i="32"/>
  <c r="E533" i="32"/>
  <c r="E532" i="32"/>
  <c r="G523" i="32"/>
  <c r="C520" i="32"/>
  <c r="C511" i="32"/>
  <c r="G499" i="32"/>
  <c r="G496" i="32"/>
  <c r="C496" i="32"/>
  <c r="G483" i="32"/>
  <c r="D483" i="32"/>
  <c r="G479" i="32" s="1"/>
  <c r="C483" i="32"/>
  <c r="C479" i="32" s="1"/>
  <c r="G473" i="32"/>
  <c r="C470" i="32"/>
  <c r="C454" i="32"/>
  <c r="G449" i="32"/>
  <c r="C446" i="32"/>
  <c r="F434" i="32"/>
  <c r="G434" i="32" s="1"/>
  <c r="G435" i="32" s="1"/>
  <c r="G438" i="32"/>
  <c r="C434" i="32"/>
  <c r="C420" i="32" s="1"/>
  <c r="G404" i="32"/>
  <c r="C401" i="32"/>
  <c r="F292" i="32"/>
  <c r="G292" i="32" s="1"/>
  <c r="D392" i="32"/>
  <c r="F295" i="32" s="1"/>
  <c r="G295" i="32" s="1"/>
  <c r="D385" i="32"/>
  <c r="F299" i="32" s="1"/>
  <c r="G299" i="32" s="1"/>
  <c r="D378" i="32"/>
  <c r="D371" i="32"/>
  <c r="F294" i="32" s="1"/>
  <c r="G294" i="32" s="1"/>
  <c r="D364" i="32"/>
  <c r="F296" i="32" s="1"/>
  <c r="G296" i="32" s="1"/>
  <c r="D357" i="32"/>
  <c r="F293" i="32" s="1"/>
  <c r="G293" i="32" s="1"/>
  <c r="D350" i="32"/>
  <c r="F290" i="32" s="1"/>
  <c r="G290" i="32" s="1"/>
  <c r="D343" i="32"/>
  <c r="D336" i="32"/>
  <c r="F285" i="32" s="1"/>
  <c r="G285" i="32" s="1"/>
  <c r="F283" i="32"/>
  <c r="G283" i="32" s="1"/>
  <c r="D322" i="32"/>
  <c r="F282" i="32" s="1"/>
  <c r="G282" i="32" s="1"/>
  <c r="D315" i="32"/>
  <c r="F280" i="32" s="1"/>
  <c r="G280" i="32" s="1"/>
  <c r="G302" i="32"/>
  <c r="C301" i="32"/>
  <c r="B301" i="32"/>
  <c r="G300" i="32"/>
  <c r="C299" i="32"/>
  <c r="B299" i="32"/>
  <c r="G297" i="32"/>
  <c r="C296" i="32"/>
  <c r="B296" i="32"/>
  <c r="D295" i="32"/>
  <c r="C295" i="32"/>
  <c r="B295" i="32"/>
  <c r="D294" i="32"/>
  <c r="C294" i="32"/>
  <c r="B294" i="32"/>
  <c r="D293" i="32"/>
  <c r="C293" i="32"/>
  <c r="B293" i="32"/>
  <c r="C292" i="32"/>
  <c r="B292" i="32"/>
  <c r="G291" i="32"/>
  <c r="C290" i="32"/>
  <c r="B290" i="32"/>
  <c r="G289" i="32"/>
  <c r="G288" i="32"/>
  <c r="G287" i="32"/>
  <c r="G286" i="32"/>
  <c r="C285" i="32"/>
  <c r="B285" i="32"/>
  <c r="G284" i="32"/>
  <c r="D283" i="32"/>
  <c r="C283" i="32"/>
  <c r="B283" i="32"/>
  <c r="D282" i="32"/>
  <c r="C282" i="32"/>
  <c r="B282" i="32"/>
  <c r="G281" i="32"/>
  <c r="D280" i="32"/>
  <c r="C280" i="32"/>
  <c r="B280" i="32"/>
  <c r="G279" i="32"/>
  <c r="D241" i="32"/>
  <c r="D253" i="32" s="1"/>
  <c r="G235" i="32"/>
  <c r="G241" i="32" s="1"/>
  <c r="F235" i="32"/>
  <c r="F241" i="32" s="1"/>
  <c r="E235" i="32"/>
  <c r="E241" i="32" s="1"/>
  <c r="E253" i="32" s="1"/>
  <c r="C235" i="32"/>
  <c r="C241" i="32" s="1"/>
  <c r="B235" i="32"/>
  <c r="B241" i="32" s="1"/>
  <c r="D220" i="32"/>
  <c r="C220" i="32"/>
  <c r="C217" i="32" s="1"/>
  <c r="G217" i="32"/>
  <c r="C205" i="32"/>
  <c r="C202" i="32" s="1"/>
  <c r="G202" i="32"/>
  <c r="C190" i="32"/>
  <c r="C187" i="32" s="1"/>
  <c r="G187" i="32"/>
  <c r="D166" i="32"/>
  <c r="G163" i="32" s="1"/>
  <c r="C166" i="32"/>
  <c r="C163" i="32" s="1"/>
  <c r="F150" i="32"/>
  <c r="G150" i="32" s="1"/>
  <c r="D150" i="32"/>
  <c r="G147" i="32" s="1"/>
  <c r="C150" i="32"/>
  <c r="C147" i="32" s="1"/>
  <c r="D134" i="32"/>
  <c r="G131" i="32" s="1"/>
  <c r="C134" i="32"/>
  <c r="C131" i="32" s="1"/>
  <c r="G74" i="32"/>
  <c r="C77" i="32"/>
  <c r="C74" i="32" s="1"/>
  <c r="D62" i="32"/>
  <c r="G59" i="32" s="1"/>
  <c r="C62" i="32"/>
  <c r="C59" i="32" s="1"/>
  <c r="D46" i="32"/>
  <c r="G43" i="32" s="1"/>
  <c r="C46" i="32"/>
  <c r="C43" i="32" s="1"/>
  <c r="D349" i="36" l="1"/>
  <c r="C349" i="36"/>
  <c r="F301" i="32"/>
  <c r="G301" i="32" s="1"/>
  <c r="B43" i="32"/>
  <c r="D185" i="32"/>
  <c r="F166" i="32" s="1"/>
  <c r="G166" i="32" s="1"/>
  <c r="G253" i="32"/>
  <c r="G247" i="32"/>
  <c r="C247" i="32"/>
  <c r="C253" i="32"/>
  <c r="F247" i="32"/>
  <c r="F253" i="32"/>
  <c r="B253" i="32"/>
  <c r="B247" i="32"/>
  <c r="E247" i="32"/>
  <c r="C350" i="36" l="1"/>
  <c r="D350" i="36"/>
  <c r="B59" i="32"/>
  <c r="F220" i="32"/>
  <c r="G220" i="32" s="1"/>
  <c r="C351" i="36" l="1"/>
  <c r="D351" i="36"/>
  <c r="B74" i="32"/>
  <c r="C11" i="32"/>
  <c r="C10" i="32"/>
  <c r="D6" i="32"/>
  <c r="F1420" i="25"/>
  <c r="G1420" i="25" s="1"/>
  <c r="D1420" i="25"/>
  <c r="C1420" i="25"/>
  <c r="G1441" i="25"/>
  <c r="G1440" i="25"/>
  <c r="G1438" i="25"/>
  <c r="G1437" i="25"/>
  <c r="G1435" i="25"/>
  <c r="G1434" i="25"/>
  <c r="F1422" i="25"/>
  <c r="G1422" i="25" s="1"/>
  <c r="D1422" i="25"/>
  <c r="C1422" i="25"/>
  <c r="F1421" i="25"/>
  <c r="G1421" i="25" s="1"/>
  <c r="D1421" i="25"/>
  <c r="C1421" i="25"/>
  <c r="F1369" i="25"/>
  <c r="G1369" i="25" s="1"/>
  <c r="D1369" i="25"/>
  <c r="C1369" i="25"/>
  <c r="F1368" i="25"/>
  <c r="G1368" i="25" s="1"/>
  <c r="D1368" i="25"/>
  <c r="C1368" i="25"/>
  <c r="F1367" i="25"/>
  <c r="G1367" i="25" s="1"/>
  <c r="D1367" i="25"/>
  <c r="C1367" i="25"/>
  <c r="G1388" i="25"/>
  <c r="G1387" i="25"/>
  <c r="G1385" i="25"/>
  <c r="G1384" i="25"/>
  <c r="G1382" i="25"/>
  <c r="G1381" i="25"/>
  <c r="G1351" i="25"/>
  <c r="G1350" i="25"/>
  <c r="G1348" i="25"/>
  <c r="G1347" i="25"/>
  <c r="G1345" i="25"/>
  <c r="G1344" i="25"/>
  <c r="F1332" i="25"/>
  <c r="G1332" i="25" s="1"/>
  <c r="D1332" i="25"/>
  <c r="C1332" i="25"/>
  <c r="F1331" i="25"/>
  <c r="G1331" i="25" s="1"/>
  <c r="D1331" i="25"/>
  <c r="C1331" i="25"/>
  <c r="F1330" i="25"/>
  <c r="G1330" i="25" s="1"/>
  <c r="D1330" i="25"/>
  <c r="C1330" i="25"/>
  <c r="G1314" i="25"/>
  <c r="G1313" i="25"/>
  <c r="G1311" i="25"/>
  <c r="G1310" i="25"/>
  <c r="G1308" i="25"/>
  <c r="G1307" i="25"/>
  <c r="F1295" i="25"/>
  <c r="G1295" i="25" s="1"/>
  <c r="D1295" i="25"/>
  <c r="C1295" i="25"/>
  <c r="F1294" i="25"/>
  <c r="G1294" i="25" s="1"/>
  <c r="D1294" i="25"/>
  <c r="C1294" i="25"/>
  <c r="F1293" i="25"/>
  <c r="G1293" i="25" s="1"/>
  <c r="D1293" i="25"/>
  <c r="C1293" i="25"/>
  <c r="G1277" i="25"/>
  <c r="G1276" i="25"/>
  <c r="G1274" i="25"/>
  <c r="G1273" i="25"/>
  <c r="F1261" i="25"/>
  <c r="G1261" i="25" s="1"/>
  <c r="D1261" i="25"/>
  <c r="C1261" i="25"/>
  <c r="F1260" i="25"/>
  <c r="G1260" i="25" s="1"/>
  <c r="D1260" i="25"/>
  <c r="C1260" i="25"/>
  <c r="G1244" i="25"/>
  <c r="G1243" i="25"/>
  <c r="G1241" i="25"/>
  <c r="G1240" i="25"/>
  <c r="G1238" i="25"/>
  <c r="G1237" i="25"/>
  <c r="F1225" i="25"/>
  <c r="G1225" i="25" s="1"/>
  <c r="D1225" i="25"/>
  <c r="C1225" i="25"/>
  <c r="F1224" i="25"/>
  <c r="G1224" i="25" s="1"/>
  <c r="D1224" i="25"/>
  <c r="C1224" i="25"/>
  <c r="F1223" i="25"/>
  <c r="G1223" i="25" s="1"/>
  <c r="D1223" i="25"/>
  <c r="C1223" i="25"/>
  <c r="G1207" i="25"/>
  <c r="G1206" i="25"/>
  <c r="G1204" i="25"/>
  <c r="G1203" i="25"/>
  <c r="G1201" i="25"/>
  <c r="G1200" i="25"/>
  <c r="F1188" i="25"/>
  <c r="G1188" i="25" s="1"/>
  <c r="D1188" i="25"/>
  <c r="C1188" i="25"/>
  <c r="F1187" i="25"/>
  <c r="G1187" i="25" s="1"/>
  <c r="D1187" i="25"/>
  <c r="C1187" i="25"/>
  <c r="F1186" i="25"/>
  <c r="G1186" i="25" s="1"/>
  <c r="D1186" i="25"/>
  <c r="C1186" i="25"/>
  <c r="D1180" i="25"/>
  <c r="G1173" i="25"/>
  <c r="E1167" i="25" s="1"/>
  <c r="G1172" i="25"/>
  <c r="E1166" i="25" s="1"/>
  <c r="G1149" i="25"/>
  <c r="G1148" i="25"/>
  <c r="G1146" i="25"/>
  <c r="G1145" i="25"/>
  <c r="G1143" i="25"/>
  <c r="G1142" i="25"/>
  <c r="F1130" i="25"/>
  <c r="G1130" i="25" s="1"/>
  <c r="D1130" i="25"/>
  <c r="C1130" i="25"/>
  <c r="F1129" i="25"/>
  <c r="G1129" i="25" s="1"/>
  <c r="D1129" i="25"/>
  <c r="C1129" i="25"/>
  <c r="F1128" i="25"/>
  <c r="G1128" i="25" s="1"/>
  <c r="D1128" i="25"/>
  <c r="C1128" i="25"/>
  <c r="G1112" i="25"/>
  <c r="G1111" i="25"/>
  <c r="G1109" i="25"/>
  <c r="G1108" i="25"/>
  <c r="G1106" i="25"/>
  <c r="G1105" i="25"/>
  <c r="F1093" i="25"/>
  <c r="G1093" i="25" s="1"/>
  <c r="D1093" i="25"/>
  <c r="C1093" i="25"/>
  <c r="F1092" i="25"/>
  <c r="G1092" i="25" s="1"/>
  <c r="D1092" i="25"/>
  <c r="C1092" i="25"/>
  <c r="F1091" i="25"/>
  <c r="G1091" i="25" s="1"/>
  <c r="D1091" i="25"/>
  <c r="C1091" i="25"/>
  <c r="G1075" i="25"/>
  <c r="G1074" i="25"/>
  <c r="G1072" i="25"/>
  <c r="G1071" i="25"/>
  <c r="G1069" i="25"/>
  <c r="G1068" i="25"/>
  <c r="F1056" i="25"/>
  <c r="G1056" i="25" s="1"/>
  <c r="D1056" i="25"/>
  <c r="C1056" i="25"/>
  <c r="F1055" i="25"/>
  <c r="G1055" i="25" s="1"/>
  <c r="D1055" i="25"/>
  <c r="C1055" i="25"/>
  <c r="F1054" i="25"/>
  <c r="G1054" i="25" s="1"/>
  <c r="D1054" i="25"/>
  <c r="C1054" i="25"/>
  <c r="D1048" i="25"/>
  <c r="G1038" i="25"/>
  <c r="G1037" i="25"/>
  <c r="G1035" i="25"/>
  <c r="G1034" i="25"/>
  <c r="G1032" i="25"/>
  <c r="G1031" i="25"/>
  <c r="F1019" i="25"/>
  <c r="G1019" i="25" s="1"/>
  <c r="D1019" i="25"/>
  <c r="C1019" i="25"/>
  <c r="F1018" i="25"/>
  <c r="G1018" i="25" s="1"/>
  <c r="D1018" i="25"/>
  <c r="C1018" i="25"/>
  <c r="F1017" i="25"/>
  <c r="G1017" i="25" s="1"/>
  <c r="D1017" i="25"/>
  <c r="C1017" i="25"/>
  <c r="B90" i="32" l="1"/>
  <c r="B100" i="32" s="1"/>
  <c r="C352" i="36"/>
  <c r="D352" i="36"/>
  <c r="E1443" i="25"/>
  <c r="E1424" i="25" s="1"/>
  <c r="E1444" i="25"/>
  <c r="E1425" i="25" s="1"/>
  <c r="E1390" i="25"/>
  <c r="E1371" i="25" s="1"/>
  <c r="E1391" i="25"/>
  <c r="E1372" i="25" s="1"/>
  <c r="E1354" i="25"/>
  <c r="E1335" i="25" s="1"/>
  <c r="E1353" i="25"/>
  <c r="E1334" i="25" s="1"/>
  <c r="E1316" i="25"/>
  <c r="E1297" i="25" s="1"/>
  <c r="E1279" i="25"/>
  <c r="E1263" i="25" s="1"/>
  <c r="E1317" i="25"/>
  <c r="E1298" i="25" s="1"/>
  <c r="E1280" i="25"/>
  <c r="E1264" i="25" s="1"/>
  <c r="E1247" i="25"/>
  <c r="E1228" i="25" s="1"/>
  <c r="E1246" i="25"/>
  <c r="E1227" i="25" s="1"/>
  <c r="E1209" i="25"/>
  <c r="E1190" i="25" s="1"/>
  <c r="E1210" i="25"/>
  <c r="E1191" i="25" s="1"/>
  <c r="E1114" i="25"/>
  <c r="E1095" i="25" s="1"/>
  <c r="E1152" i="25"/>
  <c r="E1133" i="25" s="1"/>
  <c r="E1151" i="25"/>
  <c r="E1132" i="25" s="1"/>
  <c r="E1115" i="25"/>
  <c r="E1096" i="25" s="1"/>
  <c r="E1077" i="25"/>
  <c r="E1058" i="25" s="1"/>
  <c r="E1078" i="25"/>
  <c r="E1059" i="25" s="1"/>
  <c r="E1040" i="25"/>
  <c r="E1021" i="25" s="1"/>
  <c r="E1041" i="25"/>
  <c r="E1022" i="25" s="1"/>
  <c r="F985" i="25"/>
  <c r="G985" i="25" s="1"/>
  <c r="D985" i="25"/>
  <c r="C985" i="25"/>
  <c r="F984" i="25"/>
  <c r="G984" i="25" s="1"/>
  <c r="D984" i="25"/>
  <c r="C984" i="25"/>
  <c r="G1001" i="25"/>
  <c r="G1000" i="25"/>
  <c r="G998" i="25"/>
  <c r="G997" i="25"/>
  <c r="D978" i="25"/>
  <c r="F949" i="25"/>
  <c r="G949" i="25" s="1"/>
  <c r="D949" i="25"/>
  <c r="C949" i="25"/>
  <c r="F948" i="25"/>
  <c r="G948" i="25" s="1"/>
  <c r="D948" i="25"/>
  <c r="C948" i="25"/>
  <c r="F947" i="25"/>
  <c r="G947" i="25" s="1"/>
  <c r="D947" i="25"/>
  <c r="C947" i="25"/>
  <c r="G968" i="25"/>
  <c r="G967" i="25"/>
  <c r="G965" i="25"/>
  <c r="G964" i="25"/>
  <c r="G962" i="25"/>
  <c r="G961" i="25"/>
  <c r="F912" i="25"/>
  <c r="G912" i="25" s="1"/>
  <c r="D912" i="25"/>
  <c r="C912" i="25"/>
  <c r="F911" i="25"/>
  <c r="G911" i="25" s="1"/>
  <c r="D911" i="25"/>
  <c r="C911" i="25"/>
  <c r="F910" i="25"/>
  <c r="G910" i="25" s="1"/>
  <c r="D910" i="25"/>
  <c r="C910" i="25"/>
  <c r="G931" i="25"/>
  <c r="G930" i="25"/>
  <c r="G928" i="25"/>
  <c r="G927" i="25"/>
  <c r="G925" i="25"/>
  <c r="G924" i="25"/>
  <c r="G894" i="25"/>
  <c r="G893" i="25"/>
  <c r="G891" i="25"/>
  <c r="G890" i="25"/>
  <c r="G888" i="25"/>
  <c r="G887" i="25"/>
  <c r="F875" i="25"/>
  <c r="G875" i="25" s="1"/>
  <c r="D875" i="25"/>
  <c r="C875" i="25"/>
  <c r="F874" i="25"/>
  <c r="G874" i="25" s="1"/>
  <c r="D874" i="25"/>
  <c r="C874" i="25"/>
  <c r="F873" i="25"/>
  <c r="G873" i="25" s="1"/>
  <c r="D873" i="25"/>
  <c r="C873" i="25"/>
  <c r="G857" i="25"/>
  <c r="G856" i="25"/>
  <c r="G854" i="25"/>
  <c r="G853" i="25"/>
  <c r="G851" i="25"/>
  <c r="G850" i="25"/>
  <c r="D867" i="25"/>
  <c r="F838" i="25"/>
  <c r="G838" i="25" s="1"/>
  <c r="D838" i="25"/>
  <c r="C838" i="25"/>
  <c r="F837" i="25"/>
  <c r="G837" i="25" s="1"/>
  <c r="D837" i="25"/>
  <c r="C837" i="25"/>
  <c r="F836" i="25"/>
  <c r="G836" i="25" s="1"/>
  <c r="D836" i="25"/>
  <c r="C836" i="25"/>
  <c r="D830" i="25"/>
  <c r="F815" i="25" s="1"/>
  <c r="G823" i="25"/>
  <c r="E818" i="25" s="1"/>
  <c r="G822" i="25"/>
  <c r="E817" i="25" s="1"/>
  <c r="G800" i="25"/>
  <c r="G799" i="25"/>
  <c r="G797" i="25"/>
  <c r="G796" i="25"/>
  <c r="G794" i="25"/>
  <c r="G793" i="25"/>
  <c r="F781" i="25"/>
  <c r="G781" i="25" s="1"/>
  <c r="D781" i="25"/>
  <c r="C781" i="25"/>
  <c r="F780" i="25"/>
  <c r="G780" i="25" s="1"/>
  <c r="D780" i="25"/>
  <c r="C780" i="25"/>
  <c r="F779" i="25"/>
  <c r="G779" i="25" s="1"/>
  <c r="D779" i="25"/>
  <c r="C779" i="25"/>
  <c r="G763" i="25"/>
  <c r="G762" i="25"/>
  <c r="G760" i="25"/>
  <c r="G759" i="25"/>
  <c r="G757" i="25"/>
  <c r="G756" i="25"/>
  <c r="F744" i="25"/>
  <c r="G744" i="25" s="1"/>
  <c r="D744" i="25"/>
  <c r="C744" i="25"/>
  <c r="F743" i="25"/>
  <c r="G743" i="25" s="1"/>
  <c r="D743" i="25"/>
  <c r="C743" i="25"/>
  <c r="F742" i="25"/>
  <c r="G742" i="25" s="1"/>
  <c r="D742" i="25"/>
  <c r="C742" i="25"/>
  <c r="G726" i="25"/>
  <c r="G725" i="25"/>
  <c r="G723" i="25"/>
  <c r="G722" i="25"/>
  <c r="G720" i="25"/>
  <c r="G719" i="25"/>
  <c r="F707" i="25"/>
  <c r="G707" i="25" s="1"/>
  <c r="D707" i="25"/>
  <c r="C707" i="25"/>
  <c r="F706" i="25"/>
  <c r="G706" i="25" s="1"/>
  <c r="D706" i="25"/>
  <c r="C706" i="25"/>
  <c r="F705" i="25"/>
  <c r="G705" i="25" s="1"/>
  <c r="D705" i="25"/>
  <c r="C705" i="25"/>
  <c r="F668" i="25"/>
  <c r="G668" i="25" s="1"/>
  <c r="D699" i="25"/>
  <c r="F667" i="25" s="1"/>
  <c r="F670" i="25"/>
  <c r="G670" i="25" s="1"/>
  <c r="D670" i="25"/>
  <c r="C670" i="25"/>
  <c r="F669" i="25"/>
  <c r="G669" i="25" s="1"/>
  <c r="D669" i="25"/>
  <c r="C669" i="25"/>
  <c r="D668" i="25"/>
  <c r="C668" i="25"/>
  <c r="G689" i="25"/>
  <c r="G688" i="25"/>
  <c r="G686" i="25"/>
  <c r="G685" i="25"/>
  <c r="G683" i="25"/>
  <c r="G682" i="25"/>
  <c r="C353" i="36" l="1"/>
  <c r="D353" i="36"/>
  <c r="D354" i="36"/>
  <c r="C354" i="36"/>
  <c r="B111" i="32"/>
  <c r="E1003" i="25"/>
  <c r="E987" i="25" s="1"/>
  <c r="E1004" i="25"/>
  <c r="E988" i="25" s="1"/>
  <c r="E970" i="25"/>
  <c r="E951" i="25" s="1"/>
  <c r="E971" i="25"/>
  <c r="E952" i="25" s="1"/>
  <c r="E934" i="25"/>
  <c r="E915" i="25" s="1"/>
  <c r="E933" i="25"/>
  <c r="E914" i="25" s="1"/>
  <c r="E897" i="25"/>
  <c r="E878" i="25" s="1"/>
  <c r="E896" i="25"/>
  <c r="E877" i="25" s="1"/>
  <c r="E860" i="25"/>
  <c r="E841" i="25" s="1"/>
  <c r="E859" i="25"/>
  <c r="E840" i="25" s="1"/>
  <c r="E803" i="25"/>
  <c r="E784" i="25" s="1"/>
  <c r="E802" i="25"/>
  <c r="E783" i="25" s="1"/>
  <c r="E765" i="25"/>
  <c r="E746" i="25" s="1"/>
  <c r="E766" i="25"/>
  <c r="E747" i="25" s="1"/>
  <c r="E692" i="25"/>
  <c r="E673" i="25" s="1"/>
  <c r="E691" i="25"/>
  <c r="E672" i="25" s="1"/>
  <c r="E729" i="25"/>
  <c r="E710" i="25" s="1"/>
  <c r="E728" i="25"/>
  <c r="E709" i="25" s="1"/>
  <c r="B121" i="32" l="1"/>
  <c r="B131" i="32" l="1"/>
  <c r="G652" i="25"/>
  <c r="G651" i="25"/>
  <c r="G649" i="25"/>
  <c r="G648" i="25"/>
  <c r="G646" i="25"/>
  <c r="G645" i="25"/>
  <c r="F633" i="25"/>
  <c r="G633" i="25" s="1"/>
  <c r="D633" i="25"/>
  <c r="C633" i="25"/>
  <c r="F632" i="25"/>
  <c r="G632" i="25" s="1"/>
  <c r="D632" i="25"/>
  <c r="C632" i="25"/>
  <c r="F631" i="25"/>
  <c r="G631" i="25" s="1"/>
  <c r="D631" i="25"/>
  <c r="C631" i="25"/>
  <c r="G615" i="25"/>
  <c r="G614" i="25"/>
  <c r="G612" i="25"/>
  <c r="G611" i="25"/>
  <c r="F600" i="25"/>
  <c r="G600" i="25" s="1"/>
  <c r="D600" i="25"/>
  <c r="C600" i="25"/>
  <c r="F599" i="25"/>
  <c r="G599" i="25" s="1"/>
  <c r="D599" i="25"/>
  <c r="C599" i="25"/>
  <c r="G583" i="25"/>
  <c r="G582" i="25"/>
  <c r="G580" i="25"/>
  <c r="G579" i="25"/>
  <c r="G577" i="25"/>
  <c r="G576" i="25"/>
  <c r="F564" i="25"/>
  <c r="G564" i="25" s="1"/>
  <c r="D564" i="25"/>
  <c r="C564" i="25"/>
  <c r="F563" i="25"/>
  <c r="G563" i="25" s="1"/>
  <c r="D563" i="25"/>
  <c r="C563" i="25"/>
  <c r="F562" i="25"/>
  <c r="G562" i="25" s="1"/>
  <c r="D562" i="25"/>
  <c r="C562" i="25"/>
  <c r="D556" i="25"/>
  <c r="G546" i="25"/>
  <c r="G545" i="25"/>
  <c r="G543" i="25"/>
  <c r="G542" i="25"/>
  <c r="G540" i="25"/>
  <c r="G539" i="25"/>
  <c r="E260" i="25"/>
  <c r="E248" i="25" s="1"/>
  <c r="E259" i="25"/>
  <c r="E247" i="25" s="1"/>
  <c r="B147" i="32" l="1"/>
  <c r="E618" i="25"/>
  <c r="E603" i="25" s="1"/>
  <c r="E617" i="25"/>
  <c r="E602" i="25" s="1"/>
  <c r="E655" i="25"/>
  <c r="E636" i="25" s="1"/>
  <c r="E654" i="25"/>
  <c r="E635" i="25" s="1"/>
  <c r="E548" i="25"/>
  <c r="E529" i="25" s="1"/>
  <c r="E549" i="25"/>
  <c r="E530" i="25" s="1"/>
  <c r="E586" i="25"/>
  <c r="E567" i="25" s="1"/>
  <c r="E585" i="25"/>
  <c r="E566" i="25" s="1"/>
  <c r="B163" i="32" l="1"/>
  <c r="B32" i="25"/>
  <c r="D284" i="36" l="1"/>
  <c r="B48" i="25"/>
  <c r="B187" i="32"/>
  <c r="B202" i="32" l="1"/>
  <c r="B65" i="25"/>
  <c r="D286" i="36" l="1"/>
  <c r="B84" i="25"/>
  <c r="B217" i="32"/>
  <c r="D287" i="36" l="1"/>
  <c r="B258" i="32"/>
  <c r="B101" i="25"/>
  <c r="D288" i="36" s="1"/>
  <c r="B117" i="25" l="1"/>
  <c r="B276" i="32"/>
  <c r="D289" i="36" l="1"/>
  <c r="B401" i="32"/>
  <c r="B133" i="25"/>
  <c r="B149" i="25" l="1"/>
  <c r="B411" i="32"/>
  <c r="B32" i="13"/>
  <c r="D383" i="36" l="1"/>
  <c r="B420" i="32"/>
  <c r="B165" i="25"/>
  <c r="B48" i="13"/>
  <c r="D384" i="36" s="1"/>
  <c r="B64" i="13" l="1"/>
  <c r="D385" i="36" s="1"/>
  <c r="B446" i="32"/>
  <c r="B22" i="23"/>
  <c r="C12" i="16"/>
  <c r="B13" i="16"/>
  <c r="F12" i="16"/>
  <c r="E12" i="16"/>
  <c r="D12" i="16"/>
  <c r="C17" i="7"/>
  <c r="D59" i="7" l="1"/>
  <c r="C180" i="36"/>
  <c r="D180" i="36"/>
  <c r="B454" i="32"/>
  <c r="B80" i="13"/>
  <c r="B47" i="24"/>
  <c r="B31" i="23"/>
  <c r="D60" i="7" s="1"/>
  <c r="E13" i="16"/>
  <c r="D13" i="16"/>
  <c r="C249" i="36" l="1"/>
  <c r="D249" i="36"/>
  <c r="C181" i="36"/>
  <c r="D181" i="36"/>
  <c r="D386" i="36"/>
  <c r="B40" i="23"/>
  <c r="B48" i="23" s="1"/>
  <c r="B64" i="23" s="1"/>
  <c r="B72" i="23" s="1"/>
  <c r="B81" i="23" s="1"/>
  <c r="B90" i="23" s="1"/>
  <c r="B470" i="32"/>
  <c r="B88" i="13"/>
  <c r="D387" i="36" s="1"/>
  <c r="B79" i="24"/>
  <c r="C184" i="36" l="1"/>
  <c r="D61" i="7"/>
  <c r="D182" i="36"/>
  <c r="C250" i="36"/>
  <c r="D250" i="36"/>
  <c r="D251" i="36"/>
  <c r="B104" i="13"/>
  <c r="B479" i="32"/>
  <c r="B111" i="24"/>
  <c r="C251" i="36" l="1"/>
  <c r="B496" i="32"/>
  <c r="B143" i="24"/>
  <c r="B112" i="13"/>
  <c r="D252" i="36" l="1"/>
  <c r="B165" i="24"/>
  <c r="B127" i="13"/>
  <c r="B511" i="32"/>
  <c r="B176" i="24" l="1"/>
  <c r="B520" i="32"/>
  <c r="B135" i="13"/>
  <c r="B145" i="13" l="1"/>
  <c r="B529" i="32"/>
  <c r="B191" i="24"/>
  <c r="B536" i="32" l="1"/>
  <c r="B206" i="24"/>
  <c r="B161" i="13"/>
  <c r="B177" i="13" l="1"/>
  <c r="B666" i="32"/>
  <c r="B711" i="32" l="1"/>
  <c r="B193" i="13"/>
  <c r="F710" i="24"/>
  <c r="D710" i="24"/>
  <c r="F683" i="24"/>
  <c r="D683" i="24"/>
  <c r="F659" i="24"/>
  <c r="D659" i="24"/>
  <c r="F631" i="24"/>
  <c r="D631" i="24"/>
  <c r="F546" i="24"/>
  <c r="D546" i="24"/>
  <c r="F530" i="24"/>
  <c r="D530" i="24"/>
  <c r="F515" i="24"/>
  <c r="D515" i="24"/>
  <c r="F444" i="24"/>
  <c r="D444" i="24"/>
  <c r="D388" i="24"/>
  <c r="F373" i="24"/>
  <c r="D373" i="24"/>
  <c r="D367" i="24"/>
  <c r="D353" i="24"/>
  <c r="F353" i="24"/>
  <c r="F354" i="24"/>
  <c r="D197" i="24"/>
  <c r="F197" i="24"/>
  <c r="D182" i="24"/>
  <c r="F182" i="24"/>
  <c r="F753" i="24"/>
  <c r="D753" i="24"/>
  <c r="F148" i="24"/>
  <c r="D148" i="24"/>
  <c r="D29" i="24"/>
  <c r="F37" i="32" l="1"/>
  <c r="G37" i="32" s="1"/>
  <c r="B744" i="32"/>
  <c r="B201" i="13"/>
  <c r="F26" i="23"/>
  <c r="G26" i="23" s="1"/>
  <c r="D26" i="23"/>
  <c r="C26" i="23"/>
  <c r="B209" i="13" l="1"/>
  <c r="D1324" i="25"/>
  <c r="F1292" i="25" s="1"/>
  <c r="G1292" i="25" s="1"/>
  <c r="D1287" i="25"/>
  <c r="F1259" i="25" s="1"/>
  <c r="G1259" i="25" s="1"/>
  <c r="F778" i="25"/>
  <c r="G778" i="25" s="1"/>
  <c r="D518" i="25"/>
  <c r="D662" i="25"/>
  <c r="D413" i="25"/>
  <c r="F402" i="25" s="1"/>
  <c r="G402" i="25" s="1"/>
  <c r="D397" i="25"/>
  <c r="F386" i="25" s="1"/>
  <c r="G386" i="25" s="1"/>
  <c r="D402" i="25"/>
  <c r="C402" i="25"/>
  <c r="C399" i="25" s="1"/>
  <c r="D386" i="25"/>
  <c r="C386" i="25"/>
  <c r="C383" i="25" s="1"/>
  <c r="D348" i="25"/>
  <c r="F337" i="25" s="1"/>
  <c r="G337" i="25" s="1"/>
  <c r="D337" i="25"/>
  <c r="C337" i="25"/>
  <c r="C334" i="25" s="1"/>
  <c r="D316" i="25"/>
  <c r="F305" i="25" s="1"/>
  <c r="G305" i="25" s="1"/>
  <c r="B315" i="25"/>
  <c r="D305" i="25"/>
  <c r="C305" i="25"/>
  <c r="C302" i="25" s="1"/>
  <c r="D1398" i="25"/>
  <c r="F1366" i="25" s="1"/>
  <c r="G1366" i="25" s="1"/>
  <c r="F1329" i="25"/>
  <c r="G1329" i="25" s="1"/>
  <c r="D1329" i="25"/>
  <c r="C1329" i="25"/>
  <c r="D1292" i="25"/>
  <c r="C1292" i="25"/>
  <c r="D1259" i="25"/>
  <c r="C1259" i="25"/>
  <c r="D1254" i="25"/>
  <c r="F1222" i="25" s="1"/>
  <c r="G1222" i="25" s="1"/>
  <c r="D1222" i="25"/>
  <c r="C1222" i="25"/>
  <c r="F1185" i="25"/>
  <c r="G1185" i="25" s="1"/>
  <c r="D1185" i="25"/>
  <c r="C1185" i="25"/>
  <c r="F1164" i="25"/>
  <c r="G1164" i="25" s="1"/>
  <c r="D62" i="7" l="1"/>
  <c r="B217" i="13"/>
  <c r="B226" i="13" l="1"/>
  <c r="F1127" i="25"/>
  <c r="G1127" i="25" s="1"/>
  <c r="C1127" i="25"/>
  <c r="C1124" i="25" s="1"/>
  <c r="C778" i="25"/>
  <c r="C775" i="25" s="1"/>
  <c r="F741" i="25"/>
  <c r="G741" i="25" s="1"/>
  <c r="C741" i="25"/>
  <c r="C738" i="25" s="1"/>
  <c r="D736" i="25"/>
  <c r="F704" i="25" s="1"/>
  <c r="G704" i="25" s="1"/>
  <c r="D704" i="25"/>
  <c r="C704" i="25"/>
  <c r="C701" i="25" s="1"/>
  <c r="G667" i="25"/>
  <c r="D667" i="25"/>
  <c r="C667" i="25"/>
  <c r="C664" i="25" s="1"/>
  <c r="F630" i="25"/>
  <c r="G630" i="25" s="1"/>
  <c r="D630" i="25"/>
  <c r="C630" i="25"/>
  <c r="C627" i="25" s="1"/>
  <c r="C1053" i="25"/>
  <c r="C1050" i="25" s="1"/>
  <c r="C1090" i="25"/>
  <c r="C1087" i="25" s="1"/>
  <c r="F1090" i="25"/>
  <c r="G1090" i="25" s="1"/>
  <c r="B235" i="13" l="1"/>
  <c r="D625" i="25"/>
  <c r="F598" i="25" s="1"/>
  <c r="G598" i="25" s="1"/>
  <c r="D598" i="25"/>
  <c r="C598" i="25"/>
  <c r="D63" i="7" l="1"/>
  <c r="B244" i="13"/>
  <c r="D1085" i="25"/>
  <c r="F1053" i="25" s="1"/>
  <c r="G1053" i="25" s="1"/>
  <c r="C243" i="25"/>
  <c r="C240" i="25" s="1"/>
  <c r="D243" i="25"/>
  <c r="F1016" i="25"/>
  <c r="G1016" i="25" s="1"/>
  <c r="D1016" i="25"/>
  <c r="C1016" i="25"/>
  <c r="C1013" i="25" s="1"/>
  <c r="D1011" i="25"/>
  <c r="F983" i="25" s="1"/>
  <c r="G983" i="25" s="1"/>
  <c r="D983" i="25"/>
  <c r="C983" i="25"/>
  <c r="C980" i="25" s="1"/>
  <c r="B260" i="13" l="1"/>
  <c r="B276" i="13" l="1"/>
  <c r="C444" i="24"/>
  <c r="G444" i="24"/>
  <c r="C373" i="24"/>
  <c r="G373" i="24"/>
  <c r="F374" i="24"/>
  <c r="G374" i="24" s="1"/>
  <c r="D374" i="24"/>
  <c r="C374" i="24"/>
  <c r="D484" i="24"/>
  <c r="D490" i="24" s="1"/>
  <c r="B484" i="24"/>
  <c r="B490" i="24" s="1"/>
  <c r="G478" i="24"/>
  <c r="G484" i="24" s="1"/>
  <c r="G490" i="24" s="1"/>
  <c r="F478" i="24"/>
  <c r="F484" i="24" s="1"/>
  <c r="F490" i="24" s="1"/>
  <c r="E478" i="24"/>
  <c r="E484" i="24" s="1"/>
  <c r="E490" i="24" s="1"/>
  <c r="C478" i="24"/>
  <c r="C484" i="24" s="1"/>
  <c r="C490" i="24" s="1"/>
  <c r="B478" i="24"/>
  <c r="D467" i="24"/>
  <c r="F446" i="24" s="1"/>
  <c r="G446" i="24" s="1"/>
  <c r="D460" i="24"/>
  <c r="F443" i="24" s="1"/>
  <c r="G443" i="24" s="1"/>
  <c r="G448" i="24"/>
  <c r="D446" i="24"/>
  <c r="C446" i="24"/>
  <c r="D445" i="24"/>
  <c r="C445" i="24"/>
  <c r="D443" i="24"/>
  <c r="C443" i="24"/>
  <c r="D412" i="24"/>
  <c r="B412" i="24"/>
  <c r="B418" i="24" s="1"/>
  <c r="B430" i="24" s="1"/>
  <c r="G406" i="24"/>
  <c r="G412" i="24" s="1"/>
  <c r="G418" i="24" s="1"/>
  <c r="F406" i="24"/>
  <c r="F412" i="24" s="1"/>
  <c r="F418" i="24" s="1"/>
  <c r="E406" i="24"/>
  <c r="E412" i="24" s="1"/>
  <c r="E418" i="24" s="1"/>
  <c r="C406" i="24"/>
  <c r="C412" i="24" s="1"/>
  <c r="C418" i="24" s="1"/>
  <c r="B406" i="24"/>
  <c r="D395" i="24"/>
  <c r="F376" i="24" s="1"/>
  <c r="G376" i="24" s="1"/>
  <c r="F372" i="24"/>
  <c r="G372" i="24" s="1"/>
  <c r="D376" i="24"/>
  <c r="C376" i="24"/>
  <c r="D375" i="24"/>
  <c r="C375" i="24"/>
  <c r="D372" i="24"/>
  <c r="C372" i="24"/>
  <c r="F548" i="24"/>
  <c r="G548" i="24" s="1"/>
  <c r="D548" i="24"/>
  <c r="C548" i="24"/>
  <c r="C546" i="24"/>
  <c r="D547" i="24"/>
  <c r="C547" i="24"/>
  <c r="D562" i="24"/>
  <c r="F547" i="24" s="1"/>
  <c r="G547" i="24" s="1"/>
  <c r="B292" i="13" l="1"/>
  <c r="C424" i="24"/>
  <c r="C430" i="24"/>
  <c r="F496" i="24"/>
  <c r="F502" i="24"/>
  <c r="F430" i="24"/>
  <c r="F424" i="24"/>
  <c r="E430" i="24"/>
  <c r="E424" i="24"/>
  <c r="B496" i="24"/>
  <c r="B502" i="24"/>
  <c r="G502" i="24"/>
  <c r="G496" i="24"/>
  <c r="G424" i="24"/>
  <c r="G430" i="24"/>
  <c r="E496" i="24"/>
  <c r="E502" i="24"/>
  <c r="C502" i="24"/>
  <c r="C496" i="24"/>
  <c r="D418" i="24"/>
  <c r="B424" i="24"/>
  <c r="D496" i="24"/>
  <c r="D502" i="24" s="1"/>
  <c r="G546" i="24"/>
  <c r="B308" i="13" l="1"/>
  <c r="D505" i="24"/>
  <c r="F445" i="24" s="1"/>
  <c r="G445" i="24" s="1"/>
  <c r="G449" i="24" s="1"/>
  <c r="H440" i="24" s="1"/>
  <c r="D424" i="24"/>
  <c r="D430" i="24" s="1"/>
  <c r="D433" i="24" s="1"/>
  <c r="F375" i="24" s="1"/>
  <c r="G375" i="24" s="1"/>
  <c r="B318" i="13" l="1"/>
  <c r="B328" i="13" s="1"/>
  <c r="B343" i="13" l="1"/>
  <c r="B358" i="13" l="1"/>
  <c r="E106" i="30"/>
  <c r="E108" i="30" s="1"/>
  <c r="E89" i="30"/>
  <c r="E90" i="30" s="1"/>
  <c r="E71" i="30"/>
  <c r="E72" i="30" s="1"/>
  <c r="E54" i="30"/>
  <c r="E56" i="30" s="1"/>
  <c r="E38" i="30"/>
  <c r="E37" i="30"/>
  <c r="E36" i="30"/>
  <c r="E200" i="31"/>
  <c r="E157" i="31"/>
  <c r="E77" i="31"/>
  <c r="E35" i="31"/>
  <c r="D64" i="7" l="1"/>
  <c r="E73" i="30"/>
  <c r="E107" i="30"/>
  <c r="E91" i="30"/>
  <c r="E55" i="30"/>
  <c r="D65" i="7" l="1"/>
  <c r="C7" i="31" l="1"/>
  <c r="C6" i="31"/>
  <c r="G199" i="31"/>
  <c r="G156" i="31"/>
  <c r="G113" i="31"/>
  <c r="G76" i="31"/>
  <c r="G34" i="31"/>
  <c r="C251" i="31"/>
  <c r="B251" i="31"/>
  <c r="C250" i="31"/>
  <c r="B250" i="31"/>
  <c r="C249" i="31"/>
  <c r="B249" i="31"/>
  <c r="C248" i="31"/>
  <c r="B248" i="31"/>
  <c r="C247" i="31"/>
  <c r="B247" i="31"/>
  <c r="E241" i="31"/>
  <c r="E242" i="31" s="1"/>
  <c r="G232" i="31"/>
  <c r="E230" i="31"/>
  <c r="G230" i="31" s="1"/>
  <c r="E229" i="31"/>
  <c r="G229" i="31" s="1"/>
  <c r="E228" i="31"/>
  <c r="G228" i="31" s="1"/>
  <c r="F227" i="31"/>
  <c r="G227" i="31" s="1"/>
  <c r="G233" i="31" s="1"/>
  <c r="C227" i="31"/>
  <c r="E201" i="31"/>
  <c r="E202" i="31" s="1"/>
  <c r="C199" i="31"/>
  <c r="B239" i="31" s="1"/>
  <c r="E193" i="31"/>
  <c r="E194" i="31" s="1"/>
  <c r="G184" i="31"/>
  <c r="E182" i="31"/>
  <c r="G182" i="31" s="1"/>
  <c r="E181" i="31"/>
  <c r="G181" i="31" s="1"/>
  <c r="E180" i="31"/>
  <c r="G180" i="31" s="1"/>
  <c r="F179" i="31"/>
  <c r="G179" i="31" s="1"/>
  <c r="G185" i="31" s="1"/>
  <c r="C179" i="31"/>
  <c r="E158" i="31"/>
  <c r="E159" i="31" s="1"/>
  <c r="C156" i="31"/>
  <c r="B191" i="31" s="1"/>
  <c r="E150" i="31"/>
  <c r="E151" i="31" s="1"/>
  <c r="E115" i="31"/>
  <c r="E116" i="31" s="1"/>
  <c r="C113" i="31"/>
  <c r="B148" i="31" s="1"/>
  <c r="E107" i="31"/>
  <c r="E108" i="31" s="1"/>
  <c r="E78" i="31"/>
  <c r="C76" i="31"/>
  <c r="E70" i="31"/>
  <c r="E71" i="31" s="1"/>
  <c r="E36" i="31"/>
  <c r="E37" i="31" s="1"/>
  <c r="C34" i="31"/>
  <c r="G20" i="31"/>
  <c r="F20" i="31"/>
  <c r="E20" i="31"/>
  <c r="H19" i="31"/>
  <c r="H18" i="31"/>
  <c r="H17" i="31"/>
  <c r="H16" i="31"/>
  <c r="H15" i="31"/>
  <c r="E21" i="31" l="1"/>
  <c r="E79" i="31"/>
  <c r="D273" i="25" l="1"/>
  <c r="D245" i="25"/>
  <c r="D244" i="25"/>
  <c r="D234" i="25"/>
  <c r="D225" i="25"/>
  <c r="D66" i="7" l="1"/>
  <c r="B98" i="23"/>
  <c r="D67" i="7" l="1"/>
  <c r="B107" i="23"/>
  <c r="D68" i="7" l="1"/>
  <c r="B117" i="23"/>
  <c r="B126" i="23" l="1"/>
  <c r="D69" i="7"/>
  <c r="F72" i="9" l="1"/>
  <c r="G72" i="9" s="1"/>
  <c r="D72" i="9"/>
  <c r="C72" i="9"/>
  <c r="E71" i="9"/>
  <c r="D65" i="9"/>
  <c r="F57" i="9" s="1"/>
  <c r="G57" i="9" s="1"/>
  <c r="C57" i="9"/>
  <c r="C50" i="9" s="1"/>
  <c r="D6" i="24" l="1"/>
  <c r="C7" i="30"/>
  <c r="C6" i="30"/>
  <c r="C257" i="30"/>
  <c r="B257" i="30"/>
  <c r="F249" i="30"/>
  <c r="G249" i="30" s="1"/>
  <c r="F248" i="30"/>
  <c r="G248" i="30" s="1"/>
  <c r="F247" i="30"/>
  <c r="G247" i="30" s="1"/>
  <c r="F246" i="30"/>
  <c r="G246" i="30" s="1"/>
  <c r="F245" i="30"/>
  <c r="G245" i="30" s="1"/>
  <c r="F244" i="30"/>
  <c r="G244" i="30" s="1"/>
  <c r="F243" i="30"/>
  <c r="G243" i="30" s="1"/>
  <c r="F242" i="30"/>
  <c r="G242" i="30" s="1"/>
  <c r="F241" i="30"/>
  <c r="G241" i="30" s="1"/>
  <c r="F240" i="30"/>
  <c r="G240" i="30" s="1"/>
  <c r="G250" i="30" s="1"/>
  <c r="F232" i="30"/>
  <c r="G232" i="30" s="1"/>
  <c r="C232" i="30"/>
  <c r="F231" i="30"/>
  <c r="G231" i="30" s="1"/>
  <c r="F224" i="30"/>
  <c r="G224" i="30" s="1"/>
  <c r="F217" i="30"/>
  <c r="G217" i="30" s="1"/>
  <c r="F210" i="30"/>
  <c r="G210" i="30" s="1"/>
  <c r="G196" i="30"/>
  <c r="G195" i="30"/>
  <c r="G194" i="30"/>
  <c r="G193" i="30"/>
  <c r="C126" i="30"/>
  <c r="B126" i="30"/>
  <c r="C125" i="30"/>
  <c r="B125" i="30"/>
  <c r="C124" i="30"/>
  <c r="B124" i="30"/>
  <c r="C123" i="30"/>
  <c r="B123" i="30"/>
  <c r="C122" i="30"/>
  <c r="B122" i="30"/>
  <c r="E117" i="30"/>
  <c r="E116" i="30"/>
  <c r="G105" i="30"/>
  <c r="C105" i="30"/>
  <c r="E100" i="30"/>
  <c r="E99" i="30"/>
  <c r="G88" i="30"/>
  <c r="C88" i="30"/>
  <c r="E83" i="30"/>
  <c r="E82" i="30"/>
  <c r="G70" i="30"/>
  <c r="C70" i="30"/>
  <c r="E65" i="30"/>
  <c r="E64" i="30"/>
  <c r="G53" i="30"/>
  <c r="C53" i="30"/>
  <c r="E48" i="30"/>
  <c r="E47" i="30"/>
  <c r="G35" i="30"/>
  <c r="C35" i="30"/>
  <c r="G20" i="30"/>
  <c r="F20" i="30"/>
  <c r="F6" i="30"/>
  <c r="E21" i="30" l="1"/>
  <c r="G202" i="30"/>
  <c r="F216" i="30" s="1"/>
  <c r="G216" i="30" s="1"/>
  <c r="G218" i="30" s="1"/>
  <c r="F256" i="30" s="1"/>
  <c r="G256" i="30" s="1"/>
  <c r="G204" i="30"/>
  <c r="F230" i="30" s="1"/>
  <c r="G230" i="30" s="1"/>
  <c r="G233" i="30" s="1"/>
  <c r="F258" i="30" s="1"/>
  <c r="G258" i="30" s="1"/>
  <c r="G201" i="30"/>
  <c r="F209" i="30" s="1"/>
  <c r="G209" i="30" s="1"/>
  <c r="G211" i="30" s="1"/>
  <c r="F255" i="30" s="1"/>
  <c r="G255" i="30" s="1"/>
  <c r="G259" i="30" s="1"/>
  <c r="G203" i="30"/>
  <c r="F223" i="30" s="1"/>
  <c r="G223" i="30" s="1"/>
  <c r="G225" i="30" s="1"/>
  <c r="F257" i="30" s="1"/>
  <c r="G257" i="30" s="1"/>
  <c r="E3" i="22" l="1"/>
  <c r="H5" i="18"/>
  <c r="H5" i="37" s="1"/>
  <c r="D6" i="13"/>
  <c r="D6" i="25"/>
  <c r="D3" i="23"/>
  <c r="D3" i="26"/>
  <c r="D3" i="29"/>
  <c r="E3" i="15"/>
  <c r="D3" i="9"/>
  <c r="D184" i="25" l="1"/>
  <c r="F52" i="25"/>
  <c r="D52" i="25"/>
  <c r="C52" i="25"/>
  <c r="D613" i="24"/>
  <c r="C613" i="24"/>
  <c r="D628" i="24"/>
  <c r="D630" i="24"/>
  <c r="D656" i="24"/>
  <c r="D658" i="24"/>
  <c r="D686" i="24"/>
  <c r="D685" i="24"/>
  <c r="D684" i="24"/>
  <c r="D712" i="24"/>
  <c r="D711" i="24"/>
  <c r="B143" i="23" l="1"/>
  <c r="H732" i="24"/>
  <c r="H731" i="24"/>
  <c r="H730" i="24"/>
  <c r="H725" i="24"/>
  <c r="H724" i="24"/>
  <c r="H723" i="24"/>
  <c r="H697" i="24"/>
  <c r="H696" i="24"/>
  <c r="H695" i="24"/>
  <c r="H671" i="24"/>
  <c r="H670" i="24"/>
  <c r="H669" i="24"/>
  <c r="H644" i="24"/>
  <c r="H643" i="24"/>
  <c r="H642" i="24"/>
  <c r="H607" i="24"/>
  <c r="H606" i="24"/>
  <c r="H605" i="24"/>
  <c r="H592" i="24"/>
  <c r="H591" i="24"/>
  <c r="H590" i="24"/>
  <c r="H577" i="24"/>
  <c r="H576" i="24"/>
  <c r="H575" i="24"/>
  <c r="H28" i="24"/>
  <c r="H27" i="24"/>
  <c r="H26" i="24"/>
  <c r="H44" i="24"/>
  <c r="H43" i="24"/>
  <c r="H42" i="24"/>
  <c r="H62" i="24"/>
  <c r="H61" i="24"/>
  <c r="H60" i="24"/>
  <c r="H69" i="24"/>
  <c r="H68" i="24"/>
  <c r="H67" i="24"/>
  <c r="H76" i="24"/>
  <c r="H75" i="24"/>
  <c r="H74" i="24"/>
  <c r="H94" i="24"/>
  <c r="H93" i="24"/>
  <c r="H92" i="24"/>
  <c r="H101" i="24"/>
  <c r="H100" i="24"/>
  <c r="H99" i="24"/>
  <c r="H108" i="24"/>
  <c r="H107" i="24"/>
  <c r="H106" i="24"/>
  <c r="H126" i="24"/>
  <c r="H125" i="24"/>
  <c r="H124" i="24"/>
  <c r="H133" i="24"/>
  <c r="H132" i="24"/>
  <c r="H131" i="24"/>
  <c r="H140" i="24"/>
  <c r="H139" i="24"/>
  <c r="H138" i="24"/>
  <c r="H159" i="24"/>
  <c r="H158" i="24"/>
  <c r="H157" i="24"/>
  <c r="H236" i="24"/>
  <c r="H235" i="24"/>
  <c r="H234" i="24"/>
  <c r="H243" i="24"/>
  <c r="H242" i="24"/>
  <c r="H241" i="24"/>
  <c r="H261" i="24"/>
  <c r="H260" i="24"/>
  <c r="H259" i="24"/>
  <c r="H268" i="24"/>
  <c r="H267" i="24"/>
  <c r="H266" i="24"/>
  <c r="H275" i="24"/>
  <c r="H274" i="24"/>
  <c r="H273" i="24"/>
  <c r="H292" i="24"/>
  <c r="H291" i="24"/>
  <c r="H290" i="24"/>
  <c r="H299" i="24"/>
  <c r="H298" i="24"/>
  <c r="H297" i="24"/>
  <c r="H317" i="24"/>
  <c r="H316" i="24"/>
  <c r="H315" i="24"/>
  <c r="H324" i="24"/>
  <c r="H323" i="24"/>
  <c r="H322" i="24"/>
  <c r="H331" i="24"/>
  <c r="H330" i="24"/>
  <c r="H329" i="24"/>
  <c r="H346" i="24"/>
  <c r="H345" i="24"/>
  <c r="H344" i="24"/>
  <c r="H366" i="24"/>
  <c r="H365" i="24"/>
  <c r="H364" i="24"/>
  <c r="H140" i="23"/>
  <c r="H139" i="23"/>
  <c r="H138" i="23"/>
  <c r="H61" i="23"/>
  <c r="H60" i="23"/>
  <c r="H59" i="23"/>
  <c r="C192" i="36" l="1"/>
  <c r="D70" i="7"/>
  <c r="C8" i="29" l="1"/>
  <c r="C7" i="29"/>
  <c r="F60" i="26" l="1"/>
  <c r="F59" i="26"/>
  <c r="F58" i="26"/>
  <c r="F57" i="26"/>
  <c r="F40" i="26"/>
  <c r="F39" i="26"/>
  <c r="F38" i="26"/>
  <c r="F37" i="26"/>
  <c r="F20" i="26"/>
  <c r="F19" i="26"/>
  <c r="F18" i="26"/>
  <c r="F17" i="26"/>
  <c r="F16" i="26"/>
  <c r="D60" i="26"/>
  <c r="C60" i="26"/>
  <c r="D59" i="26"/>
  <c r="C59" i="26"/>
  <c r="D58" i="26"/>
  <c r="C58" i="26"/>
  <c r="D57" i="26"/>
  <c r="C57" i="26"/>
  <c r="D40" i="26"/>
  <c r="C40" i="26"/>
  <c r="D39" i="26"/>
  <c r="C39" i="26"/>
  <c r="D38" i="26"/>
  <c r="C38" i="26"/>
  <c r="D37" i="26"/>
  <c r="C37" i="26"/>
  <c r="D20" i="26"/>
  <c r="C20" i="26"/>
  <c r="D19" i="26"/>
  <c r="C19" i="26"/>
  <c r="D18" i="26"/>
  <c r="C18" i="26"/>
  <c r="D17" i="26"/>
  <c r="C17" i="26"/>
  <c r="D16" i="26"/>
  <c r="C16" i="26"/>
  <c r="C21" i="26"/>
  <c r="C8" i="26"/>
  <c r="C7" i="26"/>
  <c r="F77" i="26" l="1"/>
  <c r="G77" i="26" s="1"/>
  <c r="D77" i="26"/>
  <c r="C77" i="26"/>
  <c r="D13" i="36"/>
  <c r="F61" i="26"/>
  <c r="G61" i="26" s="1"/>
  <c r="C61" i="26"/>
  <c r="G60" i="26"/>
  <c r="G59" i="26"/>
  <c r="G58" i="26"/>
  <c r="G57" i="26"/>
  <c r="G54" i="26"/>
  <c r="D12" i="36" s="1"/>
  <c r="D52" i="26"/>
  <c r="F41" i="26" s="1"/>
  <c r="G41" i="26" s="1"/>
  <c r="C41" i="26"/>
  <c r="G40" i="26"/>
  <c r="G39" i="26"/>
  <c r="G38" i="26"/>
  <c r="G37" i="26"/>
  <c r="G34" i="26"/>
  <c r="D10" i="36"/>
  <c r="F21" i="26"/>
  <c r="G21" i="26" s="1"/>
  <c r="G20" i="26"/>
  <c r="G19" i="26"/>
  <c r="G18" i="26"/>
  <c r="G17" i="26"/>
  <c r="G16" i="26"/>
  <c r="G13" i="26"/>
  <c r="D9" i="36" s="1"/>
  <c r="D11" i="36" l="1"/>
  <c r="D300" i="24" l="1"/>
  <c r="F281" i="24" s="1"/>
  <c r="D657" i="24" l="1"/>
  <c r="F745" i="24"/>
  <c r="G745" i="24" s="1"/>
  <c r="C745" i="24"/>
  <c r="C742" i="24" s="1"/>
  <c r="G710" i="24"/>
  <c r="F712" i="24"/>
  <c r="G712" i="24" s="1"/>
  <c r="C712" i="24"/>
  <c r="C710" i="24"/>
  <c r="F686" i="24"/>
  <c r="G686" i="24" s="1"/>
  <c r="F685" i="24"/>
  <c r="G685" i="24" s="1"/>
  <c r="C686" i="24"/>
  <c r="C685" i="24"/>
  <c r="C683" i="24"/>
  <c r="F658" i="24"/>
  <c r="G658" i="24" s="1"/>
  <c r="F656" i="24"/>
  <c r="G656" i="24" s="1"/>
  <c r="C659" i="24"/>
  <c r="C658" i="24"/>
  <c r="C656" i="24"/>
  <c r="F630" i="24"/>
  <c r="G630" i="24" s="1"/>
  <c r="F628" i="24"/>
  <c r="G628" i="24" s="1"/>
  <c r="C631" i="24"/>
  <c r="C630" i="24"/>
  <c r="C628" i="24"/>
  <c r="F613" i="24"/>
  <c r="G613" i="24" s="1"/>
  <c r="C610" i="24"/>
  <c r="F709" i="24"/>
  <c r="G709" i="24" s="1"/>
  <c r="C709" i="24"/>
  <c r="D629" i="24"/>
  <c r="F598" i="24"/>
  <c r="G598" i="24" s="1"/>
  <c r="C598" i="24"/>
  <c r="C595" i="24" s="1"/>
  <c r="F583" i="24"/>
  <c r="G583" i="24" s="1"/>
  <c r="C583" i="24"/>
  <c r="C580" i="24" s="1"/>
  <c r="D578" i="24"/>
  <c r="F567" i="24" s="1"/>
  <c r="G567" i="24" s="1"/>
  <c r="C567" i="24"/>
  <c r="C564" i="24" s="1"/>
  <c r="C753" i="24"/>
  <c r="D253" i="36" l="1"/>
  <c r="D254" i="36"/>
  <c r="D255" i="36"/>
  <c r="D256" i="36"/>
  <c r="G683" i="24"/>
  <c r="G659" i="24"/>
  <c r="G631" i="24"/>
  <c r="F711" i="24" l="1"/>
  <c r="G711" i="24" s="1"/>
  <c r="F629" i="24"/>
  <c r="G629" i="24" s="1"/>
  <c r="D678" i="24"/>
  <c r="F657" i="24" s="1"/>
  <c r="G657" i="24" s="1"/>
  <c r="D704" i="24"/>
  <c r="F684" i="24" s="1"/>
  <c r="G684" i="24" s="1"/>
  <c r="F466" i="25"/>
  <c r="G466" i="25" s="1"/>
  <c r="C466" i="25"/>
  <c r="C463" i="25" s="1"/>
  <c r="F273" i="25"/>
  <c r="G273" i="25" s="1"/>
  <c r="C273" i="25"/>
  <c r="F245" i="25"/>
  <c r="G245" i="25" s="1"/>
  <c r="F244" i="25"/>
  <c r="G244" i="25" s="1"/>
  <c r="C245" i="25"/>
  <c r="C244" i="25"/>
  <c r="F234" i="25"/>
  <c r="G234" i="25" s="1"/>
  <c r="C234" i="25"/>
  <c r="C231" i="25" s="1"/>
  <c r="F225" i="25"/>
  <c r="G225" i="25" s="1"/>
  <c r="C225" i="25"/>
  <c r="C222" i="25" s="1"/>
  <c r="F184" i="25"/>
  <c r="G184" i="25" s="1"/>
  <c r="C184" i="25"/>
  <c r="C181" i="25" s="1"/>
  <c r="D593" i="25"/>
  <c r="D561" i="25"/>
  <c r="C561" i="25"/>
  <c r="C558" i="25" s="1"/>
  <c r="F524" i="25"/>
  <c r="G524" i="25" s="1"/>
  <c r="D524" i="25"/>
  <c r="C524" i="25"/>
  <c r="C521" i="25" s="1"/>
  <c r="F507" i="25"/>
  <c r="G507" i="25" s="1"/>
  <c r="D507" i="25"/>
  <c r="C507" i="25"/>
  <c r="C504" i="25" s="1"/>
  <c r="D502" i="25"/>
  <c r="F491" i="25" s="1"/>
  <c r="G491" i="25" s="1"/>
  <c r="D491" i="25"/>
  <c r="C491" i="25"/>
  <c r="C488" i="25" s="1"/>
  <c r="D1419" i="25"/>
  <c r="C1419" i="25"/>
  <c r="C1416" i="25" s="1"/>
  <c r="D1414" i="25"/>
  <c r="F1403" i="25" s="1"/>
  <c r="G1403" i="25" s="1"/>
  <c r="D1403" i="25"/>
  <c r="C1403" i="25"/>
  <c r="C1400" i="25" s="1"/>
  <c r="D486" i="25"/>
  <c r="F475" i="25" s="1"/>
  <c r="G475" i="25" s="1"/>
  <c r="D475" i="25"/>
  <c r="C475" i="25"/>
  <c r="C472" i="25" s="1"/>
  <c r="D461" i="25"/>
  <c r="F450" i="25" s="1"/>
  <c r="G450" i="25" s="1"/>
  <c r="D450" i="25"/>
  <c r="C450" i="25"/>
  <c r="C447" i="25" s="1"/>
  <c r="D442" i="25"/>
  <c r="D445" i="25" s="1"/>
  <c r="F435" i="25" s="1"/>
  <c r="G435" i="25" s="1"/>
  <c r="D435" i="25"/>
  <c r="C435" i="25"/>
  <c r="C432" i="25" s="1"/>
  <c r="D428" i="25"/>
  <c r="D427" i="25"/>
  <c r="D418" i="25"/>
  <c r="C418" i="25"/>
  <c r="C415" i="25" s="1"/>
  <c r="D381" i="25"/>
  <c r="F371" i="25" s="1"/>
  <c r="G371" i="25" s="1"/>
  <c r="D371" i="25"/>
  <c r="C371" i="25"/>
  <c r="C368" i="25" s="1"/>
  <c r="D332" i="25"/>
  <c r="F321" i="25" s="1"/>
  <c r="G321" i="25" s="1"/>
  <c r="D321" i="25"/>
  <c r="C321" i="25"/>
  <c r="C318" i="25" s="1"/>
  <c r="D289" i="25"/>
  <c r="C289" i="25"/>
  <c r="C286" i="25" s="1"/>
  <c r="F272" i="25"/>
  <c r="G272" i="25" s="1"/>
  <c r="D272" i="25"/>
  <c r="C272" i="25"/>
  <c r="C269" i="25" s="1"/>
  <c r="F243" i="25"/>
  <c r="G243" i="25" s="1"/>
  <c r="F946" i="25"/>
  <c r="G946" i="25" s="1"/>
  <c r="D946" i="25"/>
  <c r="C946" i="25"/>
  <c r="C943" i="25" s="1"/>
  <c r="D941" i="25"/>
  <c r="F909" i="25" s="1"/>
  <c r="G909" i="25" s="1"/>
  <c r="D909" i="25"/>
  <c r="C909" i="25"/>
  <c r="C906" i="25" s="1"/>
  <c r="D904" i="25"/>
  <c r="F872" i="25" s="1"/>
  <c r="G872" i="25" s="1"/>
  <c r="D872" i="25"/>
  <c r="C872" i="25"/>
  <c r="C869" i="25" s="1"/>
  <c r="F835" i="25"/>
  <c r="G835" i="25" s="1"/>
  <c r="D835" i="25"/>
  <c r="C835" i="25"/>
  <c r="C832" i="25" s="1"/>
  <c r="G815" i="25"/>
  <c r="D815" i="25"/>
  <c r="C815" i="25"/>
  <c r="C812" i="25" s="1"/>
  <c r="D220" i="25"/>
  <c r="F209" i="25" s="1"/>
  <c r="G209" i="25" s="1"/>
  <c r="D209" i="25"/>
  <c r="C209" i="25"/>
  <c r="C206" i="25" s="1"/>
  <c r="D179" i="25"/>
  <c r="F168" i="25" s="1"/>
  <c r="G168" i="25" s="1"/>
  <c r="D168" i="25"/>
  <c r="C168" i="25"/>
  <c r="C165" i="25" s="1"/>
  <c r="D163" i="25"/>
  <c r="F152" i="25" s="1"/>
  <c r="G152" i="25" s="1"/>
  <c r="D152" i="25"/>
  <c r="C152" i="25"/>
  <c r="C149" i="25" s="1"/>
  <c r="D147" i="25"/>
  <c r="F136" i="25" s="1"/>
  <c r="G136" i="25" s="1"/>
  <c r="D136" i="25"/>
  <c r="C136" i="25"/>
  <c r="C133" i="25" s="1"/>
  <c r="D131" i="25"/>
  <c r="F120" i="25" s="1"/>
  <c r="G120" i="25" s="1"/>
  <c r="D120" i="25"/>
  <c r="C120" i="25"/>
  <c r="C117" i="25" s="1"/>
  <c r="F193" i="25"/>
  <c r="G193" i="25" s="1"/>
  <c r="G196" i="25"/>
  <c r="D193" i="25"/>
  <c r="C193" i="25"/>
  <c r="C190" i="25" s="1"/>
  <c r="D115" i="25"/>
  <c r="F104" i="25" s="1"/>
  <c r="G104" i="25" s="1"/>
  <c r="D104" i="25"/>
  <c r="C104" i="25"/>
  <c r="C101" i="25" s="1"/>
  <c r="F87" i="25"/>
  <c r="G87" i="25" s="1"/>
  <c r="D87" i="25"/>
  <c r="C87" i="25"/>
  <c r="C84" i="25" s="1"/>
  <c r="C287" i="36" s="1"/>
  <c r="D68" i="25"/>
  <c r="C68" i="25"/>
  <c r="C65" i="25" s="1"/>
  <c r="C286" i="36" s="1"/>
  <c r="D63" i="25"/>
  <c r="F51" i="25" s="1"/>
  <c r="G51" i="25" s="1"/>
  <c r="G52" i="25"/>
  <c r="D51" i="25"/>
  <c r="C51" i="25"/>
  <c r="C48" i="25" s="1"/>
  <c r="C285" i="36" s="1"/>
  <c r="G48" i="25"/>
  <c r="D285" i="36" s="1"/>
  <c r="D46" i="25"/>
  <c r="F35" i="25" s="1"/>
  <c r="G35" i="25" s="1"/>
  <c r="D35" i="25"/>
  <c r="C35" i="25"/>
  <c r="C32" i="25" s="1"/>
  <c r="C284" i="36" s="1"/>
  <c r="D430" i="25" l="1"/>
  <c r="D71" i="7"/>
  <c r="B160" i="23"/>
  <c r="F561" i="25"/>
  <c r="G561" i="25" s="1"/>
  <c r="F68" i="25"/>
  <c r="G68" i="25" s="1"/>
  <c r="F418" i="25"/>
  <c r="G418" i="25" s="1"/>
  <c r="F289" i="25"/>
  <c r="G289" i="25" s="1"/>
  <c r="C193" i="36" l="1"/>
  <c r="D72" i="7"/>
  <c r="B177" i="23"/>
  <c r="B210" i="23" s="1"/>
  <c r="D291" i="36"/>
  <c r="C289" i="36"/>
  <c r="C292" i="36"/>
  <c r="C288" i="36"/>
  <c r="D290" i="36"/>
  <c r="D292" i="36"/>
  <c r="C290" i="36"/>
  <c r="C291" i="36"/>
  <c r="G1419" i="25"/>
  <c r="D74" i="7" l="1"/>
  <c r="B221" i="23"/>
  <c r="D73" i="7"/>
  <c r="B230" i="23" l="1"/>
  <c r="D75" i="7"/>
  <c r="F147" i="24"/>
  <c r="G147" i="24" s="1"/>
  <c r="D147" i="24"/>
  <c r="C147" i="24"/>
  <c r="G182" i="24"/>
  <c r="C182" i="24"/>
  <c r="G197" i="24"/>
  <c r="C197" i="24"/>
  <c r="G353" i="24"/>
  <c r="C353" i="24"/>
  <c r="G515" i="24"/>
  <c r="C515" i="24"/>
  <c r="G530" i="24"/>
  <c r="C530" i="24"/>
  <c r="B241" i="23" l="1"/>
  <c r="B248" i="23" s="1"/>
  <c r="D76" i="7"/>
  <c r="B294" i="23" l="1"/>
  <c r="D21" i="7" s="1"/>
  <c r="D77" i="7"/>
  <c r="C227" i="36" l="1"/>
  <c r="C239" i="36"/>
  <c r="C203" i="36"/>
  <c r="C223" i="36"/>
  <c r="C200" i="36"/>
  <c r="C216" i="36"/>
  <c r="C208" i="36"/>
  <c r="C211" i="36"/>
  <c r="C225" i="36"/>
  <c r="C199" i="36"/>
  <c r="C238" i="36"/>
  <c r="C243" i="36"/>
  <c r="C230" i="36"/>
  <c r="C195" i="36"/>
  <c r="C222" i="36"/>
  <c r="C221" i="36"/>
  <c r="C194" i="36"/>
  <c r="C231" i="36"/>
  <c r="C206" i="36"/>
  <c r="C214" i="36"/>
  <c r="C219" i="36"/>
  <c r="C201" i="36"/>
  <c r="C213" i="36"/>
  <c r="C217" i="36"/>
  <c r="C204" i="36"/>
  <c r="C229" i="36"/>
  <c r="C237" i="36"/>
  <c r="C196" i="36"/>
  <c r="C226" i="36"/>
  <c r="C241" i="36"/>
  <c r="C228" i="36"/>
  <c r="C197" i="36"/>
  <c r="C218" i="36"/>
  <c r="C242" i="36"/>
  <c r="C205" i="36"/>
  <c r="C224" i="36"/>
  <c r="C233" i="36"/>
  <c r="C198" i="36"/>
  <c r="C240" i="36"/>
  <c r="C215" i="36"/>
  <c r="C236" i="36"/>
  <c r="C244" i="36"/>
  <c r="C212" i="36"/>
  <c r="C210" i="36"/>
  <c r="C207" i="36"/>
  <c r="C209" i="36"/>
  <c r="C234" i="36"/>
  <c r="C235" i="36"/>
  <c r="C220" i="36"/>
  <c r="C232" i="36"/>
  <c r="D183" i="36"/>
  <c r="D185" i="36"/>
  <c r="D184" i="36"/>
  <c r="J11" i="7"/>
  <c r="E7" i="17" s="1"/>
  <c r="F6" i="31" l="1"/>
  <c r="G10" i="32"/>
  <c r="F322" i="13"/>
  <c r="F321" i="13"/>
  <c r="D322" i="13"/>
  <c r="C322" i="13"/>
  <c r="C318" i="13" s="1"/>
  <c r="C406" i="36" s="1"/>
  <c r="D321" i="13"/>
  <c r="C321" i="13"/>
  <c r="F312" i="13"/>
  <c r="F311" i="13"/>
  <c r="D312" i="13"/>
  <c r="C312" i="13"/>
  <c r="C308" i="13" s="1"/>
  <c r="C405" i="36" s="1"/>
  <c r="D311" i="13"/>
  <c r="C311" i="13"/>
  <c r="H77" i="13" l="1"/>
  <c r="H61" i="13"/>
  <c r="H305" i="13" l="1"/>
  <c r="H289" i="13"/>
  <c r="H272" i="13"/>
  <c r="H257" i="13"/>
  <c r="H189" i="13"/>
  <c r="H173" i="13"/>
  <c r="H157" i="13"/>
  <c r="H123" i="13"/>
  <c r="H100" i="13"/>
  <c r="H76" i="13"/>
  <c r="H60" i="13"/>
  <c r="H44" i="13"/>
  <c r="H28" i="13"/>
  <c r="H304" i="13" l="1"/>
  <c r="H303" i="13"/>
  <c r="H288" i="13"/>
  <c r="H287" i="13"/>
  <c r="H273" i="13"/>
  <c r="H271" i="13"/>
  <c r="H256" i="13"/>
  <c r="H255" i="13"/>
  <c r="H190" i="13"/>
  <c r="H188" i="13"/>
  <c r="H174" i="13"/>
  <c r="H172" i="13"/>
  <c r="H158" i="13"/>
  <c r="H156" i="13"/>
  <c r="H124" i="13"/>
  <c r="H122" i="13"/>
  <c r="H101" i="13"/>
  <c r="H99" i="13"/>
  <c r="H75" i="13"/>
  <c r="H59" i="13"/>
  <c r="H45" i="13"/>
  <c r="H43" i="13"/>
  <c r="H29" i="13"/>
  <c r="H27" i="13"/>
  <c r="G10" i="25" l="1"/>
  <c r="G10" i="24"/>
  <c r="G7" i="23"/>
  <c r="C7" i="16"/>
  <c r="C6" i="16"/>
  <c r="C5" i="16"/>
  <c r="C11" i="25"/>
  <c r="C10" i="25"/>
  <c r="C11" i="24"/>
  <c r="C10" i="24"/>
  <c r="C8" i="23"/>
  <c r="C7" i="23"/>
  <c r="C7" i="9"/>
  <c r="C10" i="15"/>
  <c r="C11" i="33" s="1"/>
  <c r="C9" i="15"/>
  <c r="C10" i="33" s="1"/>
  <c r="C15" i="33" l="1"/>
  <c r="S15" i="33" s="1"/>
  <c r="B12" i="33"/>
  <c r="D158" i="7"/>
  <c r="G312" i="13"/>
  <c r="G311" i="13"/>
  <c r="G321" i="13"/>
  <c r="G322" i="13"/>
  <c r="C67" i="13" l="1"/>
  <c r="D290" i="13"/>
  <c r="F279" i="13" s="1"/>
  <c r="G279" i="13" s="1"/>
  <c r="C279" i="13"/>
  <c r="C276" i="13" s="1"/>
  <c r="D274" i="13" l="1"/>
  <c r="F263" i="13" s="1"/>
  <c r="G263" i="13" s="1"/>
  <c r="C263" i="13"/>
  <c r="C260" i="13" s="1"/>
  <c r="D258" i="13" l="1"/>
  <c r="F247" i="13" s="1"/>
  <c r="G247" i="13" s="1"/>
  <c r="C247" i="13"/>
  <c r="C244" i="13" s="1"/>
  <c r="C295" i="13"/>
  <c r="F45" i="9" l="1"/>
  <c r="G45" i="9" s="1"/>
  <c r="D45" i="9"/>
  <c r="C45" i="9"/>
  <c r="D157" i="7" l="1"/>
  <c r="F238" i="13"/>
  <c r="F229" i="13"/>
  <c r="F220" i="13"/>
  <c r="F212" i="13"/>
  <c r="F204" i="13"/>
  <c r="F196" i="13"/>
  <c r="F138" i="13"/>
  <c r="F130" i="13"/>
  <c r="F107" i="13"/>
  <c r="D238" i="13"/>
  <c r="C238" i="13"/>
  <c r="D229" i="13"/>
  <c r="C229" i="13"/>
  <c r="D220" i="13"/>
  <c r="C220" i="13"/>
  <c r="D212" i="13"/>
  <c r="C212" i="13"/>
  <c r="D204" i="13"/>
  <c r="C204" i="13"/>
  <c r="D196" i="13"/>
  <c r="C196" i="13"/>
  <c r="D138" i="13"/>
  <c r="C138" i="13"/>
  <c r="D130" i="13"/>
  <c r="C130" i="13"/>
  <c r="D107" i="13"/>
  <c r="C107" i="13"/>
  <c r="F533" i="24" l="1"/>
  <c r="F532" i="24"/>
  <c r="F531" i="24"/>
  <c r="F518" i="24"/>
  <c r="F517" i="24"/>
  <c r="F516" i="24"/>
  <c r="F217" i="24"/>
  <c r="F209" i="24"/>
  <c r="F196" i="24"/>
  <c r="F195" i="24"/>
  <c r="F194" i="24"/>
  <c r="F181" i="24"/>
  <c r="F180" i="24"/>
  <c r="F179" i="24"/>
  <c r="F762" i="24"/>
  <c r="F149" i="24"/>
  <c r="D533" i="24"/>
  <c r="C533" i="24"/>
  <c r="D532" i="24"/>
  <c r="C532" i="24"/>
  <c r="D531" i="24"/>
  <c r="C531" i="24"/>
  <c r="D518" i="24"/>
  <c r="C518" i="24"/>
  <c r="D517" i="24"/>
  <c r="C517" i="24"/>
  <c r="D516" i="24"/>
  <c r="C516" i="24"/>
  <c r="D354" i="24"/>
  <c r="C354" i="24"/>
  <c r="D217" i="24"/>
  <c r="C217" i="24"/>
  <c r="D209" i="24"/>
  <c r="C209" i="24"/>
  <c r="D196" i="24"/>
  <c r="C196" i="24"/>
  <c r="D195" i="24"/>
  <c r="C195" i="24"/>
  <c r="D194" i="24"/>
  <c r="C194" i="24"/>
  <c r="D181" i="24"/>
  <c r="C181" i="24"/>
  <c r="D180" i="24"/>
  <c r="C180" i="24"/>
  <c r="D179" i="24"/>
  <c r="C179" i="24"/>
  <c r="D762" i="24"/>
  <c r="C762" i="24"/>
  <c r="D168" i="24"/>
  <c r="C168" i="24"/>
  <c r="D149" i="24"/>
  <c r="C149" i="24"/>
  <c r="C148" i="24"/>
  <c r="F120" i="23"/>
  <c r="G120" i="23" s="1"/>
  <c r="F110" i="23"/>
  <c r="F101" i="23"/>
  <c r="F93" i="23"/>
  <c r="F84" i="23"/>
  <c r="F75" i="23"/>
  <c r="F67" i="23"/>
  <c r="F34" i="23"/>
  <c r="F25" i="23"/>
  <c r="D120" i="23"/>
  <c r="C120" i="23"/>
  <c r="D110" i="23"/>
  <c r="C110" i="23"/>
  <c r="D101" i="23"/>
  <c r="C101" i="23"/>
  <c r="D93" i="23"/>
  <c r="C93" i="23"/>
  <c r="D84" i="23"/>
  <c r="C84" i="23"/>
  <c r="D75" i="23"/>
  <c r="C75" i="23"/>
  <c r="D67" i="23"/>
  <c r="C67" i="23"/>
  <c r="D34" i="23"/>
  <c r="C34" i="23"/>
  <c r="D25" i="23"/>
  <c r="C25" i="23"/>
  <c r="F16" i="23"/>
  <c r="D16" i="23"/>
  <c r="C16" i="23"/>
  <c r="D30" i="25" l="1"/>
  <c r="F19" i="25" s="1"/>
  <c r="G19" i="25" s="1"/>
  <c r="C19" i="25"/>
  <c r="C16" i="25" s="1"/>
  <c r="C283" i="36" s="1"/>
  <c r="D43" i="23" l="1"/>
  <c r="F43" i="23"/>
  <c r="G43" i="23" s="1"/>
  <c r="C43" i="23"/>
  <c r="F83" i="13"/>
  <c r="G83" i="13" s="1"/>
  <c r="D83" i="13"/>
  <c r="C83" i="13"/>
  <c r="G238" i="13"/>
  <c r="C235" i="13"/>
  <c r="C400" i="36" s="1"/>
  <c r="G229" i="13"/>
  <c r="C226" i="13"/>
  <c r="C399" i="36" s="1"/>
  <c r="G220" i="13"/>
  <c r="C217" i="13"/>
  <c r="C398" i="36" s="1"/>
  <c r="G532" i="24" l="1"/>
  <c r="G517" i="24"/>
  <c r="G516" i="24"/>
  <c r="G196" i="24"/>
  <c r="G181" i="24"/>
  <c r="C165" i="24"/>
  <c r="C253" i="36" s="1"/>
  <c r="G149" i="24"/>
  <c r="G148" i="24"/>
  <c r="F146" i="24"/>
  <c r="G146" i="24" s="1"/>
  <c r="C146" i="24"/>
  <c r="C143" i="24" s="1"/>
  <c r="C252" i="36" s="1"/>
  <c r="C750" i="24" l="1"/>
  <c r="C31" i="21" l="1"/>
  <c r="D31" i="21"/>
  <c r="F31" i="21"/>
  <c r="G31" i="21" s="1"/>
  <c r="D30" i="21"/>
  <c r="C30" i="21"/>
  <c r="F29" i="21"/>
  <c r="G29" i="21" s="1"/>
  <c r="D29" i="21"/>
  <c r="C29" i="21"/>
  <c r="G212" i="13" l="1"/>
  <c r="C209" i="13"/>
  <c r="C397" i="36" s="1"/>
  <c r="G204" i="13"/>
  <c r="C201" i="13"/>
  <c r="C396" i="36" s="1"/>
  <c r="G196" i="13" l="1"/>
  <c r="C193" i="13"/>
  <c r="C395" i="36" s="1"/>
  <c r="G533" i="24" l="1"/>
  <c r="G531" i="24"/>
  <c r="G518" i="24"/>
  <c r="F352" i="24"/>
  <c r="G352" i="24" s="1"/>
  <c r="G354" i="24"/>
  <c r="D352" i="24"/>
  <c r="C352" i="24"/>
  <c r="C349" i="24" s="1"/>
  <c r="D347" i="24"/>
  <c r="F337" i="24" s="1"/>
  <c r="G337" i="24" s="1"/>
  <c r="C337" i="24"/>
  <c r="C334" i="24" s="1"/>
  <c r="D332" i="24"/>
  <c r="F307" i="24" s="1"/>
  <c r="G307" i="24" s="1"/>
  <c r="F306" i="24"/>
  <c r="G306" i="24" s="1"/>
  <c r="D318" i="24"/>
  <c r="F305" i="24" s="1"/>
  <c r="G305" i="24" s="1"/>
  <c r="C307" i="24"/>
  <c r="C306" i="24"/>
  <c r="C305" i="24"/>
  <c r="C281" i="24"/>
  <c r="C278" i="24" s="1"/>
  <c r="D276" i="24"/>
  <c r="F251" i="24" s="1"/>
  <c r="G251" i="24" s="1"/>
  <c r="D269" i="24"/>
  <c r="F250" i="24" s="1"/>
  <c r="G250" i="24" s="1"/>
  <c r="D262" i="24"/>
  <c r="F249" i="24" s="1"/>
  <c r="G249" i="24" s="1"/>
  <c r="C251" i="24"/>
  <c r="C250" i="24"/>
  <c r="C249" i="24"/>
  <c r="F226" i="24"/>
  <c r="G226" i="24" s="1"/>
  <c r="F225" i="24"/>
  <c r="G225" i="24" s="1"/>
  <c r="G217" i="24"/>
  <c r="C214" i="24"/>
  <c r="G209" i="24"/>
  <c r="C206" i="24"/>
  <c r="C256" i="36" s="1"/>
  <c r="G195" i="24"/>
  <c r="G194" i="24"/>
  <c r="C191" i="24"/>
  <c r="C255" i="36" s="1"/>
  <c r="G180" i="24"/>
  <c r="G179" i="24"/>
  <c r="C176" i="24"/>
  <c r="C254" i="36" s="1"/>
  <c r="G762" i="24"/>
  <c r="C759" i="24"/>
  <c r="D141" i="24"/>
  <c r="F116" i="24" s="1"/>
  <c r="G116" i="24" s="1"/>
  <c r="F115" i="24"/>
  <c r="G115" i="24" s="1"/>
  <c r="D127" i="24"/>
  <c r="F114" i="24" s="1"/>
  <c r="G114" i="24" s="1"/>
  <c r="C116" i="24"/>
  <c r="C115" i="24"/>
  <c r="C114" i="24"/>
  <c r="D109" i="24"/>
  <c r="F84" i="24" s="1"/>
  <c r="G84" i="24" s="1"/>
  <c r="D102" i="24"/>
  <c r="F83" i="24" s="1"/>
  <c r="G83" i="24" s="1"/>
  <c r="D95" i="24"/>
  <c r="F82" i="24" s="1"/>
  <c r="G82" i="24" s="1"/>
  <c r="C84" i="24"/>
  <c r="C83" i="24"/>
  <c r="C82" i="24"/>
  <c r="D77" i="24"/>
  <c r="F52" i="24" s="1"/>
  <c r="G52" i="24" s="1"/>
  <c r="F51" i="24"/>
  <c r="G51" i="24" s="1"/>
  <c r="D63" i="24"/>
  <c r="F50" i="24" s="1"/>
  <c r="G50" i="24" s="1"/>
  <c r="C52" i="24"/>
  <c r="C51" i="24"/>
  <c r="C50" i="24"/>
  <c r="D45" i="24"/>
  <c r="F34" i="24" s="1"/>
  <c r="G34" i="24" s="1"/>
  <c r="C31" i="24"/>
  <c r="C248" i="36" s="1"/>
  <c r="F19" i="24"/>
  <c r="G19" i="24" s="1"/>
  <c r="C16" i="24"/>
  <c r="C247" i="36" s="1"/>
  <c r="D141" i="23"/>
  <c r="F129" i="23" s="1"/>
  <c r="G129" i="23" s="1"/>
  <c r="D129" i="23"/>
  <c r="C129" i="23"/>
  <c r="C126" i="23" s="1"/>
  <c r="C191" i="36" s="1"/>
  <c r="G126" i="23"/>
  <c r="C117" i="23"/>
  <c r="C190" i="36" s="1"/>
  <c r="G110" i="23"/>
  <c r="C107" i="23"/>
  <c r="C189" i="36" s="1"/>
  <c r="G101" i="23"/>
  <c r="C98" i="23"/>
  <c r="C188" i="36" s="1"/>
  <c r="G93" i="23"/>
  <c r="C90" i="23"/>
  <c r="C187" i="36" s="1"/>
  <c r="G84" i="23"/>
  <c r="C81" i="23"/>
  <c r="C186" i="36" s="1"/>
  <c r="G75" i="23"/>
  <c r="C72" i="23"/>
  <c r="C185" i="36" s="1"/>
  <c r="G67" i="23"/>
  <c r="D62" i="23"/>
  <c r="F51" i="23" s="1"/>
  <c r="G51" i="23" s="1"/>
  <c r="C48" i="23"/>
  <c r="C183" i="36" s="1"/>
  <c r="C40" i="23"/>
  <c r="C182" i="36" s="1"/>
  <c r="G34" i="23"/>
  <c r="G25" i="23"/>
  <c r="G16" i="23"/>
  <c r="C13" i="23"/>
  <c r="C179" i="36" s="1"/>
  <c r="G281" i="24" l="1"/>
  <c r="G753" i="24" l="1"/>
  <c r="D142" i="7" l="1"/>
  <c r="D141" i="7"/>
  <c r="D140" i="7"/>
  <c r="D139" i="7"/>
  <c r="D138" i="7"/>
  <c r="D137" i="7"/>
  <c r="D136" i="7"/>
  <c r="D127" i="7"/>
  <c r="D126" i="7"/>
  <c r="D125" i="7"/>
  <c r="D121" i="7"/>
  <c r="D112" i="7"/>
  <c r="D111" i="7"/>
  <c r="D110" i="7"/>
  <c r="D109" i="7"/>
  <c r="D108" i="7"/>
  <c r="D103" i="7"/>
  <c r="D101" i="7"/>
  <c r="D115" i="7" l="1"/>
  <c r="D156" i="7"/>
  <c r="D132" i="7"/>
  <c r="D93" i="7"/>
  <c r="D133" i="7"/>
  <c r="D94" i="7"/>
  <c r="D95" i="7"/>
  <c r="D119" i="7"/>
  <c r="D88" i="7"/>
  <c r="D96" i="7"/>
  <c r="D104" i="7"/>
  <c r="D120" i="7"/>
  <c r="D128" i="7"/>
  <c r="D153" i="7"/>
  <c r="D123" i="7"/>
  <c r="D116" i="7"/>
  <c r="D102" i="7"/>
  <c r="D134" i="7"/>
  <c r="D89" i="7"/>
  <c r="D97" i="7"/>
  <c r="D105" i="7"/>
  <c r="D113" i="7"/>
  <c r="D129" i="7"/>
  <c r="D154" i="7"/>
  <c r="D107" i="7"/>
  <c r="D131" i="7"/>
  <c r="D124" i="7"/>
  <c r="D117" i="7"/>
  <c r="D118" i="7"/>
  <c r="D135" i="7"/>
  <c r="D90" i="7"/>
  <c r="D106" i="7"/>
  <c r="D114" i="7"/>
  <c r="D122" i="7"/>
  <c r="D130" i="7"/>
  <c r="D155" i="7"/>
  <c r="D143" i="7"/>
  <c r="D147" i="7"/>
  <c r="D151" i="7"/>
  <c r="D87" i="7"/>
  <c r="D91" i="7"/>
  <c r="D98" i="7"/>
  <c r="D144" i="7"/>
  <c r="D148" i="7"/>
  <c r="D152" i="7"/>
  <c r="D92" i="7"/>
  <c r="D99" i="7"/>
  <c r="D145" i="7"/>
  <c r="D149" i="7"/>
  <c r="D100" i="7"/>
  <c r="D146" i="7"/>
  <c r="D150" i="7"/>
  <c r="F19" i="21" l="1"/>
  <c r="F18" i="21"/>
  <c r="D19" i="21"/>
  <c r="C19" i="21"/>
  <c r="D18" i="21"/>
  <c r="C18" i="21"/>
  <c r="H7" i="22" l="1"/>
  <c r="D7" i="22"/>
  <c r="H45" i="22"/>
  <c r="G45" i="22"/>
  <c r="F45" i="22"/>
  <c r="E45" i="22"/>
  <c r="H41" i="22"/>
  <c r="G41" i="22"/>
  <c r="F41" i="22"/>
  <c r="E41" i="22"/>
  <c r="H34" i="22"/>
  <c r="G34" i="22"/>
  <c r="F34" i="22"/>
  <c r="E34" i="22"/>
  <c r="H22" i="22"/>
  <c r="G22" i="22"/>
  <c r="F22" i="22"/>
  <c r="E22" i="22"/>
  <c r="E46" i="22" l="1"/>
  <c r="J12" i="7" s="1"/>
  <c r="H8" i="22" s="1"/>
  <c r="F46" i="22"/>
  <c r="H46" i="22"/>
  <c r="G46" i="22"/>
  <c r="D5" i="21"/>
  <c r="G9" i="21"/>
  <c r="G19" i="21"/>
  <c r="G18" i="21"/>
  <c r="G10" i="21" l="1"/>
  <c r="G8" i="29"/>
  <c r="G8" i="23"/>
  <c r="G11" i="25" l="1"/>
  <c r="G8" i="26"/>
  <c r="G11" i="24"/>
  <c r="G11" i="13"/>
  <c r="F7" i="31"/>
  <c r="G11" i="32"/>
  <c r="F7" i="30"/>
  <c r="F35" i="9" l="1"/>
  <c r="F34" i="9"/>
  <c r="F33" i="9"/>
  <c r="F32" i="9"/>
  <c r="D35" i="9"/>
  <c r="C35" i="9"/>
  <c r="D34" i="9"/>
  <c r="C34" i="9"/>
  <c r="D33" i="9"/>
  <c r="C33" i="9"/>
  <c r="D32" i="9"/>
  <c r="C32" i="9"/>
  <c r="F180" i="13" l="1"/>
  <c r="G180" i="13" s="1"/>
  <c r="C51" i="13" l="1"/>
  <c r="C48" i="13" s="1"/>
  <c r="C384" i="36" s="1"/>
  <c r="F164" i="13"/>
  <c r="G164" i="13" s="1"/>
  <c r="C164" i="13"/>
  <c r="C161" i="13" l="1"/>
  <c r="I8" i="19" l="1"/>
  <c r="I7" i="19"/>
  <c r="C7" i="19"/>
  <c r="E3" i="19"/>
  <c r="D18" i="15" l="1"/>
  <c r="D20" i="15"/>
  <c r="C22" i="17" l="1"/>
  <c r="C20" i="17"/>
  <c r="AE22" i="17"/>
  <c r="AE21" i="17"/>
  <c r="AE20" i="17"/>
  <c r="D16" i="15"/>
  <c r="C18" i="17" l="1"/>
  <c r="L10" i="18" l="1"/>
  <c r="L10" i="37" s="1"/>
  <c r="L9" i="18"/>
  <c r="F9" i="18"/>
  <c r="F9" i="37" s="1"/>
  <c r="E5" i="17"/>
  <c r="G10" i="13"/>
  <c r="C10" i="13"/>
  <c r="G8" i="9"/>
  <c r="G7" i="9"/>
  <c r="I10" i="15"/>
  <c r="I9" i="15"/>
  <c r="F10" i="33" s="1"/>
  <c r="L9" i="37" l="1"/>
  <c r="K25" i="18"/>
  <c r="K24" i="18" s="1"/>
  <c r="K21" i="18"/>
  <c r="N16" i="18" s="1"/>
  <c r="N17" i="18"/>
  <c r="N15" i="18"/>
  <c r="K14" i="18"/>
  <c r="B26" i="18"/>
  <c r="B3" i="18"/>
  <c r="B2" i="18"/>
  <c r="B28" i="18" l="1"/>
  <c r="B27" i="18"/>
  <c r="N18" i="18"/>
  <c r="N19" i="18" s="1"/>
  <c r="N20" i="18" s="1"/>
  <c r="K31" i="18" s="1"/>
  <c r="F5" i="15" s="1"/>
  <c r="G7" i="7" l="1"/>
  <c r="F4" i="22"/>
  <c r="E7" i="32"/>
  <c r="E7" i="13"/>
  <c r="E4" i="9"/>
  <c r="E4" i="29"/>
  <c r="I6" i="18"/>
  <c r="E4" i="26"/>
  <c r="E7" i="24"/>
  <c r="E6" i="21"/>
  <c r="E4" i="23"/>
  <c r="E7" i="25"/>
  <c r="B29" i="18"/>
  <c r="B30" i="18" s="1"/>
  <c r="B31" i="18" s="1"/>
  <c r="F4" i="19" l="1"/>
  <c r="AE19" i="17"/>
  <c r="AE15" i="17"/>
  <c r="B12" i="15"/>
  <c r="F108" i="7" l="1"/>
  <c r="E108" i="7"/>
  <c r="E101" i="7"/>
  <c r="F101" i="7"/>
  <c r="E109" i="7"/>
  <c r="F109" i="7"/>
  <c r="F125" i="7"/>
  <c r="F110" i="7"/>
  <c r="E110" i="7"/>
  <c r="F126" i="7"/>
  <c r="E126" i="7"/>
  <c r="F103" i="7"/>
  <c r="E103" i="7"/>
  <c r="F111" i="7"/>
  <c r="E111" i="7"/>
  <c r="F127" i="7"/>
  <c r="E127" i="7"/>
  <c r="E112" i="7"/>
  <c r="F112" i="7"/>
  <c r="F148" i="7"/>
  <c r="E148" i="7"/>
  <c r="E137" i="7"/>
  <c r="F142" i="7"/>
  <c r="F137" i="7"/>
  <c r="E142" i="7"/>
  <c r="E139" i="7"/>
  <c r="F139" i="7"/>
  <c r="E140" i="7"/>
  <c r="F138" i="7"/>
  <c r="F140" i="7"/>
  <c r="E138" i="7"/>
  <c r="F141" i="7"/>
  <c r="E136" i="7"/>
  <c r="E141" i="7"/>
  <c r="F136" i="7"/>
  <c r="H140" i="7"/>
  <c r="I140" i="7" s="1"/>
  <c r="J140" i="7" s="1"/>
  <c r="G32" i="9"/>
  <c r="G33" i="9"/>
  <c r="G34" i="9"/>
  <c r="G35" i="9"/>
  <c r="G138" i="13"/>
  <c r="H142" i="7" l="1"/>
  <c r="I142" i="7" s="1"/>
  <c r="J142" i="7" s="1"/>
  <c r="H141" i="7"/>
  <c r="I141" i="7" s="1"/>
  <c r="J141" i="7" s="1"/>
  <c r="H139" i="7"/>
  <c r="I139" i="7" s="1"/>
  <c r="J139" i="7" s="1"/>
  <c r="H148" i="7"/>
  <c r="I148" i="7" s="1"/>
  <c r="J148" i="7" s="1"/>
  <c r="H138" i="7"/>
  <c r="I138" i="7" s="1"/>
  <c r="J138" i="7" s="1"/>
  <c r="F148" i="13" l="1"/>
  <c r="G148" i="13" s="1"/>
  <c r="C145" i="13"/>
  <c r="G130" i="13"/>
  <c r="C127" i="13"/>
  <c r="C390" i="36" s="1"/>
  <c r="D125" i="13"/>
  <c r="F115" i="13" s="1"/>
  <c r="G115" i="13" s="1"/>
  <c r="C112" i="13"/>
  <c r="D306" i="13"/>
  <c r="F295" i="13" s="1"/>
  <c r="G295" i="13" s="1"/>
  <c r="C292" i="13"/>
  <c r="G107" i="13"/>
  <c r="C104" i="13"/>
  <c r="C388" i="36" s="1"/>
  <c r="D102" i="13"/>
  <c r="F91" i="13" s="1"/>
  <c r="G91" i="13" s="1"/>
  <c r="C88" i="13"/>
  <c r="C80" i="13"/>
  <c r="C386" i="36" s="1"/>
  <c r="D78" i="13"/>
  <c r="F67" i="13" s="1"/>
  <c r="G67" i="13" s="1"/>
  <c r="C64" i="13"/>
  <c r="C385" i="36" s="1"/>
  <c r="D62" i="13"/>
  <c r="F51" i="13" s="1"/>
  <c r="G51" i="13" s="1"/>
  <c r="F35" i="13"/>
  <c r="G35" i="13" s="1"/>
  <c r="C32" i="13"/>
  <c r="C383" i="36" s="1"/>
  <c r="F19" i="13"/>
  <c r="G19" i="13" s="1"/>
  <c r="C16" i="13"/>
  <c r="C382" i="36" s="1"/>
  <c r="C135" i="13" l="1"/>
  <c r="C391" i="36" s="1"/>
  <c r="H127" i="7" l="1"/>
  <c r="I127" i="7"/>
  <c r="J127" i="7" s="1"/>
  <c r="E125" i="7" l="1"/>
  <c r="I126" i="7"/>
  <c r="J126" i="7" s="1"/>
  <c r="H126" i="7"/>
  <c r="I136" i="7" l="1"/>
  <c r="J136" i="7" s="1"/>
  <c r="H136" i="7"/>
  <c r="H112" i="7" l="1"/>
  <c r="I112" i="7" s="1"/>
  <c r="J112" i="7" s="1"/>
  <c r="H111" i="7"/>
  <c r="I111" i="7" s="1"/>
  <c r="J111" i="7" s="1"/>
  <c r="H110" i="7" l="1"/>
  <c r="I110" i="7"/>
  <c r="J110" i="7" s="1"/>
  <c r="I109" i="7"/>
  <c r="J109" i="7" s="1"/>
  <c r="H109" i="7"/>
  <c r="H103" i="7" l="1"/>
  <c r="I103" i="7" s="1"/>
  <c r="J103" i="7" s="1"/>
  <c r="I101" i="7"/>
  <c r="J101" i="7" s="1"/>
  <c r="H101" i="7"/>
  <c r="I108" i="7"/>
  <c r="J108" i="7" s="1"/>
  <c r="H108" i="7"/>
  <c r="I137" i="7" l="1"/>
  <c r="J137" i="7" s="1"/>
  <c r="H137" i="7"/>
  <c r="H125" i="7"/>
  <c r="I125" i="7" s="1"/>
  <c r="J125" i="7" s="1"/>
  <c r="F10" i="18" l="1"/>
  <c r="F10" i="37" s="1"/>
  <c r="D8" i="22"/>
  <c r="E6" i="17"/>
  <c r="C8" i="9"/>
  <c r="C8" i="19" l="1"/>
  <c r="C11" i="13"/>
  <c r="D169" i="24"/>
  <c r="C169" i="24"/>
  <c r="F169" i="24"/>
  <c r="G169" i="24" s="1"/>
  <c r="E88" i="7" l="1"/>
  <c r="E87" i="7"/>
  <c r="F88" i="7"/>
  <c r="F87" i="7"/>
  <c r="H8" i="13" l="1"/>
  <c r="B214" i="24" l="1"/>
  <c r="D257" i="36" l="1"/>
  <c r="C257" i="36"/>
  <c r="B222" i="24"/>
  <c r="B246" i="24" s="1"/>
  <c r="C258" i="36" l="1"/>
  <c r="D259" i="36"/>
  <c r="C259" i="36"/>
  <c r="D258" i="36"/>
  <c r="B278" i="24"/>
  <c r="D260" i="36" l="1"/>
  <c r="C260" i="36"/>
  <c r="B302" i="24"/>
  <c r="B181" i="25"/>
  <c r="C293" i="36" l="1"/>
  <c r="D293" i="36"/>
  <c r="D261" i="36"/>
  <c r="C261" i="36"/>
  <c r="B334" i="24"/>
  <c r="B190" i="25"/>
  <c r="C294" i="36" l="1"/>
  <c r="D262" i="36"/>
  <c r="C262" i="36"/>
  <c r="D294" i="36"/>
  <c r="B349" i="24"/>
  <c r="B206" i="25"/>
  <c r="C295" i="36" l="1"/>
  <c r="D295" i="36"/>
  <c r="B222" i="25"/>
  <c r="B369" i="24"/>
  <c r="D296" i="36" l="1"/>
  <c r="C296" i="36"/>
  <c r="B440" i="24"/>
  <c r="B231" i="25"/>
  <c r="B512" i="24" l="1"/>
  <c r="B240" i="25"/>
  <c r="F747" i="32" l="1"/>
  <c r="G747" i="32" s="1"/>
  <c r="B527" i="24"/>
  <c r="B269" i="25"/>
  <c r="B286" i="25" l="1"/>
  <c r="B543" i="24"/>
  <c r="B564" i="24" l="1"/>
  <c r="B302" i="25"/>
  <c r="B580" i="24" l="1"/>
  <c r="B318" i="25"/>
  <c r="C258" i="32"/>
  <c r="C363" i="36" s="1"/>
  <c r="D114" i="32"/>
  <c r="G111" i="32" s="1"/>
  <c r="D355" i="36" s="1"/>
  <c r="F114" i="32"/>
  <c r="G114" i="32" s="1"/>
  <c r="D525" i="25"/>
  <c r="D526" i="25"/>
  <c r="C419" i="25"/>
  <c r="C265" i="36" l="1"/>
  <c r="D266" i="36"/>
  <c r="D263" i="36"/>
  <c r="D265" i="36"/>
  <c r="C264" i="36"/>
  <c r="C263" i="36"/>
  <c r="C266" i="36"/>
  <c r="D264" i="36"/>
  <c r="B334" i="25"/>
  <c r="B595" i="24"/>
  <c r="F419" i="25"/>
  <c r="G419" i="25" s="1"/>
  <c r="C527" i="25"/>
  <c r="F525" i="25"/>
  <c r="G525" i="25" s="1"/>
  <c r="F527" i="25"/>
  <c r="G527" i="25" s="1"/>
  <c r="C526" i="25"/>
  <c r="D527" i="25"/>
  <c r="C525" i="25"/>
  <c r="F526" i="25"/>
  <c r="G526" i="25" s="1"/>
  <c r="B350" i="25" l="1"/>
  <c r="B610" i="24"/>
  <c r="B625" i="24" l="1"/>
  <c r="B359" i="25"/>
  <c r="F414" i="32"/>
  <c r="G414" i="32" s="1"/>
  <c r="D414" i="32"/>
  <c r="G411" i="32" s="1"/>
  <c r="D366" i="36" s="1"/>
  <c r="C414" i="32"/>
  <c r="B368" i="25" l="1"/>
  <c r="B653" i="24"/>
  <c r="B680" i="24" l="1"/>
  <c r="B383" i="25"/>
  <c r="B399" i="25" l="1"/>
  <c r="B706" i="24"/>
  <c r="B742" i="24" l="1"/>
  <c r="B415" i="25"/>
  <c r="B432" i="25" l="1"/>
  <c r="B750" i="24"/>
  <c r="B447" i="25" l="1"/>
  <c r="B759" i="24"/>
  <c r="B767" i="24" s="1"/>
  <c r="C274" i="36" l="1"/>
  <c r="C267" i="36"/>
  <c r="C270" i="36"/>
  <c r="C268" i="36"/>
  <c r="D272" i="36"/>
  <c r="C276" i="36"/>
  <c r="D279" i="36"/>
  <c r="D275" i="36"/>
  <c r="D277" i="36"/>
  <c r="C271" i="36"/>
  <c r="C280" i="36"/>
  <c r="E280" i="36"/>
  <c r="D268" i="36"/>
  <c r="D271" i="36"/>
  <c r="C269" i="36"/>
  <c r="D278" i="36"/>
  <c r="C275" i="36"/>
  <c r="D269" i="36"/>
  <c r="D276" i="36"/>
  <c r="D274" i="36"/>
  <c r="D267" i="36"/>
  <c r="D270" i="36"/>
  <c r="C273" i="36"/>
  <c r="D280" i="36"/>
  <c r="D273" i="36"/>
  <c r="C279" i="36"/>
  <c r="C278" i="36"/>
  <c r="C272" i="36"/>
  <c r="C277" i="36"/>
  <c r="B463" i="25"/>
  <c r="B472" i="25" l="1"/>
  <c r="B488" i="25" l="1"/>
  <c r="F563" i="32" l="1"/>
  <c r="G563" i="32" s="1"/>
  <c r="F298" i="32"/>
  <c r="G298" i="32" s="1"/>
  <c r="B504" i="25"/>
  <c r="B521" i="25" l="1"/>
  <c r="B558" i="25" l="1"/>
  <c r="B595" i="25" l="1"/>
  <c r="B627" i="25" l="1"/>
  <c r="B664" i="25" l="1"/>
  <c r="B701" i="25" l="1"/>
  <c r="B738" i="25" l="1"/>
  <c r="B775" i="25" l="1"/>
  <c r="B812" i="25" l="1"/>
  <c r="B832" i="25" l="1"/>
  <c r="B869" i="25" l="1"/>
  <c r="B906" i="25" l="1"/>
  <c r="B943" i="25" l="1"/>
  <c r="B980" i="25" l="1"/>
  <c r="B1013" i="25" l="1"/>
  <c r="B1050" i="25" l="1"/>
  <c r="B1087" i="25" l="1"/>
  <c r="B1124" i="25" l="1"/>
  <c r="B1161" i="25" l="1"/>
  <c r="B1182" i="25" l="1"/>
  <c r="B1219" i="25" l="1"/>
  <c r="B1256" i="25" l="1"/>
  <c r="B1289" i="25" l="1"/>
  <c r="B1326" i="25" l="1"/>
  <c r="B1363" i="25" l="1"/>
  <c r="B1400" i="25" l="1"/>
  <c r="B1416" i="25" l="1"/>
  <c r="C353" i="25" l="1"/>
  <c r="F353" i="25"/>
  <c r="G353" i="25" s="1"/>
  <c r="D353" i="25"/>
  <c r="D419" i="25"/>
  <c r="F16" i="9" l="1"/>
  <c r="G16" i="9" s="1"/>
  <c r="C16" i="9"/>
  <c r="B23" i="9" s="1"/>
  <c r="C17" i="9"/>
  <c r="B24" i="9" s="1"/>
  <c r="I27" i="7"/>
  <c r="J27" i="7" s="1"/>
  <c r="F364" i="25"/>
  <c r="G364" i="25" s="1"/>
  <c r="F355" i="25"/>
  <c r="G355" i="25" s="1"/>
  <c r="F1263" i="25"/>
  <c r="G1263" i="25" s="1"/>
  <c r="C114" i="32"/>
  <c r="C111" i="32" s="1"/>
  <c r="F1424" i="25"/>
  <c r="G1424" i="25" s="1"/>
  <c r="F1405" i="25"/>
  <c r="G1405" i="25" s="1"/>
  <c r="I24" i="7"/>
  <c r="J24" i="7" s="1"/>
  <c r="F1227" i="25"/>
  <c r="G1227" i="25" s="1"/>
  <c r="F150" i="13"/>
  <c r="G150" i="13" s="1"/>
  <c r="F451" i="32"/>
  <c r="G451" i="32" s="1"/>
  <c r="G452" i="32" s="1"/>
  <c r="H446" i="32" s="1"/>
  <c r="F482" i="32"/>
  <c r="G482" i="32" s="1"/>
  <c r="F222" i="32"/>
  <c r="G222" i="32" s="1"/>
  <c r="G223" i="32" s="1"/>
  <c r="H217" i="32" s="1"/>
  <c r="F79" i="32"/>
  <c r="G79" i="32" s="1"/>
  <c r="F749" i="32"/>
  <c r="G749" i="32" s="1"/>
  <c r="F182" i="13"/>
  <c r="G182" i="13" s="1"/>
  <c r="F416" i="32"/>
  <c r="G416" i="32" s="1"/>
  <c r="F30" i="32"/>
  <c r="G30" i="32" s="1"/>
  <c r="G31" i="32" s="1"/>
  <c r="H25" i="32" s="1"/>
  <c r="F459" i="32"/>
  <c r="G459" i="32" s="1"/>
  <c r="F37" i="13"/>
  <c r="G37" i="13" s="1"/>
  <c r="F501" i="32"/>
  <c r="G501" i="32" s="1"/>
  <c r="F726" i="32"/>
  <c r="G726" i="32" s="1"/>
  <c r="F516" i="32"/>
  <c r="G516" i="32" s="1"/>
  <c r="F106" i="32"/>
  <c r="G106" i="32" s="1"/>
  <c r="F109" i="13"/>
  <c r="G109" i="13" s="1"/>
  <c r="G110" i="13" s="1"/>
  <c r="H104" i="13" s="1"/>
  <c r="E388" i="36" s="1"/>
  <c r="F303" i="32"/>
  <c r="G303" i="32" s="1"/>
  <c r="F568" i="32"/>
  <c r="G568" i="32" s="1"/>
  <c r="F207" i="32"/>
  <c r="G207" i="32" s="1"/>
  <c r="G208" i="32" s="1"/>
  <c r="H202" i="32" s="1"/>
  <c r="F297" i="13"/>
  <c r="G297" i="13" s="1"/>
  <c r="F48" i="32"/>
  <c r="G48" i="32" s="1"/>
  <c r="F21" i="13"/>
  <c r="G21" i="13" s="1"/>
  <c r="F1371" i="25"/>
  <c r="G1371" i="25" s="1"/>
  <c r="F525" i="32"/>
  <c r="G525" i="32" s="1"/>
  <c r="F152" i="32"/>
  <c r="G152" i="32" s="1"/>
  <c r="F249" i="13"/>
  <c r="G249" i="13" s="1"/>
  <c r="F53" i="13"/>
  <c r="G53" i="13" s="1"/>
  <c r="F96" i="32"/>
  <c r="G96" i="32" s="1"/>
  <c r="F532" i="32"/>
  <c r="G532" i="32" s="1"/>
  <c r="F1334" i="25"/>
  <c r="G1334" i="25" s="1"/>
  <c r="F126" i="32"/>
  <c r="G126" i="32" s="1"/>
  <c r="F168" i="32"/>
  <c r="G168" i="32" s="1"/>
  <c r="G169" i="32" s="1"/>
  <c r="H163" i="32" s="1"/>
  <c r="F405" i="32"/>
  <c r="G405" i="32" s="1"/>
  <c r="F206" i="13"/>
  <c r="G206" i="13" s="1"/>
  <c r="G207" i="13" s="1"/>
  <c r="H201" i="13" s="1"/>
  <c r="F1297" i="25"/>
  <c r="G1297" i="25" s="1"/>
  <c r="F423" i="32"/>
  <c r="G423" i="32" s="1"/>
  <c r="F679" i="32"/>
  <c r="G679" i="32" s="1"/>
  <c r="F140" i="13"/>
  <c r="G140" i="13" s="1"/>
  <c r="F281" i="13"/>
  <c r="G281" i="13" s="1"/>
  <c r="F198" i="13"/>
  <c r="G198" i="13" s="1"/>
  <c r="G199" i="13" s="1"/>
  <c r="H193" i="13" s="1"/>
  <c r="E395" i="36" s="1"/>
  <c r="F265" i="13"/>
  <c r="G265" i="13" s="1"/>
  <c r="F116" i="32"/>
  <c r="G116" i="32" s="1"/>
  <c r="G264" i="32"/>
  <c r="F261" i="32"/>
  <c r="G261" i="32" s="1"/>
  <c r="F136" i="32"/>
  <c r="G136" i="32" s="1"/>
  <c r="F475" i="32"/>
  <c r="G475" i="32" s="1"/>
  <c r="F214" i="13"/>
  <c r="G214" i="13" s="1"/>
  <c r="G215" i="13" s="1"/>
  <c r="H209" i="13" s="1"/>
  <c r="F192" i="32"/>
  <c r="G192" i="32" s="1"/>
  <c r="G193" i="32" s="1"/>
  <c r="H187" i="32" s="1"/>
  <c r="F1190" i="25"/>
  <c r="G1190" i="25" s="1"/>
  <c r="F21" i="32"/>
  <c r="G21" i="32" s="1"/>
  <c r="F39" i="32"/>
  <c r="G39" i="32" s="1"/>
  <c r="F117" i="13"/>
  <c r="G117" i="13" s="1"/>
  <c r="G118" i="13" s="1"/>
  <c r="H112" i="13" s="1"/>
  <c r="E389" i="36" s="1"/>
  <c r="F85" i="13"/>
  <c r="G85" i="13" s="1"/>
  <c r="G86" i="13" s="1"/>
  <c r="F132" i="13"/>
  <c r="G132" i="13" s="1"/>
  <c r="G133" i="13" s="1"/>
  <c r="H127" i="13" s="1"/>
  <c r="E390" i="36" s="1"/>
  <c r="F64" i="32"/>
  <c r="G64" i="32" s="1"/>
  <c r="G65" i="32" s="1"/>
  <c r="H59" i="32" s="1"/>
  <c r="F69" i="13"/>
  <c r="G69" i="13" s="1"/>
  <c r="G457" i="32"/>
  <c r="F166" i="13"/>
  <c r="G166" i="13" s="1"/>
  <c r="F222" i="13"/>
  <c r="G222" i="13" s="1"/>
  <c r="F240" i="13"/>
  <c r="G240" i="13" s="1"/>
  <c r="F93" i="13"/>
  <c r="G93" i="13" s="1"/>
  <c r="F437" i="25"/>
  <c r="G437" i="25" s="1"/>
  <c r="G438" i="25" s="1"/>
  <c r="H432" i="25" s="1"/>
  <c r="E310" i="36" s="1"/>
  <c r="F421" i="25"/>
  <c r="G421" i="25" s="1"/>
  <c r="F1058" i="25"/>
  <c r="G1058" i="25" s="1"/>
  <c r="F951" i="25"/>
  <c r="G951" i="25" s="1"/>
  <c r="F1132" i="25"/>
  <c r="G1132" i="25" s="1"/>
  <c r="F877" i="25"/>
  <c r="G877" i="25" s="1"/>
  <c r="F635" i="25"/>
  <c r="G635" i="25" s="1"/>
  <c r="F493" i="25"/>
  <c r="G493" i="25" s="1"/>
  <c r="F477" i="25"/>
  <c r="G477" i="25" s="1"/>
  <c r="F746" i="25"/>
  <c r="G746" i="25" s="1"/>
  <c r="F452" i="25"/>
  <c r="G452" i="25" s="1"/>
  <c r="F840" i="25"/>
  <c r="G840" i="25" s="1"/>
  <c r="F566" i="25"/>
  <c r="G566" i="25" s="1"/>
  <c r="F529" i="25"/>
  <c r="G529" i="25" s="1"/>
  <c r="F709" i="25"/>
  <c r="G709" i="25" s="1"/>
  <c r="F783" i="25"/>
  <c r="G783" i="25" s="1"/>
  <c r="F1166" i="25"/>
  <c r="G1166" i="25" s="1"/>
  <c r="F672" i="25"/>
  <c r="G672" i="25" s="1"/>
  <c r="F1095" i="25"/>
  <c r="G1095" i="25" s="1"/>
  <c r="F468" i="25"/>
  <c r="G468" i="25" s="1"/>
  <c r="F987" i="25"/>
  <c r="G987" i="25" s="1"/>
  <c r="F1021" i="25"/>
  <c r="G1021" i="25" s="1"/>
  <c r="F307" i="25"/>
  <c r="G307" i="25" s="1"/>
  <c r="F388" i="25"/>
  <c r="G388" i="25" s="1"/>
  <c r="G389" i="25" s="1"/>
  <c r="H383" i="25" s="1"/>
  <c r="E307" i="36" s="1"/>
  <c r="F236" i="25"/>
  <c r="G236" i="25" s="1"/>
  <c r="F227" i="25"/>
  <c r="G227" i="25" s="1"/>
  <c r="F275" i="25"/>
  <c r="G275" i="25" s="1"/>
  <c r="F373" i="25"/>
  <c r="G373" i="25" s="1"/>
  <c r="G374" i="25" s="1"/>
  <c r="H368" i="25" s="1"/>
  <c r="E306" i="36" s="1"/>
  <c r="F404" i="25"/>
  <c r="G404" i="25" s="1"/>
  <c r="G405" i="25" s="1"/>
  <c r="H399" i="25" s="1"/>
  <c r="E308" i="36" s="1"/>
  <c r="F817" i="25"/>
  <c r="G817" i="25" s="1"/>
  <c r="F291" i="25"/>
  <c r="G291" i="25" s="1"/>
  <c r="F339" i="25"/>
  <c r="G339" i="25" s="1"/>
  <c r="G340" i="25" s="1"/>
  <c r="H334" i="25" s="1"/>
  <c r="E303" i="36" s="1"/>
  <c r="F914" i="25"/>
  <c r="G914" i="25" s="1"/>
  <c r="F602" i="25"/>
  <c r="G602" i="25" s="1"/>
  <c r="F509" i="25"/>
  <c r="G509" i="25" s="1"/>
  <c r="F247" i="25"/>
  <c r="G247" i="25" s="1"/>
  <c r="F323" i="25"/>
  <c r="G323" i="25" s="1"/>
  <c r="G324" i="25" s="1"/>
  <c r="H318" i="25" s="1"/>
  <c r="E302" i="36" s="1"/>
  <c r="F764" i="24"/>
  <c r="G764" i="24" s="1"/>
  <c r="G765" i="24" s="1"/>
  <c r="H759" i="24" s="1"/>
  <c r="F21" i="25"/>
  <c r="G21" i="25" s="1"/>
  <c r="F569" i="24"/>
  <c r="G569" i="24" s="1"/>
  <c r="F211" i="25"/>
  <c r="G211" i="25" s="1"/>
  <c r="F138" i="25"/>
  <c r="G138" i="25" s="1"/>
  <c r="F122" i="25"/>
  <c r="G122" i="25" s="1"/>
  <c r="F535" i="24"/>
  <c r="G535" i="24" s="1"/>
  <c r="F747" i="24"/>
  <c r="G747" i="24" s="1"/>
  <c r="G748" i="24" s="1"/>
  <c r="H742" i="24" s="1"/>
  <c r="F600" i="24"/>
  <c r="G600" i="24" s="1"/>
  <c r="G601" i="24" s="1"/>
  <c r="H595" i="24" s="1"/>
  <c r="F106" i="25"/>
  <c r="G106" i="25" s="1"/>
  <c r="F54" i="25"/>
  <c r="G54" i="25" s="1"/>
  <c r="F170" i="25"/>
  <c r="G170" i="25" s="1"/>
  <c r="F615" i="24"/>
  <c r="G615" i="24" s="1"/>
  <c r="F89" i="25"/>
  <c r="G89" i="25" s="1"/>
  <c r="F37" i="25"/>
  <c r="G37" i="25" s="1"/>
  <c r="G38" i="25" s="1"/>
  <c r="H32" i="25" s="1"/>
  <c r="E284" i="36" s="1"/>
  <c r="F186" i="25"/>
  <c r="G186" i="25" s="1"/>
  <c r="F688" i="24"/>
  <c r="G688" i="24" s="1"/>
  <c r="F154" i="25"/>
  <c r="G154" i="25" s="1"/>
  <c r="F195" i="25"/>
  <c r="G195" i="25" s="1"/>
  <c r="G197" i="25" s="1"/>
  <c r="H190" i="25" s="1"/>
  <c r="E294" i="36" s="1"/>
  <c r="F714" i="24"/>
  <c r="G714" i="24" s="1"/>
  <c r="G715" i="24" s="1"/>
  <c r="H706" i="24" s="1"/>
  <c r="F661" i="24"/>
  <c r="G661" i="24" s="1"/>
  <c r="F755" i="24"/>
  <c r="G755" i="24" s="1"/>
  <c r="G756" i="24" s="1"/>
  <c r="H750" i="24" s="1"/>
  <c r="F550" i="24"/>
  <c r="G550" i="24" s="1"/>
  <c r="F633" i="24"/>
  <c r="G633" i="24" s="1"/>
  <c r="F69" i="25"/>
  <c r="G69" i="25" s="1"/>
  <c r="F585" i="24"/>
  <c r="G585" i="24" s="1"/>
  <c r="G586" i="24" s="1"/>
  <c r="H580" i="24" s="1"/>
  <c r="E265" i="36" s="1"/>
  <c r="I29" i="7"/>
  <c r="J29" i="7" s="1"/>
  <c r="I52" i="7"/>
  <c r="J52" i="7" s="1"/>
  <c r="F520" i="24"/>
  <c r="G520" i="24" s="1"/>
  <c r="F54" i="24"/>
  <c r="G54" i="24" s="1"/>
  <c r="F36" i="24"/>
  <c r="G36" i="24" s="1"/>
  <c r="F378" i="24"/>
  <c r="G378" i="24" s="1"/>
  <c r="G379" i="24" s="1"/>
  <c r="H369" i="24" s="1"/>
  <c r="F356" i="24"/>
  <c r="G356" i="24" s="1"/>
  <c r="G357" i="24" s="1"/>
  <c r="H349" i="24" s="1"/>
  <c r="F231" i="13"/>
  <c r="G231" i="13" s="1"/>
  <c r="F314" i="13"/>
  <c r="G314" i="13" s="1"/>
  <c r="F339" i="24"/>
  <c r="G339" i="24" s="1"/>
  <c r="G340" i="24" s="1"/>
  <c r="H334" i="24" s="1"/>
  <c r="F324" i="13"/>
  <c r="G324" i="13" s="1"/>
  <c r="F309" i="24"/>
  <c r="G309" i="24" s="1"/>
  <c r="F71" i="30"/>
  <c r="G71" i="30" s="1"/>
  <c r="C55" i="30"/>
  <c r="B64" i="30" s="1"/>
  <c r="I31" i="7"/>
  <c r="J31" i="7" s="1"/>
  <c r="C36" i="30"/>
  <c r="B46" i="30" s="1"/>
  <c r="F79" i="26"/>
  <c r="G79" i="26" s="1"/>
  <c r="G80" i="26" s="1"/>
  <c r="H74" i="26" s="1"/>
  <c r="F89" i="30"/>
  <c r="G89" i="30" s="1"/>
  <c r="I38" i="7"/>
  <c r="J38" i="7" s="1"/>
  <c r="D635" i="25"/>
  <c r="F56" i="30"/>
  <c r="G56" i="30" s="1"/>
  <c r="D37" i="9"/>
  <c r="D116" i="31"/>
  <c r="C69" i="13"/>
  <c r="D1095" i="25"/>
  <c r="F915" i="25"/>
  <c r="G915" i="25" s="1"/>
  <c r="D56" i="9"/>
  <c r="C1334" i="25"/>
  <c r="F1096" i="25"/>
  <c r="G1096" i="25" s="1"/>
  <c r="I48" i="7"/>
  <c r="J48" i="7" s="1"/>
  <c r="F453" i="25"/>
  <c r="G453" i="25" s="1"/>
  <c r="F151" i="24"/>
  <c r="G151" i="24" s="1"/>
  <c r="G152" i="24" s="1"/>
  <c r="H143" i="24" s="1"/>
  <c r="C159" i="31"/>
  <c r="F159" i="31"/>
  <c r="G159" i="31" s="1"/>
  <c r="F232" i="13"/>
  <c r="G232" i="13" s="1"/>
  <c r="C53" i="13"/>
  <c r="C818" i="25"/>
  <c r="F1372" i="25"/>
  <c r="G1372" i="25" s="1"/>
  <c r="F325" i="13"/>
  <c r="G325" i="13" s="1"/>
  <c r="C536" i="24"/>
  <c r="D219" i="24"/>
  <c r="F123" i="25"/>
  <c r="G123" i="25" s="1"/>
  <c r="F276" i="25"/>
  <c r="G276" i="25" s="1"/>
  <c r="I54" i="7"/>
  <c r="J54" i="7" s="1"/>
  <c r="F282" i="13"/>
  <c r="G282" i="13" s="1"/>
  <c r="F104" i="23"/>
  <c r="G104" i="23" s="1"/>
  <c r="F18" i="23"/>
  <c r="G18" i="23" s="1"/>
  <c r="F55" i="25"/>
  <c r="G55" i="25" s="1"/>
  <c r="F113" i="23"/>
  <c r="G113" i="23" s="1"/>
  <c r="F139" i="25"/>
  <c r="G139" i="25" s="1"/>
  <c r="F114" i="31"/>
  <c r="G114" i="31" s="1"/>
  <c r="F37" i="23"/>
  <c r="G37" i="23" s="1"/>
  <c r="F123" i="23"/>
  <c r="G123" i="23" s="1"/>
  <c r="D339" i="25"/>
  <c r="F37" i="24"/>
  <c r="G37" i="24" s="1"/>
  <c r="F710" i="25"/>
  <c r="G710" i="25" s="1"/>
  <c r="D468" i="25"/>
  <c r="D636" i="25"/>
  <c r="C378" i="24"/>
  <c r="D132" i="23"/>
  <c r="F36" i="23"/>
  <c r="G36" i="23" s="1"/>
  <c r="C784" i="25"/>
  <c r="F17" i="9"/>
  <c r="G17" i="9" s="1"/>
  <c r="F266" i="13"/>
  <c r="G266" i="13" s="1"/>
  <c r="D494" i="25"/>
  <c r="C550" i="24"/>
  <c r="C69" i="25"/>
  <c r="D307" i="25"/>
  <c r="C672" i="25"/>
  <c r="D1228" i="25"/>
  <c r="F1022" i="25"/>
  <c r="G1022" i="25" s="1"/>
  <c r="I42" i="7"/>
  <c r="J42" i="7" s="1"/>
  <c r="C1095" i="25"/>
  <c r="D1133" i="25"/>
  <c r="C603" i="25"/>
  <c r="F1298" i="25"/>
  <c r="G1298" i="25" s="1"/>
  <c r="D1335" i="25"/>
  <c r="F63" i="26"/>
  <c r="G63" i="26" s="1"/>
  <c r="C841" i="25"/>
  <c r="D22" i="25"/>
  <c r="C69" i="23"/>
  <c r="D388" i="25"/>
  <c r="F83" i="9"/>
  <c r="G83" i="9" s="1"/>
  <c r="F74" i="9"/>
  <c r="G74" i="9" s="1"/>
  <c r="F494" i="25"/>
  <c r="G494" i="25" s="1"/>
  <c r="C323" i="25"/>
  <c r="C365" i="25"/>
  <c r="D151" i="24"/>
  <c r="C131" i="23"/>
  <c r="F155" i="25"/>
  <c r="G155" i="25" s="1"/>
  <c r="F1335" i="25"/>
  <c r="G1335" i="25" s="1"/>
  <c r="F38" i="9"/>
  <c r="G38" i="9" s="1"/>
  <c r="D241" i="13"/>
  <c r="F78" i="23"/>
  <c r="G78" i="23" s="1"/>
  <c r="I51" i="7"/>
  <c r="J51" i="7" s="1"/>
  <c r="D1264" i="25"/>
  <c r="F90" i="30"/>
  <c r="G90" i="30" s="1"/>
  <c r="F94" i="13"/>
  <c r="G94" i="13" s="1"/>
  <c r="F53" i="23"/>
  <c r="G53" i="23" s="1"/>
  <c r="F988" i="25"/>
  <c r="G988" i="25" s="1"/>
  <c r="C54" i="30"/>
  <c r="B63" i="30" s="1"/>
  <c r="F22" i="21"/>
  <c r="G22" i="21" s="1"/>
  <c r="F91" i="30"/>
  <c r="G91" i="30" s="1"/>
  <c r="F38" i="13"/>
  <c r="G38" i="13" s="1"/>
  <c r="E15" i="36"/>
  <c r="F44" i="26"/>
  <c r="G44" i="26" s="1"/>
  <c r="C404" i="25"/>
  <c r="C308" i="25"/>
  <c r="C236" i="25"/>
  <c r="F70" i="9"/>
  <c r="G70" i="9" s="1"/>
  <c r="I36" i="7"/>
  <c r="J36" i="7" s="1"/>
  <c r="I45" i="7"/>
  <c r="J45" i="7" s="1"/>
  <c r="I33" i="7"/>
  <c r="J33" i="7" s="1"/>
  <c r="D47" i="9"/>
  <c r="F1191" i="25"/>
  <c r="G1191" i="25" s="1"/>
  <c r="D952" i="25"/>
  <c r="F157" i="31"/>
  <c r="G157" i="31" s="1"/>
  <c r="C38" i="30"/>
  <c r="B48" i="30" s="1"/>
  <c r="D298" i="13"/>
  <c r="C250" i="13"/>
  <c r="D284" i="24"/>
  <c r="D1263" i="25"/>
  <c r="F171" i="24"/>
  <c r="G171" i="24" s="1"/>
  <c r="F634" i="24"/>
  <c r="G634" i="24" s="1"/>
  <c r="D1021" i="25"/>
  <c r="F200" i="24"/>
  <c r="G200" i="24" s="1"/>
  <c r="F673" i="25"/>
  <c r="G673" i="25" s="1"/>
  <c r="D987" i="25"/>
  <c r="I46" i="7"/>
  <c r="J46" i="7" s="1"/>
  <c r="I40" i="7"/>
  <c r="J40" i="7" s="1"/>
  <c r="F119" i="24"/>
  <c r="G119" i="24" s="1"/>
  <c r="F70" i="13"/>
  <c r="G70" i="13" s="1"/>
  <c r="D373" i="25"/>
  <c r="D1132" i="25"/>
  <c r="D206" i="13"/>
  <c r="D89" i="25"/>
  <c r="D37" i="13"/>
  <c r="I49" i="7"/>
  <c r="J49" i="7" s="1"/>
  <c r="I28" i="7"/>
  <c r="J28" i="7" s="1"/>
  <c r="F818" i="25"/>
  <c r="G818" i="25" s="1"/>
  <c r="D104" i="23"/>
  <c r="F171" i="25"/>
  <c r="G171" i="25" s="1"/>
  <c r="C56" i="30"/>
  <c r="B65" i="30" s="1"/>
  <c r="F103" i="23"/>
  <c r="G103" i="23" s="1"/>
  <c r="F71" i="9"/>
  <c r="G71" i="9" s="1"/>
  <c r="C746" i="25"/>
  <c r="D154" i="25"/>
  <c r="F122" i="23"/>
  <c r="G122" i="23" s="1"/>
  <c r="F570" i="24"/>
  <c r="G570" i="24" s="1"/>
  <c r="F54" i="13"/>
  <c r="G54" i="13" s="1"/>
  <c r="F87" i="23"/>
  <c r="G87" i="23" s="1"/>
  <c r="C240" i="13"/>
  <c r="I30" i="7"/>
  <c r="J30" i="7" s="1"/>
  <c r="F878" i="25"/>
  <c r="G878" i="25" s="1"/>
  <c r="I37" i="7"/>
  <c r="J37" i="7" s="1"/>
  <c r="E17" i="36"/>
  <c r="I35" i="7"/>
  <c r="J35" i="7" s="1"/>
  <c r="C73" i="30"/>
  <c r="B83" i="30" s="1"/>
  <c r="F71" i="25"/>
  <c r="G71" i="25" s="1"/>
  <c r="F310" i="24"/>
  <c r="G310" i="24" s="1"/>
  <c r="D662" i="24"/>
  <c r="D1191" i="25"/>
  <c r="C196" i="25"/>
  <c r="D38" i="13"/>
  <c r="F1167" i="25"/>
  <c r="G1167" i="25" s="1"/>
  <c r="F34" i="21"/>
  <c r="G34" i="21" s="1"/>
  <c r="I32" i="7"/>
  <c r="J32" i="7" s="1"/>
  <c r="F292" i="25"/>
  <c r="G292" i="25" s="1"/>
  <c r="F21" i="21"/>
  <c r="G21" i="21" s="1"/>
  <c r="F75" i="9"/>
  <c r="G75" i="9" s="1"/>
  <c r="D437" i="25"/>
  <c r="C551" i="24"/>
  <c r="D195" i="25"/>
  <c r="D182" i="13"/>
  <c r="F79" i="31"/>
  <c r="G79" i="31" s="1"/>
  <c r="F315" i="13"/>
  <c r="G315" i="13" s="1"/>
  <c r="D73" i="30"/>
  <c r="F35" i="31"/>
  <c r="G35" i="31" s="1"/>
  <c r="C140" i="13"/>
  <c r="C1372" i="25"/>
  <c r="F131" i="23"/>
  <c r="G131" i="23" s="1"/>
  <c r="C72" i="30"/>
  <c r="B82" i="30" s="1"/>
  <c r="I56" i="7"/>
  <c r="J56" i="7" s="1"/>
  <c r="C37" i="24"/>
  <c r="C1228" i="25"/>
  <c r="C987" i="25"/>
  <c r="D550" i="24"/>
  <c r="D339" i="24"/>
  <c r="F223" i="13"/>
  <c r="G223" i="13" s="1"/>
  <c r="C91" i="30"/>
  <c r="B100" i="30" s="1"/>
  <c r="F151" i="13"/>
  <c r="G151" i="13" s="1"/>
  <c r="F1264" i="25"/>
  <c r="G1264" i="25" s="1"/>
  <c r="C1264" i="25"/>
  <c r="D54" i="23"/>
  <c r="C30" i="9"/>
  <c r="F107" i="25"/>
  <c r="G107" i="25" s="1"/>
  <c r="F30" i="9"/>
  <c r="G30" i="9" s="1"/>
  <c r="F248" i="25"/>
  <c r="G248" i="25" s="1"/>
  <c r="F254" i="24"/>
  <c r="G254" i="24" s="1"/>
  <c r="C747" i="25"/>
  <c r="F133" i="23"/>
  <c r="G133" i="23" s="1"/>
  <c r="C139" i="25"/>
  <c r="C817" i="25"/>
  <c r="D140" i="13"/>
  <c r="C241" i="13"/>
  <c r="C151" i="13"/>
  <c r="D199" i="24"/>
  <c r="D325" i="13"/>
  <c r="C275" i="25"/>
  <c r="D324" i="13"/>
  <c r="D78" i="23"/>
  <c r="D570" i="24"/>
  <c r="C249" i="13"/>
  <c r="D53" i="23"/>
  <c r="C185" i="24"/>
  <c r="C309" i="24"/>
  <c r="D228" i="25"/>
  <c r="D1405" i="25"/>
  <c r="D44" i="26"/>
  <c r="D201" i="31"/>
  <c r="D477" i="25"/>
  <c r="C23" i="26"/>
  <c r="D77" i="31"/>
  <c r="D223" i="13"/>
  <c r="D109" i="13"/>
  <c r="D222" i="13"/>
  <c r="C600" i="24"/>
  <c r="D817" i="25"/>
  <c r="D55" i="9"/>
  <c r="C282" i="13"/>
  <c r="D54" i="30"/>
  <c r="D19" i="23"/>
  <c r="C35" i="31"/>
  <c r="C755" i="24"/>
  <c r="D600" i="24"/>
  <c r="C714" i="24"/>
  <c r="C53" i="23"/>
  <c r="C74" i="9"/>
  <c r="C103" i="23"/>
  <c r="D95" i="23"/>
  <c r="D171" i="25"/>
  <c r="C22" i="13"/>
  <c r="D281" i="13"/>
  <c r="D22" i="13"/>
  <c r="C276" i="25"/>
  <c r="D585" i="24"/>
  <c r="C118" i="24"/>
  <c r="D688" i="24"/>
  <c r="D232" i="13"/>
  <c r="D818" i="25"/>
  <c r="D18" i="23"/>
  <c r="D21" i="21"/>
  <c r="D21" i="25"/>
  <c r="C94" i="13"/>
  <c r="C1022" i="25"/>
  <c r="C1021" i="25"/>
  <c r="D747" i="25"/>
  <c r="F616" i="24"/>
  <c r="G616" i="24" s="1"/>
  <c r="F108" i="30"/>
  <c r="G108" i="30" s="1"/>
  <c r="C633" i="24"/>
  <c r="F1228" i="25"/>
  <c r="G1228" i="25" s="1"/>
  <c r="F23" i="26"/>
  <c r="G23" i="26" s="1"/>
  <c r="D709" i="25"/>
  <c r="C202" i="31"/>
  <c r="C388" i="25"/>
  <c r="C281" i="13"/>
  <c r="F22" i="25"/>
  <c r="G22" i="25" s="1"/>
  <c r="F54" i="23"/>
  <c r="G54" i="23" s="1"/>
  <c r="F73" i="25"/>
  <c r="G73" i="25" s="1"/>
  <c r="I41" i="7"/>
  <c r="J41" i="7" s="1"/>
  <c r="C283" i="24"/>
  <c r="F211" i="24"/>
  <c r="G211" i="24" s="1"/>
  <c r="G212" i="24" s="1"/>
  <c r="H206" i="24" s="1"/>
  <c r="D602" i="25"/>
  <c r="F43" i="26"/>
  <c r="G43" i="26" s="1"/>
  <c r="D378" i="24"/>
  <c r="D551" i="24"/>
  <c r="D186" i="25"/>
  <c r="D71" i="9"/>
  <c r="D421" i="25"/>
  <c r="D253" i="24"/>
  <c r="D55" i="25"/>
  <c r="D78" i="31"/>
  <c r="D356" i="24"/>
  <c r="D202" i="31"/>
  <c r="C227" i="25"/>
  <c r="C39" i="9"/>
  <c r="D291" i="25"/>
  <c r="C468" i="25"/>
  <c r="D53" i="13"/>
  <c r="C115" i="31"/>
  <c r="D123" i="25"/>
  <c r="D75" i="9"/>
  <c r="D212" i="25"/>
  <c r="D56" i="30"/>
  <c r="C569" i="24"/>
  <c r="D254" i="24"/>
  <c r="F112" i="23"/>
  <c r="G112" i="23" s="1"/>
  <c r="D841" i="25"/>
  <c r="D185" i="24"/>
  <c r="C36" i="31"/>
  <c r="D453" i="25"/>
  <c r="C33" i="21"/>
  <c r="C661" i="24"/>
  <c r="D951" i="25"/>
  <c r="D22" i="21"/>
  <c r="F212" i="25"/>
  <c r="G212" i="25" s="1"/>
  <c r="D196" i="25"/>
  <c r="D107" i="30"/>
  <c r="C529" i="25"/>
  <c r="D237" i="25"/>
  <c r="C1424" i="25"/>
  <c r="C747" i="24"/>
  <c r="D131" i="23"/>
  <c r="C422" i="25"/>
  <c r="C78" i="23"/>
  <c r="C214" i="13"/>
  <c r="C915" i="25"/>
  <c r="D54" i="9"/>
  <c r="C151" i="24"/>
  <c r="D520" i="24"/>
  <c r="C43" i="26"/>
  <c r="D309" i="24"/>
  <c r="D915" i="25"/>
  <c r="C254" i="24"/>
  <c r="C24" i="26"/>
  <c r="D356" i="25"/>
  <c r="C314" i="13"/>
  <c r="D139" i="25"/>
  <c r="C79" i="26"/>
  <c r="D83" i="9"/>
  <c r="D90" i="30"/>
  <c r="C477" i="25"/>
  <c r="F86" i="24"/>
  <c r="G86" i="24" s="1"/>
  <c r="C452" i="25"/>
  <c r="C45" i="23"/>
  <c r="C355" i="25"/>
  <c r="D1372" i="25"/>
  <c r="F201" i="31"/>
  <c r="G201" i="31" s="1"/>
  <c r="F107" i="30"/>
  <c r="G107" i="30" s="1"/>
  <c r="C31" i="9"/>
  <c r="F55" i="9"/>
  <c r="G55" i="9" s="1"/>
  <c r="C138" i="25"/>
  <c r="F33" i="21"/>
  <c r="G33" i="21" s="1"/>
  <c r="C37" i="30"/>
  <c r="B47" i="30" s="1"/>
  <c r="F469" i="25"/>
  <c r="G469" i="25" s="1"/>
  <c r="D214" i="13"/>
  <c r="F530" i="25"/>
  <c r="G530" i="25" s="1"/>
  <c r="D764" i="24"/>
  <c r="C266" i="13"/>
  <c r="I47" i="7"/>
  <c r="J47" i="7" s="1"/>
  <c r="C107" i="30"/>
  <c r="B116" i="30" s="1"/>
  <c r="I44" i="7"/>
  <c r="J44" i="7" s="1"/>
  <c r="F53" i="9"/>
  <c r="G53" i="9" s="1"/>
  <c r="F841" i="25"/>
  <c r="G841" i="25" s="1"/>
  <c r="F183" i="13"/>
  <c r="G183" i="13" s="1"/>
  <c r="F237" i="25"/>
  <c r="G237" i="25" s="1"/>
  <c r="F81" i="9"/>
  <c r="G81" i="9" s="1"/>
  <c r="F1133" i="25"/>
  <c r="G1133" i="25" s="1"/>
  <c r="D112" i="23"/>
  <c r="D569" i="24"/>
  <c r="C87" i="24"/>
  <c r="C106" i="25"/>
  <c r="D36" i="24"/>
  <c r="D103" i="23"/>
  <c r="C114" i="31"/>
  <c r="C64" i="26"/>
  <c r="C77" i="31"/>
  <c r="C201" i="31"/>
  <c r="C170" i="25"/>
  <c r="C166" i="13"/>
  <c r="C184" i="24"/>
  <c r="D315" i="13"/>
  <c r="C54" i="25"/>
  <c r="C265" i="13"/>
  <c r="D63" i="26"/>
  <c r="C172" i="24"/>
  <c r="C132" i="23"/>
  <c r="C988" i="25"/>
  <c r="D81" i="9"/>
  <c r="D275" i="25"/>
  <c r="D35" i="31"/>
  <c r="D166" i="13"/>
  <c r="C339" i="25"/>
  <c r="C133" i="23"/>
  <c r="C54" i="24"/>
  <c r="D529" i="25"/>
  <c r="C232" i="13"/>
  <c r="C1405" i="25"/>
  <c r="C171" i="24"/>
  <c r="C228" i="24"/>
  <c r="C469" i="25"/>
  <c r="D55" i="30"/>
  <c r="C878" i="25"/>
  <c r="D661" i="24"/>
  <c r="C521" i="24"/>
  <c r="D171" i="24"/>
  <c r="C297" i="13"/>
  <c r="D283" i="24"/>
  <c r="C292" i="25"/>
  <c r="C615" i="24"/>
  <c r="F521" i="24"/>
  <c r="G521" i="24" s="1"/>
  <c r="F141" i="13"/>
  <c r="G141" i="13" s="1"/>
  <c r="F45" i="23"/>
  <c r="G45" i="23" s="1"/>
  <c r="G46" i="23" s="1"/>
  <c r="H40" i="23" s="1"/>
  <c r="F184" i="24"/>
  <c r="G184" i="24" s="1"/>
  <c r="F64" i="26"/>
  <c r="G64" i="26" s="1"/>
  <c r="C37" i="9"/>
  <c r="C307" i="25"/>
  <c r="C1263" i="25"/>
  <c r="D365" i="25"/>
  <c r="D39" i="9"/>
  <c r="D38" i="9"/>
  <c r="F365" i="25"/>
  <c r="G365" i="25" s="1"/>
  <c r="F1425" i="25"/>
  <c r="G1425" i="25" s="1"/>
  <c r="D1166" i="25"/>
  <c r="F603" i="25"/>
  <c r="G603" i="25" s="1"/>
  <c r="I50" i="7"/>
  <c r="J50" i="7" s="1"/>
  <c r="F56" i="9"/>
  <c r="G56" i="9" s="1"/>
  <c r="C1096" i="25"/>
  <c r="F90" i="25"/>
  <c r="G90" i="25" s="1"/>
  <c r="D510" i="25"/>
  <c r="C567" i="25"/>
  <c r="D23" i="26"/>
  <c r="D530" i="25"/>
  <c r="D282" i="13"/>
  <c r="D755" i="24"/>
  <c r="C116" i="31"/>
  <c r="D231" i="13"/>
  <c r="D30" i="9"/>
  <c r="C37" i="31"/>
  <c r="D422" i="25"/>
  <c r="C38" i="9"/>
  <c r="D200" i="31"/>
  <c r="D71" i="30"/>
  <c r="D404" i="25"/>
  <c r="C662" i="24"/>
  <c r="D45" i="23"/>
  <c r="C200" i="24"/>
  <c r="D69" i="23"/>
  <c r="C28" i="23"/>
  <c r="C951" i="25"/>
  <c r="C54" i="9"/>
  <c r="D151" i="13"/>
  <c r="D211" i="24"/>
  <c r="D247" i="25"/>
  <c r="D746" i="25"/>
  <c r="C1132" i="25"/>
  <c r="D615" i="24"/>
  <c r="C212" i="25"/>
  <c r="D159" i="31"/>
  <c r="D106" i="25"/>
  <c r="D28" i="23"/>
  <c r="D123" i="23"/>
  <c r="C1167" i="25"/>
  <c r="C109" i="13"/>
  <c r="D132" i="13"/>
  <c r="D323" i="25"/>
  <c r="D79" i="26"/>
  <c r="D198" i="13"/>
  <c r="C157" i="31"/>
  <c r="D90" i="25"/>
  <c r="C36" i="23"/>
  <c r="C566" i="25"/>
  <c r="C53" i="9"/>
  <c r="D314" i="13"/>
  <c r="C195" i="25"/>
  <c r="C206" i="13"/>
  <c r="D689" i="24"/>
  <c r="C535" i="24"/>
  <c r="C123" i="25"/>
  <c r="C183" i="13"/>
  <c r="C71" i="30"/>
  <c r="B81" i="30" s="1"/>
  <c r="F19" i="23"/>
  <c r="G19" i="23" s="1"/>
  <c r="F36" i="31"/>
  <c r="G36" i="31" s="1"/>
  <c r="F1406" i="25"/>
  <c r="G1406" i="25" s="1"/>
  <c r="C70" i="13"/>
  <c r="C1297" i="25"/>
  <c r="F662" i="24"/>
  <c r="G662" i="24" s="1"/>
  <c r="F77" i="23"/>
  <c r="G77" i="23" s="1"/>
  <c r="F87" i="24"/>
  <c r="G87" i="24" s="1"/>
  <c r="F39" i="9"/>
  <c r="G39" i="9" s="1"/>
  <c r="F187" i="25"/>
  <c r="G187" i="25" s="1"/>
  <c r="F72" i="25"/>
  <c r="G72" i="25" s="1"/>
  <c r="C364" i="25"/>
  <c r="F219" i="24"/>
  <c r="G219" i="24" s="1"/>
  <c r="G220" i="24" s="1"/>
  <c r="H214" i="24" s="1"/>
  <c r="D119" i="24"/>
  <c r="F551" i="24"/>
  <c r="G551" i="24" s="1"/>
  <c r="C1298" i="25"/>
  <c r="I53" i="7"/>
  <c r="J53" i="7" s="1"/>
  <c r="F36" i="30"/>
  <c r="G36" i="30" s="1"/>
  <c r="F200" i="31"/>
  <c r="G200" i="31" s="1"/>
  <c r="F284" i="24"/>
  <c r="G284" i="24" s="1"/>
  <c r="F202" i="31"/>
  <c r="G202" i="31" s="1"/>
  <c r="C1058" i="25"/>
  <c r="D37" i="31"/>
  <c r="C783" i="25"/>
  <c r="F952" i="25"/>
  <c r="G952" i="25" s="1"/>
  <c r="C89" i="30"/>
  <c r="B98" i="30" s="1"/>
  <c r="D38" i="30"/>
  <c r="D24" i="26"/>
  <c r="C158" i="31"/>
  <c r="C237" i="25"/>
  <c r="D228" i="24"/>
  <c r="C71" i="25"/>
  <c r="D167" i="13"/>
  <c r="D108" i="30"/>
  <c r="C44" i="26"/>
  <c r="C21" i="24"/>
  <c r="D118" i="24"/>
  <c r="D1167" i="25"/>
  <c r="C211" i="24"/>
  <c r="D89" i="30"/>
  <c r="C764" i="24"/>
  <c r="C38" i="13"/>
  <c r="C421" i="25"/>
  <c r="C18" i="23"/>
  <c r="C85" i="13"/>
  <c r="C284" i="24"/>
  <c r="C54" i="13"/>
  <c r="C211" i="25"/>
  <c r="C877" i="25"/>
  <c r="D478" i="25"/>
  <c r="C914" i="25"/>
  <c r="C223" i="13"/>
  <c r="C222" i="13"/>
  <c r="C373" i="25"/>
  <c r="C493" i="25"/>
  <c r="D673" i="25"/>
  <c r="D70" i="13"/>
  <c r="C54" i="23"/>
  <c r="D86" i="23"/>
  <c r="D69" i="13"/>
  <c r="D200" i="24"/>
  <c r="C198" i="13"/>
  <c r="C78" i="31"/>
  <c r="C119" i="24"/>
  <c r="D840" i="25"/>
  <c r="C63" i="26"/>
  <c r="D310" i="24"/>
  <c r="C22" i="25"/>
  <c r="C141" i="13"/>
  <c r="C1190" i="25"/>
  <c r="C1406" i="25"/>
  <c r="C113" i="23"/>
  <c r="D265" i="13"/>
  <c r="D634" i="24"/>
  <c r="C1371" i="25"/>
  <c r="F199" i="24"/>
  <c r="G199" i="24" s="1"/>
  <c r="I55" i="7"/>
  <c r="J55" i="7" s="1"/>
  <c r="F228" i="24"/>
  <c r="G228" i="24" s="1"/>
  <c r="G229" i="24" s="1"/>
  <c r="H222" i="24" s="1"/>
  <c r="F54" i="9"/>
  <c r="G54" i="9" s="1"/>
  <c r="D710" i="25"/>
  <c r="C673" i="25"/>
  <c r="D1334" i="25"/>
  <c r="C1059" i="25"/>
  <c r="F95" i="23"/>
  <c r="G95" i="23" s="1"/>
  <c r="G96" i="23" s="1"/>
  <c r="H90" i="23" s="1"/>
  <c r="F72" i="30"/>
  <c r="G72" i="30" s="1"/>
  <c r="C93" i="13"/>
  <c r="F21" i="24"/>
  <c r="G21" i="24" s="1"/>
  <c r="G22" i="24" s="1"/>
  <c r="H16" i="24" s="1"/>
  <c r="F106" i="30"/>
  <c r="G106" i="30" s="1"/>
  <c r="C1133" i="25"/>
  <c r="F422" i="25"/>
  <c r="G422" i="25" s="1"/>
  <c r="F54" i="30"/>
  <c r="G54" i="30" s="1"/>
  <c r="F37" i="9"/>
  <c r="G37" i="9" s="1"/>
  <c r="F73" i="30"/>
  <c r="G73" i="30" s="1"/>
  <c r="F37" i="31"/>
  <c r="G37" i="31" s="1"/>
  <c r="D122" i="25"/>
  <c r="D1297" i="25"/>
  <c r="D74" i="9"/>
  <c r="C509" i="25"/>
  <c r="C253" i="24"/>
  <c r="D55" i="24"/>
  <c r="D170" i="25"/>
  <c r="C77" i="23"/>
  <c r="C171" i="25"/>
  <c r="C72" i="25"/>
  <c r="C89" i="25"/>
  <c r="C19" i="23"/>
  <c r="C585" i="24"/>
  <c r="D138" i="25"/>
  <c r="D72" i="30"/>
  <c r="D914" i="25"/>
  <c r="C22" i="21"/>
  <c r="D1406" i="25"/>
  <c r="D493" i="25"/>
  <c r="I34" i="7"/>
  <c r="J34" i="7" s="1"/>
  <c r="C298" i="13"/>
  <c r="D71" i="25"/>
  <c r="D17" i="9"/>
  <c r="D24" i="9" s="1"/>
  <c r="D141" i="13"/>
  <c r="D73" i="25"/>
  <c r="D70" i="9"/>
  <c r="D633" i="24"/>
  <c r="C37" i="23"/>
  <c r="D157" i="31"/>
  <c r="C122" i="23"/>
  <c r="D211" i="25"/>
  <c r="C123" i="23"/>
  <c r="C37" i="13"/>
  <c r="C315" i="13"/>
  <c r="D16" i="9"/>
  <c r="D23" i="9" s="1"/>
  <c r="D469" i="25"/>
  <c r="C74" i="25"/>
  <c r="C122" i="25"/>
  <c r="C356" i="24"/>
  <c r="C219" i="24"/>
  <c r="D54" i="25"/>
  <c r="C36" i="24"/>
  <c r="D187" i="25"/>
  <c r="C150" i="13"/>
  <c r="D79" i="31"/>
  <c r="C86" i="23"/>
  <c r="D297" i="13"/>
  <c r="D53" i="9"/>
  <c r="F185" i="24"/>
  <c r="G185" i="24" s="1"/>
  <c r="D603" i="25"/>
  <c r="F118" i="24"/>
  <c r="G118" i="24" s="1"/>
  <c r="F536" i="24"/>
  <c r="G536" i="24" s="1"/>
  <c r="F55" i="24"/>
  <c r="G55" i="24" s="1"/>
  <c r="F356" i="25"/>
  <c r="G356" i="25" s="1"/>
  <c r="D43" i="26"/>
  <c r="F69" i="23"/>
  <c r="G69" i="23" s="1"/>
  <c r="G70" i="23" s="1"/>
  <c r="H64" i="23" s="1"/>
  <c r="D672" i="25"/>
  <c r="D21" i="24"/>
  <c r="F132" i="23"/>
  <c r="G132" i="23" s="1"/>
  <c r="F747" i="25"/>
  <c r="G747" i="25" s="1"/>
  <c r="F253" i="24"/>
  <c r="G253" i="24" s="1"/>
  <c r="D1190" i="25"/>
  <c r="C602" i="25"/>
  <c r="D784" i="25"/>
  <c r="D1096" i="25"/>
  <c r="D236" i="25"/>
  <c r="C55" i="24"/>
  <c r="C55" i="25"/>
  <c r="F228" i="25"/>
  <c r="G228" i="25" s="1"/>
  <c r="F31" i="9"/>
  <c r="G31" i="9" s="1"/>
  <c r="F38" i="30"/>
  <c r="G38" i="30" s="1"/>
  <c r="F74" i="25"/>
  <c r="G74" i="25" s="1"/>
  <c r="F116" i="31"/>
  <c r="G116" i="31" s="1"/>
  <c r="F784" i="25"/>
  <c r="G784" i="25" s="1"/>
  <c r="C200" i="31"/>
  <c r="C635" i="25"/>
  <c r="D115" i="31"/>
  <c r="D1059" i="25"/>
  <c r="D521" i="24"/>
  <c r="C1191" i="25"/>
  <c r="F77" i="31"/>
  <c r="G77" i="31" s="1"/>
  <c r="F308" i="25"/>
  <c r="G308" i="25" s="1"/>
  <c r="F567" i="25"/>
  <c r="G567" i="25" s="1"/>
  <c r="F55" i="30"/>
  <c r="G55" i="30" s="1"/>
  <c r="D566" i="25"/>
  <c r="C952" i="25"/>
  <c r="D158" i="31"/>
  <c r="D107" i="25"/>
  <c r="C186" i="25"/>
  <c r="C112" i="23"/>
  <c r="D31" i="9"/>
  <c r="C310" i="24"/>
  <c r="C132" i="13"/>
  <c r="D292" i="25"/>
  <c r="C95" i="23"/>
  <c r="C231" i="13"/>
  <c r="D36" i="31"/>
  <c r="C840" i="25"/>
  <c r="C155" i="25"/>
  <c r="D567" i="25"/>
  <c r="D37" i="24"/>
  <c r="D87" i="23"/>
  <c r="C1166" i="25"/>
  <c r="C709" i="25"/>
  <c r="C75" i="9"/>
  <c r="D77" i="23"/>
  <c r="D248" i="25"/>
  <c r="C21" i="21"/>
  <c r="D85" i="13"/>
  <c r="D21" i="13"/>
  <c r="C1335" i="25"/>
  <c r="D1227" i="25"/>
  <c r="D509" i="25"/>
  <c r="D535" i="24"/>
  <c r="D249" i="13"/>
  <c r="D74" i="25"/>
  <c r="C37" i="25"/>
  <c r="D308" i="25"/>
  <c r="D69" i="25"/>
  <c r="D54" i="24"/>
  <c r="C494" i="25"/>
  <c r="C248" i="25"/>
  <c r="C47" i="9"/>
  <c r="D94" i="13"/>
  <c r="C21" i="13"/>
  <c r="C90" i="25"/>
  <c r="C70" i="9"/>
  <c r="C81" i="9"/>
  <c r="C437" i="25"/>
  <c r="D266" i="13"/>
  <c r="C634" i="24"/>
  <c r="C83" i="9"/>
  <c r="D714" i="24"/>
  <c r="D240" i="13"/>
  <c r="D114" i="31"/>
  <c r="D37" i="30"/>
  <c r="C1425" i="25"/>
  <c r="F283" i="24"/>
  <c r="G283" i="24" s="1"/>
  <c r="C167" i="13"/>
  <c r="C689" i="24"/>
  <c r="C56" i="9"/>
  <c r="D37" i="23"/>
  <c r="D87" i="24"/>
  <c r="C478" i="25"/>
  <c r="C71" i="9"/>
  <c r="C86" i="24"/>
  <c r="D1022" i="25"/>
  <c r="D36" i="23"/>
  <c r="F86" i="23"/>
  <c r="G86" i="23" s="1"/>
  <c r="I43" i="7"/>
  <c r="J43" i="7" s="1"/>
  <c r="F172" i="24"/>
  <c r="G172" i="24" s="1"/>
  <c r="D54" i="13"/>
  <c r="F241" i="13"/>
  <c r="G241" i="13" s="1"/>
  <c r="F24" i="26"/>
  <c r="G24" i="26" s="1"/>
  <c r="F167" i="13"/>
  <c r="G167" i="13" s="1"/>
  <c r="F22" i="13"/>
  <c r="G22" i="13" s="1"/>
  <c r="F636" i="25"/>
  <c r="G636" i="25" s="1"/>
  <c r="F689" i="24"/>
  <c r="G689" i="24" s="1"/>
  <c r="F250" i="13"/>
  <c r="G250" i="13" s="1"/>
  <c r="F158" i="31"/>
  <c r="G158" i="31" s="1"/>
  <c r="C106" i="30"/>
  <c r="B115" i="30" s="1"/>
  <c r="F37" i="30"/>
  <c r="G37" i="30" s="1"/>
  <c r="F478" i="25"/>
  <c r="G478" i="25" s="1"/>
  <c r="C108" i="30"/>
  <c r="B117" i="30" s="1"/>
  <c r="I39" i="7"/>
  <c r="J39" i="7" s="1"/>
  <c r="F115" i="31"/>
  <c r="G115" i="31" s="1"/>
  <c r="F78" i="31"/>
  <c r="G78" i="31" s="1"/>
  <c r="D113" i="23"/>
  <c r="C90" i="30"/>
  <c r="B99" i="30" s="1"/>
  <c r="F510" i="25"/>
  <c r="G510" i="25" s="1"/>
  <c r="F298" i="13"/>
  <c r="G298" i="13" s="1"/>
  <c r="C73" i="25"/>
  <c r="D877" i="25"/>
  <c r="D91" i="30"/>
  <c r="D117" i="13"/>
  <c r="D276" i="25"/>
  <c r="D93" i="13"/>
  <c r="C154" i="25"/>
  <c r="C325" i="13"/>
  <c r="C636" i="25"/>
  <c r="D33" i="21"/>
  <c r="D64" i="26"/>
  <c r="D616" i="24"/>
  <c r="C616" i="24"/>
  <c r="C324" i="13"/>
  <c r="C199" i="24"/>
  <c r="C79" i="31"/>
  <c r="D72" i="25"/>
  <c r="D86" i="24"/>
  <c r="D133" i="23"/>
  <c r="C187" i="25"/>
  <c r="D106" i="30"/>
  <c r="C510" i="25"/>
  <c r="C228" i="25"/>
  <c r="C291" i="25"/>
  <c r="D536" i="24"/>
  <c r="D878" i="25"/>
  <c r="C55" i="9"/>
  <c r="C107" i="25"/>
  <c r="D1371" i="25"/>
  <c r="C182" i="13"/>
  <c r="D184" i="24"/>
  <c r="D36" i="30"/>
  <c r="D122" i="23"/>
  <c r="D1058" i="25"/>
  <c r="D452" i="25"/>
  <c r="C247" i="25"/>
  <c r="C710" i="25"/>
  <c r="C520" i="24"/>
  <c r="D250" i="13"/>
  <c r="D227" i="25"/>
  <c r="C34" i="21"/>
  <c r="D155" i="25"/>
  <c r="C104" i="23"/>
  <c r="C570" i="24"/>
  <c r="C530" i="25"/>
  <c r="C453" i="25"/>
  <c r="C117" i="13"/>
  <c r="C688" i="24"/>
  <c r="D183" i="13"/>
  <c r="C87" i="23"/>
  <c r="C339" i="24"/>
  <c r="D355" i="25"/>
  <c r="C1227" i="25"/>
  <c r="D1298" i="25"/>
  <c r="D34" i="21"/>
  <c r="D150" i="13"/>
  <c r="D988" i="25"/>
  <c r="C21" i="25"/>
  <c r="D783" i="25"/>
  <c r="D172" i="24"/>
  <c r="F28" i="23"/>
  <c r="G28" i="23" s="1"/>
  <c r="G29" i="23" s="1"/>
  <c r="H22" i="23" s="1"/>
  <c r="F47" i="9"/>
  <c r="G47" i="9" s="1"/>
  <c r="G48" i="9" s="1"/>
  <c r="H42" i="9" s="1"/>
  <c r="F1059" i="25"/>
  <c r="G1059" i="25" s="1"/>
  <c r="D364" i="25"/>
  <c r="D860" i="25"/>
  <c r="C256" i="25"/>
  <c r="D723" i="25"/>
  <c r="D994" i="25"/>
  <c r="D548" i="25"/>
  <c r="D822" i="25"/>
  <c r="C611" i="25"/>
  <c r="D537" i="25"/>
  <c r="D720" i="25"/>
  <c r="D757" i="25"/>
  <c r="D927" i="25"/>
  <c r="C573" i="25"/>
  <c r="C652" i="25"/>
  <c r="D1145" i="25"/>
  <c r="C890" i="25"/>
  <c r="D958" i="25"/>
  <c r="C1068" i="25"/>
  <c r="D726" i="25"/>
  <c r="C1305" i="25"/>
  <c r="C691" i="25"/>
  <c r="F570" i="32"/>
  <c r="G570" i="32" s="1"/>
  <c r="C549" i="25"/>
  <c r="D1068" i="25"/>
  <c r="F137" i="32"/>
  <c r="G137" i="32" s="1"/>
  <c r="C1237" i="25"/>
  <c r="D933" i="25"/>
  <c r="C1074" i="25"/>
  <c r="D256" i="25"/>
  <c r="D766" i="25"/>
  <c r="C1004" i="25"/>
  <c r="C1207" i="25"/>
  <c r="D536" i="25"/>
  <c r="D1280" i="25"/>
  <c r="C428" i="32"/>
  <c r="F262" i="32"/>
  <c r="G262" i="32" s="1"/>
  <c r="D96" i="32"/>
  <c r="D717" i="25"/>
  <c r="F407" i="32"/>
  <c r="G407" i="32" s="1"/>
  <c r="C152" i="32"/>
  <c r="C22" i="32"/>
  <c r="D679" i="25"/>
  <c r="D532" i="32"/>
  <c r="C823" i="25"/>
  <c r="D646" i="25"/>
  <c r="D533" i="32"/>
  <c r="C1035" i="25"/>
  <c r="C303" i="32"/>
  <c r="C1146" i="25"/>
  <c r="D1308" i="25"/>
  <c r="D545" i="25"/>
  <c r="C925" i="25"/>
  <c r="D259" i="25"/>
  <c r="D997" i="25"/>
  <c r="F128" i="32"/>
  <c r="G128" i="32" s="1"/>
  <c r="C580" i="25"/>
  <c r="D118" i="32"/>
  <c r="C1244" i="25"/>
  <c r="C794" i="25"/>
  <c r="D648" i="25"/>
  <c r="C847" i="25"/>
  <c r="D262" i="32"/>
  <c r="D192" i="32"/>
  <c r="D691" i="25"/>
  <c r="C679" i="32"/>
  <c r="D1108" i="25"/>
  <c r="D22" i="32"/>
  <c r="C525" i="32"/>
  <c r="D1243" i="25"/>
  <c r="D1066" i="25"/>
  <c r="C517" i="32"/>
  <c r="D407" i="32"/>
  <c r="D1078" i="25"/>
  <c r="D1351" i="25"/>
  <c r="C615" i="25"/>
  <c r="C1200" i="25"/>
  <c r="D428" i="32"/>
  <c r="C106" i="32"/>
  <c r="D1109" i="25"/>
  <c r="D1240" i="25"/>
  <c r="C1037" i="25"/>
  <c r="D460" i="32"/>
  <c r="C959" i="25"/>
  <c r="C617" i="25"/>
  <c r="C958" i="25"/>
  <c r="C931" i="25"/>
  <c r="D890" i="25"/>
  <c r="C1198" i="25"/>
  <c r="C723" i="25"/>
  <c r="D683" i="25"/>
  <c r="D577" i="25"/>
  <c r="C585" i="25"/>
  <c r="C1143" i="25"/>
  <c r="D823" i="25"/>
  <c r="D885" i="25"/>
  <c r="D799" i="25"/>
  <c r="C1106" i="25"/>
  <c r="C1001" i="25"/>
  <c r="C1246" i="25"/>
  <c r="C548" i="25"/>
  <c r="C729" i="25"/>
  <c r="C683" i="25"/>
  <c r="C894" i="25"/>
  <c r="C1270" i="25"/>
  <c r="C930" i="25"/>
  <c r="D586" i="25"/>
  <c r="D851" i="25"/>
  <c r="D261" i="32"/>
  <c r="C476" i="32"/>
  <c r="D1443" i="25"/>
  <c r="C118" i="32"/>
  <c r="C648" i="25"/>
  <c r="D765" i="25"/>
  <c r="C261" i="32"/>
  <c r="D1384" i="25"/>
  <c r="C501" i="32"/>
  <c r="D417" i="32"/>
  <c r="C1308" i="25"/>
  <c r="C1032" i="25"/>
  <c r="C850" i="25"/>
  <c r="D501" i="32"/>
  <c r="C1172" i="25"/>
  <c r="C1145" i="25"/>
  <c r="C79" i="32"/>
  <c r="D1307" i="25"/>
  <c r="D1105" i="25"/>
  <c r="C266" i="32"/>
  <c r="D1271" i="25"/>
  <c r="D168" i="32"/>
  <c r="D266" i="32"/>
  <c r="C722" i="25"/>
  <c r="D257" i="25"/>
  <c r="D1103" i="25"/>
  <c r="D962" i="25"/>
  <c r="D21" i="32"/>
  <c r="D263" i="32"/>
  <c r="C822" i="25"/>
  <c r="D568" i="32"/>
  <c r="C856" i="25"/>
  <c r="D475" i="32"/>
  <c r="C1149" i="25"/>
  <c r="D1209" i="25"/>
  <c r="C482" i="32"/>
  <c r="F428" i="32"/>
  <c r="G428" i="32" s="1"/>
  <c r="C262" i="32"/>
  <c r="C64" i="32"/>
  <c r="D107" i="32"/>
  <c r="C1342" i="25"/>
  <c r="D542" i="25"/>
  <c r="D1237" i="25"/>
  <c r="D1381" i="25"/>
  <c r="C754" i="25"/>
  <c r="C1443" i="25"/>
  <c r="C137" i="32"/>
  <c r="D1425" i="25"/>
  <c r="D525" i="32"/>
  <c r="D539" i="25"/>
  <c r="C800" i="25"/>
  <c r="F97" i="32"/>
  <c r="G97" i="32" s="1"/>
  <c r="D1140" i="25"/>
  <c r="C192" i="32"/>
  <c r="C609" i="25"/>
  <c r="C1105" i="25"/>
  <c r="C1240" i="25"/>
  <c r="F305" i="32"/>
  <c r="G305" i="32" s="1"/>
  <c r="F486" i="32"/>
  <c r="G486" i="32" s="1"/>
  <c r="C922" i="25"/>
  <c r="D847" i="25"/>
  <c r="C757" i="25"/>
  <c r="D649" i="25"/>
  <c r="D802" i="25"/>
  <c r="C934" i="25"/>
  <c r="C537" i="25"/>
  <c r="C896" i="25"/>
  <c r="C766" i="25"/>
  <c r="D585" i="25"/>
  <c r="C1441" i="25"/>
  <c r="C995" i="25"/>
  <c r="D803" i="25"/>
  <c r="D116" i="32"/>
  <c r="C1378" i="25"/>
  <c r="D48" i="32"/>
  <c r="D793" i="25"/>
  <c r="D1029" i="25"/>
  <c r="D688" i="25"/>
  <c r="D1348" i="25"/>
  <c r="C168" i="32"/>
  <c r="C1072" i="25"/>
  <c r="C430" i="32"/>
  <c r="D689" i="25"/>
  <c r="D430" i="32"/>
  <c r="D685" i="25"/>
  <c r="C260" i="25"/>
  <c r="D305" i="32"/>
  <c r="D1115" i="25"/>
  <c r="C1345" i="25"/>
  <c r="C750" i="32"/>
  <c r="D426" i="32"/>
  <c r="C1203" i="25"/>
  <c r="F572" i="32"/>
  <c r="G572" i="32" s="1"/>
  <c r="D897" i="25"/>
  <c r="C1277" i="25"/>
  <c r="C1440" i="25"/>
  <c r="F80" i="32"/>
  <c r="G80" i="32" s="1"/>
  <c r="D1314" i="25"/>
  <c r="D1077" i="25"/>
  <c r="D794" i="25"/>
  <c r="D753" i="25"/>
  <c r="F430" i="32"/>
  <c r="G430" i="32" s="1"/>
  <c r="F40" i="32"/>
  <c r="G40" i="32" s="1"/>
  <c r="C1347" i="25"/>
  <c r="D1270" i="25"/>
  <c r="D884" i="25"/>
  <c r="D719" i="25"/>
  <c r="D1316" i="25"/>
  <c r="C526" i="32"/>
  <c r="F526" i="32"/>
  <c r="G526" i="32" s="1"/>
  <c r="D1342" i="25"/>
  <c r="D1390" i="25"/>
  <c r="D692" i="25"/>
  <c r="C532" i="32"/>
  <c r="C451" i="32"/>
  <c r="C1276" i="25"/>
  <c r="D1434" i="25"/>
  <c r="D930" i="25"/>
  <c r="C680" i="32"/>
  <c r="C851" i="25"/>
  <c r="D1071" i="25"/>
  <c r="D859" i="25"/>
  <c r="D416" i="32"/>
  <c r="D790" i="25"/>
  <c r="D39" i="32"/>
  <c r="C1238" i="25"/>
  <c r="D1106" i="25"/>
  <c r="C583" i="25"/>
  <c r="D1276" i="25"/>
  <c r="C1201" i="25"/>
  <c r="D253" i="25"/>
  <c r="D207" i="32"/>
  <c r="D482" i="32"/>
  <c r="D1354" i="25"/>
  <c r="D728" i="25"/>
  <c r="C486" i="32"/>
  <c r="D800" i="25"/>
  <c r="D968" i="25"/>
  <c r="F22" i="32"/>
  <c r="G22" i="32" s="1"/>
  <c r="C1066" i="25"/>
  <c r="D1069" i="25"/>
  <c r="D1201" i="25"/>
  <c r="C39" i="32"/>
  <c r="C1112" i="25"/>
  <c r="D682" i="25"/>
  <c r="D928" i="25"/>
  <c r="D655" i="25"/>
  <c r="C253" i="25"/>
  <c r="C793" i="25"/>
  <c r="D964" i="25"/>
  <c r="C1003" i="25"/>
  <c r="C971" i="25"/>
  <c r="C1381" i="25"/>
  <c r="C891" i="25"/>
  <c r="D887" i="25"/>
  <c r="D998" i="25"/>
  <c r="D540" i="25"/>
  <c r="C796" i="25"/>
  <c r="D643" i="25"/>
  <c r="C857" i="25"/>
  <c r="C689" i="25"/>
  <c r="D934" i="25"/>
  <c r="C1000" i="25"/>
  <c r="C893" i="25"/>
  <c r="D642" i="25"/>
  <c r="C1311" i="25"/>
  <c r="D796" i="25"/>
  <c r="D486" i="32"/>
  <c r="C1351" i="25"/>
  <c r="C1075" i="25"/>
  <c r="C887" i="25"/>
  <c r="C1109" i="25"/>
  <c r="F750" i="32"/>
  <c r="G750" i="32" s="1"/>
  <c r="D896" i="25"/>
  <c r="C1028" i="25"/>
  <c r="C884" i="25"/>
  <c r="D1353" i="25"/>
  <c r="F424" i="32"/>
  <c r="G424" i="32" s="1"/>
  <c r="F307" i="32"/>
  <c r="G307" i="32" s="1"/>
  <c r="D1151" i="25"/>
  <c r="D652" i="25"/>
  <c r="C1435" i="25"/>
  <c r="C682" i="25"/>
  <c r="D762" i="25"/>
  <c r="F485" i="32"/>
  <c r="G485" i="32" s="1"/>
  <c r="D1431" i="25"/>
  <c r="D995" i="25"/>
  <c r="D729" i="25"/>
  <c r="C1234" i="25"/>
  <c r="D1210" i="25"/>
  <c r="D1038" i="25"/>
  <c r="D654" i="25"/>
  <c r="C424" i="32"/>
  <c r="C116" i="32"/>
  <c r="C1314" i="25"/>
  <c r="C1434" i="25"/>
  <c r="C459" i="32"/>
  <c r="C1069" i="25"/>
  <c r="C1354" i="25"/>
  <c r="F533" i="32"/>
  <c r="G533" i="32" s="1"/>
  <c r="C885" i="25"/>
  <c r="F476" i="32"/>
  <c r="G476" i="32" s="1"/>
  <c r="C1108" i="25"/>
  <c r="D1149" i="25"/>
  <c r="C1384" i="25"/>
  <c r="D1143" i="25"/>
  <c r="C928" i="25"/>
  <c r="C460" i="32"/>
  <c r="C1071" i="25"/>
  <c r="C407" i="32"/>
  <c r="D64" i="32"/>
  <c r="C970" i="25"/>
  <c r="D894" i="25"/>
  <c r="D451" i="32"/>
  <c r="D476" i="32"/>
  <c r="D1074" i="25"/>
  <c r="D1305" i="25"/>
  <c r="C40" i="32"/>
  <c r="C921" i="25"/>
  <c r="F49" i="32"/>
  <c r="G49" i="32" s="1"/>
  <c r="D1244" i="25"/>
  <c r="D79" i="32"/>
  <c r="F425" i="32"/>
  <c r="G425" i="32" s="1"/>
  <c r="D49" i="32"/>
  <c r="C1316" i="25"/>
  <c r="C1280" i="25"/>
  <c r="D854" i="25"/>
  <c r="D1437" i="25"/>
  <c r="C570" i="32"/>
  <c r="D679" i="32"/>
  <c r="D1139" i="25"/>
  <c r="D1344" i="25"/>
  <c r="C21" i="32"/>
  <c r="F680" i="32"/>
  <c r="G680" i="32" s="1"/>
  <c r="D1142" i="25"/>
  <c r="C128" i="32"/>
  <c r="C1344" i="25"/>
  <c r="D618" i="25"/>
  <c r="D959" i="25"/>
  <c r="C582" i="25"/>
  <c r="C1390" i="25"/>
  <c r="C968" i="25"/>
  <c r="D609" i="25"/>
  <c r="C655" i="25"/>
  <c r="D853" i="25"/>
  <c r="C924" i="25"/>
  <c r="C1142" i="25"/>
  <c r="C860" i="25"/>
  <c r="C759" i="25"/>
  <c r="C614" i="25"/>
  <c r="D546" i="25"/>
  <c r="C716" i="25"/>
  <c r="C685" i="25"/>
  <c r="C643" i="25"/>
  <c r="F426" i="32"/>
  <c r="G426" i="32" s="1"/>
  <c r="C1209" i="25"/>
  <c r="C1243" i="25"/>
  <c r="C405" i="32"/>
  <c r="D1345" i="25"/>
  <c r="C356" i="25"/>
  <c r="C726" i="25"/>
  <c r="D1347" i="25"/>
  <c r="C1273" i="25"/>
  <c r="C429" i="32"/>
  <c r="D137" i="32"/>
  <c r="D1235" i="25"/>
  <c r="C1353" i="25"/>
  <c r="D921" i="25"/>
  <c r="D1311" i="25"/>
  <c r="C612" i="25"/>
  <c r="C1432" i="25"/>
  <c r="F127" i="32"/>
  <c r="G127" i="32" s="1"/>
  <c r="C305" i="32"/>
  <c r="D1031" i="25"/>
  <c r="C307" i="32"/>
  <c r="C207" i="32"/>
  <c r="D579" i="25"/>
  <c r="D1112" i="25"/>
  <c r="D582" i="25"/>
  <c r="D1148" i="25"/>
  <c r="C80" i="32"/>
  <c r="C1065" i="25"/>
  <c r="C536" i="25"/>
  <c r="C1438" i="25"/>
  <c r="D856" i="25"/>
  <c r="D303" i="32"/>
  <c r="C117" i="32"/>
  <c r="C1304" i="25"/>
  <c r="C1310" i="25"/>
  <c r="D680" i="32"/>
  <c r="C646" i="25"/>
  <c r="D517" i="32"/>
  <c r="C961" i="25"/>
  <c r="D924" i="25"/>
  <c r="C408" i="32"/>
  <c r="D1146" i="25"/>
  <c r="C97" i="32"/>
  <c r="C853" i="25"/>
  <c r="D967" i="25"/>
  <c r="C572" i="32"/>
  <c r="D1200" i="25"/>
  <c r="D106" i="32"/>
  <c r="C645" i="25"/>
  <c r="F429" i="32"/>
  <c r="G429" i="32" s="1"/>
  <c r="D645" i="25"/>
  <c r="C257" i="25"/>
  <c r="C651" i="25"/>
  <c r="C1385" i="25"/>
  <c r="D1341" i="25"/>
  <c r="F460" i="32"/>
  <c r="G460" i="32" s="1"/>
  <c r="C1139" i="25"/>
  <c r="D30" i="32"/>
  <c r="D891" i="25"/>
  <c r="D502" i="32"/>
  <c r="D797" i="25"/>
  <c r="D1203" i="25"/>
  <c r="D516" i="32"/>
  <c r="D1382" i="25"/>
  <c r="D549" i="25"/>
  <c r="C753" i="25"/>
  <c r="C579" i="25"/>
  <c r="D573" i="25"/>
  <c r="C618" i="25"/>
  <c r="C888" i="25"/>
  <c r="D1003" i="25"/>
  <c r="C688" i="25"/>
  <c r="C848" i="25"/>
  <c r="D1391" i="25"/>
  <c r="C1031" i="25"/>
  <c r="D756" i="25"/>
  <c r="C642" i="25"/>
  <c r="C543" i="25"/>
  <c r="D1004" i="25"/>
  <c r="D1432" i="25"/>
  <c r="D576" i="25"/>
  <c r="D893" i="25"/>
  <c r="C417" i="32"/>
  <c r="C1279" i="25"/>
  <c r="D608" i="25"/>
  <c r="D1204" i="25"/>
  <c r="D459" i="32"/>
  <c r="C1388" i="25"/>
  <c r="D971" i="25"/>
  <c r="D1435" i="25"/>
  <c r="C1115" i="25"/>
  <c r="C608" i="25"/>
  <c r="D583" i="25"/>
  <c r="D1379" i="25"/>
  <c r="C1241" i="25"/>
  <c r="C1102" i="25"/>
  <c r="C571" i="32"/>
  <c r="D1152" i="25"/>
  <c r="D153" i="32"/>
  <c r="D1350" i="25"/>
  <c r="F117" i="32"/>
  <c r="G117" i="32" s="1"/>
  <c r="C1078" i="25"/>
  <c r="C574" i="25"/>
  <c r="C728" i="25"/>
  <c r="D1277" i="25"/>
  <c r="C1210" i="25"/>
  <c r="D1274" i="25"/>
  <c r="C649" i="25"/>
  <c r="D429" i="32"/>
  <c r="D611" i="25"/>
  <c r="C763" i="25"/>
  <c r="C1271" i="25"/>
  <c r="D526" i="32"/>
  <c r="D1273" i="25"/>
  <c r="D1246" i="25"/>
  <c r="C1317" i="25"/>
  <c r="D1172" i="25"/>
  <c r="C765" i="25"/>
  <c r="D1238" i="25"/>
  <c r="D615" i="25"/>
  <c r="C126" i="32"/>
  <c r="D1234" i="25"/>
  <c r="F517" i="32"/>
  <c r="G517" i="32" s="1"/>
  <c r="D1037" i="25"/>
  <c r="D580" i="25"/>
  <c r="C692" i="25"/>
  <c r="C997" i="25"/>
  <c r="D572" i="32"/>
  <c r="D424" i="32"/>
  <c r="D1034" i="25"/>
  <c r="F153" i="32"/>
  <c r="G153" i="32" s="1"/>
  <c r="D850" i="25"/>
  <c r="C1197" i="25"/>
  <c r="D1000" i="25"/>
  <c r="D306" i="32"/>
  <c r="F107" i="32"/>
  <c r="G107" i="32" s="1"/>
  <c r="C1041" i="25"/>
  <c r="D1385" i="25"/>
  <c r="C546" i="25"/>
  <c r="C1151" i="25"/>
  <c r="D1040" i="25"/>
  <c r="C1391" i="25"/>
  <c r="C1313" i="25"/>
  <c r="C1148" i="25"/>
  <c r="C416" i="32"/>
  <c r="F306" i="32"/>
  <c r="G306" i="32" s="1"/>
  <c r="C254" i="25"/>
  <c r="C423" i="32"/>
  <c r="C686" i="25"/>
  <c r="C762" i="25"/>
  <c r="D888" i="25"/>
  <c r="D848" i="25"/>
  <c r="D759" i="25"/>
  <c r="D1114" i="25"/>
  <c r="C962" i="25"/>
  <c r="D716" i="25"/>
  <c r="C539" i="25"/>
  <c r="D574" i="25"/>
  <c r="C725" i="25"/>
  <c r="C577" i="25"/>
  <c r="C933" i="25"/>
  <c r="C259" i="25"/>
  <c r="D1388" i="25"/>
  <c r="D1035" i="25"/>
  <c r="D722" i="25"/>
  <c r="D680" i="25"/>
  <c r="C967" i="25"/>
  <c r="D961" i="25"/>
  <c r="C542" i="25"/>
  <c r="C854" i="25"/>
  <c r="D1197" i="25"/>
  <c r="D651" i="25"/>
  <c r="D725" i="25"/>
  <c r="D1247" i="25"/>
  <c r="D857" i="25"/>
  <c r="D1304" i="25"/>
  <c r="D425" i="32"/>
  <c r="C994" i="25"/>
  <c r="C1152" i="25"/>
  <c r="C1307" i="25"/>
  <c r="C1140" i="25"/>
  <c r="C726" i="32"/>
  <c r="D749" i="32"/>
  <c r="D136" i="32"/>
  <c r="D612" i="25"/>
  <c r="C998" i="25"/>
  <c r="D222" i="32"/>
  <c r="D970" i="25"/>
  <c r="C1247" i="25"/>
  <c r="D571" i="32"/>
  <c r="D763" i="25"/>
  <c r="D152" i="32"/>
  <c r="C1379" i="25"/>
  <c r="C586" i="25"/>
  <c r="C533" i="32"/>
  <c r="C475" i="32"/>
  <c r="C790" i="25"/>
  <c r="C568" i="32"/>
  <c r="F118" i="32"/>
  <c r="G118" i="32" s="1"/>
  <c r="D1111" i="25"/>
  <c r="D408" i="32"/>
  <c r="D1028" i="25"/>
  <c r="C96" i="32"/>
  <c r="D128" i="32"/>
  <c r="C964" i="25"/>
  <c r="C1040" i="25"/>
  <c r="C727" i="32"/>
  <c r="C222" i="32"/>
  <c r="D925" i="25"/>
  <c r="C1348" i="25"/>
  <c r="C679" i="25"/>
  <c r="D1032" i="25"/>
  <c r="D1317" i="25"/>
  <c r="D570" i="32"/>
  <c r="C719" i="25"/>
  <c r="C1111" i="25"/>
  <c r="C1235" i="25"/>
  <c r="C426" i="32"/>
  <c r="C425" i="32"/>
  <c r="D760" i="25"/>
  <c r="D931" i="25"/>
  <c r="C680" i="25"/>
  <c r="C791" i="25"/>
  <c r="C485" i="32"/>
  <c r="D117" i="32"/>
  <c r="D1207" i="25"/>
  <c r="C799" i="25"/>
  <c r="C897" i="25"/>
  <c r="D922" i="25"/>
  <c r="F266" i="32"/>
  <c r="G266" i="32" s="1"/>
  <c r="C48" i="32"/>
  <c r="D1438" i="25"/>
  <c r="C502" i="32"/>
  <c r="C1204" i="25"/>
  <c r="F417" i="32"/>
  <c r="G417" i="32" s="1"/>
  <c r="D1198" i="25"/>
  <c r="D1310" i="25"/>
  <c r="D97" i="32"/>
  <c r="C1038" i="25"/>
  <c r="C545" i="25"/>
  <c r="C756" i="25"/>
  <c r="D40" i="32"/>
  <c r="C263" i="32"/>
  <c r="D260" i="25"/>
  <c r="D1065" i="25"/>
  <c r="D126" i="32"/>
  <c r="C1437" i="25"/>
  <c r="C965" i="25"/>
  <c r="D1241" i="25"/>
  <c r="C720" i="25"/>
  <c r="C803" i="25"/>
  <c r="D1313" i="25"/>
  <c r="C654" i="25"/>
  <c r="C859" i="25"/>
  <c r="D726" i="32"/>
  <c r="C1350" i="25"/>
  <c r="C516" i="32"/>
  <c r="D1072" i="25"/>
  <c r="D127" i="32"/>
  <c r="C1382" i="25"/>
  <c r="C1431" i="25"/>
  <c r="C30" i="32"/>
  <c r="D1102" i="25"/>
  <c r="D543" i="25"/>
  <c r="F727" i="32"/>
  <c r="G727" i="32" s="1"/>
  <c r="D614" i="25"/>
  <c r="D727" i="32"/>
  <c r="D1075" i="25"/>
  <c r="C153" i="32"/>
  <c r="F502" i="32"/>
  <c r="G502" i="32" s="1"/>
  <c r="D1279" i="25"/>
  <c r="D1444" i="25"/>
  <c r="C343" i="36" s="1"/>
  <c r="D791" i="25"/>
  <c r="C107" i="32"/>
  <c r="C802" i="25"/>
  <c r="C540" i="25"/>
  <c r="D754" i="25"/>
  <c r="C797" i="25"/>
  <c r="D1441" i="25"/>
  <c r="C1387" i="25"/>
  <c r="D686" i="25"/>
  <c r="C306" i="32"/>
  <c r="D965" i="25"/>
  <c r="D307" i="32"/>
  <c r="D1378" i="25"/>
  <c r="C1173" i="25"/>
  <c r="C49" i="32"/>
  <c r="C1077" i="25"/>
  <c r="C1034" i="25"/>
  <c r="D1387" i="25"/>
  <c r="D1424" i="25"/>
  <c r="D80" i="32"/>
  <c r="C1103" i="25"/>
  <c r="D485" i="32"/>
  <c r="C927" i="25"/>
  <c r="D617" i="25"/>
  <c r="D1041" i="25"/>
  <c r="D1440" i="25"/>
  <c r="C717" i="25"/>
  <c r="C1114" i="25"/>
  <c r="D405" i="32"/>
  <c r="D1206" i="25"/>
  <c r="C1029" i="25"/>
  <c r="D423" i="32"/>
  <c r="C576" i="25"/>
  <c r="F408" i="32"/>
  <c r="G408" i="32" s="1"/>
  <c r="C760" i="25"/>
  <c r="F571" i="32"/>
  <c r="G571" i="32" s="1"/>
  <c r="C1274" i="25"/>
  <c r="C1444" i="25"/>
  <c r="C1341" i="25"/>
  <c r="D750" i="32"/>
  <c r="C127" i="32"/>
  <c r="C749" i="32"/>
  <c r="C1206" i="25"/>
  <c r="C136" i="32"/>
  <c r="D1001" i="25"/>
  <c r="D1173" i="25"/>
  <c r="F263" i="32"/>
  <c r="G263" i="32" s="1"/>
  <c r="D254" i="25"/>
  <c r="E228" i="36" l="1"/>
  <c r="E205" i="36"/>
  <c r="G88" i="23"/>
  <c r="H81" i="23" s="1"/>
  <c r="E204" i="36" s="1"/>
  <c r="E229" i="36"/>
  <c r="G105" i="23"/>
  <c r="H98" i="23" s="1"/>
  <c r="E211" i="36" s="1"/>
  <c r="G124" i="23"/>
  <c r="H117" i="23" s="1"/>
  <c r="E213" i="36" s="1"/>
  <c r="C304" i="36"/>
  <c r="E343" i="36"/>
  <c r="C340" i="36"/>
  <c r="D332" i="36"/>
  <c r="C314" i="36"/>
  <c r="D311" i="36"/>
  <c r="C329" i="36"/>
  <c r="D315" i="36"/>
  <c r="D340" i="36"/>
  <c r="D322" i="36"/>
  <c r="D333" i="36"/>
  <c r="D313" i="36"/>
  <c r="D338" i="36"/>
  <c r="C322" i="36"/>
  <c r="C302" i="36"/>
  <c r="D337" i="36"/>
  <c r="D319" i="36"/>
  <c r="D307" i="36"/>
  <c r="C306" i="36"/>
  <c r="C310" i="36"/>
  <c r="D301" i="36"/>
  <c r="D325" i="36"/>
  <c r="D314" i="36"/>
  <c r="C299" i="36"/>
  <c r="C326" i="36"/>
  <c r="C318" i="36"/>
  <c r="C332" i="36"/>
  <c r="C324" i="36"/>
  <c r="C341" i="36"/>
  <c r="C321" i="36"/>
  <c r="C319" i="36"/>
  <c r="D308" i="36"/>
  <c r="C344" i="36"/>
  <c r="C298" i="36"/>
  <c r="D320" i="36"/>
  <c r="C312" i="36"/>
  <c r="D342" i="36"/>
  <c r="D298" i="36"/>
  <c r="C323" i="36"/>
  <c r="C335" i="36"/>
  <c r="D327" i="36"/>
  <c r="D303" i="36"/>
  <c r="D299" i="36"/>
  <c r="D316" i="36"/>
  <c r="D317" i="36"/>
  <c r="C301" i="36"/>
  <c r="C305" i="36"/>
  <c r="C325" i="36"/>
  <c r="D321" i="36"/>
  <c r="C315" i="36"/>
  <c r="C336" i="36"/>
  <c r="D329" i="36"/>
  <c r="C339" i="36"/>
  <c r="C333" i="36"/>
  <c r="D324" i="36"/>
  <c r="C300" i="36"/>
  <c r="D331" i="36"/>
  <c r="C327" i="36"/>
  <c r="C331" i="36"/>
  <c r="C309" i="36"/>
  <c r="D344" i="36"/>
  <c r="D310" i="36"/>
  <c r="D326" i="36"/>
  <c r="D336" i="36"/>
  <c r="C307" i="36"/>
  <c r="C308" i="36"/>
  <c r="C334" i="36"/>
  <c r="C317" i="36"/>
  <c r="C297" i="36"/>
  <c r="E344" i="36"/>
  <c r="C342" i="36"/>
  <c r="C303" i="36"/>
  <c r="C338" i="36"/>
  <c r="D334" i="36"/>
  <c r="C337" i="36"/>
  <c r="D341" i="36"/>
  <c r="C313" i="36"/>
  <c r="D335" i="36"/>
  <c r="D318" i="36"/>
  <c r="D304" i="36"/>
  <c r="D305" i="36"/>
  <c r="C330" i="36"/>
  <c r="C316" i="36"/>
  <c r="C320" i="36"/>
  <c r="C328" i="36"/>
  <c r="C311" i="36"/>
  <c r="D302" i="36"/>
  <c r="D343" i="36"/>
  <c r="D339" i="36"/>
  <c r="D312" i="36"/>
  <c r="D297" i="36"/>
  <c r="D309" i="36"/>
  <c r="D323" i="36"/>
  <c r="D328" i="36"/>
  <c r="D306" i="36"/>
  <c r="D300" i="36"/>
  <c r="D330" i="36"/>
  <c r="E235" i="36"/>
  <c r="D225" i="36"/>
  <c r="D244" i="36"/>
  <c r="E243" i="36"/>
  <c r="D223" i="36"/>
  <c r="D197" i="36"/>
  <c r="D194" i="36"/>
  <c r="D236" i="36"/>
  <c r="D224" i="36"/>
  <c r="E237" i="36"/>
  <c r="D198" i="36"/>
  <c r="E236" i="36"/>
  <c r="D201" i="36"/>
  <c r="D220" i="36"/>
  <c r="D231" i="36"/>
  <c r="D237" i="36"/>
  <c r="D241" i="36"/>
  <c r="D200" i="36"/>
  <c r="D207" i="36"/>
  <c r="D227" i="36"/>
  <c r="E241" i="36"/>
  <c r="D191" i="36"/>
  <c r="D218" i="36"/>
  <c r="D209" i="36"/>
  <c r="D195" i="36"/>
  <c r="D196" i="36"/>
  <c r="D243" i="36"/>
  <c r="D226" i="36"/>
  <c r="D217" i="36"/>
  <c r="D187" i="36"/>
  <c r="D228" i="36"/>
  <c r="D186" i="36"/>
  <c r="D232" i="36"/>
  <c r="D188" i="36"/>
  <c r="D204" i="36"/>
  <c r="D211" i="36"/>
  <c r="E239" i="36"/>
  <c r="D210" i="36"/>
  <c r="D189" i="36"/>
  <c r="D221" i="36"/>
  <c r="E242" i="36"/>
  <c r="B6" i="36"/>
  <c r="D242" i="36"/>
  <c r="D199" i="36"/>
  <c r="E244" i="36"/>
  <c r="D235" i="36"/>
  <c r="D229" i="36"/>
  <c r="D233" i="36"/>
  <c r="E240" i="36"/>
  <c r="D234" i="36"/>
  <c r="E238" i="36"/>
  <c r="D205" i="36"/>
  <c r="D239" i="36"/>
  <c r="D203" i="36"/>
  <c r="D202" i="36"/>
  <c r="D230" i="36"/>
  <c r="D215" i="36"/>
  <c r="D216" i="36"/>
  <c r="D238" i="36"/>
  <c r="D193" i="36"/>
  <c r="D192" i="36"/>
  <c r="D212" i="36"/>
  <c r="D213" i="36"/>
  <c r="D219" i="36"/>
  <c r="D206" i="36"/>
  <c r="D240" i="36"/>
  <c r="D208" i="36"/>
  <c r="D222" i="36"/>
  <c r="D214" i="36"/>
  <c r="D190" i="36"/>
  <c r="E222" i="36"/>
  <c r="G38" i="23"/>
  <c r="H31" i="23" s="1"/>
  <c r="E181" i="36" s="1"/>
  <c r="G114" i="23"/>
  <c r="H107" i="23" s="1"/>
  <c r="E212" i="36" s="1"/>
  <c r="E208" i="36"/>
  <c r="G79" i="23"/>
  <c r="H72" i="23" s="1"/>
  <c r="E203" i="36" s="1"/>
  <c r="E220" i="36"/>
  <c r="G201" i="24"/>
  <c r="H191" i="24" s="1"/>
  <c r="E255" i="36" s="1"/>
  <c r="E14" i="36"/>
  <c r="E187" i="36"/>
  <c r="G255" i="24"/>
  <c r="H246" i="24" s="1"/>
  <c r="E259" i="36" s="1"/>
  <c r="G45" i="26"/>
  <c r="H34" i="26" s="1"/>
  <c r="E16" i="36"/>
  <c r="E188" i="36"/>
  <c r="E197" i="36"/>
  <c r="E263" i="36"/>
  <c r="E271" i="36"/>
  <c r="E279" i="36"/>
  <c r="E361" i="36"/>
  <c r="C355" i="36"/>
  <c r="E195" i="36"/>
  <c r="E186" i="36"/>
  <c r="E264" i="36"/>
  <c r="E277" i="36"/>
  <c r="E396" i="36"/>
  <c r="E368" i="36"/>
  <c r="E348" i="36"/>
  <c r="E180" i="36"/>
  <c r="E258" i="36"/>
  <c r="E198" i="36"/>
  <c r="E182" i="36"/>
  <c r="E256" i="36"/>
  <c r="E278" i="36"/>
  <c r="E360" i="36"/>
  <c r="E359" i="36"/>
  <c r="E196" i="36"/>
  <c r="E210" i="36"/>
  <c r="E351" i="36"/>
  <c r="E397" i="36"/>
  <c r="E247" i="36"/>
  <c r="E257" i="36"/>
  <c r="E262" i="36"/>
  <c r="E276" i="36"/>
  <c r="E252" i="36"/>
  <c r="E270" i="36"/>
  <c r="E362" i="36"/>
  <c r="F92" i="7"/>
  <c r="F96" i="7"/>
  <c r="F100" i="7"/>
  <c r="F106" i="7"/>
  <c r="F115" i="7"/>
  <c r="F119" i="7"/>
  <c r="F123" i="7"/>
  <c r="F130" i="7"/>
  <c r="F134" i="7"/>
  <c r="F150" i="7"/>
  <c r="F154" i="7"/>
  <c r="H95" i="7"/>
  <c r="I95" i="7" s="1"/>
  <c r="J95" i="7" s="1"/>
  <c r="H122" i="7"/>
  <c r="I122" i="7" s="1"/>
  <c r="J122" i="7" s="1"/>
  <c r="H100" i="7"/>
  <c r="F89" i="7"/>
  <c r="F93" i="7"/>
  <c r="F97" i="7"/>
  <c r="F102" i="7"/>
  <c r="F116" i="7"/>
  <c r="F120" i="7"/>
  <c r="F124" i="7"/>
  <c r="F131" i="7"/>
  <c r="F135" i="7"/>
  <c r="F146" i="7"/>
  <c r="F155" i="7"/>
  <c r="F90" i="7"/>
  <c r="F94" i="7"/>
  <c r="F104" i="7"/>
  <c r="F113" i="7"/>
  <c r="F117" i="7"/>
  <c r="F121" i="7"/>
  <c r="F128" i="7"/>
  <c r="F132" i="7"/>
  <c r="F143" i="7"/>
  <c r="F152" i="7"/>
  <c r="F156" i="7"/>
  <c r="H104" i="7"/>
  <c r="I104" i="7" s="1"/>
  <c r="J104" i="7" s="1"/>
  <c r="H121" i="7"/>
  <c r="I121" i="7" s="1"/>
  <c r="J121" i="7" s="1"/>
  <c r="F91" i="7"/>
  <c r="F95" i="7"/>
  <c r="F99" i="7"/>
  <c r="F105" i="7"/>
  <c r="F114" i="7"/>
  <c r="F118" i="7"/>
  <c r="F122" i="7"/>
  <c r="F129" i="7"/>
  <c r="F133" i="7"/>
  <c r="F153" i="7"/>
  <c r="F157" i="7"/>
  <c r="H96" i="7"/>
  <c r="I96" i="7" s="1"/>
  <c r="J96" i="7" s="1"/>
  <c r="H133" i="7"/>
  <c r="I133" i="7" s="1"/>
  <c r="J133" i="7" s="1"/>
  <c r="H93" i="7"/>
  <c r="I93" i="7" s="1"/>
  <c r="J93" i="7" s="1"/>
  <c r="E96" i="7"/>
  <c r="E106" i="7"/>
  <c r="E119" i="7"/>
  <c r="E130" i="7"/>
  <c r="E145" i="7"/>
  <c r="E154" i="7"/>
  <c r="E89" i="7"/>
  <c r="E107" i="7"/>
  <c r="E120" i="7"/>
  <c r="E131" i="7"/>
  <c r="E146" i="7"/>
  <c r="E155" i="7"/>
  <c r="E90" i="7"/>
  <c r="E113" i="7"/>
  <c r="E121" i="7"/>
  <c r="E132" i="7"/>
  <c r="E156" i="7"/>
  <c r="E95" i="7"/>
  <c r="E129" i="7"/>
  <c r="E91" i="7"/>
  <c r="E99" i="7"/>
  <c r="E114" i="7"/>
  <c r="E122" i="7"/>
  <c r="E133" i="7"/>
  <c r="E149" i="7"/>
  <c r="E92" i="7"/>
  <c r="E100" i="7"/>
  <c r="E115" i="7"/>
  <c r="E123" i="7"/>
  <c r="E134" i="7"/>
  <c r="E150" i="7"/>
  <c r="E93" i="7"/>
  <c r="E102" i="7"/>
  <c r="E116" i="7"/>
  <c r="E124" i="7"/>
  <c r="E135" i="7"/>
  <c r="E151" i="7"/>
  <c r="E118" i="7"/>
  <c r="E153" i="7"/>
  <c r="E94" i="7"/>
  <c r="E104" i="7"/>
  <c r="E117" i="7"/>
  <c r="E128" i="7"/>
  <c r="E143" i="7"/>
  <c r="H92" i="7"/>
  <c r="E230" i="36"/>
  <c r="G23" i="21"/>
  <c r="H15" i="21" s="1"/>
  <c r="E105" i="36" s="1"/>
  <c r="E234" i="36"/>
  <c r="E233" i="36"/>
  <c r="G285" i="24"/>
  <c r="H278" i="24" s="1"/>
  <c r="G120" i="24"/>
  <c r="H111" i="24" s="1"/>
  <c r="E215" i="36"/>
  <c r="G25" i="26"/>
  <c r="H13" i="26" s="1"/>
  <c r="E9" i="36" s="1"/>
  <c r="G20" i="23"/>
  <c r="H13" i="23" s="1"/>
  <c r="E411" i="36"/>
  <c r="E232" i="36"/>
  <c r="E216" i="36"/>
  <c r="E224" i="36"/>
  <c r="E219" i="36"/>
  <c r="G534" i="32"/>
  <c r="H529" i="32" s="1"/>
  <c r="G18" i="9"/>
  <c r="H13" i="9" s="1"/>
  <c r="G41" i="32"/>
  <c r="H34" i="32" s="1"/>
  <c r="G65" i="26"/>
  <c r="H54" i="26" s="1"/>
  <c r="E12" i="36" s="1"/>
  <c r="E13" i="36"/>
  <c r="E231" i="36"/>
  <c r="E218" i="36"/>
  <c r="E225" i="36"/>
  <c r="E221" i="36"/>
  <c r="G134" i="23"/>
  <c r="H126" i="23" s="1"/>
  <c r="E223" i="36" s="1"/>
  <c r="E217" i="36"/>
  <c r="E226" i="36"/>
  <c r="E227" i="36"/>
  <c r="G311" i="24"/>
  <c r="H302" i="24" s="1"/>
  <c r="G56" i="24"/>
  <c r="H47" i="24" s="1"/>
  <c r="G91" i="25"/>
  <c r="H84" i="25" s="1"/>
  <c r="E287" i="36" s="1"/>
  <c r="G124" i="25"/>
  <c r="H117" i="25" s="1"/>
  <c r="E289" i="36" s="1"/>
  <c r="G511" i="25"/>
  <c r="H504" i="25" s="1"/>
  <c r="E315" i="36" s="1"/>
  <c r="G277" i="25"/>
  <c r="H269" i="25" s="1"/>
  <c r="E299" i="36" s="1"/>
  <c r="G1097" i="25"/>
  <c r="H1087" i="25" s="1"/>
  <c r="E332" i="36" s="1"/>
  <c r="G454" i="25"/>
  <c r="H447" i="25" s="1"/>
  <c r="E311" i="36" s="1"/>
  <c r="G1060" i="25"/>
  <c r="H1050" i="25" s="1"/>
  <c r="E331" i="36" s="1"/>
  <c r="G71" i="13"/>
  <c r="H64" i="13" s="1"/>
  <c r="G527" i="32"/>
  <c r="H520" i="32" s="1"/>
  <c r="G418" i="32"/>
  <c r="H411" i="32" s="1"/>
  <c r="G357" i="25"/>
  <c r="H350" i="25" s="1"/>
  <c r="E304" i="36" s="1"/>
  <c r="G186" i="24"/>
  <c r="H176" i="24" s="1"/>
  <c r="G326" i="13"/>
  <c r="H318" i="13" s="1"/>
  <c r="E406" i="36" s="1"/>
  <c r="G663" i="24"/>
  <c r="H653" i="24" s="1"/>
  <c r="G617" i="24"/>
  <c r="H610" i="24" s="1"/>
  <c r="G140" i="25"/>
  <c r="H133" i="25" s="1"/>
  <c r="E290" i="36" s="1"/>
  <c r="G604" i="25"/>
  <c r="H595" i="25" s="1"/>
  <c r="E318" i="36" s="1"/>
  <c r="G229" i="25"/>
  <c r="H222" i="25" s="1"/>
  <c r="E296" i="36" s="1"/>
  <c r="G674" i="25"/>
  <c r="H664" i="25" s="1"/>
  <c r="E320" i="36" s="1"/>
  <c r="G748" i="25"/>
  <c r="H738" i="25" s="1"/>
  <c r="E322" i="36" s="1"/>
  <c r="G423" i="25"/>
  <c r="H415" i="25" s="1"/>
  <c r="E309" i="36" s="1"/>
  <c r="G1373" i="25"/>
  <c r="H1363" i="25" s="1"/>
  <c r="E340" i="36" s="1"/>
  <c r="G184" i="13"/>
  <c r="H177" i="13" s="1"/>
  <c r="G366" i="25"/>
  <c r="H359" i="25" s="1"/>
  <c r="E305" i="36" s="1"/>
  <c r="G172" i="25"/>
  <c r="H165" i="25" s="1"/>
  <c r="E292" i="36" s="1"/>
  <c r="G213" i="25"/>
  <c r="H206" i="25" s="1"/>
  <c r="E295" i="36" s="1"/>
  <c r="G916" i="25"/>
  <c r="H906" i="25" s="1"/>
  <c r="E327" i="36" s="1"/>
  <c r="G238" i="25"/>
  <c r="H231" i="25" s="1"/>
  <c r="E297" i="36" s="1"/>
  <c r="G1168" i="25"/>
  <c r="H1161" i="25" s="1"/>
  <c r="E334" i="36" s="1"/>
  <c r="G479" i="25"/>
  <c r="H472" i="25" s="1"/>
  <c r="E313" i="36" s="1"/>
  <c r="G477" i="32"/>
  <c r="H470" i="32" s="1"/>
  <c r="G142" i="13"/>
  <c r="H135" i="13" s="1"/>
  <c r="G1336" i="25"/>
  <c r="H1326" i="25" s="1"/>
  <c r="E339" i="36" s="1"/>
  <c r="G23" i="13"/>
  <c r="H16" i="13" s="1"/>
  <c r="G518" i="32"/>
  <c r="H511" i="32" s="1"/>
  <c r="G1229" i="25"/>
  <c r="H1219" i="25" s="1"/>
  <c r="E336" i="36" s="1"/>
  <c r="G316" i="13"/>
  <c r="H308" i="13" s="1"/>
  <c r="E405" i="36" s="1"/>
  <c r="G56" i="25"/>
  <c r="H48" i="25" s="1"/>
  <c r="E285" i="36" s="1"/>
  <c r="G571" i="24"/>
  <c r="H564" i="24" s="1"/>
  <c r="G785" i="25"/>
  <c r="H775" i="25" s="1"/>
  <c r="E323" i="36" s="1"/>
  <c r="G495" i="25"/>
  <c r="H488" i="25" s="1"/>
  <c r="E314" i="36" s="1"/>
  <c r="G95" i="13"/>
  <c r="H88" i="13" s="1"/>
  <c r="H80" i="13"/>
  <c r="G681" i="32"/>
  <c r="H666" i="32" s="1"/>
  <c r="G50" i="32"/>
  <c r="H43" i="32" s="1"/>
  <c r="G728" i="32"/>
  <c r="H711" i="32" s="1"/>
  <c r="G156" i="25"/>
  <c r="H149" i="25" s="1"/>
  <c r="E291" i="36" s="1"/>
  <c r="G108" i="25"/>
  <c r="H101" i="25" s="1"/>
  <c r="E288" i="36" s="1"/>
  <c r="G23" i="25"/>
  <c r="H16" i="25" s="1"/>
  <c r="E283" i="36" s="1"/>
  <c r="G293" i="25"/>
  <c r="H286" i="25" s="1"/>
  <c r="E300" i="36" s="1"/>
  <c r="G309" i="25"/>
  <c r="H302" i="25" s="1"/>
  <c r="E301" i="36" s="1"/>
  <c r="G711" i="25"/>
  <c r="H701" i="25" s="1"/>
  <c r="E321" i="36" s="1"/>
  <c r="G637" i="25"/>
  <c r="H627" i="25" s="1"/>
  <c r="E319" i="36" s="1"/>
  <c r="G503" i="32"/>
  <c r="H496" i="32" s="1"/>
  <c r="G1407" i="25"/>
  <c r="G88" i="24"/>
  <c r="H79" i="24" s="1"/>
  <c r="G819" i="25"/>
  <c r="H812" i="25" s="1"/>
  <c r="E324" i="36" s="1"/>
  <c r="G1023" i="25"/>
  <c r="H1013" i="25" s="1"/>
  <c r="E330" i="36" s="1"/>
  <c r="G531" i="25"/>
  <c r="H521" i="25" s="1"/>
  <c r="E316" i="36" s="1"/>
  <c r="G879" i="25"/>
  <c r="H869" i="25" s="1"/>
  <c r="E326" i="36" s="1"/>
  <c r="G1299" i="25"/>
  <c r="H1289" i="25" s="1"/>
  <c r="E338" i="36" s="1"/>
  <c r="G55" i="13"/>
  <c r="H48" i="13" s="1"/>
  <c r="G39" i="13"/>
  <c r="H32" i="13" s="1"/>
  <c r="G1426" i="25"/>
  <c r="H1416" i="25" s="1"/>
  <c r="G635" i="24"/>
  <c r="H625" i="24" s="1"/>
  <c r="G188" i="25"/>
  <c r="H181" i="25" s="1"/>
  <c r="E293" i="36" s="1"/>
  <c r="G989" i="25"/>
  <c r="H980" i="25" s="1"/>
  <c r="E329" i="36" s="1"/>
  <c r="G568" i="25"/>
  <c r="H558" i="25" s="1"/>
  <c r="E317" i="36" s="1"/>
  <c r="G1134" i="25"/>
  <c r="H1124" i="25" s="1"/>
  <c r="E333" i="36" s="1"/>
  <c r="G168" i="13"/>
  <c r="H161" i="13" s="1"/>
  <c r="G23" i="32"/>
  <c r="H16" i="32" s="1"/>
  <c r="G461" i="32"/>
  <c r="H454" i="32" s="1"/>
  <c r="G55" i="23"/>
  <c r="H48" i="23" s="1"/>
  <c r="E183" i="36" s="1"/>
  <c r="G38" i="24"/>
  <c r="H31" i="24" s="1"/>
  <c r="G249" i="25"/>
  <c r="H240" i="25" s="1"/>
  <c r="E298" i="36" s="1"/>
  <c r="G470" i="25"/>
  <c r="H463" i="25" s="1"/>
  <c r="E312" i="36" s="1"/>
  <c r="G842" i="25"/>
  <c r="H832" i="25" s="1"/>
  <c r="E325" i="36" s="1"/>
  <c r="G953" i="25"/>
  <c r="H943" i="25" s="1"/>
  <c r="E328" i="36" s="1"/>
  <c r="G1192" i="25"/>
  <c r="H1182" i="25" s="1"/>
  <c r="E335" i="36" s="1"/>
  <c r="G152" i="13"/>
  <c r="H145" i="13" s="1"/>
  <c r="G1265" i="25"/>
  <c r="H1256" i="25" s="1"/>
  <c r="E337" i="36" s="1"/>
  <c r="G233" i="13"/>
  <c r="H226" i="13" s="1"/>
  <c r="G242" i="13"/>
  <c r="H235" i="13" s="1"/>
  <c r="G224" i="13"/>
  <c r="H217" i="13" s="1"/>
  <c r="G522" i="24"/>
  <c r="H512" i="24" s="1"/>
  <c r="G129" i="32"/>
  <c r="H121" i="32" s="1"/>
  <c r="G108" i="32"/>
  <c r="H100" i="32" s="1"/>
  <c r="G751" i="32"/>
  <c r="G138" i="32"/>
  <c r="H131" i="32" s="1"/>
  <c r="G81" i="32"/>
  <c r="H74" i="32" s="1"/>
  <c r="G98" i="32"/>
  <c r="H90" i="32" s="1"/>
  <c r="G690" i="24"/>
  <c r="H680" i="24" s="1"/>
  <c r="G119" i="32"/>
  <c r="H111" i="32" s="1"/>
  <c r="G552" i="24"/>
  <c r="H543" i="24" s="1"/>
  <c r="G537" i="24"/>
  <c r="H527" i="24" s="1"/>
  <c r="G154" i="32"/>
  <c r="H147" i="32" s="1"/>
  <c r="G283" i="13"/>
  <c r="H276" i="13" s="1"/>
  <c r="G299" i="13"/>
  <c r="H292" i="13" s="1"/>
  <c r="E404" i="36" s="1"/>
  <c r="G251" i="13"/>
  <c r="H244" i="13" s="1"/>
  <c r="G267" i="13"/>
  <c r="H260" i="13" s="1"/>
  <c r="G74" i="30"/>
  <c r="F124" i="30" s="1"/>
  <c r="G124" i="30" s="1"/>
  <c r="G38" i="31"/>
  <c r="F247" i="31" s="1"/>
  <c r="G247" i="31" s="1"/>
  <c r="G92" i="30"/>
  <c r="F125" i="30" s="1"/>
  <c r="G125" i="30" s="1"/>
  <c r="G109" i="30"/>
  <c r="F126" i="30" s="1"/>
  <c r="G126" i="30" s="1"/>
  <c r="G160" i="31"/>
  <c r="F250" i="31" s="1"/>
  <c r="G250" i="31" s="1"/>
  <c r="G75" i="25"/>
  <c r="H65" i="25" s="1"/>
  <c r="E286" i="36" s="1"/>
  <c r="G203" i="31"/>
  <c r="F251" i="31" s="1"/>
  <c r="G251" i="31" s="1"/>
  <c r="G39" i="30"/>
  <c r="F122" i="30" s="1"/>
  <c r="G122" i="30" s="1"/>
  <c r="G58" i="9"/>
  <c r="H50" i="9" s="1"/>
  <c r="G80" i="31"/>
  <c r="F248" i="31" s="1"/>
  <c r="G248" i="31" s="1"/>
  <c r="G117" i="31"/>
  <c r="F249" i="31" s="1"/>
  <c r="G249" i="31" s="1"/>
  <c r="G57" i="30"/>
  <c r="F123" i="30" s="1"/>
  <c r="G123" i="30" s="1"/>
  <c r="H90" i="7"/>
  <c r="G573" i="32"/>
  <c r="H536" i="32" s="1"/>
  <c r="G308" i="32"/>
  <c r="H276" i="32" s="1"/>
  <c r="G267" i="32"/>
  <c r="H258" i="32" s="1"/>
  <c r="G76" i="9"/>
  <c r="H67" i="9" s="1"/>
  <c r="I91" i="7"/>
  <c r="J91" i="7" s="1"/>
  <c r="G40" i="9"/>
  <c r="H27" i="9" s="1"/>
  <c r="G431" i="32"/>
  <c r="G432" i="32" s="1"/>
  <c r="G436" i="32" s="1"/>
  <c r="H420" i="32" s="1"/>
  <c r="G409" i="32"/>
  <c r="H401" i="32" s="1"/>
  <c r="G487" i="32"/>
  <c r="H479" i="32" s="1"/>
  <c r="G84" i="9"/>
  <c r="H78" i="9" s="1"/>
  <c r="E158" i="7"/>
  <c r="F107" i="7"/>
  <c r="E157" i="7"/>
  <c r="F144" i="7"/>
  <c r="I92" i="7"/>
  <c r="J92" i="7" s="1"/>
  <c r="F151" i="7"/>
  <c r="E152" i="7"/>
  <c r="F98" i="7"/>
  <c r="E144" i="7"/>
  <c r="F145" i="7"/>
  <c r="F149" i="7"/>
  <c r="E97" i="7"/>
  <c r="H150" i="7"/>
  <c r="I150" i="7" s="1"/>
  <c r="J150" i="7" s="1"/>
  <c r="H97" i="7"/>
  <c r="I97" i="7" s="1"/>
  <c r="J97" i="7" s="1"/>
  <c r="I119" i="7"/>
  <c r="J119" i="7" s="1"/>
  <c r="H119" i="7"/>
  <c r="F158" i="7"/>
  <c r="E105" i="7"/>
  <c r="E98" i="7"/>
  <c r="E81" i="7" l="1"/>
  <c r="F81" i="7"/>
  <c r="G127" i="30"/>
  <c r="E11" i="36"/>
  <c r="E10" i="36"/>
  <c r="E78" i="7"/>
  <c r="E76" i="7"/>
  <c r="F75" i="7"/>
  <c r="E75" i="7"/>
  <c r="E74" i="7"/>
  <c r="F78" i="7"/>
  <c r="H77" i="7"/>
  <c r="I77" i="7" s="1"/>
  <c r="J77" i="7" s="1"/>
  <c r="E77" i="7"/>
  <c r="F77" i="7"/>
  <c r="F76" i="7"/>
  <c r="F74" i="7"/>
  <c r="H76" i="7"/>
  <c r="I76" i="7" s="1"/>
  <c r="J76" i="7" s="1"/>
  <c r="H75" i="7"/>
  <c r="I75" i="7" s="1"/>
  <c r="J75" i="7" s="1"/>
  <c r="H74" i="7"/>
  <c r="I74" i="7" s="1"/>
  <c r="J74" i="7" s="1"/>
  <c r="F73" i="7"/>
  <c r="E73" i="7"/>
  <c r="F71" i="7"/>
  <c r="E71" i="7"/>
  <c r="E72" i="7"/>
  <c r="F72" i="7"/>
  <c r="H60" i="7"/>
  <c r="I60" i="7" s="1"/>
  <c r="J60" i="7" s="1"/>
  <c r="H67" i="7"/>
  <c r="I67" i="7" s="1"/>
  <c r="J67" i="7" s="1"/>
  <c r="H65" i="7"/>
  <c r="I65" i="7" s="1"/>
  <c r="J65" i="7" s="1"/>
  <c r="H59" i="7"/>
  <c r="I59" i="7" s="1"/>
  <c r="J59" i="7" s="1"/>
  <c r="H66" i="7"/>
  <c r="I66" i="7" s="1"/>
  <c r="J66" i="7" s="1"/>
  <c r="H61" i="7"/>
  <c r="I61" i="7" s="1"/>
  <c r="J61" i="7" s="1"/>
  <c r="F58" i="7"/>
  <c r="E59" i="7"/>
  <c r="F59" i="7"/>
  <c r="E60" i="7"/>
  <c r="F60" i="7"/>
  <c r="F61" i="7"/>
  <c r="E62" i="7"/>
  <c r="F62" i="7"/>
  <c r="F63" i="7"/>
  <c r="E63" i="7"/>
  <c r="F64" i="7"/>
  <c r="F65" i="7"/>
  <c r="F66" i="7"/>
  <c r="F67" i="7"/>
  <c r="F68" i="7"/>
  <c r="F69" i="7"/>
  <c r="F70" i="7"/>
  <c r="E70" i="7"/>
  <c r="E58" i="7"/>
  <c r="E69" i="7"/>
  <c r="E61" i="7"/>
  <c r="E66" i="7"/>
  <c r="E68" i="7"/>
  <c r="E65" i="7"/>
  <c r="E67" i="7"/>
  <c r="E64" i="7"/>
  <c r="H744" i="32"/>
  <c r="E379" i="36" s="1"/>
  <c r="C374" i="36"/>
  <c r="C377" i="36"/>
  <c r="D365" i="36"/>
  <c r="D364" i="36"/>
  <c r="C369" i="36"/>
  <c r="E79" i="7" s="1"/>
  <c r="D367" i="36"/>
  <c r="C360" i="36"/>
  <c r="D359" i="36"/>
  <c r="C361" i="36"/>
  <c r="D378" i="36"/>
  <c r="D362" i="36"/>
  <c r="D373" i="36"/>
  <c r="D370" i="36"/>
  <c r="C364" i="36"/>
  <c r="D375" i="36"/>
  <c r="C366" i="36"/>
  <c r="D358" i="36"/>
  <c r="D369" i="36"/>
  <c r="F79" i="7" s="1"/>
  <c r="C375" i="36"/>
  <c r="D356" i="36"/>
  <c r="C368" i="36"/>
  <c r="C367" i="36"/>
  <c r="C376" i="36"/>
  <c r="C373" i="36"/>
  <c r="C379" i="36"/>
  <c r="D363" i="36"/>
  <c r="D377" i="36"/>
  <c r="D371" i="36"/>
  <c r="C362" i="36"/>
  <c r="D376" i="36"/>
  <c r="D360" i="36"/>
  <c r="C371" i="36"/>
  <c r="C365" i="36"/>
  <c r="C356" i="36"/>
  <c r="D361" i="36"/>
  <c r="C358" i="36"/>
  <c r="C378" i="36"/>
  <c r="D374" i="36"/>
  <c r="D357" i="36"/>
  <c r="D368" i="36"/>
  <c r="C372" i="36"/>
  <c r="C370" i="36"/>
  <c r="D372" i="36"/>
  <c r="D379" i="36"/>
  <c r="C357" i="36"/>
  <c r="C359" i="36"/>
  <c r="F168" i="24"/>
  <c r="G168" i="24" s="1"/>
  <c r="G173" i="24" s="1"/>
  <c r="H165" i="24" s="1"/>
  <c r="E253" i="36" s="1"/>
  <c r="F30" i="21"/>
  <c r="G30" i="21" s="1"/>
  <c r="E371" i="36"/>
  <c r="E401" i="36"/>
  <c r="E275" i="36"/>
  <c r="E393" i="36"/>
  <c r="E383" i="36"/>
  <c r="E209" i="36"/>
  <c r="E254" i="36"/>
  <c r="E206" i="36"/>
  <c r="E391" i="36"/>
  <c r="E194" i="36"/>
  <c r="H73" i="7" s="1"/>
  <c r="I73" i="7" s="1"/>
  <c r="J73" i="7" s="1"/>
  <c r="E189" i="36"/>
  <c r="H68" i="7" s="1"/>
  <c r="I68" i="7" s="1"/>
  <c r="J68" i="7" s="1"/>
  <c r="E260" i="36"/>
  <c r="E365" i="36"/>
  <c r="E353" i="36"/>
  <c r="E398" i="36"/>
  <c r="E384" i="36"/>
  <c r="E367" i="36"/>
  <c r="E352" i="36"/>
  <c r="E400" i="36"/>
  <c r="E372" i="36"/>
  <c r="E199" i="36"/>
  <c r="H81" i="7" s="1"/>
  <c r="E269" i="36"/>
  <c r="E370" i="36"/>
  <c r="E179" i="36"/>
  <c r="H58" i="7" s="1"/>
  <c r="I58" i="7" s="1"/>
  <c r="J58" i="7" s="1"/>
  <c r="E201" i="36"/>
  <c r="E357" i="36"/>
  <c r="E399" i="36"/>
  <c r="E378" i="36"/>
  <c r="E394" i="36"/>
  <c r="E272" i="36"/>
  <c r="E366" i="36"/>
  <c r="E185" i="36"/>
  <c r="E363" i="36"/>
  <c r="E358" i="36"/>
  <c r="E248" i="36"/>
  <c r="E350" i="36"/>
  <c r="E274" i="36"/>
  <c r="E374" i="36"/>
  <c r="E349" i="36"/>
  <c r="E375" i="36"/>
  <c r="E214" i="36"/>
  <c r="E364" i="36"/>
  <c r="E267" i="36"/>
  <c r="E354" i="36"/>
  <c r="E192" i="36"/>
  <c r="H62" i="7" s="1"/>
  <c r="I62" i="7" s="1"/>
  <c r="J62" i="7" s="1"/>
  <c r="E273" i="36"/>
  <c r="E377" i="36"/>
  <c r="E385" i="36"/>
  <c r="E249" i="36"/>
  <c r="E193" i="36"/>
  <c r="E376" i="36"/>
  <c r="E268" i="36"/>
  <c r="E356" i="36"/>
  <c r="E392" i="36"/>
  <c r="E369" i="36"/>
  <c r="E207" i="36"/>
  <c r="E386" i="36"/>
  <c r="E373" i="36"/>
  <c r="E184" i="36"/>
  <c r="E261" i="36"/>
  <c r="E251" i="36"/>
  <c r="E190" i="36"/>
  <c r="H69" i="7" s="1"/>
  <c r="I69" i="7" s="1"/>
  <c r="J69" i="7" s="1"/>
  <c r="E403" i="36"/>
  <c r="H87" i="7"/>
  <c r="I87" i="7" s="1"/>
  <c r="J87" i="7" s="1"/>
  <c r="E402" i="36"/>
  <c r="E355" i="36"/>
  <c r="E266" i="36"/>
  <c r="E347" i="36"/>
  <c r="E342" i="36"/>
  <c r="E250" i="36"/>
  <c r="E387" i="36"/>
  <c r="E382" i="36"/>
  <c r="E191" i="36"/>
  <c r="E202" i="36"/>
  <c r="E200" i="36"/>
  <c r="I100" i="7"/>
  <c r="J100" i="7" s="1"/>
  <c r="H105" i="7"/>
  <c r="I105" i="7" s="1"/>
  <c r="J105" i="7" s="1"/>
  <c r="H153" i="7"/>
  <c r="H115" i="7"/>
  <c r="I115" i="7" s="1"/>
  <c r="J115" i="7" s="1"/>
  <c r="H94" i="7"/>
  <c r="I94" i="7" s="1"/>
  <c r="J94" i="7" s="1"/>
  <c r="H106" i="7"/>
  <c r="I106" i="7" s="1"/>
  <c r="J106" i="7" s="1"/>
  <c r="H98" i="7"/>
  <c r="I98" i="7" s="1"/>
  <c r="J98" i="7" s="1"/>
  <c r="I99" i="7"/>
  <c r="J99" i="7" s="1"/>
  <c r="H102" i="7"/>
  <c r="I102" i="7" s="1"/>
  <c r="J102" i="7" s="1"/>
  <c r="H131" i="7"/>
  <c r="I131" i="7" s="1"/>
  <c r="J131" i="7" s="1"/>
  <c r="H124" i="7"/>
  <c r="I124" i="7" s="1"/>
  <c r="J124" i="7" s="1"/>
  <c r="H107" i="7"/>
  <c r="I107" i="7" s="1"/>
  <c r="J107" i="7" s="1"/>
  <c r="H134" i="7"/>
  <c r="I134" i="7" s="1"/>
  <c r="J134" i="7" s="1"/>
  <c r="H135" i="7"/>
  <c r="H132" i="7"/>
  <c r="I132" i="7" s="1"/>
  <c r="J132" i="7" s="1"/>
  <c r="H117" i="7"/>
  <c r="H120" i="7"/>
  <c r="I120" i="7" s="1"/>
  <c r="J120" i="7" s="1"/>
  <c r="H130" i="7"/>
  <c r="I130" i="7" s="1"/>
  <c r="J130" i="7" s="1"/>
  <c r="H118" i="7"/>
  <c r="H143" i="7"/>
  <c r="I143" i="7" s="1"/>
  <c r="J143" i="7" s="1"/>
  <c r="H89" i="7"/>
  <c r="I89" i="7" s="1"/>
  <c r="J89" i="7" s="1"/>
  <c r="H129" i="7"/>
  <c r="I129" i="7" s="1"/>
  <c r="J129" i="7" s="1"/>
  <c r="H114" i="7"/>
  <c r="I114" i="7" s="1"/>
  <c r="J114" i="7" s="1"/>
  <c r="H113" i="7"/>
  <c r="I113" i="7" s="1"/>
  <c r="J113" i="7" s="1"/>
  <c r="H116" i="7"/>
  <c r="I116" i="7" s="1"/>
  <c r="J116" i="7" s="1"/>
  <c r="H123" i="7"/>
  <c r="I123" i="7" s="1"/>
  <c r="J123" i="7" s="1"/>
  <c r="H154" i="7"/>
  <c r="F147" i="7"/>
  <c r="H151" i="7"/>
  <c r="I151" i="7" s="1"/>
  <c r="J151" i="7" s="1"/>
  <c r="H155" i="7"/>
  <c r="H156" i="7"/>
  <c r="I156" i="7" s="1"/>
  <c r="J156" i="7" s="1"/>
  <c r="H157" i="7"/>
  <c r="I157" i="7" s="1"/>
  <c r="J157" i="7" s="1"/>
  <c r="H152" i="7"/>
  <c r="I152" i="7" s="1"/>
  <c r="J152" i="7" s="1"/>
  <c r="H149" i="7"/>
  <c r="I149" i="7" s="1"/>
  <c r="J149" i="7" s="1"/>
  <c r="H99" i="7"/>
  <c r="I117" i="7"/>
  <c r="J117" i="7" s="1"/>
  <c r="I154" i="7"/>
  <c r="J154" i="7" s="1"/>
  <c r="H1400" i="25"/>
  <c r="E341" i="36" s="1"/>
  <c r="H88" i="7"/>
  <c r="I88" i="7" s="1"/>
  <c r="J88" i="7" s="1"/>
  <c r="I155" i="7"/>
  <c r="J155" i="7" s="1"/>
  <c r="I135" i="7"/>
  <c r="J135" i="7" s="1"/>
  <c r="H145" i="7"/>
  <c r="I145" i="7"/>
  <c r="J145" i="7" s="1"/>
  <c r="H146" i="7"/>
  <c r="G252" i="31"/>
  <c r="I146" i="7"/>
  <c r="J146" i="7" s="1"/>
  <c r="I118" i="7"/>
  <c r="J118" i="7" s="1"/>
  <c r="I90" i="7"/>
  <c r="J90" i="7" s="1"/>
  <c r="I153" i="7"/>
  <c r="J153" i="7" s="1"/>
  <c r="H147" i="7"/>
  <c r="I147" i="7" s="1"/>
  <c r="J147" i="7" s="1"/>
  <c r="H91" i="7"/>
  <c r="I144" i="7"/>
  <c r="J144" i="7" s="1"/>
  <c r="H144" i="7"/>
  <c r="H158" i="7"/>
  <c r="I158" i="7" s="1"/>
  <c r="J158" i="7" s="1"/>
  <c r="H79" i="7" l="1"/>
  <c r="I79" i="7" s="1"/>
  <c r="J79" i="7" s="1"/>
  <c r="I81" i="7"/>
  <c r="J81" i="7" s="1"/>
  <c r="G35" i="21"/>
  <c r="H26" i="21" s="1"/>
  <c r="E106" i="36" s="1"/>
  <c r="H63" i="7"/>
  <c r="I63" i="7" s="1"/>
  <c r="J63" i="7" s="1"/>
  <c r="H78" i="7"/>
  <c r="I78" i="7" s="1"/>
  <c r="J78" i="7" s="1"/>
  <c r="H72" i="7"/>
  <c r="I72" i="7" s="1"/>
  <c r="J72" i="7" s="1"/>
  <c r="H70" i="7"/>
  <c r="I70" i="7" s="1"/>
  <c r="J70" i="7" s="1"/>
  <c r="H71" i="7"/>
  <c r="I71" i="7" s="1"/>
  <c r="J71" i="7" s="1"/>
  <c r="H64" i="7"/>
  <c r="I64" i="7" s="1"/>
  <c r="J64" i="7" s="1"/>
  <c r="I128" i="7"/>
  <c r="J128" i="7" s="1"/>
  <c r="H128" i="7"/>
  <c r="J26" i="7" l="1"/>
  <c r="D18" i="16" s="1"/>
  <c r="F333" i="13"/>
  <c r="G333" i="13" s="1"/>
  <c r="G334" i="13" s="1"/>
  <c r="H328" i="13" s="1"/>
  <c r="E407" i="36" s="1"/>
  <c r="F363" i="13"/>
  <c r="G363" i="13" s="1"/>
  <c r="G364" i="13" s="1"/>
  <c r="F348" i="13"/>
  <c r="G348" i="13" s="1"/>
  <c r="G349" i="13" s="1"/>
  <c r="H343" i="13" s="1"/>
  <c r="E408" i="36" s="1"/>
  <c r="D363" i="13"/>
  <c r="D333" i="13"/>
  <c r="C363" i="13"/>
  <c r="D348" i="13"/>
  <c r="C348" i="13"/>
  <c r="C333" i="13"/>
  <c r="D388" i="36" l="1"/>
  <c r="C389" i="36"/>
  <c r="C387" i="36"/>
  <c r="D394" i="36"/>
  <c r="D408" i="36"/>
  <c r="D403" i="36"/>
  <c r="C403" i="36"/>
  <c r="D398" i="36"/>
  <c r="C392" i="36"/>
  <c r="D399" i="36"/>
  <c r="C394" i="36"/>
  <c r="C407" i="36"/>
  <c r="D405" i="36"/>
  <c r="D391" i="36"/>
  <c r="C393" i="36"/>
  <c r="D389" i="36"/>
  <c r="D401" i="36"/>
  <c r="D392" i="36"/>
  <c r="D395" i="36"/>
  <c r="C408" i="36"/>
  <c r="D396" i="36"/>
  <c r="C401" i="36"/>
  <c r="C404" i="36"/>
  <c r="D404" i="36"/>
  <c r="D393" i="36"/>
  <c r="D397" i="36"/>
  <c r="D407" i="36"/>
  <c r="D402" i="36"/>
  <c r="D400" i="36"/>
  <c r="C402" i="36"/>
  <c r="D409" i="36"/>
  <c r="C409" i="36"/>
  <c r="D390" i="36"/>
  <c r="D406" i="36"/>
  <c r="H358" i="13"/>
  <c r="E409" i="36" s="1"/>
  <c r="E147" i="7" l="1"/>
  <c r="E20" i="36" l="1"/>
  <c r="C20" i="36"/>
  <c r="D20" i="36"/>
  <c r="B115" i="9" l="1"/>
  <c r="D49" i="36" l="1"/>
  <c r="E67" i="36"/>
  <c r="E40" i="36"/>
  <c r="C82" i="36"/>
  <c r="D90" i="36"/>
  <c r="D72" i="36"/>
  <c r="D65" i="36"/>
  <c r="D93" i="36"/>
  <c r="D71" i="36"/>
  <c r="C46" i="36"/>
  <c r="D89" i="36"/>
  <c r="D73" i="36"/>
  <c r="E42" i="36"/>
  <c r="E69" i="36"/>
  <c r="E77" i="36"/>
  <c r="C81" i="36"/>
  <c r="D54" i="36"/>
  <c r="C40" i="36"/>
  <c r="C44" i="36"/>
  <c r="E98" i="36"/>
  <c r="C65" i="36"/>
  <c r="E73" i="36"/>
  <c r="C74" i="36"/>
  <c r="E48" i="36"/>
  <c r="D43" i="36"/>
  <c r="D57" i="36"/>
  <c r="D80" i="36"/>
  <c r="D56" i="36"/>
  <c r="E79" i="36"/>
  <c r="E54" i="36"/>
  <c r="C66" i="36"/>
  <c r="C98" i="36"/>
  <c r="C83" i="36"/>
  <c r="C41" i="36"/>
  <c r="D51" i="36"/>
  <c r="D84" i="36"/>
  <c r="D75" i="36"/>
  <c r="C93" i="36"/>
  <c r="E74" i="36"/>
  <c r="D99" i="36"/>
  <c r="C42" i="36"/>
  <c r="E49" i="36"/>
  <c r="D74" i="36"/>
  <c r="C56" i="36"/>
  <c r="C80" i="36"/>
  <c r="C71" i="36"/>
  <c r="D76" i="36"/>
  <c r="C75" i="36"/>
  <c r="D81" i="36"/>
  <c r="C54" i="36"/>
  <c r="E86" i="36"/>
  <c r="D50" i="36"/>
  <c r="E82" i="36"/>
  <c r="E88" i="36"/>
  <c r="E84" i="36"/>
  <c r="C68" i="36"/>
  <c r="E55" i="36"/>
  <c r="D55" i="36"/>
  <c r="C55" i="36"/>
  <c r="D60" i="36"/>
  <c r="C47" i="36"/>
  <c r="C39" i="36"/>
  <c r="C52" i="36"/>
  <c r="D86" i="36"/>
  <c r="E96" i="36"/>
  <c r="C62" i="36"/>
  <c r="E45" i="36"/>
  <c r="E52" i="36"/>
  <c r="E92" i="36"/>
  <c r="D45" i="36"/>
  <c r="D64" i="36"/>
  <c r="C51" i="36"/>
  <c r="E51" i="36"/>
  <c r="D78" i="36"/>
  <c r="C91" i="36"/>
  <c r="E60" i="36"/>
  <c r="D67" i="36"/>
  <c r="D41" i="36"/>
  <c r="D44" i="36"/>
  <c r="D83" i="36"/>
  <c r="C97" i="36"/>
  <c r="D62" i="36"/>
  <c r="E97" i="36"/>
  <c r="D92" i="36"/>
  <c r="C88" i="36"/>
  <c r="E99" i="36"/>
  <c r="D58" i="36"/>
  <c r="E66" i="36"/>
  <c r="C43" i="36"/>
  <c r="E44" i="36"/>
  <c r="D96" i="36"/>
  <c r="E38" i="36"/>
  <c r="D59" i="36"/>
  <c r="C90" i="36"/>
  <c r="C78" i="36"/>
  <c r="E89" i="36"/>
  <c r="C77" i="36"/>
  <c r="C58" i="36"/>
  <c r="C72" i="36"/>
  <c r="C53" i="36"/>
  <c r="C76" i="36"/>
  <c r="D46" i="36"/>
  <c r="E93" i="36"/>
  <c r="C49" i="36"/>
  <c r="E59" i="36"/>
  <c r="E100" i="36"/>
  <c r="E91" i="36"/>
  <c r="C87" i="36"/>
  <c r="D70" i="36"/>
  <c r="E76" i="36"/>
  <c r="D88" i="36"/>
  <c r="D102" i="36"/>
  <c r="C85" i="36"/>
  <c r="D40" i="36"/>
  <c r="E58" i="36"/>
  <c r="E70" i="36"/>
  <c r="C73" i="36"/>
  <c r="E61" i="36"/>
  <c r="D53" i="36"/>
  <c r="C89" i="36"/>
  <c r="E53" i="36"/>
  <c r="C101" i="36"/>
  <c r="D48" i="36"/>
  <c r="D79" i="36"/>
  <c r="D94" i="36"/>
  <c r="D101" i="36"/>
  <c r="C96" i="36"/>
  <c r="E90" i="36"/>
  <c r="C61" i="36"/>
  <c r="E101" i="36"/>
  <c r="C48" i="36"/>
  <c r="E56" i="36"/>
  <c r="D95" i="36"/>
  <c r="D98" i="36"/>
  <c r="E46" i="36"/>
  <c r="D38" i="36"/>
  <c r="E75" i="36"/>
  <c r="E57" i="36"/>
  <c r="C94" i="36"/>
  <c r="C45" i="36"/>
  <c r="D66" i="36"/>
  <c r="D69" i="36"/>
  <c r="D97" i="36"/>
  <c r="D82" i="36"/>
  <c r="D100" i="36"/>
  <c r="C84" i="36"/>
  <c r="E72" i="36"/>
  <c r="E65" i="36" l="1"/>
  <c r="E43" i="36"/>
  <c r="E87" i="36"/>
  <c r="C67" i="36"/>
  <c r="D42" i="36"/>
  <c r="D85" i="36"/>
  <c r="E80" i="36"/>
  <c r="C57" i="36"/>
  <c r="C95" i="36"/>
  <c r="E94" i="36"/>
  <c r="E47" i="36"/>
  <c r="D39" i="36"/>
  <c r="C99" i="36"/>
  <c r="E81" i="36"/>
  <c r="E39" i="36"/>
  <c r="E41" i="36"/>
  <c r="C64" i="36"/>
  <c r="C50" i="36"/>
  <c r="D87" i="36"/>
  <c r="C59" i="36"/>
  <c r="E50" i="36"/>
  <c r="E78" i="36"/>
  <c r="D52" i="36"/>
  <c r="C86" i="36"/>
  <c r="E71" i="36"/>
  <c r="E102" i="36"/>
  <c r="E68" i="36"/>
  <c r="C102" i="36"/>
  <c r="D77" i="36"/>
  <c r="C79" i="36"/>
  <c r="E64" i="36"/>
  <c r="D61" i="36"/>
  <c r="C63" i="36"/>
  <c r="C92" i="36"/>
  <c r="E83" i="36"/>
  <c r="E62" i="36"/>
  <c r="C70" i="36"/>
  <c r="D68" i="36"/>
  <c r="E85" i="36"/>
  <c r="D47" i="36"/>
  <c r="E95" i="36"/>
  <c r="D91" i="36"/>
  <c r="C69" i="36"/>
  <c r="C21" i="36"/>
  <c r="E21" i="7" s="1"/>
  <c r="D21" i="36"/>
  <c r="F21" i="7" s="1"/>
  <c r="F13" i="16" s="1"/>
  <c r="E21" i="36"/>
  <c r="H21" i="7" s="1"/>
  <c r="I21" i="7" s="1"/>
  <c r="J21" i="7" s="1"/>
  <c r="J20" i="7" s="1"/>
  <c r="D27" i="36"/>
  <c r="E24" i="36"/>
  <c r="D37" i="36"/>
  <c r="E22" i="36"/>
  <c r="E37" i="36"/>
  <c r="D25" i="36"/>
  <c r="E23" i="36"/>
  <c r="E36" i="36"/>
  <c r="E35" i="36"/>
  <c r="E32" i="36"/>
  <c r="D26" i="36"/>
  <c r="D23" i="36"/>
  <c r="D30" i="36"/>
  <c r="E33" i="36"/>
  <c r="E31" i="36"/>
  <c r="D29" i="36"/>
  <c r="D36" i="36"/>
  <c r="E27" i="36"/>
  <c r="E29" i="36"/>
  <c r="D28" i="36"/>
  <c r="D34" i="36"/>
  <c r="D32" i="36"/>
  <c r="E28" i="36"/>
  <c r="E25" i="36"/>
  <c r="D24" i="36"/>
  <c r="E34" i="36"/>
  <c r="D33" i="36"/>
  <c r="E26" i="36"/>
  <c r="C29" i="36"/>
  <c r="E30" i="36"/>
  <c r="D35" i="36"/>
  <c r="D31" i="36"/>
  <c r="D22" i="36"/>
  <c r="C34" i="36"/>
  <c r="C25" i="36"/>
  <c r="C27" i="36"/>
  <c r="C36" i="36"/>
  <c r="C24" i="36"/>
  <c r="C22" i="36"/>
  <c r="C35" i="36"/>
  <c r="C32" i="36"/>
  <c r="C26" i="36"/>
  <c r="C30" i="36"/>
  <c r="C28" i="36"/>
  <c r="C33" i="36"/>
  <c r="C23" i="36"/>
  <c r="C31" i="36"/>
  <c r="C37" i="36"/>
  <c r="C100" i="36"/>
  <c r="C38" i="36"/>
  <c r="C60" i="36"/>
  <c r="I16" i="15" l="1"/>
  <c r="AB18" i="17" s="1"/>
  <c r="J23" i="7"/>
  <c r="I18" i="15" s="1"/>
  <c r="AB20" i="17" s="1"/>
  <c r="C13" i="16"/>
  <c r="I17" i="7" l="1"/>
  <c r="H83" i="7" s="1"/>
  <c r="I20" i="15"/>
  <c r="AB22" i="17" s="1"/>
  <c r="T22" i="17" s="1"/>
  <c r="T20" i="17"/>
  <c r="F20" i="17"/>
  <c r="Z20" i="17"/>
  <c r="V20" i="17"/>
  <c r="H20" i="17"/>
  <c r="D20" i="17"/>
  <c r="X20" i="17"/>
  <c r="R20" i="17"/>
  <c r="L20" i="17"/>
  <c r="P20" i="17"/>
  <c r="J20" i="17"/>
  <c r="N20" i="17"/>
  <c r="F22" i="17" l="1"/>
  <c r="H22" i="17"/>
  <c r="V22" i="17"/>
  <c r="L22" i="17"/>
  <c r="J22" i="17"/>
  <c r="D22" i="17"/>
  <c r="X22" i="17"/>
  <c r="R22" i="17"/>
  <c r="Z22" i="17"/>
  <c r="N22" i="17"/>
  <c r="P22" i="17"/>
  <c r="H22" i="15" l="1"/>
  <c r="Y18" i="17"/>
  <c r="X18" i="17" s="1"/>
  <c r="X24" i="17" s="1"/>
  <c r="AB24" i="17"/>
  <c r="M18" i="17" l="1"/>
  <c r="L18" i="17" s="1"/>
  <c r="L24" i="17" s="1"/>
  <c r="M24" i="17" s="1"/>
  <c r="G18" i="15"/>
  <c r="K18" i="17"/>
  <c r="J18" i="17" s="1"/>
  <c r="J24" i="17" s="1"/>
  <c r="K24" i="17" s="1"/>
  <c r="G20" i="15"/>
  <c r="G16" i="15"/>
  <c r="H302" i="23" s="1"/>
  <c r="T15" i="33"/>
  <c r="T18" i="33" s="1"/>
  <c r="E18" i="33" s="1"/>
  <c r="F18" i="33" s="1"/>
  <c r="K33" i="18"/>
  <c r="K33" i="37" s="1"/>
  <c r="O18" i="17"/>
  <c r="N18" i="17" s="1"/>
  <c r="N24" i="17" s="1"/>
  <c r="O24" i="17" s="1"/>
  <c r="S18" i="17"/>
  <c r="R18" i="17" s="1"/>
  <c r="R24" i="17" s="1"/>
  <c r="S24" i="17" s="1"/>
  <c r="U18" i="17"/>
  <c r="T18" i="17" s="1"/>
  <c r="T24" i="17" s="1"/>
  <c r="U24" i="17" s="1"/>
  <c r="G18" i="17"/>
  <c r="F18" i="17" s="1"/>
  <c r="F24" i="17" s="1"/>
  <c r="G24" i="17" s="1"/>
  <c r="AA18" i="17"/>
  <c r="Z18" i="17" s="1"/>
  <c r="Z24" i="17" s="1"/>
  <c r="AA24" i="17" s="1"/>
  <c r="Q18" i="17"/>
  <c r="P18" i="17" s="1"/>
  <c r="P24" i="17" s="1"/>
  <c r="Q24" i="17" s="1"/>
  <c r="W18" i="17"/>
  <c r="V18" i="17" s="1"/>
  <c r="V24" i="17" s="1"/>
  <c r="W24" i="17" s="1"/>
  <c r="E18" i="17"/>
  <c r="D18" i="17" s="1"/>
  <c r="D24" i="17" s="1"/>
  <c r="I18" i="17"/>
  <c r="H18" i="17" s="1"/>
  <c r="H24" i="17" s="1"/>
  <c r="I24" i="17" s="1"/>
  <c r="Y24" i="17"/>
  <c r="AC20" i="17"/>
  <c r="AC22" i="17"/>
  <c r="AC18" i="17"/>
  <c r="AB25" i="17"/>
  <c r="H23" i="9" l="1"/>
  <c r="G22" i="15"/>
  <c r="I15" i="33"/>
  <c r="K15" i="33" s="1"/>
  <c r="K17" i="33" s="1"/>
  <c r="F25" i="17"/>
  <c r="G25" i="17" s="1"/>
  <c r="D25" i="17"/>
  <c r="E24" i="17"/>
  <c r="E25" i="17" s="1"/>
  <c r="AE18" i="17"/>
  <c r="AC24" i="17"/>
  <c r="AC25" i="17" s="1"/>
  <c r="O15" i="33" l="1"/>
  <c r="D15" i="33" s="1"/>
  <c r="D17" i="33" s="1"/>
  <c r="L15" i="33"/>
  <c r="P15" i="33" s="1"/>
  <c r="P17" i="33" s="1"/>
  <c r="H25" i="17"/>
  <c r="I25" i="17" s="1"/>
  <c r="M15" i="33" l="1"/>
  <c r="M18" i="33" s="1"/>
  <c r="O17" i="33"/>
  <c r="E15" i="33"/>
  <c r="F15" i="33" s="1"/>
  <c r="F17" i="33" s="1"/>
  <c r="L17" i="33"/>
  <c r="Q15" i="33"/>
  <c r="Q18" i="33" s="1"/>
  <c r="J25" i="17"/>
  <c r="K25" i="17" s="1"/>
  <c r="E17" i="33" l="1"/>
  <c r="L25" i="17"/>
  <c r="M25" i="17" s="1"/>
  <c r="H15" i="33"/>
  <c r="N25" i="17" l="1"/>
  <c r="P25" i="17" s="1"/>
  <c r="R25" i="17" s="1"/>
  <c r="O25" i="17" l="1"/>
  <c r="Q25" i="17"/>
  <c r="S25" i="17"/>
  <c r="T25" i="17"/>
  <c r="U25" i="17" l="1"/>
  <c r="V25" i="17"/>
  <c r="W25" i="17" l="1"/>
  <c r="X25" i="17"/>
  <c r="Y25" i="17" l="1"/>
  <c r="Z25" i="17"/>
  <c r="AA25" i="17" s="1"/>
</calcChain>
</file>

<file path=xl/sharedStrings.xml><?xml version="1.0" encoding="utf-8"?>
<sst xmlns="http://schemas.openxmlformats.org/spreadsheetml/2006/main" count="32975" uniqueCount="13838">
  <si>
    <t>M2</t>
  </si>
  <si>
    <t>LIMPEZA FINAL DA OBRA</t>
  </si>
  <si>
    <t>1.0</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</si>
  <si>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</si>
  <si>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</si>
  <si>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AUTOR:</t>
  </si>
  <si>
    <t>BDI</t>
  </si>
  <si>
    <t>OBRA:</t>
  </si>
  <si>
    <t>DATA:</t>
  </si>
  <si>
    <t>LOCAL:</t>
  </si>
  <si>
    <t>LEIS SOCIAIS:</t>
  </si>
  <si>
    <t>O  R  Ç  A  M  E  N  T  O</t>
  </si>
  <si>
    <t>ITEM</t>
  </si>
  <si>
    <t>CÓDIGO</t>
  </si>
  <si>
    <t>DESCRIÇÃO DO SERVIÇO</t>
  </si>
  <si>
    <t>UN.</t>
  </si>
  <si>
    <t>QUANT.</t>
  </si>
  <si>
    <t>PREÇO
UNIT. (R$)</t>
  </si>
  <si>
    <t>PREÇO
BDI. (R$)</t>
  </si>
  <si>
    <t>PREÇO
FINAL (R$)</t>
  </si>
  <si>
    <t/>
  </si>
  <si>
    <t>73948/016</t>
  </si>
  <si>
    <t>LIMPEZA MANUAL DO TERRENO (C/ RASPAGEM SUPERFICIAL)</t>
  </si>
  <si>
    <t>74209/001</t>
  </si>
  <si>
    <t>M3</t>
  </si>
  <si>
    <t>KG</t>
  </si>
  <si>
    <t>74202/001</t>
  </si>
  <si>
    <t>74106/001</t>
  </si>
  <si>
    <t>M</t>
  </si>
  <si>
    <t>UN</t>
  </si>
  <si>
    <t>VIDRO LISO COMUM TRANSPARENTE, ESPESSURA 4MM</t>
  </si>
  <si>
    <t>APLICAÇÃO DE FUNDO SELADOR ACRÍLICO EM PAREDES, UMA DEMÃO. AF_06/2014</t>
  </si>
  <si>
    <t>APLICAÇÃO E LIXAMENTO DE MASSA LÁTEX EM PAREDES, UMA DEMÃO. AF_06/2014</t>
  </si>
  <si>
    <t>APLICAÇÃO MANUAL DE PINTURA COM TINTA LÁTEX ACRÍLICA EM PAREDES, DUAS DEMÃOS. AF_06/2014</t>
  </si>
  <si>
    <t>74130/001</t>
  </si>
  <si>
    <t>74130/003</t>
  </si>
  <si>
    <t>74130/004</t>
  </si>
  <si>
    <t>74130/005</t>
  </si>
  <si>
    <t>73798/001</t>
  </si>
  <si>
    <t>73798/003</t>
  </si>
  <si>
    <t>74131/005</t>
  </si>
  <si>
    <t>RASGO EM ALVENARIA PARA RAMAIS/ DISTRIBUIÇÃO COM DIAMETROS MENORES OU IGUAIS A 40 MM. AF_05/2015</t>
  </si>
  <si>
    <t>CJ</t>
  </si>
  <si>
    <t>74077/003</t>
  </si>
  <si>
    <t>Código</t>
  </si>
  <si>
    <t>Descrição</t>
  </si>
  <si>
    <t>Unidade</t>
  </si>
  <si>
    <t>Preço</t>
  </si>
  <si>
    <t>TE PVC PARA COLETOR ESGOTO, EB644, D=100MM, COM JUNTA ELASTICA.</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</si>
  <si>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</si>
  <si>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</si>
  <si>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</si>
  <si>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</si>
  <si>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</si>
  <si>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</si>
  <si>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</si>
  <si>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</si>
  <si>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</si>
  <si>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</si>
  <si>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</si>
  <si>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</si>
  <si>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</si>
  <si>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</si>
  <si>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</si>
  <si>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</si>
  <si>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</si>
  <si>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</si>
  <si>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</si>
  <si>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</si>
  <si>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</si>
  <si>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</si>
  <si>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</si>
  <si>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</si>
  <si>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</si>
  <si>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</si>
  <si>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</si>
  <si>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</si>
  <si>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MES</t>
  </si>
  <si>
    <t>CHP</t>
  </si>
  <si>
    <t>TRATOR DE ESTEIRAS, POTÊNCIA 150 HP, PESO OPERACIONAL 16,7 T, COM RODA MOTRIZ ELEVADA E LÂMINA 3,18 M3 - CHP DIURNO. AF_06/2014</t>
  </si>
  <si>
    <t>MOTONIVELADORA POTÊNCIA BÁSICA LÍQUIDA (PRIMEIRA MARCHA) 125 HP, PESO BRUTO 13032 KG, LARGURA DA LÂMINA DE 3,7 M - CHP DIURNO. AF_06/2014</t>
  </si>
  <si>
    <t>H</t>
  </si>
  <si>
    <t>TANQUE DE ASFALTO ESTACIONÁRIO COM MAÇARICO, CAPACIDADE 20.000 L - CHP DIURNO. AF_06/2014</t>
  </si>
  <si>
    <t>BATE-ESTACAS POR GRAVIDADE, POTÊNCIA DE 160 HP, PESO DO MARTELO ATÉ 3 TONELADAS - CHP DIURNO. AF_11/2014</t>
  </si>
  <si>
    <t>MISTURADOR DUPLO HORIZONTAL DE ALTA TURBULÊNCIA, CAPACIDADE / VOLUME 2 X 500 LITROS, MOTORES ELÉTRICOS MÍNIMO 5 CV CADA, PARA NATA CIMENTO, ARGAMASSA E OUTROS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</si>
  <si>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</si>
  <si>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</si>
  <si>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</si>
  <si>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TANQUE DE ASFALTO ESTACIONÁRIO COM MAÇARICO, CAPACIDADE 20.000 L - CHI DIURNO. AF_06/2014</t>
  </si>
  <si>
    <t>BATE-ESTACAS POR GRAVIDADE, POTÊNCIA DE 160 HP, PESO DO MARTELO ATÉ 3 TONELADAS - CHI DIURNO. AF_11/2014</t>
  </si>
  <si>
    <t>MISTURADOR DUPLO HORIZONTAL DE ALTA TURBULÊNCIA, CAPACIDADE / VOLUME 2 X 500 LITROS, MOTORES ELÉTRICOS MÍNIMO 5 CV CADA, PARA NATA CIMENTO, ARGAMASSA E OUTROS - CHI DIURNO. AF_06/2015</t>
  </si>
  <si>
    <t>TRATOR DE ESTEIRAS, POTÊNCIA 150 HP, PESO OPERACIONAL 16,7 T, COM RODA MOTRIZ ELEVADA E LÂMINA 3,18 M3 - MATERIAIS NA OPERAÇÃO. AF_06/2014</t>
  </si>
  <si>
    <t>MOTONIVELADORA POTÊNCIA BÁSICA LÍQUIDA (PRIMEIRA MARCHA) 125 HP, PESO BRUTO 13032 KG, LARGURA DA LÂMINA DE 3,7 M - MANUTENÇÃO.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</si>
  <si>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</si>
  <si>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</si>
  <si>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</si>
  <si>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</si>
  <si>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</si>
  <si>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</si>
  <si>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</si>
  <si>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</si>
  <si>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</si>
  <si>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</si>
  <si>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</si>
  <si>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</si>
  <si>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</si>
  <si>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</si>
  <si>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</si>
  <si>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MANUTENÇÃO. AF_11/2015</t>
  </si>
  <si>
    <t>73866/004</t>
  </si>
  <si>
    <t>73866/005</t>
  </si>
  <si>
    <t>73866/006</t>
  </si>
  <si>
    <t>73866/007</t>
  </si>
  <si>
    <t>73866/008</t>
  </si>
  <si>
    <t>73866/009</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</si>
  <si>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</si>
  <si>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</si>
  <si>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</si>
  <si>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</si>
  <si>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</si>
  <si>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ESGOTAMENTO COM MOTO-BOMBA AUTOESCOVANTE</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</si>
  <si>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</si>
  <si>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</si>
  <si>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</si>
  <si>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</si>
  <si>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</si>
  <si>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</si>
  <si>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</si>
  <si>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</si>
  <si>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</si>
  <si>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</si>
  <si>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</si>
  <si>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</si>
  <si>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</si>
  <si>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</si>
  <si>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</si>
  <si>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</si>
  <si>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</si>
  <si>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</si>
  <si>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</si>
  <si>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</si>
  <si>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</si>
  <si>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</si>
  <si>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</si>
  <si>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ENROCAMENTO MANUAL, SEM ARRUMACAO DO MATERIAL</t>
  </si>
  <si>
    <t>ENROCAMENTO MANUAL, COM ARRUMACAO DO MATERIAL</t>
  </si>
  <si>
    <t>ENSECADEIRA DE MADEIRA COM PAREDE SIMPLES</t>
  </si>
  <si>
    <t>ENSECADEIRA DE MADEIRA COM PAREDE DUPLA</t>
  </si>
  <si>
    <t>ESCORAMENTO DE VALAS COM PRANCHOES METALICOS - AREA CRAVADA</t>
  </si>
  <si>
    <t>ESCORAMENTO DE VALAS COM PRANCHOES METALICOS - AREA NAO CRAVADA</t>
  </si>
  <si>
    <t>73910/008</t>
  </si>
  <si>
    <t>73910/009</t>
  </si>
  <si>
    <t>PORTA DE MADEIRA COMPENSADA LISA PARA CERA OU VERNIZ, 120X210X3,5CM, 2 FOLHAS, INCLUSO ADUELA 1A, ALIZAR 1A E DOBRADICAS COM ANEL</t>
  </si>
  <si>
    <t>PORTA MADEIRA 1A CORRER P/VIDRO 30MM/ GUARNICAO 15CM/ALIZAR</t>
  </si>
  <si>
    <t>73933/001</t>
  </si>
  <si>
    <t>73933/003</t>
  </si>
  <si>
    <t>73933/004</t>
  </si>
  <si>
    <t>ALCAPAO EM FERRO 60X60CM, INCLUSO FERRAGENS</t>
  </si>
  <si>
    <t>ALCAPAO EM FERRO 70X70CM, INCLUSO FERRAGENS</t>
  </si>
  <si>
    <t>74136/001</t>
  </si>
  <si>
    <t>BATENTE FERRO 1X1/8"</t>
  </si>
  <si>
    <t>GRADE DE FERRO EM BARRA CHATA 3/16"</t>
  </si>
  <si>
    <t>GUARDA-CORPO EM TUBO DE ACO GALVANIZADO 1 1/2"</t>
  </si>
  <si>
    <t>74195/001</t>
  </si>
  <si>
    <t>CORRIMAO EM MADEIRA 1A 2,5X30CM</t>
  </si>
  <si>
    <t>CORRIMAO EM TUBO ACO GALVANIZADO 3/4" COM BRACADEIRA</t>
  </si>
  <si>
    <t>CORRIMAO EM TUBO ACO GALVANIZADO 2 1/2" COM BRACADEIRA</t>
  </si>
  <si>
    <t>CORRIMAO EM TUBO ACO GALVANIZADO 1 1/4" COM BRACADEIRA</t>
  </si>
  <si>
    <t>ESCADA TIPO MARINHEIRO EM TUBO ACO GALVANIZADO 1 1/2" 5 DEGRAUS</t>
  </si>
  <si>
    <t>GUARDA-CORPO COM CORRIMAO EM TUBO DE ACO GALVANIZADO 1 1/2"</t>
  </si>
  <si>
    <t>GUARDA-CORPO COM CORRIMAO EM TUBO DE ACO GALVANIZADO 3/4"</t>
  </si>
  <si>
    <t>PORTA CORTA-FOGO 90X210X4CM - FORNECIMENTO E INSTALAÇÃO. AF_08/2015</t>
  </si>
  <si>
    <t>GRADIL DE ALUMINIO ANODIZADO TIPO BARRA CHATA</t>
  </si>
  <si>
    <t>73736/001</t>
  </si>
  <si>
    <t>DOBRADICA TIPO VAI E VEM EM LATAO POLIDO 3"</t>
  </si>
  <si>
    <t>PUXADOR CENTRAL PARA ESQUADRIA DE ALUMINIO</t>
  </si>
  <si>
    <t>CREMONA EM LATAO CROMADO OU POLIDO, COMPLETA, COM VARA H=1,50M</t>
  </si>
  <si>
    <t>TARJETA TIPO LIVRE/OCUPADO PARA PORTA DE BANHEIRO</t>
  </si>
  <si>
    <t>FECHO EMBUTIR TIPO UNHA 40CM C/COLOCACAO</t>
  </si>
  <si>
    <t>FECHO EMBUTIR TIPO UNHA 22CM C/COLOCACAO</t>
  </si>
  <si>
    <t>VIDRO LISO COMUM TRANSPARENTE, ESPESSURA 3MM</t>
  </si>
  <si>
    <t>VIDRO FANTASIA TIPO CANELADO, ESPESSURA 4MM</t>
  </si>
  <si>
    <t>VIDRO ARAMADO, ESPESSURA 7MM</t>
  </si>
  <si>
    <t>73838/001</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</si>
  <si>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</si>
  <si>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</si>
  <si>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</si>
  <si>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</si>
  <si>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</si>
  <si>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</si>
  <si>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</si>
  <si>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</si>
  <si>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</si>
  <si>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74238/002</t>
  </si>
  <si>
    <t>CAIXILHO FIXO, DE ALUMINIO, PARA VIDRO</t>
  </si>
  <si>
    <t>CANTONEIRA DE MADEIRA 3,0X3,0X1,0CM</t>
  </si>
  <si>
    <t>CANTONEIRA DE MADEIRA COM LAMINADO MELAMINICO FOSCO 3,0X3,0X1,0CM</t>
  </si>
  <si>
    <t>ESCAVACAO MANUAL CAMPO ABERTO P/TUBULAO - FUSTE E/OU BASE (PARA TODAS AS PROFUNDIDADES)</t>
  </si>
  <si>
    <t>ARMACAO ACO CA-50 P/1,0M3 DE CONCRETO</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</si>
  <si>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</si>
  <si>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</si>
  <si>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</si>
  <si>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</si>
  <si>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74157/004</t>
  </si>
  <si>
    <t>LANCAMENTO/APLICACAO MANUAL DE CONCRETO EM FUNDACOES</t>
  </si>
  <si>
    <t>GRAUTEAMENTO VERTICAL EM ALVENARIA ESTRUTURAL. AF_01/2015</t>
  </si>
  <si>
    <t>EMBASAMENTO C/PEDRA ARGAMASSADA UTILIZANDO ARG.CIM/AREIA 1:4</t>
  </si>
  <si>
    <t>EMBASAMENTO DE MATERIAL GRANULAR - RACHAO</t>
  </si>
  <si>
    <t>AGULHAMENTO FUNDO DE VALAS C/MACO 30KG PEDRA-DE-MAO H=10CM</t>
  </si>
  <si>
    <t>ALVENARIA EMBASAMENTO E=20 CM BLOCO CONCRETO</t>
  </si>
  <si>
    <t>JUNTA DE DILATACAO COM ISOPOR 10 MM</t>
  </si>
  <si>
    <t>JUNTA DE DILATACAO ELASTICA (PVC) O-220/6 PRESSAO ATE 30 MCA</t>
  </si>
  <si>
    <t>PINTURA ADESIVA P/ CONCRETO, A BASE DE RESINA EPOXI ( SIKADUR 32 )</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</si>
  <si>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</si>
  <si>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</si>
  <si>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</si>
  <si>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</si>
  <si>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</si>
  <si>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</si>
  <si>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</si>
  <si>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IMPERMEABILIZANTE FLEXIVEL A BASE ACRILICA.</t>
  </si>
  <si>
    <t>IMPERMEABILIZACAO DE ESTRUTURAS ENTERRADAS, COM TINTA ASFALTICA, DUAS DEMAOS.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</si>
  <si>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</si>
  <si>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</si>
  <si>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</si>
  <si>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</si>
  <si>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</si>
  <si>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</si>
  <si>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</si>
  <si>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</si>
  <si>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CAIXA DE PASSAGEM 30X30X40 COM TAMPA E DRENO BRITA</t>
  </si>
  <si>
    <t>CAIXA DE PROTECAO PARA MEDIDOR MONOFASICO,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</si>
  <si>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</si>
  <si>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</si>
  <si>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</si>
  <si>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</si>
  <si>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74131/004</t>
  </si>
  <si>
    <t>TOMADA 3P+T 30A/440V SEM PLACA - FORNECIMENTO E INSTALACAO</t>
  </si>
  <si>
    <t>INTERRUPTOR INTERMEDIARIO (FOUR-WAY) - FORNECIMENTO E INSTALACAO</t>
  </si>
  <si>
    <t>LAMPADA VAPOR METALICO 400W - FORNECIMENTO E INSTALACAO</t>
  </si>
  <si>
    <t>IGNITOR PARA PARTIDA LÂMPADA VAPOR SÓDIO ALTA PRESSÃO ATÉ 400W</t>
  </si>
  <si>
    <t>LAMPADA FLUORESCENTE TP HO 85W - FORNECIMENTO E INSTALACAO</t>
  </si>
  <si>
    <t>SUPORTE PARA TRANSFORMADOR EM POSTE DE CONCRETO CIRCULAR</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</si>
  <si>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</si>
  <si>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</si>
  <si>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</si>
  <si>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</si>
  <si>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REATOR PARA LAMPADA VAPOR DE MERCURIO USO EXTERNO 220V/400W</t>
  </si>
  <si>
    <t>LAMPADA MISTA DE 160W - FORNECIMENTO E INSTALACAO</t>
  </si>
  <si>
    <t>LAMPADA MISTA DE 250W - FORNECIMENTO E INSTALACAO</t>
  </si>
  <si>
    <t>LAMPADA MISTA DE 500W - FORNECIMENTO E INSTALACAO</t>
  </si>
  <si>
    <t>REFLETOR RETANGULAR FECHADO COM LAMPADA VAPOR METALICO 400 W</t>
  </si>
  <si>
    <t>REATOR PARA LAMPADA VAPOR DE MERCURIO 250W USO EXTERNO</t>
  </si>
  <si>
    <t>INSTALACAO PARA-RAIOS P/RESERVATORIO</t>
  </si>
  <si>
    <t>TERMINAL AEREO EM ACO GALVANIZADO COM BASE DE FIXACAO H = 30CM</t>
  </si>
  <si>
    <t>CHAVE BLINDADA TRIPOLAR 250V, 30A - FORNECIMENTO E INSTALACAO</t>
  </si>
  <si>
    <t>CHAVE BLINDADA TRIPOLAR 250V, 60A - FORNECIMENTO E INSTALACAO</t>
  </si>
  <si>
    <t>CHAVE BLINDADA TRIPOLAR 250V, 100A - FORNECIMENTO E INSTALACAO</t>
  </si>
  <si>
    <t>BASE PARA FUSIVEL (PORTA-FUSIVEL) NH 01 250A</t>
  </si>
  <si>
    <t>CHAVE FACA TRIPOLAR BLINDADA 250V/30A - FORNECIMENTO E INSTALACAO</t>
  </si>
  <si>
    <t>CHAVE DE BOIA AUTOMÁTICA</t>
  </si>
  <si>
    <t>CHAVE DE BOIA AUTOMÁTICA SUPERIOR 10A/250V - FORNECIMENTO E INSTALACAO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</si>
  <si>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</si>
  <si>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</si>
  <si>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</si>
  <si>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</si>
  <si>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</si>
  <si>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73775/002</t>
  </si>
  <si>
    <t>HIDRANTE SUBTERRANEO FERRO FUNDIDO C/ CURVA LONGA E CAIXA DN=75MM</t>
  </si>
  <si>
    <t>EXTINTOR INCENDIO TP PO QUIMICO 6KG - FORNECIMENTO E INSTALACAO</t>
  </si>
  <si>
    <t>CAIXA DE PASSAGEM PARA TELEFONE 150X150X15CM (SOBREPOR) FORNECIMENTO E INSTALACAO</t>
  </si>
  <si>
    <t>BOMBA CENTRIFUGA C/ MOTOR ELETRICO TRIFASICO 1CV</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</si>
  <si>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</si>
  <si>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</si>
  <si>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</si>
  <si>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</si>
  <si>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</si>
  <si>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</si>
  <si>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</si>
  <si>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</si>
  <si>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</si>
  <si>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</si>
  <si>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</si>
  <si>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</si>
  <si>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</si>
  <si>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</si>
  <si>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</si>
  <si>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</si>
  <si>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</si>
  <si>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</si>
  <si>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</si>
  <si>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</si>
  <si>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</si>
  <si>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</si>
  <si>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</si>
  <si>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</si>
  <si>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</si>
  <si>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</si>
  <si>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SERIE R, ÁGUA PLUVIAL, DN 50 MM, JUNTA ELÁSTICA, FORNECIDO E INSTALADO EM RAMAL DE ENCAMINHAMENTO.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</si>
  <si>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</si>
  <si>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</si>
  <si>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</si>
  <si>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REDUÇÃO EXCÊNTRICA, PVC, SERIE R, ÁGUA PLUVIAL, DN 100 X 75 MM, JUNTA ELÁSTICA,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</si>
  <si>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</si>
  <si>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</si>
  <si>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TAMPA DE CONCRETO ARMADO 60X60X5CM PARA CAIXA</t>
  </si>
  <si>
    <t>CAIXA D´ÁGUA EM POLIETILENO, 1000 LITROS, COM ACESSÓRIOS</t>
  </si>
  <si>
    <t>CAIXA D´AGUA EM POLIETILENO, 500 LITROS, COM ACESSÓRIOS</t>
  </si>
  <si>
    <t>TORNEIRA CROMADA DE MESA, 1/2" OU 3/4", PARA LAVATÓRIO, PADRÃO POPULAR - FORNECIMENTO E INSTALAÇÃO. AF_12/2013</t>
  </si>
  <si>
    <t>TORNEIRA CROMADA 1/2" OU 3/4" PARA TANQUE, PADRÃO MÉDIO - FORNECIMENTO E INSTALAÇÃO. AF_12/2013</t>
  </si>
  <si>
    <t>TAMPA EM CONCRETO ARMADO 60X60X5CM P/CX INSPECAO/FOSSA SEPTICA</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</si>
  <si>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</si>
  <si>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</si>
  <si>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</si>
  <si>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</si>
  <si>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</si>
  <si>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</si>
  <si>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</si>
  <si>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</si>
  <si>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</si>
  <si>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</si>
  <si>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</si>
  <si>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</si>
  <si>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</si>
  <si>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</si>
  <si>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REGISTRO DE ESFERA EM BRONZE D= 1.1/4" FORNEC E COLOCACAO</t>
  </si>
  <si>
    <t>VALVULA PE COM CRIVO BRONZE 1.1/4" - FORNECIMENTO E INSTALACAO</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</si>
  <si>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</si>
  <si>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</si>
  <si>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</si>
  <si>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</si>
  <si>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</si>
  <si>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</si>
  <si>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</si>
  <si>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</si>
  <si>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ALVENARIA PARA ELETRODUTOS COM DIAMETROS MENORES OU IGUAIS A 40 MM.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</si>
  <si>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</si>
  <si>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</si>
  <si>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</si>
  <si>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</si>
  <si>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PONTUAL EM PASSAGEM DE TUBO COM DIÂMETRO MENOR OU IGUAL A 40 MM. AF_05/2015</t>
  </si>
  <si>
    <t>CHUMBAMENTO PONTUAL EM PASSAGEM DE TUBO COM DIÂMETRO MAIOR QUE 75 MM. AF_05/2015</t>
  </si>
  <si>
    <t>INSTALACAO DE CONJ.MOTO BOMBA SUBMERSIVEL ATE 10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</si>
  <si>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</si>
  <si>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</si>
  <si>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</si>
  <si>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</si>
  <si>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SUBMERSO ATE 5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</si>
  <si>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</si>
  <si>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</si>
  <si>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</si>
  <si>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</si>
  <si>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</si>
  <si>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</si>
  <si>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</si>
  <si>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</si>
  <si>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73873/002</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</si>
  <si>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</si>
  <si>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</si>
  <si>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</si>
  <si>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</si>
  <si>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</si>
  <si>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</si>
  <si>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</si>
  <si>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</si>
  <si>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</si>
  <si>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ESCAVACAO SUBMERSA COM DRAGA DE MANDIBULA</t>
  </si>
  <si>
    <t>DRAGAGEM (C/ ESCAVADEIRA DRAG LINE DE ARRASTE 140HP)</t>
  </si>
  <si>
    <t>LIMPEZA SUPERFICIAL DA CAMADA VEGETAL EM JAZIDA</t>
  </si>
  <si>
    <t>EXPURGO DE JAZIDA (MATERIAL VEGETAL, OU INSERVÍVEL, EXCETO LAMA)</t>
  </si>
  <si>
    <t>REGULARIZACAO DE SUPERFICIES EM TERRA COM MOTONIVELADORA</t>
  </si>
  <si>
    <t>CORTE E ATERRO COMPENSADO</t>
  </si>
  <si>
    <t>TXKM</t>
  </si>
  <si>
    <t>TRANSPORTE COMERCIAL COM CAMINHAO CARROCERIA 9 T, RODOVIA PAVIMENTADA</t>
  </si>
  <si>
    <t>T</t>
  </si>
  <si>
    <t>CARGA, MANOBRAS E DESCARGA DE BRITA PARA TRATAMENTOS SUPERFICIAIS, COM CAMINHAO BASCULANTE 6 M3</t>
  </si>
  <si>
    <t>CARGA, MANOBRAS E DESCARGA DE MISTURA BETUMINOSA A FRIO, COM CAMINHAO BASCULANTE 6 M3</t>
  </si>
  <si>
    <t>M3XKM</t>
  </si>
  <si>
    <t>CARGA MANUAL DE ENTULHO EM CAMINHAO BASCULANTE 6 M3</t>
  </si>
  <si>
    <t>CARGA E DESCARGA MECANIZADAS DE ENTULHO EM CAMINHAO BASCULANTE 6 M3</t>
  </si>
  <si>
    <t>TRANSPORTE COMERCIAL DE BRITA</t>
  </si>
  <si>
    <t>TRANSPORTE DE PAVIMENTACAO REMOVIDA (RODOVIAS NAO URBANAS)</t>
  </si>
  <si>
    <t>FORNECIMENTO E LANCAMENTO DE BRITA N. 4</t>
  </si>
  <si>
    <t>COMPACTACAO MECANICA A 95% DO PROCTOR NORMAL - PAVIMENTACAO URBANA</t>
  </si>
  <si>
    <t>COMPACTACAO MECANICA A 100% DO PROCTOR NORMAL - PAVIMENTACAO URBANA</t>
  </si>
  <si>
    <t>COMPACTACAO MECANICA, SEM CONTROLE DO GC (C/COMPACTADOR PLACA 400 KG)</t>
  </si>
  <si>
    <t>ALVENARIA EM TIJOLO CERAMICO MACICO 5X10X20CM 1 VEZ (ESPESSURA 20CM), ASSENTADO COM ARGAMASSA TRACO 1:2:8 (CIMENTO, CAL E AREIA)</t>
  </si>
  <si>
    <t>COBOGO CERAMICO (ELEMENTO VAZADO), 9X20X20CM, ASSENTADO COM ARGAMASSA TRACO 1:4 DE CIMENTO E AREIA</t>
  </si>
  <si>
    <t>REJUNTAMENTO PAVIMENTACAO PARALELEPIPEDO BETUME CASCALH INCL MATERIAIS</t>
  </si>
  <si>
    <t>RECOMPOSICAO DE REVESTIMENTO PRIMARIO MEDIDO P/ VOLUME COMPACTADO</t>
  </si>
  <si>
    <t>PINTURA DE LIGACAO COM EMULSAO RR-1C</t>
  </si>
  <si>
    <t>PINTURA DE LIGACAO COM EMULSAO RR-2C</t>
  </si>
  <si>
    <t>CONTENCAO LATERAL COM SOLO LOCAL PARA PAVIMENTO POLIEDRICO</t>
  </si>
  <si>
    <t>CORTE E PREPARO DE PEDRA PARA PAVIMENTO POLIEDRICO</t>
  </si>
  <si>
    <t>DESMONTE MANUAL DE PEDRA PARA PAVIMENTO POLIEDRICO</t>
  </si>
  <si>
    <t>CAIACAO EM MEIO FIO</t>
  </si>
  <si>
    <t>BARREIRA DUPLA PRE-MOL INTER CONCRETO ARMADO 0,15X0,65X0,77M FCK=25MPA ACO CA-50 INCL FERROS DE LIGACAO E MATERIAIS.</t>
  </si>
  <si>
    <t>USINAGEM DE CBUQ COM CAP 50/70, PARA BINDER</t>
  </si>
  <si>
    <t>PINTURA DE SUPERFICIE C/TINTA GRAFITE</t>
  </si>
  <si>
    <t>EMASSAMENTO COM MASSA A OLEO, DUAS DEMAOS</t>
  </si>
  <si>
    <t>EMASSAMENTO COM MASSA EPOXI, 2 DEMAOS</t>
  </si>
  <si>
    <t>PINTURA COM TINTA IMPERMEAVEL MINERAL EM PO, DUAS DEMAOS</t>
  </si>
  <si>
    <t>APLICAÇÃO DE FUNDO SELADOR LÁTEX PVA EM TETO, UMA DEMÃO. AF_06/2014</t>
  </si>
  <si>
    <t>APLICAÇÃO DE FUNDO SELADOR LÁTEX PVA EM PAREDES,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</si>
  <si>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</si>
  <si>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</si>
  <si>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</si>
  <si>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TETO, DUAS DEMÃOS. AF_06/2014</t>
  </si>
  <si>
    <t>PINTURA EPOXI, DUAS DEMAOS</t>
  </si>
  <si>
    <t>PINTURA COM TINTA A BASE DE BORRACHA CLORADA, 2 DEMAOS</t>
  </si>
  <si>
    <t>PINTURA EPOXI, TRES DEMAOS</t>
  </si>
  <si>
    <t>PINTURA EPOXI INCLUSO EMASSAMENTO E FUNDO PREPARADOR</t>
  </si>
  <si>
    <t>VERNIZ SINTETICO BRILHANTE EM CONCRETO OU TIJOLO, DUAS DEMAOS</t>
  </si>
  <si>
    <t>VERNIZ POLIURETANO BRILHANTE EM CONCRETO OU TIJOLO, TRES DEMAOS</t>
  </si>
  <si>
    <t>PINTURA VERNIZ POLIURETANO BRILHANTE EM MADEIRA, TRES DEMAOS</t>
  </si>
  <si>
    <t>VERNIZ SINTETICO EM MADEIRA, DUAS DEMAOS</t>
  </si>
  <si>
    <t>PINTURA ESMALTE ACETINADO EM MADEIRA, DUAS DEMAOS</t>
  </si>
  <si>
    <t>PINTURA ESMALTE FOSCO PARA MADEIRA, DUAS DEMAOS, SOBRE FUNDO NIVELADOR BRANCO</t>
  </si>
  <si>
    <t>74065/003</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</si>
  <si>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</si>
  <si>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</si>
  <si>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</si>
  <si>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</si>
  <si>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</si>
  <si>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</si>
  <si>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</si>
  <si>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</si>
  <si>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JATEAMENTO COM AREIA EM ESTRUTURA METALICA</t>
  </si>
  <si>
    <t>PINTURA ESMALTE ALTO BRILHO, DUAS DEMAOS, SOBRE SUPERFICIE METALICA</t>
  </si>
  <si>
    <t>PINTURA ESMALTE ACETINADO, DUAS DEMAOS, SOBRE SUPERFICIE METALICA</t>
  </si>
  <si>
    <t>PINTURA ESMALTE FOSCO, DUAS DEMAOS, SOBRE SUPERFICIE METALICA</t>
  </si>
  <si>
    <t>74145/001</t>
  </si>
  <si>
    <t>79498/001</t>
  </si>
  <si>
    <t>PINTURA COM TINTA PROTETORA ACABAMENTO ALUMINIO, TRES DEMAOS</t>
  </si>
  <si>
    <t>FUNDO PREPARADOR PRIMER SINTETICO, PARA ESTRUTURA METALICA, UMA DEMÃO, ESPESSURA DE 25 MICRA</t>
  </si>
  <si>
    <t>PINTURA HIDROFUGANTE COM SILICONE SOBRE PISO CIMENTADO, UMA DEMAO</t>
  </si>
  <si>
    <t>74245/001</t>
  </si>
  <si>
    <t>PINTURA ACRILICA EM PISO CIMENTADO DUAS DEMAOS</t>
  </si>
  <si>
    <t>ML</t>
  </si>
  <si>
    <t>PINTURA ACRILICA EM PISO CIMENTADO, TRES DEMAOS</t>
  </si>
  <si>
    <t>PINTURA ACRILICA PARA SINALIZAÇÃO HORIZONTAL EM PISO CIMENTADO</t>
  </si>
  <si>
    <t>POLIMENTO E ENCERAMENTO DE PISO EM MADEIRA</t>
  </si>
  <si>
    <t>PINTURA PARA TELHAS DE ALUMINIO COM TINTA ESMALTE AUTOMOTIVA</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</si>
  <si>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</si>
  <si>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</si>
  <si>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</si>
  <si>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</si>
  <si>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FIXADO COM COLA</t>
  </si>
  <si>
    <t>PISO DE BORRACHA CANELADA, ESPESSURA 3,5MM, FIXADO COM COLA</t>
  </si>
  <si>
    <t>RODAPE EM MADEIRA, ALTURA 7CM, FIXADO COM COLA</t>
  </si>
  <si>
    <t>RODAPE EM MARMORITE, ALTURA 10CM</t>
  </si>
  <si>
    <t>RODAPE EM ARDOSIA ASSENTADO COM ARGAMASSA TRACO 1:4 (CIMENTO E AREIA) ALTURA 10CM</t>
  </si>
  <si>
    <t>JUNTA 2,5X2,5CM COM ARGAMASSA 1:1:3 IMPERMEABILIZANTE DE HIDRO-ASFALTO CIMENTO E AREIA PARA PISO EM PLACAS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</si>
  <si>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</si>
  <si>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</si>
  <si>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</si>
  <si>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</si>
  <si>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</si>
  <si>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</si>
  <si>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</si>
  <si>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</si>
  <si>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</si>
  <si>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</si>
  <si>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PASTA DE CIMENTO PORTLAND, ESPESSURA 1MM</t>
  </si>
  <si>
    <t>CORRIMAO EM MARMORITE, LARGURA 15CM</t>
  </si>
  <si>
    <t>ARGAMASSA TRACO 1:3 (CIMENTO E AREIA), PREPARO MANUAL, INCLUSO ADITIVO IMPERMEABILIZANTE</t>
  </si>
  <si>
    <t>ARGAMASSA TRACO 1:4 (CIMENTO E AREIA), PREPARO MANUAL, INCLUSO ADITIVO IMPERMEABILIZANTE</t>
  </si>
  <si>
    <t>ARGAMASSA PRONTA PARA CONTRAPISO, PREPARO MANUAL.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</si>
  <si>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</si>
  <si>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</si>
  <si>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</si>
  <si>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</si>
  <si>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</si>
  <si>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</si>
  <si>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</si>
  <si>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</si>
  <si>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</si>
  <si>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</si>
  <si>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</si>
  <si>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</si>
  <si>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</si>
  <si>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</si>
  <si>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</si>
  <si>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</si>
  <si>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</si>
  <si>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</si>
  <si>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</si>
  <si>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</si>
  <si>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</si>
  <si>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</si>
  <si>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</si>
  <si>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</si>
  <si>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</si>
  <si>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</si>
  <si>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</si>
  <si>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</si>
  <si>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</si>
  <si>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</si>
  <si>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L</t>
  </si>
  <si>
    <t>TRANSPORTE VERTICAL, PLACAS CERÂMICAS, MANUAL, 1 PAVIMENTO. AF_06/2014</t>
  </si>
  <si>
    <t>TRANSPORTE VERTICAL, LATA DE 18 L, MANUAL, 1 PAVIMENTO. AF_06/2014</t>
  </si>
  <si>
    <t>18L</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</si>
  <si>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</si>
  <si>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</si>
  <si>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</si>
  <si>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</si>
  <si>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</si>
  <si>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</si>
  <si>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MAIOR QUE 60 MM E MENOR OU IGUAL A 85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</si>
  <si>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</si>
  <si>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</si>
  <si>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</si>
  <si>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</si>
  <si>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</si>
  <si>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</si>
  <si>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</si>
  <si>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MIL</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</si>
  <si>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</si>
  <si>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</si>
  <si>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</si>
  <si>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</si>
  <si>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</si>
  <si>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</si>
  <si>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</si>
  <si>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LIMPEZA/PREPARO SUPERFICIE CONCRETO P/PINTURA</t>
  </si>
  <si>
    <t>LIMPEZA AZULEJO</t>
  </si>
  <si>
    <t>LIMPEZA VIDRO COMUM</t>
  </si>
  <si>
    <t>LIMPEZA FORRO</t>
  </si>
  <si>
    <t>LIMPEZA PISO CERAMICO</t>
  </si>
  <si>
    <t>LIMPEZA PISO MARMORITE/GRANILITE</t>
  </si>
  <si>
    <t>LIMPEZA LOUCAS E METAIS</t>
  </si>
  <si>
    <t>RASPAGEM / CALAFETACAO TACOS MADEIRA 1 DEMAO CERA</t>
  </si>
  <si>
    <t>ENCERAMENTO MANUAL EM MADEIRA - 3 DEMAOS</t>
  </si>
  <si>
    <t>LIXAMENTO MAN C/ LIXA CALAFATE DE CONCR APARENTE ANTIGO</t>
  </si>
  <si>
    <t>PERFURACAO DE POCO COM PERFURATRIZ PNEUMATICA</t>
  </si>
  <si>
    <t>PERFURACAO DE POCO COM PERFURATRIZ A PERCUSSAO</t>
  </si>
  <si>
    <t>ABRACADEIRA P/POCOS PROFUNDOS</t>
  </si>
  <si>
    <t>SOLDA TOPO DESCENDENTE CHANFRADA ESPESSURA=1/4" CHAPA/PERFIL/TUBO ACO COM CONVERSOR DIESEL.</t>
  </si>
  <si>
    <t>CONCRETO CICLOPICO FCK=10MPA 30% PEDRA DE MAO INCLUSIVE LANCAMENTO</t>
  </si>
  <si>
    <t>PLACA ESMALTADA PARA IDENTIFICAÇÃO NR DE RUA, DIMENSÕES 45X25CM</t>
  </si>
  <si>
    <t>CAPINA E LIMPEZA MANUAL DE TERRENO</t>
  </si>
  <si>
    <t>CORTE DE CAPOEIRA FINA A FOICE</t>
  </si>
  <si>
    <t>PREPARO MANUAL DE TERRENO S/ RASPAGEM SUPERFICIAL</t>
  </si>
  <si>
    <t>74220/001</t>
  </si>
  <si>
    <t>SINALIZACAO DE TRANSITO - NOTURNA</t>
  </si>
  <si>
    <t>PASSADICOS COM TABUAS DE MADEIRA PARA PEDESTRES</t>
  </si>
  <si>
    <t>PASSADICOS COM TABUAS DE MADEIRA PARA VEICULOS</t>
  </si>
  <si>
    <t>REMOCAO DE VIDRO COMUM</t>
  </si>
  <si>
    <t>ENSAIOS DE AREIA ASFALTO A QUENTE</t>
  </si>
  <si>
    <t>ENSAIOS DE CONCRETO ASFALTICO</t>
  </si>
  <si>
    <t>ENSAIO DE TERRAPLENAGEM - CAMADA FINAL DO ATERRO</t>
  </si>
  <si>
    <t>ENSAIOS DE REGULARIZACAO DO SUBLEITO</t>
  </si>
  <si>
    <t>ENSAIOS DE REFORCO DO SUBLEITO</t>
  </si>
  <si>
    <t>ENSAIOS DE BASE ESTABILIZADA GRANULOMETRICAMENTE</t>
  </si>
  <si>
    <t>ENSAIO DE PENETRACAO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</si>
  <si>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</si>
  <si>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</si>
  <si>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</si>
  <si>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</si>
  <si>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DENSIDADE REAL - SOLOS</t>
  </si>
  <si>
    <t>ENSAIO DE ABRASAO LOS ANGELES - AGREGADOS</t>
  </si>
  <si>
    <t>ENSAIO DE DESTILACAO - ASFALTO DILUIDO</t>
  </si>
  <si>
    <t>ENSAIO DE ESPUMA - MATERIAL ASFALTICO</t>
  </si>
  <si>
    <t>ENSAIO DE RESISTENCIA A COMPRESSAO SIMPLES - CONCRETO</t>
  </si>
  <si>
    <t>ENSAIO DE RESISTENCIA A TRACAO POR COMPRESSAO DIAMETRAL - CONCRETO</t>
  </si>
  <si>
    <t>ENSAIO DE RESILIENCIA - SOLOS</t>
  </si>
  <si>
    <t>ENSAIO DE RESILIENCIA - MISTURAS BETUMINOSAS</t>
  </si>
  <si>
    <t>ENSAIO DE ADESIVIDADE A LIGANTE BETUMINOSO - AGREGADO GRAUDO</t>
  </si>
  <si>
    <t>ENSAIO DE EXPANSIBILIDADE - SOLOS</t>
  </si>
  <si>
    <t>ENSAIO MARSHALL - MISTURA BETUMINOSA A QUENTE</t>
  </si>
  <si>
    <t>ENSAIO DE EQUIVALENTE EM AREIA - SOLOS</t>
  </si>
  <si>
    <t>ENSAIO DE VISCOSIDADE CINEMATICA - ASFALTO</t>
  </si>
  <si>
    <t>ENSAIO DE RESIDUO POR EVAPORACAO - EMULSAO ASFALTICA</t>
  </si>
  <si>
    <t>ENSAIO DE CARGA DA PARTICULA - EMULSAO ASFALTICA</t>
  </si>
  <si>
    <t>ENSAIO DE DESEMULSIBILIDADE - EMULSAO ASFALTICA</t>
  </si>
  <si>
    <t>ENSAIO DE ADESIVIDADE A LIGANTE BETUMINOSO - AGREGADO</t>
  </si>
  <si>
    <t>ENSAIO DE GRANULOMETRIA DO AGREGADO</t>
  </si>
  <si>
    <t>ENSAIO DE GRANULOMETRIA DO FILLER</t>
  </si>
  <si>
    <t>ENSAIO DE TRACAO POR COMPRESSAO DIAMETRAL - MISTURAS BETUMINOSAS</t>
  </si>
  <si>
    <t>ENSAIO DE DENSIDADE DO MATERIAL BETUMINOSO</t>
  </si>
  <si>
    <t>ENSAIO DE CONSISTENCIA DO CONCRETO CCR - INDICE VEBE</t>
  </si>
  <si>
    <t>LOCAÇÃO DE ADUTORAS, COLETORES TRONCO E INTERCEPTORES - ATÉ DN 500 MM</t>
  </si>
  <si>
    <t>PLANTIO DE GRAMA SAO CARLOS EM LEIVAS</t>
  </si>
  <si>
    <t>PLANTIO DE GRAMA ESMERALDA EM ROLO</t>
  </si>
  <si>
    <t>RETIRADA DE GRAMA EM PLACAS</t>
  </si>
  <si>
    <t>PODA E LIMPEZA DE ARBUSTO TIPO CERCA VIVA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</si>
  <si>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</si>
  <si>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</si>
  <si>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</si>
  <si>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</si>
  <si>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</si>
  <si>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</si>
  <si>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</si>
  <si>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</si>
  <si>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</si>
  <si>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</si>
  <si>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</si>
  <si>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</si>
  <si>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</si>
  <si>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</si>
  <si>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</si>
  <si>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</si>
  <si>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</si>
  <si>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</si>
  <si>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</si>
  <si>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</si>
  <si>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</si>
  <si>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</si>
  <si>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</si>
  <si>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</si>
  <si>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</si>
  <si>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</si>
  <si>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</si>
  <si>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</si>
  <si>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</si>
  <si>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</si>
  <si>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</si>
  <si>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</si>
  <si>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</si>
  <si>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</si>
  <si>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</si>
  <si>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</si>
  <si>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</si>
  <si>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</si>
  <si>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</si>
  <si>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</si>
  <si>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</si>
  <si>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</si>
  <si>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</si>
  <si>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</si>
  <si>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</si>
  <si>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</si>
  <si>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</si>
  <si>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</si>
  <si>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</si>
  <si>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</si>
  <si>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</si>
  <si>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</si>
  <si>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</si>
  <si>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</si>
  <si>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</si>
  <si>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</si>
  <si>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</si>
  <si>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</si>
  <si>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</si>
  <si>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</si>
  <si>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</si>
  <si>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</si>
  <si>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</si>
  <si>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</si>
  <si>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</si>
  <si>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</si>
  <si>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</si>
  <si>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</si>
  <si>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</si>
  <si>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</si>
  <si>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</si>
  <si>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</si>
  <si>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</si>
  <si>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</si>
  <si>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</si>
  <si>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</si>
  <si>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</si>
  <si>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</si>
  <si>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</si>
  <si>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</si>
  <si>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</si>
  <si>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</si>
  <si>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</si>
  <si>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</si>
  <si>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</si>
  <si>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</si>
  <si>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</si>
  <si>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</si>
  <si>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</si>
  <si>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</si>
  <si>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</si>
  <si>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</si>
  <si>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M2/MES</t>
  </si>
  <si>
    <t>SC25KG</t>
  </si>
  <si>
    <t>1.1</t>
  </si>
  <si>
    <t>1.2</t>
  </si>
  <si>
    <t>1.3</t>
  </si>
  <si>
    <t>1.4</t>
  </si>
  <si>
    <t xml:space="preserve">I N S T A L A Ç Õ E S   E L É T R I C A S </t>
  </si>
  <si>
    <t>C O M P O S I Ç Ã O   D E   P R E Ç O S  /  C I V I L</t>
  </si>
  <si>
    <t>COMPONENTES</t>
  </si>
  <si>
    <t>Quantidade</t>
  </si>
  <si>
    <t>Custos
Unit. (R$)</t>
  </si>
  <si>
    <t>Custos
Total (R$)</t>
  </si>
  <si>
    <t>M A T E R I A L</t>
  </si>
  <si>
    <t>M Ã O   D E   O B R A</t>
  </si>
  <si>
    <t>TOTAL</t>
  </si>
  <si>
    <t>MATERIAIS</t>
  </si>
  <si>
    <t>MÃO DE OBRA</t>
  </si>
  <si>
    <t>Total</t>
  </si>
  <si>
    <t>UD</t>
  </si>
  <si>
    <t>AMM HID 001</t>
  </si>
  <si>
    <t xml:space="preserve"> </t>
  </si>
  <si>
    <t>FORNECIMENTO E INSTALAÇÃO DE ABRACADEIRA TIPO D 3/4" C/ PARAFUSO"</t>
  </si>
  <si>
    <t>SINAPI/SINFRA
ou Cot. De Mercado</t>
  </si>
  <si>
    <t>DATA</t>
  </si>
  <si>
    <t>NOME DA EMPRESA FORNECEDORA</t>
  </si>
  <si>
    <t>VALOR COTADO</t>
  </si>
  <si>
    <t>CNPJ</t>
  </si>
  <si>
    <t>TELEFONE</t>
  </si>
  <si>
    <t>CONTATO</t>
  </si>
  <si>
    <t>VALOR ACATADO MEDIANA</t>
  </si>
  <si>
    <t>COTAÇÃO</t>
  </si>
  <si>
    <t>Custos Unit. (R$)</t>
  </si>
  <si>
    <t>Custos Total (R$)</t>
  </si>
  <si>
    <t>01</t>
  </si>
  <si>
    <t>C O M P O S I Ç Ã O   D E   P R E Ç O S   /   E L É T R I C O S</t>
  </si>
  <si>
    <t>SELCO</t>
  </si>
  <si>
    <t>07.624.206/0001-31</t>
  </si>
  <si>
    <t>(65) 3027-9000</t>
  </si>
  <si>
    <t>PIZZATO MATERIAIS ELÉTRICOS</t>
  </si>
  <si>
    <t xml:space="preserve"> 04.181.115/0001-80</t>
  </si>
  <si>
    <t>(65) 3052-4200</t>
  </si>
  <si>
    <t>REATOR PARA LÂMPADA DE VAPOR METÁLICO DE 150W</t>
  </si>
  <si>
    <t>REFLETOR BIVOLT DE LED, 100W DE POTÊNCIA, FLUXO LUMINOSO A PARTIR DE 80 LM/W, TEMPERATURA DE COR A PARTIR DE 4000K (BRANCO FRIO)</t>
  </si>
  <si>
    <t>CAIXA DE EQUALIZAÇÃO DE EMBUTIR, COM BARRAMENTO E 9 TERMINAIS, APROX. 26X26X10 CM</t>
  </si>
  <si>
    <t xml:space="preserve">                                                                                                              </t>
  </si>
  <si>
    <t>CONECTOR DE MEDIÇÃO C/ 2 PARAFUSOS</t>
  </si>
  <si>
    <t>PETEL</t>
  </si>
  <si>
    <t>22.760.075/0001-03</t>
  </si>
  <si>
    <t xml:space="preserve">FORNECIMENTO E INSTALAÇÃO DE SOLDA EXOTÉRMICA CABO-HASTE COM CARTUCHO Nº 90 E MOLDE CABO 35mm²- HASTE 5/8" </t>
  </si>
  <si>
    <t>02</t>
  </si>
  <si>
    <t>CARTUCHO PARA SOLDA EXOTÉRMICA N° 90</t>
  </si>
  <si>
    <t>ELETRICA PARANA</t>
  </si>
  <si>
    <t>MOLDE PARA SOLDA EXOTÉRMICA, CABO-HASTE, 35mm²</t>
  </si>
  <si>
    <t>PALITO IGNITOR PRA SOLDA EXOTERMICA</t>
  </si>
  <si>
    <t xml:space="preserve">FORNECIMENTO E INSTALAÇÃO DE SOLDA EXOTÉRMICA CABO-HASTE COM CARTUCHO Nº115 E MOLDE CABO 50mm²-  HASTE 5/8" </t>
  </si>
  <si>
    <t>CARTUCHO PARA SOLDA EXOTÉRMICA N° 115</t>
  </si>
  <si>
    <t>MOLDE PARA SOLDA EXOTÉRMICA, CABO-HASTE, 50mm²-58</t>
  </si>
  <si>
    <t>FORNECIMENTO E INSTALAÇÃO DE SOLDA EXOTÉRMICA CABO-CABO COM CARTUCHO Nº 32 E MOLDE TIPO "T" CABO 35mm²- CABO 35mm²</t>
  </si>
  <si>
    <t>CARTUCHO PARA S'OLDA EXOTÉRMICA N° 32</t>
  </si>
  <si>
    <t>MOLDE PARA SOLDA EXOTÉRMICA TIPO T, CABO-CABO, 35mm²-35mm²</t>
  </si>
  <si>
    <t>(65) 3321-0009</t>
  </si>
  <si>
    <t>SUPORTE ISOLADOR PARA CANTO 90° REFORCADO ROSCA SOBERBA EM FG C ISOLADOR</t>
  </si>
  <si>
    <t>**COMPOSIÇÃO DA MÃO DE OBRA BASEADA NO BOLETIM ORSE-SE (DEZ/2015) "10903/ORSE"</t>
  </si>
  <si>
    <t>FORNECIMENTO E INSTALAÇÃO DE PARAFUSO CHATO INOX 1/4 X 5/8" E PORCA SEXTEVADA INOX 1/4"</t>
  </si>
  <si>
    <t>PARAFUSO CHATO INOX 1/4 X 5/8"</t>
  </si>
  <si>
    <t>PORCA SEXTAVADA INOX 1/4"</t>
  </si>
  <si>
    <t>PARAFUSO CHATO INOX 1/4 X 5/8''</t>
  </si>
  <si>
    <t>PORCA SEXTAVADA INOX 1/4''</t>
  </si>
  <si>
    <t>FORNECIMENTO E INSTALAÇÃO DE SOLDA EXOTÉRMICA CABO-CHAPA, CABO DE 50mm², CARTUCHO N° 115</t>
  </si>
  <si>
    <t>MOLDE PARA SOLDA EXOTERMICA CABO-CHAPA 50 mm²</t>
  </si>
  <si>
    <t>BARRA CHATA DE ALUMÍNIO 3/4" X 1/4" POR METRO</t>
  </si>
  <si>
    <t>FORNECIMENTO E INSTALAÇÃO DE SOLDA EXOTÉRMICA CABO-CABO, CABO DE 35mm²  TIPO "X"(COM MOLDE)</t>
  </si>
  <si>
    <t>MOLDE PARA SOLDA EXOTÉRMICA, CABO-CABO TIPO "X" ,35mm²</t>
  </si>
  <si>
    <t>REBITE POP EM ALUMÍNIO 4 X 16MM</t>
  </si>
  <si>
    <t>CENTRAL DE ALARME SEM BATERIA 24 LAÇOS IPA12.24 ILUMAC 2007 ACTUAL 200</t>
  </si>
  <si>
    <t>CENTRAL DE ALARME SEM BATERIA 12 LAÇOS IPA12.24 ILUMAC 2007 ACTUAL 200</t>
  </si>
  <si>
    <t>CABO P/ ALARME INCENDIO BLINDADO 3 X 1.5MM C/ JAQUETA E DRENO VERMELHO</t>
  </si>
  <si>
    <t>SIRENE ELETRONICA BITONAL 24 V DANI 4024</t>
  </si>
  <si>
    <t>BOMBA P/ COMBATE A INCENDIO TRIFASICA VERMELHA 3,0 CV THEBE</t>
  </si>
  <si>
    <t>INC BATERIA SELADA P/ CENTRAL DE ALARME E DETECÇÃO 12V/1,3A</t>
  </si>
  <si>
    <t>MARTELO COM SUPORTE C/ CORRENTE ILUMAC 2070</t>
  </si>
  <si>
    <t>AMM PAI 001</t>
  </si>
  <si>
    <t>SINAPI ou Cot. De Mercado</t>
  </si>
  <si>
    <t xml:space="preserve">M Ã O   D E   O B R A </t>
  </si>
  <si>
    <t>AMM PAI 002</t>
  </si>
  <si>
    <t>AMM PAI 004</t>
  </si>
  <si>
    <t>AMM PAI 003</t>
  </si>
  <si>
    <t>AMM PAI 005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</si>
  <si>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</si>
  <si>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</si>
  <si>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</si>
  <si>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</si>
  <si>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</si>
  <si>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</si>
  <si>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</si>
  <si>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</si>
  <si>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</si>
  <si>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</si>
  <si>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</si>
  <si>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</si>
  <si>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</si>
  <si>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</si>
  <si>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</si>
  <si>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ASSENTAMENTO DE TAMPAO DE FERRO FUNDIDO 900 MM</t>
  </si>
  <si>
    <t>ASSENTAMENTO DE TAMPAO DE FERRO FUNDIDO 600 MM</t>
  </si>
  <si>
    <t>PLACA DE OBRA EM CHAPA DE ACO GALVANIZADO</t>
  </si>
  <si>
    <t>GRADE DE DISCO CONTROLE REMOTO REBOCÁVEL, COM 24 DISCOS 24 X 6 MM COM PNEUS PARA TRANSPORTE - CHP DIURNO. AF_06/2014</t>
  </si>
  <si>
    <t>TRATOR DE PNEUS, POTÊNCIA 122 CV, TRAÇÃO 4X4, PESO COM LASTRO DE 4.510 KG - CHP DIURNO. AF_06/2014</t>
  </si>
  <si>
    <t>CAMINHÃO TOCO, PESO BRUTO TOTAL 14.300 KG, CARGA ÚTIL MÁXIMA 9590 KG, DISTÂNCIA ENTRE EIXOS 4,76 M, POTÊNCIA 185 CV (NÃO INCLUI CARROCERIA) - CHP DIURNO. AF_06/2014</t>
  </si>
  <si>
    <t>ESPARGIDOR DE ASFALTO PRESSURIZADO COM TANQUE DE 2500 L, REBOCÁVEL COM MOTOR A GASOLINA POTÊNCIA 3,4 HP - CHP DIURNO. AF_07/2014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</si>
  <si>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</si>
  <si>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</si>
  <si>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BETONEIRA CAPACIDADE NOMINAL 400 L, CAPACIDADE DE MISTURA 310 L, MOTOR A DIESEL POTÊNCIA 5,0 HP, SEM CARREGADOR - CHP DIURNO. AF_06/2014</t>
  </si>
  <si>
    <t>PROJETOR DE ARGAMASSA, CAPACIDADE DE PROJEÇÃO 1,5 M3/H, ALCANCE DE 30 ATÉ 60 M, MOTOR ELÉTRICO POTÊNCIA 7,5 HP - CHP DIURNO. AF_06/2014</t>
  </si>
  <si>
    <t>TRATOR DE PNEUS, POTÊNCIA 85 CV, TRAÇÃO 4X4, PESO COM LASTRO DE 4.675 KG - CHP DIURNO. AF_06/2014</t>
  </si>
  <si>
    <t>RECICLADORA DE ASFALTO A FRIO SOBRE RODAS, LARGURA FRESAGEM DE 2,0 M, POTÊNCIA 422 HP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</si>
  <si>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</si>
  <si>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</si>
  <si>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</si>
  <si>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</si>
  <si>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</si>
  <si>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</si>
  <si>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</si>
  <si>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</si>
  <si>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</si>
  <si>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PENEIRA ROTATIVA COM MOTOR ELÉTRICO TRIFÁSICO DE 2 CV, CILINDRO DE 1 M X 0,60 M, COM FUROS DE 3,17 MM - CHP DIURNO. AF_11/2015</t>
  </si>
  <si>
    <t>DOSADOR DE AREIA, CAPACIDADE DE 26 LITROS - CHP DIURNO. AF_11/2015</t>
  </si>
  <si>
    <t>CAMINHONETE CABINE SIMPLES COM MOTOR 1.6 FLEX, CÂMBIO MANUAL, POTÊNCIA 101/104 CV, 2 PORTAS - CHP DIURNO. AF_11/2015</t>
  </si>
  <si>
    <t>BETONEIRA CAPACIDADE NOMINAL 400 L, CAPACIDADE DE MISTURA 310 L, MOTOR A GASOLINA POTÊNCIA 5,5 HP, SEM CARREGADOR - CHP DIURNO. AF_02/2016</t>
  </si>
  <si>
    <t>TRATOR DE PNEUS, POTÊNCIA 122 CV, TRAÇÃO 4X4, PESO COM LASTRO DE 4.510 KG - CHI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</si>
  <si>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</si>
  <si>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CHI DIURNO. AF_07/2014</t>
  </si>
  <si>
    <t>COMPRESSOR DE AR REBOCÁVEL, VAZÃO 189 PCM, PRESSÃO EFETIVA DE TRABALHO 102 PSI, MOTOR DIESEL, POTÊNCIA 63 CV - CHI DIURNO. AF_06/2015</t>
  </si>
  <si>
    <t>BETONEIRA CAPACIDADE NOMINAL 400 L, CAPACIDADE DE MISTURA 310 L, MOTOR A DIESEL POTÊNCIA 5,0 HP, SEM CARREGADOR - CHI DIURNO. AF_06/2014</t>
  </si>
  <si>
    <t>PROJETOR DE ARGAMASSA, CAPACIDADE DE PROJEÇÃO 1,5 M3/H, ALCANCE DE 30 ATÉ 60 M, MOTOR ELÉTRICO POTÊNCIA 7,5 HP - CHI DIURNO. AF_06/2014</t>
  </si>
  <si>
    <t>TRATOR DE PNEUS, POTÊNCIA 85 CV, TRAÇÃO 4X4, PESO COM LASTRO DE 4.675 KG - CHI DIURNO. AF_06/2014</t>
  </si>
  <si>
    <t>RECICLADORA DE ASFALTO A FRIO SOBRE RODAS, LARGURA FRESAGEM DE 2,0 M, POTÊNCIA 422 HP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</si>
  <si>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</si>
  <si>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</si>
  <si>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</si>
  <si>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</si>
  <si>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</si>
  <si>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</si>
  <si>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</si>
  <si>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</si>
  <si>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</si>
  <si>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PENEIRA ROTATIVA COM MOTOR ELÉTRICO TRIFÁSICO DE 2 CV, CILINDRO DE 1 M X 0,60 M, COM FUROS DE 3,17 MM - CHI DIURNO. AF_11/2015</t>
  </si>
  <si>
    <t>DOSADOR DE AREIA, CAPACIDADE DE 26 LITROS - CHI DIURNO. AF_11/2015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</si>
  <si>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</si>
  <si>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</si>
  <si>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</si>
  <si>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MANUTENÇÃO. AF_02/2016</t>
  </si>
  <si>
    <t>TRATOR DE PNEUS, POTÊNCIA 85 CV, TRAÇÃO 4X4, PESO COM LASTRO DE 4.675 KG - MANUTENÇÃO. AF_06/2014</t>
  </si>
  <si>
    <t>TRATOR DE PNEUS, POTÊNCIA 85 CV, TRAÇÃO 4X4, PESO COM LASTRO DE 4.675 KG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</si>
  <si>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</si>
  <si>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</si>
  <si>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</si>
  <si>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COMPRESSOR DE AR REBOCÁVEL, VAZÃO 189 PCM, PRESSÃO EFETIVA DE TRABALHO 102 PSI, MOTOR DIESEL, POTÊNCIA 63 CV - MANUTENÇÃO.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</si>
  <si>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</si>
  <si>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</si>
  <si>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</si>
  <si>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</si>
  <si>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</si>
  <si>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</si>
  <si>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</si>
  <si>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</si>
  <si>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</si>
  <si>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</si>
  <si>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</si>
  <si>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</si>
  <si>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</si>
  <si>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</si>
  <si>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</si>
  <si>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</si>
  <si>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</si>
  <si>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PNEUS, POTÊNCIA 85 CV, TRAÇÃO 4X4, PESO COM LASTRO DE 4.675 KG - DEPRECIAÇÃO. AF_06/2014</t>
  </si>
  <si>
    <t>TRATOR DE PNEUS, POTÊNCIA 85 CV, TRAÇÃO 4X4, PESO COM LASTRO DE 4.675 KG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</si>
  <si>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</si>
  <si>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</si>
  <si>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</si>
  <si>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</si>
  <si>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</si>
  <si>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JUROS. AF_11/2014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</si>
  <si>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</si>
  <si>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</si>
  <si>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</si>
  <si>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</si>
  <si>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</si>
  <si>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</si>
  <si>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</si>
  <si>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</si>
  <si>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</si>
  <si>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</si>
  <si>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</si>
  <si>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</si>
  <si>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</si>
  <si>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</si>
  <si>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</si>
  <si>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</si>
  <si>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</si>
  <si>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</si>
  <si>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</si>
  <si>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</si>
  <si>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</si>
  <si>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</si>
  <si>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</si>
  <si>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</si>
  <si>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</si>
  <si>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</si>
  <si>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</si>
  <si>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</si>
  <si>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</si>
  <si>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</si>
  <si>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</si>
  <si>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</si>
  <si>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</si>
  <si>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</si>
  <si>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</si>
  <si>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</si>
  <si>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</si>
  <si>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</si>
  <si>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</si>
  <si>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</si>
  <si>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</si>
  <si>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CABINE SIMPLES COM MOTOR 1.6 FLEX, CÂMBIO MANUAL, POTÊNCIA 101/104 CV, 2 PORTAS - IMPOSTOS E SEGUROS. AF_11/2015</t>
  </si>
  <si>
    <t>CAMINHONETE CABINE SIMPLES COM MOTOR 1.6 FLEX, CÂMBIO MANUAL, POTÊNCIA 101/104 CV, 2 PORTAS - MATERIAIS NA OPERAÇÃO. AF_11/2015</t>
  </si>
  <si>
    <t>MARTELO PERFURADOR PNEUMÁTICO MANUAL, HASTE 25 X 75 MM, 21 KG - JUROS. AF_12/2015</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</si>
  <si>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</si>
  <si>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</si>
  <si>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</si>
  <si>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</si>
  <si>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</si>
  <si>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</si>
  <si>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</si>
  <si>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CALHA EM CONCRETO SIMPLES, EM MEIA CANA, DIAMETRO 200 MM</t>
  </si>
  <si>
    <t>CALHA EM CONCRETO SIMPLES, EM MEIA CANA DE CONCRETO, DIAMETRO 600 MM</t>
  </si>
  <si>
    <t>FORNECIMENTO E LANCAMENTO DE PEDRA DE MAO</t>
  </si>
  <si>
    <t>ENROCAMENTO COM PEDRA ARGAMASSADA TRAÇO 1:4 COM PEDRA DE MÃO</t>
  </si>
  <si>
    <t>MURO DE ARRIMO DE CONCRETO CICLOPICO COM 30% DE PEDRA DE MAO</t>
  </si>
  <si>
    <t>MURO DE ARRIMO DE ALVENARIA DE PEDRA ARGAMASSADA</t>
  </si>
  <si>
    <t>MURO DE ARRIMO DE ALVENARIA DE TIJOLOS</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</si>
  <si>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</si>
  <si>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</si>
  <si>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</si>
  <si>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</si>
  <si>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BOCA PARA BUEIRO DUPLOTUBULAR, DIAMETRO =1,20M, EM CONCRETO CICLOPICO, INCLUINDO FORMAS, ESCAVACAO, REATERRO E MATERIAIS, EXCLUINDO MATERIAL REATERRO JAZIDA E TRANSPORTE.</t>
  </si>
  <si>
    <t>ESCORAMENTO CONTINUO DE VALAS, MISTO, COM PERFIL I DE 8"</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</si>
  <si>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</si>
  <si>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</si>
  <si>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</si>
  <si>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</si>
  <si>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</si>
  <si>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</si>
  <si>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JANELA DE MADEIRA TIPO GUILHOTINA, DE ABRIR , INCLUSAS GUARNICOES SEM FERRAGENS</t>
  </si>
  <si>
    <t>JANELA DE MADEIRA TIPO VENEZIANA/VIDRO, DE ABRIR, INCLUSAS GUARNICOES SEM FERRAGENS</t>
  </si>
  <si>
    <t>PORTA DE FERRO TIPO VENEZIANA, DE ABRIR, SEM BANDEIRA SEM FERRAGENS</t>
  </si>
  <si>
    <t>PORTA DE ACO DE ENROLAR TIPO GRADE, CHAPA 16</t>
  </si>
  <si>
    <t>PORTA DE ACO CHAPA 24, DE ENROLAR, VAZADA TIJOLINHO OU EQUIVALENTE COM RETANGULO OU CIRCULO, ACABAMENTO GALVANIZADO NATURAL</t>
  </si>
  <si>
    <t>GUARDA-CORPO  COM CORRIMAO EM FERRO BARRA CHATA 3/16"</t>
  </si>
  <si>
    <t>MOLA HIDRAULICA DE PISO PARA PORTA DE VIDRO TEMPERADO</t>
  </si>
  <si>
    <t>PORTAO DE FERRO COM VARA 1/2", COM REQUADRO</t>
  </si>
  <si>
    <t>CAIXILHO FIXO, DE ALUMINIO, COM TELA DE METAL FIO 12 MALHA 3X3CM</t>
  </si>
  <si>
    <t>CANTONEIRA DE ALUMINIO 2"X2", PARA PROTECAO DE QUINA DE PAREDE</t>
  </si>
  <si>
    <t>FABRICAÇÃO DE ESCORAS DE VIGA DO TIPO GARFO, EM MADEIRA. AF_12/2015</t>
  </si>
  <si>
    <t>FABRICAÇÃO DE ESCORAS DO TIPO PONTALETE, EM MADEIRA.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</si>
  <si>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</si>
  <si>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</si>
  <si>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</si>
  <si>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PROTENSAO DE TIRANTES DE BARRA DE ACO CA-50 EXCL MATERIAIS</t>
  </si>
  <si>
    <t>ARMACAO EM TELA DE ACO SOLDADA NERVURADA Q-92, ACO CA-60, 4,2MM, MALHA 15X15CM</t>
  </si>
  <si>
    <t>LANÇAMENTO COM USO DE BALDES, ADENSAMENTO E ACABAMENTO DE CONCRETO EM ESTRUTURAS. AF_12/2015</t>
  </si>
  <si>
    <t>EMBASAMENTO DE MATERIAL GRANULAR - PO DE PEDRA</t>
  </si>
  <si>
    <t>IMPERMEABILIZACAO DE SUPERFICIE COM CIMENTO IMPERMEABILIZANTE DE PEGA ULTRA RAPIDA, TRACO 1:1, E=0,5 CM</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</si>
  <si>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</si>
  <si>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</si>
  <si>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</si>
  <si>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</si>
  <si>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</si>
  <si>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LUVA PARA ELETRODUTO, PVC, ROSCÁVEL, DN 50 MM (1 1/2") - FORNECIMENTO E INSTALAÇÃO. AF_12/2015</t>
  </si>
  <si>
    <t>LUVA PARA ELETRODUTO, PVC, ROSCÁVEL, DN 75 MM (2 1/2")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</si>
  <si>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</si>
  <si>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</si>
  <si>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</si>
  <si>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</si>
  <si>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</si>
  <si>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</si>
  <si>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</si>
  <si>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</si>
  <si>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</si>
  <si>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</si>
  <si>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</si>
  <si>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</si>
  <si>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</si>
  <si>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</si>
  <si>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</si>
  <si>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</si>
  <si>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</si>
  <si>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</si>
  <si>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</si>
  <si>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</si>
  <si>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</si>
  <si>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</si>
  <si>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</si>
  <si>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</si>
  <si>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</si>
  <si>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</si>
  <si>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</si>
  <si>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</si>
  <si>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</si>
  <si>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</si>
  <si>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</si>
  <si>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</si>
  <si>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</si>
  <si>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LÂMPADA FLUORESCENTE COMPACTA 3U BRANCA 20 W, BASE E27 - FORNECIMENTO E INSTALAÇÃO</t>
  </si>
  <si>
    <t>GRAMPO PARALELO EM ALUMINIO FUNDIDO OU ESTRUDADO DE 2 PARAFUSOS, PARA CABO DE 6 A 50 MM2, PASTA ANTIOXIDANTE. FORNEC E INSTALAÇÃO.</t>
  </si>
  <si>
    <t>ALCA PRE-FORMADA DISTRIBUIÇÃO EM  ACO RECOBERTO COM ALUMINIO PARA CABO 25MM2, ENCAPADO. FORNECIMENTO E INSTALAÇÃO.</t>
  </si>
  <si>
    <t>CHUMBADOR DE AÇO PARA FIXAÇÃO DE POSTE DE ACO RETO OU CURVO 7 A 9M COM FLANGE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</si>
  <si>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</si>
  <si>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</si>
  <si>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</si>
  <si>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</si>
  <si>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</si>
  <si>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ABRACADEIRA DE FIXACAO DE BRACOS DE LUMINARIAS DE 4" - FORNECIMENTO E INSTALACAO</t>
  </si>
  <si>
    <t>LUMINARIA FECHADA PARA ILUMINACAO PUBLICA COM REATOR DE PARTIDA RAPIDA COM LAMPADA A VAPOR DE MERCURIO 250W - FORNECIMENTO E INSTALACAO</t>
  </si>
  <si>
    <t>REATOR PARA LAMPADA VAPOR DE MERCURIO 125W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</si>
  <si>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</si>
  <si>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</si>
  <si>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</si>
  <si>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</si>
  <si>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</si>
  <si>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PONTO DE TOMADA RESIDENCIAL INCLUINDO TOMADA 10A/250V, CAIXA ELÉTRICA, ELETRODUTO, CABO, RASGO, QUEBRA E CHUMBAMENTO. AF_01/2016</t>
  </si>
  <si>
    <t>PONTO DE TOMADA RESIDENCIAL INCLUINDO TOMADA 20A/250V, CAIXA ELÉTRICA, ELETRODUTO, CABO, RASGO, QUEBRA E CHUMBAMENTO. AF_01/2016</t>
  </si>
  <si>
    <t>FUSÍVEL TIPO "DIAZED", TIPO RÁPIDO OU RETARDADO - 2/25A - FORNECIMENTO E INSTALACAO</t>
  </si>
  <si>
    <t>FUSÍVEL TIPO NH 200A - TAMANHO 01 - FORNECIMENTO E INSTALACAO</t>
  </si>
  <si>
    <t>FUSIVEL TIPO NH 250A - TAMANHO 01 - FORNECIMENTO E INSTALACAO</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</si>
  <si>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</si>
  <si>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</si>
  <si>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</si>
  <si>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DE AÇO PRETO SEM COSTURA, CONEXÃO SOLDADA, DN 50 (2"), INSTALADO EM PRUMADAS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</si>
  <si>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</si>
  <si>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</si>
  <si>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DE CORRER, PVC, SERIE R, ÁGUA PLUVIAL, DN 75 MM, JUNTA ELÁSTICA, FORNECIDO E INSTALADO EM RAMAL DE ENCAMINHAMENTO. AF_12/2014</t>
  </si>
  <si>
    <t>TÊ DE INSPEÇÃO, PVC, SERIE R, ÁGUA PLUVIAL, DN 75 MM, JUNTA ELÁSTICA, FORNECIDO E INSTALADO EM RAMAL DE ENCAMINHAMENTO. AF_12/2014</t>
  </si>
  <si>
    <t>LUVA DE CORRER, PVC, SERIE R, ÁGUA PLUVIAL, DN 100 MM, JUNTA ELÁSTICA, FORNECIDO E INSTALADO EM RAMAL DE ENCAMINHAMENTO. AF_12/2014</t>
  </si>
  <si>
    <t>TÊ DE INSPEÇÃO, PVC, SERIE R, ÁGUA PLUVIAL, DN 100 MM, JUNTA ELÁSTICA, FORNECIDO E INSTALADO EM RAMAL DE ENCAMINHAMENTO.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</si>
  <si>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</si>
  <si>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</si>
  <si>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</si>
  <si>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</si>
  <si>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</si>
  <si>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</si>
  <si>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</si>
  <si>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</si>
  <si>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</si>
  <si>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</si>
  <si>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</si>
  <si>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</si>
  <si>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</si>
  <si>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</si>
  <si>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</si>
  <si>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</si>
  <si>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</si>
  <si>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</si>
  <si>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</si>
  <si>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</si>
  <si>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</si>
  <si>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CAIXA DE INSPECAO EM ANEL DE CONCRETO PRE MOLDADO, COM 950MM DE ALTURA TOTAL. ANEIS COM ESP=50MM, DIAM.=600MM. EXCLUSIVE TAMPAO E ESCAVACAO - FORNECIMENTO E INSTALACAO</t>
  </si>
  <si>
    <t>TANQUE DE LOUÇA BRANCA COM COLUNA, 30L OU EQUIVALENTE - FORNECIMENTO E INSTALAÇÃO. AF_12/2013</t>
  </si>
  <si>
    <t>VÁLVULA EM METAL CROMADO 1.1/2" X 1.1/2" PARA TANQUE OU LAVATÓRIO, COM OU SEM LADRÃO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</si>
  <si>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</si>
  <si>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</si>
  <si>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DE MESA, 1/2" OU 3/4", PARA LAVATÓRIO, PADRÃO MÉDIO - FORNECIMENTO E INSTALAÇÃO. AF_12/2013</t>
  </si>
  <si>
    <t>VALVULA RETENCAO VERTICAL BRONZE (PN-16) 2.1/2" 200PSI - EXTREMIDADES COM ROSCA - FORNECIMENTO E INSTALACAO</t>
  </si>
  <si>
    <t>VALVULA DE RETENCAO VERTICAL BRONZE (PN-16) 1/2" 200 PSI - EXTREMIDADE COM ROSCA - FORNECIMENTO E INSTALACAO</t>
  </si>
  <si>
    <t>REGISTRO DE GAVETA BRUTO, LATÃO, ROSCÁVEL, 1/2", FORNECIDO E INSTALADO EM RAMAL DE ÁGUA. AF_12/2014</t>
  </si>
  <si>
    <t>REGISTRO DE GAVETA BRUTO, LATÃO, ROSCÁVEL, 3/4", FORNECIDO E INSTALADO EM RAMAL DE ÁGUA. AF_12/2014</t>
  </si>
  <si>
    <t>CHUMBAMENTO PONTUAL DE ABERTURA EM LAJE COM PASSAGEM DE MAIS DE 1 TUBO DE  DIAMETRO EQUIVALENTE IGUAL À  50 MM. AF_05/2015</t>
  </si>
  <si>
    <t>CHUMBAMENTO PONTUAL EM PASSAGEM DE TUBO COM DIÂMETROS ENTRE 40 MM E 75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</si>
  <si>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</si>
  <si>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</si>
  <si>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</si>
  <si>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DE 11 A 25 CV</t>
  </si>
  <si>
    <t>INSTALACAO DE CONJ.MOTO BOMBA SUBMERSIVEL DE 26 A 50 CV</t>
  </si>
  <si>
    <t>INSTALACAO DE CONJ.MOTO BOMBA SUBMERSIVEL DE 51 A 100 CV</t>
  </si>
  <si>
    <t>INSTALACAO DE CONJ.MOTO BOMBA HORIZONTAL DE 12,5 A 25 CV</t>
  </si>
  <si>
    <t>INSTALACAO DE CONJ.MOTO BOMBA HORIZONTAL DE 30 A 75 CV</t>
  </si>
  <si>
    <t>INSTALACAO DE CONJ.MOTO BOMBA HORIZONTAL DE 100 A 150 CV</t>
  </si>
  <si>
    <t>INSTALACAO DE CONJ.MOTO BOMBA SUBMERSO DE 6 A 25 CV</t>
  </si>
  <si>
    <t>INSTALACAO DE CONJ.MOTO BOMBA SUBMERSO DE 26 A 50 CV</t>
  </si>
  <si>
    <t>FORNECIMENTO E INSTALACAO DE TALHA E TROLEY MANUAL DE 1 TONELADA</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</si>
  <si>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</si>
  <si>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</si>
  <si>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MECANICA DE MATERIAL 1A. CATEGORIA, PROVENIENTE DE CORTE DE SUBLEITO (C/TRATOR ESTEIRAS  160HP)</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</si>
  <si>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</si>
  <si>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</si>
  <si>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ESCAVAÇÃO MANUAL DE VALA/CAVA EM LODO, ENTRE 3 E 4,5M DE PROFUNDIDADE</t>
  </si>
  <si>
    <t>MARROAMENTO DE MATERIAL DE 2A CATEGORIA, ROCHA DECOMPOSTA PARA REDUÇÃO A PEDRA-DE-MÃO</t>
  </si>
  <si>
    <t>ATERRO COM AREIA COM ADENSAMENTO HIDRAULICO</t>
  </si>
  <si>
    <t>UMEDECIMENTO DE MATERIAL PARA FECHAMENTO DE VALAS.</t>
  </si>
  <si>
    <t>CARGA, MANOBRAS E DESCARGA DE BRITA PARA TRATAMENTOS SUPERFICIAIS, COM CAMINHAO BASCULANTE 6 M3, DESCARGA EM DISTRIBUIDOR</t>
  </si>
  <si>
    <t>FORNECIMENTO E ASSENTAMENTO DE BRITA 2-DRENOS E FILTROS   MM</t>
  </si>
  <si>
    <t>RETIRADA DE DIVISORIAS EM CHAPAS DE MADEIRA, COM MONTANTES METALICOS</t>
  </si>
  <si>
    <t>DIVISORIA EM MADEIRA COMPENSADA RESINADA ESPESSURA 6MM, ESTRUTURADA EM MADEIRA DE LEI 3"X3"</t>
  </si>
  <si>
    <t>DIVISORIA EM GRANITO BRANCO POLIDO, ESP = 3CM, ASSENTADO COM ARGAMASSA TRACO 1:4, ARREMATE EM CIMENTO BRANCO, EXCLUSIVE FERRAGENS</t>
  </si>
  <si>
    <t>BASE DE SOLO CIMENTO 6% COM MISTURA EM USINA, COMPACTACAO 100% PROCTOR NORMAL, EXCLUSIVE ESCAVACAO, CARGA E TRANSPORTE DO SOLO</t>
  </si>
  <si>
    <t>REGULARIZACAO E COMPACTACAO DE SUBLEITO ATE 20 CM DE ESPESSURA</t>
  </si>
  <si>
    <t>CORTE E PREPARO DE CORDAO DE PEDRA PARA PAVIMENTO POLIEDRICO</t>
  </si>
  <si>
    <t>CAPA SELANTE COMPREENDENDO APLICAÇÃO DE ASFALTO NA PROPORÇÃO DE 0,7 A 1,5L / M2, DISTRIBUIÇÃO DE AGREGADOS DE 5 A 15KG/M2 E COMPACTAÇÃO COM ROLO - COM USO DA EMULSAO RR-2C, INCLUSO APLICACAO E COMPACTACAO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</si>
  <si>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</si>
  <si>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</si>
  <si>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</si>
  <si>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</si>
  <si>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</si>
  <si>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DE 20 X 10 CM, ESPESSURA 10 CM. AF_12/2015</t>
  </si>
  <si>
    <t>USINAGEM DE CBUQ COM CAP 50/70, PARA CAPA DE ROLAMENTO</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</si>
  <si>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</si>
  <si>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</si>
  <si>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PAREDES EXTERNAS DE CASAS, UMA COR. AF_06/2014</t>
  </si>
  <si>
    <t>APLICAÇÃO MANUAL DE PINTURA COM TINTA TEXTURIZADA ACRÍLICA EM PAREDES EXTERNAS DE CASAS, DUAS CORES. AF_06/2014</t>
  </si>
  <si>
    <t>APLICAÇÃO MANUAL DE PINTURA COM TINTA TEXTURIZADA ACRÍLICA EM MOLDURAS DE EPS, PRÉ-FABRICADOS, OU OUTROS. AF_06/2014</t>
  </si>
  <si>
    <t>TRATAMENTO EM  CONCRETO COM ESTUQUE E LIXAMENTO</t>
  </si>
  <si>
    <t>PINTURA EM VERNIZ SINTETICO BRILHANTE EM MADEIRA, TRES DEMAOS</t>
  </si>
  <si>
    <t>FUNDO PREPARADOR PRIMER A BASE DE EPOXI, PARA ESTRUTURA METALICA, UMA DEMAO, ESPESSURA DE 25 MICRA.</t>
  </si>
  <si>
    <t>FUNDO ANTICORROSIVO A BASE DE OXIDO DE FERRO (ZARCAO), DUAS DEMAOS</t>
  </si>
  <si>
    <t>FUNDO ANTICORROSIVO A BASE DE OXIDO DE FERRO (ZARCAO), UMA DEMAO</t>
  </si>
  <si>
    <t>PINTURA A OLEO BRILHANTE SOBRE SUPERFICIE METALICA, UMA DEMAO INCLUSO UMA DEMAO DE FUNDO ANTICORROSIVO</t>
  </si>
  <si>
    <t>PINTURA ACRILICA DE FAIXAS DE DEMARCACAO EM QUADRA POLIESPORTIVA, 5 CM DE LARGURA</t>
  </si>
  <si>
    <t>PISO EM TACO DE MADEIRA 7X21CM, FIXADO COM COLA BASE DE PVA</t>
  </si>
  <si>
    <t>ASSENTAMENTO DE PISO DE BORRACHA PASTILHADA FIXADO COM COLA</t>
  </si>
  <si>
    <t>PISO INDUSTRIAL DE ALTA RESISTENCIA, ESPESSURA 8MM, INCLUSO JUNTAS DE DILATACAO PLASTICAS E POLIMENTO MECANIZADO</t>
  </si>
  <si>
    <t>APLICACAO DE TINTA A BASE DE EPOXI SOBRE PISO</t>
  </si>
  <si>
    <t>RODAPE EM MADEIRA, ALTURA 7CM, FIXADO EM PECAS DE MADEIRA</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</si>
  <si>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</si>
  <si>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</si>
  <si>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</si>
  <si>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</si>
  <si>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</si>
  <si>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</si>
  <si>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</si>
  <si>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</si>
  <si>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</si>
  <si>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</si>
  <si>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</si>
  <si>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</si>
  <si>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</si>
  <si>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</si>
  <si>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</si>
  <si>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</si>
  <si>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</si>
  <si>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</si>
  <si>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</si>
  <si>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</si>
  <si>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</si>
  <si>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</si>
  <si>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</si>
  <si>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</si>
  <si>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</si>
  <si>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</si>
  <si>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</si>
  <si>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ASSENTAMENTO DE PEITORIL COM ARGAMASSA DE CIMENTO COLANTE</t>
  </si>
  <si>
    <t>ISOLAMENTO TERMICO COM MANTA DE LA DE VIDRO, ESPESSURA 2,5CM</t>
  </si>
  <si>
    <t>REPARO/COLAGEM DE ESTRUTURAS DE CONCRETO COM ADESIVO ESTRUTURAL A BASE DE EPOXI, E=2 MM</t>
  </si>
  <si>
    <t>ESTUCAMENTO, PARA QUALQUER REVESTIMENTO, EM TETO DO SISTEMA DE PAREDES DE CONCRETO. AF_06/2015</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</si>
  <si>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</si>
  <si>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</si>
  <si>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</si>
  <si>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</si>
  <si>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</si>
  <si>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</si>
  <si>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</si>
  <si>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</si>
  <si>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</si>
  <si>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</si>
  <si>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TRANSPORTE HORIZONTAL, TUBOS DE PVC SÉRIE NORMAL - ESGOTO PREDIAL, OU REFORÇADO PARA ESGOTO OU ÁGUAS PLUVIAIS PREDIAL, COM DIÂMETRO MENOR OU IGUAL A 75 MM, MANUAL, 30M. AF_06/2015</t>
  </si>
  <si>
    <t>LIMPEZA DE SUPERFICIES COM JATO DE ALTA PRESSAO DE AR E AGUA</t>
  </si>
  <si>
    <t>LIMPEZA DE REVESTIMENTO EM PAREDE C/ SOLUCAO DE ACIDO MURIATICO/AMONIA</t>
  </si>
  <si>
    <t>REVESTIMENTO DE POCOS C/ TUBOS DE CONCRETO</t>
  </si>
  <si>
    <t>MÃO FRANCESA EM BARRA DE FERRO CHATO RETANGULAR 2" X 1/4", REFORÇADA, 40 X 30 CM</t>
  </si>
  <si>
    <t>MÃO FRANCESA EM BARRA DE FERRO CHATO RETANGULAR 2" X 1/4", REFORÇADA, 30 X 25 CM</t>
  </si>
  <si>
    <t>ISOLAMENTO DE OBRA COM TELA PLASTICA COM MALHA DE 5MM</t>
  </si>
  <si>
    <t>ENSAIO DE RECEBIMENTO E ACEITACAO DE CIMENTO PORTLAND</t>
  </si>
  <si>
    <t>ENSAIO DE RECEBIMENTO E ACEITACAO DE AGREGADO GRAUDO</t>
  </si>
  <si>
    <t>ENSAIO DE PAVIMENTO DE CONCRETO</t>
  </si>
  <si>
    <t>ENSAIOS DE PAVIMENTO DE CONCRETO COMPACTADO COM ROLO</t>
  </si>
  <si>
    <t>ENSAIOS DE SUB BASE DE SOLO MELHORADO COM CIMENTO</t>
  </si>
  <si>
    <t>ENSAIO DE BASE DE SOLO MELHORADO COM CIMENTO</t>
  </si>
  <si>
    <t>ENSAIOS DE BASE DE SOLO CIMENTO</t>
  </si>
  <si>
    <t>ENSAIO DE VISCOSIDADE SAYBOLT - FUROL - MATERIAL BETUMINOSO</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</si>
  <si>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</si>
  <si>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</si>
  <si>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</si>
  <si>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</si>
  <si>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</si>
  <si>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</si>
  <si>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</si>
  <si>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</si>
  <si>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</si>
  <si>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</si>
  <si>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CONTROLE DE TAXA DE APLICACAO DE LIGANTE BETUMINOSO</t>
  </si>
  <si>
    <t>ENSAIO DE RESISTENCIA A TRACAO NA FLEXAO DE CONCRETO</t>
  </si>
  <si>
    <t>ENSAIO DE PERCENTAGEM DE BETUME - MISTURAS BETUMINOSAS</t>
  </si>
  <si>
    <t>ENSAIO DE ADESIVIDADE - RESISTENCIA A AGUA - EMULSAO ASFALTICA</t>
  </si>
  <si>
    <t>PREPARACAO DE AMOSTRAS PARA ENSAIO DE CARACTERIZACAO - SOLOS</t>
  </si>
  <si>
    <t>ENSAIO DE DETERMINACAO DO INDICE DE FORMA - AGREGADOS</t>
  </si>
  <si>
    <t>ENSAIO DE MOLDAGEM E CURA DE SOLO CIMENTO</t>
  </si>
  <si>
    <t>ENSAIO DE COMPRESSAO AXIAL DE SOLO CIMENTO</t>
  </si>
  <si>
    <t>ENSAIO DE DETERMINACAO DA TAXA DE ESPALHAMENTO DO AGREGADO</t>
  </si>
  <si>
    <t>ENSAIO DE CONTROLE DO GRAU DE COMPACTACAO DA MISTURA ASFALTICA</t>
  </si>
  <si>
    <t>ENSAIO DE ABATIMENTO DO TRONCO DE CONE</t>
  </si>
  <si>
    <t>MOBILIZACAO E INSTALACAO DE 01 EQUIPAMENTO DE SONDAGEM, DISTANCIA ATE 10KM</t>
  </si>
  <si>
    <t>LOCAÇÃO DE REDES DE ÁGUA OU DE ESGOTO</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</si>
  <si>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</si>
  <si>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</si>
  <si>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GRADE EM MADEIRA PARA PROTECAO DE MUDAS DE ARVORES</t>
  </si>
  <si>
    <t>OPERADOR DE DEMARCADORA DE FAIXAS COM ENCARGOS COMPLEMENTARES</t>
  </si>
  <si>
    <t>3.1</t>
  </si>
  <si>
    <t>3.2</t>
  </si>
  <si>
    <t>3.3</t>
  </si>
  <si>
    <t>3.4</t>
  </si>
  <si>
    <t>3.0</t>
  </si>
  <si>
    <t>2.1</t>
  </si>
  <si>
    <t>COMPOSIÇÕES CIVIL</t>
  </si>
  <si>
    <t>COMPOSIÇÃO PAISAGISMO</t>
  </si>
  <si>
    <t>AMM PAI</t>
  </si>
  <si>
    <t>AMM CIV</t>
  </si>
  <si>
    <t>COMPOSIÇÕES HIDRO</t>
  </si>
  <si>
    <t xml:space="preserve">AMM HID </t>
  </si>
  <si>
    <t>AMM ELE</t>
  </si>
  <si>
    <t>AMM SPDA</t>
  </si>
  <si>
    <t>COMPOSIÇÕES INCÊNDIO</t>
  </si>
  <si>
    <t>AMM INC</t>
  </si>
  <si>
    <t>2.0</t>
  </si>
  <si>
    <t>T O T A L   G E R A L</t>
  </si>
  <si>
    <t>M E M O R I A L   D E   C Á L C U L O</t>
  </si>
  <si>
    <t>C R O N O G R A M A   F Í S I C O   F I N A N C E I R O</t>
  </si>
  <si>
    <t>DESC. DO SERVIÇOS</t>
  </si>
  <si>
    <t>30 DIAS</t>
  </si>
  <si>
    <t>%</t>
  </si>
  <si>
    <t>60 DIAS</t>
  </si>
  <si>
    <t>90 DIAS</t>
  </si>
  <si>
    <t>120 DIAS</t>
  </si>
  <si>
    <t>150 DIAS</t>
  </si>
  <si>
    <t>180 DIAS</t>
  </si>
  <si>
    <t>210 DIAS</t>
  </si>
  <si>
    <t>240 DIAS</t>
  </si>
  <si>
    <t>270 DIAS</t>
  </si>
  <si>
    <t>300 DIAS</t>
  </si>
  <si>
    <t>330 DIAS</t>
  </si>
  <si>
    <t>360 DIAS</t>
  </si>
  <si>
    <t>VALOR TOTAL</t>
  </si>
  <si>
    <t>VALOR ACUMULADO</t>
  </si>
  <si>
    <t>DISCRIMINAÇÃO</t>
  </si>
  <si>
    <t>PERCENTUAL</t>
  </si>
  <si>
    <t>( % )</t>
  </si>
  <si>
    <t>MAX</t>
  </si>
  <si>
    <t>MIN</t>
  </si>
  <si>
    <t>ADMINISTRAÇÃO DA OBRA</t>
  </si>
  <si>
    <t>1.5</t>
  </si>
  <si>
    <t>LUCRO</t>
  </si>
  <si>
    <t>TRIBUTOS</t>
  </si>
  <si>
    <t>**ISS</t>
  </si>
  <si>
    <t>Cofins</t>
  </si>
  <si>
    <t>Pis</t>
  </si>
  <si>
    <t>Contribuição Previdenciária - Lei nº 12.546/13</t>
  </si>
  <si>
    <t>**ISS - Repassado pelo município</t>
  </si>
  <si>
    <t>Segundo o que determina a lei nº 8.666/93, admite-se fixar o percentual de BDI, dede que seguindo as técnicas da Engenharia e Custos.</t>
  </si>
  <si>
    <t xml:space="preserve">TAXA DE BDI A SER APLICADA 
SOBRE O CUSTO DIRETO </t>
  </si>
  <si>
    <t>VALOR DA OBRA</t>
  </si>
  <si>
    <t>Não incidem IRPJ e CSLL na composição de Tributos.</t>
  </si>
  <si>
    <t>CÁLCULO DO BDI</t>
  </si>
  <si>
    <t xml:space="preserve">BDI = </t>
  </si>
  <si>
    <t>( 1 + AC + S + R + G ) ( 1 + DF ) ( 1 + L )</t>
  </si>
  <si>
    <t>(1-I)</t>
  </si>
  <si>
    <t>ISS - Repassado pelo município</t>
  </si>
  <si>
    <t>% SOBRE MÃO DE OBRA</t>
  </si>
  <si>
    <r>
      <rPr>
        <b/>
        <sz val="12"/>
        <rFont val="Arial"/>
        <family val="2"/>
      </rPr>
      <t>AC -</t>
    </r>
    <r>
      <rPr>
        <sz val="12"/>
        <rFont val="Arial"/>
        <family val="2"/>
      </rPr>
      <t xml:space="preserve"> Administração Central</t>
    </r>
  </si>
  <si>
    <r>
      <rPr>
        <b/>
        <sz val="12"/>
        <rFont val="Arial"/>
        <family val="2"/>
      </rPr>
      <t>DF -</t>
    </r>
    <r>
      <rPr>
        <sz val="12"/>
        <rFont val="Arial"/>
        <family val="2"/>
      </rPr>
      <t xml:space="preserve"> Custos Financeiras</t>
    </r>
  </si>
  <si>
    <r>
      <rPr>
        <b/>
        <sz val="12"/>
        <rFont val="Arial"/>
        <family val="2"/>
      </rPr>
      <t xml:space="preserve">C - </t>
    </r>
    <r>
      <rPr>
        <sz val="12"/>
        <rFont val="Arial"/>
        <family val="2"/>
      </rPr>
      <t>Riscos</t>
    </r>
  </si>
  <si>
    <r>
      <rPr>
        <b/>
        <sz val="12"/>
        <rFont val="Arial"/>
        <family val="2"/>
      </rPr>
      <t>S -</t>
    </r>
    <r>
      <rPr>
        <sz val="12"/>
        <rFont val="Arial"/>
        <family val="2"/>
      </rPr>
      <t xml:space="preserve"> Seguros</t>
    </r>
  </si>
  <si>
    <r>
      <rPr>
        <b/>
        <sz val="12"/>
        <rFont val="Arial"/>
        <family val="2"/>
      </rPr>
      <t>G -</t>
    </r>
    <r>
      <rPr>
        <sz val="12"/>
        <rFont val="Arial"/>
        <family val="2"/>
      </rPr>
      <t xml:space="preserve"> Garantias</t>
    </r>
  </si>
  <si>
    <r>
      <rPr>
        <b/>
        <sz val="12"/>
        <rFont val="Arial"/>
        <family val="2"/>
      </rPr>
      <t>L -</t>
    </r>
    <r>
      <rPr>
        <sz val="12"/>
        <rFont val="Arial"/>
        <family val="2"/>
      </rPr>
      <t xml:space="preserve"> Lucro Operacional</t>
    </r>
  </si>
  <si>
    <t>**ISS -  Imposto Sobre Serviços</t>
  </si>
  <si>
    <t xml:space="preserve">C O M P O S I Ç Ã O   D E   P R E Ç O S   /   I N C Ê N D I O </t>
  </si>
  <si>
    <t xml:space="preserve">C O M P O S I Ç Ã O   D E   P R E Ç O S   /   S P D A </t>
  </si>
  <si>
    <t xml:space="preserve">C O M P O S I Ç Ã O   D E   P R E Ç O S  /  P A I S A G I S M O  </t>
  </si>
  <si>
    <t>GRUPO GERADOR REBOCÁVEL, POTÊNCIA 66 KVA, MOTOR A DIESEL - CHP DIURNO. AF_03/2016</t>
  </si>
  <si>
    <t>GRUPO GERADOR REBOCÁVEL, POTÊNCIA 66 KVA, MOTOR A DIESEL - CHI DIURNO. AF_03/2016</t>
  </si>
  <si>
    <t>GRUPO GERADOR REBOCÁVEL, POTÊNCIA 66 KVA, MOTOR A DIESEL - MANUTENÇÃO. AF_03/2016</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</si>
  <si>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</si>
  <si>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</si>
  <si>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</si>
  <si>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</si>
  <si>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</si>
  <si>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</si>
  <si>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</si>
  <si>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</si>
  <si>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</si>
  <si>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</si>
  <si>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</si>
  <si>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</si>
  <si>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</si>
  <si>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</si>
  <si>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</si>
  <si>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</si>
  <si>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</si>
  <si>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</si>
  <si>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</si>
  <si>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</si>
  <si>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</si>
  <si>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</si>
  <si>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</si>
  <si>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</si>
  <si>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</si>
  <si>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TERMINAL METALICO A PRESSAO P/ 1 CABO DE COBRE DE 25 MM2 COM 1 FURO DE FIXAÇÃO - FORNECIMENTO E INSTALACAO</t>
  </si>
  <si>
    <t>FUSIVEL TIPO NH 250 A, TAMANHO 1 - FORNECIMENTO E INSTALACAO</t>
  </si>
  <si>
    <t>RODAPE BORRACHA LISO, ALTURA = 7CM, ESPESSURA = 2 MM, PARA ARGAMASSA</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</si>
  <si>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</si>
  <si>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</si>
  <si>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</si>
  <si>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</si>
  <si>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</si>
  <si>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</si>
  <si>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</si>
  <si>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</si>
  <si>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</si>
  <si>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</si>
  <si>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</si>
  <si>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</si>
  <si>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</si>
  <si>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</si>
  <si>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</si>
  <si>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EXECUÇÃO DE VIA EM PISO INTERTRAVADO, COM BLOCO RETANGULAR COR NATURAL DE 20 X 10 CM, ESPESSURA 8 CM. AF_12/2015</t>
  </si>
  <si>
    <t>EXECUÇÃO DE VIA EM PISO INTERTRAVADO, COM BLOCO RETANGULAR COLORIDO DE 20 X 10 CM, ESPESSURA 8 CM. AF_12/2015</t>
  </si>
  <si>
    <t>FERRAMENTAS (ENCARGOS COMPLEMENTARES) - HORISTA</t>
  </si>
  <si>
    <t>EPI (ENCARGOS COMPLEMENTARES) - HORISTA</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</si>
  <si>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</si>
  <si>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</si>
  <si>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</si>
  <si>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</si>
  <si>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</si>
  <si>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</si>
  <si>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</si>
  <si>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INSUMO</t>
  </si>
  <si>
    <t>SERVIÇO</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</si>
  <si>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</si>
  <si>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</si>
  <si>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</si>
  <si>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</si>
  <si>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</si>
  <si>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</si>
  <si>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</si>
  <si>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</si>
  <si>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</si>
  <si>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</si>
  <si>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</si>
  <si>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S E R V I Ç O S   I N I C I A I S</t>
  </si>
  <si>
    <t>TOTAL GERAL</t>
  </si>
  <si>
    <t>DECLARAÇÃO DE RESPONSABILIDADE</t>
  </si>
  <si>
    <t>ITENS RETIRADOS DA PLANILHA ORÇAMENTÁRIA</t>
  </si>
  <si>
    <t>ITENS ALTERADOS DA PLANILHA ORÇAMENTÁRIA</t>
  </si>
  <si>
    <t>PORTAO EM TELA ARAME GALVANIZADO N.12 MALHA 2" E MOLDURA EM TUBOS DE ACO COM UMA FOLHA DE ABRIR, INCLUSO FERRAGENS</t>
  </si>
  <si>
    <t>**COMPOSIÇÃO BASEADA NO BOLETIM 08058/ORSE-JAN/2016</t>
  </si>
  <si>
    <t>CENTRAL DE ALARME ENDERECAVEL 80 END.</t>
  </si>
  <si>
    <t>BOTOEIRA PARA BOMBA (COM MARTELO) ILUMAC AM-B 2029 ACTUAL 53 </t>
  </si>
  <si>
    <t>**COMPOSIÇÃO BASEADA NO BOLETIM 07861/ORSE-JAN/2016</t>
  </si>
  <si>
    <t>OK</t>
  </si>
  <si>
    <t>ACIONADOR MANUAL SUPERVISIONADO (COM MARTELO) ILUMAC AM-C 2021 ACTUAL 49</t>
  </si>
  <si>
    <t>**COMPOSIÇÃO BASEADA NO BOLETIM 00559/ORSE-JAN/2016</t>
  </si>
  <si>
    <t>**COMPOSIÇÃO DA MÃO DE OBRA BASEADA NO BOLETIM 10446/ORSE- JAN/2016</t>
  </si>
  <si>
    <t>**COMPOSIÇÃO DA MÃO DE OBRA BASEADA NO BOLETIM 11100/ORSE-JAN/2016</t>
  </si>
  <si>
    <t>**COMPOSIÇÃO DA MÃO DE OBRA BASEADA NO BOLETIM 08693/ORSE-JAN/2016</t>
  </si>
  <si>
    <t>**COMPOSIÇÃO DA MÃO DE OBRA BASEADA NO BOLETIM ORSE-SE (DEZ/2015) "07861/ORSE"</t>
  </si>
  <si>
    <t>FORNECIMENTO E INSTALAÇÃO DE LUMINÁRIA DE EMERGENCIA TIPO INDUSTRIAL BLOCO AUTÔNOMO</t>
  </si>
  <si>
    <t>LUMINÁRIA DE EMERGENCIA TIPO INDUSTRIAL BLOCO AUTÔNOMO</t>
  </si>
  <si>
    <t>REDE DISTRIBUIDORA</t>
  </si>
  <si>
    <t>(65) 3634-6949</t>
  </si>
  <si>
    <t>LEANDRO</t>
  </si>
  <si>
    <t>(65)3634-6949</t>
  </si>
  <si>
    <t>11.138.453/0001-03</t>
  </si>
  <si>
    <t>ADMINISTRAÇÃO LOCAL</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</si>
  <si>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</si>
  <si>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</si>
  <si>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</si>
  <si>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AMARRAÇÃO DE TELHAS CERÂMICAS OU DE CONCRETO. AF_06/2016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</si>
  <si>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</si>
  <si>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</si>
  <si>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</si>
  <si>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</si>
  <si>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</si>
  <si>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EXECUÇÃO DE SARJETÃO DE CONCRETO USINADO, MOLDADA  IN LOCO  EM TRECHO RETO, 100 CM BASE X 20 CM ALTURA. AF_06/2016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</si>
  <si>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</si>
  <si>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</si>
  <si>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</si>
  <si>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</si>
  <si>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</si>
  <si>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</si>
  <si>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</si>
  <si>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</si>
  <si>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</si>
  <si>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</si>
  <si>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</si>
  <si>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</si>
  <si>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CAIXA DE INSPEÇÃO EM CONCRETO PRÉ-MOLDADO DN 60CM COM TAMPA H= 60CM - FORNECIMENTO E INSTALACAO</t>
  </si>
  <si>
    <t>C O O R D E N A Ç Ã O   D E   P R O J E T O S</t>
  </si>
  <si>
    <t>Quanto ao Insumo de código 20083 - Não há necessidade de conversão de valores, pois mesmo que as referências apresentem unidade diferente (TCPO: Litros, Sinapi: 1000cm³) - A quantidade é a mesma, pois 1 (um) litro equivale a 1000 (mil) cm³.</t>
  </si>
  <si>
    <t xml:space="preserve"> 10 metros ----------- 1 unidade
0,5 metros ---------- x unidades
x: 0,05 unidades</t>
  </si>
  <si>
    <t>COMPOSIÇÕES ELÉTRICA</t>
  </si>
  <si>
    <t>MARTELETE OU ROMPEDOR PNEUMÁTICO MANUAL, 28 KG, COM SILENCIADOR - CHP DIURNO. AF_07/2016</t>
  </si>
  <si>
    <t>USINA DE CONCRETO FIXA, CAPACIDADE NOMINAL DE 90 A 120 M3/H, SEM SILO - CHP DIURNO. AF_07/2016</t>
  </si>
  <si>
    <t>DISTRIBUIDOR DE AGREGADOS AUTOPROPELIDO, CAP 3 M3, A DIESEL, POTÊNCIA 176CV - CHP DIURNO. AF_07/2016</t>
  </si>
  <si>
    <t>USINA DE CONCRETO FIXA, CAPACIDADE NOMINAL DE 90 A 120 M3/H, SEM SILO - CHI DIURNO. AF_07/2016</t>
  </si>
  <si>
    <t>MARTELETE OU ROMPEDOR PNEUMÁTICO MANUAL, 28 KG, COM SILENCIADOR - CHI DIURNO. AF_07/2016</t>
  </si>
  <si>
    <t>DISTRIBUIDOR DE AGREGADOS AUTOPROPELIDO, CAP 3 M3, A DIESEL, POTÊNCIA 176CV - CHI DIURNO. AF_07/2016</t>
  </si>
  <si>
    <t>USINA DE CONCRETO FIXA, CAPACIDADE NOMINAL DE 90 A 120 M3/H, SEM SILO - MATERIAIS NA OPERAÇÃO.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</si>
  <si>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</si>
  <si>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</si>
  <si>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</si>
  <si>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</si>
  <si>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</si>
  <si>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</si>
  <si>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</si>
  <si>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</si>
  <si>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</si>
  <si>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</si>
  <si>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</si>
  <si>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</si>
  <si>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</si>
  <si>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</si>
  <si>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REGULARIZAÇÃO DE SUPERFICIE DE CONCRETO APARENTE</t>
  </si>
  <si>
    <t>CONCRETO FCK = 20MPA, TRAÇO 1:2,7:3 (CIMENTO/ AREIA MÉDIA/ BRITA 1)  - PREPARO MECÂNICO COM BETONEIRA 400 L. AF_07/2016</t>
  </si>
  <si>
    <t>CONCRETO FCK = 20MPA, TRAÇO 1:2,7:3 (CIMENTO/ AREIA MÉDIA/ BRITA 1)  - PREPARO MECÂNICO COM BETONEIRA 600 L. AF_07/2016</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</si>
  <si>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</si>
  <si>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</si>
  <si>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</si>
  <si>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</si>
  <si>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</si>
  <si>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</si>
  <si>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</si>
  <si>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</si>
  <si>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</si>
  <si>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TORNEIRA CROMADA COM BICO PARA JARDIM/TANQUE 1/2 " OU 3/4 " - FORNECIMENTO E INSTALAÇÃO</t>
  </si>
  <si>
    <t xml:space="preserve"> 10 metros ----------- 1 unidade
0,50 metros ---------- x unidades
x: 0,05 unidades</t>
  </si>
  <si>
    <t xml:space="preserve">ENCARGOS SOCIAIS SOBRE A MÃO DE OBRA </t>
  </si>
  <si>
    <t>DESCRIÇÃO</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</si>
  <si>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</si>
  <si>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</si>
  <si>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</si>
  <si>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</si>
  <si>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</si>
  <si>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</si>
  <si>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</si>
  <si>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</si>
  <si>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</si>
  <si>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</si>
  <si>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</si>
  <si>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</si>
  <si>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</si>
  <si>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</si>
  <si>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</si>
  <si>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</si>
  <si>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</si>
  <si>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</si>
  <si>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</si>
  <si>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</si>
  <si>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</si>
  <si>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</si>
  <si>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</si>
  <si>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</si>
  <si>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</si>
  <si>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</si>
  <si>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</si>
  <si>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</si>
  <si>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</si>
  <si>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</si>
  <si>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</si>
  <si>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</si>
  <si>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</si>
  <si>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</si>
  <si>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</si>
  <si>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</si>
  <si>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</si>
  <si>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</si>
  <si>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</si>
  <si>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</si>
  <si>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</si>
  <si>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</si>
  <si>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</si>
  <si>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</si>
  <si>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</si>
  <si>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</si>
  <si>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</si>
  <si>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</si>
  <si>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</si>
  <si>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</si>
  <si>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</si>
  <si>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</si>
  <si>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</si>
  <si>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</si>
  <si>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</si>
  <si>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</si>
  <si>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</si>
  <si>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</si>
  <si>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</si>
  <si>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</si>
  <si>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</si>
  <si>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</si>
  <si>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</si>
  <si>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</si>
  <si>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D</t>
  </si>
  <si>
    <t>**COTAÇÃO</t>
  </si>
  <si>
    <t>LASTRO DE TERRA VEGETAL</t>
  </si>
  <si>
    <t xml:space="preserve">**COMPOSIÇÃO BASEADA NA TABELA SINAPI JUNHO/2016, CÓDIGO 73692 </t>
  </si>
  <si>
    <t>01.920.495/0001-30</t>
  </si>
  <si>
    <t>AMM CIV 001</t>
  </si>
  <si>
    <t>*COMPOSIÇÃO BASEADA NAS TABELA SEINFRA-CE (VERSÃO 24.1) "C0466"</t>
  </si>
  <si>
    <t>PIZZATTO</t>
  </si>
  <si>
    <t>**COMPOSIÇÃO DA MÃO DE OBRA BASEADA NO BOLETIM DA SEINFRA-CE (VERSÃO 24.1) "C3909"</t>
  </si>
  <si>
    <t>**COMPOSIÇÃO DA MÃO DE OBRA BASEADA NO BOLETIM DA SEINFRA-CE (VERSÃO 24.1) ITEM "C0466"</t>
  </si>
  <si>
    <t>**COMPOSIÇÃO DA MÃO DE OBRA BASEADA NO BOLETIM SEINFRA-CE (VERSÃO 24.1) "C3909"</t>
  </si>
  <si>
    <t>PRESILHA DE LATÃO 35MM²</t>
  </si>
  <si>
    <t>FORNECIMENTO E INSTALAÇÃO DE TERMINAL AÉREO EM AÇO GALVANIZADO COM BASE DE FIXAÇÃO H=30CM (INSTALAÇÃO EM PLATIBANDA)</t>
  </si>
  <si>
    <t>FORNECIMENTO E INSTALAÇÃO DE TERMINAL AÉREO EM AÇO GALVANIZADO COM BASE DE FIXAÇÃO H=30CM (INSTALAÇÃO EM TELHA DE FIBROCIMENTO OU CERÂMICA)</t>
  </si>
  <si>
    <t>PADRÃO DE ENTRADA DE ENERGIA CATEGORIA "T4" (ENERGISA)</t>
  </si>
  <si>
    <t>FORNECIMENTO E INSTALAÇÃO DE INTERRUPTOR DIFERENCIAL RESIDUAL, 2 POLOS, SENSIBILIDADE 30 MA, CORRENTE DE 25 A</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</si>
  <si>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</si>
  <si>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</si>
  <si>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</si>
  <si>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</si>
  <si>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</si>
  <si>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</si>
  <si>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</si>
  <si>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</si>
  <si>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25MM, INSTALADO EM DRENO DE AR-CONDICIONADO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</si>
  <si>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</si>
  <si>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</si>
  <si>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</si>
  <si>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</si>
  <si>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</si>
  <si>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</si>
  <si>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</si>
  <si>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</si>
  <si>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</si>
  <si>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</si>
  <si>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</si>
  <si>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</si>
  <si>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</si>
  <si>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</si>
  <si>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</si>
  <si>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</si>
  <si>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</si>
  <si>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</si>
  <si>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</si>
  <si>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</si>
  <si>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</si>
  <si>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</si>
  <si>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</si>
  <si>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</si>
  <si>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</si>
  <si>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</si>
  <si>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</si>
  <si>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</si>
  <si>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</si>
  <si>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</si>
  <si>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</si>
  <si>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</si>
  <si>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</si>
  <si>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</si>
  <si>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</si>
  <si>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</si>
  <si>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</si>
  <si>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</si>
  <si>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</si>
  <si>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</si>
  <si>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</si>
  <si>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</si>
  <si>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</si>
  <si>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CURVA 45 GRAUS, PVC, SOLDÁVEL, DN 75MM,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</si>
  <si>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</si>
  <si>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</si>
  <si>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</si>
  <si>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</si>
  <si>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</si>
  <si>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</si>
  <si>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</si>
  <si>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</si>
  <si>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JUNÇÃO SIMPLES, PVC, SERIE R, ÁGUA PLUVIAL, DN 40 MM, JUNTA SOLDÁVEL,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</si>
  <si>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</si>
  <si>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</si>
  <si>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</si>
  <si>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</si>
  <si>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</si>
  <si>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</si>
  <si>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</si>
  <si>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</si>
  <si>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LUVA, PVC, SOLDÁVEL, DN 25MM, INSTALADO EM DRENO DE AR-CONDICIONADO - FORNECIMENTO E INSTALAÇÃO. AF_12/2014</t>
  </si>
  <si>
    <t>BUCHA DE REDUÇÃO, PVC, SOLDÁVEL, DN 40MM X 32MM, INSTALADO EM RAMAL OU SUB-RAMAL DE ÁGUA - FORNECIMENTO E INSTALAÇÃO. AF_03/2015</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</si>
  <si>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</si>
  <si>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</si>
  <si>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</si>
  <si>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</si>
  <si>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</si>
  <si>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RALO SECO, PVC, DN 100 X 40 MM, JUNTA SOLDÁVEL, FORNECIDO E INSTALADO EM RAMAL DE DESCARGA OU EM RAMAL DE ESGOTO SANITÁRIO. AF_12/2014</t>
  </si>
  <si>
    <t>EMASSAMENTO COM MASSA A OLEO, UMA DEMAO</t>
  </si>
  <si>
    <t>TEXTURA ACRÍLICA, APLICAÇÃO MANUAL EM PAREDE, UMA DEMÃO. AF_09/2016</t>
  </si>
  <si>
    <t>TEXTURA ACRÍLICA, APLICAÇÃO MANUAL EM TETO, UMA DEMÃO. AF_09/2016</t>
  </si>
  <si>
    <t>**COMPOSIÇÃO DA MÃO DE OBRA BASEADA NO BOLETIM  ORSE- JUNHO/2016 - (COD - 09736 )
 )
)</t>
  </si>
  <si>
    <t>JOELHO DE REDUCAO, PVC SOLDAVEL, 90 GRAUS,  32 MM X 25 MM, PARA AGUA FRIA PREDIAL - FORNECIMENTO E INSTALAÇÃO</t>
  </si>
  <si>
    <t>VALOR COTADO (R$)</t>
  </si>
  <si>
    <t>0,006kg ----------- x gramas
1,00kg -------------- 1000 gramas
x: 6,00 gramas                                                                                                                                                                                                                                                                                                                                                                                                                           850 gramas ----------- 1 unidade
6,00 gramas ---------- x unidades
x: 0,0071 unidades</t>
  </si>
  <si>
    <t>PORTA DE CORRER EM ALUMINIO, COM DUAS FOLHAS PARA VIDRO, INCLUSO VIDRO LISO INCOLOR, FECHADURA E PUXADOR, SEM GUARNICAO/ALIZAR/VISTA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</si>
  <si>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</si>
  <si>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</si>
  <si>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</si>
  <si>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</si>
  <si>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JOELHO 45 GRAUS, CPVC, SOLDÁVEL, DN 35MM, INSTALADO EM PRUMADA DE ÁGUA - FORNECIMENTO E INSTALAÇÃO. AF_12/2014</t>
  </si>
  <si>
    <t>VASO SANITÁRIO SIFONADO COM CAIXA ACOPLADA LOUÇA BRANCA - FORNECIMENTO E INSTALAÇÃO. AF_12/2013</t>
  </si>
  <si>
    <t>VASO SANITARIO SIFONADO CONVENCIONAL COM  LOUÇA BRANCA - FORNECIMENTO E INSTALAÇÃO. AF_10/2016</t>
  </si>
  <si>
    <t>SABONETEIRA DE PAREDE EM METAL CROMADO, INCLUSO FIXAÇÃO. AF_10/2016</t>
  </si>
  <si>
    <t>**COMPOSIÇÃO DA MÃO DE OBRA BASEADA NO BOLETIM  SINAP JUNHO/2016 - (COD - 91183 )
 )
)</t>
  </si>
  <si>
    <t>**COMPOSIÇÃO DA MÃO DE OBRA BASEADA NO BOLETIM  SINAP JUNHO/2016 - (COD - 91171 )
 )
)</t>
  </si>
  <si>
    <t>**COMPOSIÇÃO BASEADA NO BOLETIM 74131/1 SINAP MAIO 2016</t>
  </si>
  <si>
    <t>07.388.781/0001-82</t>
  </si>
  <si>
    <t>(65)3648-5700</t>
  </si>
  <si>
    <t>NG SAT</t>
  </si>
  <si>
    <t>09.178.357/0001-39</t>
  </si>
  <si>
    <t>(65)3055-5500</t>
  </si>
  <si>
    <t>BRUNO</t>
  </si>
  <si>
    <t>00.776.574/0006-60</t>
  </si>
  <si>
    <t>TRAVA PATH</t>
  </si>
  <si>
    <t>ELETROFIOS</t>
  </si>
  <si>
    <t>37.470.911/0001-92</t>
  </si>
  <si>
    <t>(65) 3618-2500</t>
  </si>
  <si>
    <t>PAULO</t>
  </si>
  <si>
    <t xml:space="preserve">C O M P O S I Ç Ã O   D E   P R E Ç O S   /   L Ó G I C A </t>
  </si>
  <si>
    <t>AMM LOG</t>
  </si>
  <si>
    <t>COMPOSIÇÕES ELE (LÓGICA)</t>
  </si>
  <si>
    <t>COMP. ELE (SPDA)</t>
  </si>
  <si>
    <t>COMP. ELÉTRICO</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</si>
  <si>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</si>
  <si>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</si>
  <si>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</si>
  <si>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</si>
  <si>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</si>
  <si>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</si>
  <si>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</si>
  <si>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CURVA 180 GRAUS PARA ELETRODUTO, PVC, ROSCÁVEL, DN 20 MM (1/2"), PARA CIRCUITOS TERMINAIS, INSTALADA EM PAREDE - FORNECIMENTO E INSTALAÇÃO. AF_12/2015</t>
  </si>
  <si>
    <t>JOELHO 45 GRAUS PARA PÉ DE COLUNA, PVC, SERIE R, ÁGUA PLUVIAL, DN 100 MM, JUNTA ELÁSTICA, FORNECIDO E INSTALADO EM RAMAL DE ENCAMINHAMENTO. AF_12/2014</t>
  </si>
  <si>
    <t>CURVA 90 GRAUS, PVC, SERIE R, ÁGUA PLUVIAL, DN 100 MM, JUNTA ELÁSTICA, FORNECIDO E INSTALADO EM RAMAL DE ENCAMINHAMENTO. AF_12/2014</t>
  </si>
  <si>
    <t>MISTURADOR MONOCOMANDO PARA CHUVEIRO, BASE BRUTA E ACABAMENTO CROMADO, FORNECIDO E INSTALADO EM RAMAL DE ÁGUA. AF_12/2014</t>
  </si>
  <si>
    <t>HIDRÔMETRO DN 25 (¾ ), 5,0 M³/H FORNECIMENTO E INSTALAÇÃO. AF_11/2016</t>
  </si>
  <si>
    <t>PASSANTE TIPO PEÇA EM POLIESTIRENO PARA ABERTURA PARA PASSAGEM DE MAIS DE 1 TUBO, FIXADO EM LAJE. AF_05/2015</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</si>
  <si>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</si>
  <si>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</si>
  <si>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</si>
  <si>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EXECUÇÃO DE PASSEIO (CALÇADA) OU PISO DE CONCRETO COM CONCRETO MOLDADO IN LOCO, USINADO, ACABAMENTO CONVENCIONAL, NÃO ARMADO. AF_07/2016</t>
  </si>
  <si>
    <t>PLACA DE INAUGURAÇÃO EM ALUMÍNIO 0,40 X 0,60 M - FORNCIMENTO E COLOCAÇÃO</t>
  </si>
  <si>
    <t>**COMPOSIÇÃO BASEADA NA TABELA SINAPI - CÓDIGO  84122, COMPOSIÇÃO ANALÍTICA AGOSTO/2016.</t>
  </si>
  <si>
    <t>BOMBA P/ COMBATE A INCENDIO TRIFASICA VERMELHA 7.5 CV THEBE</t>
  </si>
  <si>
    <t>BOMBA P/ COMBATE A INCENDIO TRIFASICA VERMELHA 4,0 CV THEBE</t>
  </si>
  <si>
    <t>BOMBA P/ COMBATE A INCENDIO TRIFASICA VERMELHA 5,0 CV THEBE</t>
  </si>
  <si>
    <t>**COMPOSIÇÃO DA MÃO DE OBRA BASEADA NO BOLETIM 10094/ORSE-SETEMBRO/16</t>
  </si>
  <si>
    <t>PREÇO UNITÁRIO SEM ICMS E FRETE PARA EMPRESAS FORA DE CUIABÁ</t>
  </si>
  <si>
    <t xml:space="preserve">FRETE CÁLCULADO PARA EMPRESAS FORA DE CUIABÁ - </t>
  </si>
  <si>
    <t>PREÇO UNITÁRIO COM VALOR INCLUSO DE FRETE E ICMS PARA EMPRESAS FORA DE CUIABÁ</t>
  </si>
  <si>
    <t>**COMPOSIÇÃO DA MÃO DE OBRA BASEADA NO BOLETIM  ORSE- JUNHO/2016 - (COD - 09736 )</t>
  </si>
  <si>
    <t>WENDER</t>
  </si>
  <si>
    <t>**COMPOSIÇÃO DA MÃO DE OBRA BASEADA NO BOLETIM  SINAP MAIO/2016 - (COD - 72554 )</t>
  </si>
  <si>
    <t>MACRO DISTRIBUIDORA</t>
  </si>
  <si>
    <t>01.426.365/0001-45</t>
  </si>
  <si>
    <t>(65)3648-3000</t>
  </si>
  <si>
    <t>RENATO</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</si>
  <si>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</si>
  <si>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</si>
  <si>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</si>
  <si>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</si>
  <si>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</si>
  <si>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</si>
  <si>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</si>
  <si>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</si>
  <si>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</si>
  <si>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</si>
  <si>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</si>
  <si>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</si>
  <si>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</si>
  <si>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</si>
  <si>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A D M I N I S T R A Ç Ã O  O B R A</t>
  </si>
  <si>
    <t xml:space="preserve">O insumo de Código 122 (Adesivo Plástico para PVC) tem sua quantidade diferente da referência adotada (ORSE - 10266),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</si>
  <si>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REFLETOR BIVOLT DE LED, 100W DE POTÊNCIA, FLUXO LUMINOSO A PARTIR DE 80 LM/W, TEMPERATURA DE COR APROXIMADAMENTE 6500K (BRANCO FRIO)</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</si>
  <si>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</si>
  <si>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</si>
  <si>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</si>
  <si>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</si>
  <si>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</si>
  <si>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</si>
  <si>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</si>
  <si>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</si>
  <si>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</si>
  <si>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</si>
  <si>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</si>
  <si>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CADASTRISTA DE REDES DE AGUA E ESGOTO COM ENCARGOS COMPLEMENTARES</t>
  </si>
  <si>
    <t>ROTEADOR WIRELESS GIGABITE DUAL BAND COM CONEXÕES COM FIO GIGABITE (RJ45), COMPATIVEL COM OS PADRÕES 802.11ac e 802.11n E TAXA DE TRANSFERÊNCIA DE DADOS WIRELESS COMBINADA MÍNIMA DE 750Mbps.</t>
  </si>
  <si>
    <t>KALUNGA</t>
  </si>
  <si>
    <t>43.283.811/0023-65</t>
  </si>
  <si>
    <t>(11)3347-7000</t>
  </si>
  <si>
    <t>kalunga.com.br</t>
  </si>
  <si>
    <t>CABO UTP 4 PARES CATEGORIA 5e</t>
  </si>
  <si>
    <t>PLUG MAIS DISTRIBUIDORA</t>
  </si>
  <si>
    <t>LIGIA</t>
  </si>
  <si>
    <t>ANTONIO</t>
  </si>
  <si>
    <t>(65)3632-9300</t>
  </si>
  <si>
    <t>LOJA ELETRICA LTDA</t>
  </si>
  <si>
    <t>17.155.342/0010-74</t>
  </si>
  <si>
    <t xml:space="preserve"> (31) 3218-8000</t>
  </si>
  <si>
    <t>lojaeletrica.com.br</t>
  </si>
  <si>
    <t>SUPORTE PARA 5 CONECTORES RJ11/45 PARA QUADRO VDI</t>
  </si>
  <si>
    <t>BLOCO TERMINAL PARA TELEFONE 10 PARES - BLOCO M10</t>
  </si>
  <si>
    <t>SERGIO</t>
  </si>
  <si>
    <t>PATH CORD CAT 5e, 2,5m, COM 2 RJ45 NAS EXTREMIDADES</t>
  </si>
  <si>
    <t>CABO TELEFONICO CCE - APL - 50, 4 PARES, USO EXTERNO</t>
  </si>
  <si>
    <t>ESPELHO PARA CAIXA 4X2" COM DUAS SAIDAS RJ45 (FEMEA), CAT 5e</t>
  </si>
  <si>
    <t>ESPELHO PARA CAIXA 4X2" COM UMA SAÍDA RJ45 (FEMEA), CAT 5e</t>
  </si>
  <si>
    <t>CONECTOR RJ45 FEMEA, CAT 5e</t>
  </si>
  <si>
    <t>PATH CORD CAT 5e, 1,5m, COM 2 RJ45 NAS EXTREMIDADES</t>
  </si>
  <si>
    <t>ELETROCALHA PERFURADA GALVANIZADA DE 100 X 50 X 3000mm</t>
  </si>
  <si>
    <t>T HORIZONTAL PARA ELETROCALHA PERFURADA GALVANIZADA DE 100 X 50 X 3000mm</t>
  </si>
  <si>
    <t>07.237.858/0001-13</t>
  </si>
  <si>
    <t>(65)3025-4300</t>
  </si>
  <si>
    <t>T VERTICAL PARA ELETROCALHA PERFURADA GALVANIZADA DE 100 X 50 X 3000mm</t>
  </si>
  <si>
    <t>EMENDA INTERNA PARA ELETROCLHA PERFURADA GALVANIZADA DE 100 X 50 X 3000mm</t>
  </si>
  <si>
    <t>TERMINAL DE FECHAMENTO PARA ELETROCALHA PERFURADA GALVANIZADA DE 100 X 50 3000mm</t>
  </si>
  <si>
    <t>MÃO FRANCESA PARA ELETROCALHA PERFURADA GALVANIZADA DE 100 X 50 X 3000mm</t>
  </si>
  <si>
    <t>MINI RACK DE PAREDE COM EQUIPAMENTO DE VENTILAÇÃO DE 8U PARA EQUIPAMENTOS</t>
  </si>
  <si>
    <t>PLENITUDE CABOS</t>
  </si>
  <si>
    <t>00.961.747/0001-06</t>
  </si>
  <si>
    <t>(11)2919-4027</t>
  </si>
  <si>
    <t>plenitudecabos.com.br</t>
  </si>
  <si>
    <t xml:space="preserve">SWITCH COM 8 PORTAS DE 10/100/1000Mbps E CAPACIDADE DE ROUTING/SWITCHING DE 10 Gbps. SUPORTE AOS PROTOCOLOS  IEEE 802.3 10BASE-T, IEEE 802.3u 100BASE-TX e IEEE 802.3ab 1000BASE-T. </t>
  </si>
  <si>
    <t>NET COMPUTADORES</t>
  </si>
  <si>
    <t>02.465.944/0001-60</t>
  </si>
  <si>
    <t>netcomputadores.com.br</t>
  </si>
  <si>
    <t>VOICE PAINEL 20 POSIÇÕES RJ45</t>
  </si>
  <si>
    <t>ITCOMTECH</t>
  </si>
  <si>
    <t>13.393.011/0001-20</t>
  </si>
  <si>
    <t xml:space="preserve"> (11) 2839.0446 </t>
  </si>
  <si>
    <t>itcomtech.com.br</t>
  </si>
  <si>
    <t>CENTRAL TELEFONICA PABX, CAPACIDADE DE 2 LINHAS E 8 RAMAIS</t>
  </si>
  <si>
    <t>EBAA SHOP</t>
  </si>
  <si>
    <t>22.845.245/0001-52</t>
  </si>
  <si>
    <t xml:space="preserve"> (14)3471-7383</t>
  </si>
  <si>
    <t>ebaashop.com</t>
  </si>
  <si>
    <t>EXTRA</t>
  </si>
  <si>
    <t>07.170.938/0001-07</t>
  </si>
  <si>
    <t>4003-0363</t>
  </si>
  <si>
    <t>extra.com.br</t>
  </si>
  <si>
    <t>GUIA DE CABOS HORIZONTAIS FECHADOS</t>
  </si>
  <si>
    <t>RÉGUA DE TOMADAS PARA RACK - 6 TOMADAS 2P+T 10A - 1U</t>
  </si>
  <si>
    <t xml:space="preserve">**COMPOSIÇÃO BASEADA NO BOLETIM CIDADES/MT (FEV/14) "CP0104". </t>
  </si>
  <si>
    <t xml:space="preserve">SWITCH COM 16 PORTAS DE 10/100/1000Mbps E CAPACIDADE DE ROUTING/SWITCHING DE 10 Gbps. SUPORTE AOS PROTOCOLOS  IEEE 802.3 10BASE-T, IEEE 802.3u 100BASE-TX e IEEE 802.3ab 1000BASE-T. </t>
  </si>
  <si>
    <t>TOMADA RJ45 DUPLA COM CAIXA DE PASSAGEM 4x2" PARA EMBUTIR NO PISO, COM ESPELHO CROMADO</t>
  </si>
  <si>
    <t>VERGALHÃO ROSCA TOTAL 5/16'' (TIRANTE)</t>
  </si>
  <si>
    <t>CANTONEIRA ZZ</t>
  </si>
  <si>
    <t>SUSPENSÃO VERTICAL PARA ELETROCALHA PERFURADA 100 X 50 mm</t>
  </si>
  <si>
    <t>CONECTOR RJ45 (MACHO) P/ CABO CAT 5e</t>
  </si>
  <si>
    <t>MINI RACK DE PAREDE COM UNIDADE DE VENTILAÇÃO, COM 12U PARA INSTALAÇÃO DE EQUIPAMENTOS</t>
  </si>
  <si>
    <t>CENTRAL CABOS</t>
  </si>
  <si>
    <t xml:space="preserve">07.284.035/0001-49 </t>
  </si>
  <si>
    <t>(11) 3334-3710</t>
  </si>
  <si>
    <t>centralcabos.com.br</t>
  </si>
  <si>
    <t>COTOVELO RETO 90º PARA ELETROCALHA PERFURADA 100 X 50</t>
  </si>
  <si>
    <t>ELETROCALHA PERFURADA GALVANIZADA DE 50 X 50 X 3000mm</t>
  </si>
  <si>
    <t>EMENDA INTERNA PARA ELETROCLHA PERFURADA GALVANIZADA DE 50 X 50 X 3000mm</t>
  </si>
  <si>
    <t>COTOVELO RETO 90 º PARA ELETROCALHA 50 X 50</t>
  </si>
  <si>
    <t>VERGALHÃO GALVANIZADO A FOGO 3/8" X 3,00m (RE-BAR)</t>
  </si>
  <si>
    <t>CLIPS GALVANIZADO 3/8"</t>
  </si>
  <si>
    <t>CONECTOR EM LATÃO TIPO MINI-GAR PARA CABOS DE 16 A 50MM²</t>
  </si>
  <si>
    <t>FORNECIMENTO E INSTALAÇÃO DE SUPORTE ISOLADOR SIMPLES DIAMETRO NOMINAL 5/16", COM ROSCA SOBERBA (INSTALADO EM PLACA CIMENTÍCIA)</t>
  </si>
  <si>
    <t>PARAFUSO AUTO BROCANTE 3/16 X 2"</t>
  </si>
  <si>
    <t>PARAFUSO AUOBROCANTE 3/16" X 2" (100 unidades)</t>
  </si>
  <si>
    <t>PARAFUSO AUOBROCANTE 3/16" X 2" - VALOR FINAL POR UNIDADE</t>
  </si>
  <si>
    <t>FORNECIMENTO E INSTALAÇÃO DE SUPORTE ISOLADOR REFORÇADO DIAMETRO NOMINAL 5/16", COM ROSCA SOBERBA (INSTALADO EM PLACA CIMENTÍCIA)</t>
  </si>
  <si>
    <t>FORNECIMENTO E INSTALAÇÃO DE TERMINAL AÉREO EM AÇO GALVANIZADO COM BASE DE FIXAÇÃO H=35CM (INSTALAÇÃO EM PLACA CIMENTÍCIA)</t>
  </si>
  <si>
    <t>FORNECIMENTO E INSTALAÇÃO DE ISOLADOR PARA CANTO 90° ROSCA SOBERBA EM FG COM ISOLADOR (INSTALADO EM PLACA CIMENTÍCIA)</t>
  </si>
  <si>
    <t>DIRCEU</t>
  </si>
  <si>
    <t>PATRIANE</t>
  </si>
  <si>
    <t>PETEL CUIABÁ</t>
  </si>
  <si>
    <t>08.139.615/0002-96</t>
  </si>
  <si>
    <t>(65) 3046-4500</t>
  </si>
  <si>
    <t xml:space="preserve">BARRA CHATA DE ALUMÍNIO 3/4" X 1/4" </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</si>
  <si>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</si>
  <si>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</si>
  <si>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</si>
  <si>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</si>
  <si>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</si>
  <si>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</si>
  <si>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</si>
  <si>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</si>
  <si>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</si>
  <si>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</si>
  <si>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</si>
  <si>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</si>
  <si>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</si>
  <si>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</si>
  <si>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</si>
  <si>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</si>
  <si>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</si>
  <si>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</si>
  <si>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</si>
  <si>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</si>
  <si>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</si>
  <si>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</si>
  <si>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</si>
  <si>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</si>
  <si>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</si>
  <si>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</si>
  <si>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</si>
  <si>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</si>
  <si>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</si>
  <si>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</si>
  <si>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</si>
  <si>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</si>
  <si>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</si>
  <si>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</si>
  <si>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</si>
  <si>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</si>
  <si>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</si>
  <si>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(COMPOSIÇÃO REPRESENTATIVA) EXECUÇÃO DE ESCADA EM CONCRETO ARMADO, MOLDADA IN LOCO, FCK = 25 MPA. AF_02/2017</t>
  </si>
  <si>
    <t>**COMPOSIÇÃO BASEADA NA TABELA SINAPI, CODIGO 73967/2, MARÇO 2017.</t>
  </si>
  <si>
    <t>**COMPOSIÇÃO BASEADA NA TABELA SINAPI, CODIGO 85178, MARÇO 2017.</t>
  </si>
  <si>
    <t>AMM PAI 006</t>
  </si>
  <si>
    <t>C O O R D E N A Ç Ã O   T É C N I C A   E   D E   P R O J E T O S</t>
  </si>
  <si>
    <t>C O M P O S I Ç Ã O   D E   P R E Ç O S  A C A D E M I A   D A    3º I D A D E</t>
  </si>
  <si>
    <t>COTAÇÃO DE MERCADO - EMPRESAS CONSULTADAS</t>
  </si>
  <si>
    <t>MATERIAL</t>
  </si>
  <si>
    <t>Cot. A</t>
  </si>
  <si>
    <t>Cot. B</t>
  </si>
  <si>
    <t>Cot. C</t>
  </si>
  <si>
    <t>ROTAÇÃO DUPLA DIAGONAL DUPLO</t>
  </si>
  <si>
    <t>03</t>
  </si>
  <si>
    <t>ROTAÇÃO VERTICAL DUPLA</t>
  </si>
  <si>
    <t>04</t>
  </si>
  <si>
    <t>SURF DUPLO</t>
  </si>
  <si>
    <t>05</t>
  </si>
  <si>
    <t>PRESSÃO DE PERNAS DUPLO</t>
  </si>
  <si>
    <t>06</t>
  </si>
  <si>
    <t>07</t>
  </si>
  <si>
    <t>SIMULADOR DE CAVALGADA</t>
  </si>
  <si>
    <t>TOTAL POR EMPRESA</t>
  </si>
  <si>
    <t>INFORMAÇÕES REFERENTE AS EMPRESAS CONSULTADAS PARA COTAÇÃO DE COMPOSIÇÃO - ACADEMIA DA TERCEIRA IDADE</t>
  </si>
  <si>
    <t>ACADEMIA DA 3° IDADE</t>
  </si>
  <si>
    <t>15.533.849/0001-06</t>
  </si>
  <si>
    <t>(44) 3222-4620</t>
  </si>
  <si>
    <t>AMM EQUIP 01</t>
  </si>
  <si>
    <t>AMM EQUIP 02</t>
  </si>
  <si>
    <t>FORNECIMENTO E INSTALAÇÃO - ROTAÇÃO DUPLA DIAGONAL</t>
  </si>
  <si>
    <t>AMM EQUIP 03</t>
  </si>
  <si>
    <t>FORNECIMENTO E INSTALAÇÃO - ROTAÇÃO VERTICAL DUPLA</t>
  </si>
  <si>
    <t>AMM EQUIP 04</t>
  </si>
  <si>
    <t>FORNECIMENTO E INSTALAÇÃO - SURF DUPLO</t>
  </si>
  <si>
    <t>AMM EQUIP 05</t>
  </si>
  <si>
    <t>FORNECIMENTO E INSTALAÇÃO - PRESSÃO DE PERNAS DUPLO</t>
  </si>
  <si>
    <t>FORNECIMENTO E INSTALAÇÃO - SIMULADOR DE CAVALGADA</t>
  </si>
  <si>
    <t>AMM ACADEMIA 001</t>
  </si>
  <si>
    <t>FORNECIMENTO E INSTALAÇÃO  DA ACADEMIA DA 3° IDADE</t>
  </si>
  <si>
    <t>F O R N E C I M E N T O   E   I N S T A L A Ç Ã O    D O S    E Q U I P A M E N T O S</t>
  </si>
  <si>
    <t>V. MEDIANO</t>
  </si>
  <si>
    <t>CARROSEL</t>
  </si>
  <si>
    <t>GANGORRA EM PÉ</t>
  </si>
  <si>
    <t>ESCALADA</t>
  </si>
  <si>
    <t>MULTI INFANTIL COM 5 BRINQUEDOS CONJUGADO</t>
  </si>
  <si>
    <t>COTAÇÃO DE MERCADO COM VALOR REFERENTE A EPOCA DO BOLETIM BASE DO ORÇAMENTO FEVEREIRO/2014 (RETROAGIDAS COM INDICE DO INCC)</t>
  </si>
  <si>
    <t>EQ. INFANTIL 01</t>
  </si>
  <si>
    <t>CARROSEL INCLUSIVE BASE DE SUPORTE E INSTALAÇÃO</t>
  </si>
  <si>
    <t xml:space="preserve">CARROSEL  </t>
  </si>
  <si>
    <t>AMM BASE 004</t>
  </si>
  <si>
    <t>BASE PARA SUPORTE DOS EQUIPAMENTOS PARQUE INFANTIL - TIPO 02</t>
  </si>
  <si>
    <t>EQ. INFANTIL 02</t>
  </si>
  <si>
    <t>GANGORRA EM PÉ INCLUSIVE BASE DE SUPORTE E INSTALAÇÃO</t>
  </si>
  <si>
    <t>EQ. INFANTIL 03</t>
  </si>
  <si>
    <t>ESCALADA INCLUSIVE BASE DE SUPORTE E INSTALAÇÃO</t>
  </si>
  <si>
    <t>EQ. INFANTIL 04</t>
  </si>
  <si>
    <t>MULTI INFANTIL COM 5 BRINQUEDOS CONJUGADO INCLUSIVE BASE DE SUPORTE E INSTALAÇÃO</t>
  </si>
  <si>
    <t>AMM BASE 003</t>
  </si>
  <si>
    <t>BASE PARA SUPORTE DOS EQUIPAMENTOS PARQUE INFANTIL - TIPO 01</t>
  </si>
  <si>
    <t>AMM BASE 005</t>
  </si>
  <si>
    <t>AMM ACADEMIA 01</t>
  </si>
  <si>
    <t xml:space="preserve">ACADEMIA AO AR LIVRE </t>
  </si>
  <si>
    <t>EQ. 01</t>
  </si>
  <si>
    <t>ALONGADOR INCLUSIVE BASE DE SUPORTE E INSTALAÇÃO</t>
  </si>
  <si>
    <t>EQ. 02</t>
  </si>
  <si>
    <t>ROTAÇÃO DUPLA DIAGONAL DUPLO INCLUSIVE BASE DE SUPORTE E INSTALAÇÃO</t>
  </si>
  <si>
    <t>EQ. 03</t>
  </si>
  <si>
    <t>ROTAÇÃO VERTICAL DUPLA INCLUSIVE BASE DE SUPORTE E INSTALAÇÃO</t>
  </si>
  <si>
    <t>EQ. 04</t>
  </si>
  <si>
    <t>SURF DUPLO INCLUSIVE BASE DE SUPORTE E INSTALAÇÃO</t>
  </si>
  <si>
    <t>EQ. 05</t>
  </si>
  <si>
    <t>PRESSÃO DE PERNAS DUPLO INCLUSIVE BASE DE SUPORTE E INSTALAÇÃO</t>
  </si>
  <si>
    <t>EQ. 06</t>
  </si>
  <si>
    <t>ESKI INCLUSIVE BASE DE SUPORTE E INSTALAÇÃO</t>
  </si>
  <si>
    <t>EQ. 07</t>
  </si>
  <si>
    <t>SIMULADOR DE CAVALGADA INCLUSIVE BASE DE SUPORTE E INSTALAÇÃO</t>
  </si>
  <si>
    <t>EQ. 08</t>
  </si>
  <si>
    <t>REMADA SENTADA INCLUSIVE BASE DE SUPORTE E INSTALAÇÃO</t>
  </si>
  <si>
    <t>EQ. 09</t>
  </si>
  <si>
    <t>SIMULADOR DE CAMINHADA INCLUSIVE BASE DE SUPORTE E INSTALAÇÃO</t>
  </si>
  <si>
    <t>EQ. 10</t>
  </si>
  <si>
    <t>MULTI-EXERCITADOR INCLUSIVE BASE DE SUPORTE E INSTALAÇÃO</t>
  </si>
  <si>
    <t>AMM INFANTIL 01</t>
  </si>
  <si>
    <t>PARQUE INFANTIL</t>
  </si>
  <si>
    <t>AMM PAI 007</t>
  </si>
  <si>
    <t>AMM PAI 008</t>
  </si>
  <si>
    <t>AMM PAI 009</t>
  </si>
  <si>
    <t xml:space="preserve">MODALIDADE: </t>
  </si>
  <si>
    <t xml:space="preserve">C O M P O S I Ç Ã O   D E   P R E Ç O S   - P L A Y G R O U N D </t>
  </si>
  <si>
    <t>MULTI INFANTIL</t>
  </si>
  <si>
    <t>GANGORRA</t>
  </si>
  <si>
    <t>ESCALADA OU TREPA-TREPA</t>
  </si>
  <si>
    <t>GIRA-GIRA OU CARROSSEL</t>
  </si>
  <si>
    <t>INFORMAÇÕES REFERENTE AS EMPRESAS CONSULTADAS PARA COTAÇÃO DE COMPOSIÇÃO - PARQUE INFANTIL</t>
  </si>
  <si>
    <t>PARQUE INFANTIL (MULTI INFANTIL, GANGORRA, ESCALADA, GIRA-GIRA E BALANÇO)</t>
  </si>
  <si>
    <t>AMM PARQUE 01</t>
  </si>
  <si>
    <t>FORNECIMENTO E INSTALAÇÃO - MULTI INFANTIL</t>
  </si>
  <si>
    <t>MEMÓRIA DE CÁLCULO - MULTI INFANTIL</t>
  </si>
  <si>
    <t>CÁLCULO</t>
  </si>
  <si>
    <t>CONFORME PROJETO ARQUITETÔNICO</t>
  </si>
  <si>
    <t>ESCAVACAO MANUAL DE VALA EM  MATERIAL DE 1A CATEGORIA ATE 1,5M EXCLUINDO ESGOTAMENTO / ESCORAMENTO</t>
  </si>
  <si>
    <t>CONCRETO FCK=15MPA, VIRADO EM BETONEIRA, SEM LANCAMENTO, COM IMPERMEAB ILIZANTE</t>
  </si>
  <si>
    <t>AMM PARQUE 02</t>
  </si>
  <si>
    <t>FORNECIMENTO E INSTALAÇÃO - GANGORRA</t>
  </si>
  <si>
    <t>MEMÓRIA DE CÁLCULO - GANGORRA</t>
  </si>
  <si>
    <t>AMM PARQUE 03</t>
  </si>
  <si>
    <t>FORNECIMENTO E INSTALAÇÃO - ESCALADA OU TREPA-TREPA</t>
  </si>
  <si>
    <t>MEMÓRIA DE CÁLCULO - ESCALADA OU TREPA-TREPA</t>
  </si>
  <si>
    <t>AMM PARQUE 04</t>
  </si>
  <si>
    <t>FORNECIMENTO E INSTALAÇÃO - GIRA GIRA OU CARROSSEL</t>
  </si>
  <si>
    <t>AMM PARQUE 05</t>
  </si>
  <si>
    <t>FORNECIMENTO E INSTALAÇÃO - ESCORREGADOR</t>
  </si>
  <si>
    <t>73965/010</t>
  </si>
  <si>
    <t>73983/001</t>
  </si>
  <si>
    <t>92873</t>
  </si>
  <si>
    <t>88316</t>
  </si>
  <si>
    <t>**COMPOSIÇÃO BASEADA NO CATÁLOGO SCO (RIO DE JANEIRO), CÓD. PJ 24.13.1000 - MÃO DE OBRA</t>
  </si>
  <si>
    <t>MEMÓRIA DE CÁLCULO - GIRA GIRA OU CARROSSEL</t>
  </si>
  <si>
    <t>FORNECIMENTO E INSTALAÇÃO - BALANÇO</t>
  </si>
  <si>
    <t>AMM PARQUE 001</t>
  </si>
  <si>
    <t>FORNECIMENTO E INSTALAÇÃO  DO PLAYGROUND</t>
  </si>
  <si>
    <t>PLAYGROUND</t>
  </si>
  <si>
    <t>ACADEMIA DA 3 IDADE</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</si>
  <si>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</si>
  <si>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</si>
  <si>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</si>
  <si>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</si>
  <si>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</si>
  <si>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</si>
  <si>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</si>
  <si>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</si>
  <si>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</si>
  <si>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</si>
  <si>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</si>
  <si>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</si>
  <si>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</si>
  <si>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</si>
  <si>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</si>
  <si>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</si>
  <si>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</si>
  <si>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</si>
  <si>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</si>
  <si>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</si>
  <si>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</si>
  <si>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</si>
  <si>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</si>
  <si>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</si>
  <si>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</si>
  <si>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</si>
  <si>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</si>
  <si>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</si>
  <si>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</si>
  <si>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</si>
  <si>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</si>
  <si>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</si>
  <si>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</si>
  <si>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</si>
  <si>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</si>
  <si>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</si>
  <si>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</si>
  <si>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</si>
  <si>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</si>
  <si>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</si>
  <si>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</si>
  <si>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</si>
  <si>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</si>
  <si>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</si>
  <si>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</si>
  <si>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</si>
  <si>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</si>
  <si>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</si>
  <si>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</si>
  <si>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</si>
  <si>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</si>
  <si>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</si>
  <si>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</si>
  <si>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</si>
  <si>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</si>
  <si>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</si>
  <si>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</si>
  <si>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</si>
  <si>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</si>
  <si>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</si>
  <si>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</si>
  <si>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</si>
  <si>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</si>
  <si>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</si>
  <si>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</si>
  <si>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</si>
  <si>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</si>
  <si>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</si>
  <si>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</si>
  <si>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</si>
  <si>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</si>
  <si>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</si>
  <si>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</si>
  <si>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</si>
  <si>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</si>
  <si>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</si>
  <si>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</si>
  <si>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</si>
  <si>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</si>
  <si>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</si>
  <si>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</si>
  <si>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</si>
  <si>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</si>
  <si>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</si>
  <si>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</si>
  <si>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</si>
  <si>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</si>
  <si>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</si>
  <si>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</si>
  <si>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</si>
  <si>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</si>
  <si>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</si>
  <si>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</si>
  <si>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</si>
  <si>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</si>
  <si>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</si>
  <si>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</si>
  <si>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</si>
  <si>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</si>
  <si>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</si>
  <si>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</si>
  <si>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</si>
  <si>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</si>
  <si>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</si>
  <si>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</si>
  <si>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</si>
  <si>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</si>
  <si>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</si>
  <si>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</si>
  <si>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</si>
  <si>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</si>
  <si>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</si>
  <si>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</si>
  <si>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</si>
  <si>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</si>
  <si>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</si>
  <si>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</si>
  <si>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</si>
  <si>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</si>
  <si>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</si>
  <si>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</si>
  <si>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</si>
  <si>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</si>
  <si>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</si>
  <si>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</si>
  <si>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</si>
  <si>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</si>
  <si>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</si>
  <si>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</si>
  <si>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</si>
  <si>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</si>
  <si>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</si>
  <si>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</si>
  <si>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</si>
  <si>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</si>
  <si>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</si>
  <si>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</si>
  <si>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</si>
  <si>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</si>
  <si>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</si>
  <si>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</si>
  <si>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</si>
  <si>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</si>
  <si>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</si>
  <si>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</si>
  <si>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</si>
  <si>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</si>
  <si>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</si>
  <si>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</si>
  <si>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</si>
  <si>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</si>
  <si>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</si>
  <si>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</si>
  <si>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</si>
  <si>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</si>
  <si>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</si>
  <si>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</si>
  <si>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</si>
  <si>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</si>
  <si>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</si>
  <si>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</si>
  <si>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</si>
  <si>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</si>
  <si>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</si>
  <si>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</si>
  <si>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</si>
  <si>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</si>
  <si>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</si>
  <si>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</si>
  <si>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</si>
  <si>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</si>
  <si>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</si>
  <si>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ALUGUEL CONTAINER/ESCRIT INCL INST ELET LARG=2,20 COMP=6,20M          ALT=2,50M CHAPA ACO C/NERV TRAPEZ FORRO C/ISOL TERMO/ACUSTICO         CHASSIS REFORC PISO COMPENS NAVAL EXC TRANSP/CARGA/DESCARGA</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</si>
  <si>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</si>
  <si>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</si>
  <si>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</si>
  <si>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</si>
  <si>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</si>
  <si>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</si>
  <si>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</si>
  <si>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</si>
  <si>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</si>
  <si>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</si>
  <si>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</si>
  <si>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</si>
  <si>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</si>
  <si>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</si>
  <si>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</si>
  <si>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</si>
  <si>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</si>
  <si>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</si>
  <si>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</si>
  <si>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</si>
  <si>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</si>
  <si>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</si>
  <si>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</si>
  <si>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</si>
  <si>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</si>
  <si>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</si>
  <si>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</si>
  <si>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</si>
  <si>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</si>
  <si>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</si>
  <si>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</si>
  <si>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</si>
  <si>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</si>
  <si>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</si>
  <si>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</si>
  <si>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</si>
  <si>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</si>
  <si>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</si>
  <si>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</si>
  <si>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</si>
  <si>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</si>
  <si>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</si>
  <si>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</si>
  <si>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</si>
  <si>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</si>
  <si>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</si>
  <si>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</si>
  <si>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</si>
  <si>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</si>
  <si>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</si>
  <si>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</si>
  <si>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</si>
  <si>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</si>
  <si>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</si>
  <si>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</si>
  <si>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</si>
  <si>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</si>
  <si>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</si>
  <si>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</si>
  <si>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</si>
  <si>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</si>
  <si>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</si>
  <si>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</si>
  <si>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</si>
  <si>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</si>
  <si>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</si>
  <si>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</si>
  <si>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</si>
  <si>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</si>
  <si>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</si>
  <si>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</si>
  <si>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</si>
  <si>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</si>
  <si>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</si>
  <si>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</si>
  <si>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</si>
  <si>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</si>
  <si>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</si>
  <si>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</si>
  <si>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</si>
  <si>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</si>
  <si>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</si>
  <si>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</si>
  <si>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</si>
  <si>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</si>
  <si>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</si>
  <si>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</si>
  <si>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</si>
  <si>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</si>
  <si>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</si>
  <si>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</si>
  <si>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</si>
  <si>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</si>
  <si>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</si>
  <si>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</si>
  <si>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</si>
  <si>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</si>
  <si>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</si>
  <si>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</si>
  <si>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</si>
  <si>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</si>
  <si>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</si>
  <si>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</si>
  <si>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</si>
  <si>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</si>
  <si>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</si>
  <si>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</si>
  <si>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</si>
  <si>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</si>
  <si>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</si>
  <si>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</si>
  <si>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</si>
  <si>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</si>
  <si>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</si>
  <si>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</si>
  <si>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</si>
  <si>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</si>
  <si>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</si>
  <si>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</si>
  <si>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</si>
  <si>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</si>
  <si>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</si>
  <si>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</si>
  <si>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</si>
  <si>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</si>
  <si>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</si>
  <si>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</si>
  <si>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</si>
  <si>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</si>
  <si>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</si>
  <si>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</si>
  <si>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</si>
  <si>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</si>
  <si>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</si>
  <si>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</si>
  <si>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</si>
  <si>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</si>
  <si>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</si>
  <si>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</si>
  <si>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</si>
  <si>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</si>
  <si>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</si>
  <si>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</si>
  <si>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</si>
  <si>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</si>
  <si>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</si>
  <si>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</si>
  <si>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</si>
  <si>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</si>
  <si>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</si>
  <si>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</si>
  <si>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</si>
  <si>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</si>
  <si>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</si>
  <si>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</si>
  <si>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</si>
  <si>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</si>
  <si>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</si>
  <si>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</si>
  <si>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</si>
  <si>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</si>
  <si>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</si>
  <si>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</si>
  <si>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</si>
  <si>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</si>
  <si>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</si>
  <si>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</si>
  <si>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</si>
  <si>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</si>
  <si>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</si>
  <si>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</si>
  <si>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</si>
  <si>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</si>
  <si>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</si>
  <si>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</si>
  <si>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</si>
  <si>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</si>
  <si>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</si>
  <si>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</si>
  <si>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</si>
  <si>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</si>
  <si>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</si>
  <si>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</si>
  <si>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</si>
  <si>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</si>
  <si>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</si>
  <si>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</si>
  <si>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</si>
  <si>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</si>
  <si>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</si>
  <si>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</si>
  <si>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</si>
  <si>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MÁQUINA DEMARCADORA DE FAIXA DE TRÁFEGO À FRIO, AUTOPROPELIDA, POTÊNCIA 38 HP - CHI DIURNO. AF_07/2016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</si>
  <si>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</si>
  <si>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</si>
  <si>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</si>
  <si>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</si>
  <si>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</si>
  <si>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</si>
  <si>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</si>
  <si>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</si>
  <si>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</si>
  <si>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</si>
  <si>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</si>
  <si>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</si>
  <si>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</si>
  <si>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</si>
  <si>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</si>
  <si>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</si>
  <si>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</si>
  <si>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</si>
  <si>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</si>
  <si>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</si>
  <si>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</si>
  <si>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</si>
  <si>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</si>
  <si>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</si>
  <si>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</si>
  <si>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</si>
  <si>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</si>
  <si>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</si>
  <si>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</si>
  <si>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</si>
  <si>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</si>
  <si>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</si>
  <si>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</si>
  <si>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</si>
  <si>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</si>
  <si>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</si>
  <si>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</si>
  <si>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</si>
  <si>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</si>
  <si>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</si>
  <si>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</si>
  <si>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</si>
  <si>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</si>
  <si>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</si>
  <si>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</si>
  <si>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</si>
  <si>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</si>
  <si>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</si>
  <si>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</si>
  <si>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</si>
  <si>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</si>
  <si>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</si>
  <si>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</si>
  <si>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</si>
  <si>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</si>
  <si>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</si>
  <si>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</si>
  <si>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</si>
  <si>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</si>
  <si>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</si>
  <si>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</si>
  <si>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</si>
  <si>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</si>
  <si>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</si>
  <si>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</si>
  <si>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</si>
  <si>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</si>
  <si>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</si>
  <si>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</si>
  <si>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</si>
  <si>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</si>
  <si>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</si>
  <si>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</si>
  <si>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</si>
  <si>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</si>
  <si>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</si>
  <si>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</si>
  <si>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</si>
  <si>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</si>
  <si>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</si>
  <si>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</si>
  <si>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</si>
  <si>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</si>
  <si>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</si>
  <si>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</si>
  <si>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</si>
  <si>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</si>
  <si>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</si>
  <si>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</si>
  <si>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</si>
  <si>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</si>
  <si>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</si>
  <si>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</si>
  <si>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</si>
  <si>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</si>
  <si>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</si>
  <si>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</si>
  <si>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</si>
  <si>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</si>
  <si>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</si>
  <si>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</si>
  <si>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</si>
  <si>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</si>
  <si>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</si>
  <si>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</si>
  <si>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</si>
  <si>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</si>
  <si>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</si>
  <si>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</si>
  <si>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</si>
  <si>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</si>
  <si>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</si>
  <si>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</si>
  <si>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</si>
  <si>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</si>
  <si>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</si>
  <si>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</si>
  <si>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</si>
  <si>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</si>
  <si>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</si>
  <si>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</si>
  <si>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</si>
  <si>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</si>
  <si>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</si>
  <si>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</si>
  <si>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</si>
  <si>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</si>
  <si>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</si>
  <si>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</si>
  <si>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</si>
  <si>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</si>
  <si>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</si>
  <si>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</si>
  <si>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</si>
  <si>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</si>
  <si>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</si>
  <si>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</si>
  <si>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</si>
  <si>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</si>
  <si>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</si>
  <si>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</si>
  <si>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</si>
  <si>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</si>
  <si>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</si>
  <si>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</si>
  <si>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</si>
  <si>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</si>
  <si>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</si>
  <si>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</si>
  <si>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</si>
  <si>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</si>
  <si>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</si>
  <si>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</si>
  <si>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</si>
  <si>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</si>
  <si>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</si>
  <si>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</si>
  <si>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</si>
  <si>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</si>
  <si>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</si>
  <si>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</si>
  <si>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</si>
  <si>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</si>
  <si>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</si>
  <si>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</si>
  <si>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</si>
  <si>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</si>
  <si>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</si>
  <si>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</si>
  <si>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</si>
  <si>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</si>
  <si>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</si>
  <si>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</si>
  <si>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</si>
  <si>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</si>
  <si>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</si>
  <si>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</si>
  <si>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</si>
  <si>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</si>
  <si>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</si>
  <si>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</si>
  <si>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</si>
  <si>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</si>
  <si>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</si>
  <si>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</si>
  <si>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</si>
  <si>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</si>
  <si>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</si>
  <si>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</si>
  <si>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</si>
  <si>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</si>
  <si>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</si>
  <si>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</si>
  <si>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</si>
  <si>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</si>
  <si>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</si>
  <si>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</si>
  <si>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</si>
  <si>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</si>
  <si>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</si>
  <si>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</si>
  <si>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</si>
  <si>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</si>
  <si>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</si>
  <si>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</si>
  <si>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</si>
  <si>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</si>
  <si>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</si>
  <si>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</si>
  <si>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</si>
  <si>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</si>
  <si>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</si>
  <si>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</si>
  <si>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</si>
  <si>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</si>
  <si>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</si>
  <si>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</si>
  <si>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</si>
  <si>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</si>
  <si>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</si>
  <si>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</si>
  <si>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</si>
  <si>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</si>
  <si>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</si>
  <si>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</si>
  <si>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</si>
  <si>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</si>
  <si>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</si>
  <si>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</si>
  <si>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</si>
  <si>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</si>
  <si>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</si>
  <si>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</si>
  <si>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</si>
  <si>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</si>
  <si>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</si>
  <si>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</si>
  <si>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</si>
  <si>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</si>
  <si>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</si>
  <si>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</si>
  <si>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</si>
  <si>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</si>
  <si>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</si>
  <si>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</si>
  <si>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</si>
  <si>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</si>
  <si>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</si>
  <si>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</si>
  <si>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</si>
  <si>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</si>
  <si>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</si>
  <si>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</si>
  <si>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</si>
  <si>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</si>
  <si>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</si>
  <si>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</si>
  <si>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</si>
  <si>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</si>
  <si>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</si>
  <si>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</si>
  <si>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</si>
  <si>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</si>
  <si>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</si>
  <si>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</si>
  <si>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</si>
  <si>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</si>
  <si>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</si>
  <si>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</si>
  <si>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</si>
  <si>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</si>
  <si>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</si>
  <si>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</si>
  <si>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</si>
  <si>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</si>
  <si>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</si>
  <si>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</si>
  <si>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</si>
  <si>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</si>
  <si>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</si>
  <si>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</si>
  <si>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</si>
  <si>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</si>
  <si>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</si>
  <si>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</si>
  <si>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</si>
  <si>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</si>
  <si>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</si>
  <si>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</si>
  <si>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</si>
  <si>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</si>
  <si>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</si>
  <si>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</si>
  <si>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</si>
  <si>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</si>
  <si>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</si>
  <si>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</si>
  <si>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</si>
  <si>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</si>
  <si>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</si>
  <si>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</si>
  <si>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</si>
  <si>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</si>
  <si>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</si>
  <si>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</si>
  <si>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</si>
  <si>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</si>
  <si>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</si>
  <si>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</si>
  <si>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</si>
  <si>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</si>
  <si>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</si>
  <si>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</si>
  <si>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</si>
  <si>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</si>
  <si>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</si>
  <si>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</si>
  <si>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</si>
  <si>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</si>
  <si>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</si>
  <si>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</si>
  <si>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</si>
  <si>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</si>
  <si>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</si>
  <si>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</si>
  <si>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</si>
  <si>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</si>
  <si>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</si>
  <si>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</si>
  <si>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</si>
  <si>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</si>
  <si>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</si>
  <si>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</si>
  <si>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</si>
  <si>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</si>
  <si>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</si>
  <si>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</si>
  <si>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</si>
  <si>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</si>
  <si>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</si>
  <si>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</si>
  <si>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</si>
  <si>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</si>
  <si>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</si>
  <si>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</si>
  <si>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</si>
  <si>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</si>
  <si>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</si>
  <si>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</si>
  <si>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</si>
  <si>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</si>
  <si>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</si>
  <si>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</si>
  <si>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</si>
  <si>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</si>
  <si>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</si>
  <si>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</si>
  <si>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</si>
  <si>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</si>
  <si>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</si>
  <si>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</si>
  <si>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</si>
  <si>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</si>
  <si>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</si>
  <si>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</si>
  <si>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</si>
  <si>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</si>
  <si>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</si>
  <si>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</si>
  <si>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</si>
  <si>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</si>
  <si>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</si>
  <si>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</si>
  <si>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</si>
  <si>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</si>
  <si>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</si>
  <si>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</si>
  <si>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</si>
  <si>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</si>
  <si>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</si>
  <si>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</si>
  <si>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</si>
  <si>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</si>
  <si>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</si>
  <si>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</si>
  <si>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</si>
  <si>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</si>
  <si>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</si>
  <si>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</si>
  <si>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</si>
  <si>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</si>
  <si>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</si>
  <si>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</si>
  <si>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</si>
  <si>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</si>
  <si>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</si>
  <si>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</si>
  <si>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</si>
  <si>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</si>
  <si>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</si>
  <si>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</si>
  <si>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</si>
  <si>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</si>
  <si>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</si>
  <si>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</si>
  <si>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</si>
  <si>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</si>
  <si>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</si>
  <si>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</si>
  <si>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</si>
  <si>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</si>
  <si>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</si>
  <si>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</si>
  <si>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</si>
  <si>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</si>
  <si>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</si>
  <si>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</si>
  <si>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</si>
  <si>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</si>
  <si>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</si>
  <si>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</si>
  <si>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</si>
  <si>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</si>
  <si>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</si>
  <si>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</si>
  <si>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</si>
  <si>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</si>
  <si>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</si>
  <si>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</si>
  <si>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</si>
  <si>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</si>
  <si>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</si>
  <si>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</si>
  <si>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</si>
  <si>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</si>
  <si>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</si>
  <si>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</si>
  <si>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</si>
  <si>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</si>
  <si>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</si>
  <si>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</si>
  <si>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</si>
  <si>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</si>
  <si>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</si>
  <si>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</si>
  <si>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</si>
  <si>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</si>
  <si>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</si>
  <si>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</si>
  <si>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</si>
  <si>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</si>
  <si>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</si>
  <si>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</si>
  <si>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</si>
  <si>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</si>
  <si>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</si>
  <si>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</si>
  <si>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</si>
  <si>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</si>
  <si>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</si>
  <si>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</si>
  <si>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</si>
  <si>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</si>
  <si>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</si>
  <si>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</si>
  <si>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</si>
  <si>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</si>
  <si>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</si>
  <si>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</si>
  <si>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</si>
  <si>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</si>
  <si>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</si>
  <si>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</si>
  <si>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</si>
  <si>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</si>
  <si>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</si>
  <si>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</si>
  <si>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</si>
  <si>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</si>
  <si>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</si>
  <si>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</si>
  <si>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</si>
  <si>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</si>
  <si>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</si>
  <si>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ACO ESTRUTURAL PERFIL I 12 X 5 1/4</t>
  </si>
  <si>
    <t>ESTRUTURA METALICA EM ACO ESTRUTURAL PERFIL I 6 X 3 3/8</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</si>
  <si>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</si>
  <si>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</si>
  <si>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</si>
  <si>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</si>
  <si>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</si>
  <si>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</si>
  <si>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</si>
  <si>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</si>
  <si>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</si>
  <si>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</si>
  <si>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</si>
  <si>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</si>
  <si>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</si>
  <si>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</si>
  <si>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</si>
  <si>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</si>
  <si>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</si>
  <si>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</si>
  <si>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</si>
  <si>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</si>
  <si>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</si>
  <si>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</si>
  <si>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</si>
  <si>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</si>
  <si>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</si>
  <si>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</si>
  <si>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</si>
  <si>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</si>
  <si>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</si>
  <si>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</si>
  <si>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</si>
  <si>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</si>
  <si>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EXECUCAO DE DRENO COM TUBOS DE PVC CORRUGADO FLEXIVEL PERFURADO - DN 100</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</si>
  <si>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</si>
  <si>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</si>
  <si>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</si>
  <si>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</si>
  <si>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</si>
  <si>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</si>
  <si>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</si>
  <si>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</si>
  <si>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</si>
  <si>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</si>
  <si>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</si>
  <si>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</si>
  <si>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</si>
  <si>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</si>
  <si>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</si>
  <si>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</si>
  <si>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</si>
  <si>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</si>
  <si>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</si>
  <si>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</si>
  <si>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</si>
  <si>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</si>
  <si>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</si>
  <si>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</si>
  <si>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</si>
  <si>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</si>
  <si>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</si>
  <si>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</si>
  <si>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</si>
  <si>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</si>
  <si>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</si>
  <si>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</si>
  <si>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</si>
  <si>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</si>
  <si>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</si>
  <si>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</si>
  <si>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</si>
  <si>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</si>
  <si>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</si>
  <si>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</si>
  <si>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</si>
  <si>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</si>
  <si>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</si>
  <si>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</si>
  <si>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</si>
  <si>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</si>
  <si>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</si>
  <si>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</si>
  <si>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</si>
  <si>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</si>
  <si>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</si>
  <si>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</si>
  <si>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</si>
  <si>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</si>
  <si>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</si>
  <si>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</si>
  <si>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</si>
  <si>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</si>
  <si>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</si>
  <si>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</si>
  <si>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</si>
  <si>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</si>
  <si>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</si>
  <si>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</si>
  <si>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</si>
  <si>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</si>
  <si>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</si>
  <si>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</si>
  <si>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</si>
  <si>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</si>
  <si>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</si>
  <si>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</si>
  <si>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</si>
  <si>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</si>
  <si>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</si>
  <si>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</si>
  <si>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</si>
  <si>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</si>
  <si>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</si>
  <si>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</si>
  <si>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</si>
  <si>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</si>
  <si>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</si>
  <si>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</si>
  <si>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</si>
  <si>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</si>
  <si>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</si>
  <si>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</si>
  <si>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</si>
  <si>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</si>
  <si>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</si>
  <si>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</si>
  <si>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</si>
  <si>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</si>
  <si>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</si>
  <si>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</si>
  <si>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</si>
  <si>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</si>
  <si>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</si>
  <si>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</si>
  <si>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</si>
  <si>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</si>
  <si>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</si>
  <si>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</si>
  <si>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</si>
  <si>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</si>
  <si>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</si>
  <si>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</si>
  <si>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</si>
  <si>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</si>
  <si>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</si>
  <si>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</si>
  <si>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</si>
  <si>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</si>
  <si>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</si>
  <si>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</si>
  <si>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</si>
  <si>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</si>
  <si>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</si>
  <si>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</si>
  <si>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</si>
  <si>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</si>
  <si>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</si>
  <si>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</si>
  <si>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</si>
  <si>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</si>
  <si>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</si>
  <si>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</si>
  <si>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</si>
  <si>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</si>
  <si>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</si>
  <si>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</si>
  <si>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</si>
  <si>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</si>
  <si>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ALCAPAO EM COMPENSADO DE MADEIRA CEDRO/VIROLA, 60X60X2CM, COM MARCO 7X3CM, ALIZAR DE 2A, DOBRADICAS EM LATAO CROMADO E TARJETA CROMADA</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</si>
  <si>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</si>
  <si>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</si>
  <si>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</si>
  <si>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</si>
  <si>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</si>
  <si>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</si>
  <si>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</si>
  <si>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</si>
  <si>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</si>
  <si>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</si>
  <si>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</si>
  <si>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</si>
  <si>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</si>
  <si>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</si>
  <si>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</si>
  <si>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</si>
  <si>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</si>
  <si>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</si>
  <si>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</si>
  <si>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</si>
  <si>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</si>
  <si>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</si>
  <si>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</si>
  <si>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</si>
  <si>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</si>
  <si>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</si>
  <si>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</si>
  <si>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</si>
  <si>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</si>
  <si>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</si>
  <si>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</si>
  <si>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</si>
  <si>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</si>
  <si>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</si>
  <si>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</si>
  <si>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</si>
  <si>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</si>
  <si>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</si>
  <si>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</si>
  <si>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</si>
  <si>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</si>
  <si>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</si>
  <si>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</si>
  <si>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</si>
  <si>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</si>
  <si>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</si>
  <si>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</si>
  <si>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</si>
  <si>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</si>
  <si>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</si>
  <si>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</si>
  <si>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</si>
  <si>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</si>
  <si>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</si>
  <si>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</si>
  <si>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</si>
  <si>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</si>
  <si>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</si>
  <si>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</si>
  <si>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</si>
  <si>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</si>
  <si>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</si>
  <si>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</si>
  <si>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</si>
  <si>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</si>
  <si>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</si>
  <si>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</si>
  <si>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</si>
  <si>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</si>
  <si>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</si>
  <si>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</si>
  <si>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</si>
  <si>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</si>
  <si>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</si>
  <si>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</si>
  <si>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</si>
  <si>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</si>
  <si>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</si>
  <si>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</si>
  <si>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</si>
  <si>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</si>
  <si>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DE ABRIR TIPO BARRA CHATA, COM REQUADRO E GUARNICAO COMPLETA</t>
  </si>
  <si>
    <t>PORTA DE ACO CHAPA 24, DE ENROLAR, RAIADA, LARGA COM ACABAMENTO GALVANIZADO NATURAL</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</si>
  <si>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</si>
  <si>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</si>
  <si>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</si>
  <si>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</si>
  <si>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</si>
  <si>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</si>
  <si>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</si>
  <si>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</si>
  <si>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</si>
  <si>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</si>
  <si>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</si>
  <si>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JOGO DE FERRAGENS CROMADAS PARA PORTA DE VIDRO TEMPERADO, UMA FOLHA COMPOSTO DE DOBRADICAS SUPERIOR E INFERIOR, TRINCO, FECHADURA, CONTRA FECHADURA COM CAPUCHINHO SEM MOLA E PUXADOR</t>
  </si>
  <si>
    <t>PORTA CADEADO ZINCADO OXIDADO PRETO COM CADEADO DE ACO INOX, LARGURA DE *50* 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</si>
  <si>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</si>
  <si>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</si>
  <si>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</si>
  <si>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</si>
  <si>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</si>
  <si>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</si>
  <si>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</si>
  <si>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</si>
  <si>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</si>
  <si>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</si>
  <si>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</si>
  <si>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</si>
  <si>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</si>
  <si>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</si>
  <si>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</si>
  <si>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</si>
  <si>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</si>
  <si>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</si>
  <si>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1"X1, PARA PROTECAO DE QUINA DE PAREDE</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</si>
  <si>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</si>
  <si>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</si>
  <si>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</si>
  <si>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</si>
  <si>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</si>
  <si>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</si>
  <si>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</si>
  <si>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</si>
  <si>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</si>
  <si>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</si>
  <si>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</si>
  <si>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</si>
  <si>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</si>
  <si>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</si>
  <si>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</si>
  <si>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</si>
  <si>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</si>
  <si>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</si>
  <si>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</si>
  <si>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</si>
  <si>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</si>
  <si>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</si>
  <si>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</si>
  <si>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</si>
  <si>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</si>
  <si>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</si>
  <si>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</si>
  <si>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</si>
  <si>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</si>
  <si>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</si>
  <si>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</si>
  <si>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</si>
  <si>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</si>
  <si>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</si>
  <si>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</si>
  <si>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</si>
  <si>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</si>
  <si>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</si>
  <si>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</si>
  <si>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</si>
  <si>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</si>
  <si>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</si>
  <si>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</si>
  <si>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</si>
  <si>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</si>
  <si>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</si>
  <si>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</si>
  <si>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</si>
  <si>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</si>
  <si>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</si>
  <si>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</si>
  <si>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</si>
  <si>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</si>
  <si>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</si>
  <si>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</si>
  <si>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</si>
  <si>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</si>
  <si>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</si>
  <si>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</si>
  <si>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</si>
  <si>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</si>
  <si>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</si>
  <si>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</si>
  <si>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</si>
  <si>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</si>
  <si>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</si>
  <si>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</si>
  <si>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</si>
  <si>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</si>
  <si>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</si>
  <si>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</si>
  <si>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</si>
  <si>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</si>
  <si>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</si>
  <si>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</si>
  <si>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</si>
  <si>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</si>
  <si>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</si>
  <si>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</si>
  <si>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</si>
  <si>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</si>
  <si>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</si>
  <si>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</si>
  <si>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</si>
  <si>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</si>
  <si>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</si>
  <si>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</si>
  <si>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</si>
  <si>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</si>
  <si>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</si>
  <si>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</si>
  <si>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</si>
  <si>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</si>
  <si>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</si>
  <si>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</si>
  <si>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</si>
  <si>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</si>
  <si>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</si>
  <si>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</si>
  <si>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</si>
  <si>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</si>
  <si>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</si>
  <si>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</si>
  <si>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</si>
  <si>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</si>
  <si>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</si>
  <si>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</si>
  <si>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</si>
  <si>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</si>
  <si>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</si>
  <si>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</si>
  <si>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</si>
  <si>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</si>
  <si>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</si>
  <si>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</si>
  <si>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</si>
  <si>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</si>
  <si>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</si>
  <si>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</si>
  <si>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</si>
  <si>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</si>
  <si>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</si>
  <si>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</si>
  <si>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</si>
  <si>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</si>
  <si>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</si>
  <si>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</si>
  <si>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</si>
  <si>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</si>
  <si>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</si>
  <si>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</si>
  <si>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</si>
  <si>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</si>
  <si>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</si>
  <si>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</si>
  <si>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</si>
  <si>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</si>
  <si>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</si>
  <si>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</si>
  <si>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</si>
  <si>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</si>
  <si>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</si>
  <si>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</si>
  <si>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</si>
  <si>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</si>
  <si>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</si>
  <si>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</si>
  <si>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</si>
  <si>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</si>
  <si>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</si>
  <si>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</si>
  <si>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</si>
  <si>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</si>
  <si>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</si>
  <si>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</si>
  <si>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</si>
  <si>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</si>
  <si>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</si>
  <si>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</si>
  <si>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</si>
  <si>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</si>
  <si>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</si>
  <si>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</si>
  <si>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</si>
  <si>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</si>
  <si>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</si>
  <si>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</si>
  <si>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</si>
  <si>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</si>
  <si>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</si>
  <si>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</si>
  <si>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</si>
  <si>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</si>
  <si>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</si>
  <si>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</si>
  <si>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</si>
  <si>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</si>
  <si>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</si>
  <si>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</si>
  <si>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</si>
  <si>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</si>
  <si>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</si>
  <si>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</si>
  <si>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</si>
  <si>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</si>
  <si>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</si>
  <si>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</si>
  <si>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ARMACAO EM TELA DE ACO SOLDADA NERVURADA Q-138, ACO CA-60, 4,2MM, MALHA 10X10CM</t>
  </si>
  <si>
    <t>TIRANTE PROTENDIDO P/  ANCORAGEM EM SOLO  C/ 6 FIOS ACO DURO 8MM, INCLUSIVE PROTEÇÃO ANTICORR0SIVA.</t>
  </si>
  <si>
    <t>TIRANTES P/PROTENSAO E ANCORAGEM EM SOLO TRECHO LIVRE C/ 8 FIOS ACO DURO 8MM INCLUSIVE PROTECAO ANTICORROSIVA.</t>
  </si>
  <si>
    <t>TIRANTES P/PROTENSAO E ANCORAGEM EM SOLO TRECHO LIVRE C/10 FIOS ACO DURO 8MM INCLUSIVE PROTECAO ANTICORROSIVA.</t>
  </si>
  <si>
    <t>TIRANTES P/PROTENSAO E ANCORAGEM EM SOLO TRECHO LIVRE C/16 FIOS ACO DURO 8MM INCLUSIVE PROTECAO ANTICORROSIVA.</t>
  </si>
  <si>
    <t>TIRANTES P/PROTENSAO E ANCORAGEM EM SOLO TRECHO ANCOR C/ 6 FIOS ACO DURO 8MM , INCLUSIVE PROTECAO ANTICORROSIVA.</t>
  </si>
  <si>
    <t>TIRANTES P/PROTENSAO E ANCORAGEM EM SOLO TRECHO ANCOR C/ 8 FIOS ACO DURO 8MM , INCLUSIVE PROTECAO ANTICORROSIVA.</t>
  </si>
  <si>
    <t>TIRANTES P/PROTENSAO E ANCORAGEM EM SOLO TRECHO ANCOR C/10 FIOS ACO DURO 8MM .</t>
  </si>
  <si>
    <t>TIRANTES P/PROTENSAO E ANCORAGEM EM SOLO TRECHO ANCOR C/16 FIOS ACO DURO 8MM .</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</si>
  <si>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</si>
  <si>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</si>
  <si>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</si>
  <si>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</si>
  <si>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</si>
  <si>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</si>
  <si>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</si>
  <si>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</si>
  <si>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</si>
  <si>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</si>
  <si>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</si>
  <si>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</si>
  <si>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</si>
  <si>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</si>
  <si>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</si>
  <si>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</si>
  <si>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</si>
  <si>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</si>
  <si>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</si>
  <si>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</si>
  <si>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</si>
  <si>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</si>
  <si>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</si>
  <si>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</si>
  <si>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</si>
  <si>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</si>
  <si>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</si>
  <si>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</si>
  <si>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</si>
  <si>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</si>
  <si>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</si>
  <si>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</si>
  <si>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</si>
  <si>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</si>
  <si>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</si>
  <si>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</si>
  <si>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</si>
  <si>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</si>
  <si>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</si>
  <si>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</si>
  <si>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</si>
  <si>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</si>
  <si>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</si>
  <si>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</si>
  <si>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</si>
  <si>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</si>
  <si>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</si>
  <si>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</si>
  <si>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</si>
  <si>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</si>
  <si>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</si>
  <si>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</si>
  <si>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</si>
  <si>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</si>
  <si>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</si>
  <si>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</si>
  <si>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</si>
  <si>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</si>
  <si>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</si>
  <si>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</si>
  <si>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</si>
  <si>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</si>
  <si>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</si>
  <si>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</si>
  <si>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</si>
  <si>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</si>
  <si>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</si>
  <si>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</si>
  <si>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</si>
  <si>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</si>
  <si>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</si>
  <si>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</si>
  <si>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</si>
  <si>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</si>
  <si>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</si>
  <si>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</si>
  <si>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</si>
  <si>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</si>
  <si>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</si>
  <si>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</si>
  <si>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</si>
  <si>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</si>
  <si>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</si>
  <si>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</si>
  <si>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</si>
  <si>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</si>
  <si>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</si>
  <si>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</si>
  <si>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</si>
  <si>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</si>
  <si>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</si>
  <si>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</si>
  <si>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</si>
  <si>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</si>
  <si>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</si>
  <si>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</si>
  <si>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</si>
  <si>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</si>
  <si>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</si>
  <si>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</si>
  <si>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</si>
  <si>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</si>
  <si>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</si>
  <si>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</si>
  <si>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</si>
  <si>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</si>
  <si>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</si>
  <si>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</si>
  <si>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</si>
  <si>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</si>
  <si>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</si>
  <si>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</si>
  <si>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</si>
  <si>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</si>
  <si>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</si>
  <si>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</si>
  <si>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FORNECIMENTO/INSTALACAO LONA PLASTICA PRETA, PARA IMPERMEABILIZACAO, ESPESSURA 150 MICRAS.</t>
  </si>
  <si>
    <t>IMPERMEABILIZACAO DE SUPERFICIE COM GEOMEMBRANA (MANTA TERMOPLASTICA LISA) TIPO PEAD, E=2MM.</t>
  </si>
  <si>
    <t>IMPERMEABILIZACAO DE SUPERFICIE COM ASFALTO ELASTOMERICO, INCLUSOS PRIMER E VEU DE FIBRA DE VIDRO.</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</si>
  <si>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</si>
  <si>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</si>
  <si>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</si>
  <si>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</si>
  <si>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</si>
  <si>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</si>
  <si>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</si>
  <si>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</si>
  <si>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</si>
  <si>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</si>
  <si>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</si>
  <si>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</si>
  <si>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</si>
  <si>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</si>
  <si>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</si>
  <si>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</si>
  <si>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</si>
  <si>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</si>
  <si>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</si>
  <si>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</si>
  <si>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</si>
  <si>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</si>
  <si>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</si>
  <si>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</si>
  <si>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</si>
  <si>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</si>
  <si>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</si>
  <si>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</si>
  <si>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</si>
  <si>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</si>
  <si>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</si>
  <si>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</si>
  <si>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</si>
  <si>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</si>
  <si>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</si>
  <si>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</si>
  <si>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</si>
  <si>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</si>
  <si>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</si>
  <si>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</si>
  <si>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</si>
  <si>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</si>
  <si>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</si>
  <si>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</si>
  <si>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</si>
  <si>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</si>
  <si>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</si>
  <si>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</si>
  <si>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</si>
  <si>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</si>
  <si>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</si>
  <si>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</si>
  <si>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</si>
  <si>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</si>
  <si>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</si>
  <si>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</si>
  <si>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</si>
  <si>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</si>
  <si>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</si>
  <si>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</si>
  <si>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</si>
  <si>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</si>
  <si>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</si>
  <si>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</si>
  <si>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</si>
  <si>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</si>
  <si>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</si>
  <si>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</si>
  <si>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</si>
  <si>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</si>
  <si>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</si>
  <si>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</si>
  <si>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</si>
  <si>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</si>
  <si>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</si>
  <si>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</si>
  <si>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</si>
  <si>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</si>
  <si>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</si>
  <si>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</si>
  <si>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</si>
  <si>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</si>
  <si>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</si>
  <si>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</si>
  <si>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</si>
  <si>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</si>
  <si>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</si>
  <si>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</si>
  <si>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</si>
  <si>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</si>
  <si>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</si>
  <si>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</si>
  <si>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</si>
  <si>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</si>
  <si>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</si>
  <si>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</si>
  <si>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</si>
  <si>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</si>
  <si>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</si>
  <si>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</si>
  <si>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</si>
  <si>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</si>
  <si>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</si>
  <si>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</si>
  <si>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</si>
  <si>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</si>
  <si>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</si>
  <si>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</si>
  <si>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</si>
  <si>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</si>
  <si>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</si>
  <si>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</si>
  <si>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</si>
  <si>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</si>
  <si>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</si>
  <si>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</si>
  <si>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</si>
  <si>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</si>
  <si>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</si>
  <si>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</si>
  <si>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</si>
  <si>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</si>
  <si>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</si>
  <si>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</si>
  <si>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</si>
  <si>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</si>
  <si>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</si>
  <si>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</si>
  <si>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</si>
  <si>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</si>
  <si>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</si>
  <si>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</si>
  <si>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</si>
  <si>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</si>
  <si>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</si>
  <si>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</si>
  <si>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</si>
  <si>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</si>
  <si>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</si>
  <si>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</si>
  <si>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</si>
  <si>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</si>
  <si>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</si>
  <si>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</si>
  <si>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</si>
  <si>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</si>
  <si>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</si>
  <si>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</si>
  <si>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</si>
  <si>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</si>
  <si>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</si>
  <si>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</si>
  <si>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</si>
  <si>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</si>
  <si>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</si>
  <si>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</si>
  <si>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</si>
  <si>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</si>
  <si>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</si>
  <si>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</si>
  <si>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</si>
  <si>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</si>
  <si>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</si>
  <si>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</si>
  <si>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</si>
  <si>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</si>
  <si>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</si>
  <si>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</si>
  <si>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</si>
  <si>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</si>
  <si>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</si>
  <si>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</si>
  <si>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</si>
  <si>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</si>
  <si>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</si>
  <si>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</si>
  <si>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</si>
  <si>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</si>
  <si>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</si>
  <si>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</si>
  <si>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</si>
  <si>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</si>
  <si>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</si>
  <si>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</si>
  <si>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</si>
  <si>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</si>
  <si>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</si>
  <si>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</si>
  <si>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</si>
  <si>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</si>
  <si>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</si>
  <si>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</si>
  <si>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</si>
  <si>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</si>
  <si>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</si>
  <si>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</si>
  <si>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</si>
  <si>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</si>
  <si>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</si>
  <si>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</si>
  <si>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</si>
  <si>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</si>
  <si>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</si>
  <si>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</si>
  <si>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</si>
  <si>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</si>
  <si>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</si>
  <si>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INTERRUPTOR PULSADOR DE CAMPAINHA OU MINUTERIA 2A/250V C/ CAIXA - FORNECIMENTO E INSTALACAO</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</si>
  <si>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</si>
  <si>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</si>
  <si>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</si>
  <si>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</si>
  <si>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</si>
  <si>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</si>
  <si>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</si>
  <si>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</si>
  <si>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</si>
  <si>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</si>
  <si>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</si>
  <si>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</si>
  <si>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</si>
  <si>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</si>
  <si>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</si>
  <si>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</si>
  <si>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</si>
  <si>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</si>
  <si>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</si>
  <si>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</si>
  <si>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</si>
  <si>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</si>
  <si>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</si>
  <si>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</si>
  <si>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</si>
  <si>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</si>
  <si>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</si>
  <si>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</si>
  <si>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</si>
  <si>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</si>
  <si>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</si>
  <si>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</si>
  <si>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</si>
  <si>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</si>
  <si>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</si>
  <si>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</si>
  <si>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</si>
  <si>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</si>
  <si>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</si>
  <si>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</si>
  <si>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</si>
  <si>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</si>
  <si>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</si>
  <si>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</si>
  <si>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</si>
  <si>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</si>
  <si>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</si>
  <si>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</si>
  <si>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</si>
  <si>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</si>
  <si>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</si>
  <si>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</si>
  <si>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</si>
  <si>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</si>
  <si>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</si>
  <si>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</si>
  <si>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</si>
  <si>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</si>
  <si>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</si>
  <si>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</si>
  <si>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</si>
  <si>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</si>
  <si>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</si>
  <si>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</si>
  <si>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</si>
  <si>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</si>
  <si>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</si>
  <si>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</si>
  <si>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</si>
  <si>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</si>
  <si>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</si>
  <si>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</si>
  <si>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</si>
  <si>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</si>
  <si>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</si>
  <si>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</si>
  <si>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</si>
  <si>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</si>
  <si>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CONCRETO SEÇÃO CIRCULAR COMPRIMENTO=11M  E CARGA NOMINAL 200KG INCLUSIVE ESCAVACAO EXCLUSIVE TRANSPORTE - FORNECIMENTO E COLOCAÇÃO</t>
  </si>
  <si>
    <t>POSTE CONCRETO SEÇÃO CIRCULAR COMPRIMENTO=11M  CARGA NOMINAL NO TOPO 300KG INCLUSIVE ESCAVACAO EXCLUSIVE TRANSPORTE - FORNECIMENTO E COLOCAÇÃO</t>
  </si>
  <si>
    <t>POSTE CONCRETO SEÇÃO CIRCULAR COMPRIMENTO=11M  CARGA NOMINAL NO TOPO 400KG INCLUSIVE ESCAVACAO EXCLUSIVE TRANSPORTE - FORNECIMENTO E COLOCAÇÃO</t>
  </si>
  <si>
    <t>POSTE CONCRETO SEÇÃO CIRCULAR COMPRIMENTO=14M  CARGA NOMINAL NO TOPO 400KG INCLUSIVE ESCAVACAO EXCLUSIVE TRANSPORTE - FORNECIMENTO E COLOCAÇÃO</t>
  </si>
  <si>
    <t>POSTE CONCRETO SEÇÃO CIRCULAR COMPRIMENTO=7M CARGA NOMINAL NO TOPO 300KG INCLUSIVE ESCAVACAO EXCLUSIVE TRANSPORTE - FORNECIMENTO E COLOCAÇÃO</t>
  </si>
  <si>
    <t>POSTE CONCRETO SEÇÃO CIRCULAR COMPRIMENTO=9M CARGA NOMINAL NO TOPO 200KG INCLUSIVE ESCAVACAO EXCLUSIVE TRANSPORTE - FORNECIMENTO E COLOCAÇÃO</t>
  </si>
  <si>
    <t>POSTE CONCRETO SEÇÃO CIRCULAR COMPRIMENTO=9M CARGA NOMINAL NO TOPO 300KG INCLUSIVE ESCAVACAO EXCLUSIVE TRANSPORTE - FORNECIMENTO E COLOCAÇÃO</t>
  </si>
  <si>
    <t>POSTE CONCRETO SEÇÃO CIRCULAR COMPRIMENTO=9M CARGA NOMINAL NO TOPO 400KG INCLUSIVE ESCAVACAO EXCLUSIVE TRANSPORTE - FORNECIMENTO E COLOCAÇÃO</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</si>
  <si>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</si>
  <si>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</si>
  <si>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</si>
  <si>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</si>
  <si>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</si>
  <si>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</si>
  <si>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</si>
  <si>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</si>
  <si>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REATOR PARA LAMPADA VAPOR DE SODIO ALTA PRESSAO - 220V/250W - USO EXTERNO</t>
  </si>
  <si>
    <t>LUMINARIA ABERTA PARA ILUMINACAO PUBLICA, PARA LAMPADA A VAPOR DE MERCURIO ATE 400W E MISTA ATE 500W, COM BRACO EM TUBO DE ACO GALV D=50MM PROJ HOR=2.500MM E PROJ VERT= 2.200MM,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</si>
  <si>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</si>
  <si>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</si>
  <si>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</si>
  <si>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LUMINARIA FECHADA PARA ILUMINACAO PUBLICA - LAMPADAS DE 250/500W - FORNECIMENTO E INSTALACAO (EXCLUINDO LAMPADAS)</t>
  </si>
  <si>
    <t>LUMINARIA ESTANQUE - PROTECAO CONTRA AGUA, POEIRA OU IMPACTOS - TIPO AQUATIC PIAL OU EQUIVALENTE</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</si>
  <si>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</si>
  <si>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</si>
  <si>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</si>
  <si>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</si>
  <si>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750KVA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</si>
  <si>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</si>
  <si>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</si>
  <si>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</si>
  <si>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</si>
  <si>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</si>
  <si>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</si>
  <si>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</si>
  <si>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</si>
  <si>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</si>
  <si>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</si>
  <si>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</si>
  <si>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</si>
  <si>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</si>
  <si>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</si>
  <si>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CHAVE FUSIVEL UNIPOLAR, 15KV - 100A, EQUIPADA COM COMANDO PARA HASTE DE MANOBRA .       FORNECIMENTO E INSTALAÇÃO.</t>
  </si>
  <si>
    <t>CHAVE GUARDA MOTOR TRIFASICO 5CV/220V C/ CHAVE MAGNETICA - FORNECIMENTO E INSTALACAO</t>
  </si>
  <si>
    <t>CHAVE GUARDA MOTOR TRIFISICA 10CV/220V C/ CHAVE MAGNETICA - FORNECIMENTO E INSTALACAO</t>
  </si>
  <si>
    <t>ABRIGO PARA HIDRANTE, 75X45X17CM, COM REGISTRO GLOBO ANGULAR 45º 2.1/2", ADAPTADOR STORZ 2.1/2", MANGUEIRA DE INCÊNDIO 15M, REDUÇÃO 2.1/2X1.1/2" E ESGUICHO EM LATÃO 1.1/2" - FORNECIMENTO E INSTALAÇÃO</t>
  </si>
  <si>
    <t>EXTINTOR INCENDIO AGUA-PRESSURIZADA 10L INCL SUPORTE PAREDE CARGA     COMPLETA FORNECIMENTO E COLOCACAO</t>
  </si>
  <si>
    <t>EXTINTOR INCENDIO TP GAS CARBONICO 4KG COMPLETO - FORNECIMENTO E INSTALACAO</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</si>
  <si>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</si>
  <si>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</si>
  <si>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</si>
  <si>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</si>
  <si>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</si>
  <si>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</si>
  <si>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</si>
  <si>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</si>
  <si>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</si>
  <si>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</si>
  <si>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</si>
  <si>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</si>
  <si>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</si>
  <si>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</si>
  <si>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</si>
  <si>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SUBMERSIVEL ELETRICA, TRIFASICA, POTÊNCIA 3,75 HP, DIAMETRO DO ROTOR 90 MM SEMIABERTO, BOCAL DE SAIDA DIAMETRO DE 2 POLEGADAS, HM/Q = 5 M / 61,2 M3/H A 25,5 M / 3,6 M3/H</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</si>
  <si>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</si>
  <si>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</si>
  <si>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</si>
  <si>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</si>
  <si>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</si>
  <si>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</si>
  <si>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</si>
  <si>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</si>
  <si>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</si>
  <si>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</si>
  <si>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</si>
  <si>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</si>
  <si>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</si>
  <si>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</si>
  <si>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</si>
  <si>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</si>
  <si>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</si>
  <si>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</si>
  <si>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</si>
  <si>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</si>
  <si>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</si>
  <si>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</si>
  <si>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</si>
  <si>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</si>
  <si>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</si>
  <si>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</si>
  <si>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</si>
  <si>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</si>
  <si>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</si>
  <si>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</si>
  <si>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</si>
  <si>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</si>
  <si>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</si>
  <si>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</si>
  <si>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</si>
  <si>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</si>
  <si>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</si>
  <si>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</si>
  <si>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</si>
  <si>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</si>
  <si>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</si>
  <si>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</si>
  <si>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</si>
  <si>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</si>
  <si>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</si>
  <si>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</si>
  <si>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</si>
  <si>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</si>
  <si>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</si>
  <si>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</si>
  <si>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</si>
  <si>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</si>
  <si>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</si>
  <si>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</si>
  <si>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</si>
  <si>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</si>
  <si>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</si>
  <si>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</si>
  <si>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</si>
  <si>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</si>
  <si>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</si>
  <si>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</si>
  <si>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</si>
  <si>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</si>
  <si>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</si>
  <si>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</si>
  <si>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</si>
  <si>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</si>
  <si>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</si>
  <si>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</si>
  <si>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</si>
  <si>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</si>
  <si>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</si>
  <si>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</si>
  <si>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</si>
  <si>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</si>
  <si>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</si>
  <si>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</si>
  <si>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</si>
  <si>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</si>
  <si>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</si>
  <si>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</si>
  <si>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</si>
  <si>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</si>
  <si>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</si>
  <si>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</si>
  <si>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</si>
  <si>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</si>
  <si>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</si>
  <si>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</si>
  <si>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</si>
  <si>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</si>
  <si>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</si>
  <si>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</si>
  <si>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</si>
  <si>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</si>
  <si>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</si>
  <si>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</si>
  <si>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</si>
  <si>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</si>
  <si>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</si>
  <si>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</si>
  <si>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</si>
  <si>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</si>
  <si>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</si>
  <si>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</si>
  <si>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</si>
  <si>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</si>
  <si>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</si>
  <si>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</si>
  <si>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</si>
  <si>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</si>
  <si>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</si>
  <si>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</si>
  <si>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</si>
  <si>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</si>
  <si>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</si>
  <si>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</si>
  <si>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</si>
  <si>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</si>
  <si>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</si>
  <si>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</si>
  <si>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</si>
  <si>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</si>
  <si>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</si>
  <si>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</si>
  <si>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</si>
  <si>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</si>
  <si>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</si>
  <si>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</si>
  <si>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</si>
  <si>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</si>
  <si>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</si>
  <si>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</si>
  <si>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</si>
  <si>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</si>
  <si>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</si>
  <si>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</si>
  <si>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</si>
  <si>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</si>
  <si>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</si>
  <si>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</si>
  <si>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</si>
  <si>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</si>
  <si>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</si>
  <si>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</si>
  <si>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</si>
  <si>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</si>
  <si>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</si>
  <si>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</si>
  <si>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</si>
  <si>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</si>
  <si>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</si>
  <si>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</si>
  <si>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</si>
  <si>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</si>
  <si>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</si>
  <si>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</si>
  <si>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</si>
  <si>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</si>
  <si>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</si>
  <si>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</si>
  <si>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</si>
  <si>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</si>
  <si>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</si>
  <si>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</si>
  <si>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</si>
  <si>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</si>
  <si>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</si>
  <si>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</si>
  <si>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</si>
  <si>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</si>
  <si>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</si>
  <si>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</si>
  <si>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</si>
  <si>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</si>
  <si>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</si>
  <si>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</si>
  <si>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</si>
  <si>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</si>
  <si>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</si>
  <si>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</si>
  <si>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</si>
  <si>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</si>
  <si>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</si>
  <si>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</si>
  <si>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</si>
  <si>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</si>
  <si>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</si>
  <si>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</si>
  <si>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</si>
  <si>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</si>
  <si>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</si>
  <si>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</si>
  <si>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</si>
  <si>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</si>
  <si>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</si>
  <si>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</si>
  <si>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</si>
  <si>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</si>
  <si>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</si>
  <si>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</si>
  <si>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</si>
  <si>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</si>
  <si>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</si>
  <si>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</si>
  <si>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</si>
  <si>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</si>
  <si>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</si>
  <si>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</si>
  <si>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</si>
  <si>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</si>
  <si>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</si>
  <si>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</si>
  <si>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</si>
  <si>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</si>
  <si>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</si>
  <si>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</si>
  <si>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</si>
  <si>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</si>
  <si>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</si>
  <si>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</si>
  <si>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</si>
  <si>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</si>
  <si>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</si>
  <si>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</si>
  <si>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</si>
  <si>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</si>
  <si>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</si>
  <si>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</si>
  <si>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</si>
  <si>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</si>
  <si>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</si>
  <si>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</si>
  <si>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</si>
  <si>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</si>
  <si>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</si>
  <si>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</si>
  <si>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</si>
  <si>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</si>
  <si>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</si>
  <si>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</si>
  <si>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</si>
  <si>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</si>
  <si>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</si>
  <si>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</si>
  <si>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</si>
  <si>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</si>
  <si>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</si>
  <si>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</si>
  <si>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</si>
  <si>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</si>
  <si>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</si>
  <si>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</si>
  <si>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</si>
  <si>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</si>
  <si>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</si>
  <si>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</si>
  <si>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</si>
  <si>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</si>
  <si>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</si>
  <si>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</si>
  <si>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</si>
  <si>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</si>
  <si>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</si>
  <si>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</si>
  <si>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</si>
  <si>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</si>
  <si>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</si>
  <si>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</si>
  <si>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</si>
  <si>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</si>
  <si>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</si>
  <si>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</si>
  <si>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</si>
  <si>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</si>
  <si>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</si>
  <si>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</si>
  <si>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</si>
  <si>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</si>
  <si>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</si>
  <si>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</si>
  <si>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</si>
  <si>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</si>
  <si>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</si>
  <si>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</si>
  <si>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</si>
  <si>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</si>
  <si>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</si>
  <si>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</si>
  <si>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</si>
  <si>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</si>
  <si>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</si>
  <si>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</si>
  <si>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</si>
  <si>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</si>
  <si>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</si>
  <si>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</si>
  <si>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</si>
  <si>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</si>
  <si>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</si>
  <si>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</si>
  <si>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</si>
  <si>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</si>
  <si>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</si>
  <si>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</si>
  <si>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</si>
  <si>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</si>
  <si>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</si>
  <si>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</si>
  <si>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</si>
  <si>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</si>
  <si>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</si>
  <si>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</si>
  <si>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</si>
  <si>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</si>
  <si>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</si>
  <si>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</si>
  <si>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</si>
  <si>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</si>
  <si>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</si>
  <si>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</si>
  <si>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</si>
  <si>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</si>
  <si>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</si>
  <si>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</si>
  <si>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</si>
  <si>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</si>
  <si>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</si>
  <si>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</si>
  <si>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</si>
  <si>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</si>
  <si>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</si>
  <si>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</si>
  <si>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</si>
  <si>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</si>
  <si>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</si>
  <si>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</si>
  <si>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</si>
  <si>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</si>
  <si>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</si>
  <si>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</si>
  <si>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</si>
  <si>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</si>
  <si>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</si>
  <si>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</si>
  <si>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</si>
  <si>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</si>
  <si>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</si>
  <si>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</si>
  <si>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</si>
  <si>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</si>
  <si>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</si>
  <si>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</si>
  <si>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</si>
  <si>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</si>
  <si>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</si>
  <si>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</si>
  <si>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</si>
  <si>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</si>
  <si>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</si>
  <si>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</si>
  <si>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</si>
  <si>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</si>
  <si>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</si>
  <si>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</si>
  <si>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</si>
  <si>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</si>
  <si>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</si>
  <si>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</si>
  <si>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</si>
  <si>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</si>
  <si>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</si>
  <si>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</si>
  <si>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</si>
  <si>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</si>
  <si>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</si>
  <si>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</si>
  <si>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</si>
  <si>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</si>
  <si>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</si>
  <si>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</si>
  <si>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</si>
  <si>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</si>
  <si>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</si>
  <si>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</si>
  <si>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</si>
  <si>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</si>
  <si>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</si>
  <si>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</si>
  <si>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</si>
  <si>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</si>
  <si>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</si>
  <si>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</si>
  <si>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</si>
  <si>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</si>
  <si>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</si>
  <si>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</si>
  <si>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</si>
  <si>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</si>
  <si>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</si>
  <si>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</si>
  <si>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</si>
  <si>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</si>
  <si>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</si>
  <si>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</si>
  <si>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</si>
  <si>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</si>
  <si>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</si>
  <si>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</si>
  <si>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</si>
  <si>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</si>
  <si>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</si>
  <si>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</si>
  <si>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</si>
  <si>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</si>
  <si>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</si>
  <si>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</si>
  <si>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</si>
  <si>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</si>
  <si>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</si>
  <si>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</si>
  <si>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</si>
  <si>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</si>
  <si>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</si>
  <si>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</si>
  <si>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</si>
  <si>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</si>
  <si>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</si>
  <si>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</si>
  <si>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</si>
  <si>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</si>
  <si>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</si>
  <si>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</si>
  <si>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</si>
  <si>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</si>
  <si>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</si>
  <si>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</si>
  <si>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</si>
  <si>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</si>
  <si>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</si>
  <si>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</si>
  <si>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</si>
  <si>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</si>
  <si>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</si>
  <si>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</si>
  <si>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</si>
  <si>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</si>
  <si>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</si>
  <si>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</si>
  <si>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</si>
  <si>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</si>
  <si>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</si>
  <si>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</si>
  <si>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</si>
  <si>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</si>
  <si>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</si>
  <si>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</si>
  <si>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</si>
  <si>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</si>
  <si>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</si>
  <si>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</si>
  <si>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</si>
  <si>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</si>
  <si>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</si>
  <si>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</si>
  <si>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</si>
  <si>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</si>
  <si>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</si>
  <si>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</si>
  <si>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</si>
  <si>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</si>
  <si>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</si>
  <si>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</si>
  <si>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</si>
  <si>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</si>
  <si>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</si>
  <si>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</si>
  <si>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</si>
  <si>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</si>
  <si>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</si>
  <si>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</si>
  <si>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</si>
  <si>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</si>
  <si>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</si>
  <si>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</si>
  <si>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</si>
  <si>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</si>
  <si>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</si>
  <si>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</si>
  <si>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</si>
  <si>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</si>
  <si>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</si>
  <si>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</si>
  <si>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</si>
  <si>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</si>
  <si>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</si>
  <si>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</si>
  <si>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</si>
  <si>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</si>
  <si>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</si>
  <si>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</si>
  <si>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</si>
  <si>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</si>
  <si>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</si>
  <si>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</si>
  <si>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</si>
  <si>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</si>
  <si>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</si>
  <si>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</si>
  <si>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</si>
  <si>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</si>
  <si>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</si>
  <si>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</si>
  <si>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</si>
  <si>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</si>
  <si>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</si>
  <si>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</si>
  <si>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</si>
  <si>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</si>
  <si>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</si>
  <si>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</si>
  <si>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</si>
  <si>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</si>
  <si>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</si>
  <si>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</si>
  <si>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</si>
  <si>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</si>
  <si>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</si>
  <si>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</si>
  <si>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</si>
  <si>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</si>
  <si>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</si>
  <si>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</si>
  <si>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</si>
  <si>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</si>
  <si>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</si>
  <si>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</si>
  <si>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</si>
  <si>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</si>
  <si>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</si>
  <si>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</si>
  <si>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</si>
  <si>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</si>
  <si>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</si>
  <si>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</si>
  <si>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</si>
  <si>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</si>
  <si>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</si>
  <si>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</si>
  <si>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</si>
  <si>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</si>
  <si>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</si>
  <si>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</si>
  <si>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</si>
  <si>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</si>
  <si>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</si>
  <si>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</si>
  <si>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</si>
  <si>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</si>
  <si>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</si>
  <si>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</si>
  <si>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</si>
  <si>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</si>
  <si>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</si>
  <si>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</si>
  <si>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</si>
  <si>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</si>
  <si>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</si>
  <si>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</si>
  <si>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</si>
  <si>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</si>
  <si>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</si>
  <si>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</si>
  <si>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</si>
  <si>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</si>
  <si>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</si>
  <si>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</si>
  <si>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</si>
  <si>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</si>
  <si>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</si>
  <si>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</si>
  <si>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</si>
  <si>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</si>
  <si>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</si>
  <si>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</si>
  <si>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</si>
  <si>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</si>
  <si>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</si>
  <si>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</si>
  <si>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</si>
  <si>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</si>
  <si>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</si>
  <si>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</si>
  <si>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</si>
  <si>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</si>
  <si>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</si>
  <si>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</si>
  <si>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</si>
  <si>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</si>
  <si>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</si>
  <si>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</si>
  <si>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</si>
  <si>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</si>
  <si>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</si>
  <si>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</si>
  <si>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</si>
  <si>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</si>
  <si>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</si>
  <si>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</si>
  <si>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</si>
  <si>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</si>
  <si>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</si>
  <si>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</si>
  <si>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</si>
  <si>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</si>
  <si>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</si>
  <si>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</si>
  <si>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</si>
  <si>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</si>
  <si>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</si>
  <si>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</si>
  <si>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</si>
  <si>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</si>
  <si>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</si>
  <si>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</si>
  <si>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</si>
  <si>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</si>
  <si>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</si>
  <si>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</si>
  <si>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</si>
  <si>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</si>
  <si>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</si>
  <si>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</si>
  <si>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</si>
  <si>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</si>
  <si>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</si>
  <si>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</si>
  <si>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</si>
  <si>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</si>
  <si>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</si>
  <si>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</si>
  <si>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</si>
  <si>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</si>
  <si>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</si>
  <si>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</si>
  <si>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</si>
  <si>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</si>
  <si>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</si>
  <si>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</si>
  <si>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</si>
  <si>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</si>
  <si>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</si>
  <si>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</si>
  <si>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</si>
  <si>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</si>
  <si>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</si>
  <si>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</si>
  <si>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</si>
  <si>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</si>
  <si>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</si>
  <si>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</si>
  <si>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</si>
  <si>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</si>
  <si>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</si>
  <si>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</si>
  <si>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</si>
  <si>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</si>
  <si>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</si>
  <si>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</si>
  <si>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</si>
  <si>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</si>
  <si>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</si>
  <si>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</si>
  <si>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</si>
  <si>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</si>
  <si>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</si>
  <si>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</si>
  <si>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</si>
  <si>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</si>
  <si>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</si>
  <si>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</si>
  <si>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</si>
  <si>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</si>
  <si>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</si>
  <si>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</si>
  <si>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</si>
  <si>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</si>
  <si>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</si>
  <si>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</si>
  <si>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</si>
  <si>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</si>
  <si>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</si>
  <si>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</si>
  <si>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</si>
  <si>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</si>
  <si>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</si>
  <si>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</si>
  <si>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</si>
  <si>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</si>
  <si>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</si>
  <si>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</si>
  <si>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</si>
  <si>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</si>
  <si>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</si>
  <si>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32MM (1.1/4") - FORNECIMENTO E INSTALAÇÃO</t>
  </si>
  <si>
    <t>VÁLVULA DE RETENÇÃO VERTICAL Ø 40MM (1.1/2") - FORNECIMENTO E INSTALAÇÃO</t>
  </si>
  <si>
    <t>VÁLVULA DE RETENÇÃO HORIZONTAL Ø 20MM (3/4") - FORNECIMENTO E INSTALAÇÃO</t>
  </si>
  <si>
    <t>VALVULA DE RETENCAO HORIZONTAL Ø 25MM (1) - FORNECIMENTO E INSTALACAO</t>
  </si>
  <si>
    <t>VÁLVULA DE RETENÇÃO HORIZONTAL Ø 32MM (1.1/4") - FORNECIMENTO E INSTALAÇÃO</t>
  </si>
  <si>
    <t>VÁLVULA DE RETENÇÃO HORIZONTAL Ø 40MM (1.1/2") - FORNECIMENTO E INSTALAÇÃO</t>
  </si>
  <si>
    <t>VÁLVULA DE RETENÇÃO HORIZONTAL Ø 65MM (2.1/2") - FORNECIMENTO E INSTALAÇÃO</t>
  </si>
  <si>
    <t>VÁLVULA DE RETENÇÃO HORIZONTAL Ø 100MM (4") - FORNECIMENTO E INSTALAÇÃO</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</si>
  <si>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</si>
  <si>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</si>
  <si>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PRESSÃO BRUTO,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</si>
  <si>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</si>
  <si>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</si>
  <si>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</si>
  <si>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</si>
  <si>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</si>
  <si>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</si>
  <si>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</si>
  <si>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</si>
  <si>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</si>
  <si>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</si>
  <si>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</si>
  <si>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</si>
  <si>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</si>
  <si>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</si>
  <si>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</si>
  <si>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</si>
  <si>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</si>
  <si>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</si>
  <si>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</si>
  <si>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</si>
  <si>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</si>
  <si>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</si>
  <si>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</si>
  <si>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</si>
  <si>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</si>
  <si>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</si>
  <si>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</si>
  <si>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</si>
  <si>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</si>
  <si>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</si>
  <si>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</si>
  <si>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</si>
  <si>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</si>
  <si>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</si>
  <si>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</si>
  <si>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</si>
  <si>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</si>
  <si>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</si>
  <si>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</si>
  <si>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</si>
  <si>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</si>
  <si>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</si>
  <si>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</si>
  <si>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</si>
  <si>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</si>
  <si>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</si>
  <si>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</si>
  <si>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</si>
  <si>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</si>
  <si>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</si>
  <si>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</si>
  <si>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</si>
  <si>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</si>
  <si>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</si>
  <si>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</si>
  <si>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</si>
  <si>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</si>
  <si>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</si>
  <si>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</si>
  <si>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</si>
  <si>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</si>
  <si>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</si>
  <si>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</si>
  <si>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</si>
  <si>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</si>
  <si>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</si>
  <si>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</si>
  <si>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</si>
  <si>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</si>
  <si>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</si>
  <si>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</si>
  <si>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</si>
  <si>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</si>
  <si>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</si>
  <si>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</si>
  <si>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</si>
  <si>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</si>
  <si>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</si>
  <si>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</si>
  <si>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</si>
  <si>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</si>
  <si>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</si>
  <si>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</si>
  <si>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</si>
  <si>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</si>
  <si>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</si>
  <si>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</si>
  <si>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</si>
  <si>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</si>
  <si>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</si>
  <si>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</si>
  <si>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</si>
  <si>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</si>
  <si>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</si>
  <si>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</si>
  <si>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</si>
  <si>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</si>
  <si>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</si>
  <si>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ESPALHAMENTO MECANIZADO (COM MOTONIVELADORA 140 HP) MATERIAL 1A. CATEGORIA</t>
  </si>
  <si>
    <t>ESCAVACAO E TRANSPORTE DE MATERIAL DE  1A CAT DMT 50M COM TRATOR SOBRE  ESTEIRAS 347 HP COM LAMINA E ESCARIFICADOR</t>
  </si>
  <si>
    <t>ESCAVACAO E TRANSPORTE DE MATERIAL DE  2A CAT DMT 50M COM TRATOR SOBRE  ESTEIRAS 347 HP COM LAMINA E ESCARIFICADOR</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</si>
  <si>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</si>
  <si>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</si>
  <si>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</si>
  <si>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</si>
  <si>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</si>
  <si>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</si>
  <si>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</si>
  <si>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</si>
  <si>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</si>
  <si>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</si>
  <si>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</si>
  <si>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</si>
  <si>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</si>
  <si>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</si>
  <si>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</si>
  <si>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</si>
  <si>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</si>
  <si>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</si>
  <si>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</si>
  <si>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</si>
  <si>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</si>
  <si>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</si>
  <si>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</si>
  <si>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</si>
  <si>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</si>
  <si>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</si>
  <si>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</si>
  <si>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</si>
  <si>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</si>
  <si>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</si>
  <si>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</si>
  <si>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</si>
  <si>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</si>
  <si>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</si>
  <si>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</si>
  <si>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</si>
  <si>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</si>
  <si>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</si>
  <si>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</si>
  <si>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</si>
  <si>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MANUAL DE VALA EM LODO, DE 1,5 ATE 3M, EXCLUINDO ESGOTAMENTO/ESCORAMENTO.</t>
  </si>
  <si>
    <t>MARROAMENTO EM MATERIAL DE 3A CATEGORIA, ROCHA VIVA PARA REDUÇÃO A PEDRA-DE-MÃO</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</si>
  <si>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</si>
  <si>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</si>
  <si>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</si>
  <si>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</si>
  <si>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</si>
  <si>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</si>
  <si>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</si>
  <si>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</si>
  <si>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</si>
  <si>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</si>
  <si>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</si>
  <si>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</si>
  <si>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</si>
  <si>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</si>
  <si>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</si>
  <si>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</si>
  <si>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</si>
  <si>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</si>
  <si>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</si>
  <si>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</si>
  <si>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</si>
  <si>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</si>
  <si>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</si>
  <si>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</si>
  <si>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</si>
  <si>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</si>
  <si>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</si>
  <si>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</si>
  <si>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</si>
  <si>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</si>
  <si>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</si>
  <si>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</si>
  <si>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</si>
  <si>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</si>
  <si>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</si>
  <si>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</si>
  <si>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</si>
  <si>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</si>
  <si>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</si>
  <si>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</si>
  <si>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</si>
  <si>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</si>
  <si>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</si>
  <si>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</si>
  <si>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</si>
  <si>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</si>
  <si>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</si>
  <si>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</si>
  <si>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</si>
  <si>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</si>
  <si>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</si>
  <si>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</si>
  <si>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</si>
  <si>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</si>
  <si>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</si>
  <si>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</si>
  <si>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</si>
  <si>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</si>
  <si>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</si>
  <si>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</si>
  <si>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CARGA E DESCARGA MECANICA DE SOLO UTILIZANDO CAMINHAO BASCULANTE 6,0M3/16T E PA CARREGADEIRA SOBRE PNEUS 128 HP, CAPACIDADE DA CAÇAMBA 1,7 A 2,8 M3, PESO OPERACIONAL 11632 KG</t>
  </si>
  <si>
    <t>EMPILHAMENTO DE SOLO ORGANICO RETIRADO NA AREA DO ATERRO COM TRATOR SOBRE ESTEIRAS D6</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</si>
  <si>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</si>
  <si>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</si>
  <si>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</si>
  <si>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</si>
  <si>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</si>
  <si>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</si>
  <si>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</si>
  <si>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</si>
  <si>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</si>
  <si>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</si>
  <si>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</si>
  <si>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</si>
  <si>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</si>
  <si>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</si>
  <si>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</si>
  <si>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</si>
  <si>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</si>
  <si>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</si>
  <si>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</si>
  <si>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</si>
  <si>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</si>
  <si>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</si>
  <si>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</si>
  <si>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</si>
  <si>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</si>
  <si>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</si>
  <si>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</si>
  <si>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</si>
  <si>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</si>
  <si>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</si>
  <si>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</si>
  <si>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</si>
  <si>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</si>
  <si>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</si>
  <si>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</si>
  <si>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</si>
  <si>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</si>
  <si>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</si>
  <si>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</si>
  <si>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</si>
  <si>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</si>
  <si>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</si>
  <si>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</si>
  <si>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</si>
  <si>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</si>
  <si>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</si>
  <si>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</si>
  <si>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</si>
  <si>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</si>
  <si>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</si>
  <si>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</si>
  <si>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</si>
  <si>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</si>
  <si>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</si>
  <si>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</si>
  <si>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</si>
  <si>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</si>
  <si>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</si>
  <si>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</si>
  <si>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</si>
  <si>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</si>
  <si>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</si>
  <si>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</si>
  <si>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</si>
  <si>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</si>
  <si>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</si>
  <si>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</si>
  <si>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</si>
  <si>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</si>
  <si>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</si>
  <si>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</si>
  <si>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</si>
  <si>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</si>
  <si>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</si>
  <si>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</si>
  <si>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</si>
  <si>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</si>
  <si>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</si>
  <si>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</si>
  <si>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</si>
  <si>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</si>
  <si>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</si>
  <si>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</si>
  <si>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</si>
  <si>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</si>
  <si>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</si>
  <si>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</si>
  <si>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</si>
  <si>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</si>
  <si>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</si>
  <si>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</si>
  <si>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</si>
  <si>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</si>
  <si>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</si>
  <si>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</si>
  <si>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</si>
  <si>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</si>
  <si>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</si>
  <si>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</si>
  <si>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</si>
  <si>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</si>
  <si>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</si>
  <si>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</si>
  <si>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</si>
  <si>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</si>
  <si>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</si>
  <si>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</si>
  <si>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</si>
  <si>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</si>
  <si>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</si>
  <si>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</si>
  <si>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</si>
  <si>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</si>
  <si>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</si>
  <si>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</si>
  <si>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</si>
  <si>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</si>
  <si>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</si>
  <si>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</si>
  <si>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</si>
  <si>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</si>
  <si>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</si>
  <si>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</si>
  <si>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</si>
  <si>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</si>
  <si>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</si>
  <si>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</si>
  <si>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</si>
  <si>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</si>
  <si>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</si>
  <si>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</si>
  <si>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</si>
  <si>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</si>
  <si>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</si>
  <si>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</si>
  <si>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</si>
  <si>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</si>
  <si>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</si>
  <si>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</si>
  <si>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</si>
  <si>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</si>
  <si>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</si>
  <si>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</si>
  <si>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</si>
  <si>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</si>
  <si>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</si>
  <si>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</si>
  <si>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</si>
  <si>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</si>
  <si>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</si>
  <si>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</si>
  <si>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</si>
  <si>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</si>
  <si>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</si>
  <si>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</si>
  <si>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</si>
  <si>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</si>
  <si>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</si>
  <si>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</si>
  <si>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</si>
  <si>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</si>
  <si>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</si>
  <si>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</si>
  <si>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</si>
  <si>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</si>
  <si>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</si>
  <si>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</si>
  <si>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</si>
  <si>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</si>
  <si>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</si>
  <si>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</si>
  <si>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</si>
  <si>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</si>
  <si>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</si>
  <si>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</si>
  <si>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</si>
  <si>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</si>
  <si>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</si>
  <si>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</si>
  <si>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</si>
  <si>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</si>
  <si>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</si>
  <si>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</si>
  <si>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</si>
  <si>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</si>
  <si>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</si>
  <si>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</si>
  <si>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</si>
  <si>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</si>
  <si>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</si>
  <si>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</si>
  <si>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</si>
  <si>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</si>
  <si>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</si>
  <si>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</si>
  <si>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</si>
  <si>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</si>
  <si>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</si>
  <si>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</si>
  <si>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</si>
  <si>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</si>
  <si>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</si>
  <si>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PAVIMENTO EM PARALELEPIPEDO SOBRE COLCHAO DE AREIA REJUNTADO COM ARGAMASSA DE CIMENTO E AREIA NO TRAÇO 1:3 (PEDRAS PEQUENAS 30 A 35 PECAS POR M2)</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</si>
  <si>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</si>
  <si>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</si>
  <si>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</si>
  <si>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AREIA ASFALTO A FRIO (AAUF), COM EMULSAO RR-2C INCLUSO USINAGEM E APLICACAO, EXCLUSIVE TRANSPORTE</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</si>
  <si>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</si>
  <si>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</si>
  <si>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</si>
  <si>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</si>
  <si>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</si>
  <si>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</si>
  <si>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</si>
  <si>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</si>
  <si>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</si>
  <si>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</si>
  <si>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</si>
  <si>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</si>
  <si>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</si>
  <si>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</si>
  <si>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</si>
  <si>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PINTURA GUARDA-CORPO GUARDA-RODA E MURETA PROTECAO COM CAL EM PONTES EVIADUTOS MEDIDA PELO DOBRO DA AREA TOTAL (LARGURAXALTURA).</t>
  </si>
  <si>
    <t>CAIACAO INT OU EXT SOBRE REVESTIMENTO LISO C/ADOCAO DE FIXADOR COM    COM DUAS DEMAOS</t>
  </si>
  <si>
    <t>PINTURA DE QUADRO ESCOLAR COM TINTA ESMALTE ACABAMENTO FOSCO, DUAS DEMAOS SOBRE MASSA ACRILICA</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</si>
  <si>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</si>
  <si>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</si>
  <si>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</si>
  <si>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</si>
  <si>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</si>
  <si>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</si>
  <si>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</si>
  <si>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</si>
  <si>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</si>
  <si>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</si>
  <si>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</si>
  <si>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</si>
  <si>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</si>
  <si>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</si>
  <si>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</si>
  <si>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</si>
  <si>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</si>
  <si>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</si>
  <si>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</si>
  <si>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</si>
  <si>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PINTURA ESMALTE ACETINADO PARA MADEIRA, DUAS DEMAOS, SOBRE FUNDO NIVELADOR BRANCO</t>
  </si>
  <si>
    <t>PINTURA ESMALTE BRILHANTE PARA MADEIRA, DUAS DEMAOS, SOBRE FUNDO NIVELADOR BRANCO</t>
  </si>
  <si>
    <t>PINTURA COM TINTA PROTETORA ACABAMENTO GRAFITE ESMALTE SOBRE SUPERFICIE METALICA, 2 DEMAOS</t>
  </si>
  <si>
    <t>PINTURA ESMALTE FOSCO, DUAS DEMAOS, SOBRE SUPERFICIE METALICA, INCLUSO UMA DEMAO DE FUNDO ANTICORROSIVO. UTILIZACAO DE REVOLVER ( AR-COMPRIMIDO).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</si>
  <si>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</si>
  <si>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</si>
  <si>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</si>
  <si>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</si>
  <si>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COM TINTA A BASE DE BORRACHA CLORADA , DE FAIXAS DE DEMARCACAO, EM QUADRA POLIESPORTIVA, 5 CM DE LARGURA.</t>
  </si>
  <si>
    <t>APLICACAO DE VERNIZ POLIURETANO FOSCO SOBRE PISO DE PEDRAS DECORATIVAS, 3 DEMAOS</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</si>
  <si>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</si>
  <si>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</si>
  <si>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</si>
  <si>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</si>
  <si>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</si>
  <si>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</si>
  <si>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</si>
  <si>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</si>
  <si>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</si>
  <si>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</si>
  <si>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</si>
  <si>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</si>
  <si>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</si>
  <si>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DE BORRACHA PASTILHADO, ESPESSURA 7MM, ASSENTADO COM ARGAMASSA TRACO 1:3 (CIMENTO E AREIA)</t>
  </si>
  <si>
    <t>PISO INDUSTRIAL ALTA RESISTENCIA, ESPESSURA 12MM, INCLUSO JUNTAS DE DILATACAO PLASTICAS E POLIMENTO MECANIZADO</t>
  </si>
  <si>
    <t>PISO EM GRANILITE, MARMORITE OU GRANITINA ESPESSURA 8 MM, INCLUSO JUNTAS DE DILATACAO PLASTICAS</t>
  </si>
  <si>
    <t>SOLEIRA / TABEIRA EM MARMORE BRANCO COMUM, POLIDO, LARGURA 5 CM, ESPESSURA 2 CM, ASSENTADA COM ARGAMASSA COLANTE</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</si>
  <si>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</si>
  <si>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</si>
  <si>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</si>
  <si>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</si>
  <si>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</si>
  <si>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</si>
  <si>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</si>
  <si>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</si>
  <si>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</si>
  <si>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</si>
  <si>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</si>
  <si>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</si>
  <si>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</si>
  <si>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</si>
  <si>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</si>
  <si>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</si>
  <si>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</si>
  <si>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</si>
  <si>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</si>
  <si>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</si>
  <si>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</si>
  <si>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</si>
  <si>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</si>
  <si>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</si>
  <si>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</si>
  <si>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</si>
  <si>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</si>
  <si>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</si>
  <si>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</si>
  <si>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</si>
  <si>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</si>
  <si>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</si>
  <si>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</si>
  <si>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</si>
  <si>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</si>
  <si>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</si>
  <si>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</si>
  <si>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</si>
  <si>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</si>
  <si>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</si>
  <si>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</si>
  <si>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</si>
  <si>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</si>
  <si>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</si>
  <si>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</si>
  <si>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</si>
  <si>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</si>
  <si>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</si>
  <si>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</si>
  <si>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</si>
  <si>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</si>
  <si>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</si>
  <si>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</si>
  <si>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</si>
  <si>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</si>
  <si>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</si>
  <si>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</si>
  <si>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</si>
  <si>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</si>
  <si>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</si>
  <si>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</si>
  <si>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</si>
  <si>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</si>
  <si>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</si>
  <si>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</si>
  <si>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</si>
  <si>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</si>
  <si>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</si>
  <si>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</si>
  <si>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</si>
  <si>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</si>
  <si>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</si>
  <si>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</si>
  <si>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</si>
  <si>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</si>
  <si>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</si>
  <si>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</si>
  <si>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</si>
  <si>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</si>
  <si>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</si>
  <si>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</si>
  <si>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</si>
  <si>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</si>
  <si>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</si>
  <si>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</si>
  <si>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</si>
  <si>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</si>
  <si>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</si>
  <si>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</si>
  <si>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</si>
  <si>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</si>
  <si>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</si>
  <si>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</si>
  <si>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</si>
  <si>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</si>
  <si>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</si>
  <si>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</si>
  <si>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</si>
  <si>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</si>
  <si>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</si>
  <si>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</si>
  <si>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</si>
  <si>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</si>
  <si>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</si>
  <si>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</si>
  <si>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</si>
  <si>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</si>
  <si>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</si>
  <si>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</si>
  <si>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</si>
  <si>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</si>
  <si>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</si>
  <si>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</si>
  <si>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</si>
  <si>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</si>
  <si>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</si>
  <si>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</si>
  <si>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</si>
  <si>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</si>
  <si>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</si>
  <si>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</si>
  <si>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</si>
  <si>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</si>
  <si>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</si>
  <si>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</si>
  <si>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</si>
  <si>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</si>
  <si>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</si>
  <si>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</si>
  <si>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</si>
  <si>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</si>
  <si>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</si>
  <si>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</si>
  <si>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</si>
  <si>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</si>
  <si>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</si>
  <si>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</si>
  <si>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</si>
  <si>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</si>
  <si>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</si>
  <si>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</si>
  <si>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</si>
  <si>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</si>
  <si>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</si>
  <si>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</si>
  <si>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</si>
  <si>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</si>
  <si>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</si>
  <si>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</si>
  <si>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</si>
  <si>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</si>
  <si>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</si>
  <si>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</si>
  <si>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</si>
  <si>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</si>
  <si>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</si>
  <si>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</si>
  <si>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</si>
  <si>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</si>
  <si>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</si>
  <si>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</si>
  <si>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</si>
  <si>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</si>
  <si>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</si>
  <si>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</si>
  <si>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</si>
  <si>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</si>
  <si>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</si>
  <si>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</si>
  <si>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</si>
  <si>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</si>
  <si>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</si>
  <si>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</si>
  <si>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</si>
  <si>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</si>
  <si>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</si>
  <si>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</si>
  <si>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</si>
  <si>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</si>
  <si>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</si>
  <si>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</si>
  <si>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</si>
  <si>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</si>
  <si>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</si>
  <si>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</si>
  <si>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</si>
  <si>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</si>
  <si>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</si>
  <si>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</si>
  <si>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</si>
  <si>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</si>
  <si>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</si>
  <si>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</si>
  <si>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</si>
  <si>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</si>
  <si>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</si>
  <si>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</si>
  <si>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</si>
  <si>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</si>
  <si>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</si>
  <si>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</si>
  <si>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</si>
  <si>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</si>
  <si>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</si>
  <si>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</si>
  <si>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</si>
  <si>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</si>
  <si>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</si>
  <si>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</si>
  <si>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</si>
  <si>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</si>
  <si>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</si>
  <si>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</si>
  <si>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</si>
  <si>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</si>
  <si>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</si>
  <si>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</si>
  <si>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</si>
  <si>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</si>
  <si>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</si>
  <si>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</si>
  <si>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</si>
  <si>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</si>
  <si>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</si>
  <si>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</si>
  <si>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</si>
  <si>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</si>
  <si>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</si>
  <si>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</si>
  <si>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</si>
  <si>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</si>
  <si>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</si>
  <si>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</si>
  <si>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REVESTIMENTO EM LAMINADO MELAMINICO TEXTURIZADO, ESPESSURA 0,8 MM, FIXADO COM COLA</t>
  </si>
  <si>
    <t>RECOLOCACO DE FORROS EM REGUA DE PVC E PERFIS, CONSIDERANDO REAPROVEITAMENTO DO MATERIAL</t>
  </si>
  <si>
    <t>ISOLAMENTO TERMICO COM ARGAMASSA TRACO 1:3 (CIMENTO E AREIA GROSSA NAO PENEIRADA), COM ADICAO DE PEROLAS DE ISOPOR, ESPESSURA 6CM, PREPARO MANUAL DA ARGAMASSA</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</si>
  <si>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</si>
  <si>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</si>
  <si>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</si>
  <si>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</si>
  <si>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</si>
  <si>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</si>
  <si>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</si>
  <si>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</si>
  <si>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</si>
  <si>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</si>
  <si>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</si>
  <si>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</si>
  <si>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</si>
  <si>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</si>
  <si>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</si>
  <si>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</si>
  <si>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</si>
  <si>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</si>
  <si>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</si>
  <si>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</si>
  <si>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</si>
  <si>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</si>
  <si>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</si>
  <si>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</si>
  <si>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</si>
  <si>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</si>
  <si>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</si>
  <si>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</si>
  <si>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</si>
  <si>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</si>
  <si>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</si>
  <si>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</si>
  <si>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</si>
  <si>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</si>
  <si>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</si>
  <si>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</si>
  <si>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</si>
  <si>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</si>
  <si>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</si>
  <si>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</si>
  <si>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</si>
  <si>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</si>
  <si>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</si>
  <si>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</si>
  <si>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</si>
  <si>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</si>
  <si>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</si>
  <si>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</si>
  <si>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</si>
  <si>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</si>
  <si>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</si>
  <si>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</si>
  <si>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</si>
  <si>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</si>
  <si>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</si>
  <si>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</si>
  <si>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</si>
  <si>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</si>
  <si>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</si>
  <si>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</si>
  <si>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</si>
  <si>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</si>
  <si>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</si>
  <si>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</si>
  <si>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</si>
  <si>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</si>
  <si>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</si>
  <si>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</si>
  <si>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</si>
  <si>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</si>
  <si>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</si>
  <si>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</si>
  <si>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</si>
  <si>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</si>
  <si>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</si>
  <si>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</si>
  <si>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</si>
  <si>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</si>
  <si>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</si>
  <si>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</si>
  <si>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</si>
  <si>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</si>
  <si>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</si>
  <si>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</si>
  <si>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</si>
  <si>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</si>
  <si>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</si>
  <si>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</si>
  <si>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</si>
  <si>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</si>
  <si>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</si>
  <si>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</si>
  <si>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</si>
  <si>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</si>
  <si>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</si>
  <si>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</si>
  <si>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</si>
  <si>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</si>
  <si>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</si>
  <si>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</si>
  <si>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</si>
  <si>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</si>
  <si>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</si>
  <si>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</si>
  <si>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</si>
  <si>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</si>
  <si>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</si>
  <si>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</si>
  <si>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</si>
  <si>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</si>
  <si>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</si>
  <si>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</si>
  <si>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</si>
  <si>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</si>
  <si>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</si>
  <si>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</si>
  <si>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</si>
  <si>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</si>
  <si>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</si>
  <si>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</si>
  <si>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</si>
  <si>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</si>
  <si>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</si>
  <si>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</si>
  <si>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</si>
  <si>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</si>
  <si>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</si>
  <si>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</si>
  <si>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</si>
  <si>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</si>
  <si>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</si>
  <si>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</si>
  <si>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</si>
  <si>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</si>
  <si>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</si>
  <si>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</si>
  <si>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</si>
  <si>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</si>
  <si>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</si>
  <si>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</si>
  <si>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</si>
  <si>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</si>
  <si>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</si>
  <si>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</si>
  <si>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</si>
  <si>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</si>
  <si>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</si>
  <si>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</si>
  <si>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</si>
  <si>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</si>
  <si>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</si>
  <si>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</si>
  <si>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</si>
  <si>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</si>
  <si>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</si>
  <si>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</si>
  <si>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</si>
  <si>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</si>
  <si>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</si>
  <si>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</si>
  <si>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</si>
  <si>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</si>
  <si>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</si>
  <si>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</si>
  <si>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</si>
  <si>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</si>
  <si>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</si>
  <si>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</si>
  <si>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</si>
  <si>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</si>
  <si>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</si>
  <si>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</si>
  <si>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</si>
  <si>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</si>
  <si>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</si>
  <si>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</si>
  <si>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</si>
  <si>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</si>
  <si>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</si>
  <si>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</si>
  <si>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</si>
  <si>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</si>
  <si>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</si>
  <si>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</si>
  <si>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</si>
  <si>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</si>
  <si>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</si>
  <si>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</si>
  <si>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</si>
  <si>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</si>
  <si>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</si>
  <si>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</si>
  <si>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</si>
  <si>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</si>
  <si>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</si>
  <si>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</si>
  <si>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</si>
  <si>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</si>
  <si>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</si>
  <si>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</si>
  <si>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</si>
  <si>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</si>
  <si>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</si>
  <si>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CAIXA PARA RALO C OM GRELHA FOFO 135 KG DE ALV TIJOLO MACICO (7X10X20) PAREDES DE UMA VEZ (0.20 M) DE 0.90X1.20X1.50 M (EXTERNA) COM ARGAMASSA 1:4 CIMENTO:AREIA, BASE CONC FCK=10 MPA, EXCLUSIVE ESCAVACAO E REATERRO.</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</si>
  <si>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</si>
  <si>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</si>
  <si>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</si>
  <si>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TAPUME DE CHAPA DE MADEIRA COMPENSADA, E= 6MM, COM PINTURA A CAL E REAPROVEITAMENTO DE 2X</t>
  </si>
  <si>
    <t>CHAPA DE ACO CARBONO 3/8 (COLOC/ USO/ RETIR) P/ PASS VEICULO SOBRE VALA MEDIDA P/ AREA CHAPA EM CADA APLICACAO</t>
  </si>
  <si>
    <t>ISOLAMENTO DE OBRA COM TELA PLASTICA COM MALHA DE 5MM E ESTRUTURA DE MADEIRA PONTALETEADA</t>
  </si>
  <si>
    <t>ENSAIO DE DETERMINACAO DO TEOR DE BETUME - CIMENTO ASFALTICO DE PETROLEO</t>
  </si>
  <si>
    <t>ENSAIO DE COMPACTACAO - AMOSTRAS NAO TRABALHADAS - ENERGIA NORMAL - SOLOS</t>
  </si>
  <si>
    <t>ENSAIO DE COMPACTACAO - AMOSTRAS NAO TRABALHADAS - ENERGIA INTERMEDIARIA - SOLOS</t>
  </si>
  <si>
    <t>ENSAIO DE MASSA ESPECIFICA - IN SITU - METODO BALAO DE BORRACHA - SOLOS</t>
  </si>
  <si>
    <t>ENSAIO DE INDICE DE SUPORTE CALIFORNIA - AMOSTRAS NAO TRABALHADAS - ENERGIA NORMAL - SOLOS</t>
  </si>
  <si>
    <t>ENSAIO DE INDICE DE SUPORTE CALIFORNIA - AMOSTRAS NAO TRABALHADAS - ENERGIA INTERMEDIARIA - SOLOS</t>
  </si>
  <si>
    <t>ENSAIO DE INDICE DE SUPORTE CALIFORNIA- AMOSTRAS NAO TRABALHADAS - ENERGIA MODIFICADA- SOLOS</t>
  </si>
  <si>
    <t>ENSAIO DE SUSCEPTIBILIDADE TERMICA - INDICE PFEIFFER - MATERIAL ASFALTICO</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</si>
  <si>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</si>
  <si>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</si>
  <si>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DE 10KM ATE 20KM</t>
  </si>
  <si>
    <t>LOCACAO DA OBRA, COM USO DE EQUIPAMENTOS TOPOGRAFICOS, INCLUSIVE NIVELADOR</t>
  </si>
  <si>
    <t>LOCACAO CONVENCIONAL DE OBRA, ATRAVÉS DE GABARITO DE TABUAS CORRIDAS PONTALETADAS A CADA 1,50M, SEM REAPROVEITAMENTO</t>
  </si>
  <si>
    <t>LOCACAO CONVENCIONAL DE OBRA, ATRAVÉS DE GABARITO DE TABUAS CORRIDAS PONTALETADAS, COM REAPROVEITAMENTO DE 10 VEZES.</t>
  </si>
  <si>
    <t>LOCACAO CONVENCIONAL DE OBRA, ATRAVÉS DE GABARITO DE TABUAS CORRIDAS PONTALETADAS, COM REAPROVEITAMENTO DE 3 VEZES.</t>
  </si>
  <si>
    <t>LOCACAO E NIVELAMENTO DE EMISSARIO/REDE COLETORA COM AUXILIO DE EQUIPAMENTO TOPOGRAFICO</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</si>
  <si>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</si>
  <si>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</si>
  <si>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</si>
  <si>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</si>
  <si>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</si>
  <si>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</si>
  <si>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</si>
  <si>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</si>
  <si>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</si>
  <si>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</si>
  <si>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</si>
  <si>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</si>
  <si>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</si>
  <si>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</si>
  <si>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</si>
  <si>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</si>
  <si>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</si>
  <si>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</si>
  <si>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</si>
  <si>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</si>
  <si>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</si>
  <si>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</si>
  <si>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</si>
  <si>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</si>
  <si>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</si>
  <si>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</si>
  <si>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</si>
  <si>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C O M P O S I Ç Ã O   D E   P R E Ç O S  /  E S T R U T U R A L</t>
  </si>
  <si>
    <t>AMM EST 001</t>
  </si>
  <si>
    <t>SITE: www.amm.org.br   -   e-mail: centraldeprojetosamm@gmail.com
 AV. RUBENS DE MENDONÇA Nº 3.920 - CEP: 78,000-070 - CUIABÁ - MT  
FONE: (65) 2123-1200  -  FAX: 2123-1251</t>
  </si>
  <si>
    <t>EDINEI</t>
  </si>
  <si>
    <t>PERFURATRIZ ROTATIVA SOBRE ESTEIRA, TORQUE MAXIMO 2500 KGM, POTENCIA 110 HP, MOTOR DIESEL- CHP DIURNO. AF_05/2017</t>
  </si>
  <si>
    <t>COMPRESSOR DE AR, VAZAO DE 10 PCM, RESERVATORIO 100 L, PRESSAO DE TRABALHO ENTRE 6,9 E 9,7 BAR, POTENCIA 2 HP, TENSAO 110/220 V - CHP DIURNO. AF_05/2017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</si>
  <si>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</si>
  <si>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</si>
  <si>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</si>
  <si>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</si>
  <si>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</si>
  <si>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</si>
  <si>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</si>
  <si>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</si>
  <si>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</si>
  <si>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</si>
  <si>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</si>
  <si>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</si>
  <si>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</si>
  <si>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</si>
  <si>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</si>
  <si>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</si>
  <si>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</si>
  <si>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</si>
  <si>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</si>
  <si>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</si>
  <si>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</si>
  <si>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</si>
  <si>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</si>
  <si>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</si>
  <si>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</si>
  <si>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</si>
  <si>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</si>
  <si>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</si>
  <si>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</si>
  <si>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</si>
  <si>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</si>
  <si>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</si>
  <si>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</si>
  <si>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</si>
  <si>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</si>
  <si>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</si>
  <si>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</si>
  <si>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</si>
  <si>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</si>
  <si>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</si>
  <si>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</si>
  <si>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</si>
  <si>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</si>
  <si>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</si>
  <si>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</si>
  <si>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</si>
  <si>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</si>
  <si>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</si>
  <si>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</si>
  <si>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</si>
  <si>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</si>
  <si>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</si>
  <si>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</si>
  <si>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</si>
  <si>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</si>
  <si>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</si>
  <si>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</si>
  <si>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</si>
  <si>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</si>
  <si>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</si>
  <si>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</si>
  <si>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</si>
  <si>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</si>
  <si>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</si>
  <si>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</si>
  <si>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</si>
  <si>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</si>
  <si>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</si>
  <si>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</si>
  <si>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</si>
  <si>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</si>
  <si>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</si>
  <si>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</si>
  <si>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</si>
  <si>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</si>
  <si>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</si>
  <si>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</si>
  <si>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</si>
  <si>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</si>
  <si>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</si>
  <si>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</si>
  <si>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</si>
  <si>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</si>
  <si>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</si>
  <si>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</si>
  <si>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</si>
  <si>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</si>
  <si>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</si>
  <si>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</si>
  <si>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</si>
  <si>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</si>
  <si>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</si>
  <si>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</si>
  <si>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</si>
  <si>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</si>
  <si>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</si>
  <si>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</si>
  <si>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</si>
  <si>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</si>
  <si>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</si>
  <si>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</si>
  <si>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</si>
  <si>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</si>
  <si>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</si>
  <si>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</si>
  <si>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</si>
  <si>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</si>
  <si>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</si>
  <si>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</si>
  <si>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</si>
  <si>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</si>
  <si>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</si>
  <si>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</si>
  <si>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</si>
  <si>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</si>
  <si>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</si>
  <si>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</si>
  <si>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</si>
  <si>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</si>
  <si>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</si>
  <si>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</si>
  <si>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</si>
  <si>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</si>
  <si>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</si>
  <si>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</si>
  <si>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</si>
  <si>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</si>
  <si>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</si>
  <si>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</si>
  <si>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</si>
  <si>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</si>
  <si>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</si>
  <si>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</si>
  <si>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</si>
  <si>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</si>
  <si>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</si>
  <si>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</si>
  <si>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</si>
  <si>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</si>
  <si>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</si>
  <si>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</si>
  <si>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</si>
  <si>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</si>
  <si>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</si>
  <si>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</si>
  <si>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</si>
  <si>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</si>
  <si>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</si>
  <si>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</si>
  <si>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</si>
  <si>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</si>
  <si>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</si>
  <si>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</si>
  <si>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</si>
  <si>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</si>
  <si>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</si>
  <si>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</si>
  <si>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</si>
  <si>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</si>
  <si>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</si>
  <si>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</si>
  <si>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</si>
  <si>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</si>
  <si>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</si>
  <si>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</si>
  <si>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</si>
  <si>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</si>
  <si>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</si>
  <si>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</si>
  <si>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</si>
  <si>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</si>
  <si>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</si>
  <si>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</si>
  <si>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</si>
  <si>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</si>
  <si>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</si>
  <si>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</si>
  <si>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</si>
  <si>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</si>
  <si>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</si>
  <si>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</si>
  <si>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</si>
  <si>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</si>
  <si>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</si>
  <si>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</si>
  <si>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</si>
  <si>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</si>
  <si>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</si>
  <si>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</si>
  <si>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</si>
  <si>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</si>
  <si>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</si>
  <si>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</si>
  <si>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</si>
  <si>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</si>
  <si>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</si>
  <si>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</si>
  <si>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</si>
  <si>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</si>
  <si>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M/MES </t>
  </si>
  <si>
    <t xml:space="preserve">310ML </t>
  </si>
  <si>
    <t>73884/001</t>
  </si>
  <si>
    <t>73884/002</t>
  </si>
  <si>
    <t>73884/003</t>
  </si>
  <si>
    <t>73884/004</t>
  </si>
  <si>
    <t>73884/005</t>
  </si>
  <si>
    <t>73884/006</t>
  </si>
  <si>
    <t>73884/007</t>
  </si>
  <si>
    <t>73884/009</t>
  </si>
  <si>
    <t>73884/010</t>
  </si>
  <si>
    <t>73884/011</t>
  </si>
  <si>
    <t>73884/012</t>
  </si>
  <si>
    <t>73884/013</t>
  </si>
  <si>
    <t>73884/014</t>
  </si>
  <si>
    <t>73884/015</t>
  </si>
  <si>
    <t>73884/016</t>
  </si>
  <si>
    <t>73885/001</t>
  </si>
  <si>
    <t>73885/002</t>
  </si>
  <si>
    <t>73885/003</t>
  </si>
  <si>
    <t>73885/004</t>
  </si>
  <si>
    <t>73885/005</t>
  </si>
  <si>
    <t>73885/006</t>
  </si>
  <si>
    <t>73885/007</t>
  </si>
  <si>
    <t>73885/008</t>
  </si>
  <si>
    <t>73885/009</t>
  </si>
  <si>
    <t>73885/010</t>
  </si>
  <si>
    <t>73885/011</t>
  </si>
  <si>
    <t>73885/012</t>
  </si>
  <si>
    <t>73847/001</t>
  </si>
  <si>
    <t>73867/001</t>
  </si>
  <si>
    <t>73867/002</t>
  </si>
  <si>
    <t>73867/003</t>
  </si>
  <si>
    <t>73867/004</t>
  </si>
  <si>
    <t>74045/002</t>
  </si>
  <si>
    <t>73970/001</t>
  </si>
  <si>
    <t>73970/002</t>
  </si>
  <si>
    <t>73891/001</t>
  </si>
  <si>
    <t>73882/001</t>
  </si>
  <si>
    <t>73882/005</t>
  </si>
  <si>
    <t>73816/001</t>
  </si>
  <si>
    <t>73816/002</t>
  </si>
  <si>
    <t>73881/001</t>
  </si>
  <si>
    <t>73881/003</t>
  </si>
  <si>
    <t>73883/001</t>
  </si>
  <si>
    <t>73883/002</t>
  </si>
  <si>
    <t>73883/003</t>
  </si>
  <si>
    <t>73902/001</t>
  </si>
  <si>
    <t>73968/001</t>
  </si>
  <si>
    <t>73969/001</t>
  </si>
  <si>
    <t>74017/001</t>
  </si>
  <si>
    <t>74017/002</t>
  </si>
  <si>
    <t>75029/001</t>
  </si>
  <si>
    <t>73890/001</t>
  </si>
  <si>
    <t>73890/002</t>
  </si>
  <si>
    <t>73843/001</t>
  </si>
  <si>
    <t>73844/001</t>
  </si>
  <si>
    <t>73844/002</t>
  </si>
  <si>
    <t>73846/001</t>
  </si>
  <si>
    <t>73846/002</t>
  </si>
  <si>
    <t>73799/001</t>
  </si>
  <si>
    <t>73856/001</t>
  </si>
  <si>
    <t>73856/002</t>
  </si>
  <si>
    <t>73856/003</t>
  </si>
  <si>
    <t>73856/004</t>
  </si>
  <si>
    <t>73856/005</t>
  </si>
  <si>
    <t>73856/006</t>
  </si>
  <si>
    <t>73856/007</t>
  </si>
  <si>
    <t>73856/008</t>
  </si>
  <si>
    <t>73856/009</t>
  </si>
  <si>
    <t>73856/010</t>
  </si>
  <si>
    <t>73856/011</t>
  </si>
  <si>
    <t>73856/012</t>
  </si>
  <si>
    <t>73856/013</t>
  </si>
  <si>
    <t>73856/014</t>
  </si>
  <si>
    <t>73856/015</t>
  </si>
  <si>
    <t>74224/001</t>
  </si>
  <si>
    <t>73877/001</t>
  </si>
  <si>
    <t>73877/002</t>
  </si>
  <si>
    <t>73813/001</t>
  </si>
  <si>
    <t>74073/001</t>
  </si>
  <si>
    <t>74073/002</t>
  </si>
  <si>
    <t>74136/002</t>
  </si>
  <si>
    <t>74136/003</t>
  </si>
  <si>
    <t>73932/001</t>
  </si>
  <si>
    <t>74072/001</t>
  </si>
  <si>
    <t>74072/002</t>
  </si>
  <si>
    <t>74072/003</t>
  </si>
  <si>
    <t>74194/001</t>
  </si>
  <si>
    <t>73737/001</t>
  </si>
  <si>
    <t>73737/002</t>
  </si>
  <si>
    <t>73737/003</t>
  </si>
  <si>
    <t>74046/002</t>
  </si>
  <si>
    <t>74047/002</t>
  </si>
  <si>
    <t>74084/001</t>
  </si>
  <si>
    <t>74125/001</t>
  </si>
  <si>
    <t>74125/002</t>
  </si>
  <si>
    <t>73908/001</t>
  </si>
  <si>
    <t>73908/002</t>
  </si>
  <si>
    <t>73771/001</t>
  </si>
  <si>
    <t>73990/001</t>
  </si>
  <si>
    <t>73994/001</t>
  </si>
  <si>
    <t>79504/001</t>
  </si>
  <si>
    <t>79504/002</t>
  </si>
  <si>
    <t>79504/003</t>
  </si>
  <si>
    <t>79504/004</t>
  </si>
  <si>
    <t>79504/005</t>
  </si>
  <si>
    <t>79504/006</t>
  </si>
  <si>
    <t>79504/007</t>
  </si>
  <si>
    <t>79504/008</t>
  </si>
  <si>
    <t>79504/009</t>
  </si>
  <si>
    <t>79504/010</t>
  </si>
  <si>
    <t>79504/012</t>
  </si>
  <si>
    <t>79504/011</t>
  </si>
  <si>
    <t>74141/001</t>
  </si>
  <si>
    <t>74141/002</t>
  </si>
  <si>
    <t>74141/003</t>
  </si>
  <si>
    <t>74141/004</t>
  </si>
  <si>
    <t>74202/002</t>
  </si>
  <si>
    <t>73817/001</t>
  </si>
  <si>
    <t>73817/002</t>
  </si>
  <si>
    <t>74078/001</t>
  </si>
  <si>
    <t>73898/001</t>
  </si>
  <si>
    <t>74144/002</t>
  </si>
  <si>
    <t>74033/001</t>
  </si>
  <si>
    <t>73762/004</t>
  </si>
  <si>
    <t>74066/002</t>
  </si>
  <si>
    <t>73872/001</t>
  </si>
  <si>
    <t>73872/002</t>
  </si>
  <si>
    <t>74025/001</t>
  </si>
  <si>
    <t>74190/001</t>
  </si>
  <si>
    <t>73782/002</t>
  </si>
  <si>
    <t>73782/003</t>
  </si>
  <si>
    <t>73782/004</t>
  </si>
  <si>
    <t>73782/005</t>
  </si>
  <si>
    <t>74130/006</t>
  </si>
  <si>
    <t>74130/007</t>
  </si>
  <si>
    <t>74130/008</t>
  </si>
  <si>
    <t>74130/009</t>
  </si>
  <si>
    <t>74130/010</t>
  </si>
  <si>
    <t>74131/001</t>
  </si>
  <si>
    <t>74131/006</t>
  </si>
  <si>
    <t>74131/007</t>
  </si>
  <si>
    <t>74131/008</t>
  </si>
  <si>
    <t>73953/004</t>
  </si>
  <si>
    <t>73953/008</t>
  </si>
  <si>
    <t>73953/009</t>
  </si>
  <si>
    <t>73767/001</t>
  </si>
  <si>
    <t>73767/002</t>
  </si>
  <si>
    <t>73767/003</t>
  </si>
  <si>
    <t>73767/004</t>
  </si>
  <si>
    <t>73767/005</t>
  </si>
  <si>
    <t>73781/001</t>
  </si>
  <si>
    <t>73781/002</t>
  </si>
  <si>
    <t>73781/003</t>
  </si>
  <si>
    <t>73783/001</t>
  </si>
  <si>
    <t>73783/003</t>
  </si>
  <si>
    <t>73783/005</t>
  </si>
  <si>
    <t>73783/006</t>
  </si>
  <si>
    <t>73783/008</t>
  </si>
  <si>
    <t>73783/009</t>
  </si>
  <si>
    <t>73783/010</t>
  </si>
  <si>
    <t>73783/011</t>
  </si>
  <si>
    <t>73783/012</t>
  </si>
  <si>
    <t>73783/014</t>
  </si>
  <si>
    <t>73783/015</t>
  </si>
  <si>
    <t>73783/016</t>
  </si>
  <si>
    <t>73783/017</t>
  </si>
  <si>
    <t>73769/001</t>
  </si>
  <si>
    <t>73769/002</t>
  </si>
  <si>
    <t>73769/003</t>
  </si>
  <si>
    <t>73769/004</t>
  </si>
  <si>
    <t>73855/001</t>
  </si>
  <si>
    <t>73831/002</t>
  </si>
  <si>
    <t>73831/003</t>
  </si>
  <si>
    <t>73831/004</t>
  </si>
  <si>
    <t>73831/005</t>
  </si>
  <si>
    <t>73831/006</t>
  </si>
  <si>
    <t>73831/007</t>
  </si>
  <si>
    <t>73831/008</t>
  </si>
  <si>
    <t>73831/009</t>
  </si>
  <si>
    <t>74231/001</t>
  </si>
  <si>
    <t>74246/001</t>
  </si>
  <si>
    <t>73857/001</t>
  </si>
  <si>
    <t>73857/002</t>
  </si>
  <si>
    <t>73857/003</t>
  </si>
  <si>
    <t>73857/004</t>
  </si>
  <si>
    <t>73857/005</t>
  </si>
  <si>
    <t>73857/006</t>
  </si>
  <si>
    <t>73857/007</t>
  </si>
  <si>
    <t>73857/008</t>
  </si>
  <si>
    <t>73857/009</t>
  </si>
  <si>
    <t>73857/010</t>
  </si>
  <si>
    <t>73780/001</t>
  </si>
  <si>
    <t>73780/002</t>
  </si>
  <si>
    <t>73780/003</t>
  </si>
  <si>
    <t>73780/004</t>
  </si>
  <si>
    <t>73775/001</t>
  </si>
  <si>
    <t>73749/001</t>
  </si>
  <si>
    <t>73749/002</t>
  </si>
  <si>
    <t>73749/003</t>
  </si>
  <si>
    <t>73768/001</t>
  </si>
  <si>
    <t>74003/001</t>
  </si>
  <si>
    <t>74166/001</t>
  </si>
  <si>
    <t>74166/002</t>
  </si>
  <si>
    <t>74234/001</t>
  </si>
  <si>
    <t>73795/001</t>
  </si>
  <si>
    <t>73795/002</t>
  </si>
  <si>
    <t>73795/003</t>
  </si>
  <si>
    <t>73795/004</t>
  </si>
  <si>
    <t>73795/006</t>
  </si>
  <si>
    <t>73795/007</t>
  </si>
  <si>
    <t>73795/008</t>
  </si>
  <si>
    <t>73795/009</t>
  </si>
  <si>
    <t>73795/010</t>
  </si>
  <si>
    <t>73795/011</t>
  </si>
  <si>
    <t>73795/012</t>
  </si>
  <si>
    <t>73795/013</t>
  </si>
  <si>
    <t>73795/014</t>
  </si>
  <si>
    <t>73795/015</t>
  </si>
  <si>
    <t>73796/001</t>
  </si>
  <si>
    <t>73796/002</t>
  </si>
  <si>
    <t>73796/003</t>
  </si>
  <si>
    <t>73796/004</t>
  </si>
  <si>
    <t>73796/005</t>
  </si>
  <si>
    <t>73796/006</t>
  </si>
  <si>
    <t>73796/007</t>
  </si>
  <si>
    <t>73870/004</t>
  </si>
  <si>
    <t>74091/001</t>
  </si>
  <si>
    <t>74093/001</t>
  </si>
  <si>
    <t>74169/001</t>
  </si>
  <si>
    <t>73826/001</t>
  </si>
  <si>
    <t>73826/002</t>
  </si>
  <si>
    <t>73834/001</t>
  </si>
  <si>
    <t>73834/002</t>
  </si>
  <si>
    <t>73834/003</t>
  </si>
  <si>
    <t>73834/004</t>
  </si>
  <si>
    <t>73835/001</t>
  </si>
  <si>
    <t>73835/002</t>
  </si>
  <si>
    <t>73835/003</t>
  </si>
  <si>
    <t>73836/001</t>
  </si>
  <si>
    <t>73836/002</t>
  </si>
  <si>
    <t>73836/003</t>
  </si>
  <si>
    <t>73836/004</t>
  </si>
  <si>
    <t>73837/001</t>
  </si>
  <si>
    <t>73837/002</t>
  </si>
  <si>
    <t>73837/003</t>
  </si>
  <si>
    <t>73824/001</t>
  </si>
  <si>
    <t>73825/002</t>
  </si>
  <si>
    <t>73873/001</t>
  </si>
  <si>
    <t>73873/003</t>
  </si>
  <si>
    <t>73873/004</t>
  </si>
  <si>
    <t>73873/005</t>
  </si>
  <si>
    <t>73827/001</t>
  </si>
  <si>
    <t>74218/001</t>
  </si>
  <si>
    <t>74253/001</t>
  </si>
  <si>
    <t>73903/001</t>
  </si>
  <si>
    <t>74151/001</t>
  </si>
  <si>
    <t>74153/001</t>
  </si>
  <si>
    <t>74154/001</t>
  </si>
  <si>
    <t>74155/001</t>
  </si>
  <si>
    <t>74155/002</t>
  </si>
  <si>
    <t>74205/001</t>
  </si>
  <si>
    <t>73965/009</t>
  </si>
  <si>
    <t>79506/002</t>
  </si>
  <si>
    <t>79518/001</t>
  </si>
  <si>
    <t>79518/002</t>
  </si>
  <si>
    <t>74010/001</t>
  </si>
  <si>
    <t>74241/001</t>
  </si>
  <si>
    <t>73863/001</t>
  </si>
  <si>
    <t>73863/002</t>
  </si>
  <si>
    <t>73790/004</t>
  </si>
  <si>
    <t>83695/001</t>
  </si>
  <si>
    <t>73760/001</t>
  </si>
  <si>
    <t>73849/001</t>
  </si>
  <si>
    <t>73849/002</t>
  </si>
  <si>
    <t>73770/001</t>
  </si>
  <si>
    <t>73770/002</t>
  </si>
  <si>
    <t>83696/001</t>
  </si>
  <si>
    <t>74133/001</t>
  </si>
  <si>
    <t>74133/002</t>
  </si>
  <si>
    <t>79494/001</t>
  </si>
  <si>
    <t>79514/001</t>
  </si>
  <si>
    <t>73739/001</t>
  </si>
  <si>
    <t>74065/001</t>
  </si>
  <si>
    <t>79497/001</t>
  </si>
  <si>
    <t>73794/001</t>
  </si>
  <si>
    <t>73865/001</t>
  </si>
  <si>
    <t>73924/001</t>
  </si>
  <si>
    <t>73924/002</t>
  </si>
  <si>
    <t>73924/003</t>
  </si>
  <si>
    <t>74064/001</t>
  </si>
  <si>
    <t>74064/002</t>
  </si>
  <si>
    <t>79499/001</t>
  </si>
  <si>
    <t>79515/001</t>
  </si>
  <si>
    <t>73978/001</t>
  </si>
  <si>
    <t>79500/002</t>
  </si>
  <si>
    <t>73734/001</t>
  </si>
  <si>
    <t>73743/001</t>
  </si>
  <si>
    <t>73921/002</t>
  </si>
  <si>
    <t>73876/001</t>
  </si>
  <si>
    <t>74111/001</t>
  </si>
  <si>
    <t>73886/001</t>
  </si>
  <si>
    <t>73850/001</t>
  </si>
  <si>
    <t>73807/001</t>
  </si>
  <si>
    <t>73833/001</t>
  </si>
  <si>
    <t>73806/001</t>
  </si>
  <si>
    <t>73948/002</t>
  </si>
  <si>
    <t>73948/003</t>
  </si>
  <si>
    <t>73948/008</t>
  </si>
  <si>
    <t>73948/009</t>
  </si>
  <si>
    <t>73948/011</t>
  </si>
  <si>
    <t>73948/015</t>
  </si>
  <si>
    <t>74086/001</t>
  </si>
  <si>
    <t>74163/001</t>
  </si>
  <si>
    <t>74163/002</t>
  </si>
  <si>
    <t>73916/002</t>
  </si>
  <si>
    <t>73822/002</t>
  </si>
  <si>
    <t>73859/001</t>
  </si>
  <si>
    <t>73859/002</t>
  </si>
  <si>
    <t>74221/001</t>
  </si>
  <si>
    <t>74219/001</t>
  </si>
  <si>
    <t>74219/002</t>
  </si>
  <si>
    <t>73900/011</t>
  </si>
  <si>
    <t>73900/012</t>
  </si>
  <si>
    <t>74020/001</t>
  </si>
  <si>
    <t>74020/002</t>
  </si>
  <si>
    <t>74021/002</t>
  </si>
  <si>
    <t>74021/003</t>
  </si>
  <si>
    <t>74021/004</t>
  </si>
  <si>
    <t>74021/005</t>
  </si>
  <si>
    <t>74021/006</t>
  </si>
  <si>
    <t>74021/007</t>
  </si>
  <si>
    <t>74021/008</t>
  </si>
  <si>
    <t>74022/001</t>
  </si>
  <si>
    <t>74022/002</t>
  </si>
  <si>
    <t>74022/003</t>
  </si>
  <si>
    <t>74022/004</t>
  </si>
  <si>
    <t>74022/005</t>
  </si>
  <si>
    <t>74022/006</t>
  </si>
  <si>
    <t>74022/007</t>
  </si>
  <si>
    <t>74022/008</t>
  </si>
  <si>
    <t>74022/009</t>
  </si>
  <si>
    <t>74022/010</t>
  </si>
  <si>
    <t>74022/011</t>
  </si>
  <si>
    <t>74022/012</t>
  </si>
  <si>
    <t>74022/013</t>
  </si>
  <si>
    <t>74022/014</t>
  </si>
  <si>
    <t>74022/015</t>
  </si>
  <si>
    <t>74022/016</t>
  </si>
  <si>
    <t>74022/018</t>
  </si>
  <si>
    <t>74022/017</t>
  </si>
  <si>
    <t>74022/020</t>
  </si>
  <si>
    <t>74022/019</t>
  </si>
  <si>
    <t>74022/021</t>
  </si>
  <si>
    <t>74022/022</t>
  </si>
  <si>
    <t>74022/023</t>
  </si>
  <si>
    <t>74022/024</t>
  </si>
  <si>
    <t>74022/025</t>
  </si>
  <si>
    <t>74022/026</t>
  </si>
  <si>
    <t>74022/027</t>
  </si>
  <si>
    <t>74022/028</t>
  </si>
  <si>
    <t>74022/029</t>
  </si>
  <si>
    <t>74022/030</t>
  </si>
  <si>
    <t>74022/031</t>
  </si>
  <si>
    <t>74022/032</t>
  </si>
  <si>
    <t>74022/033</t>
  </si>
  <si>
    <t>74022/034</t>
  </si>
  <si>
    <t>74022/035</t>
  </si>
  <si>
    <t>74022/036</t>
  </si>
  <si>
    <t>74022/037</t>
  </si>
  <si>
    <t>74022/038</t>
  </si>
  <si>
    <t>74022/039</t>
  </si>
  <si>
    <t>74022/040</t>
  </si>
  <si>
    <t>74022/041</t>
  </si>
  <si>
    <t>74022/042</t>
  </si>
  <si>
    <t>74022/043</t>
  </si>
  <si>
    <t>74022/044</t>
  </si>
  <si>
    <t>74022/045</t>
  </si>
  <si>
    <t>74022/047</t>
  </si>
  <si>
    <t>74022/048</t>
  </si>
  <si>
    <t>74022/049</t>
  </si>
  <si>
    <t>74022/050</t>
  </si>
  <si>
    <t>74022/051</t>
  </si>
  <si>
    <t>74022/052</t>
  </si>
  <si>
    <t>74022/053</t>
  </si>
  <si>
    <t>74022/054</t>
  </si>
  <si>
    <t>74022/055</t>
  </si>
  <si>
    <t>74022/056</t>
  </si>
  <si>
    <t>74022/057</t>
  </si>
  <si>
    <t>74022/058</t>
  </si>
  <si>
    <t>73992/001</t>
  </si>
  <si>
    <t>74077/002</t>
  </si>
  <si>
    <t>73758/001</t>
  </si>
  <si>
    <t>74038/001</t>
  </si>
  <si>
    <t>74039/001</t>
  </si>
  <si>
    <t>74142/001</t>
  </si>
  <si>
    <t>74142/002</t>
  </si>
  <si>
    <t>74142/003</t>
  </si>
  <si>
    <t>74142/004</t>
  </si>
  <si>
    <t>74143/001</t>
  </si>
  <si>
    <t>74143/002</t>
  </si>
  <si>
    <t>74244/001</t>
  </si>
  <si>
    <t>73787/001</t>
  </si>
  <si>
    <t>73788/002</t>
  </si>
  <si>
    <t>74005/001</t>
  </si>
  <si>
    <t>74005/002</t>
  </si>
  <si>
    <t>74034/001</t>
  </si>
  <si>
    <t>73790/002</t>
  </si>
  <si>
    <t>*** COMPOSIÇÃO BASEADA NO MANUAL DE INSTALAÇÃO ABAIXO</t>
  </si>
  <si>
    <t>MEMORIA DE CÁLCULO</t>
  </si>
  <si>
    <t>SINAPI OU COT MERCADO</t>
  </si>
  <si>
    <t>(0,8*0,4*0,4)</t>
  </si>
  <si>
    <t>MEMÓRIAL DE CÁLCULO (ROTAÇÃO DUPLA DIAGONAL)</t>
  </si>
  <si>
    <t>(0,3*0,4*0,4)</t>
  </si>
  <si>
    <t>MEMÓRIAL DE CÁLCULO (ROTAÇÃO VERTICAL DUPLA)</t>
  </si>
  <si>
    <t>MEMÓRIAL DE CÁLCULO (SURF DUPLO)</t>
  </si>
  <si>
    <t>MEMÓRIAL DE CÁLCULO (PRESSÃO DE PERNAS DUPLO)</t>
  </si>
  <si>
    <t>MEMÓRIAL DE CÁLCULO (SIMULADOR DE CAVALGADA)</t>
  </si>
  <si>
    <t>(0,30*0,30*0,60)*2</t>
  </si>
  <si>
    <t>AMM EST 002</t>
  </si>
  <si>
    <t xml:space="preserve"> FORNECIMENTO DE CONJUNTO DE TRAVE EM TUBO 3" PRETO MEDINDO 3,74 X 7,32</t>
  </si>
  <si>
    <t>(65) 3634-3412</t>
  </si>
  <si>
    <t>ESMÉTICO</t>
  </si>
  <si>
    <t>POSTES PARA VOLEIBOL</t>
  </si>
  <si>
    <t>COMPOSIÇÃO BASEADA NAS COMPOSIÇÕES DE EDIFICAÇÕES DE SÃO PAULO, CÓD. 17-03-60</t>
  </si>
  <si>
    <t>REGULARIZAÇÃO MANUAL E COMPACTAÇÃO COM PLACA VIBRATÓRIA</t>
  </si>
  <si>
    <t>**COMPOSIÇÃO BASEADA NO BOLETIM ORSE (JANEIRO/2017) "11472"</t>
  </si>
  <si>
    <t>PINTURA E DEMARCAÇÃO PARA CAMPO DE FUTEBOL, LARGURA 10cm.</t>
  </si>
  <si>
    <t>**COMPOSIÇÃO BASEADA NA SINAPI, CÓDIGO 83693 SINAP MAIO/2016</t>
  </si>
  <si>
    <t>ok</t>
  </si>
  <si>
    <t>ELETRO ATIVA</t>
  </si>
  <si>
    <t>01.184.625/0002-02</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</si>
  <si>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</si>
  <si>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</si>
  <si>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</si>
  <si>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</si>
  <si>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</si>
  <si>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</si>
  <si>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</si>
  <si>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</si>
  <si>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</si>
  <si>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</si>
  <si>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</si>
  <si>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</si>
  <si>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</si>
  <si>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</si>
  <si>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</si>
  <si>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</si>
  <si>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</si>
  <si>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</si>
  <si>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</si>
  <si>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</si>
  <si>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</si>
  <si>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</si>
  <si>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</si>
  <si>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</si>
  <si>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</si>
  <si>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</si>
  <si>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</si>
  <si>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</si>
  <si>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</si>
  <si>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</si>
  <si>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</si>
  <si>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</si>
  <si>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</si>
  <si>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</si>
  <si>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</si>
  <si>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</si>
  <si>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</si>
  <si>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</si>
  <si>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</si>
  <si>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</si>
  <si>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</si>
  <si>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</si>
  <si>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</si>
  <si>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</si>
  <si>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</si>
  <si>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</si>
  <si>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</si>
  <si>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</si>
  <si>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</si>
  <si>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</si>
  <si>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</si>
  <si>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</si>
  <si>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</si>
  <si>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</si>
  <si>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</si>
  <si>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</si>
  <si>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</si>
  <si>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</si>
  <si>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</si>
  <si>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</si>
  <si>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</si>
  <si>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</si>
  <si>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</si>
  <si>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</si>
  <si>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</si>
  <si>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</si>
  <si>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</si>
  <si>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</si>
  <si>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</si>
  <si>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</si>
  <si>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</si>
  <si>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</si>
  <si>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</si>
  <si>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</si>
  <si>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</si>
  <si>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</si>
  <si>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</si>
  <si>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</si>
  <si>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</si>
  <si>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</si>
  <si>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</si>
  <si>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</si>
  <si>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</si>
  <si>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</si>
  <si>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</si>
  <si>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</si>
  <si>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</si>
  <si>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</si>
  <si>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</si>
  <si>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</si>
  <si>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</si>
  <si>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</si>
  <si>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</si>
  <si>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</si>
  <si>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</si>
  <si>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</si>
  <si>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</si>
  <si>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</si>
  <si>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</si>
  <si>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</si>
  <si>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</si>
  <si>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</si>
  <si>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</si>
  <si>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</si>
  <si>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</si>
  <si>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</si>
  <si>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</si>
  <si>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</si>
  <si>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73795/005</t>
  </si>
  <si>
    <t>73903/002</t>
  </si>
  <si>
    <t>AMM CIV 002</t>
  </si>
  <si>
    <t>AMM CIV 003</t>
  </si>
  <si>
    <t>AMM CIV 004</t>
  </si>
  <si>
    <t>AMM CIV 005</t>
  </si>
  <si>
    <t>AMM CIV 006</t>
  </si>
  <si>
    <t>AMM CIV 007</t>
  </si>
  <si>
    <t>AMM CIV 008</t>
  </si>
  <si>
    <t>AMM CIV 009</t>
  </si>
  <si>
    <t>AMM CIV 010</t>
  </si>
  <si>
    <t>AMM CIV 011</t>
  </si>
  <si>
    <t>AMM CIV 012</t>
  </si>
  <si>
    <t>AMM CIV 013</t>
  </si>
  <si>
    <t>AMM CIV 014</t>
  </si>
  <si>
    <t>AMM CIV 015</t>
  </si>
  <si>
    <t>AMM CIV 016</t>
  </si>
  <si>
    <t>AMM CIV 017</t>
  </si>
  <si>
    <t>AMM CIV 018</t>
  </si>
  <si>
    <t>AMM CIV 019</t>
  </si>
  <si>
    <t>AMM CIV 020</t>
  </si>
  <si>
    <t>AMM CIV 021</t>
  </si>
  <si>
    <t>AMM CIV 022</t>
  </si>
  <si>
    <t>AMM CIV 023</t>
  </si>
  <si>
    <t>AMM CIV 024</t>
  </si>
  <si>
    <t>AMM CIV 025</t>
  </si>
  <si>
    <t>AMM CIV 026</t>
  </si>
  <si>
    <t>AMM CIV 027</t>
  </si>
  <si>
    <t>AMM CIV 028</t>
  </si>
  <si>
    <t>AMM CIV 029</t>
  </si>
  <si>
    <t>AMM CIV 030</t>
  </si>
  <si>
    <t>AMM CIV 031</t>
  </si>
  <si>
    <t>AMM CIV 032</t>
  </si>
  <si>
    <t>AMM CIV 033</t>
  </si>
  <si>
    <t>AMM CIV 034</t>
  </si>
  <si>
    <t>AMM CIV 035</t>
  </si>
  <si>
    <t>AMM CIV 036</t>
  </si>
  <si>
    <t>AMM CIV 037</t>
  </si>
  <si>
    <t>AMM CIV 038</t>
  </si>
  <si>
    <t>AMM CIV 039</t>
  </si>
  <si>
    <t>AMM CIV 040</t>
  </si>
  <si>
    <t>AMM CIV 041</t>
  </si>
  <si>
    <t>AMM CIV 042</t>
  </si>
  <si>
    <t>AMM CIV 043</t>
  </si>
  <si>
    <t>AMM CIV 044</t>
  </si>
  <si>
    <t>AMM CIV 045</t>
  </si>
  <si>
    <t>AMM CIV 046</t>
  </si>
  <si>
    <t>AMM CIV 047</t>
  </si>
  <si>
    <t>AMM CIV 048</t>
  </si>
  <si>
    <t>AMM CIV 049</t>
  </si>
  <si>
    <t>AMM CIV 050</t>
  </si>
  <si>
    <t>AMM CIV 051</t>
  </si>
  <si>
    <t>AMM CIV 052</t>
  </si>
  <si>
    <t>AMM CIV 053</t>
  </si>
  <si>
    <t>AMM CIV 054</t>
  </si>
  <si>
    <t>AMM CIV 055</t>
  </si>
  <si>
    <t>AMM CIV 056</t>
  </si>
  <si>
    <t>AMM CIV 057</t>
  </si>
  <si>
    <t>AMM CIV 058</t>
  </si>
  <si>
    <t>AMM CIV 059</t>
  </si>
  <si>
    <t>AMM CIV 060</t>
  </si>
  <si>
    <t>AMM CIV 061</t>
  </si>
  <si>
    <t>AMM CIV 062</t>
  </si>
  <si>
    <t>AMM CIV 063</t>
  </si>
  <si>
    <t>AMM CIV 064</t>
  </si>
  <si>
    <t>AMM CIV 065</t>
  </si>
  <si>
    <t>AMM CIV 066</t>
  </si>
  <si>
    <t>AMM CIV 067</t>
  </si>
  <si>
    <t>AMM CIV 068</t>
  </si>
  <si>
    <t>AMM CIV 069</t>
  </si>
  <si>
    <t>AMM CIV 070</t>
  </si>
  <si>
    <t>AMM CIV 071</t>
  </si>
  <si>
    <t>AMM CIV 072</t>
  </si>
  <si>
    <t>AMM CIV 073</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</si>
  <si>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</si>
  <si>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</si>
  <si>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</si>
  <si>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</si>
  <si>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</si>
  <si>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</si>
  <si>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</si>
  <si>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</si>
  <si>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</si>
  <si>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</si>
  <si>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</si>
  <si>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</si>
  <si>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</si>
  <si>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</si>
  <si>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</si>
  <si>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</si>
  <si>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</si>
  <si>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</si>
  <si>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</si>
  <si>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</si>
  <si>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</si>
  <si>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</si>
  <si>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</si>
  <si>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</si>
  <si>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</si>
  <si>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</si>
  <si>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</si>
  <si>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</si>
  <si>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</si>
  <si>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</si>
  <si>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</si>
  <si>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</si>
  <si>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</si>
  <si>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</si>
  <si>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</si>
  <si>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</si>
  <si>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</si>
  <si>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</si>
  <si>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</si>
  <si>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</si>
  <si>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</si>
  <si>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</si>
  <si>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</si>
  <si>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</si>
  <si>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</si>
  <si>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</si>
  <si>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</si>
  <si>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</si>
  <si>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</si>
  <si>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</si>
  <si>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</si>
  <si>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</si>
  <si>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</si>
  <si>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</si>
  <si>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</si>
  <si>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</si>
  <si>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</si>
  <si>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</si>
  <si>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</si>
  <si>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</si>
  <si>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</si>
  <si>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</si>
  <si>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</si>
  <si>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</si>
  <si>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73884/008</t>
  </si>
  <si>
    <t>73774/001</t>
  </si>
  <si>
    <t>73909/001</t>
  </si>
  <si>
    <t>74229/001</t>
  </si>
  <si>
    <t>73937/001</t>
  </si>
  <si>
    <t>73937/003</t>
  </si>
  <si>
    <t>73937/005</t>
  </si>
  <si>
    <t>(0,40*0,40*0,30)*6</t>
  </si>
  <si>
    <t>(0,40*0,40*0,80)</t>
  </si>
  <si>
    <t>0,40*0,40*0,80</t>
  </si>
  <si>
    <t>MEMÓRIA DE CÁLCULO - BALANÇO</t>
  </si>
  <si>
    <t>(0,40*0,40*0,60)*4</t>
  </si>
  <si>
    <t>AMM CIV 074</t>
  </si>
  <si>
    <t>AMM CIV 075</t>
  </si>
  <si>
    <t>74130/002</t>
  </si>
  <si>
    <t>74065/002</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</si>
  <si>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</si>
  <si>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</si>
  <si>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</si>
  <si>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</si>
  <si>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</si>
  <si>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</si>
  <si>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</si>
  <si>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</si>
  <si>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</si>
  <si>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</si>
  <si>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</si>
  <si>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</si>
  <si>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</si>
  <si>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</si>
  <si>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</si>
  <si>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</si>
  <si>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</si>
  <si>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</si>
  <si>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</si>
  <si>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</si>
  <si>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</si>
  <si>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</si>
  <si>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</si>
  <si>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</si>
  <si>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</si>
  <si>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</si>
  <si>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</si>
  <si>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</si>
  <si>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</si>
  <si>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</si>
  <si>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</si>
  <si>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</si>
  <si>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</si>
  <si>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</si>
  <si>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</si>
  <si>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</si>
  <si>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</si>
  <si>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</si>
  <si>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</si>
  <si>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</si>
  <si>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</si>
  <si>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</si>
  <si>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</si>
  <si>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</si>
  <si>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</si>
  <si>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</si>
  <si>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</si>
  <si>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</si>
  <si>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</si>
  <si>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</si>
  <si>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</si>
  <si>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</si>
  <si>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</si>
  <si>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</si>
  <si>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</si>
  <si>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</si>
  <si>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</si>
  <si>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</si>
  <si>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</si>
  <si>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</si>
  <si>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</si>
  <si>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</si>
  <si>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</si>
  <si>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</si>
  <si>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</si>
  <si>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</si>
  <si>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</si>
  <si>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</si>
  <si>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</si>
  <si>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</si>
  <si>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</si>
  <si>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</si>
  <si>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</si>
  <si>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</si>
  <si>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</si>
  <si>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</si>
  <si>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</si>
  <si>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</si>
  <si>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</si>
  <si>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</si>
  <si>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</si>
  <si>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</si>
  <si>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</si>
  <si>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</si>
  <si>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</si>
  <si>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</si>
  <si>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</si>
  <si>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</si>
  <si>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</si>
  <si>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</si>
  <si>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</si>
  <si>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</si>
  <si>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</si>
  <si>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</si>
  <si>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</si>
  <si>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</si>
  <si>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</si>
  <si>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</si>
  <si>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</si>
  <si>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</si>
  <si>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</si>
  <si>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</si>
  <si>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</si>
  <si>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</si>
  <si>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</si>
  <si>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</si>
  <si>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</si>
  <si>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</si>
  <si>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</si>
  <si>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</si>
  <si>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</si>
  <si>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</si>
  <si>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</si>
  <si>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</si>
  <si>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</si>
  <si>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</si>
  <si>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</si>
  <si>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</si>
  <si>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</si>
  <si>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</si>
  <si>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</si>
  <si>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</si>
  <si>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</si>
  <si>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</si>
  <si>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</si>
  <si>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</si>
  <si>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</si>
  <si>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</si>
  <si>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</si>
  <si>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</si>
  <si>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</si>
  <si>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</si>
  <si>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</si>
  <si>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</si>
  <si>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</si>
  <si>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</si>
  <si>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</si>
  <si>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</si>
  <si>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</si>
  <si>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</si>
  <si>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</si>
  <si>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</si>
  <si>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</si>
  <si>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</si>
  <si>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</si>
  <si>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</si>
  <si>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</si>
  <si>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</si>
  <si>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</si>
  <si>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</si>
  <si>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</si>
  <si>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</si>
  <si>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</si>
  <si>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</si>
  <si>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</si>
  <si>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</si>
  <si>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</si>
  <si>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</si>
  <si>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</si>
  <si>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</si>
  <si>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</si>
  <si>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</si>
  <si>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</si>
  <si>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</si>
  <si>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</si>
  <si>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</si>
  <si>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</si>
  <si>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</si>
  <si>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</si>
  <si>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</si>
  <si>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</si>
  <si>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</si>
  <si>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</si>
  <si>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</si>
  <si>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</si>
  <si>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</si>
  <si>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</si>
  <si>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</si>
  <si>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</si>
  <si>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</si>
  <si>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</si>
  <si>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</si>
  <si>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</si>
  <si>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</si>
  <si>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</si>
  <si>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</si>
  <si>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</si>
  <si>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</si>
  <si>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</si>
  <si>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</si>
  <si>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</si>
  <si>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</si>
  <si>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</si>
  <si>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</si>
  <si>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</si>
  <si>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</si>
  <si>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</si>
  <si>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</si>
  <si>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</si>
  <si>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</si>
  <si>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</si>
  <si>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</si>
  <si>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</si>
  <si>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</si>
  <si>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</si>
  <si>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</si>
  <si>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</si>
  <si>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</si>
  <si>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</si>
  <si>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</si>
  <si>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</si>
  <si>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</si>
  <si>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</si>
  <si>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</si>
  <si>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</si>
  <si>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</si>
  <si>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</si>
  <si>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</si>
  <si>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</si>
  <si>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</si>
  <si>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</si>
  <si>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</si>
  <si>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</si>
  <si>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</si>
  <si>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</si>
  <si>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</si>
  <si>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TCM ESPORTES (Cot. A)</t>
  </si>
  <si>
    <t>ZIOBER BRASIL (Cot. B)</t>
  </si>
  <si>
    <t>08.374.053/0001-84</t>
  </si>
  <si>
    <t>(44) 3029-4410</t>
  </si>
  <si>
    <t>C O M P O S I Ç Ã O   D E   P R E Ç O S  /  H I D R O S S A N I T Á R I A S</t>
  </si>
  <si>
    <t>FORNECIMENTO E INSTALAÇÃO DE TERMINAL AÉREO EM AÇO GALVANIZADO COM BASE DE FIXAÇÃO H=30CM (INSTALAÇÃO EM TELHA METÁLICA)</t>
  </si>
  <si>
    <t>FORNECIMENTO E INSTALAÇÃO DE PRESILHA DE LATÃO DE 35MM² COM ESPAÇADOR 90° NA PLATIBANDA</t>
  </si>
  <si>
    <t>ESPAÇADOR 90º PARA SPDA</t>
  </si>
  <si>
    <t>MONTAL PARA RAIOS</t>
  </si>
  <si>
    <t>21.335.245/0001-40</t>
  </si>
  <si>
    <t>(31) 3024-2478</t>
  </si>
  <si>
    <t>FELIPE</t>
  </si>
  <si>
    <t>FRETE CÁLCULADO PARA EMPRESAS FORA DE CUIABÁ - VALOR REFERENTE AO ENVIO DE 1 CAIXA COM 100 ESPAÇADOR 90º PARA SPDA</t>
  </si>
  <si>
    <t>FRETE CÁLCULADO PARA EMPRESAS FORA DE CUIABÁ - VALOR EQUIVALENTE AO ENVIO UMA UNIDADE</t>
  </si>
  <si>
    <t>ICMS CÁLCULADO PARA EMPRESAS FORA DE CUIABÁ (ICMS DE 7% DO VALOR UNITÁRIO)</t>
  </si>
  <si>
    <t>IPI CÁLCULADO PARA EMPRESAS FORA DE CUIABÁ (IPI DE 15% DO VALOR UNITÁRIO)</t>
  </si>
  <si>
    <t>Fica aqui somente uma cotações de SUSPENSOR PARA CABO DE AÇO DE 1/8'' devido  não encontrar  outras empresas do ramo que trabalha com respectivo material.</t>
  </si>
  <si>
    <t xml:space="preserve">EMPRESA CONSULTADA : </t>
  </si>
  <si>
    <t xml:space="preserve">REDE DISTRIBUIDORA-CONTATO : ALESSANDRA/ CNPJ :11.138.453/001-03  </t>
  </si>
  <si>
    <t>RA MATERIAS ELETRICOS -CONTATO : ANTONIO GABRIEL/ CNPJ :07.539.145/0001-04</t>
  </si>
  <si>
    <t xml:space="preserve">SELCO-CONTATO : CELSO/ CNPJ :07.624.206/0001-31    </t>
  </si>
  <si>
    <t>ELETRICA PARANA -CONTATO : WYLLYAM/ CNPJ :08.139.615/0001-05</t>
  </si>
  <si>
    <t>FORNECIMENTO E INSTALAÇÃO DE PRESILHA DE LATÃO DE 35MM² COM ESPAÇADOR 90° NA TELHA METÁLICA</t>
  </si>
  <si>
    <t>CURVA DE INVERSÃO PARA ELETROCALHA DE 100 X 50MM</t>
  </si>
  <si>
    <t>ELÉTRICA PARANÁ</t>
  </si>
  <si>
    <t>(65) 3025-4300</t>
  </si>
  <si>
    <t>FORNECIMENTO E INSTALAÇÃO DE SUSPENSÃO VERTICAL PARA ELETROCALHA PERFURADA 50 X 50 mm</t>
  </si>
  <si>
    <t>SUSPENSÃO VERTICAL PARA ELETROCALHA PERFURADA 50 X 50 mm</t>
  </si>
  <si>
    <t>TO LIGADO</t>
  </si>
  <si>
    <t>CRUZETA RETA 90º EM "X" PARA ELETROCALHA DE 100 X 50MM</t>
  </si>
  <si>
    <t>T HORIZONTAL PARA ELETROCALHA PERFURADA GALVANIZADA DE 50 X 50 X 3000mm</t>
  </si>
  <si>
    <t>T VERTICAL PARA ELETROCALHA PERFURADA GALVANIZADA DE 50 X 50 X 3000mm</t>
  </si>
  <si>
    <t>TERMINAL DE FECHAMENTO PARA ELETROCALHA PERFURADA GALVANIZADA DE 50 X 50 3000mm</t>
  </si>
  <si>
    <t>CURVA DE INVERSÃO PARA ELETROCALHA DE 50 X 50MM</t>
  </si>
  <si>
    <t>CRUZETA RETA 90º EM "X" PARA ELETROCALHA DE 50 X 50MM</t>
  </si>
  <si>
    <t>REDUÇÃO PARA ELETROCALHA DE 100MM PARA 50MM</t>
  </si>
  <si>
    <t>FORNECIMENTO E INSTALAÇÃO DE ELETROCALHA PERFURADA GALVANIZADA DE 200 X 100 X 3000mm</t>
  </si>
  <si>
    <t>ELETROCALHA PERFURADA GALVANIZADA DE 200 X 100 X 3000mm</t>
  </si>
  <si>
    <t>FORNECIMENTO E INSTALAÇÃO DE EMENDA INTERNA PARA ELETROCALHA PERFURADA GALVANIZADA DE 200 X 100 X 3000mm</t>
  </si>
  <si>
    <t>EMENDA INTERNA PARA ELETROCALHA PERFURADA GALVANIZADA DE 200 X 100 X 3000mm</t>
  </si>
  <si>
    <t>FORNECIMENTO E INSTALAÇÃO DE COTOVELO RETO 90º PARA ELETROCALHA PERFURADA 200 X 100</t>
  </si>
  <si>
    <t>COTOVELO RETO 90º PARA ELETROCALHA PERFURADA 200 X 100</t>
  </si>
  <si>
    <t>FORNECIMENTO E INSTALAÇÃO DE SUSPENSÃO VERTICAL PARA ELETROCALHA PERFURADA 200 X 100 mm</t>
  </si>
  <si>
    <t>SUSPENSÃO VERTICAL PARA ELETROCALHA PERFURADA 200 X 100 mm</t>
  </si>
  <si>
    <t>FORNECIMENTO E INSTALAÇÃO DE REDUÇÃO PARA ELETROCALHA DE 200MM PARA 100MM</t>
  </si>
  <si>
    <t>REDUÇÃO PARA ELETROCALHA DE 200MM PARA 100MM</t>
  </si>
  <si>
    <t>FORNECIMENTO E INSTALAÇÃO DE T HORIZONTAL PARA ELETROCALHA PERFURADA GALVANIZADA DE 200 X 100 X 3000mm</t>
  </si>
  <si>
    <t>T HORIZONTAL PARA ELETROCALHA PERFURADA GALVANIZADA DE 200 X 100 X 3000mm</t>
  </si>
  <si>
    <t>FORNECIMENTO E INSTALAÇÃO DE CURVA DE INVERSÃO PARA ELETROCALHA DE 200 X 100MM</t>
  </si>
  <si>
    <t>CURVA DE INVERSÃO PARA ELETROCALHA DE 200 X 100MM</t>
  </si>
  <si>
    <t>VOICE PAINEL 30 POSIÇÕES RJ45, CAT 5e</t>
  </si>
  <si>
    <t>DREAM SHOP</t>
  </si>
  <si>
    <t>07.625.587/0001-73</t>
  </si>
  <si>
    <t>(41) 3308-5530</t>
  </si>
  <si>
    <t>dreamshop.com.br</t>
  </si>
  <si>
    <t>19 3483-4733</t>
  </si>
  <si>
    <t>SCARCOM</t>
  </si>
  <si>
    <t>10.896.683/0001-60</t>
  </si>
  <si>
    <t>11 3279-5555</t>
  </si>
  <si>
    <t>scarcom.com.br</t>
  </si>
  <si>
    <t>VOICE PAINEL 50 POSIÇÕES RJ45, CAT 5e</t>
  </si>
  <si>
    <t>Para calcular o  insumo de Código 142 (selante elástico) foi medido em loco a chapa do suporte isolador e calculado seu volume. Assim consideramos cobrimento de 0,5 cm em toda a chapa, subtraímos a medida da chapa pela medida da chapa com o selante. Sua quantidade ficou em: 25,05 ml.</t>
  </si>
  <si>
    <r>
      <t xml:space="preserve">MEDIDA DA CHAPA DO SUPORTE ISOLADOR                                                                                                                                                                                                                                                                                                           15 cm x 2,5 cm x 0,2 cm                                                                                                                                                                                                                                                                                                                   </t>
    </r>
    <r>
      <rPr>
        <b/>
        <sz val="12"/>
        <rFont val="Arial"/>
        <family val="2"/>
      </rPr>
      <t xml:space="preserve">VOLUME DA CHAPA DO SUPORTE ISOLADOR </t>
    </r>
    <r>
      <rPr>
        <b/>
        <u/>
        <sz val="12"/>
        <rFont val="Arial"/>
        <family val="2"/>
      </rPr>
      <t xml:space="preserve"> </t>
    </r>
    <r>
      <rPr>
        <sz val="12"/>
        <rFont val="Arial"/>
        <family val="2"/>
      </rPr>
      <t xml:space="preserve">                                                                                                                                                                                                                                     15 cm x 2,5 cm x 0,2 cm = 7,5 cm3                                                                                                                                                                                                                                                             MEDIDA DA CHAPA DO SUPORTE ISOLADOR COM </t>
    </r>
    <r>
      <rPr>
        <b/>
        <sz val="12"/>
        <rFont val="Arial"/>
        <family val="2"/>
      </rPr>
      <t>SELANTE</t>
    </r>
    <r>
      <rPr>
        <sz val="12"/>
        <rFont val="Arial"/>
        <family val="2"/>
      </rPr>
      <t xml:space="preserve"> (CONSIDERANDO 0,5 CM PARA CADA LADO DA CHAPA E ALTURA DE 0,5 CM)                                                                                                                                                                                                                                                                                                      15,5 cm x 3,0 cm x 0,7 cm                                                                                                                                                                                                                                                                                                                   VOLUME DA CHAPA DO SUPORTE ISOLADOR  COM </t>
    </r>
    <r>
      <rPr>
        <b/>
        <sz val="12"/>
        <rFont val="Arial"/>
        <family val="2"/>
      </rPr>
      <t>SELANTE</t>
    </r>
    <r>
      <rPr>
        <sz val="12"/>
        <rFont val="Arial"/>
        <family val="2"/>
      </rPr>
      <t xml:space="preserve">                                                                                                                                                                                                                                    15,5 cm x 3,0 cm x 0,7 cm = 32,55 cm3                                                                                                                                                                                                                                                                                       DIFERENÇA DO VOLUME DA CHAPA DO SUPORTE ISOLADOR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</si>
  <si>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Para calcular o  insumo de Código 142 (selante elástico) foi medido em loco a chapa da presilha de latão e calculado seu volume. Assim consideramos cobrimento de 0,5 cm em toda a chapa (inclusive cabo), subtraímos a medida da chapa pela medida da chapa com o selante. Sua quantidade ficou em: 21,19 ml.</t>
  </si>
  <si>
    <r>
      <t xml:space="preserve">MEDIDA DA CHAPA DA PRESILHA DE LATÃO                                                                                                                                                                                                                                                                                                           7,5 cm x 2,5 cm x 1,75 cm                                                                                                                                                                                                                                                                                                                   </t>
    </r>
    <r>
      <rPr>
        <b/>
        <sz val="12"/>
        <rFont val="Arial"/>
        <family val="2"/>
      </rPr>
      <t xml:space="preserve">VOLUME DA CHAPA DO SUPORTE ISOLADOR </t>
    </r>
    <r>
      <rPr>
        <b/>
        <u/>
        <sz val="12"/>
        <rFont val="Arial"/>
        <family val="2"/>
      </rPr>
      <t xml:space="preserve"> </t>
    </r>
    <r>
      <rPr>
        <sz val="12"/>
        <rFont val="Arial"/>
        <family val="2"/>
      </rPr>
      <t xml:space="preserve">                                                                                                                                                                                                                                     7,5 cm x 2,5 cm x 1,75 cm = 32,81 cm3                                                                                                                                                                                                                                                             MEDIDA DA CHAPA DO SUPORTE ISOLADOR COM </t>
    </r>
    <r>
      <rPr>
        <b/>
        <sz val="12"/>
        <rFont val="Arial"/>
        <family val="2"/>
      </rPr>
      <t>SELANTE</t>
    </r>
    <r>
      <rPr>
        <sz val="12"/>
        <rFont val="Arial"/>
        <family val="2"/>
      </rPr>
      <t xml:space="preserve"> (CONSIDERANDO 0,5 CM PARA CADA LADO DA CHAPA E ALTURA DE 0,5 CM)                                                                                                                                                                                                                                                                                                      8 cm x 3,0 cm x 2,25 cm                                                                                                                                                                                                                                                                                                                   VOLUME DA CHAPA DO SUPORTE ISOLADOR  COM </t>
    </r>
    <r>
      <rPr>
        <b/>
        <sz val="12"/>
        <rFont val="Arial"/>
        <family val="2"/>
      </rPr>
      <t>SELANTE</t>
    </r>
    <r>
      <rPr>
        <sz val="12"/>
        <rFont val="Arial"/>
        <family val="2"/>
      </rPr>
      <t xml:space="preserve">                                                                                                                                                                                                                                    8 cm x 3,0 cm x 2,25 cm = 54 cm3                                                                                                                                                                                                                                                                                       DIFERENÇA DO VOLUME DA CHAPA DO SUPORTE ISOLADOR PELO VOLUME DA CHAPA COM </t>
    </r>
    <r>
      <rPr>
        <b/>
        <sz val="12"/>
        <rFont val="Arial"/>
        <family val="2"/>
      </rPr>
      <t>SELANTE</t>
    </r>
    <r>
      <rPr>
        <sz val="12"/>
        <rFont val="Arial"/>
        <family val="2"/>
      </rPr>
      <t xml:space="preserve">                                                                                                                                                                                                                                                                                                        54 cm3 - 32,81 cm3 = 21,19 cm3                                                                                                                                                                                                                                                                     CONVERSÃO DE CM3 PARA ML                                                                                                                                                                                                                                                                          21,19 CM3 = 21,19 ML                                                                                                                                                                                                                                                                                                                                                                       CADA BISNAGA POSSUI 310ML DO PRODUTO, 21,19ML CORRESPONDE À 6,835% DESTA BISNAGA.                                                                                                                                                                                                                           </t>
    </r>
  </si>
  <si>
    <r>
      <t xml:space="preserve">MEDIDA DA CHAPA DO SUPORTE TERMINAL                                                                                                                                                                                                                                                                                                           15 cm x 2,5 cm x 0,2 cm                                                                                                                                                                                                                                                                                                                   </t>
    </r>
    <r>
      <rPr>
        <b/>
        <sz val="12"/>
        <rFont val="Arial"/>
        <family val="2"/>
      </rPr>
      <t>VOLUME DA CHAPA DO SUPORTE TERMINAL</t>
    </r>
    <r>
      <rPr>
        <sz val="12"/>
        <rFont val="Arial"/>
        <family val="2"/>
      </rPr>
      <t xml:space="preserve">                                                                                                                                                                                                                                     15 cm x 2,5 cm x 0,2 cm = 7,5 cm3                                                                                                                                                                                                                                                             MEDIDA DA CHAPA DO SUPORTE TEMINAL COM </t>
    </r>
    <r>
      <rPr>
        <b/>
        <sz val="12"/>
        <rFont val="Arial"/>
        <family val="2"/>
      </rPr>
      <t>SELANTE</t>
    </r>
    <r>
      <rPr>
        <sz val="12"/>
        <rFont val="Arial"/>
        <family val="2"/>
      </rPr>
      <t xml:space="preserve"> (CONSIDERANDO 0,5 CM PARA CADA LADO DA CHAPA E ALTURA DE 0,5 CM)                                                                                                                                                                                                                                                                                                      15,5 cm x 3,0 cm x 0,7 cm                                                                                                                                                                                                                                                                                                                   VOLUME DA CHAPA DO SUPORTE TEMINAL  COM </t>
    </r>
    <r>
      <rPr>
        <b/>
        <sz val="12"/>
        <rFont val="Arial"/>
        <family val="2"/>
      </rPr>
      <t>SELANTE</t>
    </r>
    <r>
      <rPr>
        <sz val="12"/>
        <rFont val="Arial"/>
        <family val="2"/>
      </rPr>
      <t xml:space="preserve">                                                                                                                                                                                                                                    15,5 cm x 3,0 cm x 0,7 cm = 32,55 cm3                                                                                                                                                                                                                                                                                       DIFERENÇA DO VOLUME DA CHAPA DO SUPORTE TERMINAL PELO VOLUME DA CHAPA COM </t>
    </r>
    <r>
      <rPr>
        <b/>
        <sz val="12"/>
        <rFont val="Arial"/>
        <family val="2"/>
      </rPr>
      <t>SELANTE</t>
    </r>
    <r>
      <rPr>
        <sz val="12"/>
        <rFont val="Arial"/>
        <family val="2"/>
      </rPr>
      <t xml:space="preserve">                                                                                                                                                                                                                                                                                                        32,55 cm3 -7,5 cm3 = 25,05 cm3                                                                                                                                                                                                                                                                     CONVERSÃO DE CM3 PARA ML                                                                                                                                                                                                                                                                          25,05 CM3=25,05 ML                                                                                                                                                                                                                                                                                                                                                                       CADA BISNAGA POSSUI 310ML DO PRODUTO, 25,05ML CORRESPONDE À 8,080% DESTA BISNAGA.                                                                                                                                                                                                                           </t>
    </r>
  </si>
  <si>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</si>
  <si>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</si>
  <si>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</si>
  <si>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</si>
  <si>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</si>
  <si>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</si>
  <si>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</si>
  <si>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</si>
  <si>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</si>
  <si>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</si>
  <si>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</si>
  <si>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</si>
  <si>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</si>
  <si>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</si>
  <si>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</si>
  <si>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</si>
  <si>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</si>
  <si>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</si>
  <si>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</si>
  <si>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</si>
  <si>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</si>
  <si>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</si>
  <si>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</si>
  <si>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</si>
  <si>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</si>
  <si>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</si>
  <si>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</si>
  <si>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</si>
  <si>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</si>
  <si>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</si>
  <si>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</si>
  <si>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</si>
  <si>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</si>
  <si>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</si>
  <si>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</si>
  <si>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MEMÓRIA DE CÁLCULO - ADMINISTRAÇÃO LOCAL</t>
  </si>
  <si>
    <t>**COMPOSIÇÃO BASEADA NA TABELA SINAPI - CÓDIGO 74238/002 - OUTUBRO</t>
  </si>
  <si>
    <t>LIFE EQUIPAMENTOS</t>
  </si>
  <si>
    <t>15.059.145/0001-35</t>
  </si>
  <si>
    <t>(11)4021-1999</t>
  </si>
  <si>
    <t>ELEN</t>
  </si>
  <si>
    <t>TCM ESPORTES</t>
  </si>
  <si>
    <t>AMM ELE 001</t>
  </si>
  <si>
    <t>AMM ELE 002</t>
  </si>
  <si>
    <t>AMM ELE 003</t>
  </si>
  <si>
    <t>AMM ELE 004</t>
  </si>
  <si>
    <t>AMM ELE 005</t>
  </si>
  <si>
    <t>AMM ELE 006</t>
  </si>
  <si>
    <t>AMM ELE 007</t>
  </si>
  <si>
    <t>AMM ELE 008</t>
  </si>
  <si>
    <t>AMM ELE 009</t>
  </si>
  <si>
    <t>AMM ELE 010</t>
  </si>
  <si>
    <t>AMM ELE 011</t>
  </si>
  <si>
    <t>AMM ELE 012</t>
  </si>
  <si>
    <t>AMM ELE 013</t>
  </si>
  <si>
    <t>AMM ELE 014</t>
  </si>
  <si>
    <t>AMM ELE 015</t>
  </si>
  <si>
    <t>AMM ELE 016</t>
  </si>
  <si>
    <t>AMM ELE 017</t>
  </si>
  <si>
    <t>AMM ELE 018</t>
  </si>
  <si>
    <t>AMM ELE 019</t>
  </si>
  <si>
    <t>AMM ELE 020</t>
  </si>
  <si>
    <t>AMM ELE 021</t>
  </si>
  <si>
    <t>AMM ELE 022</t>
  </si>
  <si>
    <t>AMM ELE 023</t>
  </si>
  <si>
    <t>AMM ELE 024</t>
  </si>
  <si>
    <t>AMM ELE 025</t>
  </si>
  <si>
    <t>AMM ELE 026</t>
  </si>
  <si>
    <t>AMM ELE 027</t>
  </si>
  <si>
    <t>AMM ELE 028</t>
  </si>
  <si>
    <t>AMM ELE 029</t>
  </si>
  <si>
    <t>AMM ELE 030</t>
  </si>
  <si>
    <t>AMM ELE 031</t>
  </si>
  <si>
    <t>AMM ELE 032</t>
  </si>
  <si>
    <t>AMM ELE 033</t>
  </si>
  <si>
    <t>AMM ELE 034</t>
  </si>
  <si>
    <t>AMM ELE 035</t>
  </si>
  <si>
    <t>AMM ELE 036</t>
  </si>
  <si>
    <t>AMM ELE 037</t>
  </si>
  <si>
    <t>AMM ELE 038</t>
  </si>
  <si>
    <t>AMM ELE 039</t>
  </si>
  <si>
    <t>AMM ELE 040</t>
  </si>
  <si>
    <t>AMM ELE 041</t>
  </si>
  <si>
    <t>AMM ELE 042</t>
  </si>
  <si>
    <t>AMM ELE 043</t>
  </si>
  <si>
    <t>AMM ELE 044</t>
  </si>
  <si>
    <t>AMM ELE 045</t>
  </si>
  <si>
    <t>AMM ELE 046</t>
  </si>
  <si>
    <t>AMM ELE 047</t>
  </si>
  <si>
    <t>AMM ELE 048</t>
  </si>
  <si>
    <t>AMM ELE 049</t>
  </si>
  <si>
    <t>AMM ELE 050</t>
  </si>
  <si>
    <t>AMM ELE 051</t>
  </si>
  <si>
    <t>AMM ELE 052</t>
  </si>
  <si>
    <t>AMM ELE 053</t>
  </si>
  <si>
    <t>AMM ELE 054</t>
  </si>
  <si>
    <t>AMM ELE 055</t>
  </si>
  <si>
    <t>AMM ELE 056</t>
  </si>
  <si>
    <t>AMM ELE 057</t>
  </si>
  <si>
    <t>AMM ELE 058</t>
  </si>
  <si>
    <t>AMM ELE 059</t>
  </si>
  <si>
    <t>AMM ELE 060</t>
  </si>
  <si>
    <t>AMM ELE 061</t>
  </si>
  <si>
    <t>AMM ELE 062</t>
  </si>
  <si>
    <t>AMM ELE 063</t>
  </si>
  <si>
    <t>AMM ELE 064</t>
  </si>
  <si>
    <t>AMM ELE 065</t>
  </si>
  <si>
    <t>AMM ELE 066</t>
  </si>
  <si>
    <t>AMM SPDA 001</t>
  </si>
  <si>
    <t>AMM SPDA 002</t>
  </si>
  <si>
    <t>AMM SPDA 003</t>
  </si>
  <si>
    <t>AMM SPDA 004</t>
  </si>
  <si>
    <t>AMM SPDA 005</t>
  </si>
  <si>
    <t>AMM SPDA 006</t>
  </si>
  <si>
    <t>AMM SPDA 007</t>
  </si>
  <si>
    <t>AMM SPDA 008</t>
  </si>
  <si>
    <t>AMM SPDA 009</t>
  </si>
  <si>
    <t>AMM SPDA 010</t>
  </si>
  <si>
    <t>AMM SPDA 011</t>
  </si>
  <si>
    <t>AMM SPDA 012</t>
  </si>
  <si>
    <t>AMM SPDA 013</t>
  </si>
  <si>
    <t>AMM SPDA 014</t>
  </si>
  <si>
    <t>AMM SPDA 015</t>
  </si>
  <si>
    <t>AMM SPDA 016</t>
  </si>
  <si>
    <t>AMM SPDA 017</t>
  </si>
  <si>
    <t>AMM SPDA 018</t>
  </si>
  <si>
    <t>AMM SPDA 019</t>
  </si>
  <si>
    <t>AMM SPDA 020</t>
  </si>
  <si>
    <t>AMM SPDA 021</t>
  </si>
  <si>
    <t>AMM SPDA 022</t>
  </si>
  <si>
    <t>AMM SPDA 023</t>
  </si>
  <si>
    <t>AMM SPDA 024</t>
  </si>
  <si>
    <t>AMM SPDA 025</t>
  </si>
  <si>
    <t>AMM SPDA 026</t>
  </si>
  <si>
    <t>AMM SPDA 027</t>
  </si>
  <si>
    <t>AMM SPDA 028</t>
  </si>
  <si>
    <t>AMM SPDA 029</t>
  </si>
  <si>
    <t>AMM SPDA 030</t>
  </si>
  <si>
    <t>AMM SPDA 031</t>
  </si>
  <si>
    <t>AMM SPDA 032</t>
  </si>
  <si>
    <t>AMM SPDA 033</t>
  </si>
  <si>
    <t>AMM LOG 001</t>
  </si>
  <si>
    <t>AMM LOG 002</t>
  </si>
  <si>
    <t>AMM LOG 003</t>
  </si>
  <si>
    <t>AMM LOG 004</t>
  </si>
  <si>
    <t>AMM LOG 005</t>
  </si>
  <si>
    <t>AMM LOG 006</t>
  </si>
  <si>
    <t>AMM LOG 007</t>
  </si>
  <si>
    <t>AMM LOG 008</t>
  </si>
  <si>
    <t>AMM LOG 009</t>
  </si>
  <si>
    <t>AMM LOG 010</t>
  </si>
  <si>
    <t>AMM LOG 011</t>
  </si>
  <si>
    <t>AMM LOG 012</t>
  </si>
  <si>
    <t>AMM LOG 013</t>
  </si>
  <si>
    <t>AMM LOG 014</t>
  </si>
  <si>
    <t>AMM LOG 015</t>
  </si>
  <si>
    <t>AMM LOG 016</t>
  </si>
  <si>
    <t>AMM LOG 017</t>
  </si>
  <si>
    <t>AMM LOG 018</t>
  </si>
  <si>
    <t>AMM LOG 019</t>
  </si>
  <si>
    <t>AMM LOG 020</t>
  </si>
  <si>
    <t>AMM LOG 021</t>
  </si>
  <si>
    <t>AMM LOG 022</t>
  </si>
  <si>
    <t>AMM LOG 023</t>
  </si>
  <si>
    <t>AMM LOG 024</t>
  </si>
  <si>
    <t>AMM LOG 025</t>
  </si>
  <si>
    <t>AMM LOG 026</t>
  </si>
  <si>
    <t>AMM LOG 027</t>
  </si>
  <si>
    <t>AMM LOG 028</t>
  </si>
  <si>
    <t>AMM LOG 029</t>
  </si>
  <si>
    <t>AMM LOG 030</t>
  </si>
  <si>
    <t>AMM LOG 031</t>
  </si>
  <si>
    <t>AMM LOG 032</t>
  </si>
  <si>
    <t>AMM LOG 033</t>
  </si>
  <si>
    <t>AMM LOG 034</t>
  </si>
  <si>
    <t>AMM LOG 035</t>
  </si>
  <si>
    <t>AMM LOG 036</t>
  </si>
  <si>
    <t>AMM LOG 037</t>
  </si>
  <si>
    <t>AMM LOG 038</t>
  </si>
  <si>
    <t>AMM LOG 039</t>
  </si>
  <si>
    <t>AMM LOG 040</t>
  </si>
  <si>
    <t>AMM LOG 041</t>
  </si>
  <si>
    <t>AMM LOG 042</t>
  </si>
  <si>
    <t>AMM LOG 043</t>
  </si>
  <si>
    <t>AMM LOG 044</t>
  </si>
  <si>
    <t>AMM LOG 045</t>
  </si>
  <si>
    <t>AMM LOG 046</t>
  </si>
  <si>
    <t>AMM LOG 047</t>
  </si>
  <si>
    <t>AMM LOG 048</t>
  </si>
  <si>
    <t>AMM LOG 049</t>
  </si>
  <si>
    <t>AMM LOG 050</t>
  </si>
  <si>
    <t>AMM LOG 051</t>
  </si>
  <si>
    <t>AMM LOG 052</t>
  </si>
  <si>
    <t>AMM LOG 053</t>
  </si>
  <si>
    <t>AMM LOG 054</t>
  </si>
  <si>
    <t>AMM LOG 055</t>
  </si>
  <si>
    <t>AMM LOG 056</t>
  </si>
  <si>
    <t>AMM LOG 057</t>
  </si>
  <si>
    <t>AMM LOG 058</t>
  </si>
  <si>
    <t>AMM LOG 059</t>
  </si>
  <si>
    <t>AMM INC 001</t>
  </si>
  <si>
    <t>AMM INC 002</t>
  </si>
  <si>
    <t>AMM INC 003</t>
  </si>
  <si>
    <t>AMM INC 004</t>
  </si>
  <si>
    <t>AMM INC 005</t>
  </si>
  <si>
    <t>AMM INC 006</t>
  </si>
  <si>
    <t>AMM INC 007</t>
  </si>
  <si>
    <t>AMM INC 008</t>
  </si>
  <si>
    <t>AMM INC 009</t>
  </si>
  <si>
    <t>AMM INC 010</t>
  </si>
  <si>
    <t>AMM INC 011</t>
  </si>
  <si>
    <t>AMM INC 012</t>
  </si>
  <si>
    <t>AMM INC 013</t>
  </si>
  <si>
    <t>AMM INC 014</t>
  </si>
  <si>
    <t>AMM INC 015</t>
  </si>
  <si>
    <t>AMM INC 016</t>
  </si>
  <si>
    <t>AMM INC 017</t>
  </si>
  <si>
    <t>AMM INC 018</t>
  </si>
  <si>
    <t>AMM INC 019</t>
  </si>
  <si>
    <t>AMM INC 020</t>
  </si>
  <si>
    <t>AMM INC 021</t>
  </si>
  <si>
    <t>AMM INC 022</t>
  </si>
  <si>
    <t>AMM INC 023</t>
  </si>
  <si>
    <t>AMM INC 024</t>
  </si>
  <si>
    <t>AMM INC 025</t>
  </si>
  <si>
    <t>ARGAMASSA TRAÇO 1:3 (CIMENTO E AREIA), PREPARO MECANICO , INCLUSO ADITIVO IMPERMEABILIZANTE</t>
  </si>
  <si>
    <t>AMM HID 013</t>
  </si>
  <si>
    <t>AMM - CENTRAL DE PROJETOS</t>
  </si>
  <si>
    <t>Quanto ao insumo DE CÓDIGO 3146 (Fita veda rosca em rolos de 18mm x 10m (LxC)) na referência utilizada a unidade de medida é apresentada em metros enquanto que na tabela Sinapi é apresentada em unidades de 10 metros, portanto faz-se necessária a conversão para a determinação do valor exato, esta conversão é apresentada em baixo através de uma regra de três simples:</t>
  </si>
  <si>
    <t>**COMPOSIÇÃO BASEADA NO BOLETIM ORSE (SET/17) "8894"</t>
  </si>
  <si>
    <t>FORNECIMENTO E INSTALAÇÃO DE PLACA DE SINALIZAÇÃO DE ENERGIA (20X20CM)</t>
  </si>
  <si>
    <t>**COMPOSIÇÃO DA MÃO DE OBRA BASEADA NO BOLETIM ORSE (SET/17) CÓDIGO "9045"</t>
  </si>
  <si>
    <t>**COMPOSIÇÃO BASEADA NO BOLETIM CIDADES/MT (FEV/14) "CP0201"</t>
  </si>
  <si>
    <t>**COMPOSIÇÃO BASEADA NAS TABELA CIDADES-MT (FEV/14) "CP0187"</t>
  </si>
  <si>
    <t xml:space="preserve">**COMPOSIÇÃO DA MÃO DE OBRA BASEADA NO BOLETIM ORSE (SET/17) CÓDIGO "10645". </t>
  </si>
  <si>
    <t>**COMPOSIÇÃO BASEADA NA TABELA ORSE (SET/2017) "10620"</t>
  </si>
  <si>
    <t>**COMPOSIÇÃO BASEADA NO BOLETIM DA "SECRETARIA MUNICIPAL DE INFRAESTRUTURA E OBRAS URBANAS DA PREFEITURA DE SÃO PAULO" (JUL/17) "09-74-05"</t>
  </si>
  <si>
    <t>**COMPOSIÇÃO BASEADA NO BOLETIM DA "SECRETARIA MUNICIPAL DE INFRAESTRUTURA E OBRAS URBANAS DA PREFEITURA DE SÃO PAULO" (JUL/17) "09-70-01"</t>
  </si>
  <si>
    <t xml:space="preserve">**COMPOSIÇÃO BASEADA NAS TABELA ORSE-SE (SET/2017) "11273/ORSE". </t>
  </si>
  <si>
    <t>**COMPOSIÇÃO BASEADA NAS TABELA ORSE-SE (SET/2017) "9048/ORSE"</t>
  </si>
  <si>
    <t>**COMPOSIÇÃO DA MÃO DE OBRA BASEADA NO BOLETIM ORSE-SE (SET/2017) "10693". OBS.: FORAM ACRESCIDOS OS INSUMOS "11950" E "13348" E O SELANTE PARA FINALIZAR A EXECUÇÃO DOS SERVIÇOS</t>
  </si>
  <si>
    <t xml:space="preserve">**COMPOSIÇÃO BASEADA NO BOLETIM DE COMPOSIÇÕES ANALÍTICAS DA SINAPI (SET/17) "74051/2". </t>
  </si>
  <si>
    <t>**COMPOSIÇÃO DA MÃO DE OBRA BASEADA NO BOLETIM ORSE-SE (SET/2017) "10903/ORSE". OBS.: FORAM ACRESCIDOS OS INSUMOS "7583" E "13348" E O SELANTE PARA FINALIZAR A EXECUÇÃO DOS SERVIÇOS.</t>
  </si>
  <si>
    <t>**COMPOSIÇÃO DA MÃO DE OBRA BASEADA NO BOLETIM ORSE-SE (SET/2016) "10903/ORSE". OBS.: FORAM ACRESCIDOS OS INSUMOS "7583" E "13348" E O SELANTE PARA FINALIZAR A EXECUÇÃO DOS SERVIÇOS.</t>
  </si>
  <si>
    <t xml:space="preserve">**COMPOSIÇÃO DA MÃO DE OBRA BASEADA NO BOLETIM ORSE (SET/2017) "11036/ORSE". </t>
  </si>
  <si>
    <t>**COMPOSIÇÃO DA MÃO DE OBRA BASEADA NO BOLETIM DA SEINFRA-CE ITEM (VERSÃO 24.1) "C3909".</t>
  </si>
  <si>
    <t>**COMPOSIÇÃO DA MÃO DE OBRA BASEADA NO BOLETIM ORSE-SE (SET/2017) "9830/ORSE"</t>
  </si>
  <si>
    <t>**COMPOSIÇÃO DA MÃO DE OBRA BASEADA NO BOLETIM ORSE (SET/2017) "11132"</t>
  </si>
  <si>
    <t>**COMPOSIÇÃO DA MÃO DE OBRA BASEADA NO BOLETIM ORSE (SET/2017) "10908".</t>
  </si>
  <si>
    <t>**COMPOSIÇÃO DA MÃO DE OBRA BASEADA NO BOLETIM ORSE-SE (SET/2017) "10903/ORSE". OBS.: FORAM ACRESCIDOS OS INSUMOS "13348" E O SELANTE PARA FINALIZAR A EXECUÇÃO DOS SERVIÇOS.</t>
  </si>
  <si>
    <t>**COMPOSIÇÃO DA MÃO DE OBRA BASEADA NO BOLETIM ORSE-SE (SET/2017) "10903/ORSE". OBS.: FORAM ACRESCIDOS OS INSUMOS "7572" E "13348" E O SELANTE PARA FINALIZAR A EXECUÇÃO DOS SERVIÇOS.</t>
  </si>
  <si>
    <t>**COMPOSIÇÃO BASEADA NAS TABELA SEINFRA-CE (VERSÃO 024.1) "C3770".</t>
  </si>
  <si>
    <t xml:space="preserve">QUADRO PARA INSTALAÇÕES DE EQUIPAMENTOS DE TELEFONIA E LÓGICA, FABRICADO EM PVC, MODELO DE EMBUTIR, 40X40X13,5CM, COM ALETAS DE VENTILAÇÃO, COM PLACA FUNDO MÓVEL, QUE PERMITAM A FIXAÇÃO DE CONECTORES E DISPOSITIVOS DE TELEFONIA E DADOS </t>
  </si>
  <si>
    <t>**COMPOSIÇÃO BASEADA NA TABELA SINAPI (OUT/17) "83370".</t>
  </si>
  <si>
    <t>**COMPOSIÇÃO BASEADA NA TABELA ORSE (SET/17) "697".</t>
  </si>
  <si>
    <t>**COMPOSIÇÃO BASEADA NA TABELA ORSE (SET/17) "10726". Obs.: Devido a falta de profissional qualificado como cabista (como na referência descreve), foi utilizado uma mão de obra com serviço semelhante.</t>
  </si>
  <si>
    <t>**COMPOSIÇÃO BASEADA NA TABELA DE COMPOSIÇÃO DE CUSTOS UNITÁRIOS DE REFERÊNCIA PARA CONSTRUÇÃO DE OBRAS PÚBLICAS (VOL.3 - 25ª ED.)  PREFEITURA DE JOIVILLE (DEZ/2015) "C10.76.50.05.070".</t>
  </si>
  <si>
    <t>**COMPOSIÇÃO BASEADA NO BOLETIM ORSE (SET/17) "11420".</t>
  </si>
  <si>
    <t>**COMPOSIÇÃO BASEADA NO BOLETIM SINAPI (OUT/17) "73690".</t>
  </si>
  <si>
    <t>**COMPOSIÇÃO BASEADA NO BOLETIM ORSE (SET/17) "714".</t>
  </si>
  <si>
    <t>**COMPOSIÇÃO BASEADA NO BOLETIM ORSE (SET/17) "715".</t>
  </si>
  <si>
    <t>**COMPOSIÇÃO BASEADA NO BOLETIM ORSE (SET/17) "720".</t>
  </si>
  <si>
    <t>**COMPOSIÇÃO BASEADA NA TABELA SINAPI (OUT/17) "91856".</t>
  </si>
  <si>
    <t>**COMPOSIÇÃO BASEADA NO BOLETIM ORSE (SET/17) "9534".</t>
  </si>
  <si>
    <t>**COMPOSIÇÃO BASEADA NO BOLETIM ORSE (SET/17) "11230".</t>
  </si>
  <si>
    <t>**COMPOSIÇÃO BASEADA NO BOLETIM CIDADES/MT (FEV/14) "CP0187".</t>
  </si>
  <si>
    <t>**COMPOSIÇÃO BASEADA NO BOLETIM CIDADES/MT (FEV/14) "CP0201".</t>
  </si>
  <si>
    <t>Cálculo Demonstrado para Mão de Obra:</t>
  </si>
  <si>
    <t xml:space="preserve"> "724": SAÍDA HORIZONTAL PARA ELETRODUTO 1" </t>
  </si>
  <si>
    <t xml:space="preserve"> "9925": BUCHA COM ARRUELA DE 1" PARA ELETRODUTO</t>
  </si>
  <si>
    <t xml:space="preserve">**COMPOSIÇÃO BASEADA NO BOLETIM ORSE (SET/17) EM ASSOCIAÇÃO DAS SEGUINTES COMPOSIÇÕES "724" E "9925". </t>
  </si>
  <si>
    <t>TOTAL DE HORAS DA ASSOCIAÇÃO</t>
  </si>
  <si>
    <t xml:space="preserve">**COMPOSIÇÃO BASEADA NO BOLETIM ORSE (SET/17) "761". </t>
  </si>
  <si>
    <t xml:space="preserve">**COMPOSIÇÃO BASEADA NO BOLETIM ORSE (SET/17) "10727". </t>
  </si>
  <si>
    <t>**COMPOSIÇÃO DA MÃO DE OBRA BASEADA NO BOLETIM IPPUJ - PREFEITURA DE JOINVILLE (DEZ/15) "C10.76.50.05.040".  Obs.: Devido a falta de profissional qualificado como "técnico para cabeamento estruturado" (como na referência descreve), foi utilizado uma mão de obra com serviço semelhante.</t>
  </si>
  <si>
    <t>**COMPOSIÇÃO BASEADA NA TABELA "IPPUJ - PREFEITURA DE JOINVILLE" (DEZ/15) "C10.76.50.05.041".  Obs.: Devido a falta de profissional qualificado como "técnico para cabeamento estruturado" (como na referência descreve), foi utilizado uma mão de obra com serviço semelhante.</t>
  </si>
  <si>
    <t xml:space="preserve">**COMPOSIÇÃO BASEADA NO BOLETIM ORSE (SET/17) "7841". </t>
  </si>
  <si>
    <t xml:space="preserve">**COMPOSIÇÃO BASEADA NO BOLETIM ORSE (SET/17) "8362". </t>
  </si>
  <si>
    <t xml:space="preserve">**COMPOSIÇÃO BASEADA NO BOLETIM SEDOP-PA (OUT/16) "171056". </t>
  </si>
  <si>
    <t>**COMPOSIÇÃO BASEADA NA TABELA ORSE (SET/17) "778".</t>
  </si>
  <si>
    <t>**COMPOSIÇÃO BASEADA NO BOLETIM ORSE (SET/17) "11242".</t>
  </si>
  <si>
    <t>**COMPOSIÇÃO BASEADA NO BOLETIM ORSE (SET/17) "765".</t>
  </si>
  <si>
    <t xml:space="preserve"> "752": EMENDA INTERNA 50 X 50MM COM BASE LISA</t>
  </si>
  <si>
    <t xml:space="preserve">**COMPOSIÇÃO BASEADA NO BOLETIM ORSE (SET/17) EM ASSOCIAÇÃO DAS SEGUINTES COMPOSIÇÕES "752", "9831", "9816" E "11038".  </t>
  </si>
  <si>
    <t xml:space="preserve"> "9816": ARRUELA LISA 1/4"</t>
  </si>
  <si>
    <t xml:space="preserve"> "11038": PORCA EM ALUMÍNIO 1/4"</t>
  </si>
  <si>
    <t xml:space="preserve"> "9831": PARAFUSO CABEÇA SEXTAVADA 1/4"</t>
  </si>
  <si>
    <t xml:space="preserve">**COMPOSIÇÃO BASEADA NO BOLETIM ORSE (SET/17) EM ASSOCIAÇÃO DAS SEGUINTES COMPOSIÇÕES "8689", "9831", "9816" E "11038".  </t>
  </si>
  <si>
    <t xml:space="preserve"> "8689": COTOVELO RETO 90º PARA ELETROCALHA 50 X 50MM </t>
  </si>
  <si>
    <t xml:space="preserve"> "7881": SUSPENSÃO VERTICAL PARA ELETROCALHA PERFURADA 50 X 50MM </t>
  </si>
  <si>
    <t>**COMPOSIÇÃO BASEADA NO BOLETIM ORSE (SET/17)  EM ASSOCIAÇÃO DAS SEGUINTES COMPOSIÇÕES "7881", "9816" E "11038".</t>
  </si>
  <si>
    <t>**COMPOSIÇÃO BASEADA NO BOLETIM ORSE (SET/17) EM ASSOCIAÇÃO DAS SEGUINTES COMPOSIÇÕES "8686", "9831" "9816" E "11038".</t>
  </si>
  <si>
    <t xml:space="preserve"> "8686": T HORIZONTAL PARA ELETROCALHA 50 X 50MM </t>
  </si>
  <si>
    <t>Mão de Obra do Eletricista e Auxiliar:</t>
  </si>
  <si>
    <t>1 m - 0,0353 kg - 0,06 h                                                                                                                                                                                                                                                                                                                                                                                                                                                                                                                                                                                      1 m -  0,01 kg  - X                                                                                                                                                                                                                                                            X= 0,017 h</t>
  </si>
  <si>
    <t xml:space="preserve"> "8686": T VERTICAL PARA ELETROCALHA 50 X 50MM </t>
  </si>
  <si>
    <t>**COMPOSIÇÃO BASEADA NO BOLETIM ORSE (SET/17) EM ASSOCIAÇÃO DAS SEGUINTES COMPOSIÇÕES "726", "9831" "9816" E "11038".</t>
  </si>
  <si>
    <t xml:space="preserve"> "726": TERMINAL DE FECHAMENTO PARA ELETROCALHA 50 X 50MM </t>
  </si>
  <si>
    <t>**COMPOSIÇÃO BASEADA NO BOLETIM ORSE (SET/17) EM ASSOCIAÇÃO DAS SEGUINTES COMPOSIÇÕES "7880", "9831" "9816" E "11038".</t>
  </si>
  <si>
    <t>**COMPOSIÇÃO BASEADA NO BOLETIM ORSE (SET/17) EM ASSOCIAÇÃO DAS SEGUINTES COMPOSIÇÕES "8221", "9831" "9816" E "11038".</t>
  </si>
  <si>
    <t xml:space="preserve"> "8221": CRUZETA RETA 90º PARA ELETROCALHA 50 X 50MM </t>
  </si>
  <si>
    <t>Subtotal</t>
  </si>
  <si>
    <t>MÃO DE OBRA NECESSÁRIA PARA INSTALAÇÃO DE 3M DE ELETROCALHA</t>
  </si>
  <si>
    <t>**COMPOSIÇÃO BASEADA NO BOLETIM ORSE (SET/17) "762". Obs.: A REFERÊNCIA TRATA DO FORNECIMENTO E INSTALAÇÃO DE  UM METRO DO INSUMO EM QUESTÃO, QUE É VENDIDO APENAS EM BARRAS DE TRÊS METROS. O COEFICIENTE FOI CALCULADO CONFORME O CÁLCULO ABAIXO:</t>
  </si>
  <si>
    <t>**COMPOSIÇÃO BASEADA NO BOLETIM ORSE (SET/17) EM ASSOCIAÇÃO DAS SEGUINTES COMPOSIÇÕES "9113", "9831" "9816" E "11038".</t>
  </si>
  <si>
    <t xml:space="preserve"> "9113": T HORIZONTAL PARA ELETROCALHA 100 X 50MM </t>
  </si>
  <si>
    <t xml:space="preserve"> "9113": T VERTICAL PARA ELETROCALHA 100 X 50MM </t>
  </si>
  <si>
    <t>**COMPOSIÇÃO BASEADA NO BOLETIM ORSE (SET/17) EM ASSOCIAÇÃO DAS SEGUINTES COMPOSIÇÕES "7878", "9831" "9816" E "11038".</t>
  </si>
  <si>
    <t xml:space="preserve"> "7878": EMENDA INTERNA PARA ELETROCALHA 100 X 50MM </t>
  </si>
  <si>
    <t xml:space="preserve"> "8318": TERMINAL DE FECHAMENTO PARA ELETROCALHA 100 X 50MM </t>
  </si>
  <si>
    <t>**COMPOSIÇÃO BASEADA NO BOLETIM ORSE (SET/17) EM ASSOCIAÇÃO DAS SEGUINTES COMPOSIÇÕES "8318", "9831" "9816" E "11038".</t>
  </si>
  <si>
    <t xml:space="preserve"> "7879": SUSPENSÃO VERTICAL PARA ELETROCALHA 100 X 50MM </t>
  </si>
  <si>
    <t xml:space="preserve"> "8443": COTOVELO RETO 90º PARA ELETROCALHA 100 X 50MM </t>
  </si>
  <si>
    <t>**COMPOSIÇÃO BASEADA NO BOLETIM ORSE (SET/17) EM ASSOCIAÇÃO DAS SEGUINTES COMPOSIÇÕES "7879", "9816" E "11038".</t>
  </si>
  <si>
    <t>**COMPOSIÇÃO BASEADA NO BOLETIM ORSE (SET/17) EM ASSOCIAÇÃO DAS SEGUINTES COMPOSIÇÕES "8443", "9831" "9816" E "11038".</t>
  </si>
  <si>
    <t xml:space="preserve">**COMPOSIÇÃO BASEADA NO BOLETIM ORSE (SET/17) EM ASSOCIAÇÃO DAS SEGUINTES COMPOSIÇÕES "4532", "9831" "9816" E "11038".. </t>
  </si>
  <si>
    <t xml:space="preserve"> "8221": CRUZETA RETA 90º EM "X" PARA ELETROCALHA 100 X 50MM </t>
  </si>
  <si>
    <t xml:space="preserve">**COMPOSIÇÃO BASEADA NO BOLETIM ORSE (SET/17) EM ASSOCIAÇÃO DAS SEGUINTES COMPOSIÇÕES "8221", "9831" "9816" E "11038". </t>
  </si>
  <si>
    <t>**COMPOSIÇÃO BASEADA NO BOLETIM ORSE (SET/17) "763". Obs.: A REFERÊNCIA TRATA DO FORNECIMENTO E INSTALAÇÃO DE  UM METRO DO INSUMO EM QUESTÃO, QUE É VENDIDO APENAS EM BARRAS DE TRÊS METROS. O COEFICIENTE FOI CALCULADO CONFORME O CÁLCULO ABAIXO:</t>
  </si>
  <si>
    <t xml:space="preserve"> "11295": EMENDA INTERNA PARA ELETROCALHA 200 X 100MM </t>
  </si>
  <si>
    <t xml:space="preserve">**COMPOSIÇÃO BASEADA NO BOLETIM ORSE (SET/17) EM ASSOCIAÇÃO DAS SEGUINTES COMPOSIÇÕES "11295", "9831" "9816" E "11038". </t>
  </si>
  <si>
    <t xml:space="preserve"> "7144": COTOVELO RETO 90º PARA ELETROCALHA 200 X 100MM </t>
  </si>
  <si>
    <t xml:space="preserve">**COMPOSIÇÃO BASEADA NO BOLETIM ORSE (SET/17) EM ASSOCIAÇÃO DAS SEGUINTES COMPOSIÇÕES "7144", "9831" "9816" E "11038". </t>
  </si>
  <si>
    <t xml:space="preserve"> "8354": SUSPENSÃO VERTICAL PARA ELETROCALHA 200 X 100MM </t>
  </si>
  <si>
    <t xml:space="preserve">**COMPOSIÇÃO BASEADA NO BOLETIM ORSE (SET/17) EM ASSOCIAÇÃO DAS SEGUINTES COMPOSIÇÕES "8354", "9816" E "11038". </t>
  </si>
  <si>
    <t xml:space="preserve">**COMPOSIÇÃO BASEADA NO BOLETIM ORSE (SET/17) EM ASSOCIAÇÃO DAS SEGUINTES COMPOSIÇÕES "8553", "9831" "9816" E "11038". </t>
  </si>
  <si>
    <t xml:space="preserve"> "8553": REDUÇÃO PARA ELETROCALHA 200 X 100MM </t>
  </si>
  <si>
    <t xml:space="preserve"> "11292": T HORIZONTAL PARA ELETROCALHA 200 X 100MM </t>
  </si>
  <si>
    <t xml:space="preserve">**COMPOSIÇÃO BASEADA NO BOLETIM ORSE (SET/17) EM ASSOCIAÇÃO DAS SEGUINTES COMPOSIÇÕES "11292", "9831" "9816" E "11038". </t>
  </si>
  <si>
    <t xml:space="preserve"> "11290": CURVA DE INVERSÃO PARA ELETROCALHA 200 X 100MM </t>
  </si>
  <si>
    <t xml:space="preserve">**COMPOSIÇÃO BASEADA NO BOLETIM ORSE (SET/17) EM ASSOCIAÇÃO DAS SEGUINTES COMPOSIÇÕES "11290", "9831" "9816" E "11038". </t>
  </si>
  <si>
    <t xml:space="preserve"> "7880": CURVA DE INVERSÃO PARA ELETROCALHA 50 X 50MM </t>
  </si>
  <si>
    <t xml:space="preserve"> "4532": CURVA DE INVERSÃO PARA ELETROCALHA 100 X 50MM </t>
  </si>
  <si>
    <t>**COMPOSIÇÃO BASEADA NA TABELA ORSE (SET/17) "242"</t>
  </si>
  <si>
    <t xml:space="preserve"> "171276": CANTONEIRA ZZ</t>
  </si>
  <si>
    <t xml:space="preserve">**COMPOSIÇÃO BASEADA NO BOELTIM SEDOP-PA (OUT/16) "171276" EM ASSOCIAÇÃO COM AS SEGUINTES COMPOSIÇÕES DO BOLETIM ORSE (SET/17) "9831" "9816" E "11038". </t>
  </si>
  <si>
    <t xml:space="preserve">C O M P O S I Ç Ã O   D E   P R E Ç O S   /   I L U M I N A Ç Ã O  P Ú B L I C A </t>
  </si>
  <si>
    <t>SINAPI/SINFRA ou Cot.
De Mercado</t>
  </si>
  <si>
    <t xml:space="preserve"> CAIXA DE PROTEÇÃO METÁLICA PARA COMANDO E PROTEÇÃO DA ILUMINAÇÃO PÚBLICA</t>
  </si>
  <si>
    <t>ELÉTRICA UNIÃO</t>
  </si>
  <si>
    <t>CONECTOR TIPO CUNHA CN13 VERMELHO</t>
  </si>
  <si>
    <t>CONECTOR PERFURANTE 25-120 mm² x 25-120 mm² PARA CABO MULTIPLEXADO</t>
  </si>
  <si>
    <t>CABO MULTIPLEXADO DE ALUMÍNIO QUADRIPLEX 3X1X16+16, COM ISOLAÇÃO XLPE (veias coloridas)</t>
  </si>
  <si>
    <t>FITA PLÁSTICA DE SINALIZAÇÃO "CUIDADO REDE ELÉTRICA ABRAIXO"</t>
  </si>
  <si>
    <t>VALOR POR UNIDADE - ROLO COM 300m</t>
  </si>
  <si>
    <t>SETON</t>
  </si>
  <si>
    <t>01.111.039/0004-91</t>
  </si>
  <si>
    <t>(11) 4166-1202</t>
  </si>
  <si>
    <t>www.seton.com.br</t>
  </si>
  <si>
    <t>MONTAL</t>
  </si>
  <si>
    <t>(31) 3476-7675</t>
  </si>
  <si>
    <t>FITA PLÁSTICA DE SINALIZAÇÃO "CUIADADO REDE ELÉTRICA ABRAIXO"</t>
  </si>
  <si>
    <t>VALOR EQUIVALENTE PARA 1m</t>
  </si>
  <si>
    <t xml:space="preserve"> CONECTOR DE DERIVAÇÃO PERFURANTE PARA CABO DE COBRE DE 16MM² PARA 2,5MM²</t>
  </si>
  <si>
    <t xml:space="preserve"> CONECTOR DE DERIVAÇÃO PERFURANTE PARA CABO DE COBRE DE 25MM² PARA 2,5MM²</t>
  </si>
  <si>
    <t>JOSE</t>
  </si>
  <si>
    <t>POSTE COLAPSÍVEL H=9M EM PRFV, INTEIRIÇO, RETO, FLANGEADO, COM ACABAMENTO LIXADO E PINTADO EM TINTA PU (CONFORMIDADE COM NBR15486:2016)</t>
  </si>
  <si>
    <t>19.731.423/0001-00</t>
  </si>
  <si>
    <t>(19) 3546-2764</t>
  </si>
  <si>
    <t>PETROFISA</t>
  </si>
  <si>
    <t>JOÃO</t>
  </si>
  <si>
    <t>.</t>
  </si>
  <si>
    <t>POSTE DE CONRETO DT 11/600</t>
  </si>
  <si>
    <t>FORNECIMENTO E INSTALAÇÃO DA ESTRUTURA N1-T-PR PARA POSTO DE TRANSFORMAÇÃO DE 15KVA, 13.8KV, 220/127V, EM POSTE DE CONCRETO DT 11/600 (EXCETO POSTE E TRANSFORMADOR)</t>
  </si>
  <si>
    <t>** COMPOSIÇÃO BASEADA NO BOLETIM SEDOP/PA (OUT/15) "170470"</t>
  </si>
  <si>
    <t>COT-01</t>
  </si>
  <si>
    <t>MÃO FRANCESA PLANA 619MM</t>
  </si>
  <si>
    <t>COT-02</t>
  </si>
  <si>
    <t xml:space="preserve">ISOLADOR PILAR 110KV; </t>
  </si>
  <si>
    <t>PIZZATO</t>
  </si>
  <si>
    <t>04.181.115/0001-80</t>
  </si>
  <si>
    <t>(65)3052-4200</t>
  </si>
  <si>
    <t>COT-03</t>
  </si>
  <si>
    <t xml:space="preserve"> PINO AUTO-TRAVANTE –140 MM PARA ISOLADOR PILAR; </t>
  </si>
  <si>
    <t>COT-04</t>
  </si>
  <si>
    <t>ELO FUSÍVEL DE ALTA TENSÃO 1H</t>
  </si>
  <si>
    <t>25.211.602/0001-19</t>
  </si>
  <si>
    <t>COT-05</t>
  </si>
  <si>
    <t>PARA RAIO DE PORCELANA 12KV</t>
  </si>
  <si>
    <t>COT-06</t>
  </si>
  <si>
    <t>PROTETOR DE BUCHA DE TRANSFORMADOR AT 15KV</t>
  </si>
  <si>
    <t>COT-07</t>
  </si>
  <si>
    <t>LAÇO PRE-FORMADO DE TOPO</t>
  </si>
  <si>
    <t>COT-08</t>
  </si>
  <si>
    <t>CONECTOR DERIVAÇÃO PARA LINHA VIVA 6-250</t>
  </si>
  <si>
    <t>COT-09</t>
  </si>
  <si>
    <t xml:space="preserve"> CONECTOR DERIVAÇÃO CUNHA ESTRIBO NORMAL 2-4 (VERMELHO);</t>
  </si>
  <si>
    <t>COT-10</t>
  </si>
  <si>
    <t>CONECTOR DERIVAÇÃO TIPO CUNHA - AMP TIPO II</t>
  </si>
  <si>
    <t>COMP-11</t>
  </si>
  <si>
    <t>CABO DE AÇO GALVANIZADO 6,4 MM</t>
  </si>
  <si>
    <t>COT-12</t>
  </si>
  <si>
    <t xml:space="preserve"> CARTUCHO PARA CONECTOR CUNHA VERMELHO; </t>
  </si>
  <si>
    <t>COT-13</t>
  </si>
  <si>
    <t>CABO DE ALUMÍNIO CA, COBERTO COM POLIETILENO RETICULADO (XLPE) 8,7/15kV, 16MM²</t>
  </si>
  <si>
    <t>SINAPI OU COTAÇÃO DE MERCADO</t>
  </si>
  <si>
    <t>PRODUÇÃO DA EQUIPE = 25 M/ HORA</t>
  </si>
  <si>
    <t>TOTAL / 25 M</t>
  </si>
  <si>
    <t>TOTAL  A</t>
  </si>
  <si>
    <t>MOD</t>
  </si>
  <si>
    <t>**COMPOSIÇÃO BASEADA NO SICRO II CÓDIGO 4 S 06 000 01</t>
  </si>
  <si>
    <t>TOTAL  B</t>
  </si>
  <si>
    <t>PREÇO DO MATERIAL M341 SICRO II - JANEIRO SEM DESONERAÇÃO</t>
  </si>
  <si>
    <t>TOTAL A+B</t>
  </si>
  <si>
    <t>DEFENSA MET. MALEÁVEL SIMPLES</t>
  </si>
  <si>
    <t>SÓ DEFENSAS</t>
  </si>
  <si>
    <t>17.046.727/0001-02</t>
  </si>
  <si>
    <t>(65)3364-7350</t>
  </si>
  <si>
    <t>AMANDA</t>
  </si>
  <si>
    <t>** FICA AQUI SOMENTE UMA COTAÇÃO , PELO FATO DE TER SOMENTE UM REPRESENTANTE EM CUIABÁ.</t>
  </si>
  <si>
    <t>BRAÇO DE AÇO GALVANIZADO C= 3 M PARA ILUMINÇÃO PUBLICA</t>
  </si>
  <si>
    <t>FORNECIMENTO E INSTALAÇÃO DA ESTRUTURA N3-T-PR PARA POSTO DE TRANSFORMAÇÃO DE 15KVA, 13.8KV, 220/127V, EM POSTE DE CONCRETO DT 11/600 (EXCETO POSTE E TRANSFORMADOR)</t>
  </si>
  <si>
    <t>MANILHA SAPATILHA</t>
  </si>
  <si>
    <t>FORNECIMENTO E INSTALAÇÃO DA ESTRUTURA N1 (EXCLUSIVE POSTE)</t>
  </si>
  <si>
    <t>FORNECIMENTO E INSTALAÇÃO DA ESTRUTURA N3 (EXCLUSIVE POSTE)</t>
  </si>
  <si>
    <t>COT-14</t>
  </si>
  <si>
    <t>SAPATILHA</t>
  </si>
  <si>
    <t>AMM IP 001</t>
  </si>
  <si>
    <t>AMM IP 002</t>
  </si>
  <si>
    <t>AMM IP 003</t>
  </si>
  <si>
    <t>AMM IP 004</t>
  </si>
  <si>
    <t>AMM IP 005</t>
  </si>
  <si>
    <t>AMM IP 006</t>
  </si>
  <si>
    <t>AMM IP 007</t>
  </si>
  <si>
    <t>AMM IP 008</t>
  </si>
  <si>
    <t>AMM IP 009</t>
  </si>
  <si>
    <t>AMM IP 010</t>
  </si>
  <si>
    <t>AMM IP 011</t>
  </si>
  <si>
    <t>AMM IP 012</t>
  </si>
  <si>
    <t>AMM IP 013</t>
  </si>
  <si>
    <t>AMM IP 014</t>
  </si>
  <si>
    <t>AMM IP 015</t>
  </si>
  <si>
    <t>AMM IP 016</t>
  </si>
  <si>
    <t>AMM IP 017</t>
  </si>
  <si>
    <t>AMM IP 018</t>
  </si>
  <si>
    <t>AMM IP 019</t>
  </si>
  <si>
    <t>AMM IP 020</t>
  </si>
  <si>
    <t>AMM IP 021</t>
  </si>
  <si>
    <t>AMM IP 022</t>
  </si>
  <si>
    <t>AMM IP 023</t>
  </si>
  <si>
    <t>AMM IP 024</t>
  </si>
  <si>
    <t>AMM IP 025</t>
  </si>
  <si>
    <t>AMM IP</t>
  </si>
  <si>
    <t>**COMPOSIÇÃO DA MÃO DE OBRA BASEADA NO BOLETIM ORSE (SET/17) "9045"</t>
  </si>
  <si>
    <t>**COMPOSIÇÃO DA MÃO DE OBRA BASEADA NO BOLETIM ORSE (SET/17) "8894"</t>
  </si>
  <si>
    <t>**COMPOSIÇÃO DA MÃO DE OBRA BASEADA NO BOLETIM ORSE (SET/17) "11413"</t>
  </si>
  <si>
    <t>FORNECIMENTO E INSTALAÇÃO DE  CABO DE COBRE PP 3 x 2,5 MM2  0,6/1 KV</t>
  </si>
  <si>
    <t>**COMPOSIÇÃO DA MÃO DE OBRA BASEADA NO BOLETIM ORSE (SET/17) "9095"</t>
  </si>
  <si>
    <t>**COMPOSIÇÃO BASEADA NO BOLETIM SINAPI (OUT/17) "83377"</t>
  </si>
  <si>
    <t>**COMPOSIÇÃO DA MÃO DE OBRA BASEADA NO BOLETIM ORSE (SET/17) "9900"</t>
  </si>
  <si>
    <t>**COMPOSIÇÃO BASEADA NAS TABELAS SINAPI (OUT/17) "88544"</t>
  </si>
  <si>
    <t>UM</t>
  </si>
  <si>
    <t>**COMPOSIÇÃO BASEADA NAS TABELAS SINAPI (OUT/17) "91930"</t>
  </si>
  <si>
    <t>**COMPOSIÇÃO BASEADA NAS TABELAS SINAPI  (OUT/17) "72344"</t>
  </si>
  <si>
    <t>**COMPOSIÇÃO BASEADA NO BOLETIM "SEDOP-PA (OUT/16) "170942"</t>
  </si>
  <si>
    <t>**COMPOSIÇÃO BASEADA NO BOLETIM "SEDOP-PA (OUT/16) "170941"</t>
  </si>
  <si>
    <t>CABO MULTIPLEXADO DE ALUMÍNIO QUADRIPLEX 3X1X25+25, COM ISOLAÇÃO XLPE (VEIAS COLORIDAS)</t>
  </si>
  <si>
    <t>**COMPOSIÇÃO BASEADA NO BOLETIM "SEDOP-PA (OUT/16) "170939"</t>
  </si>
  <si>
    <t>**COMPOSIÇÃO DA MÃO DE OBRA BASEADA NO BOLETIM ORSE (SET/17) "83377"</t>
  </si>
  <si>
    <t>**COMPOSIÇÃO DA MÃO DE OBRA BASEADA NO BOLETIM ORSE (AGO/16) "83377"</t>
  </si>
  <si>
    <t>**COMPOSIÇÃO BASEADA NO BOLETIM SINAPI (OUT/17) "73769/4"</t>
  </si>
  <si>
    <t>**COMPOSIÇÃO BASEADA NO BOLETIM SINAPI (OUT/17) "83394"</t>
  </si>
  <si>
    <t>** COMPOSIÇÃO BASEADA NO BOLETIM SINAPI (OUT/17) "73857/7"</t>
  </si>
  <si>
    <t>FORNECIMENTO E INSTALAÇÃO DE CINTA CIRCULAR EM ACO GALVANIZADO DE 150 MM DE DIAMETRO</t>
  </si>
  <si>
    <t>** COMPOSIÇÃO BASEADA NO BOLETIM SEDOP/PA (OUT/16) "171152"</t>
  </si>
  <si>
    <t>**COMPOSIÇÃO DA MÃO DE OBRA BASEADA NO BOLETIM SINAPI (OUT/17) "72282"</t>
  </si>
  <si>
    <t>**COMPOSIÇÃO DA MÃO DE OBRA BASEADA NO BOLETIM  SINAPI (OUT/17) "73831/7"</t>
  </si>
  <si>
    <t>**COMPOSIÇÃO DA MÃO DE OBRA BASEADA NO BOLETIM  SINAPI (OUT/17) "72281"</t>
  </si>
  <si>
    <t>**COMPOSIÇÃO DA MÃO DE OBRA BASEADA NO BOLETIM  SINAPI (OUT/17) "83401"</t>
  </si>
  <si>
    <t>**COMPOSIÇÃO BASEADA NAS TABELA SINAPI (FEV/16) "84682". A COMPOSIÇÃO UTILIZADA COMO REFERÊNCIA, É PARA A INSTALAÇÃO DE UM CABO DE "0,0353KG/M", COMO O CABO DA COMPOSIÇÃO ELABORADA É DE "0,01KG/M" FOI FEITA REGRA DE TRÊS PARA OBTER A MÃO DE OBRA PARA INSTALAÇÃO DO CABO EM QUESTÃO, CONFORME DEMOSTRADO ABAIXO:</t>
  </si>
  <si>
    <t>** COMPOSIÇÃO BASEADA NO BOLETIM SEDOP/PA (OUT/16) "170470"</t>
  </si>
  <si>
    <t>**COMPOSIÇÃO BASEADA NO BOLETIM SEDOP/PA (OUT/16) "170945"</t>
  </si>
  <si>
    <t>AMM IP 026</t>
  </si>
  <si>
    <t>AMM IP 027</t>
  </si>
  <si>
    <t>AMM IP 028</t>
  </si>
  <si>
    <t>AMM IP 029</t>
  </si>
  <si>
    <t>AMM IP 030</t>
  </si>
  <si>
    <t>AMM IP 031</t>
  </si>
  <si>
    <t>AMM IP 032</t>
  </si>
  <si>
    <t>AMM IP 033</t>
  </si>
  <si>
    <t>AMM SPDA 034</t>
  </si>
  <si>
    <t>COMPOSIÇÕES ELE (LUMINAÇÃO PÚBLICA)</t>
  </si>
  <si>
    <t>**COMPOSIÇÃO DA MÃO DE OBRA BASEADA NO BOLETIM ORSE-SE (SET/17) "10620"</t>
  </si>
  <si>
    <t xml:space="preserve">**COMPOSIÇÃO BASEADA NO BOLETIM ORSE (SET/17) "11298". </t>
  </si>
  <si>
    <r>
      <t xml:space="preserve">**COMPOSIÇÃO BASEADA NO BOLETIM DA SECRETARIA MUNICIPAL DE INFRAESTRUTURA URBANA E OBRAS - PREFEITURA DE SÃO PAULO" (JUL/17) NO ITEM </t>
    </r>
    <r>
      <rPr>
        <b/>
        <sz val="12"/>
        <rFont val="Arial"/>
        <family val="2"/>
      </rPr>
      <t>"09-11-94".</t>
    </r>
    <r>
      <rPr>
        <sz val="12"/>
        <rFont val="Arial"/>
        <family val="2"/>
      </rPr>
      <t xml:space="preserve"> OBS: NO MERCADO EM CUIABÁ APENAS DUAS EMPRESAS POSSUEM A BARRA CHATA DE ALUMÍNIO COM AS ESPECIFICAÇÕES (LARGURA/ESPESSURA) DEFINIDAS EM PROJETO.</t>
    </r>
  </si>
  <si>
    <t>**COMPOSIÇÃO DA MÃO DE OBRA BASEADA NO BOLETIM SINAPI (OUT/17) "72315". OBS.: FORAM ACRESCIDOS OS INSUMOS "7583" E "13348" E O SELANTE PARA FINALIZAR A EXECUÇÃO DOS SERVIÇOS.</t>
  </si>
  <si>
    <t>**COMPOSIÇÃO DA MÃO DE OBRA BASEADA NO BOLETIM SINAPI (OUT/17) "72315". OBS.: FORAM ACRESCIDOS OS INSUMOS "11950" E "13348" E O SELANTE PARA FINALIZAR A EXECUÇÃO DOS SERVIÇOS.</t>
  </si>
  <si>
    <t xml:space="preserve">**COMPOSIÇÃO DA MÃO DE OBRA BASEADA NO BOLETIM SINAPI (OUT/17) "72315". </t>
  </si>
  <si>
    <t>**COMPOSIÇÃO DA MÃO DE OBRA BASEADA NO BOLETIM SINAPI (OUT/17) "83377".</t>
  </si>
  <si>
    <t>**COMPOSIÇÃO DA MÃO DE OBRA BASEADA NO BOLETIM ORSE (SET/17) "10694".</t>
  </si>
  <si>
    <t>**COMPOSIÇÃO DA MÃO DE OBRA BASEADA NO BOLETIM SINAPI (OUT/17) "72315". FORAM ACRESCENTADOS OS INSUMOS "SELANTE E PARAFUSO AUTOBROCANTE" POIS SÃO NECESSÁRIOS PARA INSTALAÇÃO DO TERMINAL.</t>
  </si>
  <si>
    <t>**COMPOSIÇÃO DA MÃO DE OBRA BASEADA NO BOLETIM ORSE-SE (SET/17) "10693/ORSE". OBS.: FORAM ACRESCIDOS OS INSUMOS "13348" E O SELANTE PARA FINALIZAR A EXECUÇÃO DOS SERVIÇOS</t>
  </si>
  <si>
    <t xml:space="preserve">**COMPOSIÇÃO BASEADA NO BOLETIM "ORSE" (SET/17) "7928". </t>
  </si>
  <si>
    <t>**COMPOSIÇÃO DA MÃO DE OBRA BASEADA NO BOLETIM SINAPI (OUT/17) "72124"</t>
  </si>
  <si>
    <t>**COMPOSIÇÃO DA MÃO DE OBRA BASEADA NO BOLETIM ORSE (SET/17) "10620/ORSE"</t>
  </si>
  <si>
    <t>**COMPOSIÇÃO DA MÃO DE OBRA BASEADA NO BOLETIM ORSE (SET/17) "7996"</t>
  </si>
  <si>
    <t>**COMPOSIÇÃO BASEADA NA TABELA ORSE (SET/17) "11299"</t>
  </si>
  <si>
    <t>**COMPOSIÇÃO BASEADA NA TABELA ORSE (SET/17) "9816"</t>
  </si>
  <si>
    <t xml:space="preserve">**COMPOSIÇÃO BASEADA NO BOLETIM ORSE (SET/17) "8439". </t>
  </si>
  <si>
    <t xml:space="preserve">**COMPOSIÇÃO BASEADA NO BOLETIM ORSE (SET/16) "8460".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</si>
  <si>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</si>
  <si>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</si>
  <si>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</si>
  <si>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</si>
  <si>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</si>
  <si>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</si>
  <si>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</si>
  <si>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</si>
  <si>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</si>
  <si>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</si>
  <si>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</si>
  <si>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</si>
  <si>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</si>
  <si>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</si>
  <si>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</si>
  <si>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</si>
  <si>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</si>
  <si>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</si>
  <si>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</si>
  <si>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</si>
  <si>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</si>
  <si>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</si>
  <si>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</si>
  <si>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</si>
  <si>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</si>
  <si>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</si>
  <si>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</si>
  <si>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</si>
  <si>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</si>
  <si>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</si>
  <si>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</si>
  <si>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</si>
  <si>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</si>
  <si>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</si>
  <si>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</si>
  <si>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</si>
  <si>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</si>
  <si>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</si>
  <si>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</si>
  <si>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</si>
  <si>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</si>
  <si>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</si>
  <si>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</si>
  <si>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</si>
  <si>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</si>
  <si>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</si>
  <si>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</si>
  <si>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</si>
  <si>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</si>
  <si>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</si>
  <si>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</si>
  <si>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</si>
  <si>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</si>
  <si>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</si>
  <si>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</si>
  <si>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</si>
  <si>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</si>
  <si>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</si>
  <si>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</si>
  <si>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</si>
  <si>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</si>
  <si>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</si>
  <si>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</si>
  <si>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</si>
  <si>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</si>
  <si>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</si>
  <si>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</si>
  <si>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</si>
  <si>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</si>
  <si>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</si>
  <si>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</si>
  <si>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</si>
  <si>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</si>
  <si>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</si>
  <si>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</si>
  <si>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</si>
  <si>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</si>
  <si>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</si>
  <si>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CAIXA DE PASSAGEM PARA TELEFONE 15X15X10CM (SOBREPOR), FORNECIMENTO E INSTALACAO.</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</si>
  <si>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</si>
  <si>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</si>
  <si>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</si>
  <si>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</si>
  <si>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</si>
  <si>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</si>
  <si>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</si>
  <si>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</si>
  <si>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</si>
  <si>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</si>
  <si>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</si>
  <si>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</si>
  <si>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</si>
  <si>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</si>
  <si>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</si>
  <si>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</si>
  <si>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</si>
  <si>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</si>
  <si>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</si>
  <si>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</si>
  <si>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</si>
  <si>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</si>
  <si>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AMM LOG 060</t>
  </si>
  <si>
    <t>AMM LOG 061</t>
  </si>
  <si>
    <t>AMM LOG 062</t>
  </si>
  <si>
    <t>**COMPOSIÇÃO BASEADA NA TABELA DE COMPOSIÇÃO DE CUSTOS UNITÁRIOS DE REFERÊNCIA PARA CONSTRUÇÃO DE OBRAS PÚBLICAS - FUNDAÇÃO IPPUJ JOINVILLE (VOL.3 - 25ª ED.) (DEZ/2015) "C10.72.49.90.025"</t>
  </si>
  <si>
    <t>ATUALIZADO</t>
  </si>
  <si>
    <t>METALÚRGICA VISTA ALEGRE</t>
  </si>
  <si>
    <t>09.251.633/0001-47</t>
  </si>
  <si>
    <t>(65)99283-7135</t>
  </si>
  <si>
    <t>SERRALHERIA 2 IRMÃOS</t>
  </si>
  <si>
    <t>07.446.561/0001-68</t>
  </si>
  <si>
    <t>JD SOUZA SERRALHERIA</t>
  </si>
  <si>
    <t>07.894.742/0001-57</t>
  </si>
  <si>
    <t>(65)3927-6272</t>
  </si>
  <si>
    <t xml:space="preserve">ATUALIZADO </t>
  </si>
  <si>
    <t>10.866.985/0001-96</t>
  </si>
  <si>
    <t>(65) 3682-3111</t>
  </si>
  <si>
    <t>GASPAR</t>
  </si>
  <si>
    <t>NELSON</t>
  </si>
  <si>
    <t>MAYKON</t>
  </si>
  <si>
    <t>ATUALIZADA</t>
  </si>
  <si>
    <t> 06.110.817/0001-07</t>
  </si>
  <si>
    <t>(65) 3051-7844</t>
  </si>
  <si>
    <t>DAVID</t>
  </si>
  <si>
    <t>DANIEL</t>
  </si>
  <si>
    <t>VER QUAL USAR</t>
  </si>
  <si>
    <t>(65) 3228-1178</t>
  </si>
  <si>
    <t>leroymerlin.com.br</t>
  </si>
  <si>
    <t> 4020-5376</t>
  </si>
  <si>
    <t>01.438.784/0048-60</t>
  </si>
  <si>
    <t>LEROY MERLIN</t>
  </si>
  <si>
    <t>americanas.com.br</t>
  </si>
  <si>
    <t>4003-1000</t>
  </si>
  <si>
    <t xml:space="preserve">AMERICANAS </t>
  </si>
  <si>
    <t>FORNECIMENTO E INSTALAÇÃO DE PACHT PAINEL DESCARREGADO 24 PORTAS, CAT 5e</t>
  </si>
  <si>
    <t>FORNECIMENTO E INSTALAÇÃO DE PACHT PAINEL DESCARREGADO 48 PORTAS, CAT 5e</t>
  </si>
  <si>
    <t>VICTOR</t>
  </si>
  <si>
    <t>EMERSON</t>
  </si>
  <si>
    <t>LIEGE</t>
  </si>
  <si>
    <t>atualizada</t>
  </si>
  <si>
    <t>HIDRÁULICA E ELÉTRICA</t>
  </si>
  <si>
    <t>15.987.913/0001-10</t>
  </si>
  <si>
    <t>RAFAEL</t>
  </si>
  <si>
    <t>(65)3634-5253</t>
  </si>
  <si>
    <t>(65)3051-7844</t>
  </si>
  <si>
    <t>SUPERTEC PEÇAS E SERVIÇOS</t>
  </si>
  <si>
    <t>BALANÇO DE DOIS LUGARES</t>
  </si>
  <si>
    <t>ASSOCIAÇÃO MATOGROSSENSE DOS MUNICÍPIOS</t>
  </si>
  <si>
    <t>SITE: www.amm.org.br   -   e-mail: centraldeprojetosamm@gmail.com</t>
  </si>
  <si>
    <r>
      <t xml:space="preserve">C Á L C U L O   D O   Q U A D R O   D E   C O M P O S I Ç Ã O   D E   I N V E S T I M E N  T O S   -   </t>
    </r>
    <r>
      <rPr>
        <b/>
        <sz val="14"/>
        <color indexed="9"/>
        <rFont val="Arial"/>
        <family val="2"/>
      </rPr>
      <t>Q.C.I.</t>
    </r>
  </si>
  <si>
    <t>I N V E S T I M E N T O   T O T A L</t>
  </si>
  <si>
    <t>Recursos do Estado</t>
  </si>
  <si>
    <t>Contrapartida</t>
  </si>
  <si>
    <t>ARRENDODAR</t>
  </si>
  <si>
    <t>DUZENTOS E NOVENTA E DOIS MIL, NOVICENTOS E TRINTA E CINCO REAIS E OITENTA E UM  CENTAVOS.</t>
  </si>
  <si>
    <t>REPASSE PARA O MUNICÍPIO</t>
  </si>
  <si>
    <t>SPDA</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</si>
  <si>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</si>
  <si>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</si>
  <si>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</si>
  <si>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</si>
  <si>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</si>
  <si>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</si>
  <si>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</si>
  <si>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</si>
  <si>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</si>
  <si>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</si>
  <si>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</si>
  <si>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</si>
  <si>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</si>
  <si>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</si>
  <si>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</si>
  <si>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</si>
  <si>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</si>
  <si>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</si>
  <si>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</si>
  <si>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</si>
  <si>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</si>
  <si>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</si>
  <si>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</si>
  <si>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</si>
  <si>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</si>
  <si>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</si>
  <si>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</si>
  <si>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</si>
  <si>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</si>
  <si>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</si>
  <si>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</si>
  <si>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</si>
  <si>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</si>
  <si>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</si>
  <si>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</si>
  <si>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</si>
  <si>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</si>
  <si>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</si>
  <si>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</si>
  <si>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</si>
  <si>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</si>
  <si>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</si>
  <si>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</si>
  <si>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</si>
  <si>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</si>
  <si>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</si>
  <si>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</si>
  <si>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</si>
  <si>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</si>
  <si>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</si>
  <si>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</si>
  <si>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</si>
  <si>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</si>
  <si>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</si>
  <si>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</si>
  <si>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</si>
  <si>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</si>
  <si>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</si>
  <si>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</si>
  <si>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</si>
  <si>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</si>
  <si>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</si>
  <si>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</si>
  <si>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</si>
  <si>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</si>
  <si>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</si>
  <si>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</si>
  <si>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</si>
  <si>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</si>
  <si>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</si>
  <si>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</si>
  <si>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</si>
  <si>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</si>
  <si>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</si>
  <si>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</si>
  <si>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</si>
  <si>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</si>
  <si>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</si>
  <si>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</si>
  <si>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</si>
  <si>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</si>
  <si>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</si>
  <si>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</si>
  <si>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</si>
  <si>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</si>
  <si>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</si>
  <si>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</si>
  <si>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</si>
  <si>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</si>
  <si>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</si>
  <si>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</si>
  <si>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</si>
  <si>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</si>
  <si>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</si>
  <si>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</si>
  <si>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</si>
  <si>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</si>
  <si>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</si>
  <si>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</si>
  <si>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</si>
  <si>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</si>
  <si>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</si>
  <si>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</si>
  <si>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</si>
  <si>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</si>
  <si>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</si>
  <si>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</si>
  <si>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</si>
  <si>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</si>
  <si>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</si>
  <si>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</si>
  <si>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</si>
  <si>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</si>
  <si>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AMM CIV 076</t>
  </si>
  <si>
    <t>AMM CIV 077</t>
  </si>
  <si>
    <t>AMM CIV 078</t>
  </si>
  <si>
    <t>AMM CIV 079</t>
  </si>
  <si>
    <t>AMM CIV 080</t>
  </si>
  <si>
    <t>AMM CIV 081</t>
  </si>
  <si>
    <t>AMM CIV 082</t>
  </si>
  <si>
    <t>AMM CIV 083</t>
  </si>
  <si>
    <t>0,30*0,30*0,50*8</t>
  </si>
  <si>
    <t>AMM HID 012</t>
  </si>
  <si>
    <t>RICARDO</t>
  </si>
  <si>
    <t>LIFE (Cot. C)</t>
  </si>
  <si>
    <t xml:space="preserve">PAULO ZIOBER </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</si>
  <si>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</si>
  <si>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</si>
  <si>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</si>
  <si>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</si>
  <si>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</si>
  <si>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</si>
  <si>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</si>
  <si>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</si>
  <si>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</si>
  <si>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</si>
  <si>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</si>
  <si>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</si>
  <si>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</si>
  <si>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</si>
  <si>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</si>
  <si>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</si>
  <si>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</si>
  <si>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</si>
  <si>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</si>
  <si>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</si>
  <si>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</si>
  <si>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</si>
  <si>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</si>
  <si>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</si>
  <si>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</si>
  <si>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</si>
  <si>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</si>
  <si>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</si>
  <si>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</si>
  <si>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</si>
  <si>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</si>
  <si>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</si>
  <si>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</si>
  <si>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</si>
  <si>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</si>
  <si>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</si>
  <si>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</si>
  <si>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</si>
  <si>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</si>
  <si>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</si>
  <si>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</si>
  <si>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</si>
  <si>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</si>
  <si>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</si>
  <si>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</si>
  <si>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</si>
  <si>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</si>
  <si>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</si>
  <si>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</si>
  <si>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</si>
  <si>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</si>
  <si>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</si>
  <si>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</si>
  <si>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</si>
  <si>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</si>
  <si>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</si>
  <si>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</si>
  <si>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</si>
  <si>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</si>
  <si>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</si>
  <si>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</si>
  <si>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</si>
  <si>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</si>
  <si>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</si>
  <si>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</si>
  <si>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</si>
  <si>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</si>
  <si>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</si>
  <si>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</si>
  <si>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</si>
  <si>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</si>
  <si>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</si>
  <si>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</si>
  <si>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</si>
  <si>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</si>
  <si>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</si>
  <si>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</si>
  <si>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</si>
  <si>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</si>
  <si>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</si>
  <si>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</si>
  <si>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</si>
  <si>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</si>
  <si>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</si>
  <si>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</si>
  <si>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</si>
  <si>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</si>
  <si>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</si>
  <si>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</si>
  <si>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</si>
  <si>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</si>
  <si>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</si>
  <si>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TO LIGADO MATERIAIS ELÉTRICOS</t>
  </si>
  <si>
    <t>ELETROATIVA</t>
  </si>
  <si>
    <t>06.110.817/0002-80</t>
  </si>
  <si>
    <t>**COMPOSIÇÃO BASEADA NA TABELA 12137/ORSE - JAN/2018</t>
  </si>
  <si>
    <t>EXTINTOR PORTÁTIL ESPUMA MECÂNICA 10L</t>
  </si>
  <si>
    <t>SINALIZA EXTINTORES</t>
  </si>
  <si>
    <t>22.730.693/0001-00</t>
  </si>
  <si>
    <t>(65) 3625-6063</t>
  </si>
  <si>
    <t>SUL BRASIL EXTINTORES MT</t>
  </si>
  <si>
    <t>14.795.715/0001-92</t>
  </si>
  <si>
    <t>(65) 3023-3947</t>
  </si>
  <si>
    <t>JANE</t>
  </si>
  <si>
    <t>EXTINTORES PANTANAL</t>
  </si>
  <si>
    <t>10.868.857/0001-81</t>
  </si>
  <si>
    <t>(65) 3627-2550</t>
  </si>
  <si>
    <t>DENIS</t>
  </si>
  <si>
    <t>**COMPOSIÇÃO DA MÃO DE OBRA BASEADA NO BOLETIM 09221/ORSE - JANEIRO/2018</t>
  </si>
  <si>
    <t>EXTINTOR PORTÁTIL PÓ QUIMICO 8KG</t>
  </si>
  <si>
    <t>EXTINTOR SOBRE RODAS DE ESPUMA MECÂNICA 50L</t>
  </si>
  <si>
    <t>AMM INC 026</t>
  </si>
  <si>
    <t>AMM INC 027</t>
  </si>
  <si>
    <t>AMM INC 028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</si>
  <si>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</si>
  <si>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</si>
  <si>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</si>
  <si>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</si>
  <si>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SINALIZAÇÃO COM FITA FIXADA NA ESTRUTURA. AF_11/2017</t>
  </si>
  <si>
    <t>SINALIZAÇÃO COM FITA FIXADA EM CONE PLÁSTICO, INCLUINDO CONE. AF_11/2017</t>
  </si>
  <si>
    <t>AMM HID 002</t>
  </si>
  <si>
    <t>AMM HID 003</t>
  </si>
  <si>
    <t>AMM HID 004</t>
  </si>
  <si>
    <t>AMM HID 005</t>
  </si>
  <si>
    <t>AMM HID 006</t>
  </si>
  <si>
    <t>AMM HID 007</t>
  </si>
  <si>
    <t>AMM HID 008</t>
  </si>
  <si>
    <t>AMM HID 009</t>
  </si>
  <si>
    <t>AMM HID 010</t>
  </si>
  <si>
    <t>AMM HID 011</t>
  </si>
  <si>
    <t>AMM HID 014</t>
  </si>
  <si>
    <t>AMM HID 015</t>
  </si>
  <si>
    <t>AMM HID 016</t>
  </si>
  <si>
    <t>AMM HID 017</t>
  </si>
  <si>
    <t>AMM HID 018</t>
  </si>
  <si>
    <t>AMM HID 019</t>
  </si>
  <si>
    <t>AMM HID 020</t>
  </si>
  <si>
    <t>AMM HID 021</t>
  </si>
  <si>
    <t>AMM HID 022</t>
  </si>
  <si>
    <t>AMM HID 023</t>
  </si>
  <si>
    <t>AMM HID 024</t>
  </si>
  <si>
    <t>AMM HID 025</t>
  </si>
  <si>
    <t>AMM HID 026</t>
  </si>
  <si>
    <t>AMM HID 027</t>
  </si>
  <si>
    <t>AMM HID 028</t>
  </si>
  <si>
    <t>AMM HID 029</t>
  </si>
  <si>
    <t>AMM HID 030</t>
  </si>
  <si>
    <t>AMM HID 031</t>
  </si>
  <si>
    <t>AMM HID 032</t>
  </si>
  <si>
    <t>AMM HID 033</t>
  </si>
  <si>
    <t>AMM HID 034</t>
  </si>
  <si>
    <t>AMM HID 035</t>
  </si>
  <si>
    <t>AMM HID 036</t>
  </si>
  <si>
    <t>AMM HID 037</t>
  </si>
  <si>
    <t>AMM HID 038</t>
  </si>
  <si>
    <t>AMM HID 039</t>
  </si>
  <si>
    <t>AMM HID 040</t>
  </si>
  <si>
    <t>AMM HID 041</t>
  </si>
  <si>
    <t>AMM HID 042</t>
  </si>
  <si>
    <t>AMM HID 043</t>
  </si>
  <si>
    <t>AMM HID 044</t>
  </si>
  <si>
    <t>AMM HID 045</t>
  </si>
  <si>
    <t>AMM HID 046</t>
  </si>
  <si>
    <t>AMM HID 047</t>
  </si>
  <si>
    <t>AMM HID 048</t>
  </si>
  <si>
    <t>AMM HID 049</t>
  </si>
  <si>
    <t>AMM HID 050</t>
  </si>
  <si>
    <t>AMM HID 051</t>
  </si>
  <si>
    <t>AMM HID 052</t>
  </si>
  <si>
    <t>AMM HID 053</t>
  </si>
  <si>
    <t>AMM HID 054</t>
  </si>
  <si>
    <t>AMM HID 055</t>
  </si>
  <si>
    <t>AMM HID 056</t>
  </si>
  <si>
    <t>AMM HID 057</t>
  </si>
  <si>
    <t>AMM HID 058</t>
  </si>
  <si>
    <t>AMM HID 059</t>
  </si>
  <si>
    <t>AMM HID 060</t>
  </si>
  <si>
    <t>AMM HID 061</t>
  </si>
  <si>
    <t>AMM HID 062</t>
  </si>
  <si>
    <t>AMM HID 063</t>
  </si>
  <si>
    <t>AMM HID 064</t>
  </si>
  <si>
    <t>AMM HID 065</t>
  </si>
  <si>
    <t>AMM HID 066</t>
  </si>
  <si>
    <t>AMM HID 067</t>
  </si>
  <si>
    <t>AMM HID 068</t>
  </si>
  <si>
    <t>AMM HID 069</t>
  </si>
  <si>
    <t>DESONERADO</t>
  </si>
  <si>
    <t>NÃO DESONERADO</t>
  </si>
  <si>
    <t>MÍNIMO</t>
  </si>
  <si>
    <t>MÉDIO</t>
  </si>
  <si>
    <t>PÁRA-RAIO TIPO FRANKLIN 350MM, LATÃO CROMADO, PARA DESCIDA 2 CABOS, C/SUPORTE E CONECTORES P/CABO TERRA, INCLUSIVE MASTRO AÇO GALV 6MX2" E BASE</t>
  </si>
  <si>
    <t>**COMPOSIÇÃO DA MÃO DE OBRA BASEADA NO BOLETIM ORSE (NOV/17) "11005/ORSE"</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</si>
  <si>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</si>
  <si>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</si>
  <si>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</si>
  <si>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</si>
  <si>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</si>
  <si>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</si>
  <si>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</si>
  <si>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</si>
  <si>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</si>
  <si>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</si>
  <si>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</si>
  <si>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</si>
  <si>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</si>
  <si>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</si>
  <si>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</si>
  <si>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</si>
  <si>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</si>
  <si>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</si>
  <si>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</si>
  <si>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</si>
  <si>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</si>
  <si>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</si>
  <si>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</si>
  <si>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</si>
  <si>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</si>
  <si>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</si>
  <si>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</si>
  <si>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</si>
  <si>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</si>
  <si>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</si>
  <si>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</si>
  <si>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</si>
  <si>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</si>
  <si>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</si>
  <si>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</si>
  <si>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</si>
  <si>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</si>
  <si>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</si>
  <si>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</si>
  <si>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</si>
  <si>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</si>
  <si>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</si>
  <si>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</si>
  <si>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</si>
  <si>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</si>
  <si>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</si>
  <si>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MANUAL DE VALA COM PROFUNDIDADE MENOR OU IGUAL A 1,30 M. AF_03/2016</t>
  </si>
  <si>
    <t>**COMPOSIÇÃO DA MÃO DE OBRA BASEADA NO BOLETIM ORSE (SET/17) "11132". OBS.: FORAM ACRESCIDOS OS INSUMOS ESPAÇADOR 90º E O SELANTE PARA FINALIZAR A EXECUÇÃO DOS SERVIÇOS.</t>
  </si>
  <si>
    <t xml:space="preserve">MULTI PADRÃO </t>
  </si>
  <si>
    <t>04.220944/0001-25</t>
  </si>
  <si>
    <t>(65) 2123-2600</t>
  </si>
  <si>
    <t>WENDIR</t>
  </si>
  <si>
    <t>29.382.143/0001-97</t>
  </si>
  <si>
    <t>LUDMYLA</t>
  </si>
  <si>
    <t>(65) 3634-1717</t>
  </si>
  <si>
    <t>NILVANDO</t>
  </si>
  <si>
    <t>MULTI PADRÃO</t>
  </si>
  <si>
    <t>04.220.944/0001-25</t>
  </si>
  <si>
    <t>DHIONE</t>
  </si>
  <si>
    <t xml:space="preserve">ELÉTRICA PARANA </t>
  </si>
  <si>
    <t>08.139.615/0001-96</t>
  </si>
  <si>
    <t>JANAINA</t>
  </si>
  <si>
    <t>PLUG MAIS</t>
  </si>
  <si>
    <t>(65) 3648-5700</t>
  </si>
  <si>
    <t>**COMPOSIÇÃO BASEADA EM ORSE - COD - (11232) - MARÇO/2018</t>
  </si>
  <si>
    <t xml:space="preserve">O insumo de Código 122 (Adesivo Plástico para PVC) tem sua quantidade diferente da referência adotada, pois na referência utilizada tem unidade de medida de consumo em Kg enquanto na tabela utilizada como referência de preços (SINAPI) o insumo em unidades de frascos de 850 gramas, portanto fez-se necessária a conversão das unidades de medida de consumo. A baixo é apresentada a regra de três simples utilizada na conversão de medidas. </t>
  </si>
  <si>
    <t>**COMPOSIÇÃO BASEADA EM ORSE - COD - ( 08236) - MARÇO/2018</t>
  </si>
  <si>
    <t xml:space="preserve">**COMPOSIÇÃO BASEADA NA ORSE - (COD.01144) - MARÇO/2018 </t>
  </si>
  <si>
    <t>AMM HID 070</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</si>
  <si>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</si>
  <si>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</si>
  <si>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</si>
  <si>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</si>
  <si>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</si>
  <si>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</si>
  <si>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</si>
  <si>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</si>
  <si>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</si>
  <si>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</si>
  <si>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</si>
  <si>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</si>
  <si>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</si>
  <si>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</si>
  <si>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</si>
  <si>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</si>
  <si>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</si>
  <si>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</si>
  <si>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</si>
  <si>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</si>
  <si>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</si>
  <si>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</si>
  <si>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</si>
  <si>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</si>
  <si>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</si>
  <si>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</si>
  <si>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</si>
  <si>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</si>
  <si>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</si>
  <si>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</si>
  <si>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</si>
  <si>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</si>
  <si>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</si>
  <si>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</si>
  <si>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</si>
  <si>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</si>
  <si>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</si>
  <si>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</si>
  <si>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</si>
  <si>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</si>
  <si>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</si>
  <si>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</si>
  <si>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</si>
  <si>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</si>
  <si>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</si>
  <si>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</si>
  <si>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</si>
  <si>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</si>
  <si>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</si>
  <si>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</si>
  <si>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</si>
  <si>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</si>
  <si>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</si>
  <si>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</si>
  <si>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</si>
  <si>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</si>
  <si>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</si>
  <si>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</si>
  <si>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</si>
  <si>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</si>
  <si>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</si>
  <si>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</si>
  <si>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</si>
  <si>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</si>
  <si>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</si>
  <si>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</si>
  <si>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</si>
  <si>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</si>
  <si>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</si>
  <si>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</si>
  <si>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</si>
  <si>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</si>
  <si>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</si>
  <si>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</si>
  <si>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</si>
  <si>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</si>
  <si>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</si>
  <si>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</si>
  <si>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</si>
  <si>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</si>
  <si>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</si>
  <si>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</si>
  <si>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</si>
  <si>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</si>
  <si>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</si>
  <si>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</si>
  <si>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</si>
  <si>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</si>
  <si>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</si>
  <si>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</si>
  <si>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</si>
  <si>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</si>
  <si>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</si>
  <si>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</si>
  <si>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</si>
  <si>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</si>
  <si>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</si>
  <si>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</si>
  <si>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</si>
  <si>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</si>
  <si>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</si>
  <si>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</si>
  <si>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</si>
  <si>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</si>
  <si>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</si>
  <si>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</si>
  <si>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</si>
  <si>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</si>
  <si>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</si>
  <si>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</si>
  <si>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</si>
  <si>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</si>
  <si>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</si>
  <si>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</si>
  <si>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</si>
  <si>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</si>
  <si>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</si>
  <si>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</si>
  <si>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</si>
  <si>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</si>
  <si>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</si>
  <si>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</si>
  <si>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</si>
  <si>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</si>
  <si>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</si>
  <si>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</si>
  <si>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</si>
  <si>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</si>
  <si>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</si>
  <si>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</si>
  <si>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</si>
  <si>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PATCH PANEL 48 PORTAS, CATEGORIA 5E - FORNECIMENTO E INSTALAÇÃO. AF_04/2018</t>
  </si>
  <si>
    <t>TUBO DE AÇO GALVANIZADO COM COSTURA, CLASSE MÉDIA, DN 25 (1"), CONEXÃO ROSQUEADA, INSTALADO EM REDE DE ALIMENTAÇÃO PARA HIDRANTE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</si>
  <si>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</si>
  <si>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</si>
  <si>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</si>
  <si>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</si>
  <si>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</si>
  <si>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</si>
  <si>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</si>
  <si>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</si>
  <si>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</si>
  <si>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</si>
  <si>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</si>
  <si>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</si>
  <si>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</si>
  <si>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</si>
  <si>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</si>
  <si>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</si>
  <si>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</si>
  <si>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</si>
  <si>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</si>
  <si>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</si>
  <si>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</si>
  <si>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</si>
  <si>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</si>
  <si>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</si>
  <si>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</si>
  <si>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</si>
  <si>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</si>
  <si>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</si>
  <si>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</si>
  <si>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</si>
  <si>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</si>
  <si>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</si>
  <si>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</si>
  <si>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</si>
  <si>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</si>
  <si>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</si>
  <si>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</si>
  <si>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</si>
  <si>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</si>
  <si>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</si>
  <si>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</si>
  <si>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</si>
  <si>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</si>
  <si>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</si>
  <si>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</si>
  <si>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</si>
  <si>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</si>
  <si>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</si>
  <si>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</si>
  <si>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</si>
  <si>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</si>
  <si>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</si>
  <si>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</si>
  <si>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</si>
  <si>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</si>
  <si>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</si>
  <si>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</si>
  <si>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</si>
  <si>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</si>
  <si>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</si>
  <si>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</si>
  <si>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</si>
  <si>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</si>
  <si>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</si>
  <si>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</si>
  <si>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</si>
  <si>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</si>
  <si>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</si>
  <si>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</si>
  <si>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</si>
  <si>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</si>
  <si>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</si>
  <si>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</si>
  <si>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</si>
  <si>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</si>
  <si>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</si>
  <si>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</si>
  <si>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</si>
  <si>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</si>
  <si>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</si>
  <si>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</si>
  <si>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</si>
  <si>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</si>
  <si>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</si>
  <si>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</si>
  <si>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</si>
  <si>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</si>
  <si>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</si>
  <si>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</si>
  <si>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</si>
  <si>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</si>
  <si>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</si>
  <si>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</si>
  <si>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</si>
  <si>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</si>
  <si>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</si>
  <si>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CAIXA DE PASSAGEM 40X40X50 FUNDO BRITA COM TAMPA</t>
  </si>
  <si>
    <t>**COMPOSIÇÃO DA MÃO DE OBRA BASEADA NO BOLETIM SINAPI 83447 ABRIL/2018</t>
  </si>
  <si>
    <t>**COMPOSIÇÃO DA MÃO DE OBRA BASEADA NO BOLETIM SINAPI 83443 ABRIL/2018</t>
  </si>
  <si>
    <t>CAIXA DE PASSAGEM 20X20X25 FUNDO BRITA COM TAMPA</t>
  </si>
  <si>
    <t xml:space="preserve">ELETRICA PARANA </t>
  </si>
  <si>
    <t>08.139.615/0001-05</t>
  </si>
  <si>
    <t>(65) 3388-0819</t>
  </si>
  <si>
    <t>ED - SEGURANÇA ELETRONICA</t>
  </si>
  <si>
    <t>19.002.316/0001-40</t>
  </si>
  <si>
    <t>(65) 99258-3701</t>
  </si>
  <si>
    <t>DOUGLAS</t>
  </si>
  <si>
    <t>SAÍDA LATERAL DE ELETROCALHA PERFURADA GALVANIZADA PARA ELETRODUTO DE 1"</t>
  </si>
  <si>
    <t>(65) 3648-5750</t>
  </si>
  <si>
    <t>CAMILA</t>
  </si>
  <si>
    <t>TECHNOFIX</t>
  </si>
  <si>
    <t>11.265.801/0001-03</t>
  </si>
  <si>
    <t>(41) 3289-6060</t>
  </si>
  <si>
    <t>THIAGO</t>
  </si>
  <si>
    <t>(65) 3388-0800</t>
  </si>
  <si>
    <t>JOSÉ</t>
  </si>
  <si>
    <t xml:space="preserve"> (65) 3634-2266</t>
  </si>
  <si>
    <t>SEBASTIÃO</t>
  </si>
  <si>
    <t xml:space="preserve">SELCO </t>
  </si>
  <si>
    <t>GASPAR DE SOUSA MATOS ME</t>
  </si>
  <si>
    <t xml:space="preserve">SIKA 1 / VEDACIT (D=1,00) OU EQUIVALENTE </t>
  </si>
  <si>
    <t>**COMPOSIÇÃO DA MÃO DE OBRA BASEADA NO BOLETIM AGETOP NOVEMBRO/2017 SERVIÇO : 071761 TABELA 128</t>
  </si>
  <si>
    <t>MURETA MEDIÇÃO ALVEN. 1 1/2 V.(35CM) REBOC.C/PINTURA ACRÍL. E LAJE CONC. 20MPA MALHA 8.0MM CADA 10CM REVEST.C/ARGAMASSA 1:3 C/ IMPERMEABILIZANTE</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</si>
  <si>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</si>
  <si>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</si>
  <si>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</si>
  <si>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</si>
  <si>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</si>
  <si>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</si>
  <si>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</si>
  <si>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</si>
  <si>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</si>
  <si>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</si>
  <si>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</si>
  <si>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</si>
  <si>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</si>
  <si>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</si>
  <si>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</si>
  <si>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</si>
  <si>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</si>
  <si>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</si>
  <si>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</si>
  <si>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</si>
  <si>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</si>
  <si>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</si>
  <si>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</si>
  <si>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</si>
  <si>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</si>
  <si>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</si>
  <si>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</si>
  <si>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</si>
  <si>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</si>
  <si>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</si>
  <si>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</si>
  <si>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</si>
  <si>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</si>
  <si>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</si>
  <si>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</si>
  <si>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</si>
  <si>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</si>
  <si>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</si>
  <si>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</si>
  <si>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</si>
  <si>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</si>
  <si>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</si>
  <si>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</si>
  <si>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</si>
  <si>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</si>
  <si>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</si>
  <si>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</si>
  <si>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</si>
  <si>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</si>
  <si>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</si>
  <si>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</si>
  <si>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</si>
  <si>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</si>
  <si>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</si>
  <si>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</si>
  <si>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</si>
  <si>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</si>
  <si>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</si>
  <si>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</si>
  <si>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</si>
  <si>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</si>
  <si>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</si>
  <si>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</si>
  <si>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</si>
  <si>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</si>
  <si>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</si>
  <si>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</si>
  <si>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</si>
  <si>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</si>
  <si>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</si>
  <si>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</si>
  <si>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</si>
  <si>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</si>
  <si>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</si>
  <si>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</si>
  <si>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</si>
  <si>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</si>
  <si>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</si>
  <si>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</si>
  <si>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</si>
  <si>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</si>
  <si>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</si>
  <si>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</si>
  <si>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</si>
  <si>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</si>
  <si>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</si>
  <si>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</si>
  <si>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</si>
  <si>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</si>
  <si>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</si>
  <si>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</si>
  <si>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</si>
  <si>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</si>
  <si>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</si>
  <si>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</si>
  <si>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</si>
  <si>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</si>
  <si>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</si>
  <si>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</si>
  <si>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</si>
  <si>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</si>
  <si>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</si>
  <si>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</si>
  <si>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</si>
  <si>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</si>
  <si>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</si>
  <si>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</si>
  <si>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</si>
  <si>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</si>
  <si>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</si>
  <si>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</si>
  <si>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</si>
  <si>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</si>
  <si>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</si>
  <si>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</si>
  <si>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</si>
  <si>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</si>
  <si>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</si>
  <si>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</si>
  <si>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</si>
  <si>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</si>
  <si>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</si>
  <si>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</si>
  <si>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</si>
  <si>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</si>
  <si>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</si>
  <si>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</si>
  <si>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</si>
  <si>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</si>
  <si>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</si>
  <si>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</si>
  <si>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</si>
  <si>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</si>
  <si>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</si>
  <si>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</si>
  <si>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</si>
  <si>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</si>
  <si>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</si>
  <si>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</si>
  <si>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</si>
  <si>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</si>
  <si>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</si>
  <si>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</si>
  <si>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</si>
  <si>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</si>
  <si>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</si>
  <si>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</si>
  <si>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</si>
  <si>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</si>
  <si>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</si>
  <si>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PERFILADO DE SEÇÃO 38X38 MM PARA SUPORTE DE MAIS DE 3 TUBOS VERTICAIS. AF_05/2015</t>
  </si>
  <si>
    <t>PERFILADO DE SEÇÃO 38X76 MM PARA SUPORTE DE ELETROCALHA LISA OU PERFURADA EM AÇO GALVANIZADO, LARGURA 200 OU 400 MM E ALTURA 50 MM. AF_07/2017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</si>
  <si>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</si>
  <si>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</si>
  <si>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</si>
  <si>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</si>
  <si>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</si>
  <si>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</si>
  <si>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</si>
  <si>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</si>
  <si>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</si>
  <si>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</si>
  <si>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</si>
  <si>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</si>
  <si>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</si>
  <si>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</si>
  <si>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STRONGFER</t>
  </si>
  <si>
    <t>15.203.120/0001-63</t>
  </si>
  <si>
    <t>(47) 3370-0242</t>
  </si>
  <si>
    <t>Cot. A         (LIFE)</t>
  </si>
  <si>
    <t>Cot. B              (TCM)</t>
  </si>
  <si>
    <t>Cot. C (STRONGFER)</t>
  </si>
  <si>
    <t>Limpeza mecanizada do terreno c/ retroescavadeira (vegetação rasteira) inclusive carga e transporte - dmt até 1km</t>
  </si>
  <si>
    <t>LIMPEZA MECANIZADA DO TERRENO C/ RETROESCAVADEIRA (VEGETAÇÃO RASTEIRA) INCLUSIVE CARGA E TRANSPORTE - DMT ATÉ 1KM</t>
  </si>
  <si>
    <t>EQUIPAMENTO</t>
  </si>
  <si>
    <t>*** COMPOSIÇÃO BASEADA NA TABELA ORSE CÓDIGO 09937/ORSE -  MAIO/2018</t>
  </si>
  <si>
    <t>ARMACAO EM TELA DE ACO SOLDADA NERVURADA Q-61, ACO CA-60, 3,4MM, MALHA 15X15CM</t>
  </si>
  <si>
    <t>**COMPOSIÇÃO BASEADA NA TABELA SINAPI - CÓDIGO  85662, JUNHO/2018</t>
  </si>
  <si>
    <t>AMM EST 003</t>
  </si>
  <si>
    <t xml:space="preserve">FORNECIMENTO E INSTALAÇÃO DE BANCADA DE GRANITO POLIDO TIPO ANDORINHA </t>
  </si>
  <si>
    <t xml:space="preserve">**COMPOSIÇÃO BASEADA NA TABELA ORSE CÓD 08422 - AGOSTO/2017 , FOI UTILIZADO COMO REFERÊNCIA PARA A COMPOSIÇÃO O SERVIÇO DE PEITORIL, PELO FATO DO PEITORIL E DA BANCADA SER ASSENTADO </t>
  </si>
  <si>
    <t>MUDA DE BUXINHO</t>
  </si>
  <si>
    <t>MUDA DE  MOREIA</t>
  </si>
  <si>
    <t>VIVEIROS MATO GROSSO</t>
  </si>
  <si>
    <t>11.057.057/0001-43</t>
  </si>
  <si>
    <t>(65) 3627-2410</t>
  </si>
  <si>
    <t>NILSON</t>
  </si>
  <si>
    <t>VIVEIRO DO HOLANDÊS</t>
  </si>
  <si>
    <t>28.634.700/0001-57</t>
  </si>
  <si>
    <t>(65) 3052-9098</t>
  </si>
  <si>
    <t>LUCIANA</t>
  </si>
  <si>
    <t>VERDE QUE TE QUERO VERDE</t>
  </si>
  <si>
    <t>(65) 3322-6038</t>
  </si>
  <si>
    <t>MATEUS</t>
  </si>
  <si>
    <t>PLANTIO DE ARBUSTO COM ALTURA 50 A 100CM, EM CAVA DE 60X60X60CM - BUXINHO</t>
  </si>
  <si>
    <t>PLANTIO DE ARBUSTO COM ALTURA 50 A 100CM, EM CAVA DE 60X60X60CM - MOREIA</t>
  </si>
  <si>
    <t>PALMEIRA IMPERIAL</t>
  </si>
  <si>
    <t>PLANTIO DE PALMEIRA EM CAVAS DE 80X80X80 CM - PALMEIRA  IMPERIAL</t>
  </si>
  <si>
    <t>MIGUEL</t>
  </si>
  <si>
    <t>LIMPEZA FINAL  (VARRIÇÃO E REMOÇÃO DE ENTULHOS)</t>
  </si>
  <si>
    <t>**COMPOSIÇÃO BASEADA NA TABELA ORSE 06191 JANEIRO/2018</t>
  </si>
  <si>
    <t>FORNECIMENTO E INSTALAÇÃO DE POSTE DE CONRETO DT 12/300</t>
  </si>
  <si>
    <t>**COMPOSIÇÃO BASEADA NA TABELA DE COMPOSIÇÕES ANALÍTICAS DA SINAPI (MAR/2017) "73783/11" .</t>
  </si>
  <si>
    <t>**COMPOSIÇÃO BASEADA NO BOLETIM "ORSE" (AGO/16) "10638"</t>
  </si>
  <si>
    <t>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t>
  </si>
  <si>
    <t>**COMPOSIÇÃO BASEADA NA TABELA DE COMPOSIÇÕES ANALÍTICAS DA SINAPI (MAR/2017) "73769/004" .</t>
  </si>
  <si>
    <t>6HR*5DIAS*4SEMANAS*5MESES</t>
  </si>
  <si>
    <t>CRUZETA DE PVC RÍGIDO SOLDÁVEL - DN 25 MM - FORNECIMENTO E INSTALAÇÃO</t>
  </si>
  <si>
    <t>0,01kg ----------- x gramas
1,00kg -------------- 1000 gramas
x: 10,00 gramas                                                                                                                                                                                                                                                                                                                                                                                                                850 gramas ----------- 1 unidade
10,00 gramas ---------- x unidades
x: 0,0012 unidades</t>
  </si>
  <si>
    <t>TORNEIRA PARA BEBEDOURO INDUSTRIAL - DN 25X1/2" - FORNECIMENTO E INSTALAÇÃO</t>
  </si>
  <si>
    <t>TORNEIRA PARA BEBEDOURO INDUSTRIAL - DN 25X1/2"</t>
  </si>
  <si>
    <t>AMM HID 071</t>
  </si>
  <si>
    <t>AMM HID 072</t>
  </si>
  <si>
    <t>**COMPOSIÇÃO BASEADA NA ORSE - (COD. ORSE/01102)  - MAIO/2018</t>
  </si>
  <si>
    <t>00706/ORSE</t>
  </si>
  <si>
    <t>CRUZETA PVC RIGIDO SOLDAVEL, MARROM, D= 25MM</t>
  </si>
  <si>
    <t>NÁUTICA REFRIGERAÇÃO</t>
  </si>
  <si>
    <t>18.871.660/0001-03</t>
  </si>
  <si>
    <t xml:space="preserve">(13) 3329-6963 </t>
  </si>
  <si>
    <t>nauticarefrigeracao.com.br</t>
  </si>
  <si>
    <t>CASA DOS FILTROS</t>
  </si>
  <si>
    <t>11.549.807/0001-02</t>
  </si>
  <si>
    <t>(65) 3321-0204</t>
  </si>
  <si>
    <t>LUAN</t>
  </si>
  <si>
    <t>BEBEDOURO INDUSTRIAL SUSPENSO - 50L - 220V- FORNECIMENTO E INSTALAÇÃO</t>
  </si>
  <si>
    <t xml:space="preserve">**COMPOSIÇÃO BASEADA NA ORSE - (COD. 08121) - OUTUBRO/2016                                                                                                                      </t>
  </si>
  <si>
    <t>BEBEDOURO INDUSTRIAL SUSPENSO - 50L - 220V</t>
  </si>
  <si>
    <t>AGUAOK</t>
  </si>
  <si>
    <t>19.094.629/0001-76</t>
  </si>
  <si>
    <t>AGUAOK.COM.BR</t>
  </si>
  <si>
    <t>CANOVAS BEBEDOUROS</t>
  </si>
  <si>
    <t xml:space="preserve">15.272.816/0001-41 </t>
  </si>
  <si>
    <t xml:space="preserve"> (17) 3213-9511</t>
  </si>
  <si>
    <t>CANOVAS.COM.BR</t>
  </si>
  <si>
    <t xml:space="preserve"> (17) 3258-5285</t>
  </si>
  <si>
    <t>2HR*2DIAS*4SEMANAS*5MESES</t>
  </si>
  <si>
    <t>AV. TANCREDO NEVES ESQ. AV. INÁCIO CASTELLI, PRIMAVERA DO LESTE /MT.</t>
  </si>
  <si>
    <t xml:space="preserve">FORNECIMENTO E INSTALAÇÃO DE PERGOLADO </t>
  </si>
  <si>
    <t>S E R V I Ç O S</t>
  </si>
  <si>
    <t>QUANTITATIVO DO INSUMO (123), BASEADO NA COMPOSIÇÃO DO SERVIÇO (73548- SINAPI 01/2018) - PARA CADA M3 DE CONCRETO - 1 LITRO DE ADIVO</t>
  </si>
  <si>
    <t>A mão de obra foi feita com base na composição 10666/ORSE (JANEIRO/2018). Foi multiplicado o coeficiente de hora para um profissional assentar um metro de peça do pergolado.</t>
  </si>
  <si>
    <t xml:space="preserve">Memorial de Cálculo: </t>
  </si>
  <si>
    <t>Servente    -&gt; 0,5h/ metro de peça assentada ----------------- 328,86 metros de peça assentada =&gt; 0,5*79= 38,5h</t>
  </si>
  <si>
    <t>Carpinteiro -&gt; 0,7h/metro de peça assentada -----------------328,86 metros de peça assentada =&gt; 0,7*79=55,3h</t>
  </si>
  <si>
    <t>TINTA ASFALTICA - 18 LITROS PARA 1M³ DE CONCRETO = 0,57*18 = 10,26</t>
  </si>
  <si>
    <t>ESCAVAÇÃO - 1*0,6*0,6*8 = 2,88M³</t>
  </si>
  <si>
    <t>CONCRETO/LANÇAMENTO - 1*0,6*0,6*8+0,55*0,3*0,3*4 = 3,22M³</t>
  </si>
  <si>
    <t>ESCORAMENTO DE VALA - 1*1*8 = 8M²</t>
  </si>
  <si>
    <t>VERNIZ SINTÉTICO - ÁREA DE PINTURA DA MADEIRA</t>
  </si>
  <si>
    <t>VERGALHÃO - 0,8*6 =4,8M (CADA VIGA DEVE RECEBER DOIS VERGALHÕES DE 15CM) + 0,15*6=2,8 (CADA PILAR DEVE RECEBER UM VERGALHÃO DE 35CM)</t>
  </si>
  <si>
    <t>PORCA - 2*5,70 = 11,7 UNIDADES  (CADA VERGALHÃO DEVE RECEBER DUAS PORCAS)</t>
  </si>
  <si>
    <t>JOELHO 90 GRAUS COM BOLSA PARA ANEL, EM PVC RÍGIDO C/ ANÉIS PARA ESGOTO SECUNDÁRIO - DN 40MM - FORNECIMENTO E INSTALAÇÃO</t>
  </si>
  <si>
    <t>**COMPOSIÇÃO BASEADA EM ORSE - COD - (01672) - MARÇO/2018</t>
  </si>
  <si>
    <t xml:space="preserve">O insumo de Código 20078 (Pasta Lubrificante para tubos e conexões com junta elástica) tem sua quantidade diferente da referência adotada, pois na referência utilizada tem unidade de medida de consumo em Kg enquanto na tabela utilizada como referência de preços (SINAPI) o insumo em unidades de frascos de 400 gramas, portanto fez-se necessária a conversão das unidades de medida de consumo. A baixo é apresentada a regra de três simples utilizada na conversão de medidas. </t>
  </si>
  <si>
    <t>0,02kg ----------- x gramas
1,00kg -------------- 1000 gramas
x: 20,00 gramas                                                                                                                                                                                                                                                                                                                                                                                                                400 gramas ----------- 1 unidade
20,00 gramas ---------- x unidades
x: 0,05unidades</t>
  </si>
  <si>
    <t>**COMPOSIÇÃO BASEADA NA COMPOSIÇÃO ANALÍTICA CIDADES - FEVEREIRO/2014 - CÓDIGO CB0349</t>
  </si>
  <si>
    <t>O IM1449(ADUBO ORGÂNICO CURTIDO- ESTERCO ) que se encontra na composição baseada foi substituido pelo insumo 38125 (FERLIZANTE ORGANICO COMPOSTO,CLASSE A), pois ambos são organicos e possuem semelhante composição quimico servindo assim de adubo de plantio.</t>
  </si>
  <si>
    <t>1 m3 ----------1000 kg</t>
  </si>
  <si>
    <t xml:space="preserve"> 0,015------ x</t>
  </si>
  <si>
    <t>X(FERTILIZANTE ORGANICO COMPOSTO, CLASSE A )=15 kg</t>
  </si>
  <si>
    <t xml:space="preserve">PLANTIO DE FORRAÇÃO EM CANTEIRO DE 25CM DE PROFUNDIDADE </t>
  </si>
  <si>
    <t>CONFORME PROJETO ELÉTRICA</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</si>
  <si>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</si>
  <si>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</si>
  <si>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</si>
  <si>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</si>
  <si>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</si>
  <si>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</si>
  <si>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</si>
  <si>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</si>
  <si>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</si>
  <si>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</si>
  <si>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</si>
  <si>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</si>
  <si>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</si>
  <si>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</si>
  <si>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</si>
  <si>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</si>
  <si>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</si>
  <si>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</si>
  <si>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</si>
  <si>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</si>
  <si>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</si>
  <si>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</si>
  <si>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</si>
  <si>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</si>
  <si>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</si>
  <si>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</si>
  <si>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</si>
  <si>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</si>
  <si>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</si>
  <si>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</si>
  <si>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</si>
  <si>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</si>
  <si>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</si>
  <si>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</si>
  <si>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</si>
  <si>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</si>
  <si>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</si>
  <si>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</si>
  <si>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</si>
  <si>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</si>
  <si>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</si>
  <si>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</si>
  <si>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</si>
  <si>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</si>
  <si>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</si>
  <si>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</si>
  <si>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</si>
  <si>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</si>
  <si>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</si>
  <si>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</si>
  <si>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</si>
  <si>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</si>
  <si>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</si>
  <si>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</si>
  <si>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</si>
  <si>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</si>
  <si>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</si>
  <si>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</si>
  <si>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</si>
  <si>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</si>
  <si>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</si>
  <si>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</si>
  <si>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</si>
  <si>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</si>
  <si>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</si>
  <si>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</si>
  <si>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</si>
  <si>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</si>
  <si>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</si>
  <si>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</si>
  <si>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</si>
  <si>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</si>
  <si>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</si>
  <si>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</si>
  <si>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</si>
  <si>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</si>
  <si>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</si>
  <si>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</si>
  <si>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</si>
  <si>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</si>
  <si>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</si>
  <si>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</si>
  <si>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</si>
  <si>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</si>
  <si>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</si>
  <si>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</si>
  <si>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</si>
  <si>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</si>
  <si>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</si>
  <si>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</si>
  <si>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</si>
  <si>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</si>
  <si>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</si>
  <si>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</si>
  <si>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</si>
  <si>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</si>
  <si>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</si>
  <si>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</si>
  <si>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</si>
  <si>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</si>
  <si>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</si>
  <si>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</si>
  <si>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</si>
  <si>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</si>
  <si>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</si>
  <si>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</si>
  <si>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</si>
  <si>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</si>
  <si>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</si>
  <si>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</si>
  <si>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</si>
  <si>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</si>
  <si>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</si>
  <si>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</si>
  <si>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</si>
  <si>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</si>
  <si>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</si>
  <si>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</si>
  <si>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</si>
  <si>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</si>
  <si>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</si>
  <si>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</si>
  <si>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</si>
  <si>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</si>
  <si>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</si>
  <si>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</si>
  <si>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</si>
  <si>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</si>
  <si>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</si>
  <si>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</si>
  <si>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</si>
  <si>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</si>
  <si>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</si>
  <si>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</si>
  <si>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</si>
  <si>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</si>
  <si>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</si>
  <si>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</si>
  <si>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</si>
  <si>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</si>
  <si>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</si>
  <si>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</si>
  <si>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</si>
  <si>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</si>
  <si>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</si>
  <si>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</si>
  <si>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</si>
  <si>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</si>
  <si>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</si>
  <si>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</si>
  <si>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</si>
  <si>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</si>
  <si>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</si>
  <si>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</si>
  <si>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</si>
  <si>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</si>
  <si>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</si>
  <si>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</si>
  <si>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</si>
  <si>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</si>
  <si>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</si>
  <si>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</si>
  <si>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</si>
  <si>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</si>
  <si>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</si>
  <si>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</si>
  <si>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</si>
  <si>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</si>
  <si>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</si>
  <si>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</si>
  <si>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</si>
  <si>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</si>
  <si>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</si>
  <si>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</si>
  <si>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</si>
  <si>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</si>
  <si>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</si>
  <si>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</si>
  <si>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</si>
  <si>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</si>
  <si>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</si>
  <si>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</si>
  <si>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</si>
  <si>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</si>
  <si>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</si>
  <si>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</si>
  <si>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</si>
  <si>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</si>
  <si>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</si>
  <si>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</si>
  <si>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</si>
  <si>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</si>
  <si>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</si>
  <si>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</si>
  <si>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</si>
  <si>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</si>
  <si>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</si>
  <si>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</si>
  <si>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</si>
  <si>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</si>
  <si>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</si>
  <si>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</si>
  <si>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</si>
  <si>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</si>
  <si>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</si>
  <si>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</si>
  <si>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</si>
  <si>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</si>
  <si>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</si>
  <si>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</si>
  <si>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</si>
  <si>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</si>
  <si>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</si>
  <si>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</si>
  <si>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</si>
  <si>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</si>
  <si>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</si>
  <si>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</si>
  <si>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</si>
  <si>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</si>
  <si>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</si>
  <si>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</si>
  <si>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</si>
  <si>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</si>
  <si>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</si>
  <si>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</si>
  <si>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</si>
  <si>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</si>
  <si>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</si>
  <si>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</si>
  <si>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</si>
  <si>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</si>
  <si>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</si>
  <si>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</si>
  <si>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</si>
  <si>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</si>
  <si>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</si>
  <si>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</si>
  <si>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</si>
  <si>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</si>
  <si>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</si>
  <si>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</si>
  <si>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</si>
  <si>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</si>
  <si>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</si>
  <si>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</si>
  <si>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</si>
  <si>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</si>
  <si>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</si>
  <si>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</si>
  <si>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</si>
  <si>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</si>
  <si>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</si>
  <si>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</si>
  <si>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</si>
  <si>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</si>
  <si>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</si>
  <si>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</si>
  <si>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</si>
  <si>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</si>
  <si>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</si>
  <si>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</si>
  <si>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</si>
  <si>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</si>
  <si>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</si>
  <si>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</si>
  <si>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</si>
  <si>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</si>
  <si>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</si>
  <si>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</si>
  <si>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</si>
  <si>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</si>
  <si>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</si>
  <si>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</si>
  <si>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</si>
  <si>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</si>
  <si>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</si>
  <si>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</si>
  <si>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</si>
  <si>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</si>
  <si>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</si>
  <si>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</si>
  <si>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</si>
  <si>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</si>
  <si>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</si>
  <si>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</si>
  <si>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</si>
  <si>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</si>
  <si>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</si>
  <si>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</si>
  <si>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</si>
  <si>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</si>
  <si>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</si>
  <si>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</si>
  <si>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</si>
  <si>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</si>
  <si>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</si>
  <si>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</si>
  <si>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</si>
  <si>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</si>
  <si>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</si>
  <si>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</si>
  <si>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</si>
  <si>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</si>
  <si>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</si>
  <si>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</si>
  <si>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</si>
  <si>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</si>
  <si>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</si>
  <si>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</si>
  <si>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</si>
  <si>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</si>
  <si>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</si>
  <si>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</si>
  <si>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</si>
  <si>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</si>
  <si>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</si>
  <si>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</si>
  <si>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</si>
  <si>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</si>
  <si>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</si>
  <si>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</si>
  <si>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</si>
  <si>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</si>
  <si>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</si>
  <si>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</si>
  <si>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</si>
  <si>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</si>
  <si>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</si>
  <si>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</si>
  <si>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</si>
  <si>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</si>
  <si>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</si>
  <si>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</si>
  <si>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</si>
  <si>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</si>
  <si>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</si>
  <si>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</si>
  <si>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</si>
  <si>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</si>
  <si>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</si>
  <si>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</si>
  <si>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</si>
  <si>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</si>
  <si>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</si>
  <si>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</si>
  <si>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</si>
  <si>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</si>
  <si>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</si>
  <si>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</si>
  <si>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</si>
  <si>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</si>
  <si>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</si>
  <si>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</si>
  <si>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</si>
  <si>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</si>
  <si>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</si>
  <si>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</si>
  <si>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</si>
  <si>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</si>
  <si>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</si>
  <si>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</si>
  <si>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</si>
  <si>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</si>
  <si>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</si>
  <si>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</si>
  <si>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</si>
  <si>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</si>
  <si>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</si>
  <si>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</si>
  <si>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</si>
  <si>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</si>
  <si>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</si>
  <si>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</si>
  <si>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</si>
  <si>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</si>
  <si>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</si>
  <si>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</si>
  <si>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</si>
  <si>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</si>
  <si>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</si>
  <si>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</si>
  <si>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</si>
  <si>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</si>
  <si>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</si>
  <si>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</si>
  <si>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</si>
  <si>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</si>
  <si>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</si>
  <si>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</si>
  <si>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</si>
  <si>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</si>
  <si>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</si>
  <si>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</si>
  <si>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</si>
  <si>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</si>
  <si>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</si>
  <si>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</si>
  <si>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</si>
  <si>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</si>
  <si>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</si>
  <si>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</si>
  <si>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</si>
  <si>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</si>
  <si>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</si>
  <si>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</si>
  <si>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</si>
  <si>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</si>
  <si>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</si>
  <si>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</si>
  <si>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</si>
  <si>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</si>
  <si>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</si>
  <si>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</si>
  <si>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</si>
  <si>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</si>
  <si>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</si>
  <si>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</si>
  <si>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</si>
  <si>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</si>
  <si>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</si>
  <si>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</si>
  <si>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</si>
  <si>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</si>
  <si>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</si>
  <si>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</si>
  <si>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</si>
  <si>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</si>
  <si>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</si>
  <si>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</si>
  <si>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</si>
  <si>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</si>
  <si>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</si>
  <si>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</si>
  <si>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</si>
  <si>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</si>
  <si>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</si>
  <si>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</si>
  <si>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</si>
  <si>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</si>
  <si>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</si>
  <si>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</si>
  <si>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</si>
  <si>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</si>
  <si>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</si>
  <si>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</si>
  <si>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</si>
  <si>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</si>
  <si>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</si>
  <si>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</si>
  <si>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</si>
  <si>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</si>
  <si>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</si>
  <si>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</si>
  <si>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</si>
  <si>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</si>
  <si>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</si>
  <si>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</si>
  <si>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</si>
  <si>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</si>
  <si>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</si>
  <si>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</si>
  <si>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</si>
  <si>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</si>
  <si>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</si>
  <si>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</si>
  <si>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</si>
  <si>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</si>
  <si>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</si>
  <si>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</si>
  <si>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</si>
  <si>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</si>
  <si>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</si>
  <si>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</si>
  <si>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</si>
  <si>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</si>
  <si>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</si>
  <si>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</si>
  <si>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</si>
  <si>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</si>
  <si>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</si>
  <si>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</si>
  <si>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</si>
  <si>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</si>
  <si>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</si>
  <si>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</si>
  <si>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</si>
  <si>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</si>
  <si>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</si>
  <si>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</si>
  <si>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</si>
  <si>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</si>
  <si>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</si>
  <si>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</si>
  <si>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</si>
  <si>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</si>
  <si>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</si>
  <si>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</si>
  <si>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</si>
  <si>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</si>
  <si>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</si>
  <si>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</si>
  <si>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</si>
  <si>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</si>
  <si>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</si>
  <si>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</si>
  <si>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</si>
  <si>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</si>
  <si>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</si>
  <si>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</si>
  <si>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</si>
  <si>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</si>
  <si>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</si>
  <si>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</si>
  <si>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</si>
  <si>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</si>
  <si>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</si>
  <si>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 * COLETADO CAIXA*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</si>
  <si>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</si>
  <si>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</si>
  <si>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</si>
  <si>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</si>
  <si>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</si>
  <si>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</si>
  <si>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</si>
  <si>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</si>
  <si>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</si>
  <si>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</si>
  <si>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</si>
  <si>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</si>
  <si>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</si>
  <si>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</si>
  <si>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</si>
  <si>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</si>
  <si>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</si>
  <si>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</si>
  <si>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</si>
  <si>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</si>
  <si>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</si>
  <si>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</si>
  <si>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</si>
  <si>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</si>
  <si>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</si>
  <si>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</si>
  <si>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</si>
  <si>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</si>
  <si>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</si>
  <si>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</si>
  <si>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</si>
  <si>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</si>
  <si>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</si>
  <si>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</si>
  <si>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</si>
  <si>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</si>
  <si>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</si>
  <si>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</si>
  <si>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</si>
  <si>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</si>
  <si>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</si>
  <si>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</si>
  <si>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</si>
  <si>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</si>
  <si>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</si>
  <si>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</si>
  <si>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</si>
  <si>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</si>
  <si>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</si>
  <si>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</si>
  <si>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</si>
  <si>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</si>
  <si>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</si>
  <si>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</si>
  <si>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</si>
  <si>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</si>
  <si>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</si>
  <si>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</si>
  <si>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</si>
  <si>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</si>
  <si>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</si>
  <si>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</si>
  <si>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</si>
  <si>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</si>
  <si>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</si>
  <si>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</si>
  <si>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</si>
  <si>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</si>
  <si>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</si>
  <si>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</si>
  <si>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</si>
  <si>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</si>
  <si>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</si>
  <si>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</si>
  <si>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</si>
  <si>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</si>
  <si>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</si>
  <si>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</si>
  <si>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</si>
  <si>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</si>
  <si>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</si>
  <si>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</si>
  <si>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</si>
  <si>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</si>
  <si>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</si>
  <si>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</si>
  <si>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</si>
  <si>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</si>
  <si>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</si>
  <si>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</si>
  <si>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</si>
  <si>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</si>
  <si>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</si>
  <si>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</si>
  <si>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</si>
  <si>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</si>
  <si>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</si>
  <si>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</si>
  <si>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</si>
  <si>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</si>
  <si>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</si>
  <si>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</si>
  <si>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</si>
  <si>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</si>
  <si>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</si>
  <si>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</si>
  <si>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</si>
  <si>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</si>
  <si>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</si>
  <si>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</si>
  <si>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</si>
  <si>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</si>
  <si>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</si>
  <si>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</si>
  <si>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</si>
  <si>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</si>
  <si>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</si>
  <si>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</si>
  <si>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</si>
  <si>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</si>
  <si>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</si>
  <si>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</si>
  <si>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</si>
  <si>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</si>
  <si>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</si>
  <si>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</si>
  <si>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</si>
  <si>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</si>
  <si>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</si>
  <si>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</si>
  <si>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</si>
  <si>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</si>
  <si>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</si>
  <si>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</si>
  <si>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</si>
  <si>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</si>
  <si>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</si>
  <si>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</si>
  <si>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</si>
  <si>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</si>
  <si>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</si>
  <si>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</si>
  <si>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</si>
  <si>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</si>
  <si>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</si>
  <si>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</si>
  <si>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</si>
  <si>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</si>
  <si>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</si>
  <si>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</si>
  <si>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</si>
  <si>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</si>
  <si>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</si>
  <si>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</si>
  <si>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</si>
  <si>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</si>
  <si>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</si>
  <si>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</si>
  <si>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</si>
  <si>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</si>
  <si>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</si>
  <si>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</si>
  <si>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</si>
  <si>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</si>
  <si>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</si>
  <si>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</si>
  <si>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</si>
  <si>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</si>
  <si>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</si>
  <si>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</si>
  <si>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</si>
  <si>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</si>
  <si>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</si>
  <si>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</si>
  <si>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</si>
  <si>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</si>
  <si>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</si>
  <si>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</si>
  <si>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</si>
  <si>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</si>
  <si>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</si>
  <si>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</si>
  <si>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</si>
  <si>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</si>
  <si>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</si>
  <si>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</si>
  <si>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</si>
  <si>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</si>
  <si>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</si>
  <si>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</si>
  <si>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</si>
  <si>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</si>
  <si>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</si>
  <si>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</si>
  <si>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</si>
  <si>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</si>
  <si>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</si>
  <si>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</si>
  <si>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</si>
  <si>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</si>
  <si>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</si>
  <si>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</si>
  <si>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</si>
  <si>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</si>
  <si>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</si>
  <si>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</si>
  <si>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</si>
  <si>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</si>
  <si>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</si>
  <si>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</si>
  <si>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</si>
  <si>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</si>
  <si>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</si>
  <si>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</si>
  <si>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</si>
  <si>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</si>
  <si>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(VASO) CONVENCIONAL PARA USO ESPECIFICO (HOSPITAIS, CLINICAS), COM FURO FRONTAL, DE LOUCA BRANCA, COM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</si>
  <si>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</si>
  <si>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</si>
  <si>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</si>
  <si>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</si>
  <si>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</si>
  <si>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</si>
  <si>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</si>
  <si>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</si>
  <si>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</si>
  <si>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</si>
  <si>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</si>
  <si>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</si>
  <si>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</si>
  <si>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</si>
  <si>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</si>
  <si>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</si>
  <si>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</si>
  <si>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</si>
  <si>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</si>
  <si>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</si>
  <si>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</si>
  <si>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</si>
  <si>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</si>
  <si>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</si>
  <si>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</si>
  <si>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</si>
  <si>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</si>
  <si>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</si>
  <si>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</si>
  <si>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</si>
  <si>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</si>
  <si>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</si>
  <si>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</si>
  <si>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</si>
  <si>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</si>
  <si>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</si>
  <si>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</si>
  <si>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</si>
  <si>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</si>
  <si>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</si>
  <si>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</si>
  <si>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</si>
  <si>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</si>
  <si>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</si>
  <si>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</si>
  <si>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</si>
  <si>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</si>
  <si>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</si>
  <si>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</si>
  <si>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</si>
  <si>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</si>
  <si>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</si>
  <si>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</si>
  <si>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</si>
  <si>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</si>
  <si>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</si>
  <si>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</si>
  <si>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</si>
  <si>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</si>
  <si>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</si>
  <si>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</si>
  <si>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</si>
  <si>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</si>
  <si>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</si>
  <si>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</si>
  <si>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</si>
  <si>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</si>
  <si>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</si>
  <si>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</si>
  <si>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</si>
  <si>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</si>
  <si>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</si>
  <si>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</si>
  <si>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</si>
  <si>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</si>
  <si>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</si>
  <si>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</si>
  <si>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</si>
  <si>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</si>
  <si>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</si>
  <si>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</si>
  <si>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</si>
  <si>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</si>
  <si>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</si>
  <si>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</si>
  <si>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</si>
  <si>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</si>
  <si>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</si>
  <si>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</si>
  <si>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</si>
  <si>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</si>
  <si>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</si>
  <si>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</si>
  <si>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</si>
  <si>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</si>
  <si>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</si>
  <si>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</si>
  <si>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</si>
  <si>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</si>
  <si>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</si>
  <si>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</si>
  <si>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</si>
  <si>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</si>
  <si>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</si>
  <si>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</si>
  <si>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</si>
  <si>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</si>
  <si>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</si>
  <si>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</si>
  <si>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</si>
  <si>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</si>
  <si>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</si>
  <si>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</si>
  <si>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</si>
  <si>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</si>
  <si>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</si>
  <si>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</si>
  <si>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</si>
  <si>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</si>
  <si>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</si>
  <si>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</si>
  <si>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</si>
  <si>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</si>
  <si>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</si>
  <si>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</si>
  <si>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</si>
  <si>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</si>
  <si>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</si>
  <si>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</si>
  <si>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</si>
  <si>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</si>
  <si>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</si>
  <si>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</si>
  <si>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</si>
  <si>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</si>
  <si>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</si>
  <si>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</si>
  <si>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</si>
  <si>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</si>
  <si>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</si>
  <si>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</si>
  <si>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</si>
  <si>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</si>
  <si>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</si>
  <si>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</si>
  <si>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</si>
  <si>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</si>
  <si>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</si>
  <si>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</si>
  <si>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</si>
  <si>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</si>
  <si>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</si>
  <si>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</si>
  <si>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</si>
  <si>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</si>
  <si>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</si>
  <si>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</si>
  <si>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</si>
  <si>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</si>
  <si>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</si>
  <si>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</si>
  <si>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</si>
  <si>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</si>
  <si>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</si>
  <si>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</si>
  <si>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</si>
  <si>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</si>
  <si>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</si>
  <si>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</si>
  <si>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</si>
  <si>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</si>
  <si>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</si>
  <si>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</si>
  <si>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</si>
  <si>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</si>
  <si>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</si>
  <si>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</si>
  <si>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</si>
  <si>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</si>
  <si>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</si>
  <si>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</si>
  <si>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</si>
  <si>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</si>
  <si>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</si>
  <si>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</si>
  <si>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</si>
  <si>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</si>
  <si>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</si>
  <si>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</si>
  <si>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</si>
  <si>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</si>
  <si>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</si>
  <si>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</si>
  <si>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</si>
  <si>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</si>
  <si>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</si>
  <si>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</si>
  <si>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</si>
  <si>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</si>
  <si>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</si>
  <si>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</si>
  <si>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</si>
  <si>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</si>
  <si>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</si>
  <si>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</si>
  <si>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</si>
  <si>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</si>
  <si>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</si>
  <si>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</si>
  <si>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</si>
  <si>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</si>
  <si>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</si>
  <si>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</si>
  <si>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</si>
  <si>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</si>
  <si>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</si>
  <si>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</si>
  <si>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</si>
  <si>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</si>
  <si>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</si>
  <si>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</si>
  <si>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</si>
  <si>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</si>
  <si>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</si>
  <si>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</si>
  <si>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</si>
  <si>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</si>
  <si>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</si>
  <si>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</si>
  <si>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</si>
  <si>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</si>
  <si>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</si>
  <si>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</si>
  <si>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</si>
  <si>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</si>
  <si>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</si>
  <si>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</si>
  <si>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</si>
  <si>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</si>
  <si>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</si>
  <si>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</si>
  <si>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</si>
  <si>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</si>
  <si>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</si>
  <si>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</si>
  <si>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</si>
  <si>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</si>
  <si>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</si>
  <si>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</si>
  <si>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</si>
  <si>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</si>
  <si>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</si>
  <si>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</si>
  <si>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</si>
  <si>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</si>
  <si>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</si>
  <si>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</si>
  <si>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</si>
  <si>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</si>
  <si>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</si>
  <si>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</si>
  <si>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</si>
  <si>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</si>
  <si>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</si>
  <si>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</si>
  <si>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</si>
  <si>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</si>
  <si>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</si>
  <si>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</si>
  <si>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</si>
  <si>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</si>
  <si>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</si>
  <si>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</si>
  <si>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</si>
  <si>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</si>
  <si>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</si>
  <si>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</si>
  <si>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</si>
  <si>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</si>
  <si>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</si>
  <si>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</si>
  <si>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</si>
  <si>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</si>
  <si>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</si>
  <si>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</si>
  <si>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</si>
  <si>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</si>
  <si>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</si>
  <si>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</si>
  <si>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</si>
  <si>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</si>
  <si>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</si>
  <si>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</si>
  <si>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</si>
  <si>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</si>
  <si>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</si>
  <si>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</si>
  <si>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</si>
  <si>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</si>
  <si>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</si>
  <si>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</si>
  <si>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</si>
  <si>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</si>
  <si>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</si>
  <si>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</si>
  <si>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</si>
  <si>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</si>
  <si>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</si>
  <si>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</si>
  <si>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</si>
  <si>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</si>
  <si>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</si>
  <si>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</si>
  <si>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</si>
  <si>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</si>
  <si>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</si>
  <si>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</si>
  <si>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</si>
  <si>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</si>
  <si>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</si>
  <si>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</si>
  <si>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</si>
  <si>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</si>
  <si>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</si>
  <si>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</si>
  <si>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</si>
  <si>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</si>
  <si>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</si>
  <si>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</si>
  <si>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</si>
  <si>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</si>
  <si>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</si>
  <si>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</si>
  <si>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</si>
  <si>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</si>
  <si>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</si>
  <si>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</si>
  <si>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</si>
  <si>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</si>
  <si>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</si>
  <si>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</si>
  <si>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</si>
  <si>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</si>
  <si>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</si>
  <si>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</si>
  <si>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</si>
  <si>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</si>
  <si>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</si>
  <si>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</si>
  <si>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</si>
  <si>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</si>
  <si>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</si>
  <si>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</si>
  <si>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</si>
  <si>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</si>
  <si>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</si>
  <si>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</si>
  <si>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</si>
  <si>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</si>
  <si>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</si>
  <si>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</si>
  <si>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</si>
  <si>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</si>
  <si>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</si>
  <si>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</si>
  <si>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</si>
  <si>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</si>
  <si>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</si>
  <si>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</si>
  <si>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</si>
  <si>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</si>
  <si>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</si>
  <si>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</si>
  <si>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</si>
  <si>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</si>
  <si>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</si>
  <si>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</si>
  <si>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</si>
  <si>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</si>
  <si>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</si>
  <si>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</si>
  <si>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</si>
  <si>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</si>
  <si>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</si>
  <si>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</si>
  <si>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</si>
  <si>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</si>
  <si>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</si>
  <si>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</si>
  <si>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</si>
  <si>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</si>
  <si>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</si>
  <si>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</si>
  <si>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</si>
  <si>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</si>
  <si>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</si>
  <si>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</si>
  <si>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</si>
  <si>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</si>
  <si>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</si>
  <si>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</si>
  <si>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</si>
  <si>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</si>
  <si>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</si>
  <si>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</si>
  <si>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</si>
  <si>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</si>
  <si>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</si>
  <si>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</si>
  <si>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</si>
  <si>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</si>
  <si>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</si>
  <si>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</si>
  <si>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</si>
  <si>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</si>
  <si>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</si>
  <si>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</si>
  <si>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</si>
  <si>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</si>
  <si>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</si>
  <si>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</si>
  <si>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</si>
  <si>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</si>
  <si>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</si>
  <si>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</si>
  <si>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</si>
  <si>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</si>
  <si>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</si>
  <si>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</si>
  <si>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</si>
  <si>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</si>
  <si>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</si>
  <si>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</si>
  <si>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</si>
  <si>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</si>
  <si>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</si>
  <si>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</si>
  <si>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</si>
  <si>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</si>
  <si>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</si>
  <si>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</si>
  <si>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</si>
  <si>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</si>
  <si>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</si>
  <si>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</si>
  <si>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</si>
  <si>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</si>
  <si>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</si>
  <si>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</si>
  <si>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</si>
  <si>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</si>
  <si>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</si>
  <si>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</si>
  <si>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</si>
  <si>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</si>
  <si>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</si>
  <si>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</si>
  <si>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</si>
  <si>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</si>
  <si>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</si>
  <si>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</si>
  <si>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</si>
  <si>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</si>
  <si>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</si>
  <si>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</si>
  <si>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</si>
  <si>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</si>
  <si>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</si>
  <si>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</si>
  <si>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</si>
  <si>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</si>
  <si>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</si>
  <si>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</si>
  <si>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</si>
  <si>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</si>
  <si>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</si>
  <si>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</si>
  <si>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</si>
  <si>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</si>
  <si>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</si>
  <si>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</si>
  <si>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</si>
  <si>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</si>
  <si>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</si>
  <si>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</si>
  <si>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</si>
  <si>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</si>
  <si>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</si>
  <si>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</si>
  <si>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</si>
  <si>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</si>
  <si>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</si>
  <si>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</si>
  <si>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</si>
  <si>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</si>
  <si>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</si>
  <si>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</si>
  <si>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</si>
  <si>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</si>
  <si>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</si>
  <si>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</si>
  <si>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</si>
  <si>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</si>
  <si>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</si>
  <si>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</si>
  <si>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</si>
  <si>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</si>
  <si>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</si>
  <si>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</si>
  <si>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</si>
  <si>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</si>
  <si>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</si>
  <si>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</si>
  <si>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</si>
  <si>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</si>
  <si>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</si>
  <si>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</si>
  <si>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</si>
  <si>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</si>
  <si>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</si>
  <si>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</si>
  <si>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</si>
  <si>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</si>
  <si>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</si>
  <si>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</si>
  <si>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</si>
  <si>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</si>
  <si>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</si>
  <si>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</si>
  <si>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</si>
  <si>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</si>
  <si>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</si>
  <si>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</si>
  <si>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</si>
  <si>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</si>
  <si>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</si>
  <si>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</si>
  <si>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</si>
  <si>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</si>
  <si>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</si>
  <si>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</si>
  <si>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</si>
  <si>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</si>
  <si>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</si>
  <si>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</si>
  <si>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</si>
  <si>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</si>
  <si>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</si>
  <si>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</si>
  <si>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</si>
  <si>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</si>
  <si>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</si>
  <si>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</si>
  <si>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</si>
  <si>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</si>
  <si>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</si>
  <si>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</si>
  <si>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</si>
  <si>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</si>
  <si>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</si>
  <si>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</si>
  <si>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</si>
  <si>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</si>
  <si>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</si>
  <si>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</si>
  <si>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</si>
  <si>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</si>
  <si>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</si>
  <si>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</si>
  <si>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</si>
  <si>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</si>
  <si>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</si>
  <si>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</si>
  <si>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</si>
  <si>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</si>
  <si>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</si>
  <si>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</si>
  <si>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</si>
  <si>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</si>
  <si>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</si>
  <si>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</si>
  <si>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</si>
  <si>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</si>
  <si>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</si>
  <si>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</si>
  <si>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</si>
  <si>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</si>
  <si>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</si>
  <si>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</si>
  <si>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</si>
  <si>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</si>
  <si>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</si>
  <si>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</si>
  <si>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</si>
  <si>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</si>
  <si>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</si>
  <si>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</si>
  <si>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</si>
  <si>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</si>
  <si>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</si>
  <si>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</si>
  <si>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</si>
  <si>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</si>
  <si>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</si>
  <si>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</si>
  <si>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</si>
  <si>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</si>
  <si>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</si>
  <si>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</si>
  <si>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</si>
  <si>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</si>
  <si>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</si>
  <si>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</si>
  <si>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</si>
  <si>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</si>
  <si>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</si>
  <si>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</si>
  <si>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</si>
  <si>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</si>
  <si>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</si>
  <si>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</si>
  <si>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</si>
  <si>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</si>
  <si>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</si>
  <si>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</si>
  <si>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</si>
  <si>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</si>
  <si>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</si>
  <si>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</si>
  <si>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</si>
  <si>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</si>
  <si>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</si>
  <si>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</si>
  <si>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</si>
  <si>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</si>
  <si>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</si>
  <si>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</si>
  <si>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</si>
  <si>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</si>
  <si>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</si>
  <si>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</si>
  <si>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</si>
  <si>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</si>
  <si>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</si>
  <si>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</si>
  <si>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</si>
  <si>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</si>
  <si>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</si>
  <si>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</si>
  <si>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</si>
  <si>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</si>
  <si>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</si>
  <si>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</si>
  <si>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</si>
  <si>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</si>
  <si>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</si>
  <si>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</si>
  <si>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</si>
  <si>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</si>
  <si>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</si>
  <si>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</si>
  <si>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</si>
  <si>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</si>
  <si>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</si>
  <si>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</si>
  <si>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</si>
  <si>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</si>
  <si>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</si>
  <si>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</si>
  <si>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</si>
  <si>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</si>
  <si>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</si>
  <si>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</si>
  <si>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</si>
  <si>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</si>
  <si>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</si>
  <si>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</si>
  <si>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</si>
  <si>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</si>
  <si>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</si>
  <si>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</si>
  <si>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</si>
  <si>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</si>
  <si>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</si>
  <si>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</si>
  <si>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</si>
  <si>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</si>
  <si>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</si>
  <si>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</si>
  <si>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</si>
  <si>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</si>
  <si>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</si>
  <si>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</si>
  <si>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</si>
  <si>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</si>
  <si>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</si>
  <si>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</si>
  <si>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</si>
  <si>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</si>
  <si>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</si>
  <si>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</si>
  <si>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</si>
  <si>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</si>
  <si>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</si>
  <si>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</si>
  <si>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</si>
  <si>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</si>
  <si>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</si>
  <si>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</si>
  <si>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</si>
  <si>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</si>
  <si>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</si>
  <si>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</si>
  <si>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</si>
  <si>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</si>
  <si>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</si>
  <si>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</si>
  <si>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</si>
  <si>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</si>
  <si>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</si>
  <si>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</si>
  <si>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</si>
  <si>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</si>
  <si>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</si>
  <si>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</si>
  <si>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</si>
  <si>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</si>
  <si>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</si>
  <si>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</si>
  <si>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</si>
  <si>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</si>
  <si>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</si>
  <si>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</si>
  <si>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</si>
  <si>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</si>
  <si>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</si>
  <si>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</si>
  <si>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</si>
  <si>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</si>
  <si>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</si>
  <si>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</si>
  <si>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</si>
  <si>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</si>
  <si>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</si>
  <si>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</si>
  <si>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</si>
  <si>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</si>
  <si>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</si>
  <si>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</si>
  <si>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</si>
  <si>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</si>
  <si>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</si>
  <si>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</si>
  <si>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</si>
  <si>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</si>
  <si>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</si>
  <si>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</si>
  <si>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</si>
  <si>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</si>
  <si>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</si>
  <si>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</si>
  <si>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</si>
  <si>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</si>
  <si>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</si>
  <si>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</si>
  <si>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</si>
  <si>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</si>
  <si>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</si>
  <si>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</si>
  <si>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</si>
  <si>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</si>
  <si>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</si>
  <si>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</si>
  <si>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</si>
  <si>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</si>
  <si>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</si>
  <si>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</si>
  <si>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</si>
  <si>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</si>
  <si>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</si>
  <si>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</si>
  <si>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</si>
  <si>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</si>
  <si>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</si>
  <si>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</si>
  <si>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</si>
  <si>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</si>
  <si>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</si>
  <si>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</si>
  <si>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</si>
  <si>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</si>
  <si>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</si>
  <si>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</si>
  <si>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</si>
  <si>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</si>
  <si>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</si>
  <si>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</si>
  <si>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</si>
  <si>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</si>
  <si>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</si>
  <si>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</si>
  <si>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</si>
  <si>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</si>
  <si>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</si>
  <si>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</si>
  <si>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</si>
  <si>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</si>
  <si>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</si>
  <si>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</si>
  <si>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</si>
  <si>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</si>
  <si>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</si>
  <si>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</si>
  <si>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</si>
  <si>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</si>
  <si>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</si>
  <si>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</si>
  <si>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</si>
  <si>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</si>
  <si>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</si>
  <si>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</si>
  <si>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</si>
  <si>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</si>
  <si>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</si>
  <si>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</si>
  <si>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</si>
  <si>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</si>
  <si>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</si>
  <si>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</si>
  <si>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</si>
  <si>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</si>
  <si>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</si>
  <si>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</si>
  <si>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</si>
  <si>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</si>
  <si>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</si>
  <si>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</si>
  <si>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</si>
  <si>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</si>
  <si>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</si>
  <si>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</si>
  <si>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</si>
  <si>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</si>
  <si>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</si>
  <si>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</si>
  <si>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</si>
  <si>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</si>
  <si>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</si>
  <si>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</si>
  <si>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</si>
  <si>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</si>
  <si>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</si>
  <si>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</si>
  <si>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</si>
  <si>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</si>
  <si>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</si>
  <si>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</si>
  <si>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</si>
  <si>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</si>
  <si>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</si>
  <si>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</si>
  <si>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</si>
  <si>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</si>
  <si>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</si>
  <si>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</si>
  <si>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</si>
  <si>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</si>
  <si>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</si>
  <si>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</si>
  <si>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</si>
  <si>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</si>
  <si>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</si>
  <si>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</si>
  <si>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</si>
  <si>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</si>
  <si>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</si>
  <si>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</si>
  <si>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</si>
  <si>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</si>
  <si>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</si>
  <si>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</si>
  <si>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</si>
  <si>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</si>
  <si>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</si>
  <si>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</si>
  <si>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</si>
  <si>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</si>
  <si>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</si>
  <si>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</si>
  <si>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</si>
  <si>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</si>
  <si>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</si>
  <si>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</si>
  <si>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</si>
  <si>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</si>
  <si>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</si>
  <si>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</si>
  <si>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</si>
  <si>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</si>
  <si>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</si>
  <si>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</si>
  <si>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</si>
  <si>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</si>
  <si>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</si>
  <si>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</si>
  <si>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</si>
  <si>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</si>
  <si>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</si>
  <si>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</si>
  <si>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</si>
  <si>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</si>
  <si>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</si>
  <si>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</si>
  <si>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</si>
  <si>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</si>
  <si>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</si>
  <si>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</si>
  <si>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</si>
  <si>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</si>
  <si>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</si>
  <si>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</si>
  <si>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</si>
  <si>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</si>
  <si>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</si>
  <si>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</si>
  <si>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</si>
  <si>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</si>
  <si>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</si>
  <si>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</si>
  <si>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</si>
  <si>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</si>
  <si>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</si>
  <si>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</si>
  <si>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</si>
  <si>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</si>
  <si>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</si>
  <si>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</si>
  <si>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</si>
  <si>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</si>
  <si>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</si>
  <si>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</si>
  <si>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</si>
  <si>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</si>
  <si>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</si>
  <si>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</si>
  <si>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</si>
  <si>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</si>
  <si>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</si>
  <si>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</si>
  <si>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</si>
  <si>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</si>
  <si>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</si>
  <si>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</si>
  <si>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</si>
  <si>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</si>
  <si>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</si>
  <si>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</si>
  <si>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</si>
  <si>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</si>
  <si>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</si>
  <si>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</si>
  <si>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</si>
  <si>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</si>
  <si>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</si>
  <si>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</si>
  <si>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</si>
  <si>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</si>
  <si>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</si>
  <si>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</si>
  <si>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</si>
  <si>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</si>
  <si>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</si>
  <si>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</si>
  <si>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</si>
  <si>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</si>
  <si>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</si>
  <si>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</si>
  <si>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</si>
  <si>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</si>
  <si>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</si>
  <si>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</si>
  <si>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</si>
  <si>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</si>
  <si>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</si>
  <si>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</si>
  <si>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</si>
  <si>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</si>
  <si>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</si>
  <si>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</si>
  <si>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</si>
  <si>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</si>
  <si>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</si>
  <si>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</si>
  <si>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</si>
  <si>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</si>
  <si>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</si>
  <si>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</si>
  <si>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</si>
  <si>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</si>
  <si>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</si>
  <si>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</si>
  <si>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</si>
  <si>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</si>
  <si>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</si>
  <si>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</si>
  <si>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</si>
  <si>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</si>
  <si>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</si>
  <si>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</si>
  <si>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</si>
  <si>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</si>
  <si>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</si>
  <si>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</si>
  <si>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</si>
  <si>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</si>
  <si>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</si>
  <si>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</si>
  <si>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</si>
  <si>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</si>
  <si>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</si>
  <si>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</si>
  <si>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</si>
  <si>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</si>
  <si>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</si>
  <si>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</si>
  <si>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</si>
  <si>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</si>
  <si>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</si>
  <si>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</si>
  <si>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</si>
  <si>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</si>
  <si>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</si>
  <si>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</si>
  <si>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</si>
  <si>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</si>
  <si>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</si>
  <si>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</si>
  <si>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</si>
  <si>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</si>
  <si>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</si>
  <si>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</si>
  <si>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</si>
  <si>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</si>
  <si>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</si>
  <si>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</si>
  <si>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</si>
  <si>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</si>
  <si>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</si>
  <si>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</si>
  <si>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</si>
  <si>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</si>
  <si>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</si>
  <si>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</si>
  <si>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</si>
  <si>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</si>
  <si>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</si>
  <si>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</si>
  <si>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</si>
  <si>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</si>
  <si>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</si>
  <si>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</si>
  <si>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</si>
  <si>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</si>
  <si>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</si>
  <si>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</si>
  <si>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</si>
  <si>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</si>
  <si>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</si>
  <si>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</si>
  <si>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</si>
  <si>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</si>
  <si>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</si>
  <si>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</si>
  <si>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</si>
  <si>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</si>
  <si>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</si>
  <si>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</si>
  <si>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</si>
  <si>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</si>
  <si>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</si>
  <si>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</si>
  <si>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</si>
  <si>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</si>
  <si>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</si>
  <si>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</si>
  <si>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</si>
  <si>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</si>
  <si>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</si>
  <si>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</si>
  <si>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</si>
  <si>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</si>
  <si>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</si>
  <si>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</si>
  <si>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</si>
  <si>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</si>
  <si>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</si>
  <si>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</si>
  <si>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</si>
  <si>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</si>
  <si>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</si>
  <si>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</si>
  <si>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</si>
  <si>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</si>
  <si>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</si>
  <si>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</si>
  <si>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</si>
  <si>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</si>
  <si>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</si>
  <si>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</si>
  <si>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</si>
  <si>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</si>
  <si>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</si>
  <si>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</si>
  <si>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</si>
  <si>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</si>
  <si>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</si>
  <si>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</si>
  <si>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</si>
  <si>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</si>
  <si>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</si>
  <si>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</si>
  <si>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</si>
  <si>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</si>
  <si>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</si>
  <si>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</si>
  <si>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</si>
  <si>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</si>
  <si>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</si>
  <si>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</si>
  <si>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</si>
  <si>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</si>
  <si>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</si>
  <si>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</si>
  <si>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</si>
  <si>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</si>
  <si>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</si>
  <si>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</si>
  <si>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</si>
  <si>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</si>
  <si>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</si>
  <si>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</si>
  <si>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</si>
  <si>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</si>
  <si>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</si>
  <si>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</si>
  <si>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</si>
  <si>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</si>
  <si>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</si>
  <si>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</si>
  <si>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</si>
  <si>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</si>
  <si>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</si>
  <si>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</si>
  <si>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</si>
  <si>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</si>
  <si>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</si>
  <si>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</si>
  <si>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</si>
  <si>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</si>
  <si>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</si>
  <si>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</si>
  <si>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</si>
  <si>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</si>
  <si>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</si>
  <si>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</si>
  <si>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</si>
  <si>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</si>
  <si>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</si>
  <si>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</si>
  <si>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</si>
  <si>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</si>
  <si>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</si>
  <si>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</si>
  <si>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</si>
  <si>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</si>
  <si>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</si>
  <si>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</si>
  <si>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</si>
  <si>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</si>
  <si>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</si>
  <si>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t>
  </si>
  <si>
    <t>CRUZETA PVC PBA, JE, BBBB, DN 100 / DE 110 MM</t>
  </si>
  <si>
    <t>CRUZETA PVC PBA, JE, BBBB, DN 50 / DE 60 MM</t>
  </si>
  <si>
    <t>CRUZETA PVC PBA, JE, BBBB, DN 75 / DE 85 MM</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</si>
  <si>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</si>
  <si>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</si>
  <si>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</si>
  <si>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</si>
  <si>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</si>
  <si>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</si>
  <si>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</si>
  <si>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</si>
  <si>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</si>
  <si>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</si>
  <si>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</si>
  <si>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</si>
  <si>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</si>
  <si>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</si>
  <si>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</si>
  <si>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</si>
  <si>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</si>
  <si>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</si>
  <si>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</si>
  <si>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</si>
  <si>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</si>
  <si>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</si>
  <si>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</si>
  <si>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</si>
  <si>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</si>
  <si>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</si>
  <si>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</si>
  <si>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</si>
  <si>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</si>
  <si>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</si>
  <si>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</si>
  <si>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</si>
  <si>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</si>
  <si>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</si>
  <si>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</si>
  <si>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</si>
  <si>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</si>
  <si>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</si>
  <si>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</si>
  <si>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</si>
  <si>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</si>
  <si>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</si>
  <si>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</si>
  <si>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</si>
  <si>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</si>
  <si>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</si>
  <si>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</si>
  <si>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</si>
  <si>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</si>
  <si>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</si>
  <si>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</si>
  <si>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</si>
  <si>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</si>
  <si>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</si>
  <si>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</si>
  <si>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</si>
  <si>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</si>
  <si>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</si>
  <si>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</si>
  <si>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</si>
  <si>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</si>
  <si>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</si>
  <si>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</si>
  <si>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</si>
  <si>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</si>
  <si>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</si>
  <si>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</si>
  <si>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</si>
  <si>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</si>
  <si>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</si>
  <si>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</si>
  <si>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</si>
  <si>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</si>
  <si>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</si>
  <si>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</si>
  <si>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</si>
  <si>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</si>
  <si>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</si>
  <si>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</si>
  <si>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</si>
  <si>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</si>
  <si>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</si>
  <si>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</si>
  <si>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</si>
  <si>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</si>
  <si>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</si>
  <si>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</si>
  <si>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</si>
  <si>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</si>
  <si>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</si>
  <si>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</si>
  <si>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</si>
  <si>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</si>
  <si>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</si>
  <si>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</si>
  <si>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</si>
  <si>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</si>
  <si>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</si>
  <si>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</si>
  <si>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</si>
  <si>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</si>
  <si>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</si>
  <si>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</si>
  <si>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</si>
  <si>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</si>
  <si>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</si>
  <si>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</si>
  <si>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</si>
  <si>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</si>
  <si>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</si>
  <si>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</si>
  <si>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</si>
  <si>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</si>
  <si>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</si>
  <si>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</si>
  <si>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</si>
  <si>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</si>
  <si>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</si>
  <si>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</si>
  <si>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</si>
  <si>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</si>
  <si>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</si>
  <si>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</si>
  <si>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</si>
  <si>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</si>
  <si>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</si>
  <si>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</si>
  <si>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</si>
  <si>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</si>
  <si>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</si>
  <si>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</si>
  <si>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</si>
  <si>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</si>
  <si>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</si>
  <si>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</si>
  <si>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</si>
  <si>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</si>
  <si>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</si>
  <si>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</si>
  <si>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</si>
  <si>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</si>
  <si>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</si>
  <si>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</si>
  <si>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</si>
  <si>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</si>
  <si>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</si>
  <si>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</si>
  <si>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</si>
  <si>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</si>
  <si>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</si>
  <si>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</si>
  <si>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</si>
  <si>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</si>
  <si>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</si>
  <si>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</si>
  <si>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</si>
  <si>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</si>
  <si>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</si>
  <si>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</si>
  <si>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</si>
  <si>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</si>
  <si>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</si>
  <si>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</si>
  <si>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</si>
  <si>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</si>
  <si>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</si>
  <si>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</si>
  <si>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</si>
  <si>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</si>
  <si>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</si>
  <si>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</si>
  <si>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</si>
  <si>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</si>
  <si>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</si>
  <si>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</si>
  <si>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</si>
  <si>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</si>
  <si>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</si>
  <si>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</si>
  <si>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</si>
  <si>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</si>
  <si>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</si>
  <si>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</si>
  <si>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</si>
  <si>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</si>
  <si>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</si>
  <si>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</si>
  <si>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</si>
  <si>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</si>
  <si>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</si>
  <si>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</si>
  <si>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</si>
  <si>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</si>
  <si>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</si>
  <si>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</si>
  <si>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</si>
  <si>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</si>
  <si>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</si>
  <si>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</si>
  <si>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</si>
  <si>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</si>
  <si>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</si>
  <si>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</si>
  <si>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</si>
  <si>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</si>
  <si>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</si>
  <si>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</si>
  <si>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</si>
  <si>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</si>
  <si>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</si>
  <si>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</si>
  <si>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</si>
  <si>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</si>
  <si>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</si>
  <si>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</si>
  <si>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</si>
  <si>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</si>
  <si>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</si>
  <si>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</si>
  <si>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</si>
  <si>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</si>
  <si>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</si>
  <si>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</si>
  <si>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</si>
  <si>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</si>
  <si>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</si>
  <si>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</si>
  <si>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</si>
  <si>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</si>
  <si>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</si>
  <si>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</si>
  <si>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</si>
  <si>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</si>
  <si>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</si>
  <si>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</si>
  <si>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</si>
  <si>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</si>
  <si>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</si>
  <si>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</si>
  <si>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</si>
  <si>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</si>
  <si>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</si>
  <si>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</si>
  <si>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</si>
  <si>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</si>
  <si>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</si>
  <si>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</si>
  <si>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</si>
  <si>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</si>
  <si>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</si>
  <si>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</si>
  <si>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</si>
  <si>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</si>
  <si>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</si>
  <si>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</si>
  <si>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</si>
  <si>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</si>
  <si>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</si>
  <si>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</si>
  <si>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</si>
  <si>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</si>
  <si>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</si>
  <si>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</si>
  <si>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</si>
  <si>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</si>
  <si>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</si>
  <si>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</si>
  <si>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</si>
  <si>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</si>
  <si>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</si>
  <si>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</si>
  <si>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</si>
  <si>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</si>
  <si>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</si>
  <si>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</si>
  <si>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</si>
  <si>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</si>
  <si>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</si>
  <si>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</si>
  <si>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</si>
  <si>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</si>
  <si>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</si>
  <si>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</si>
  <si>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</si>
  <si>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</si>
  <si>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</si>
  <si>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</si>
  <si>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</si>
  <si>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</si>
  <si>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</si>
  <si>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</si>
  <si>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</si>
  <si>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</si>
  <si>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</si>
  <si>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</si>
  <si>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</si>
  <si>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</si>
  <si>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</si>
  <si>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</si>
  <si>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</si>
  <si>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</si>
  <si>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</si>
  <si>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</si>
  <si>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</si>
  <si>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</si>
  <si>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</si>
  <si>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</si>
  <si>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</si>
  <si>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</si>
  <si>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</si>
  <si>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</si>
  <si>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</si>
  <si>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</si>
  <si>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</si>
  <si>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</si>
  <si>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</si>
  <si>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</si>
  <si>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</si>
  <si>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</si>
  <si>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</si>
  <si>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</si>
  <si>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</si>
  <si>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</si>
  <si>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</si>
  <si>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</si>
  <si>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</si>
  <si>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</si>
  <si>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</si>
  <si>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</si>
  <si>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</si>
  <si>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</si>
  <si>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</si>
  <si>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</si>
  <si>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</si>
  <si>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</si>
  <si>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</si>
  <si>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</si>
  <si>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</si>
  <si>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</si>
  <si>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</si>
  <si>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</si>
  <si>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</si>
  <si>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</si>
  <si>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</si>
  <si>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</si>
  <si>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</si>
  <si>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</si>
  <si>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</si>
  <si>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</si>
  <si>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</si>
  <si>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</si>
  <si>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</si>
  <si>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</si>
  <si>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</si>
  <si>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</si>
  <si>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</si>
  <si>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</si>
  <si>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</si>
  <si>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</si>
  <si>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</si>
  <si>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</si>
  <si>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</si>
  <si>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</si>
  <si>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</si>
  <si>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</si>
  <si>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</si>
  <si>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</si>
  <si>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</si>
  <si>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</si>
  <si>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</si>
  <si>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</si>
  <si>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</si>
  <si>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</si>
  <si>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</si>
  <si>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</si>
  <si>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</si>
  <si>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</si>
  <si>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</si>
  <si>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</si>
  <si>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</si>
  <si>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</si>
  <si>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</si>
  <si>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</si>
  <si>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</si>
  <si>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</si>
  <si>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</si>
  <si>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</si>
  <si>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</si>
  <si>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</si>
  <si>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</si>
  <si>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</si>
  <si>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</si>
  <si>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</si>
  <si>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</si>
  <si>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</si>
  <si>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</si>
  <si>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</si>
  <si>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</si>
  <si>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</si>
  <si>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</si>
  <si>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</si>
  <si>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</si>
  <si>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</si>
  <si>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</si>
  <si>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</si>
  <si>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</si>
  <si>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</si>
  <si>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</si>
  <si>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</si>
  <si>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</si>
  <si>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</si>
  <si>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</si>
  <si>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</si>
  <si>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</si>
  <si>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</si>
  <si>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</si>
  <si>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</si>
  <si>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</si>
  <si>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</si>
  <si>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</si>
  <si>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</si>
  <si>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</si>
  <si>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</si>
  <si>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</si>
  <si>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</si>
  <si>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</si>
  <si>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</si>
  <si>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</si>
  <si>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</si>
  <si>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</si>
  <si>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</si>
  <si>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</si>
  <si>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</si>
  <si>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</si>
  <si>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</si>
  <si>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</si>
  <si>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</si>
  <si>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</si>
  <si>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</si>
  <si>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</si>
  <si>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</si>
  <si>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</si>
  <si>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</si>
  <si>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</si>
  <si>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</si>
  <si>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</si>
  <si>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</si>
  <si>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</si>
  <si>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</si>
  <si>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</si>
  <si>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</si>
  <si>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</si>
  <si>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</si>
  <si>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</si>
  <si>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</si>
  <si>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</si>
  <si>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</si>
  <si>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</si>
  <si>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</si>
  <si>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</si>
  <si>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</si>
  <si>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</si>
  <si>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</si>
  <si>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</si>
  <si>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</si>
  <si>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</si>
  <si>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</si>
  <si>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</si>
  <si>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</si>
  <si>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</si>
  <si>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</si>
  <si>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</si>
  <si>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</si>
  <si>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</si>
  <si>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</si>
  <si>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</si>
  <si>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</si>
  <si>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</si>
  <si>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</si>
  <si>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</si>
  <si>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</si>
  <si>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</si>
  <si>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</si>
  <si>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</si>
  <si>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</si>
  <si>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</si>
  <si>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</si>
  <si>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</si>
  <si>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</si>
  <si>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</si>
  <si>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</si>
  <si>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</si>
  <si>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</si>
  <si>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</si>
  <si>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</si>
  <si>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</si>
  <si>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</si>
  <si>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</si>
  <si>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</si>
  <si>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</si>
  <si>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</si>
  <si>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</si>
  <si>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</si>
  <si>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</si>
  <si>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</si>
  <si>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</si>
  <si>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</si>
  <si>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</si>
  <si>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</si>
  <si>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</si>
  <si>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</si>
  <si>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</si>
  <si>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</si>
  <si>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</si>
  <si>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</si>
  <si>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</si>
  <si>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</si>
  <si>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</si>
  <si>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</si>
  <si>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</si>
  <si>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</si>
  <si>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</si>
  <si>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</si>
  <si>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</si>
  <si>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 * COLETADO CAIXA *</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</si>
  <si>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</si>
  <si>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</si>
  <si>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</si>
  <si>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</si>
  <si>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</si>
  <si>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</si>
  <si>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</si>
  <si>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</si>
  <si>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</si>
  <si>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</si>
  <si>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</si>
  <si>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</si>
  <si>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</si>
  <si>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</si>
  <si>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</si>
  <si>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</si>
  <si>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</si>
  <si>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</si>
  <si>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</si>
  <si>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</si>
  <si>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</si>
  <si>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</si>
  <si>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</si>
  <si>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</si>
  <si>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</si>
  <si>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</si>
  <si>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</si>
  <si>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</si>
  <si>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</si>
  <si>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</si>
  <si>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</si>
  <si>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</si>
  <si>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</si>
  <si>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</si>
  <si>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</si>
  <si>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</si>
  <si>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</si>
  <si>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</si>
  <si>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</si>
  <si>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</si>
  <si>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</si>
  <si>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</si>
  <si>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</si>
  <si>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</si>
  <si>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</si>
  <si>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</si>
  <si>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</si>
  <si>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</si>
  <si>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</si>
  <si>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</si>
  <si>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</si>
  <si>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</si>
  <si>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</si>
  <si>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</si>
  <si>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</si>
  <si>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</si>
  <si>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</si>
  <si>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</si>
  <si>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</si>
  <si>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</si>
  <si>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</si>
  <si>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</si>
  <si>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</si>
  <si>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</si>
  <si>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</si>
  <si>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</si>
  <si>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</si>
  <si>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</si>
  <si>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</si>
  <si>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</si>
  <si>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</si>
  <si>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</si>
  <si>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</si>
  <si>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</si>
  <si>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</si>
  <si>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</si>
  <si>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</si>
  <si>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</si>
  <si>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</si>
  <si>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</si>
  <si>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</si>
  <si>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</si>
  <si>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</si>
  <si>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</si>
  <si>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</si>
  <si>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</si>
  <si>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</si>
  <si>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</si>
  <si>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</si>
  <si>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</si>
  <si>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</si>
  <si>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</si>
  <si>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</si>
  <si>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</si>
  <si>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</si>
  <si>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</si>
  <si>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</si>
  <si>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</si>
  <si>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</si>
  <si>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</si>
  <si>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</si>
  <si>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</si>
  <si>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</si>
  <si>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</si>
  <si>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</si>
  <si>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</si>
  <si>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</si>
  <si>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</si>
  <si>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</si>
  <si>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</si>
  <si>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</si>
  <si>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</si>
  <si>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</si>
  <si>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</si>
  <si>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</si>
  <si>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</si>
  <si>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</si>
  <si>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</si>
  <si>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</si>
  <si>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</si>
  <si>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</si>
  <si>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</si>
  <si>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</si>
  <si>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</si>
  <si>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</si>
  <si>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</si>
  <si>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</si>
  <si>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</si>
  <si>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</si>
  <si>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</si>
  <si>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</si>
  <si>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</si>
  <si>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</si>
  <si>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</si>
  <si>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</si>
  <si>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</si>
  <si>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</si>
  <si>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</si>
  <si>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</si>
  <si>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</si>
  <si>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</si>
  <si>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</si>
  <si>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</si>
  <si>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</si>
  <si>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</si>
  <si>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</si>
  <si>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</si>
  <si>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</si>
  <si>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</si>
  <si>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</si>
  <si>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</si>
  <si>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</si>
  <si>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</si>
  <si>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</si>
  <si>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</si>
  <si>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</si>
  <si>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</si>
  <si>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</si>
  <si>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</si>
  <si>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</si>
  <si>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</si>
  <si>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</si>
  <si>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</si>
  <si>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</si>
  <si>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</si>
  <si>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</si>
  <si>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</si>
  <si>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</si>
  <si>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</si>
  <si>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</si>
  <si>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</si>
  <si>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</si>
  <si>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</si>
  <si>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</si>
  <si>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</si>
  <si>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</si>
  <si>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</si>
  <si>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</si>
  <si>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</si>
  <si>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</si>
  <si>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</si>
  <si>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</si>
  <si>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</si>
  <si>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</si>
  <si>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</si>
  <si>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</si>
  <si>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</si>
  <si>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</si>
  <si>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</si>
  <si>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</si>
  <si>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</si>
  <si>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</si>
  <si>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</si>
  <si>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</si>
  <si>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</si>
  <si>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</si>
  <si>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</si>
  <si>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</si>
  <si>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</si>
  <si>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</si>
  <si>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</si>
  <si>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</si>
  <si>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</si>
  <si>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</si>
  <si>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</si>
  <si>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</si>
  <si>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</si>
  <si>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</si>
  <si>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</si>
  <si>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</si>
  <si>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</si>
  <si>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</si>
  <si>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</si>
  <si>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</si>
  <si>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</si>
  <si>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</si>
  <si>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</si>
  <si>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</si>
  <si>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</si>
  <si>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</si>
  <si>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</si>
  <si>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</si>
  <si>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</si>
  <si>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</si>
  <si>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</si>
  <si>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</si>
  <si>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</si>
  <si>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</si>
  <si>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</si>
  <si>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</si>
  <si>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</si>
  <si>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</si>
  <si>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</si>
  <si>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</si>
  <si>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</si>
  <si>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</si>
  <si>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</si>
  <si>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</si>
  <si>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</si>
  <si>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</si>
  <si>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</si>
  <si>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</si>
  <si>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</si>
  <si>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</si>
  <si>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</si>
  <si>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</si>
  <si>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</si>
  <si>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</si>
  <si>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</si>
  <si>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</si>
  <si>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</si>
  <si>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</si>
  <si>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</si>
  <si>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</si>
  <si>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</si>
  <si>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</si>
  <si>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</si>
  <si>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</si>
  <si>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</si>
  <si>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</si>
  <si>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</si>
  <si>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</si>
  <si>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</si>
  <si>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</si>
  <si>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</si>
  <si>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</si>
  <si>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</si>
  <si>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</si>
  <si>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</si>
  <si>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</si>
  <si>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</si>
  <si>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</si>
  <si>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</si>
  <si>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</si>
  <si>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</si>
  <si>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</si>
  <si>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</si>
  <si>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</si>
  <si>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</si>
  <si>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</si>
  <si>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</si>
  <si>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</si>
  <si>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</si>
  <si>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</si>
  <si>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</si>
  <si>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</si>
  <si>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</si>
  <si>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</si>
  <si>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</si>
  <si>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</si>
  <si>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</si>
  <si>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</si>
  <si>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</si>
  <si>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</si>
  <si>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</si>
  <si>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</si>
  <si>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</si>
  <si>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</si>
  <si>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</si>
  <si>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</si>
  <si>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</si>
  <si>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</si>
  <si>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</si>
  <si>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</si>
  <si>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</si>
  <si>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</si>
  <si>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</si>
  <si>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</si>
  <si>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</si>
  <si>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</si>
  <si>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</si>
  <si>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</si>
  <si>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</si>
  <si>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</si>
  <si>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</si>
  <si>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</si>
  <si>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</si>
  <si>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</si>
  <si>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</si>
  <si>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</si>
  <si>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</si>
  <si>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</si>
  <si>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</si>
  <si>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</si>
  <si>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</si>
  <si>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</si>
  <si>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</si>
  <si>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</si>
  <si>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</si>
  <si>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</si>
  <si>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</si>
  <si>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</si>
  <si>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</si>
  <si>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</si>
  <si>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</si>
  <si>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</si>
  <si>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</si>
  <si>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</si>
  <si>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</si>
  <si>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</si>
  <si>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</si>
  <si>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</si>
  <si>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</si>
  <si>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</si>
  <si>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</si>
  <si>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</si>
  <si>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</si>
  <si>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</si>
  <si>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</si>
  <si>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</si>
  <si>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</si>
  <si>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</si>
  <si>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</si>
  <si>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</si>
  <si>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</si>
  <si>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</si>
  <si>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</si>
  <si>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</si>
  <si>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</si>
  <si>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</si>
  <si>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</si>
  <si>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</si>
  <si>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</si>
  <si>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</si>
  <si>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</si>
  <si>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</si>
  <si>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</si>
  <si>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</si>
  <si>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</si>
  <si>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</si>
  <si>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</si>
  <si>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</si>
  <si>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</si>
  <si>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</si>
  <si>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</si>
  <si>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</si>
  <si>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</si>
  <si>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</si>
  <si>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</si>
  <si>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</si>
  <si>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</si>
  <si>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</si>
  <si>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</si>
  <si>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</si>
  <si>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</si>
  <si>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</si>
  <si>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</si>
  <si>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</si>
  <si>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</si>
  <si>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</si>
  <si>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</si>
  <si>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</si>
  <si>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</si>
  <si>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</si>
  <si>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</si>
  <si>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</si>
  <si>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</si>
  <si>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</si>
  <si>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</si>
  <si>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</si>
  <si>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</si>
  <si>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</si>
  <si>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</si>
  <si>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</si>
  <si>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</si>
  <si>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</si>
  <si>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</si>
  <si>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</si>
  <si>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</si>
  <si>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</si>
  <si>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</si>
  <si>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</si>
  <si>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</si>
  <si>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</si>
  <si>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</si>
  <si>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</si>
  <si>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</si>
  <si>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</si>
  <si>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</si>
  <si>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</si>
  <si>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</si>
  <si>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</si>
  <si>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</si>
  <si>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</si>
  <si>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</si>
  <si>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</si>
  <si>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</si>
  <si>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</si>
  <si>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</si>
  <si>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</si>
  <si>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</si>
  <si>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</si>
  <si>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</si>
  <si>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</si>
  <si>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</si>
  <si>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</si>
  <si>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</si>
  <si>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</si>
  <si>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</si>
  <si>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</si>
  <si>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</si>
  <si>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</si>
  <si>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</si>
  <si>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</si>
  <si>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</si>
  <si>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</si>
  <si>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</si>
  <si>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</si>
  <si>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</si>
  <si>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</si>
  <si>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</si>
  <si>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</si>
  <si>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</si>
  <si>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</si>
  <si>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</si>
  <si>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</si>
  <si>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</si>
  <si>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</si>
  <si>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</si>
  <si>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</si>
  <si>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</si>
  <si>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</si>
  <si>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</si>
  <si>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</si>
  <si>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</si>
  <si>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</si>
  <si>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</si>
  <si>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</si>
  <si>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</si>
  <si>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</si>
  <si>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</si>
  <si>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</si>
  <si>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</si>
  <si>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</si>
  <si>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</si>
  <si>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</si>
  <si>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</si>
  <si>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</si>
  <si>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</si>
  <si>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</si>
  <si>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</si>
  <si>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</si>
  <si>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</si>
  <si>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</si>
  <si>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</si>
  <si>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</si>
  <si>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</si>
  <si>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</si>
  <si>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</si>
  <si>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</si>
  <si>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</si>
  <si>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</si>
  <si>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</si>
  <si>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</si>
  <si>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</si>
  <si>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</si>
  <si>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</si>
  <si>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</si>
  <si>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</si>
  <si>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</si>
  <si>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</si>
  <si>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</si>
  <si>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</si>
  <si>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</si>
  <si>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</si>
  <si>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</si>
  <si>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</si>
  <si>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</si>
  <si>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</si>
  <si>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</si>
  <si>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</si>
  <si>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</si>
  <si>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</si>
  <si>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</si>
  <si>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</si>
  <si>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</si>
  <si>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</si>
  <si>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</si>
  <si>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</si>
  <si>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</si>
  <si>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</si>
  <si>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</si>
  <si>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</si>
  <si>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</si>
  <si>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</si>
  <si>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</si>
  <si>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</si>
  <si>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</si>
  <si>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</si>
  <si>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</si>
  <si>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</si>
  <si>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</si>
  <si>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</si>
  <si>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</si>
  <si>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</si>
  <si>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</si>
  <si>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</si>
  <si>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</si>
  <si>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</si>
  <si>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</si>
  <si>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</si>
  <si>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</si>
  <si>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</si>
  <si>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</si>
  <si>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</si>
  <si>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</si>
  <si>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</si>
  <si>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</si>
  <si>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</si>
  <si>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</si>
  <si>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</si>
  <si>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</si>
  <si>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</si>
  <si>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</si>
  <si>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</si>
  <si>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</si>
  <si>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</si>
  <si>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</si>
  <si>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</si>
  <si>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</si>
  <si>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</si>
  <si>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</si>
  <si>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</si>
  <si>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</si>
  <si>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</si>
  <si>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</si>
  <si>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</si>
  <si>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</si>
  <si>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</si>
  <si>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</si>
  <si>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</si>
  <si>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</si>
  <si>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</si>
  <si>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</si>
  <si>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</si>
  <si>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</si>
  <si>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</si>
  <si>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</si>
  <si>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</si>
  <si>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</si>
  <si>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</si>
  <si>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</si>
  <si>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</si>
  <si>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</si>
  <si>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</si>
  <si>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</si>
  <si>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</si>
  <si>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</si>
  <si>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</si>
  <si>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</si>
  <si>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</si>
  <si>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</si>
  <si>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</si>
  <si>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</si>
  <si>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</si>
  <si>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</si>
  <si>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</si>
  <si>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</si>
  <si>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</si>
  <si>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</si>
  <si>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</si>
  <si>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</si>
  <si>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</si>
  <si>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</si>
  <si>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</si>
  <si>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</si>
  <si>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</si>
  <si>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</si>
  <si>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</si>
  <si>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</si>
  <si>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</si>
  <si>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</si>
  <si>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</si>
  <si>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</si>
  <si>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</si>
  <si>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</si>
  <si>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</si>
  <si>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</si>
  <si>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</si>
  <si>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</si>
  <si>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</si>
  <si>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</si>
  <si>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</si>
  <si>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</si>
  <si>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</si>
  <si>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</si>
  <si>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</si>
  <si>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</si>
  <si>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</si>
  <si>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</si>
  <si>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</si>
  <si>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</si>
  <si>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</si>
  <si>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</si>
  <si>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</si>
  <si>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</si>
  <si>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</si>
  <si>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</si>
  <si>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</si>
  <si>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</si>
  <si>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</si>
  <si>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</si>
  <si>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</si>
  <si>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</si>
  <si>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</si>
  <si>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</si>
  <si>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</si>
  <si>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</si>
  <si>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</si>
  <si>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</si>
  <si>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</si>
  <si>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</si>
  <si>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</si>
  <si>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</si>
  <si>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</si>
  <si>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</si>
  <si>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</si>
  <si>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</si>
  <si>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</si>
  <si>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</si>
  <si>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</si>
  <si>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</si>
  <si>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</si>
  <si>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</si>
  <si>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</si>
  <si>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</si>
  <si>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</si>
  <si>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</si>
  <si>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</si>
  <si>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</si>
  <si>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</si>
  <si>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</si>
  <si>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</si>
  <si>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</si>
  <si>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</si>
  <si>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</si>
  <si>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</si>
  <si>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</si>
  <si>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</si>
  <si>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</si>
  <si>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</si>
  <si>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</si>
  <si>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</si>
  <si>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</si>
  <si>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</si>
  <si>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</si>
  <si>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</si>
  <si>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</si>
  <si>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</si>
  <si>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</si>
  <si>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</si>
  <si>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</si>
  <si>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</si>
  <si>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</si>
  <si>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</si>
  <si>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</si>
  <si>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</si>
  <si>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</si>
  <si>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</si>
  <si>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</si>
  <si>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</si>
  <si>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</si>
  <si>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</si>
  <si>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</si>
  <si>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</si>
  <si>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</si>
  <si>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</si>
  <si>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</si>
  <si>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</si>
  <si>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</si>
  <si>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</si>
  <si>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</si>
  <si>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</si>
  <si>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</si>
  <si>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</si>
  <si>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</si>
  <si>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</si>
  <si>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</si>
  <si>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</si>
  <si>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</si>
  <si>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</si>
  <si>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</si>
  <si>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</si>
  <si>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</si>
  <si>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</si>
  <si>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</si>
  <si>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</si>
  <si>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</si>
  <si>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</si>
  <si>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</si>
  <si>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</si>
  <si>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</si>
  <si>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</si>
  <si>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</si>
  <si>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</si>
  <si>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</si>
  <si>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</si>
  <si>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</si>
  <si>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</si>
  <si>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</si>
  <si>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</si>
  <si>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</si>
  <si>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</si>
  <si>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</si>
  <si>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</si>
  <si>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</si>
  <si>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</si>
  <si>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</si>
  <si>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</si>
  <si>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</si>
  <si>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</si>
  <si>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</si>
  <si>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</si>
  <si>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</si>
  <si>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</si>
  <si>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</si>
  <si>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</si>
  <si>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</si>
  <si>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</si>
  <si>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</si>
  <si>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</si>
  <si>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</si>
  <si>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</si>
  <si>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</si>
  <si>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</si>
  <si>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</si>
  <si>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</si>
  <si>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</si>
  <si>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</si>
  <si>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</si>
  <si>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</si>
  <si>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</si>
  <si>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</si>
  <si>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</si>
  <si>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</si>
  <si>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</si>
  <si>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</si>
  <si>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</si>
  <si>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</si>
  <si>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</si>
  <si>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</si>
  <si>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</si>
  <si>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</si>
  <si>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</si>
  <si>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</si>
  <si>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</si>
  <si>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</si>
  <si>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</si>
  <si>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</si>
  <si>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</si>
  <si>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</si>
  <si>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</si>
  <si>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</si>
  <si>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</si>
  <si>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</si>
  <si>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</si>
  <si>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</si>
  <si>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</si>
  <si>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</si>
  <si>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</si>
  <si>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</si>
  <si>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</si>
  <si>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</si>
  <si>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</si>
  <si>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</si>
  <si>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</si>
  <si>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</si>
  <si>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</si>
  <si>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</si>
  <si>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</si>
  <si>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</si>
  <si>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</si>
  <si>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</si>
  <si>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</si>
  <si>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</si>
  <si>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</si>
  <si>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</si>
  <si>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</si>
  <si>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</si>
  <si>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</si>
  <si>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</si>
  <si>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</si>
  <si>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</si>
  <si>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</si>
  <si>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</si>
  <si>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</si>
  <si>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</si>
  <si>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</si>
  <si>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</si>
  <si>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</si>
  <si>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</si>
  <si>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</si>
  <si>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</si>
  <si>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</si>
  <si>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</si>
  <si>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</si>
  <si>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</si>
  <si>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</si>
  <si>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</si>
  <si>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</si>
  <si>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</si>
  <si>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</si>
  <si>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</si>
  <si>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</si>
  <si>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</si>
  <si>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</si>
  <si>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</si>
  <si>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</si>
  <si>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</si>
  <si>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</si>
  <si>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</si>
  <si>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</si>
  <si>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</si>
  <si>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</si>
  <si>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</si>
  <si>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</si>
  <si>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</si>
  <si>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</si>
  <si>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</si>
  <si>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</si>
  <si>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</si>
  <si>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</si>
  <si>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</si>
  <si>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</si>
  <si>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</si>
  <si>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</si>
  <si>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</si>
  <si>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</si>
  <si>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</si>
  <si>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</si>
  <si>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</si>
  <si>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</si>
  <si>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</si>
  <si>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</si>
  <si>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</si>
  <si>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</si>
  <si>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</si>
  <si>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</si>
  <si>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</si>
  <si>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</si>
  <si>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</si>
  <si>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</si>
  <si>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</si>
  <si>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</si>
  <si>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</si>
  <si>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</si>
  <si>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</si>
  <si>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</si>
  <si>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</si>
  <si>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</si>
  <si>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</si>
  <si>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</si>
  <si>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</si>
  <si>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</si>
  <si>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</si>
  <si>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</si>
  <si>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</si>
  <si>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</si>
  <si>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</si>
  <si>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</si>
  <si>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</si>
  <si>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</si>
  <si>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</si>
  <si>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</si>
  <si>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</si>
  <si>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</si>
  <si>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</si>
  <si>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</si>
  <si>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</si>
  <si>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</si>
  <si>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</si>
  <si>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</si>
  <si>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</si>
  <si>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</si>
  <si>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</si>
  <si>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</si>
  <si>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</si>
  <si>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</si>
  <si>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</si>
  <si>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</si>
  <si>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</si>
  <si>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</si>
  <si>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</si>
  <si>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</si>
  <si>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</si>
  <si>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</si>
  <si>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</si>
  <si>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</si>
  <si>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</si>
  <si>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</si>
  <si>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</si>
  <si>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</si>
  <si>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</si>
  <si>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</si>
  <si>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</si>
  <si>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</si>
  <si>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</si>
  <si>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</si>
  <si>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</si>
  <si>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</si>
  <si>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</si>
  <si>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</si>
  <si>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</si>
  <si>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</si>
  <si>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</si>
  <si>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</si>
  <si>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</si>
  <si>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</si>
  <si>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</si>
  <si>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</si>
  <si>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</si>
  <si>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</si>
  <si>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</si>
  <si>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</si>
  <si>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</si>
  <si>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</si>
  <si>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</si>
  <si>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</si>
  <si>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</si>
  <si>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</si>
  <si>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</si>
  <si>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</si>
  <si>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</si>
  <si>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</si>
  <si>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</si>
  <si>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</si>
  <si>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</si>
  <si>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</si>
  <si>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</si>
  <si>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</si>
  <si>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</si>
  <si>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</si>
  <si>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</si>
  <si>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</si>
  <si>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</si>
  <si>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</si>
  <si>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</si>
  <si>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</si>
  <si>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</si>
  <si>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</si>
  <si>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</si>
  <si>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</si>
  <si>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</si>
  <si>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</si>
  <si>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</si>
  <si>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</si>
  <si>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</si>
  <si>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</si>
  <si>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</si>
  <si>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</si>
  <si>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</si>
  <si>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</si>
  <si>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</si>
  <si>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</si>
  <si>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</si>
  <si>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</si>
  <si>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</si>
  <si>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</si>
  <si>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</si>
  <si>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</si>
  <si>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</si>
  <si>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</si>
  <si>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</si>
  <si>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</si>
  <si>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</si>
  <si>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</si>
  <si>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</si>
  <si>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</si>
  <si>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</si>
  <si>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</si>
  <si>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</si>
  <si>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</si>
  <si>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</si>
  <si>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</si>
  <si>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</si>
  <si>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</si>
  <si>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</si>
  <si>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</si>
  <si>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</si>
  <si>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</si>
  <si>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</si>
  <si>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</si>
  <si>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</si>
  <si>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</si>
  <si>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</si>
  <si>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</si>
  <si>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</si>
  <si>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</si>
  <si>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</si>
  <si>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</si>
  <si>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</si>
  <si>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</si>
  <si>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</si>
  <si>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</si>
  <si>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</si>
  <si>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</si>
  <si>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</si>
  <si>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</si>
  <si>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</si>
  <si>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</si>
  <si>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</si>
  <si>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</si>
  <si>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</si>
  <si>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</si>
  <si>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</si>
  <si>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</si>
  <si>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</si>
  <si>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</si>
  <si>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</si>
  <si>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</si>
  <si>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</si>
  <si>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</si>
  <si>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</si>
  <si>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</si>
  <si>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</si>
  <si>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</si>
  <si>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</si>
  <si>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</si>
  <si>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</si>
  <si>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</si>
  <si>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</si>
  <si>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</si>
  <si>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</si>
  <si>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</si>
  <si>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</si>
  <si>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</si>
  <si>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</si>
  <si>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</si>
  <si>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</si>
  <si>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</si>
  <si>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</si>
  <si>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</si>
  <si>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</si>
  <si>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</si>
  <si>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</si>
  <si>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</si>
  <si>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</si>
  <si>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</si>
  <si>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</si>
  <si>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</si>
  <si>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</si>
  <si>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</si>
  <si>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</si>
  <si>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</si>
  <si>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</si>
  <si>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</si>
  <si>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</si>
  <si>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</si>
  <si>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</si>
  <si>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</si>
  <si>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</si>
  <si>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</si>
  <si>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</si>
  <si>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</si>
  <si>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</si>
  <si>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</si>
  <si>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</si>
  <si>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</si>
  <si>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</si>
  <si>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</si>
  <si>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</si>
  <si>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</si>
  <si>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</si>
  <si>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</si>
  <si>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</si>
  <si>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</si>
  <si>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</si>
  <si>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</si>
  <si>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</si>
  <si>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</si>
  <si>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</si>
  <si>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</si>
  <si>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</si>
  <si>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</si>
  <si>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</si>
  <si>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</si>
  <si>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</si>
  <si>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</si>
  <si>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</si>
  <si>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</si>
  <si>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</si>
  <si>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</si>
  <si>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</si>
  <si>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</si>
  <si>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</si>
  <si>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</si>
  <si>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</si>
  <si>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</si>
  <si>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</si>
  <si>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</si>
  <si>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</si>
  <si>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</si>
  <si>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</si>
  <si>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</si>
  <si>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</si>
  <si>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</si>
  <si>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</si>
  <si>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</si>
  <si>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</si>
  <si>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</si>
  <si>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</si>
  <si>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</si>
  <si>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</si>
  <si>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</si>
  <si>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</si>
  <si>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</si>
  <si>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</si>
  <si>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</si>
  <si>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</si>
  <si>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</si>
  <si>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</si>
  <si>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</si>
  <si>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</si>
  <si>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</si>
  <si>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</si>
  <si>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</si>
  <si>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</si>
  <si>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</si>
  <si>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</si>
  <si>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</si>
  <si>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</si>
  <si>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</si>
  <si>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</si>
  <si>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</si>
  <si>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</si>
  <si>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</si>
  <si>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</si>
  <si>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</si>
  <si>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</si>
  <si>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</si>
  <si>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</si>
  <si>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</si>
  <si>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</si>
  <si>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</si>
  <si>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</si>
  <si>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</si>
  <si>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</si>
  <si>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</si>
  <si>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</si>
  <si>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</si>
  <si>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</si>
  <si>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</si>
  <si>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</si>
  <si>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</si>
  <si>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</si>
  <si>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</si>
  <si>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</si>
  <si>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</si>
  <si>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</si>
  <si>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</si>
  <si>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</si>
  <si>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</si>
  <si>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</si>
  <si>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</si>
  <si>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</si>
  <si>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</si>
  <si>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</si>
  <si>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</si>
  <si>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</si>
  <si>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</si>
  <si>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</si>
  <si>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</si>
  <si>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</si>
  <si>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</si>
  <si>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</si>
  <si>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</si>
  <si>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</si>
  <si>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</si>
  <si>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</si>
  <si>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</si>
  <si>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</si>
  <si>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</si>
  <si>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</si>
  <si>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</si>
  <si>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</si>
  <si>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</si>
  <si>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</si>
  <si>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</si>
  <si>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</si>
  <si>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</si>
  <si>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</si>
  <si>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 * COLETADO CAIXA *</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</si>
  <si>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</si>
  <si>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</si>
  <si>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</si>
  <si>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</si>
  <si>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</si>
  <si>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</si>
  <si>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</si>
  <si>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</si>
  <si>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</si>
  <si>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</si>
  <si>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</si>
  <si>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</si>
  <si>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</si>
  <si>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</si>
  <si>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</si>
  <si>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</si>
  <si>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</si>
  <si>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</si>
  <si>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</si>
  <si>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</si>
  <si>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</si>
  <si>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</si>
  <si>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</si>
  <si>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</si>
  <si>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</si>
  <si>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</si>
  <si>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</si>
  <si>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</si>
  <si>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</si>
  <si>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</si>
  <si>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</si>
  <si>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</si>
  <si>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</si>
  <si>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</si>
  <si>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</si>
  <si>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</si>
  <si>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</si>
  <si>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</si>
  <si>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</si>
  <si>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</si>
  <si>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</si>
  <si>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</si>
  <si>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</si>
  <si>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</si>
  <si>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</si>
  <si>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</si>
  <si>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</si>
  <si>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</si>
  <si>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</si>
  <si>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</si>
  <si>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</si>
  <si>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</si>
  <si>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</si>
  <si>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</si>
  <si>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</si>
  <si>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</si>
  <si>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</si>
  <si>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</si>
  <si>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</si>
  <si>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</si>
  <si>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</si>
  <si>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</si>
  <si>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</si>
  <si>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</si>
  <si>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</si>
  <si>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</si>
  <si>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</si>
  <si>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</si>
  <si>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</si>
  <si>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</si>
  <si>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</si>
  <si>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</si>
  <si>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MESA VIBROACABADORA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</si>
  <si>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</si>
  <si>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</si>
  <si>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</si>
  <si>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</si>
  <si>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</si>
  <si>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</si>
  <si>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</si>
  <si>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</si>
  <si>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</si>
  <si>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</si>
  <si>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</si>
  <si>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</si>
  <si>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</si>
  <si>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</si>
  <si>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</si>
  <si>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</si>
  <si>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</si>
  <si>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</si>
  <si>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</si>
  <si>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</si>
  <si>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</si>
  <si>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</si>
  <si>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</si>
  <si>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</si>
  <si>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</si>
  <si>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</si>
  <si>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</si>
  <si>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</si>
  <si>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</si>
  <si>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</si>
  <si>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</si>
  <si>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</si>
  <si>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</si>
  <si>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</si>
  <si>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</si>
  <si>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</si>
  <si>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</si>
  <si>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</si>
  <si>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</si>
  <si>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</si>
  <si>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</si>
  <si>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</si>
  <si>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</si>
  <si>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</si>
  <si>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</si>
  <si>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</si>
  <si>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</si>
  <si>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</si>
  <si>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</si>
  <si>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</si>
  <si>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</si>
  <si>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</si>
  <si>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</si>
  <si>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</si>
  <si>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</si>
  <si>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</si>
  <si>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</si>
  <si>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</si>
  <si>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</si>
  <si>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</si>
  <si>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</si>
  <si>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</si>
  <si>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</si>
  <si>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</si>
  <si>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</si>
  <si>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</si>
  <si>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</si>
  <si>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</si>
  <si>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</si>
  <si>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</si>
  <si>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</si>
  <si>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</si>
  <si>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</si>
  <si>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</si>
  <si>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</si>
  <si>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</si>
  <si>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</si>
  <si>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</si>
  <si>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</si>
  <si>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</si>
  <si>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</si>
  <si>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</si>
  <si>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</si>
  <si>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</si>
  <si>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</si>
  <si>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</si>
  <si>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</si>
  <si>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</si>
  <si>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</si>
  <si>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</si>
  <si>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</si>
  <si>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</si>
  <si>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</si>
  <si>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</si>
  <si>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</si>
  <si>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</si>
  <si>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</si>
  <si>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</si>
  <si>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</si>
  <si>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</si>
  <si>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</si>
  <si>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</si>
  <si>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</si>
  <si>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</si>
  <si>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</si>
  <si>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</si>
  <si>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</si>
  <si>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</si>
  <si>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</si>
  <si>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</si>
  <si>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</si>
  <si>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</si>
  <si>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</si>
  <si>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</si>
  <si>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</si>
  <si>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</si>
  <si>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</si>
  <si>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</si>
  <si>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</si>
  <si>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</si>
  <si>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</si>
  <si>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</si>
  <si>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</si>
  <si>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</si>
  <si>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</si>
  <si>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</si>
  <si>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</si>
  <si>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</si>
  <si>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</si>
  <si>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</si>
  <si>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</si>
  <si>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</si>
  <si>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</si>
  <si>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</si>
  <si>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</si>
  <si>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</si>
  <si>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</si>
  <si>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</si>
  <si>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</si>
  <si>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</si>
  <si>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</si>
  <si>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</si>
  <si>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</si>
  <si>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</si>
  <si>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</si>
  <si>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</si>
  <si>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</si>
  <si>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</si>
  <si>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</si>
  <si>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</si>
  <si>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</si>
  <si>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</si>
  <si>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</si>
  <si>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</si>
  <si>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</si>
  <si>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</si>
  <si>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</si>
  <si>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</si>
  <si>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</si>
  <si>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</si>
  <si>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</si>
  <si>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</si>
  <si>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</si>
  <si>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</si>
  <si>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</si>
  <si>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</si>
  <si>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</si>
  <si>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</si>
  <si>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</si>
  <si>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</si>
  <si>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</si>
  <si>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</si>
  <si>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</si>
  <si>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</si>
  <si>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</si>
  <si>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</si>
  <si>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</si>
  <si>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</si>
  <si>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</si>
  <si>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</si>
  <si>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</si>
  <si>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</si>
  <si>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</si>
  <si>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</si>
  <si>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</si>
  <si>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</si>
  <si>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</si>
  <si>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</si>
  <si>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</si>
  <si>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</si>
  <si>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</si>
  <si>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</si>
  <si>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</si>
  <si>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</si>
  <si>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</si>
  <si>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</si>
  <si>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</si>
  <si>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</si>
  <si>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</si>
  <si>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</si>
  <si>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</si>
  <si>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</si>
  <si>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</si>
  <si>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</si>
  <si>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</si>
  <si>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</si>
  <si>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</si>
  <si>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</si>
  <si>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</si>
  <si>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</si>
  <si>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</si>
  <si>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</si>
  <si>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</si>
  <si>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</si>
  <si>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</si>
  <si>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</si>
  <si>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</si>
  <si>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</si>
  <si>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</si>
  <si>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</si>
  <si>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</si>
  <si>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</si>
  <si>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</si>
  <si>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</si>
  <si>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</si>
  <si>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</si>
  <si>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</si>
  <si>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</si>
  <si>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</si>
  <si>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</si>
  <si>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</si>
  <si>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</si>
  <si>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</si>
  <si>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</si>
  <si>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</si>
  <si>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</si>
  <si>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</si>
  <si>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</si>
  <si>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</si>
  <si>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</si>
  <si>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</si>
  <si>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</si>
  <si>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</si>
  <si>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</si>
  <si>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</si>
  <si>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</si>
  <si>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</si>
  <si>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</si>
  <si>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</si>
  <si>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</si>
  <si>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</si>
  <si>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</si>
  <si>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</si>
  <si>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</si>
  <si>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</si>
  <si>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</si>
  <si>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</si>
  <si>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</si>
  <si>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</si>
  <si>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</si>
  <si>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</si>
  <si>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</si>
  <si>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</si>
  <si>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</si>
  <si>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</si>
  <si>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</si>
  <si>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</si>
  <si>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</si>
  <si>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</si>
  <si>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</si>
  <si>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</si>
  <si>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</si>
  <si>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</si>
  <si>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</si>
  <si>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</si>
  <si>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</si>
  <si>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</si>
  <si>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</si>
  <si>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</si>
  <si>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</si>
  <si>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</si>
  <si>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</si>
  <si>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</si>
  <si>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</si>
  <si>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</si>
  <si>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</si>
  <si>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</si>
  <si>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</si>
  <si>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</si>
  <si>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 * COLETADO CAIXA *</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</si>
  <si>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</si>
  <si>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</si>
  <si>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</si>
  <si>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</si>
  <si>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</si>
  <si>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</si>
  <si>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</si>
  <si>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</si>
  <si>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</si>
  <si>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</si>
  <si>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</si>
  <si>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</si>
  <si>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</si>
  <si>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</si>
  <si>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</si>
  <si>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</si>
  <si>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</si>
  <si>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</si>
  <si>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</si>
  <si>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</si>
  <si>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</si>
  <si>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</si>
  <si>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</si>
  <si>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</si>
  <si>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</si>
  <si>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</si>
  <si>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</si>
  <si>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</si>
  <si>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</si>
  <si>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</si>
  <si>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</si>
  <si>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</si>
  <si>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</si>
  <si>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</si>
  <si>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</si>
  <si>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</si>
  <si>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</si>
  <si>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</si>
  <si>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</si>
  <si>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</si>
  <si>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</si>
  <si>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</si>
  <si>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</si>
  <si>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</si>
  <si>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</si>
  <si>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</si>
  <si>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</si>
  <si>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</si>
  <si>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</si>
  <si>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</si>
  <si>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</si>
  <si>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</si>
  <si>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</si>
  <si>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</si>
  <si>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</si>
  <si>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</si>
  <si>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</si>
  <si>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</si>
  <si>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</si>
  <si>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</si>
  <si>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</si>
  <si>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</si>
  <si>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</si>
  <si>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</si>
  <si>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</si>
  <si>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</si>
  <si>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</si>
  <si>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</si>
  <si>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</si>
  <si>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</si>
  <si>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</si>
  <si>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</si>
  <si>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</si>
  <si>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</si>
  <si>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</si>
  <si>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</si>
  <si>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</si>
  <si>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</si>
  <si>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</si>
  <si>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</si>
  <si>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</si>
  <si>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</si>
  <si>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</si>
  <si>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</si>
  <si>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</si>
  <si>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</si>
  <si>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</si>
  <si>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</si>
  <si>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</si>
  <si>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</si>
  <si>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</si>
  <si>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</si>
  <si>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</si>
  <si>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</si>
  <si>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</si>
  <si>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</si>
  <si>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</si>
  <si>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</si>
  <si>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</si>
  <si>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</si>
  <si>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</si>
  <si>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</si>
  <si>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</si>
  <si>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</si>
  <si>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</si>
  <si>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</si>
  <si>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</si>
  <si>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</si>
  <si>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</si>
  <si>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</si>
  <si>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</si>
  <si>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</si>
  <si>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</si>
  <si>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</si>
  <si>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</si>
  <si>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</si>
  <si>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</si>
  <si>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</si>
  <si>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</si>
  <si>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</si>
  <si>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</si>
  <si>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</si>
  <si>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</si>
  <si>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</si>
  <si>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</si>
  <si>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</si>
  <si>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</si>
  <si>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</si>
  <si>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</si>
  <si>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</si>
  <si>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</si>
  <si>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</si>
  <si>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</si>
  <si>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</si>
  <si>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</si>
  <si>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</si>
  <si>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</si>
  <si>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</si>
  <si>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</si>
  <si>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</si>
  <si>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</si>
  <si>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</si>
  <si>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</si>
  <si>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</si>
  <si>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</si>
  <si>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</si>
  <si>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</si>
  <si>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</si>
  <si>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</si>
  <si>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</si>
  <si>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</si>
  <si>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</si>
  <si>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</si>
  <si>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</si>
  <si>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</si>
  <si>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</si>
  <si>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</si>
  <si>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</si>
  <si>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</si>
  <si>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</si>
  <si>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</si>
  <si>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</si>
  <si>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</si>
  <si>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</si>
  <si>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</si>
  <si>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</si>
  <si>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</si>
  <si>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</si>
  <si>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 * COLETADO CAIXA *</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</si>
  <si>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</si>
  <si>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</si>
  <si>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</si>
  <si>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</si>
  <si>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</si>
  <si>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</si>
  <si>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</si>
  <si>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</si>
  <si>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</si>
  <si>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</si>
  <si>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</si>
  <si>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</si>
  <si>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</si>
  <si>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</si>
  <si>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</si>
  <si>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</si>
  <si>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</si>
  <si>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</si>
  <si>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</si>
  <si>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</si>
  <si>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</si>
  <si>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</si>
  <si>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</si>
  <si>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</si>
  <si>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</si>
  <si>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</si>
  <si>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</si>
  <si>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</si>
  <si>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</si>
  <si>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</si>
  <si>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</si>
  <si>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</si>
  <si>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</si>
  <si>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</si>
  <si>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</si>
  <si>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</si>
  <si>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</si>
  <si>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</si>
  <si>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</si>
  <si>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</si>
  <si>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</si>
  <si>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</si>
  <si>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</si>
  <si>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</si>
  <si>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</si>
  <si>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</si>
  <si>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</si>
  <si>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</si>
  <si>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</si>
  <si>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</si>
  <si>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</si>
  <si>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</si>
  <si>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</si>
  <si>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</si>
  <si>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</si>
  <si>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</si>
  <si>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</si>
  <si>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</si>
  <si>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</si>
  <si>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</si>
  <si>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</si>
  <si>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</si>
  <si>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</si>
  <si>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</si>
  <si>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</si>
  <si>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</si>
  <si>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</si>
  <si>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</si>
  <si>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</si>
  <si>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</si>
  <si>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</si>
  <si>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</si>
  <si>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</si>
  <si>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</si>
  <si>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</si>
  <si>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</si>
  <si>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</si>
  <si>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</si>
  <si>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</si>
  <si>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</si>
  <si>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</si>
  <si>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</si>
  <si>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</si>
  <si>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</si>
  <si>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</si>
  <si>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</si>
  <si>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</si>
  <si>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</si>
  <si>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</si>
  <si>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</si>
  <si>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</si>
  <si>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</si>
  <si>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</si>
  <si>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</si>
  <si>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</si>
  <si>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</si>
  <si>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</si>
  <si>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</si>
  <si>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</si>
  <si>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</si>
  <si>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</si>
  <si>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</si>
  <si>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</si>
  <si>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</si>
  <si>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</si>
  <si>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</si>
  <si>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</si>
  <si>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</si>
  <si>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</si>
  <si>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</si>
  <si>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</si>
  <si>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</si>
  <si>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</si>
  <si>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</si>
  <si>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</si>
  <si>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</si>
  <si>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</si>
  <si>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</si>
  <si>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</si>
  <si>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</si>
  <si>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</si>
  <si>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</si>
  <si>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</si>
  <si>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</si>
  <si>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</si>
  <si>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</si>
  <si>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</si>
  <si>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</si>
  <si>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</si>
  <si>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</si>
  <si>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</si>
  <si>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</si>
  <si>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</si>
  <si>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</si>
  <si>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</si>
  <si>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</si>
  <si>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</si>
  <si>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</si>
  <si>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</si>
  <si>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</si>
  <si>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</si>
  <si>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</si>
  <si>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</si>
  <si>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</si>
  <si>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</si>
  <si>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</si>
  <si>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</si>
  <si>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</si>
  <si>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</si>
  <si>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</si>
  <si>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</si>
  <si>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</si>
  <si>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</si>
  <si>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</si>
  <si>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</si>
  <si>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</si>
  <si>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</si>
  <si>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</si>
  <si>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</si>
  <si>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</si>
  <si>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</si>
  <si>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</si>
  <si>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</si>
  <si>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</si>
  <si>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</si>
  <si>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</si>
  <si>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</si>
  <si>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</si>
  <si>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</si>
  <si>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</si>
  <si>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</si>
  <si>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</si>
  <si>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</si>
  <si>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</si>
  <si>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</si>
  <si>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</si>
  <si>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</si>
  <si>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</si>
  <si>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</si>
  <si>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</si>
  <si>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</si>
  <si>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</si>
  <si>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</si>
  <si>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</si>
  <si>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</si>
  <si>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</si>
  <si>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</si>
  <si>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</si>
  <si>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</si>
  <si>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</si>
  <si>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</si>
  <si>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</si>
  <si>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</si>
  <si>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</si>
  <si>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</si>
  <si>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</si>
  <si>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</si>
  <si>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</si>
  <si>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</si>
  <si>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</si>
  <si>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</si>
  <si>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</si>
  <si>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</si>
  <si>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</si>
  <si>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</si>
  <si>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</si>
  <si>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</si>
  <si>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</si>
  <si>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</si>
  <si>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</si>
  <si>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</si>
  <si>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</si>
  <si>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</si>
  <si>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</si>
  <si>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</si>
  <si>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</si>
  <si>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</si>
  <si>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</si>
  <si>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 * COLETADO CAIXA *</t>
  </si>
  <si>
    <t>ROTACAO VERTICAL DUPLO, EM TUBO DE ACO CARBONO, PINTURA NO PROCESSO ELETROSTATICO - EQUIPAMENTO DE GINASTICA PARA ACADEMIA AO AR LIVRE / ACADEMIA DA TERCEIRA IDADE - ATI * COLETADO CAIXA *</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</si>
  <si>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</si>
  <si>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</si>
  <si>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</si>
  <si>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</si>
  <si>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</si>
  <si>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</si>
  <si>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</si>
  <si>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</si>
  <si>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</si>
  <si>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</si>
  <si>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</si>
  <si>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</si>
  <si>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</si>
  <si>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</si>
  <si>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</si>
  <si>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</si>
  <si>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</si>
  <si>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</si>
  <si>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</si>
  <si>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</si>
  <si>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</si>
  <si>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</si>
  <si>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</si>
  <si>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</si>
  <si>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</si>
  <si>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</si>
  <si>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</si>
  <si>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</si>
  <si>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</si>
  <si>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</si>
  <si>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</si>
  <si>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</si>
  <si>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</si>
  <si>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</si>
  <si>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</si>
  <si>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</si>
  <si>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</si>
  <si>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</si>
  <si>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</si>
  <si>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</si>
  <si>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</si>
  <si>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</si>
  <si>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</si>
  <si>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</si>
  <si>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</si>
  <si>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</si>
  <si>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</si>
  <si>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</si>
  <si>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</si>
  <si>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</si>
  <si>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</si>
  <si>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</si>
  <si>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</si>
  <si>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</si>
  <si>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</si>
  <si>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</si>
  <si>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</si>
  <si>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</si>
  <si>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</si>
  <si>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</si>
  <si>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</si>
  <si>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</si>
  <si>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</si>
  <si>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</si>
  <si>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</si>
  <si>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</si>
  <si>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</si>
  <si>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 * COLETADO CAIXA *</t>
  </si>
  <si>
    <t>SIMULADOR DE CAVALGADA TRIPLO, EM TUBO DE ACO CARBONO, PINTURA NO PROCESSO ELETROSTATICO - EQUIPAMENTO DE GINASTICA PARA ACADEMIA AO AR LIVRE / ACADEMIA DA TERCEIRA IDADE - ATI * COLETADO CAIXA *</t>
  </si>
  <si>
    <t>SIMULADOR DE REMO INDIVIDUAL, EM TUBO DE ACO CARBONO, PINTURA NO PROCESSO ELETROSTATICO - EQUIPAMENTO DE GINASTICA PARA ACADEMIA AO AR LIVRE / ACADEMIA DA TERCEIRA IDADE - ATI * COLETADO CAIXA *</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</si>
  <si>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</si>
  <si>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</si>
  <si>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</si>
  <si>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</si>
  <si>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</si>
  <si>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</si>
  <si>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</si>
  <si>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</si>
  <si>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</si>
  <si>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</si>
  <si>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</si>
  <si>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</si>
  <si>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</si>
  <si>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</si>
  <si>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</si>
  <si>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</si>
  <si>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</si>
  <si>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</si>
  <si>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</si>
  <si>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</si>
  <si>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</si>
  <si>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</si>
  <si>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</si>
  <si>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</si>
  <si>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</si>
  <si>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</si>
  <si>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</si>
  <si>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</si>
  <si>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</si>
  <si>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</si>
  <si>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</si>
  <si>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</si>
  <si>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</si>
  <si>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</si>
  <si>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</si>
  <si>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</si>
  <si>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</si>
  <si>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</si>
  <si>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</si>
  <si>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</si>
  <si>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</si>
  <si>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</si>
  <si>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</si>
  <si>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</si>
  <si>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</si>
  <si>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</si>
  <si>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</si>
  <si>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</si>
  <si>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</si>
  <si>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</si>
  <si>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</si>
  <si>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</si>
  <si>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</si>
  <si>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 * COLETADO CAIXA *</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</si>
  <si>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</si>
  <si>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</si>
  <si>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</si>
  <si>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</si>
  <si>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</si>
  <si>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</si>
  <si>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</si>
  <si>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</si>
  <si>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</si>
  <si>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</si>
  <si>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</si>
  <si>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</si>
  <si>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</si>
  <si>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</si>
  <si>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</si>
  <si>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</si>
  <si>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</si>
  <si>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</si>
  <si>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</si>
  <si>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</si>
  <si>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</si>
  <si>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</si>
  <si>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</si>
  <si>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</si>
  <si>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</si>
  <si>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</si>
  <si>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</si>
  <si>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</si>
  <si>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</si>
  <si>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</si>
  <si>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</si>
  <si>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</si>
  <si>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</si>
  <si>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</si>
  <si>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</si>
  <si>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</si>
  <si>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</si>
  <si>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</si>
  <si>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</si>
  <si>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</si>
  <si>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</si>
  <si>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</si>
  <si>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</si>
  <si>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</si>
  <si>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</si>
  <si>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</si>
  <si>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</si>
  <si>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</si>
  <si>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</si>
  <si>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</si>
  <si>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</si>
  <si>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</si>
  <si>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</si>
  <si>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</si>
  <si>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</si>
  <si>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</si>
  <si>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</si>
  <si>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</si>
  <si>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</si>
  <si>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</si>
  <si>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</si>
  <si>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</si>
  <si>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</si>
  <si>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</si>
  <si>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</si>
  <si>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</si>
  <si>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</si>
  <si>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</si>
  <si>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</si>
  <si>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</si>
  <si>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</si>
  <si>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</si>
  <si>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</si>
  <si>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</si>
  <si>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</si>
  <si>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</si>
  <si>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</si>
  <si>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</si>
  <si>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</si>
  <si>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</si>
  <si>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</si>
  <si>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</si>
  <si>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</si>
  <si>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</si>
  <si>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</si>
  <si>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</si>
  <si>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</si>
  <si>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</si>
  <si>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</si>
  <si>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</si>
  <si>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</si>
  <si>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</si>
  <si>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</si>
  <si>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</si>
  <si>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</si>
  <si>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</si>
  <si>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</si>
  <si>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</si>
  <si>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</si>
  <si>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</si>
  <si>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</si>
  <si>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</si>
  <si>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</si>
  <si>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</si>
  <si>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</si>
  <si>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</si>
  <si>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</si>
  <si>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</si>
  <si>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</si>
  <si>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</si>
  <si>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</si>
  <si>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</si>
  <si>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</si>
  <si>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</si>
  <si>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</si>
  <si>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</si>
  <si>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</si>
  <si>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</si>
  <si>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</si>
  <si>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</si>
  <si>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</si>
  <si>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</si>
  <si>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</si>
  <si>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</si>
  <si>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</si>
  <si>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</si>
  <si>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</si>
  <si>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</si>
  <si>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</si>
  <si>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</si>
  <si>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</si>
  <si>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</si>
  <si>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</si>
  <si>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</si>
  <si>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</si>
  <si>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</si>
  <si>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</si>
  <si>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</si>
  <si>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</si>
  <si>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</si>
  <si>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</si>
  <si>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</si>
  <si>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</si>
  <si>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</si>
  <si>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</si>
  <si>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</si>
  <si>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</si>
  <si>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</si>
  <si>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</si>
  <si>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</si>
  <si>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</si>
  <si>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</si>
  <si>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</si>
  <si>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</si>
  <si>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</si>
  <si>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</si>
  <si>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</si>
  <si>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</si>
  <si>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</si>
  <si>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</si>
  <si>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</si>
  <si>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</si>
  <si>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</si>
  <si>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</si>
  <si>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</si>
  <si>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</si>
  <si>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</si>
  <si>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</si>
  <si>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</si>
  <si>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</si>
  <si>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</si>
  <si>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</si>
  <si>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</si>
  <si>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</si>
  <si>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</si>
  <si>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</si>
  <si>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</si>
  <si>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</si>
  <si>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</si>
  <si>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</si>
  <si>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</si>
  <si>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</si>
  <si>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</si>
  <si>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</si>
  <si>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</si>
  <si>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</si>
  <si>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</si>
  <si>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</si>
  <si>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</si>
  <si>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</si>
  <si>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</si>
  <si>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</si>
  <si>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</si>
  <si>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</si>
  <si>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</si>
  <si>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</si>
  <si>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</si>
  <si>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</si>
  <si>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</si>
  <si>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</si>
  <si>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</si>
  <si>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</si>
  <si>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</si>
  <si>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</si>
  <si>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</si>
  <si>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</si>
  <si>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</si>
  <si>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</si>
  <si>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</si>
  <si>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</si>
  <si>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</si>
  <si>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</si>
  <si>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</si>
  <si>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</si>
  <si>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</si>
  <si>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</si>
  <si>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</si>
  <si>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</si>
  <si>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</si>
  <si>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</si>
  <si>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</si>
  <si>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</si>
  <si>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</si>
  <si>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</si>
  <si>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</si>
  <si>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</si>
  <si>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</si>
  <si>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</si>
  <si>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</si>
  <si>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</si>
  <si>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</si>
  <si>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</si>
  <si>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</si>
  <si>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</si>
  <si>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</si>
  <si>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</si>
  <si>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</si>
  <si>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</si>
  <si>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</si>
  <si>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</si>
  <si>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</si>
  <si>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</si>
  <si>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</si>
  <si>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</si>
  <si>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</si>
  <si>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</si>
  <si>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</si>
  <si>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</si>
  <si>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</si>
  <si>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</si>
  <si>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</si>
  <si>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</si>
  <si>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</si>
  <si>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</si>
  <si>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</si>
  <si>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</si>
  <si>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</si>
  <si>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</si>
  <si>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</si>
  <si>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</si>
  <si>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</si>
  <si>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</si>
  <si>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</si>
  <si>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</si>
  <si>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</si>
  <si>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</si>
  <si>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</si>
  <si>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</si>
  <si>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</si>
  <si>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</si>
  <si>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</si>
  <si>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</si>
  <si>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</si>
  <si>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</si>
  <si>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</si>
  <si>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</si>
  <si>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</si>
  <si>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</si>
  <si>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</si>
  <si>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</si>
  <si>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</si>
  <si>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</si>
  <si>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</si>
  <si>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</si>
  <si>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</si>
  <si>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</si>
  <si>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</si>
  <si>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</si>
  <si>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</si>
  <si>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</si>
  <si>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</si>
  <si>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</si>
  <si>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</si>
  <si>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</si>
  <si>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</si>
  <si>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</si>
  <si>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</si>
  <si>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</si>
  <si>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</si>
  <si>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</si>
  <si>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</si>
  <si>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</si>
  <si>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</si>
  <si>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</si>
  <si>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</si>
  <si>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</si>
  <si>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</si>
  <si>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</si>
  <si>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</si>
  <si>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</si>
  <si>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</si>
  <si>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</si>
  <si>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</si>
  <si>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</si>
  <si>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</si>
  <si>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</si>
  <si>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</si>
  <si>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</si>
  <si>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</si>
  <si>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</si>
  <si>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</si>
  <si>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</si>
  <si>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</si>
  <si>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</si>
  <si>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</si>
  <si>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</si>
  <si>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</si>
  <si>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</si>
  <si>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</si>
  <si>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</si>
  <si>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</si>
  <si>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</si>
  <si>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</si>
  <si>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</si>
  <si>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</si>
  <si>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</si>
  <si>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</si>
  <si>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</si>
  <si>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</si>
  <si>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</si>
  <si>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</si>
  <si>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</si>
  <si>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</si>
  <si>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</si>
  <si>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</si>
  <si>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</si>
  <si>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</si>
  <si>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</si>
  <si>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</si>
  <si>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</si>
  <si>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</si>
  <si>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</si>
  <si>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</si>
  <si>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</si>
  <si>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</si>
  <si>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</si>
  <si>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</si>
  <si>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</si>
  <si>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</si>
  <si>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</si>
  <si>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</si>
  <si>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</si>
  <si>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</si>
  <si>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</si>
  <si>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</si>
  <si>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</si>
  <si>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</si>
  <si>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</si>
  <si>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</si>
  <si>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</si>
  <si>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</si>
  <si>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</si>
  <si>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</si>
  <si>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</si>
  <si>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</si>
  <si>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</si>
  <si>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</si>
  <si>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</si>
  <si>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</si>
  <si>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</si>
  <si>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</si>
  <si>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</si>
  <si>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</si>
  <si>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</si>
  <si>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</si>
  <si>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</si>
  <si>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</si>
  <si>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</si>
  <si>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</si>
  <si>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</si>
  <si>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</si>
  <si>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</si>
  <si>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</si>
  <si>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</si>
  <si>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</si>
  <si>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</si>
  <si>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</si>
  <si>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</si>
  <si>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</si>
  <si>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</si>
  <si>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</si>
  <si>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</si>
  <si>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</si>
  <si>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</si>
  <si>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</si>
  <si>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</si>
  <si>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</si>
  <si>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</si>
  <si>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</si>
  <si>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</si>
  <si>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</si>
  <si>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</si>
  <si>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</si>
  <si>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</si>
  <si>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</si>
  <si>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</si>
  <si>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</si>
  <si>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</si>
  <si>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</si>
  <si>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</si>
  <si>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</si>
  <si>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</si>
  <si>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</si>
  <si>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</si>
  <si>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</si>
  <si>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</si>
  <si>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</si>
  <si>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</si>
  <si>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</si>
  <si>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</si>
  <si>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</si>
  <si>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</si>
  <si>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</si>
  <si>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</si>
  <si>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</si>
  <si>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</si>
  <si>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</si>
  <si>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</si>
  <si>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</si>
  <si>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</si>
  <si>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</si>
  <si>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</si>
  <si>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</si>
  <si>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</si>
  <si>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</si>
  <si>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</si>
  <si>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</si>
  <si>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</si>
  <si>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</si>
  <si>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</si>
  <si>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</si>
  <si>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</si>
  <si>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</si>
  <si>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</si>
  <si>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</si>
  <si>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</si>
  <si>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</si>
  <si>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</si>
  <si>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</si>
  <si>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</si>
  <si>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</si>
  <si>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</si>
  <si>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</si>
  <si>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</si>
  <si>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</si>
  <si>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</si>
  <si>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</si>
  <si>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</si>
  <si>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</si>
  <si>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</si>
  <si>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</si>
  <si>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</si>
  <si>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</si>
  <si>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</si>
  <si>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</si>
  <si>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</si>
  <si>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</si>
  <si>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</si>
  <si>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</si>
  <si>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</si>
  <si>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</si>
  <si>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</si>
  <si>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</si>
  <si>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</si>
  <si>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</si>
  <si>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</si>
  <si>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</si>
  <si>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</si>
  <si>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</si>
  <si>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</si>
  <si>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</si>
  <si>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</si>
  <si>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</si>
  <si>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</si>
  <si>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</si>
  <si>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</si>
  <si>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</si>
  <si>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</si>
  <si>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</si>
  <si>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</si>
  <si>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</si>
  <si>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</si>
  <si>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</si>
  <si>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</si>
  <si>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</si>
  <si>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</si>
  <si>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</si>
  <si>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</si>
  <si>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</si>
  <si>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</si>
  <si>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</si>
  <si>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</si>
  <si>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</si>
  <si>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</si>
  <si>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</si>
  <si>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</si>
  <si>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</si>
  <si>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</si>
  <si>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</si>
  <si>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</si>
  <si>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</si>
  <si>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</si>
  <si>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</si>
  <si>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</si>
  <si>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</si>
  <si>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</si>
  <si>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</si>
  <si>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</si>
  <si>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</si>
  <si>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</si>
  <si>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</si>
  <si>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</si>
  <si>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</si>
  <si>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</si>
  <si>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</si>
  <si>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</si>
  <si>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</si>
  <si>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</si>
  <si>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</si>
  <si>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</si>
  <si>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</si>
  <si>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</si>
  <si>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</si>
  <si>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</si>
  <si>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</si>
  <si>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</si>
  <si>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</si>
  <si>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</si>
  <si>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</si>
  <si>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</si>
  <si>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</si>
  <si>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</si>
  <si>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</si>
  <si>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</si>
  <si>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</si>
  <si>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</si>
  <si>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</si>
  <si>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</si>
  <si>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</si>
  <si>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</si>
  <si>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</si>
  <si>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</si>
  <si>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</si>
  <si>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</si>
  <si>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</si>
  <si>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</si>
  <si>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</si>
  <si>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</si>
  <si>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</si>
  <si>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</si>
  <si>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</si>
  <si>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</si>
  <si>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</si>
  <si>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</si>
  <si>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</si>
  <si>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</si>
  <si>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</si>
  <si>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</si>
  <si>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</si>
  <si>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</si>
  <si>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</si>
  <si>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</si>
  <si>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</si>
  <si>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</si>
  <si>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</si>
  <si>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</si>
  <si>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</si>
  <si>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</si>
  <si>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</si>
  <si>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</si>
  <si>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</si>
  <si>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</si>
  <si>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</si>
  <si>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</si>
  <si>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</si>
  <si>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</si>
  <si>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</si>
  <si>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</si>
  <si>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</si>
  <si>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</si>
  <si>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</si>
  <si>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</si>
  <si>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</si>
  <si>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</si>
  <si>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</si>
  <si>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</si>
  <si>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</si>
  <si>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</si>
  <si>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</si>
  <si>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</si>
  <si>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</si>
  <si>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</si>
  <si>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</si>
  <si>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</si>
  <si>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</si>
  <si>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</si>
  <si>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</si>
  <si>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</si>
  <si>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</si>
  <si>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</si>
  <si>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</si>
  <si>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</si>
  <si>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</si>
  <si>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</si>
  <si>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</si>
  <si>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</si>
  <si>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</si>
  <si>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</si>
  <si>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</si>
  <si>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</si>
  <si>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</si>
  <si>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</si>
  <si>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</si>
  <si>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</si>
  <si>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</si>
  <si>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</si>
  <si>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</si>
  <si>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</si>
  <si>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</si>
  <si>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</si>
  <si>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</si>
  <si>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</si>
  <si>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</si>
  <si>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</si>
  <si>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</si>
  <si>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</si>
  <si>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</si>
  <si>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</si>
  <si>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</si>
  <si>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</si>
  <si>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</si>
  <si>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</si>
  <si>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</si>
  <si>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</si>
  <si>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</si>
  <si>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</si>
  <si>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</si>
  <si>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</si>
  <si>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</si>
  <si>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</si>
  <si>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</si>
  <si>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</si>
  <si>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</si>
  <si>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</si>
  <si>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</si>
  <si>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</si>
  <si>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</si>
  <si>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</si>
  <si>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</si>
  <si>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</si>
  <si>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</si>
  <si>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</si>
  <si>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</si>
  <si>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</si>
  <si>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</si>
  <si>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</si>
  <si>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</si>
  <si>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</si>
  <si>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</si>
  <si>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</si>
  <si>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</si>
  <si>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</si>
  <si>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</si>
  <si>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</si>
  <si>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</si>
  <si>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</si>
  <si>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</si>
  <si>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</si>
  <si>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</si>
  <si>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</si>
  <si>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</si>
  <si>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</si>
  <si>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</si>
  <si>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</si>
  <si>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</si>
  <si>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</si>
  <si>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</si>
  <si>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</si>
  <si>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</si>
  <si>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</si>
  <si>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</si>
  <si>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</si>
  <si>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</si>
  <si>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</si>
  <si>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</si>
  <si>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</si>
  <si>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</si>
  <si>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</si>
  <si>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</si>
  <si>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</si>
  <si>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</si>
  <si>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</si>
  <si>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</si>
  <si>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</si>
  <si>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</si>
  <si>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</si>
  <si>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</si>
  <si>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</si>
  <si>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</si>
  <si>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</si>
  <si>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</si>
  <si>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</si>
  <si>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</si>
  <si>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</si>
  <si>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</si>
  <si>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</si>
  <si>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</si>
  <si>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</si>
  <si>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</si>
  <si>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</si>
  <si>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</si>
  <si>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</si>
  <si>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</si>
  <si>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</si>
  <si>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</si>
  <si>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</si>
  <si>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</si>
  <si>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</si>
  <si>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</si>
  <si>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</si>
  <si>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</si>
  <si>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</si>
  <si>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</si>
  <si>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</si>
  <si>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</si>
  <si>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</si>
  <si>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</si>
  <si>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</si>
  <si>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</si>
  <si>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</si>
  <si>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</si>
  <si>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</si>
  <si>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</si>
  <si>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</si>
  <si>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</si>
  <si>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</si>
  <si>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</si>
  <si>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</si>
  <si>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</si>
  <si>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</si>
  <si>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</si>
  <si>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</si>
  <si>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</si>
  <si>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</si>
  <si>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</si>
  <si>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</si>
  <si>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</si>
  <si>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</si>
  <si>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</si>
  <si>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</si>
  <si>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</si>
  <si>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</si>
  <si>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</si>
  <si>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</si>
  <si>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</si>
  <si>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</si>
  <si>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</si>
  <si>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</si>
  <si>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</si>
  <si>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</si>
  <si>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</si>
  <si>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</si>
  <si>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</si>
  <si>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</si>
  <si>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</si>
  <si>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</si>
  <si>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</si>
  <si>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</si>
  <si>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</si>
  <si>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</si>
  <si>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</si>
  <si>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</si>
  <si>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</si>
  <si>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</si>
  <si>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</si>
  <si>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</si>
  <si>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</si>
  <si>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</si>
  <si>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</si>
  <si>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</si>
  <si>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</si>
  <si>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</si>
  <si>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</si>
  <si>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</si>
  <si>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</si>
  <si>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</si>
  <si>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</si>
  <si>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</si>
  <si>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</si>
  <si>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</si>
  <si>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</si>
  <si>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</si>
  <si>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</si>
  <si>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</si>
  <si>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</si>
  <si>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</si>
  <si>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</si>
  <si>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</si>
  <si>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</si>
  <si>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</si>
  <si>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</si>
  <si>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</si>
  <si>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</si>
  <si>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</si>
  <si>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</si>
  <si>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</si>
  <si>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</si>
  <si>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</si>
  <si>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</si>
  <si>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</si>
  <si>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</si>
  <si>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</si>
  <si>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</si>
  <si>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</si>
  <si>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</si>
  <si>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</si>
  <si>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</si>
  <si>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</si>
  <si>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</si>
  <si>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</si>
  <si>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</si>
  <si>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</si>
  <si>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</si>
  <si>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</si>
  <si>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</si>
  <si>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</si>
  <si>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</si>
  <si>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</si>
  <si>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</si>
  <si>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</si>
  <si>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</si>
  <si>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</si>
  <si>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</si>
  <si>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</si>
  <si>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</si>
  <si>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</si>
  <si>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</si>
  <si>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</si>
  <si>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</si>
  <si>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</si>
  <si>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</si>
  <si>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</si>
  <si>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</si>
  <si>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</si>
  <si>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</si>
  <si>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</si>
  <si>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</si>
  <si>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</si>
  <si>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</si>
  <si>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</si>
  <si>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</si>
  <si>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</si>
  <si>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</si>
  <si>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</si>
  <si>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</si>
  <si>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</si>
  <si>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</si>
  <si>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</si>
  <si>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</si>
  <si>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</si>
  <si>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</si>
  <si>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</si>
  <si>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</si>
  <si>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</si>
  <si>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</si>
  <si>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</si>
  <si>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</si>
  <si>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</si>
  <si>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</si>
  <si>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</si>
  <si>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</si>
  <si>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</si>
  <si>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</si>
  <si>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</si>
  <si>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</si>
  <si>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</si>
  <si>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</si>
  <si>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</si>
  <si>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</si>
  <si>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</si>
  <si>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</si>
  <si>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</si>
  <si>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</si>
  <si>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</si>
  <si>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</si>
  <si>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</si>
  <si>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</si>
  <si>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</si>
  <si>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</si>
  <si>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</si>
  <si>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</si>
  <si>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</si>
  <si>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</si>
  <si>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</si>
  <si>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</si>
  <si>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</si>
  <si>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</si>
  <si>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</si>
  <si>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</si>
  <si>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</si>
  <si>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</si>
  <si>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</si>
  <si>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</si>
  <si>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</si>
  <si>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</si>
  <si>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</si>
  <si>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</si>
  <si>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</si>
  <si>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</si>
  <si>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</si>
  <si>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</si>
  <si>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</si>
  <si>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</si>
  <si>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</si>
  <si>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</si>
  <si>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</si>
  <si>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</si>
  <si>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</si>
  <si>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</si>
  <si>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</si>
  <si>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</si>
  <si>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</si>
  <si>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</si>
  <si>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</si>
  <si>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</si>
  <si>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</si>
  <si>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</si>
  <si>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</si>
  <si>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</si>
  <si>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</si>
  <si>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</si>
  <si>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</si>
  <si>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</si>
  <si>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</si>
  <si>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</si>
  <si>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</si>
  <si>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</si>
  <si>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</si>
  <si>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</si>
  <si>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</si>
  <si>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</si>
  <si>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</si>
  <si>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</si>
  <si>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</si>
  <si>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</si>
  <si>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</si>
  <si>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</si>
  <si>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</si>
  <si>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</si>
  <si>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</si>
  <si>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</si>
  <si>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</si>
  <si>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</si>
  <si>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</si>
  <si>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</si>
  <si>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</si>
  <si>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</si>
  <si>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</si>
  <si>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</si>
  <si>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</si>
  <si>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</si>
  <si>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</si>
  <si>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</si>
  <si>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</si>
  <si>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</si>
  <si>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</si>
  <si>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</si>
  <si>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</si>
  <si>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</si>
  <si>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</si>
  <si>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</si>
  <si>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</si>
  <si>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</si>
  <si>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</si>
  <si>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</si>
  <si>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</si>
  <si>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</si>
  <si>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</si>
  <si>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</si>
  <si>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</si>
  <si>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</si>
  <si>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</si>
  <si>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</si>
  <si>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</si>
  <si>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</si>
  <si>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</si>
  <si>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</si>
  <si>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</si>
  <si>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</si>
  <si>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</si>
  <si>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</si>
  <si>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</si>
  <si>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</si>
  <si>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</si>
  <si>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</si>
  <si>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</si>
  <si>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</si>
  <si>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</si>
  <si>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</si>
  <si>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</si>
  <si>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</si>
  <si>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</si>
  <si>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</si>
  <si>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</si>
  <si>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</si>
  <si>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</si>
  <si>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</si>
  <si>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</si>
  <si>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</si>
  <si>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</si>
  <si>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</si>
  <si>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</si>
  <si>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</si>
  <si>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</si>
  <si>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</si>
  <si>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</si>
  <si>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</si>
  <si>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</si>
  <si>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</si>
  <si>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</si>
  <si>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</si>
  <si>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</si>
  <si>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</si>
  <si>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</si>
  <si>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</si>
  <si>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</si>
  <si>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</si>
  <si>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</si>
  <si>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</si>
  <si>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</si>
  <si>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</si>
  <si>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</si>
  <si>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</si>
  <si>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</si>
  <si>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</si>
  <si>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</si>
  <si>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</si>
  <si>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</si>
  <si>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</si>
  <si>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</si>
  <si>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</si>
  <si>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</si>
  <si>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</si>
  <si>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</si>
  <si>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</si>
  <si>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</si>
  <si>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</si>
  <si>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</si>
  <si>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</si>
  <si>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</si>
  <si>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</si>
  <si>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</si>
  <si>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</si>
  <si>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!EM PROCESSO DE DESATIVACAO! BARRA DE APOIO ANGULAR, 60 CM, EM ACO INOX POLIDO, DIAMETRO MINIMO 3 CM</t>
  </si>
  <si>
    <t>!EM PROCESSO DE DESATIVACAO! BARRA DE APOIO LAVATORIO DE CANTO, EM ACO INOX POLIDO, DIAMETRO MINIMO 3 CM.</t>
  </si>
  <si>
    <t>!EM PROCESSO DE DESATIVACAO! BARRA DE APOIO LAVATORIO, EM ACO INOX POLIDO, *40 X 50* CM,  DIAMETRO MINIMO 3 CM</t>
  </si>
  <si>
    <t>!EM PROCESSO DE DESATIVACAO! MADEIRA DE 1A. QUALIDADE (MADEIRA BRANCA), SERRADA E NAO APARELHADA, PARA FORMAS DE CONCRETO ARMADO</t>
  </si>
  <si>
    <t>AGREGADO RECICLADO (RCD), CLASSE A, CINZA, TIPO RACHAO RECICLADO</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</si>
  <si>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</si>
  <si>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</si>
  <si>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</si>
  <si>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</si>
  <si>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OPERADOR DE PAVIMENTADORA/MESA VIBROACABADORA (MENSALISTA)</t>
  </si>
  <si>
    <t>POSTE DE CONCRETO CIRCULAR, 200 KG, H = 17 M (NBR 8451)</t>
  </si>
  <si>
    <t>POSTE DE CONCRETO CIRCULAR, 200 KG, H = 22,5 M (NBR 8451)</t>
  </si>
  <si>
    <t>POSTE DE CONCRETO DUPLO T, TIPO D, 100 KG, H = 7 M (NBR 8451)</t>
  </si>
  <si>
    <t>POSTE DE CONCRETO DUPLO T, 100 KG, H = 6 M, (NBR 8451)</t>
  </si>
  <si>
    <t>POSTE DE CONCRETO DUPLO T, 200 KG, H = 8 M (NBR 8451)</t>
  </si>
  <si>
    <t>POSTE DE CONCRETO PADRAO, 1 CAIXA, H = 7,5 M</t>
  </si>
  <si>
    <t>POSTE DE CONCRETO PADRAO, 2 CAIXAS, H = 7,5 M</t>
  </si>
  <si>
    <t>POSTE DE CONCRETO PADRAO, 3 CAIXAS , H = 7,5 M</t>
  </si>
  <si>
    <t>POSTE DE CONCRETO PADRAO, 4 CAIXAS , H = 7,5 M</t>
  </si>
  <si>
    <t>Ref.: Tabela de Serviços
SINAPI (SETEMBRO/2018)                                                          
e/ou composições PiniTCPO</t>
  </si>
  <si>
    <t>2HR*2DIAS*4SEMANAS*3MESES</t>
  </si>
  <si>
    <t>HDA ILUMINAÇÃO DE LED</t>
  </si>
  <si>
    <t>11.496.607/0002-01</t>
  </si>
  <si>
    <t>(65) 9637-0667</t>
  </si>
  <si>
    <t>ANDRÉ</t>
  </si>
  <si>
    <t>IPI CÁLCULADO PARA EMPRESAS FORA DE CUIABÁ (IPI  DO VALOR UNITÁRIO)</t>
  </si>
  <si>
    <t>CONEX- ELETROMECÂNICA IND. E COM. LTDA</t>
  </si>
  <si>
    <t>54.601.612/0001-69</t>
  </si>
  <si>
    <t>(11)2331-0303</t>
  </si>
  <si>
    <t>BRUNA</t>
  </si>
  <si>
    <t>ILUMATIC</t>
  </si>
  <si>
    <t>61.276.226/0001-04</t>
  </si>
  <si>
    <t>(11) 2149-0299</t>
  </si>
  <si>
    <t>HENRIQUE</t>
  </si>
  <si>
    <t xml:space="preserve"> INSTALAÇÃO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t>
  </si>
  <si>
    <t xml:space="preserve">BDI DIFERENCIADO CONFORMR ACÓRDÃO Nº 2622/2013 – TCU – Plenário </t>
  </si>
  <si>
    <t>FORNECIMENTO DE LUMINÁRIA MODULAR DE LED 50 W COM BDI DIFERENCIADO DE  11,43 %</t>
  </si>
  <si>
    <t>2,5*1,25</t>
  </si>
  <si>
    <t>3.53</t>
  </si>
  <si>
    <t>4HR*4DIAS*4SEMANAS*3MESES</t>
  </si>
  <si>
    <t>FORNECIMENTO E INSTALAÇÃO DE CHUMBADOR DE ACO, 3/4" X 510 MM, PARA POSTES DE ACO COM BASE, INCLUSO PORCA E ARRUELA</t>
  </si>
  <si>
    <t>BARRA ROSCAVEL 3/4" X 1M</t>
  </si>
  <si>
    <t xml:space="preserve">PORCA 3/4" </t>
  </si>
  <si>
    <t xml:space="preserve">ARRUELA 3/4" </t>
  </si>
  <si>
    <t xml:space="preserve">**COMPOSIÇÃO BASEADA NO BOLETIM SINAPI (MARÇ/2018) "73855/1" . JUSTIFICATIVA: FOI UTILIZADO A MESMA REFERENCIA DE SERVIÇO DA BARRA DE 1'', DESDE QUE A MÃO DE OBRA É A MESMA PARA INSTALAÇÃO, SENDO ALTERADO SOMENTE OS INSUMOS. </t>
  </si>
  <si>
    <t>BRASILÂNDIA PARAFUSOS</t>
  </si>
  <si>
    <t>07.371.874/0001-02</t>
  </si>
  <si>
    <t>(65) 3027-3663</t>
  </si>
  <si>
    <t>SIDNEI</t>
  </si>
  <si>
    <t>OESTE PARAFUSOS</t>
  </si>
  <si>
    <t>02.113.503/0001-07</t>
  </si>
  <si>
    <t>(65) 3661-6498</t>
  </si>
  <si>
    <t>GILBERTO</t>
  </si>
  <si>
    <t>TONINHO</t>
  </si>
  <si>
    <t>02.900.216/0001-39</t>
  </si>
  <si>
    <t>(65) 3027-1606</t>
  </si>
  <si>
    <t>HOBERT</t>
  </si>
  <si>
    <t>BARRA ROSCAVEL 3/4" PARA  0,51M</t>
  </si>
  <si>
    <t>JUSTIFICATIVA:</t>
  </si>
  <si>
    <t>COMO NO MATERIAL É 1 METRO, FOI PRECISO TRANSFORMAR 1 METRO EM 0,60 METRO, ASSIM: 0,6 X O VALOR DO MATERIAL</t>
  </si>
  <si>
    <t>p</t>
  </si>
  <si>
    <t>ILUMINAÇÃO  DA PRAÇA DO CASTELÂNDIA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</si>
</sst>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3" formatCode="_-* #,##0.00_-;\-* #,##0.00_-;_-* &quot;-&quot;??_-;_-@_-"/>
    <numFmt numFmtId="164" formatCode="&quot;R$&quot;\ #,##0.00;[Red]\-&quot;R$&quot;\ #,##0.00"/>
    <numFmt numFmtId="165" formatCode="_-&quot;R$&quot;\ * #,##0.00_-;\-&quot;R$&quot;\ * #,##0.00_-;_-&quot;R$&quot;\ * &quot;-&quot;??_-;_-@_-"/>
    <numFmt numFmtId="166" formatCode="_(&quot;R$ &quot;* #,##0.00_);_(&quot;R$ &quot;* \(#,##0.00\);_(&quot;R$ &quot;* &quot;-&quot;??_);_(@_)"/>
    <numFmt numFmtId="167" formatCode="_(* #,##0.00_);_(* \(#,##0.00\);_(* &quot;-&quot;??_);_(@_)"/>
    <numFmt numFmtId="168" formatCode="0.000"/>
    <numFmt numFmtId="169" formatCode="0.0000"/>
    <numFmt numFmtId="170" formatCode="0.0000000"/>
    <numFmt numFmtId="171" formatCode="_-* #,##0.00\ _€_-;\-* #,##0.00\ _€_-;_-* &quot;-&quot;??\ _€_-;_-@_-"/>
    <numFmt numFmtId="172" formatCode="#\,##0."/>
    <numFmt numFmtId="173" formatCode="_(&quot;$&quot;* #,##0_);_(&quot;$&quot;* \(#,##0\);_(&quot;$&quot;* &quot;-&quot;_);_(@_)"/>
    <numFmt numFmtId="174" formatCode="_(&quot;$&quot;* #,##0.00_);_(&quot;$&quot;* \(#,##0.00\);_(&quot;$&quot;* &quot;-&quot;??_);_(@_)"/>
    <numFmt numFmtId="175" formatCode="\$#."/>
    <numFmt numFmtId="176" formatCode="#,##0.00&quot; &quot;;&quot; (&quot;#,##0.00&quot;)&quot;;&quot; -&quot;#&quot; &quot;;@&quot; &quot;"/>
    <numFmt numFmtId="177" formatCode="#,##0.00&quot; &quot;;&quot;-&quot;#,##0.00&quot; &quot;;&quot; -&quot;#&quot; &quot;;@&quot; &quot;"/>
    <numFmt numFmtId="178" formatCode="#.00"/>
    <numFmt numFmtId="179" formatCode="0.00_)"/>
    <numFmt numFmtId="180" formatCode="%#.00"/>
    <numFmt numFmtId="181" formatCode="#\,##0.00"/>
    <numFmt numFmtId="182" formatCode="[$R$-416]&quot; &quot;#,##0.00;[Red]&quot;-&quot;[$R$-416]&quot; &quot;#,##0.00"/>
    <numFmt numFmtId="183" formatCode="#,"/>
    <numFmt numFmtId="184" formatCode="_(* #,##0_);_(* \(#,##0\);_(* &quot;-&quot;_);_(@_)"/>
    <numFmt numFmtId="185" formatCode="_([$€-2]* #,##0.00_);_([$€-2]* \(#,##0.00\);_([$€-2]* &quot;-&quot;??_)"/>
    <numFmt numFmtId="186" formatCode="&quot;Verdadeiro&quot;;&quot;Verdadeiro&quot;;&quot;Falso&quot;"/>
    <numFmt numFmtId="187" formatCode="[$€]#,##0.00_);[Red]\([$€]#,##0.00\)"/>
    <numFmt numFmtId="188" formatCode="#,##0.000_);\(#,##0.000\)"/>
    <numFmt numFmtId="189" formatCode="[$R$ -416]#,##0.00"/>
    <numFmt numFmtId="190" formatCode="&quot;R$&quot;\ #,##0.00"/>
    <numFmt numFmtId="191" formatCode="_(* #,##0.0000000000_);_(* \(#,##0.0000000000\);_(* &quot;-&quot;??_);_(@_)"/>
    <numFmt numFmtId="192" formatCode="&quot;R$ &quot;#,##0.00"/>
    <numFmt numFmtId="193" formatCode="&quot;R$ &quot;#,##0.000"/>
    <numFmt numFmtId="194" formatCode="0.0%"/>
    <numFmt numFmtId="195" formatCode="_(* #,##0.00_);_(* \(#,##0.00\);_(* \-??_);_(@_)"/>
    <numFmt numFmtId="196" formatCode="_-&quot;$&quot;\ * #,##0.00_-;\-&quot;$&quot;\ * #,##0.00_-;_-&quot;$&quot;\ * &quot;-&quot;??_-;_-@_-"/>
    <numFmt numFmtId="197" formatCode="#,##0.000"/>
    <numFmt numFmtId="198" formatCode="&quot;R$&quot;#,##0.00"/>
  </numFmts>
  <fonts count="154">
    <font>
      <sz val="11"/>
      <color theme="1"/>
      <name val="Calibri"/>
      <family val="2"/>
      <scheme val="minor"/>
    </font>
    <font>
      <sz val="11"/>
      <color theme="1"/>
      <name val="Calibri"/>
      <family val="2"/>
      <scheme val="minor"/>
    </font>
    <font>
      <sz val="12"/>
      <color theme="1"/>
      <name val="Arial"/>
      <family val="2"/>
    </font>
    <font>
      <b/>
      <sz val="12"/>
      <name val="Arial"/>
      <family val="2"/>
    </font>
    <font>
      <sz val="12"/>
      <name val="Arial"/>
      <family val="2"/>
    </font>
    <font>
      <sz val="10"/>
      <name val="Arial"/>
      <family val="2"/>
    </font>
    <font>
      <sz val="11"/>
      <color indexed="8"/>
      <name val="Calibri"/>
      <family val="2"/>
    </font>
    <font>
      <sz val="10"/>
      <name val="Arial"/>
      <family val="2"/>
    </font>
    <font>
      <sz val="9"/>
      <color indexed="10"/>
      <name val="Geneva"/>
      <family val="2"/>
    </font>
    <font>
      <u/>
      <sz val="10"/>
      <color indexed="12"/>
      <name val="Arial"/>
      <family val="2"/>
    </font>
    <font>
      <u/>
      <sz val="10"/>
      <color theme="10"/>
      <name val="Arial"/>
      <family val="2"/>
    </font>
    <font>
      <sz val="1"/>
      <name val="Arial"/>
      <family val="2"/>
    </font>
    <font>
      <b/>
      <sz val="20"/>
      <name val="Arial"/>
      <family val="2"/>
    </font>
    <font>
      <sz val="14"/>
      <name val="Arial"/>
      <family val="2"/>
    </font>
    <font>
      <b/>
      <sz val="14"/>
      <name val="Arial"/>
      <family val="2"/>
    </font>
    <font>
      <sz val="3"/>
      <name val="Arial"/>
      <family val="2"/>
    </font>
    <font>
      <b/>
      <sz val="21.5"/>
      <name val="Arial"/>
      <family val="2"/>
    </font>
    <font>
      <b/>
      <sz val="11"/>
      <name val="Arial"/>
      <family val="2"/>
    </font>
    <font>
      <b/>
      <sz val="10"/>
      <name val="Arial"/>
      <family val="2"/>
    </font>
    <font>
      <b/>
      <sz val="8"/>
      <name val="Arial"/>
      <family val="2"/>
    </font>
    <font>
      <sz val="30"/>
      <name val="Arial"/>
      <family val="2"/>
    </font>
    <font>
      <b/>
      <sz val="30"/>
      <color rgb="FFFF0000"/>
      <name val="Arial"/>
      <family val="2"/>
    </font>
    <font>
      <b/>
      <sz val="30"/>
      <name val="Arial"/>
      <family val="2"/>
    </font>
    <font>
      <b/>
      <sz val="9"/>
      <name val="Arial"/>
      <family val="2"/>
    </font>
    <font>
      <b/>
      <sz val="3"/>
      <name val="Arial"/>
      <family val="2"/>
    </font>
    <font>
      <b/>
      <sz val="18"/>
      <name val="Arial"/>
      <family val="2"/>
    </font>
    <font>
      <sz val="10"/>
      <color indexed="10"/>
      <name val="Arial"/>
      <family val="2"/>
    </font>
    <font>
      <b/>
      <sz val="1"/>
      <name val="Arial"/>
      <family val="2"/>
    </font>
    <font>
      <b/>
      <sz val="14"/>
      <color theme="0"/>
      <name val="Arial"/>
      <family val="2"/>
    </font>
    <font>
      <b/>
      <sz val="12"/>
      <color theme="1"/>
      <name val="Calibri"/>
      <family val="2"/>
      <scheme val="minor"/>
    </font>
    <font>
      <sz val="48"/>
      <name val="Arial"/>
      <family val="2"/>
    </font>
    <font>
      <sz val="11"/>
      <name val="Arial"/>
      <family val="2"/>
    </font>
    <font>
      <sz val="10"/>
      <color rgb="FFFF0000"/>
      <name val="Arial"/>
      <family val="2"/>
    </font>
    <font>
      <b/>
      <sz val="1.5"/>
      <name val="Arial"/>
      <family val="2"/>
    </font>
    <font>
      <sz val="1.5"/>
      <color theme="1"/>
      <name val="Calibri"/>
      <family val="2"/>
      <scheme val="minor"/>
    </font>
    <font>
      <sz val="12"/>
      <color indexed="8"/>
      <name val="Arial"/>
      <family val="2"/>
    </font>
    <font>
      <sz val="8"/>
      <name val="Arial"/>
      <family val="2"/>
    </font>
    <font>
      <sz val="10"/>
      <color indexed="8"/>
      <name val="Arial"/>
      <family val="2"/>
    </font>
    <font>
      <u/>
      <sz val="11"/>
      <color theme="10"/>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sz val="10"/>
      <name val="Courier"/>
      <family val="3"/>
    </font>
    <font>
      <sz val="12"/>
      <name val="Times New Roman"/>
      <family val="1"/>
    </font>
    <font>
      <sz val="11"/>
      <color rgb="FF000000"/>
      <name val="Arial"/>
      <family val="2"/>
    </font>
    <font>
      <sz val="11"/>
      <color indexed="8"/>
      <name val="Arial"/>
      <family val="2"/>
    </font>
    <font>
      <b/>
      <i/>
      <sz val="16"/>
      <name val="Helv"/>
    </font>
    <font>
      <sz val="10"/>
      <name val="Times New Roman"/>
      <family val="1"/>
    </font>
    <font>
      <b/>
      <i/>
      <u/>
      <sz val="11"/>
      <color rgb="FF000000"/>
      <name val="Arial"/>
      <family val="2"/>
    </font>
    <font>
      <sz val="10"/>
      <name val="MS Sans Serif"/>
      <family val="2"/>
    </font>
    <font>
      <sz val="1"/>
      <color indexed="18"/>
      <name val="Courier"/>
      <family val="3"/>
    </font>
    <font>
      <b/>
      <sz val="1"/>
      <color indexed="8"/>
      <name val="Courier"/>
      <family val="3"/>
    </font>
    <font>
      <b/>
      <sz val="11"/>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u/>
      <sz val="8.5"/>
      <color theme="10"/>
      <name val="Arial"/>
      <family val="2"/>
    </font>
    <font>
      <sz val="10"/>
      <color theme="0"/>
      <name val="Arial"/>
      <family val="2"/>
    </font>
    <font>
      <sz val="20"/>
      <color rgb="FFFF0000"/>
      <name val="Arial"/>
      <family val="2"/>
    </font>
    <font>
      <b/>
      <sz val="16"/>
      <name val="Arial"/>
      <family val="2"/>
    </font>
    <font>
      <b/>
      <sz val="22"/>
      <color theme="0"/>
      <name val="Arial"/>
      <family val="2"/>
    </font>
    <font>
      <b/>
      <sz val="22"/>
      <name val="Arial"/>
      <family val="2"/>
    </font>
    <font>
      <b/>
      <sz val="12"/>
      <color indexed="8"/>
      <name val="Arial"/>
      <family val="2"/>
    </font>
    <font>
      <sz val="1"/>
      <name val="Times New Roman"/>
      <family val="1"/>
    </font>
    <font>
      <i/>
      <sz val="1"/>
      <color indexed="8"/>
      <name val="Arial"/>
      <family val="2"/>
    </font>
    <font>
      <sz val="4"/>
      <name val="Arial"/>
      <family val="2"/>
    </font>
    <font>
      <b/>
      <sz val="4"/>
      <name val="Arial"/>
      <family val="2"/>
    </font>
    <font>
      <sz val="10"/>
      <color indexed="50"/>
      <name val="Arial"/>
      <family val="2"/>
    </font>
    <font>
      <sz val="4"/>
      <color indexed="50"/>
      <name val="Arial"/>
      <family val="2"/>
    </font>
    <font>
      <sz val="4"/>
      <color indexed="8"/>
      <name val="Arial"/>
      <family val="2"/>
    </font>
    <font>
      <b/>
      <sz val="12"/>
      <color indexed="8"/>
      <name val="Calibri"/>
      <family val="2"/>
    </font>
    <font>
      <sz val="18"/>
      <name val="Arial"/>
      <family val="2"/>
    </font>
    <font>
      <b/>
      <sz val="14"/>
      <color theme="1"/>
      <name val="Arial"/>
      <family val="2"/>
    </font>
    <font>
      <sz val="12"/>
      <color rgb="FF333333"/>
      <name val="Arial"/>
      <family val="2"/>
    </font>
    <font>
      <b/>
      <sz val="12"/>
      <color rgb="FFFF0000"/>
      <name val="Arial"/>
      <family val="2"/>
    </font>
    <font>
      <b/>
      <sz val="12"/>
      <color theme="1"/>
      <name val="Arial"/>
      <family val="2"/>
    </font>
    <font>
      <sz val="12"/>
      <color rgb="FF222222"/>
      <name val="Arial"/>
      <family val="2"/>
    </font>
    <font>
      <b/>
      <u/>
      <sz val="12"/>
      <name val="Arial"/>
      <family val="2"/>
    </font>
    <font>
      <sz val="12"/>
      <color rgb="FF000000"/>
      <name val="Arial"/>
      <family val="2"/>
    </font>
    <font>
      <i/>
      <sz val="12"/>
      <color indexed="8"/>
      <name val="Arial"/>
      <family val="2"/>
    </font>
    <font>
      <b/>
      <i/>
      <sz val="12"/>
      <color indexed="8"/>
      <name val="Arial"/>
      <family val="2"/>
    </font>
    <font>
      <u/>
      <sz val="12"/>
      <color theme="10"/>
      <name val="Arial"/>
      <family val="2"/>
    </font>
    <font>
      <b/>
      <sz val="16"/>
      <color rgb="FFFFFFFF"/>
      <name val="Arial"/>
      <family val="2"/>
    </font>
    <font>
      <b/>
      <sz val="12"/>
      <color rgb="FF000000"/>
      <name val="Arial"/>
      <family val="2"/>
    </font>
    <font>
      <b/>
      <sz val="12"/>
      <color rgb="FFFFFFFF"/>
      <name val="Arial"/>
      <family val="2"/>
    </font>
    <font>
      <sz val="12"/>
      <color indexed="63"/>
      <name val="Arial"/>
      <family val="2"/>
    </font>
    <font>
      <sz val="10"/>
      <name val="Arial"/>
      <family val="2"/>
    </font>
    <font>
      <sz val="10"/>
      <color theme="1"/>
      <name val="Arial"/>
      <family val="2"/>
    </font>
    <font>
      <b/>
      <i/>
      <sz val="10"/>
      <name val="Arial"/>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u/>
      <sz val="7.5"/>
      <color indexed="12"/>
      <name val="Courier"/>
      <family val="3"/>
    </font>
    <font>
      <sz val="12"/>
      <color indexed="20"/>
      <name val="Times New Roman"/>
      <family val="2"/>
    </font>
    <font>
      <sz val="12"/>
      <color indexed="60"/>
      <name val="Times New Roman"/>
      <family val="2"/>
    </font>
    <font>
      <sz val="11"/>
      <color rgb="FF000000"/>
      <name val="Calibri"/>
      <family val="2"/>
      <charset val="204"/>
    </font>
    <font>
      <sz val="11"/>
      <color indexed="8"/>
      <name val="Calibri"/>
      <family val="2"/>
      <charset val="204"/>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0"/>
      <name val="Arial"/>
      <family val="2"/>
    </font>
    <font>
      <b/>
      <sz val="12"/>
      <name val="Calibri"/>
      <family val="2"/>
      <scheme val="minor"/>
    </font>
    <font>
      <sz val="12"/>
      <color theme="1"/>
      <name val="Calibri"/>
      <family val="2"/>
      <scheme val="minor"/>
    </font>
    <font>
      <b/>
      <sz val="10"/>
      <color rgb="FFFF0000"/>
      <name val="Arial"/>
      <family val="2"/>
    </font>
    <font>
      <b/>
      <sz val="1"/>
      <color theme="0"/>
      <name val="Arial"/>
      <family val="2"/>
    </font>
    <font>
      <b/>
      <sz val="14"/>
      <color indexed="9"/>
      <name val="Arial"/>
      <family val="2"/>
    </font>
    <font>
      <b/>
      <sz val="1"/>
      <color indexed="9"/>
      <name val="Arial"/>
      <family val="2"/>
    </font>
    <font>
      <sz val="8"/>
      <color indexed="8"/>
      <name val="Verdana"/>
      <family val="2"/>
    </font>
    <font>
      <b/>
      <sz val="14"/>
      <color rgb="FFFF0000"/>
      <name val="Arial"/>
      <family val="2"/>
    </font>
    <font>
      <b/>
      <sz val="16"/>
      <color rgb="FFFF0000"/>
      <name val="Arial"/>
      <family val="2"/>
    </font>
    <font>
      <b/>
      <sz val="28"/>
      <color rgb="FFFF0000"/>
      <name val="Arial"/>
      <family val="2"/>
    </font>
    <font>
      <sz val="2"/>
      <name val="Arial"/>
      <family val="2"/>
    </font>
    <font>
      <sz val="20"/>
      <name val="Arial"/>
      <family val="2"/>
    </font>
    <font>
      <b/>
      <sz val="2"/>
      <color theme="0"/>
      <name val="Arial"/>
      <family val="2"/>
    </font>
    <font>
      <b/>
      <sz val="12"/>
      <color theme="0"/>
      <name val="Arial"/>
      <family val="2"/>
    </font>
    <font>
      <b/>
      <sz val="2"/>
      <name val="Arial"/>
      <family val="2"/>
    </font>
    <font>
      <sz val="1"/>
      <color theme="9" tint="-0.499984740745262"/>
      <name val="Arial"/>
      <family val="2"/>
    </font>
    <font>
      <sz val="10"/>
      <color theme="9" tint="-0.499984740745262"/>
      <name val="Arial"/>
      <family val="2"/>
    </font>
    <font>
      <u/>
      <sz val="11"/>
      <color theme="10"/>
      <name val="Calibri"/>
      <family val="2"/>
    </font>
    <font>
      <b/>
      <sz val="13"/>
      <name val="Arial"/>
      <family val="2"/>
    </font>
    <font>
      <b/>
      <sz val="11"/>
      <color theme="1"/>
      <name val="Arial"/>
      <family val="2"/>
    </font>
    <font>
      <sz val="8"/>
      <color rgb="FF000000"/>
      <name val="Verdana"/>
      <family val="2"/>
    </font>
    <font>
      <sz val="11.5"/>
      <name val="Arial"/>
      <family val="2"/>
    </font>
  </fonts>
  <fills count="83">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00"/>
        <bgColor indexed="64"/>
      </patternFill>
    </fill>
    <fill>
      <patternFill patternType="solid">
        <fgColor rgb="FF0070C0"/>
        <bgColor indexed="64"/>
      </patternFill>
    </fill>
    <fill>
      <patternFill patternType="solid">
        <fgColor indexed="22"/>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rgb="FF00B0F0"/>
        <bgColor indexed="64"/>
      </patternFill>
    </fill>
    <fill>
      <patternFill patternType="solid">
        <fgColor indexed="9"/>
        <bgColor indexed="64"/>
      </patternFill>
    </fill>
    <fill>
      <patternFill patternType="solid">
        <fgColor indexed="27"/>
        <bgColor indexed="64"/>
      </patternFill>
    </fill>
    <fill>
      <patternFill patternType="solid">
        <fgColor indexed="52"/>
        <bgColor indexed="64"/>
      </patternFill>
    </fill>
    <fill>
      <patternFill patternType="solid">
        <fgColor indexed="26"/>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51"/>
        <bgColor indexed="64"/>
      </patternFill>
    </fill>
    <fill>
      <patternFill patternType="solid">
        <fgColor theme="4" tint="0.79998168889431442"/>
        <bgColor indexed="64"/>
      </patternFill>
    </fill>
    <fill>
      <patternFill patternType="solid">
        <fgColor indexed="47"/>
        <bgColor indexed="64"/>
      </patternFill>
    </fill>
    <fill>
      <patternFill patternType="solid">
        <fgColor rgb="FF5075B7"/>
      </patternFill>
    </fill>
    <fill>
      <patternFill patternType="solid">
        <fgColor rgb="FF7C6362"/>
      </patternFill>
    </fill>
    <fill>
      <patternFill patternType="solid">
        <fgColor rgb="FFB9C8DC"/>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indexed="23"/>
        <bgColor indexed="64"/>
      </patternFill>
    </fill>
    <fill>
      <patternFill patternType="solid">
        <fgColor indexed="13"/>
        <bgColor indexed="64"/>
      </patternFill>
    </fill>
    <fill>
      <patternFill patternType="solid">
        <fgColor indexed="30"/>
        <bgColor indexed="64"/>
      </patternFill>
    </fill>
    <fill>
      <patternFill patternType="solid">
        <fgColor indexed="55"/>
        <bgColor indexed="64"/>
      </patternFill>
    </fill>
    <fill>
      <patternFill patternType="solid">
        <fgColor indexed="43"/>
        <bgColor indexed="64"/>
      </patternFill>
    </fill>
    <fill>
      <patternFill patternType="solid">
        <fgColor theme="9" tint="0.59999389629810485"/>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2" tint="-9.9978637043366805E-2"/>
        <bgColor indexed="64"/>
      </patternFill>
    </fill>
  </fills>
  <borders count="22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double">
        <color indexed="17"/>
      </left>
      <right style="double">
        <color indexed="17"/>
      </right>
      <top/>
      <bottom style="double">
        <color indexed="17"/>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double">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DashDot">
        <color theme="4" tint="-0.24994659260841701"/>
      </top>
      <bottom style="mediumDashDot">
        <color theme="4" tint="-0.24994659260841701"/>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rgb="FF7590BF"/>
      </left>
      <right style="medium">
        <color indexed="64"/>
      </right>
      <top style="thin">
        <color rgb="FF7590BF"/>
      </top>
      <bottom style="thin">
        <color rgb="FF7590BF"/>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15837">
    <xf numFmtId="0" fontId="0" fillId="0" borderId="0"/>
    <xf numFmtId="0" fontId="5" fillId="0" borderId="0"/>
    <xf numFmtId="0" fontId="8" fillId="0" borderId="0"/>
    <xf numFmtId="0" fontId="8" fillId="0" borderId="0"/>
    <xf numFmtId="0" fontId="6" fillId="0" borderId="0"/>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 fontId="7" fillId="0" borderId="0"/>
    <xf numFmtId="0" fontId="7" fillId="0" borderId="0"/>
    <xf numFmtId="0" fontId="7" fillId="0" borderId="0"/>
    <xf numFmtId="0" fontId="7" fillId="0" borderId="0"/>
    <xf numFmtId="0" fontId="7" fillId="0" borderId="0"/>
    <xf numFmtId="0" fontId="7" fillId="0" borderId="0"/>
    <xf numFmtId="4" fontId="7" fillId="0" borderId="0"/>
    <xf numFmtId="0" fontId="7" fillId="0" borderId="0"/>
    <xf numFmtId="0" fontId="7" fillId="0" borderId="0"/>
    <xf numFmtId="0" fontId="2" fillId="0" borderId="0"/>
    <xf numFmtId="0" fontId="7" fillId="0" borderId="0"/>
    <xf numFmtId="0" fontId="1"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2"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4" fontId="7" fillId="0" borderId="0"/>
    <xf numFmtId="0" fontId="7" fillId="0" borderId="0"/>
    <xf numFmtId="0" fontId="7" fillId="0" borderId="0"/>
    <xf numFmtId="0" fontId="1" fillId="0" borderId="0"/>
    <xf numFmtId="167" fontId="7" fillId="0" borderId="0" applyFon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7" fillId="0" borderId="0"/>
    <xf numFmtId="4" fontId="7" fillId="0" borderId="0"/>
    <xf numFmtId="0" fontId="7" fillId="0" borderId="0"/>
    <xf numFmtId="4" fontId="7" fillId="0" borderId="0"/>
    <xf numFmtId="4"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35" fillId="0" borderId="0" applyFont="0" applyFill="0" applyBorder="0" applyAlignment="0" applyProtection="0"/>
    <xf numFmtId="167" fontId="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6" fillId="0" borderId="0"/>
    <xf numFmtId="0" fontId="5" fillId="0" borderId="0"/>
    <xf numFmtId="0" fontId="7" fillId="0" borderId="0"/>
    <xf numFmtId="0" fontId="38" fillId="0" borderId="0" applyNumberFormat="0" applyFill="0" applyBorder="0" applyAlignment="0" applyProtection="0"/>
    <xf numFmtId="0" fontId="39" fillId="0" borderId="0"/>
    <xf numFmtId="0" fontId="40" fillId="0" borderId="0" applyNumberFormat="0" applyBorder="0" applyProtection="0"/>
    <xf numFmtId="0" fontId="40" fillId="0" borderId="0" applyNumberFormat="0" applyBorder="0" applyProtection="0"/>
    <xf numFmtId="171" fontId="7" fillId="0" borderId="0" applyFont="0" applyFill="0" applyBorder="0" applyAlignment="0" applyProtection="0"/>
    <xf numFmtId="172" fontId="41" fillId="0" borderId="0">
      <protection locked="0"/>
    </xf>
    <xf numFmtId="0" fontId="18" fillId="16" borderId="42" applyFill="0" applyBorder="0" applyAlignment="0" applyProtection="0">
      <alignment vertical="center"/>
      <protection locked="0"/>
    </xf>
    <xf numFmtId="173" fontId="7" fillId="0" borderId="0" applyFont="0" applyFill="0" applyBorder="0" applyAlignment="0" applyProtection="0"/>
    <xf numFmtId="174" fontId="7" fillId="0" borderId="0" applyFont="0" applyFill="0" applyBorder="0" applyAlignment="0" applyProtection="0"/>
    <xf numFmtId="175" fontId="41" fillId="0" borderId="0">
      <protection locked="0"/>
    </xf>
    <xf numFmtId="0" fontId="41" fillId="0" borderId="0">
      <protection locked="0"/>
    </xf>
    <xf numFmtId="0" fontId="41" fillId="0" borderId="0">
      <protection locked="0"/>
    </xf>
    <xf numFmtId="176" fontId="40" fillId="0" borderId="0" applyBorder="0" applyProtection="0"/>
    <xf numFmtId="176" fontId="40" fillId="0" borderId="0" applyBorder="0" applyProtection="0"/>
    <xf numFmtId="0" fontId="40" fillId="0" borderId="0" applyNumberFormat="0" applyBorder="0" applyProtection="0"/>
    <xf numFmtId="0" fontId="42" fillId="0" borderId="0" applyNumberFormat="0" applyBorder="0" applyProtection="0"/>
    <xf numFmtId="0" fontId="6" fillId="0" borderId="0"/>
    <xf numFmtId="0" fontId="42" fillId="0" borderId="0" applyNumberFormat="0" applyBorder="0" applyProtection="0"/>
    <xf numFmtId="177" fontId="42" fillId="0" borderId="0" applyBorder="0" applyProtection="0"/>
    <xf numFmtId="178" fontId="41" fillId="0" borderId="0">
      <protection locked="0"/>
    </xf>
    <xf numFmtId="178" fontId="41" fillId="0" borderId="0">
      <protection locked="0"/>
    </xf>
    <xf numFmtId="0" fontId="43" fillId="0" borderId="0" applyNumberFormat="0" applyFill="0" applyBorder="0" applyAlignment="0" applyProtection="0">
      <alignment vertical="top"/>
      <protection locked="0"/>
    </xf>
    <xf numFmtId="38" fontId="36" fillId="9" borderId="0" applyNumberFormat="0" applyBorder="0" applyAlignment="0" applyProtection="0"/>
    <xf numFmtId="0" fontId="44" fillId="0" borderId="0" applyNumberFormat="0" applyBorder="0" applyProtection="0">
      <alignment horizontal="center"/>
    </xf>
    <xf numFmtId="0" fontId="41" fillId="0" borderId="0">
      <protection locked="0"/>
    </xf>
    <xf numFmtId="0" fontId="41" fillId="0" borderId="0">
      <protection locked="0"/>
    </xf>
    <xf numFmtId="0" fontId="44" fillId="0" borderId="0" applyNumberFormat="0" applyBorder="0" applyProtection="0">
      <alignment horizontal="center" textRotation="90"/>
    </xf>
    <xf numFmtId="0" fontId="45" fillId="0" borderId="0" applyNumberFormat="0" applyFill="0" applyBorder="0" applyAlignment="0" applyProtection="0">
      <alignment vertical="top"/>
      <protection locked="0"/>
    </xf>
    <xf numFmtId="0" fontId="10" fillId="0" borderId="0" applyNumberFormat="0" applyFill="0" applyBorder="0" applyAlignment="0" applyProtection="0"/>
    <xf numFmtId="0" fontId="46" fillId="0" borderId="0"/>
    <xf numFmtId="10" fontId="36" fillId="17" borderId="13" applyNumberFormat="0" applyBorder="0" applyAlignment="0" applyProtection="0"/>
    <xf numFmtId="0" fontId="7" fillId="0" borderId="0">
      <alignment horizontal="centerContinuous" vertical="justify"/>
    </xf>
    <xf numFmtId="0" fontId="47" fillId="0" borderId="0" applyAlignment="0">
      <alignment horizontal="center"/>
    </xf>
    <xf numFmtId="166" fontId="7" fillId="0" borderId="0" applyFont="0" applyFill="0" applyBorder="0" applyAlignment="0" applyProtection="0"/>
    <xf numFmtId="165" fontId="48" fillId="0" borderId="0" applyFont="0" applyFill="0" applyBorder="0" applyAlignment="0" applyProtection="0"/>
    <xf numFmtId="166" fontId="7" fillId="0" borderId="0" applyFont="0" applyFill="0" applyBorder="0" applyAlignment="0" applyProtection="0"/>
    <xf numFmtId="165" fontId="49" fillId="0" borderId="0" applyFont="0" applyFill="0" applyBorder="0" applyAlignment="0" applyProtection="0"/>
    <xf numFmtId="165" fontId="7" fillId="0" borderId="0" applyFont="0" applyFill="0" applyBorder="0" applyAlignment="0" applyProtection="0"/>
    <xf numFmtId="179" fontId="50"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48"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51" fillId="0" borderId="0"/>
    <xf numFmtId="0" fontId="5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4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7" fillId="0" borderId="0"/>
    <xf numFmtId="0" fontId="48"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7" fillId="0" borderId="0"/>
    <xf numFmtId="0" fontId="1" fillId="0" borderId="0"/>
    <xf numFmtId="0" fontId="48" fillId="0" borderId="0"/>
    <xf numFmtId="0" fontId="48"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7"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48" fillId="0" borderId="0"/>
    <xf numFmtId="0" fontId="7" fillId="0" borderId="0"/>
    <xf numFmtId="0" fontId="1" fillId="0" borderId="0"/>
    <xf numFmtId="0" fontId="48" fillId="0" borderId="0"/>
    <xf numFmtId="0" fontId="1"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7" fillId="0" borderId="0"/>
    <xf numFmtId="0" fontId="48" fillId="0" borderId="0"/>
    <xf numFmtId="0" fontId="1" fillId="0" borderId="0"/>
    <xf numFmtId="0" fontId="48" fillId="0" borderId="0"/>
    <xf numFmtId="0" fontId="1" fillId="0" borderId="0"/>
    <xf numFmtId="0" fontId="1" fillId="0" borderId="0"/>
    <xf numFmtId="0" fontId="48" fillId="0" borderId="0"/>
    <xf numFmtId="0" fontId="1" fillId="0" borderId="0"/>
    <xf numFmtId="0" fontId="48" fillId="0" borderId="0"/>
    <xf numFmtId="0" fontId="1" fillId="0" borderId="0"/>
    <xf numFmtId="0" fontId="48" fillId="0" borderId="0"/>
    <xf numFmtId="0" fontId="14" fillId="0" borderId="0">
      <alignment horizontal="left" vertical="center" indent="12"/>
    </xf>
    <xf numFmtId="0" fontId="36" fillId="0" borderId="42" applyBorder="0">
      <alignment horizontal="left" vertical="center" wrapText="1" indent="2"/>
      <protection locked="0"/>
    </xf>
    <xf numFmtId="0" fontId="36" fillId="0" borderId="42" applyBorder="0">
      <alignment horizontal="left" vertical="center" wrapText="1" indent="3"/>
      <protection locked="0"/>
    </xf>
    <xf numFmtId="10" fontId="7" fillId="0" borderId="0" applyFont="0" applyFill="0" applyBorder="0" applyAlignment="0" applyProtection="0"/>
    <xf numFmtId="180" fontId="41" fillId="0" borderId="0">
      <protection locked="0"/>
    </xf>
    <xf numFmtId="180" fontId="41" fillId="0" borderId="0">
      <protection locked="0"/>
    </xf>
    <xf numFmtId="181" fontId="41" fillId="0" borderId="0">
      <protection locked="0"/>
    </xf>
    <xf numFmtId="9" fontId="48"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0" fontId="52" fillId="0" borderId="0" applyNumberFormat="0" applyBorder="0" applyProtection="0"/>
    <xf numFmtId="182" fontId="52" fillId="0" borderId="0" applyBorder="0" applyProtection="0"/>
    <xf numFmtId="38" fontId="53" fillId="0" borderId="0" applyFont="0" applyFill="0" applyBorder="0" applyAlignment="0" applyProtection="0"/>
    <xf numFmtId="183" fontId="54" fillId="0" borderId="0">
      <protection locked="0"/>
    </xf>
    <xf numFmtId="167" fontId="49" fillId="0" borderId="0" applyFont="0" applyFill="0" applyBorder="0" applyAlignment="0" applyProtection="0"/>
    <xf numFmtId="167" fontId="2" fillId="0" borderId="0" applyFont="0" applyFill="0" applyBorder="0" applyAlignment="0" applyProtection="0"/>
    <xf numFmtId="176" fontId="40" fillId="0" borderId="0" applyBorder="0" applyProtection="0"/>
    <xf numFmtId="184" fontId="51" fillId="0" borderId="0" applyFont="0" applyFill="0" applyBorder="0" applyAlignment="0" applyProtection="0"/>
    <xf numFmtId="0" fontId="53" fillId="0" borderId="0"/>
    <xf numFmtId="0" fontId="55" fillId="0" borderId="0">
      <protection locked="0"/>
    </xf>
    <xf numFmtId="0" fontId="55" fillId="0" borderId="0">
      <protection locked="0"/>
    </xf>
    <xf numFmtId="43" fontId="1" fillId="0" borderId="0" applyFont="0" applyFill="0" applyBorder="0" applyAlignment="0" applyProtection="0"/>
    <xf numFmtId="43" fontId="1" fillId="0" borderId="0" applyFont="0" applyFill="0" applyBorder="0" applyAlignment="0" applyProtection="0"/>
    <xf numFmtId="174" fontId="7" fillId="0" borderId="0" applyFont="0" applyFill="0" applyBorder="0" applyAlignment="0" applyProtection="0"/>
    <xf numFmtId="167" fontId="49"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51" fillId="0" borderId="0" applyFont="0" applyFill="0" applyBorder="0" applyAlignment="0" applyProtection="0"/>
    <xf numFmtId="0" fontId="7" fillId="0" borderId="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57" fillId="31" borderId="0" applyNumberFormat="0" applyBorder="0" applyAlignment="0" applyProtection="0"/>
    <xf numFmtId="0" fontId="57" fillId="26" borderId="0" applyNumberFormat="0" applyBorder="0" applyAlignment="0" applyProtection="0"/>
    <xf numFmtId="0" fontId="57" fillId="28"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57" fillId="23"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20" borderId="0" applyNumberFormat="0" applyBorder="0" applyAlignment="0" applyProtection="0"/>
    <xf numFmtId="0" fontId="57" fillId="23" borderId="0" applyNumberFormat="0" applyBorder="0" applyAlignment="0" applyProtection="0"/>
    <xf numFmtId="0" fontId="57" fillId="2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5" borderId="0" applyNumberFormat="0" applyBorder="0" applyAlignment="0" applyProtection="0"/>
    <xf numFmtId="0" fontId="63" fillId="20" borderId="0" applyNumberFormat="0" applyBorder="0" applyAlignment="0" applyProtection="0"/>
    <xf numFmtId="0" fontId="58" fillId="23" borderId="0" applyNumberFormat="0" applyBorder="0" applyAlignment="0" applyProtection="0"/>
    <xf numFmtId="0" fontId="59" fillId="39" borderId="51" applyNumberFormat="0" applyAlignment="0" applyProtection="0"/>
    <xf numFmtId="0" fontId="73" fillId="40" borderId="51" applyNumberFormat="0" applyAlignment="0" applyProtection="0"/>
    <xf numFmtId="0" fontId="60" fillId="41" borderId="52" applyNumberFormat="0" applyAlignment="0" applyProtection="0"/>
    <xf numFmtId="0" fontId="66" fillId="0" borderId="54" applyNumberFormat="0" applyFill="0" applyAlignment="0" applyProtection="0"/>
    <xf numFmtId="0" fontId="60" fillId="41" borderId="52" applyNumberFormat="0" applyAlignment="0" applyProtection="0"/>
    <xf numFmtId="0" fontId="57" fillId="42" borderId="0" applyNumberFormat="0" applyBorder="0" applyAlignment="0" applyProtection="0"/>
    <xf numFmtId="0" fontId="57" fillId="35" borderId="0" applyNumberFormat="0" applyBorder="0" applyAlignment="0" applyProtection="0"/>
    <xf numFmtId="0" fontId="57" fillId="29" borderId="0" applyNumberFormat="0" applyBorder="0" applyAlignment="0" applyProtection="0"/>
    <xf numFmtId="0" fontId="57" fillId="43" borderId="0" applyNumberFormat="0" applyBorder="0" applyAlignment="0" applyProtection="0"/>
    <xf numFmtId="0" fontId="57" fillId="33" borderId="0" applyNumberFormat="0" applyBorder="0" applyAlignment="0" applyProtection="0"/>
    <xf numFmtId="0" fontId="57" fillId="37" borderId="0" applyNumberFormat="0" applyBorder="0" applyAlignment="0" applyProtection="0"/>
    <xf numFmtId="0" fontId="62" fillId="30" borderId="51" applyNumberFormat="0" applyAlignment="0" applyProtection="0"/>
    <xf numFmtId="0" fontId="67" fillId="0" borderId="0" applyNumberFormat="0" applyFill="0" applyBorder="0" applyAlignment="0" applyProtection="0"/>
    <xf numFmtId="0" fontId="58" fillId="21" borderId="0" applyNumberFormat="0" applyBorder="0" applyAlignment="0" applyProtection="0"/>
    <xf numFmtId="0" fontId="69" fillId="0" borderId="55" applyNumberFormat="0" applyFill="0" applyAlignment="0" applyProtection="0"/>
    <xf numFmtId="0" fontId="70" fillId="0" borderId="56" applyNumberFormat="0" applyFill="0" applyAlignment="0" applyProtection="0"/>
    <xf numFmtId="0" fontId="71" fillId="0" borderId="57" applyNumberFormat="0" applyFill="0" applyAlignment="0" applyProtection="0"/>
    <xf numFmtId="0" fontId="71" fillId="0" borderId="0" applyNumberFormat="0" applyFill="0" applyBorder="0" applyAlignment="0" applyProtection="0"/>
    <xf numFmtId="0" fontId="79" fillId="0" borderId="0" applyNumberFormat="0" applyFill="0" applyBorder="0" applyAlignment="0" applyProtection="0">
      <alignment vertical="top"/>
      <protection locked="0"/>
    </xf>
    <xf numFmtId="0" fontId="63" fillId="22" borderId="0" applyNumberFormat="0" applyBorder="0" applyAlignment="0" applyProtection="0"/>
    <xf numFmtId="0" fontId="62" fillId="24" borderId="51" applyNumberFormat="0" applyAlignment="0" applyProtection="0"/>
    <xf numFmtId="0" fontId="61" fillId="0" borderId="53" applyNumberFormat="0" applyFill="0" applyAlignment="0" applyProtection="0"/>
    <xf numFmtId="166" fontId="7" fillId="0" borderId="0" applyFont="0" applyFill="0" applyBorder="0" applyAlignment="0" applyProtection="0"/>
    <xf numFmtId="0" fontId="74" fillId="30" borderId="0" applyNumberFormat="0" applyBorder="0" applyAlignment="0" applyProtection="0"/>
    <xf numFmtId="0" fontId="64" fillId="30" borderId="0" applyNumberFormat="0" applyBorder="0" applyAlignment="0" applyProtection="0"/>
    <xf numFmtId="0" fontId="7" fillId="27" borderId="58" applyNumberFormat="0" applyFont="0" applyAlignment="0" applyProtection="0"/>
    <xf numFmtId="0" fontId="6" fillId="27" borderId="58" applyNumberFormat="0" applyFont="0" applyAlignment="0" applyProtection="0"/>
    <xf numFmtId="0" fontId="65" fillId="39" borderId="59" applyNumberFormat="0" applyAlignment="0" applyProtection="0"/>
    <xf numFmtId="0" fontId="65" fillId="40" borderId="59"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76" fillId="0" borderId="60" applyNumberFormat="0" applyFill="0" applyAlignment="0" applyProtection="0"/>
    <xf numFmtId="0" fontId="77" fillId="0" borderId="61" applyNumberFormat="0" applyFill="0" applyAlignment="0" applyProtection="0"/>
    <xf numFmtId="0" fontId="78" fillId="0" borderId="62" applyNumberFormat="0" applyFill="0" applyAlignment="0" applyProtection="0"/>
    <xf numFmtId="0" fontId="78" fillId="0" borderId="0" applyNumberFormat="0" applyFill="0" applyBorder="0" applyAlignment="0" applyProtection="0"/>
    <xf numFmtId="0" fontId="75" fillId="0" borderId="0" applyNumberFormat="0" applyFill="0" applyBorder="0" applyAlignment="0" applyProtection="0"/>
    <xf numFmtId="0" fontId="72" fillId="0" borderId="63" applyNumberFormat="0" applyFill="0" applyAlignment="0" applyProtection="0"/>
    <xf numFmtId="0" fontId="7" fillId="0" borderId="0"/>
    <xf numFmtId="0" fontId="66" fillId="0" borderId="0" applyNumberFormat="0" applyFill="0" applyBorder="0" applyAlignment="0" applyProtection="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7" fillId="0" borderId="0"/>
    <xf numFmtId="0" fontId="7" fillId="0" borderId="0"/>
    <xf numFmtId="0" fontId="1" fillId="0" borderId="0"/>
    <xf numFmtId="0" fontId="7" fillId="0" borderId="0"/>
    <xf numFmtId="0" fontId="7" fillId="0" borderId="0"/>
    <xf numFmtId="0" fontId="5" fillId="0" borderId="0"/>
    <xf numFmtId="0" fontId="7" fillId="0" borderId="0"/>
    <xf numFmtId="0" fontId="7" fillId="0" borderId="0"/>
    <xf numFmtId="9" fontId="4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49"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167"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38"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 fontId="5" fillId="0" borderId="0"/>
    <xf numFmtId="0" fontId="5" fillId="0" borderId="0"/>
    <xf numFmtId="4"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4" fontId="5" fillId="0" borderId="0"/>
    <xf numFmtId="0" fontId="5" fillId="0" borderId="0"/>
    <xf numFmtId="0" fontId="5" fillId="0" borderId="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alignment horizontal="centerContinuous" vertical="justify"/>
    </xf>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4"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6" fontId="5" fillId="0" borderId="0" applyFont="0" applyFill="0" applyBorder="0" applyAlignment="0" applyProtection="0"/>
    <xf numFmtId="0" fontId="5" fillId="27" borderId="58" applyNumberFormat="0" applyFont="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5" fontId="1" fillId="0" borderId="0" applyFont="0" applyFill="0" applyBorder="0" applyAlignment="0" applyProtection="0"/>
    <xf numFmtId="0" fontId="5" fillId="0" borderId="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85" fontId="5" fillId="0" borderId="0" applyFont="0" applyFill="0" applyBorder="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58" applyNumberFormat="0" applyFont="0" applyAlignment="0" applyProtection="0"/>
    <xf numFmtId="0" fontId="5" fillId="27" borderId="58" applyNumberFormat="0" applyFont="0" applyAlignment="0" applyProtection="0"/>
    <xf numFmtId="167" fontId="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5" fillId="0" borderId="0"/>
    <xf numFmtId="0" fontId="38" fillId="0" borderId="0" applyNumberFormat="0" applyFill="0" applyBorder="0" applyAlignment="0" applyProtection="0"/>
    <xf numFmtId="166" fontId="5" fillId="0" borderId="0" applyFont="0" applyFill="0" applyBorder="0" applyAlignment="0" applyProtection="0"/>
    <xf numFmtId="4" fontId="5" fillId="0" borderId="0"/>
    <xf numFmtId="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8"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167" fontId="3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5" fillId="0" borderId="0"/>
    <xf numFmtId="0" fontId="109" fillId="0" borderId="0"/>
    <xf numFmtId="0" fontId="79" fillId="0" borderId="0" applyNumberFormat="0" applyFill="0" applyBorder="0" applyAlignment="0" applyProtection="0">
      <alignment vertical="top"/>
      <protection locked="0"/>
    </xf>
    <xf numFmtId="0" fontId="38" fillId="0" borderId="0" applyNumberForma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166" fontId="5" fillId="0" borderId="0" applyFont="0" applyFill="0" applyBorder="0" applyAlignment="0" applyProtection="0"/>
    <xf numFmtId="166" fontId="109"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 fillId="0" borderId="0"/>
    <xf numFmtId="0" fontId="1" fillId="0" borderId="0"/>
    <xf numFmtId="0" fontId="1" fillId="0" borderId="0"/>
    <xf numFmtId="9" fontId="5" fillId="0" borderId="0" applyFont="0" applyFill="0" applyBorder="0" applyAlignment="0" applyProtection="0"/>
    <xf numFmtId="0" fontId="109" fillId="0" borderId="0"/>
    <xf numFmtId="0" fontId="109" fillId="0" borderId="0"/>
    <xf numFmtId="0" fontId="109" fillId="0" borderId="0"/>
    <xf numFmtId="0" fontId="1" fillId="0" borderId="0"/>
    <xf numFmtId="0" fontId="1"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5" fillId="0" borderId="0"/>
    <xf numFmtId="0" fontId="1" fillId="0" borderId="0"/>
    <xf numFmtId="0" fontId="5" fillId="0" borderId="0"/>
    <xf numFmtId="0" fontId="5" fillId="0" borderId="0"/>
    <xf numFmtId="0" fontId="1"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09" fillId="0" borderId="0"/>
    <xf numFmtId="0" fontId="1" fillId="0" borderId="0"/>
    <xf numFmtId="0" fontId="5" fillId="0" borderId="0"/>
    <xf numFmtId="0" fontId="109" fillId="0" borderId="0"/>
    <xf numFmtId="0" fontId="109"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1" fillId="0" borderId="0"/>
    <xf numFmtId="0" fontId="109" fillId="0" borderId="0"/>
    <xf numFmtId="0" fontId="5"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5"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109"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09" fillId="0" borderId="0"/>
    <xf numFmtId="0" fontId="1" fillId="0" borderId="0"/>
    <xf numFmtId="0" fontId="5" fillId="0" borderId="0"/>
    <xf numFmtId="0" fontId="5" fillId="0" borderId="0"/>
    <xf numFmtId="0" fontId="1" fillId="0" borderId="0"/>
    <xf numFmtId="0" fontId="5" fillId="0" borderId="0"/>
    <xf numFmtId="0" fontId="1"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4" fontId="5" fillId="0" borderId="0"/>
    <xf numFmtId="0" fontId="109" fillId="0" borderId="0"/>
    <xf numFmtId="0" fontId="1" fillId="0" borderId="0"/>
    <xf numFmtId="0" fontId="10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09" fillId="0" borderId="0"/>
    <xf numFmtId="0" fontId="1" fillId="0" borderId="0"/>
    <xf numFmtId="0" fontId="1" fillId="0" borderId="0"/>
    <xf numFmtId="0" fontId="1" fillId="0" borderId="0"/>
    <xf numFmtId="0" fontId="109" fillId="0" borderId="0"/>
    <xf numFmtId="0" fontId="1" fillId="0" borderId="0"/>
    <xf numFmtId="0" fontId="1" fillId="0" borderId="0"/>
    <xf numFmtId="0" fontId="1" fillId="0" borderId="0"/>
    <xf numFmtId="0" fontId="1" fillId="0" borderId="0"/>
    <xf numFmtId="0" fontId="109" fillId="0" borderId="0"/>
    <xf numFmtId="0" fontId="1"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8" fillId="0" borderId="0"/>
    <xf numFmtId="0" fontId="5" fillId="0" borderId="0"/>
    <xf numFmtId="0" fontId="5" fillId="0" borderId="0"/>
    <xf numFmtId="0" fontId="48"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09" fillId="0" borderId="0"/>
    <xf numFmtId="0" fontId="1" fillId="0" borderId="0"/>
    <xf numFmtId="0" fontId="109" fillId="0" borderId="0"/>
    <xf numFmtId="0" fontId="109" fillId="0" borderId="0"/>
    <xf numFmtId="0" fontId="5" fillId="0" borderId="0"/>
    <xf numFmtId="0" fontId="109" fillId="0" borderId="0"/>
    <xf numFmtId="0" fontId="109" fillId="0" borderId="0"/>
    <xf numFmtId="0" fontId="109"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49"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10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43" fontId="6" fillId="0" borderId="0" applyFont="0" applyFill="0" applyBorder="0" applyAlignment="0" applyProtection="0"/>
    <xf numFmtId="167" fontId="109"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10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09" fillId="0" borderId="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5" fontId="5" fillId="0" borderId="0" applyFont="0" applyFill="0" applyBorder="0" applyAlignment="0" applyProtection="0"/>
    <xf numFmtId="186" fontId="5" fillId="0" borderId="0" applyFont="0" applyBorder="0">
      <alignment horizontal="center"/>
    </xf>
    <xf numFmtId="170" fontId="5" fillId="0" borderId="0">
      <alignment horizontal="center" vertical="top"/>
    </xf>
    <xf numFmtId="167" fontId="36" fillId="0" borderId="0"/>
    <xf numFmtId="0" fontId="112" fillId="19" borderId="0" applyNumberFormat="0" applyBorder="0" applyAlignment="0" applyProtection="0"/>
    <xf numFmtId="0" fontId="112" fillId="20" borderId="0" applyNumberFormat="0" applyBorder="0" applyAlignment="0" applyProtection="0"/>
    <xf numFmtId="0" fontId="112" fillId="21" borderId="0" applyNumberFormat="0" applyBorder="0" applyAlignment="0" applyProtection="0"/>
    <xf numFmtId="0" fontId="112" fillId="22"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2" fillId="26" borderId="0" applyNumberFormat="0" applyBorder="0" applyAlignment="0" applyProtection="0"/>
    <xf numFmtId="0" fontId="112" fillId="28" borderId="0" applyNumberFormat="0" applyBorder="0" applyAlignment="0" applyProtection="0"/>
    <xf numFmtId="0" fontId="112" fillId="22" borderId="0" applyNumberFormat="0" applyBorder="0" applyAlignment="0" applyProtection="0"/>
    <xf numFmtId="0" fontId="112" fillId="25" borderId="0" applyNumberFormat="0" applyBorder="0" applyAlignment="0" applyProtection="0"/>
    <xf numFmtId="0" fontId="112" fillId="29" borderId="0" applyNumberFormat="0" applyBorder="0" applyAlignment="0" applyProtection="0"/>
    <xf numFmtId="0" fontId="113" fillId="31" borderId="0" applyNumberFormat="0" applyBorder="0" applyAlignment="0" applyProtection="0"/>
    <xf numFmtId="0" fontId="113" fillId="26" borderId="0" applyNumberFormat="0" applyBorder="0" applyAlignment="0" applyProtection="0"/>
    <xf numFmtId="0" fontId="113" fillId="28" borderId="0" applyNumberFormat="0" applyBorder="0" applyAlignment="0" applyProtection="0"/>
    <xf numFmtId="0" fontId="113" fillId="32" borderId="0" applyNumberFormat="0" applyBorder="0" applyAlignment="0" applyProtection="0"/>
    <xf numFmtId="0" fontId="113" fillId="33" borderId="0" applyNumberFormat="0" applyBorder="0" applyAlignment="0" applyProtection="0"/>
    <xf numFmtId="0" fontId="113" fillId="34" borderId="0" applyNumberFormat="0" applyBorder="0" applyAlignment="0" applyProtection="0"/>
    <xf numFmtId="0" fontId="114" fillId="21" borderId="0" applyNumberFormat="0" applyBorder="0" applyAlignment="0" applyProtection="0"/>
    <xf numFmtId="0" fontId="115" fillId="39" borderId="51" applyNumberFormat="0" applyAlignment="0" applyProtection="0"/>
    <xf numFmtId="0" fontId="116" fillId="41" borderId="52" applyNumberFormat="0" applyAlignment="0" applyProtection="0"/>
    <xf numFmtId="0" fontId="117" fillId="0" borderId="53" applyNumberFormat="0" applyFill="0" applyAlignment="0" applyProtection="0"/>
    <xf numFmtId="0" fontId="113" fillId="36" borderId="0" applyNumberFormat="0" applyBorder="0" applyAlignment="0" applyProtection="0"/>
    <xf numFmtId="0" fontId="113" fillId="37" borderId="0" applyNumberFormat="0" applyBorder="0" applyAlignment="0" applyProtection="0"/>
    <xf numFmtId="0" fontId="113" fillId="38" borderId="0" applyNumberFormat="0" applyBorder="0" applyAlignment="0" applyProtection="0"/>
    <xf numFmtId="0" fontId="113" fillId="32" borderId="0" applyNumberFormat="0" applyBorder="0" applyAlignment="0" applyProtection="0"/>
    <xf numFmtId="0" fontId="113" fillId="33" borderId="0" applyNumberFormat="0" applyBorder="0" applyAlignment="0" applyProtection="0"/>
    <xf numFmtId="0" fontId="113" fillId="35" borderId="0" applyNumberFormat="0" applyBorder="0" applyAlignment="0" applyProtection="0"/>
    <xf numFmtId="0" fontId="118" fillId="24" borderId="51" applyNumberFormat="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187" fontId="46" fillId="0" borderId="0" applyFont="0" applyFill="0" applyBorder="0" applyAlignment="0" applyProtection="0"/>
    <xf numFmtId="0" fontId="119" fillId="0" borderId="0" applyNumberFormat="0" applyFill="0" applyBorder="0" applyAlignment="0" applyProtection="0">
      <alignment vertical="top"/>
      <protection locked="0"/>
    </xf>
    <xf numFmtId="0" fontId="120" fillId="20" borderId="0" applyNumberFormat="0" applyBorder="0" applyAlignment="0" applyProtection="0"/>
    <xf numFmtId="0" fontId="5" fillId="0" borderId="0"/>
    <xf numFmtId="166" fontId="6"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21" fillId="30" borderId="0" applyNumberFormat="0" applyBorder="0" applyAlignment="0" applyProtection="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0" fontId="5" fillId="0" borderId="0"/>
    <xf numFmtId="0" fontId="5" fillId="0" borderId="0"/>
    <xf numFmtId="0" fontId="5" fillId="0" borderId="0"/>
    <xf numFmtId="0" fontId="53"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53" fillId="0" borderId="0"/>
    <xf numFmtId="0" fontId="1"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188" fontId="46" fillId="0" borderId="0"/>
    <xf numFmtId="0" fontId="5" fillId="0" borderId="0"/>
    <xf numFmtId="0" fontId="122" fillId="0" borderId="0"/>
    <xf numFmtId="0" fontId="5" fillId="27" borderId="58" applyNumberFormat="0" applyFont="0" applyAlignment="0" applyProtection="0"/>
    <xf numFmtId="9" fontId="5" fillId="0" borderId="40" applyNumberFormat="0" applyBorder="0">
      <alignment horizontal="center" vertical="center"/>
    </xf>
    <xf numFmtId="9" fontId="5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3" fillId="0" borderId="0" applyFont="0" applyFill="0" applyBorder="0" applyAlignment="0" applyProtection="0"/>
    <xf numFmtId="9" fontId="6" fillId="0" borderId="0" applyFont="0" applyFill="0" applyBorder="0" applyAlignment="0" applyProtection="0"/>
    <xf numFmtId="0" fontId="124" fillId="39" borderId="59" applyNumberFormat="0" applyAlignment="0" applyProtection="0"/>
    <xf numFmtId="174" fontId="5" fillId="0" borderId="0" applyFont="0" applyFill="0" applyBorder="0" applyAlignment="0" applyProtection="0"/>
    <xf numFmtId="40" fontId="53" fillId="0" borderId="0" applyFont="0" applyFill="0" applyBorder="0" applyAlignment="0" applyProtection="0"/>
    <xf numFmtId="167" fontId="6" fillId="0" borderId="0" applyFill="0" applyBorder="0" applyAlignment="0" applyProtection="0"/>
    <xf numFmtId="0"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89"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3" fillId="0" borderId="0" applyFont="0" applyFill="0" applyBorder="0" applyAlignment="0" applyProtection="0"/>
    <xf numFmtId="0" fontId="5" fillId="0" borderId="0" applyFont="0" applyFill="0" applyBorder="0" applyAlignment="0" applyProtection="0"/>
    <xf numFmtId="40" fontId="5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74" fontId="5" fillId="0" borderId="0" applyFont="0" applyFill="0" applyBorder="0" applyAlignment="0" applyProtection="0"/>
    <xf numFmtId="43" fontId="111" fillId="0" borderId="92"/>
    <xf numFmtId="0" fontId="125" fillId="0" borderId="0" applyNumberFormat="0" applyFill="0" applyBorder="0" applyAlignment="0" applyProtection="0"/>
    <xf numFmtId="0" fontId="126" fillId="0" borderId="0" applyNumberFormat="0" applyFill="0" applyBorder="0" applyAlignment="0" applyProtection="0"/>
    <xf numFmtId="0" fontId="69" fillId="0" borderId="55" applyNumberFormat="0" applyFill="0" applyAlignment="0" applyProtection="0"/>
    <xf numFmtId="0" fontId="127" fillId="0" borderId="55" applyNumberFormat="0" applyFill="0" applyAlignment="0" applyProtection="0"/>
    <xf numFmtId="0" fontId="128" fillId="0" borderId="56" applyNumberFormat="0" applyFill="0" applyAlignment="0" applyProtection="0"/>
    <xf numFmtId="0" fontId="129" fillId="0" borderId="57" applyNumberFormat="0" applyFill="0" applyAlignment="0" applyProtection="0"/>
    <xf numFmtId="0" fontId="129" fillId="0" borderId="0" applyNumberFormat="0" applyFill="0" applyBorder="0" applyAlignment="0" applyProtection="0"/>
    <xf numFmtId="0" fontId="68" fillId="0" borderId="0" applyNumberFormat="0" applyFill="0" applyBorder="0" applyAlignment="0" applyProtection="0"/>
    <xf numFmtId="0" fontId="130" fillId="0" borderId="63" applyNumberFormat="0" applyFill="0" applyAlignment="0" applyProtection="0"/>
    <xf numFmtId="40" fontId="53"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5" fillId="0" borderId="0"/>
    <xf numFmtId="0" fontId="131" fillId="0" borderId="0"/>
    <xf numFmtId="0" fontId="5" fillId="0" borderId="0"/>
    <xf numFmtId="0" fontId="5" fillId="0" borderId="0"/>
    <xf numFmtId="0" fontId="5" fillId="0" borderId="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11" fillId="0" borderId="92"/>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0" fontId="73" fillId="40" borderId="102" applyNumberFormat="0" applyAlignment="0" applyProtection="0"/>
    <xf numFmtId="0" fontId="130" fillId="0" borderId="105" applyNumberFormat="0" applyFill="0" applyAlignment="0" applyProtection="0"/>
    <xf numFmtId="0" fontId="62" fillId="30" borderId="102" applyNumberFormat="0" applyAlignment="0" applyProtection="0"/>
    <xf numFmtId="0" fontId="5" fillId="27" borderId="103" applyNumberFormat="0" applyFont="0" applyAlignment="0" applyProtection="0"/>
    <xf numFmtId="0" fontId="6" fillId="27" borderId="103" applyNumberFormat="0" applyFont="0" applyAlignment="0" applyProtection="0"/>
    <xf numFmtId="10" fontId="36" fillId="17" borderId="100" applyNumberFormat="0" applyBorder="0" applyAlignment="0" applyProtection="0"/>
    <xf numFmtId="0" fontId="62" fillId="24" borderId="102" applyNumberFormat="0" applyAlignment="0" applyProtection="0"/>
    <xf numFmtId="0" fontId="115" fillId="39" borderId="102" applyNumberFormat="0" applyAlignment="0" applyProtection="0"/>
    <xf numFmtId="0" fontId="65" fillId="40" borderId="104" applyNumberFormat="0" applyAlignment="0" applyProtection="0"/>
    <xf numFmtId="0" fontId="5" fillId="27" borderId="103" applyNumberFormat="0" applyFont="0" applyAlignment="0" applyProtection="0"/>
    <xf numFmtId="0" fontId="65" fillId="39" borderId="104" applyNumberFormat="0" applyAlignment="0" applyProtection="0"/>
    <xf numFmtId="0" fontId="36" fillId="0" borderId="101" applyBorder="0">
      <alignment horizontal="left" vertical="center" wrapText="1" indent="2"/>
      <protection locked="0"/>
    </xf>
    <xf numFmtId="0" fontId="18" fillId="16" borderId="101" applyFill="0" applyBorder="0" applyAlignment="0" applyProtection="0">
      <alignment vertical="center"/>
      <protection locked="0"/>
    </xf>
    <xf numFmtId="0" fontId="118" fillId="24" borderId="102" applyNumberFormat="0" applyAlignment="0" applyProtection="0"/>
    <xf numFmtId="0" fontId="59" fillId="39" borderId="102" applyNumberFormat="0" applyAlignment="0" applyProtection="0"/>
    <xf numFmtId="0" fontId="5" fillId="27" borderId="103" applyNumberFormat="0" applyFont="0" applyAlignment="0" applyProtection="0"/>
    <xf numFmtId="0" fontId="5" fillId="27" borderId="103" applyNumberFormat="0" applyFont="0" applyAlignment="0" applyProtection="0"/>
    <xf numFmtId="0" fontId="5" fillId="27" borderId="103" applyNumberFormat="0" applyFont="0" applyAlignment="0" applyProtection="0"/>
    <xf numFmtId="0" fontId="72" fillId="0" borderId="105" applyNumberFormat="0" applyFill="0" applyAlignment="0" applyProtection="0"/>
    <xf numFmtId="0" fontId="62" fillId="24" borderId="102" applyNumberFormat="0" applyAlignment="0" applyProtection="0"/>
    <xf numFmtId="0" fontId="124" fillId="39" borderId="104" applyNumberFormat="0" applyAlignment="0" applyProtection="0"/>
    <xf numFmtId="0" fontId="36" fillId="0" borderId="101" applyBorder="0">
      <alignment horizontal="left" vertical="center" wrapText="1" indent="3"/>
      <protection locked="0"/>
    </xf>
    <xf numFmtId="43" fontId="1" fillId="0" borderId="0" applyFont="0" applyFill="0" applyBorder="0" applyAlignment="0" applyProtection="0"/>
    <xf numFmtId="43" fontId="6"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2" fillId="24" borderId="102"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6" fillId="0" borderId="0"/>
    <xf numFmtId="43" fontId="6"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111" fillId="0" borderId="92"/>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23" fillId="0" borderId="0" applyFont="0" applyFill="0" applyBorder="0" applyAlignment="0" applyProtection="0"/>
    <xf numFmtId="0" fontId="36" fillId="0" borderId="128" applyBorder="0">
      <alignment horizontal="left" vertical="center" wrapText="1" indent="3"/>
      <protection locked="0"/>
    </xf>
    <xf numFmtId="0" fontId="5" fillId="27" borderId="149" applyNumberFormat="0" applyFont="0" applyAlignment="0" applyProtection="0"/>
    <xf numFmtId="0" fontId="65" fillId="39" borderId="119" applyNumberFormat="0" applyAlignment="0" applyProtection="0"/>
    <xf numFmtId="0" fontId="5" fillId="27" borderId="136" applyNumberFormat="0" applyFont="0" applyAlignment="0" applyProtection="0"/>
    <xf numFmtId="0" fontId="130" fillId="0" borderId="117" applyNumberFormat="0" applyFill="0" applyAlignment="0" applyProtection="0"/>
    <xf numFmtId="0" fontId="73" fillId="40" borderId="129" applyNumberFormat="0" applyAlignment="0" applyProtection="0"/>
    <xf numFmtId="10" fontId="36" fillId="17" borderId="127" applyNumberFormat="0" applyBorder="0" applyAlignment="0" applyProtection="0"/>
    <xf numFmtId="0" fontId="5" fillId="27" borderId="149" applyNumberFormat="0" applyFont="0" applyAlignment="0" applyProtection="0"/>
    <xf numFmtId="0" fontId="65" fillId="40" borderId="125" applyNumberFormat="0" applyAlignment="0" applyProtection="0"/>
    <xf numFmtId="0" fontId="65" fillId="40" borderId="131" applyNumberFormat="0" applyAlignment="0" applyProtection="0"/>
    <xf numFmtId="0" fontId="124" fillId="39" borderId="146" applyNumberFormat="0" applyAlignment="0" applyProtection="0"/>
    <xf numFmtId="0" fontId="18" fillId="16" borderId="107" applyFill="0" applyBorder="0" applyAlignment="0" applyProtection="0">
      <alignment vertical="center"/>
      <protection locked="0"/>
    </xf>
    <xf numFmtId="10" fontId="36" fillId="17" borderId="106" applyNumberFormat="0" applyBorder="0" applyAlignment="0" applyProtection="0"/>
    <xf numFmtId="0" fontId="62" fillId="30" borderId="144" applyNumberFormat="0" applyAlignment="0" applyProtection="0"/>
    <xf numFmtId="0" fontId="62" fillId="24" borderId="123" applyNumberFormat="0" applyAlignment="0" applyProtection="0"/>
    <xf numFmtId="0" fontId="72" fillId="0" borderId="151" applyNumberFormat="0" applyFill="0" applyAlignment="0" applyProtection="0"/>
    <xf numFmtId="0" fontId="5" fillId="27" borderId="130" applyNumberFormat="0" applyFont="0" applyAlignment="0" applyProtection="0"/>
    <xf numFmtId="0" fontId="118" fillId="24" borderId="148" applyNumberFormat="0" applyAlignment="0" applyProtection="0"/>
    <xf numFmtId="0" fontId="36" fillId="0" borderId="107" applyBorder="0">
      <alignment horizontal="left" vertical="center" wrapText="1" indent="2"/>
      <protection locked="0"/>
    </xf>
    <xf numFmtId="0" fontId="36" fillId="0" borderId="107" applyBorder="0">
      <alignment horizontal="left" vertical="center" wrapText="1" indent="3"/>
      <protection locked="0"/>
    </xf>
    <xf numFmtId="0" fontId="59" fillId="39" borderId="108" applyNumberFormat="0" applyAlignment="0" applyProtection="0"/>
    <xf numFmtId="0" fontId="73" fillId="40" borderId="108" applyNumberFormat="0" applyAlignment="0" applyProtection="0"/>
    <xf numFmtId="0" fontId="62" fillId="30" borderId="108" applyNumberFormat="0" applyAlignment="0" applyProtection="0"/>
    <xf numFmtId="0" fontId="62" fillId="24" borderId="108" applyNumberFormat="0" applyAlignment="0" applyProtection="0"/>
    <xf numFmtId="0" fontId="5" fillId="27" borderId="109" applyNumberFormat="0" applyFont="0" applyAlignment="0" applyProtection="0"/>
    <xf numFmtId="0" fontId="6" fillId="27" borderId="109" applyNumberFormat="0" applyFont="0" applyAlignment="0" applyProtection="0"/>
    <xf numFmtId="0" fontId="65" fillId="39" borderId="110" applyNumberFormat="0" applyAlignment="0" applyProtection="0"/>
    <xf numFmtId="0" fontId="65" fillId="40" borderId="110" applyNumberFormat="0" applyAlignment="0" applyProtection="0"/>
    <xf numFmtId="0" fontId="72" fillId="0" borderId="111" applyNumberFormat="0" applyFill="0" applyAlignment="0" applyProtection="0"/>
    <xf numFmtId="0" fontId="5" fillId="27" borderId="115" applyNumberFormat="0" applyFont="0" applyAlignment="0" applyProtection="0"/>
    <xf numFmtId="0" fontId="118" fillId="24" borderId="135" applyNumberFormat="0" applyAlignment="0" applyProtection="0"/>
    <xf numFmtId="0" fontId="115" fillId="39" borderId="148" applyNumberFormat="0" applyAlignment="0" applyProtection="0"/>
    <xf numFmtId="0" fontId="62" fillId="30" borderId="148" applyNumberFormat="0" applyAlignment="0" applyProtection="0"/>
    <xf numFmtId="0" fontId="115" fillId="39" borderId="135" applyNumberFormat="0" applyAlignment="0" applyProtection="0"/>
    <xf numFmtId="0" fontId="5" fillId="27" borderId="130" applyNumberFormat="0" applyFont="0" applyAlignment="0" applyProtection="0"/>
    <xf numFmtId="0" fontId="124" fillId="39" borderId="131" applyNumberFormat="0" applyAlignment="0" applyProtection="0"/>
    <xf numFmtId="0" fontId="36" fillId="0" borderId="134" applyBorder="0">
      <alignment horizontal="left" vertical="center" wrapText="1" indent="3"/>
      <protection locked="0"/>
    </xf>
    <xf numFmtId="0" fontId="118" fillId="24" borderId="148" applyNumberFormat="0" applyAlignment="0" applyProtection="0"/>
    <xf numFmtId="0" fontId="5" fillId="27" borderId="145" applyNumberFormat="0" applyFont="0" applyAlignment="0" applyProtection="0"/>
    <xf numFmtId="0" fontId="5" fillId="27" borderId="109" applyNumberFormat="0" applyFont="0" applyAlignment="0" applyProtection="0"/>
    <xf numFmtId="0" fontId="65" fillId="40" borderId="137" applyNumberFormat="0" applyAlignment="0" applyProtection="0"/>
    <xf numFmtId="0" fontId="59" fillId="39" borderId="148" applyNumberFormat="0" applyAlignment="0" applyProtection="0"/>
    <xf numFmtId="0" fontId="36" fillId="0" borderId="128" applyBorder="0">
      <alignment horizontal="left" vertical="center" wrapText="1" indent="2"/>
      <protection locked="0"/>
    </xf>
    <xf numFmtId="0" fontId="5" fillId="27" borderId="145" applyNumberFormat="0" applyFont="0" applyAlignment="0" applyProtection="0"/>
    <xf numFmtId="0" fontId="5" fillId="27" borderId="109" applyNumberFormat="0" applyFont="0" applyAlignment="0" applyProtection="0"/>
    <xf numFmtId="0" fontId="5" fillId="27" borderId="109" applyNumberFormat="0" applyFont="0" applyAlignment="0" applyProtection="0"/>
    <xf numFmtId="0" fontId="73" fillId="40" borderId="148" applyNumberFormat="0" applyAlignment="0" applyProtection="0"/>
    <xf numFmtId="10" fontId="36" fillId="17" borderId="142" applyNumberFormat="0" applyBorder="0" applyAlignment="0" applyProtection="0"/>
    <xf numFmtId="0" fontId="62" fillId="24" borderId="144" applyNumberFormat="0" applyAlignment="0" applyProtection="0"/>
    <xf numFmtId="0" fontId="59" fillId="39" borderId="144" applyNumberFormat="0" applyAlignment="0" applyProtection="0"/>
    <xf numFmtId="0" fontId="72" fillId="0" borderId="132" applyNumberFormat="0" applyFill="0" applyAlignment="0" applyProtection="0"/>
    <xf numFmtId="0" fontId="36" fillId="0" borderId="134" applyBorder="0">
      <alignment horizontal="left" vertical="center" wrapText="1" indent="2"/>
      <protection locked="0"/>
    </xf>
    <xf numFmtId="0" fontId="5" fillId="27" borderId="136" applyNumberFormat="0" applyFont="0" applyAlignment="0" applyProtection="0"/>
    <xf numFmtId="0" fontId="72" fillId="0" borderId="126" applyNumberFormat="0" applyFill="0" applyAlignment="0" applyProtection="0"/>
    <xf numFmtId="0" fontId="5" fillId="27" borderId="130" applyNumberFormat="0" applyFont="0" applyAlignment="0" applyProtection="0"/>
    <xf numFmtId="0" fontId="5" fillId="27" borderId="130" applyNumberFormat="0" applyFont="0" applyAlignment="0" applyProtection="0"/>
    <xf numFmtId="0" fontId="5" fillId="27" borderId="115" applyNumberFormat="0" applyFont="0" applyAlignment="0" applyProtection="0"/>
    <xf numFmtId="0" fontId="118" fillId="24" borderId="123" applyNumberFormat="0" applyAlignment="0" applyProtection="0"/>
    <xf numFmtId="0" fontId="73" fillId="40" borderId="148" applyNumberFormat="0" applyAlignment="0" applyProtection="0"/>
    <xf numFmtId="0" fontId="5" fillId="27" borderId="130" applyNumberFormat="0" applyFont="0" applyAlignment="0" applyProtection="0"/>
    <xf numFmtId="0" fontId="6" fillId="27" borderId="130" applyNumberFormat="0" applyFont="0" applyAlignment="0" applyProtection="0"/>
    <xf numFmtId="0" fontId="59" fillId="39" borderId="129" applyNumberFormat="0" applyAlignment="0" applyProtection="0"/>
    <xf numFmtId="0" fontId="73" fillId="40" borderId="135" applyNumberFormat="0" applyAlignment="0" applyProtection="0"/>
    <xf numFmtId="0" fontId="65" fillId="39" borderId="146" applyNumberFormat="0" applyAlignment="0" applyProtection="0"/>
    <xf numFmtId="0" fontId="5" fillId="27" borderId="145" applyNumberFormat="0" applyFont="0" applyAlignment="0" applyProtection="0"/>
    <xf numFmtId="0" fontId="65" fillId="39" borderId="116" applyNumberFormat="0" applyAlignment="0" applyProtection="0"/>
    <xf numFmtId="0" fontId="124" fillId="39" borderId="125" applyNumberFormat="0" applyAlignment="0" applyProtection="0"/>
    <xf numFmtId="0" fontId="5" fillId="27" borderId="115" applyNumberFormat="0" applyFont="0" applyAlignment="0" applyProtection="0"/>
    <xf numFmtId="0" fontId="65" fillId="40" borderId="119" applyNumberFormat="0" applyAlignment="0" applyProtection="0"/>
    <xf numFmtId="0" fontId="65" fillId="39" borderId="150" applyNumberFormat="0" applyAlignment="0" applyProtection="0"/>
    <xf numFmtId="0" fontId="62" fillId="24" borderId="102" applyNumberFormat="0" applyAlignment="0" applyProtection="0"/>
    <xf numFmtId="0" fontId="36" fillId="0" borderId="122" applyBorder="0">
      <alignment horizontal="left" vertical="center" wrapText="1" indent="3"/>
      <protection locked="0"/>
    </xf>
    <xf numFmtId="0" fontId="5" fillId="27" borderId="130" applyNumberFormat="0" applyFont="0" applyAlignment="0" applyProtection="0"/>
    <xf numFmtId="0" fontId="73" fillId="40" borderId="129" applyNumberFormat="0" applyAlignment="0" applyProtection="0"/>
    <xf numFmtId="0" fontId="5" fillId="27" borderId="115" applyNumberFormat="0" applyFont="0" applyAlignment="0" applyProtection="0"/>
    <xf numFmtId="0" fontId="6" fillId="27" borderId="115" applyNumberFormat="0" applyFont="0" applyAlignment="0" applyProtection="0"/>
    <xf numFmtId="0" fontId="5" fillId="27" borderId="149" applyNumberFormat="0" applyFont="0" applyAlignment="0" applyProtection="0"/>
    <xf numFmtId="0" fontId="62" fillId="30" borderId="123" applyNumberFormat="0" applyAlignment="0" applyProtection="0"/>
    <xf numFmtId="0" fontId="5" fillId="27" borderId="118" applyNumberFormat="0" applyFont="0" applyAlignment="0" applyProtection="0"/>
    <xf numFmtId="0" fontId="5" fillId="27" borderId="136" applyNumberFormat="0" applyFont="0" applyAlignment="0" applyProtection="0"/>
    <xf numFmtId="0" fontId="5" fillId="27" borderId="124" applyNumberFormat="0" applyFont="0" applyAlignment="0" applyProtection="0"/>
    <xf numFmtId="0" fontId="72" fillId="0" borderId="147" applyNumberFormat="0" applyFill="0" applyAlignment="0" applyProtection="0"/>
    <xf numFmtId="0" fontId="130" fillId="0" borderId="147" applyNumberFormat="0" applyFill="0" applyAlignment="0" applyProtection="0"/>
    <xf numFmtId="0" fontId="5" fillId="27" borderId="130" applyNumberFormat="0" applyFont="0" applyAlignment="0" applyProtection="0"/>
    <xf numFmtId="0" fontId="59" fillId="39" borderId="129" applyNumberFormat="0" applyAlignment="0" applyProtection="0"/>
    <xf numFmtId="0" fontId="6" fillId="27" borderId="124" applyNumberFormat="0" applyFont="0" applyAlignment="0" applyProtection="0"/>
    <xf numFmtId="0" fontId="5" fillId="27" borderId="124" applyNumberFormat="0" applyFont="0" applyAlignment="0" applyProtection="0"/>
    <xf numFmtId="0" fontId="62" fillId="24" borderId="148" applyNumberFormat="0" applyAlignment="0" applyProtection="0"/>
    <xf numFmtId="0" fontId="59" fillId="39" borderId="123" applyNumberFormat="0" applyAlignment="0" applyProtection="0"/>
    <xf numFmtId="0" fontId="130" fillId="0" borderId="151" applyNumberFormat="0" applyFill="0" applyAlignment="0" applyProtection="0"/>
    <xf numFmtId="0" fontId="72" fillId="0" borderId="117" applyNumberFormat="0" applyFill="0" applyAlignment="0" applyProtection="0"/>
    <xf numFmtId="0" fontId="18" fillId="16" borderId="128" applyFill="0" applyBorder="0" applyAlignment="0" applyProtection="0">
      <alignment vertical="center"/>
      <protection locked="0"/>
    </xf>
    <xf numFmtId="0" fontId="62" fillId="24" borderId="129" applyNumberFormat="0" applyAlignment="0" applyProtection="0"/>
    <xf numFmtId="0" fontId="118" fillId="24" borderId="129" applyNumberFormat="0" applyAlignment="0" applyProtection="0"/>
    <xf numFmtId="0" fontId="73" fillId="40" borderId="123" applyNumberFormat="0" applyAlignment="0" applyProtection="0"/>
    <xf numFmtId="0" fontId="72" fillId="0" borderId="151" applyNumberFormat="0" applyFill="0" applyAlignment="0" applyProtection="0"/>
    <xf numFmtId="0" fontId="6" fillId="27" borderId="118" applyNumberFormat="0" applyFont="0" applyAlignment="0" applyProtection="0"/>
    <xf numFmtId="0" fontId="62" fillId="24" borderId="129" applyNumberFormat="0" applyAlignment="0" applyProtection="0"/>
    <xf numFmtId="0" fontId="5" fillId="27" borderId="136" applyNumberFormat="0" applyFont="0" applyAlignment="0" applyProtection="0"/>
    <xf numFmtId="0" fontId="130" fillId="0" borderId="126" applyNumberFormat="0" applyFill="0" applyAlignment="0" applyProtection="0"/>
    <xf numFmtId="0" fontId="124" fillId="39" borderId="137" applyNumberFormat="0" applyAlignment="0" applyProtection="0"/>
    <xf numFmtId="0" fontId="59" fillId="39" borderId="148" applyNumberFormat="0" applyAlignment="0" applyProtection="0"/>
    <xf numFmtId="0" fontId="65" fillId="40" borderId="116" applyNumberFormat="0" applyAlignment="0" applyProtection="0"/>
    <xf numFmtId="0" fontId="62" fillId="24" borderId="148" applyNumberFormat="0" applyAlignment="0" applyProtection="0"/>
    <xf numFmtId="0" fontId="5" fillId="27" borderId="149" applyNumberFormat="0" applyFont="0" applyAlignment="0" applyProtection="0"/>
    <xf numFmtId="0" fontId="130" fillId="0" borderId="132" applyNumberFormat="0" applyFill="0" applyAlignment="0" applyProtection="0"/>
    <xf numFmtId="0" fontId="73" fillId="40" borderId="144" applyNumberFormat="0" applyAlignment="0" applyProtection="0"/>
    <xf numFmtId="0" fontId="5" fillId="27" borderId="124" applyNumberFormat="0" applyFont="0" applyAlignment="0" applyProtection="0"/>
    <xf numFmtId="0" fontId="18" fillId="16" borderId="134" applyFill="0" applyBorder="0" applyAlignment="0" applyProtection="0">
      <alignment vertical="center"/>
      <protection locked="0"/>
    </xf>
    <xf numFmtId="0" fontId="36" fillId="0" borderId="128" applyBorder="0">
      <alignment horizontal="left" vertical="center" wrapText="1" indent="2"/>
      <protection locked="0"/>
    </xf>
    <xf numFmtId="0" fontId="65" fillId="40" borderId="150" applyNumberFormat="0" applyAlignment="0" applyProtection="0"/>
    <xf numFmtId="0" fontId="65" fillId="40" borderId="131" applyNumberFormat="0" applyAlignment="0" applyProtection="0"/>
    <xf numFmtId="0" fontId="72" fillId="0" borderId="138" applyNumberFormat="0" applyFill="0" applyAlignment="0" applyProtection="0"/>
    <xf numFmtId="0" fontId="118" fillId="24" borderId="129" applyNumberFormat="0" applyAlignment="0" applyProtection="0"/>
    <xf numFmtId="0" fontId="62" fillId="30" borderId="135" applyNumberFormat="0" applyAlignment="0" applyProtection="0"/>
    <xf numFmtId="0" fontId="5" fillId="27" borderId="130" applyNumberFormat="0" applyFont="0" applyAlignment="0" applyProtection="0"/>
    <xf numFmtId="0" fontId="6" fillId="27" borderId="149" applyNumberFormat="0" applyFont="0" applyAlignment="0" applyProtection="0"/>
    <xf numFmtId="0" fontId="115" fillId="39" borderId="108" applyNumberFormat="0" applyAlignment="0" applyProtection="0"/>
    <xf numFmtId="0" fontId="118" fillId="24" borderId="108" applyNumberFormat="0" applyAlignment="0" applyProtection="0"/>
    <xf numFmtId="0" fontId="5" fillId="27" borderId="109" applyNumberFormat="0" applyFont="0" applyAlignment="0" applyProtection="0"/>
    <xf numFmtId="0" fontId="124" fillId="39" borderId="110" applyNumberFormat="0" applyAlignment="0" applyProtection="0"/>
    <xf numFmtId="0" fontId="5" fillId="27" borderId="149" applyNumberFormat="0" applyFont="0" applyAlignment="0" applyProtection="0"/>
    <xf numFmtId="0" fontId="130" fillId="0" borderId="111" applyNumberFormat="0" applyFill="0" applyAlignment="0" applyProtection="0"/>
    <xf numFmtId="0" fontId="62" fillId="24" borderId="144" applyNumberFormat="0" applyAlignment="0" applyProtection="0"/>
    <xf numFmtId="0" fontId="6" fillId="27" borderId="130" applyNumberFormat="0" applyFont="0" applyAlignment="0" applyProtection="0"/>
    <xf numFmtId="0" fontId="65" fillId="39" borderId="131" applyNumberFormat="0" applyAlignment="0" applyProtection="0"/>
    <xf numFmtId="0" fontId="62" fillId="24" borderId="144" applyNumberFormat="0" applyAlignment="0" applyProtection="0"/>
    <xf numFmtId="0" fontId="62" fillId="30" borderId="148" applyNumberFormat="0" applyAlignment="0" applyProtection="0"/>
    <xf numFmtId="0" fontId="62" fillId="24" borderId="108" applyNumberFormat="0" applyAlignment="0" applyProtection="0"/>
    <xf numFmtId="0" fontId="62" fillId="24" borderId="144" applyNumberFormat="0" applyAlignment="0" applyProtection="0"/>
    <xf numFmtId="0" fontId="62" fillId="24" borderId="129" applyNumberFormat="0" applyAlignment="0" applyProtection="0"/>
    <xf numFmtId="0" fontId="65" fillId="40" borderId="150" applyNumberFormat="0" applyAlignment="0" applyProtection="0"/>
    <xf numFmtId="0" fontId="36" fillId="0" borderId="143" applyBorder="0">
      <alignment horizontal="left" vertical="center" wrapText="1" indent="3"/>
      <protection locked="0"/>
    </xf>
    <xf numFmtId="0" fontId="59" fillId="39" borderId="135" applyNumberFormat="0" applyAlignment="0" applyProtection="0"/>
    <xf numFmtId="0" fontId="130" fillId="0" borderId="132" applyNumberFormat="0" applyFill="0" applyAlignment="0" applyProtection="0"/>
    <xf numFmtId="0" fontId="62" fillId="24" borderId="123" applyNumberFormat="0" applyAlignment="0" applyProtection="0"/>
    <xf numFmtId="0" fontId="65" fillId="39" borderId="150" applyNumberFormat="0" applyAlignment="0" applyProtection="0"/>
    <xf numFmtId="0" fontId="5" fillId="27" borderId="145" applyNumberFormat="0" applyFont="0" applyAlignment="0" applyProtection="0"/>
    <xf numFmtId="0" fontId="130" fillId="0" borderId="120" applyNumberFormat="0" applyFill="0" applyAlignment="0" applyProtection="0"/>
    <xf numFmtId="0" fontId="62" fillId="30" borderId="129" applyNumberFormat="0" applyAlignment="0" applyProtection="0"/>
    <xf numFmtId="0" fontId="18" fillId="16" borderId="122" applyFill="0" applyBorder="0" applyAlignment="0" applyProtection="0">
      <alignment vertical="center"/>
      <protection locked="0"/>
    </xf>
    <xf numFmtId="0" fontId="5" fillId="27" borderId="149" applyNumberFormat="0" applyFont="0" applyAlignment="0" applyProtection="0"/>
    <xf numFmtId="0" fontId="5" fillId="27" borderId="149" applyNumberFormat="0" applyFont="0" applyAlignment="0" applyProtection="0"/>
    <xf numFmtId="10" fontId="36" fillId="17" borderId="127" applyNumberFormat="0" applyBorder="0" applyAlignment="0" applyProtection="0"/>
    <xf numFmtId="0" fontId="36" fillId="0" borderId="122" applyBorder="0">
      <alignment horizontal="left" vertical="center" wrapText="1" indent="2"/>
      <protection locked="0"/>
    </xf>
    <xf numFmtId="0" fontId="6" fillId="27" borderId="136" applyNumberFormat="0" applyFont="0" applyAlignment="0" applyProtection="0"/>
    <xf numFmtId="0" fontId="72" fillId="0" borderId="132" applyNumberFormat="0" applyFill="0" applyAlignment="0" applyProtection="0"/>
    <xf numFmtId="0" fontId="115" fillId="39" borderId="129" applyNumberFormat="0" applyAlignment="0" applyProtection="0"/>
    <xf numFmtId="0" fontId="62" fillId="24" borderId="135" applyNumberFormat="0" applyAlignment="0" applyProtection="0"/>
    <xf numFmtId="0" fontId="5" fillId="27" borderId="118" applyNumberFormat="0" applyFont="0" applyAlignment="0" applyProtection="0"/>
    <xf numFmtId="0" fontId="124" fillId="39" borderId="150" applyNumberFormat="0" applyAlignment="0" applyProtection="0"/>
    <xf numFmtId="0" fontId="124" fillId="39" borderId="116" applyNumberFormat="0" applyAlignment="0" applyProtection="0"/>
    <xf numFmtId="10" fontId="36" fillId="17" borderId="133" applyNumberFormat="0" applyBorder="0" applyAlignment="0" applyProtection="0"/>
    <xf numFmtId="0" fontId="115" fillId="39" borderId="148" applyNumberFormat="0" applyAlignment="0" applyProtection="0"/>
    <xf numFmtId="0" fontId="130" fillId="0" borderId="138" applyNumberFormat="0" applyFill="0" applyAlignment="0" applyProtection="0"/>
    <xf numFmtId="0" fontId="18" fillId="16" borderId="128" applyFill="0" applyBorder="0" applyAlignment="0" applyProtection="0">
      <alignment vertical="center"/>
      <protection locked="0"/>
    </xf>
    <xf numFmtId="0" fontId="118" fillId="24" borderId="144" applyNumberFormat="0" applyAlignment="0" applyProtection="0"/>
    <xf numFmtId="0" fontId="115" fillId="39" borderId="129" applyNumberFormat="0" applyAlignment="0" applyProtection="0"/>
    <xf numFmtId="0" fontId="6" fillId="27" borderId="145" applyNumberFormat="0" applyFont="0" applyAlignment="0" applyProtection="0"/>
    <xf numFmtId="0" fontId="62" fillId="30" borderId="129" applyNumberFormat="0" applyAlignment="0" applyProtection="0"/>
    <xf numFmtId="0" fontId="124" fillId="39" borderId="131" applyNumberFormat="0" applyAlignment="0" applyProtection="0"/>
    <xf numFmtId="0" fontId="5" fillId="27" borderId="149" applyNumberFormat="0" applyFont="0" applyAlignment="0" applyProtection="0"/>
    <xf numFmtId="0" fontId="5" fillId="27" borderId="130" applyNumberFormat="0" applyFont="0" applyAlignment="0" applyProtection="0"/>
    <xf numFmtId="0" fontId="65" fillId="39" borderId="125" applyNumberFormat="0" applyAlignment="0" applyProtection="0"/>
    <xf numFmtId="0" fontId="115" fillId="39" borderId="144" applyNumberFormat="0" applyAlignment="0" applyProtection="0"/>
    <xf numFmtId="0" fontId="5" fillId="27" borderId="149" applyNumberFormat="0" applyFont="0" applyAlignment="0" applyProtection="0"/>
    <xf numFmtId="0" fontId="36" fillId="0" borderId="143" applyBorder="0">
      <alignment horizontal="left" vertical="center" wrapText="1" indent="2"/>
      <protection locked="0"/>
    </xf>
    <xf numFmtId="0" fontId="5" fillId="27" borderId="124" applyNumberFormat="0" applyFont="0" applyAlignment="0" applyProtection="0"/>
    <xf numFmtId="0" fontId="5" fillId="27" borderId="124" applyNumberFormat="0" applyFont="0" applyAlignment="0" applyProtection="0"/>
    <xf numFmtId="0" fontId="65" fillId="40" borderId="146" applyNumberFormat="0" applyAlignment="0" applyProtection="0"/>
    <xf numFmtId="10" fontId="36" fillId="17" borderId="121" applyNumberFormat="0" applyBorder="0" applyAlignment="0" applyProtection="0"/>
    <xf numFmtId="0" fontId="18" fillId="16" borderId="143" applyFill="0" applyBorder="0" applyAlignment="0" applyProtection="0">
      <alignment vertical="center"/>
      <protection locked="0"/>
    </xf>
    <xf numFmtId="0" fontId="65" fillId="39" borderId="137" applyNumberFormat="0" applyAlignment="0" applyProtection="0"/>
    <xf numFmtId="0" fontId="115" fillId="39" borderId="123" applyNumberFormat="0" applyAlignment="0" applyProtection="0"/>
    <xf numFmtId="0" fontId="62" fillId="24" borderId="148" applyNumberFormat="0" applyAlignment="0" applyProtection="0"/>
    <xf numFmtId="0" fontId="5" fillId="27" borderId="115" applyNumberFormat="0" applyFont="0" applyAlignment="0" applyProtection="0"/>
    <xf numFmtId="0" fontId="5" fillId="27" borderId="149" applyNumberFormat="0" applyFont="0" applyAlignment="0" applyProtection="0"/>
    <xf numFmtId="0" fontId="65" fillId="39" borderId="131" applyNumberFormat="0" applyAlignment="0" applyProtection="0"/>
    <xf numFmtId="0" fontId="62" fillId="24" borderId="148" applyNumberFormat="0" applyAlignment="0" applyProtection="0"/>
    <xf numFmtId="0" fontId="5" fillId="27" borderId="136" applyNumberFormat="0" applyFont="0" applyAlignment="0" applyProtection="0"/>
    <xf numFmtId="0" fontId="73" fillId="40" borderId="108" applyNumberFormat="0" applyAlignment="0" applyProtection="0"/>
    <xf numFmtId="0" fontId="130" fillId="0" borderId="114" applyNumberFormat="0" applyFill="0" applyAlignment="0" applyProtection="0"/>
    <xf numFmtId="0" fontId="62" fillId="30" borderId="108" applyNumberFormat="0" applyAlignment="0" applyProtection="0"/>
    <xf numFmtId="0" fontId="5" fillId="27" borderId="112" applyNumberFormat="0" applyFont="0" applyAlignment="0" applyProtection="0"/>
    <xf numFmtId="0" fontId="6" fillId="27" borderId="112" applyNumberFormat="0" applyFont="0" applyAlignment="0" applyProtection="0"/>
    <xf numFmtId="10" fontId="36" fillId="17" borderId="106" applyNumberFormat="0" applyBorder="0" applyAlignment="0" applyProtection="0"/>
    <xf numFmtId="0" fontId="62" fillId="24" borderId="108" applyNumberFormat="0" applyAlignment="0" applyProtection="0"/>
    <xf numFmtId="0" fontId="115" fillId="39" borderId="108" applyNumberFormat="0" applyAlignment="0" applyProtection="0"/>
    <xf numFmtId="0" fontId="65" fillId="40" borderId="113" applyNumberFormat="0" applyAlignment="0" applyProtection="0"/>
    <xf numFmtId="0" fontId="5" fillId="27" borderId="112" applyNumberFormat="0" applyFont="0" applyAlignment="0" applyProtection="0"/>
    <xf numFmtId="0" fontId="65" fillId="39" borderId="113" applyNumberFormat="0" applyAlignment="0" applyProtection="0"/>
    <xf numFmtId="0" fontId="36" fillId="0" borderId="107" applyBorder="0">
      <alignment horizontal="left" vertical="center" wrapText="1" indent="2"/>
      <protection locked="0"/>
    </xf>
    <xf numFmtId="0" fontId="18" fillId="16" borderId="107" applyFill="0" applyBorder="0" applyAlignment="0" applyProtection="0">
      <alignment vertical="center"/>
      <protection locked="0"/>
    </xf>
    <xf numFmtId="0" fontId="118" fillId="24" borderId="108" applyNumberFormat="0" applyAlignment="0" applyProtection="0"/>
    <xf numFmtId="0" fontId="59" fillId="39" borderId="108" applyNumberFormat="0" applyAlignment="0" applyProtection="0"/>
    <xf numFmtId="0" fontId="5" fillId="27" borderId="112" applyNumberFormat="0" applyFont="0" applyAlignment="0" applyProtection="0"/>
    <xf numFmtId="0" fontId="5" fillId="27" borderId="112" applyNumberFormat="0" applyFont="0" applyAlignment="0" applyProtection="0"/>
    <xf numFmtId="0" fontId="5" fillId="27" borderId="112" applyNumberFormat="0" applyFont="0" applyAlignment="0" applyProtection="0"/>
    <xf numFmtId="0" fontId="72" fillId="0" borderId="114" applyNumberFormat="0" applyFill="0" applyAlignment="0" applyProtection="0"/>
    <xf numFmtId="0" fontId="62" fillId="24" borderId="108" applyNumberFormat="0" applyAlignment="0" applyProtection="0"/>
    <xf numFmtId="0" fontId="124" fillId="39" borderId="113" applyNumberFormat="0" applyAlignment="0" applyProtection="0"/>
    <xf numFmtId="0" fontId="36" fillId="0" borderId="107" applyBorder="0">
      <alignment horizontal="left" vertical="center" wrapText="1" indent="3"/>
      <protection locked="0"/>
    </xf>
    <xf numFmtId="0" fontId="6" fillId="27" borderId="149" applyNumberFormat="0" applyFont="0" applyAlignment="0" applyProtection="0"/>
    <xf numFmtId="0" fontId="130" fillId="0" borderId="111" applyNumberFormat="0" applyFill="0" applyAlignment="0" applyProtection="0"/>
    <xf numFmtId="0" fontId="65" fillId="40" borderId="110" applyNumberFormat="0" applyAlignment="0" applyProtection="0"/>
    <xf numFmtId="0" fontId="65" fillId="39" borderId="110" applyNumberFormat="0" applyAlignment="0" applyProtection="0"/>
    <xf numFmtId="0" fontId="72" fillId="0" borderId="111" applyNumberFormat="0" applyFill="0" applyAlignment="0" applyProtection="0"/>
    <xf numFmtId="0" fontId="124" fillId="39" borderId="110" applyNumberFormat="0" applyAlignment="0" applyProtection="0"/>
    <xf numFmtId="0" fontId="5" fillId="27" borderId="118" applyNumberFormat="0" applyFont="0" applyAlignment="0" applyProtection="0"/>
    <xf numFmtId="0" fontId="5" fillId="27" borderId="118" applyNumberFormat="0" applyFont="0" applyAlignment="0" applyProtection="0"/>
    <xf numFmtId="0" fontId="5" fillId="27" borderId="118" applyNumberFormat="0" applyFont="0" applyAlignment="0" applyProtection="0"/>
    <xf numFmtId="0" fontId="72" fillId="0" borderId="120" applyNumberFormat="0" applyFill="0" applyAlignment="0" applyProtection="0"/>
    <xf numFmtId="0" fontId="124" fillId="39" borderId="119" applyNumberFormat="0" applyAlignment="0" applyProtection="0"/>
    <xf numFmtId="0" fontId="73" fillId="40" borderId="123" applyNumberFormat="0" applyAlignment="0" applyProtection="0"/>
    <xf numFmtId="0" fontId="130" fillId="0" borderId="126" applyNumberFormat="0" applyFill="0" applyAlignment="0" applyProtection="0"/>
    <xf numFmtId="0" fontId="62" fillId="30" borderId="123" applyNumberFormat="0" applyAlignment="0" applyProtection="0"/>
    <xf numFmtId="0" fontId="5" fillId="27" borderId="124" applyNumberFormat="0" applyFont="0" applyAlignment="0" applyProtection="0"/>
    <xf numFmtId="0" fontId="6" fillId="27" borderId="124" applyNumberFormat="0" applyFont="0" applyAlignment="0" applyProtection="0"/>
    <xf numFmtId="10" fontId="36" fillId="17" borderId="121" applyNumberFormat="0" applyBorder="0" applyAlignment="0" applyProtection="0"/>
    <xf numFmtId="0" fontId="62" fillId="24" borderId="123" applyNumberFormat="0" applyAlignment="0" applyProtection="0"/>
    <xf numFmtId="0" fontId="115" fillId="39" borderId="123" applyNumberFormat="0" applyAlignment="0" applyProtection="0"/>
    <xf numFmtId="0" fontId="65" fillId="40" borderId="125" applyNumberFormat="0" applyAlignment="0" applyProtection="0"/>
    <xf numFmtId="0" fontId="5" fillId="27" borderId="124" applyNumberFormat="0" applyFont="0" applyAlignment="0" applyProtection="0"/>
    <xf numFmtId="0" fontId="65" fillId="39" borderId="125" applyNumberFormat="0" applyAlignment="0" applyProtection="0"/>
    <xf numFmtId="0" fontId="36" fillId="0" borderId="122" applyBorder="0">
      <alignment horizontal="left" vertical="center" wrapText="1" indent="2"/>
      <protection locked="0"/>
    </xf>
    <xf numFmtId="0" fontId="18" fillId="16" borderId="122" applyFill="0" applyBorder="0" applyAlignment="0" applyProtection="0">
      <alignment vertical="center"/>
      <protection locked="0"/>
    </xf>
    <xf numFmtId="0" fontId="118" fillId="24" borderId="123" applyNumberFormat="0" applyAlignment="0" applyProtection="0"/>
    <xf numFmtId="0" fontId="59" fillId="39" borderId="123" applyNumberFormat="0" applyAlignment="0" applyProtection="0"/>
    <xf numFmtId="0" fontId="5" fillId="27" borderId="124" applyNumberFormat="0" applyFont="0" applyAlignment="0" applyProtection="0"/>
    <xf numFmtId="0" fontId="5" fillId="27" borderId="124" applyNumberFormat="0" applyFont="0" applyAlignment="0" applyProtection="0"/>
    <xf numFmtId="0" fontId="5" fillId="27" borderId="124" applyNumberFormat="0" applyFont="0" applyAlignment="0" applyProtection="0"/>
    <xf numFmtId="0" fontId="72" fillId="0" borderId="126" applyNumberFormat="0" applyFill="0" applyAlignment="0" applyProtection="0"/>
    <xf numFmtId="0" fontId="62" fillId="24" borderId="123" applyNumberFormat="0" applyAlignment="0" applyProtection="0"/>
    <xf numFmtId="0" fontId="124" fillId="39" borderId="125" applyNumberFormat="0" applyAlignment="0" applyProtection="0"/>
    <xf numFmtId="0" fontId="36" fillId="0" borderId="122" applyBorder="0">
      <alignment horizontal="left" vertical="center" wrapText="1" indent="3"/>
      <protection locked="0"/>
    </xf>
    <xf numFmtId="0" fontId="5" fillId="27" borderId="130" applyNumberFormat="0" applyFont="0" applyAlignment="0" applyProtection="0"/>
    <xf numFmtId="0" fontId="5" fillId="27" borderId="145" applyNumberFormat="0" applyFont="0" applyAlignment="0" applyProtection="0"/>
    <xf numFmtId="0" fontId="36" fillId="0" borderId="128" applyBorder="0">
      <alignment horizontal="left" vertical="center" wrapText="1" indent="3"/>
      <protection locked="0"/>
    </xf>
    <xf numFmtId="0" fontId="73" fillId="40" borderId="135" applyNumberFormat="0" applyAlignment="0" applyProtection="0"/>
    <xf numFmtId="0" fontId="130" fillId="0" borderId="141" applyNumberFormat="0" applyFill="0" applyAlignment="0" applyProtection="0"/>
    <xf numFmtId="0" fontId="62" fillId="30" borderId="135" applyNumberFormat="0" applyAlignment="0" applyProtection="0"/>
    <xf numFmtId="0" fontId="5" fillId="27" borderId="139" applyNumberFormat="0" applyFont="0" applyAlignment="0" applyProtection="0"/>
    <xf numFmtId="0" fontId="6" fillId="27" borderId="139" applyNumberFormat="0" applyFont="0" applyAlignment="0" applyProtection="0"/>
    <xf numFmtId="10" fontId="36" fillId="17" borderId="133" applyNumberFormat="0" applyBorder="0" applyAlignment="0" applyProtection="0"/>
    <xf numFmtId="0" fontId="62" fillId="24" borderId="135" applyNumberFormat="0" applyAlignment="0" applyProtection="0"/>
    <xf numFmtId="0" fontId="115" fillId="39" borderId="135" applyNumberFormat="0" applyAlignment="0" applyProtection="0"/>
    <xf numFmtId="0" fontId="65" fillId="40" borderId="140" applyNumberFormat="0" applyAlignment="0" applyProtection="0"/>
    <xf numFmtId="0" fontId="5" fillId="27" borderId="139" applyNumberFormat="0" applyFont="0" applyAlignment="0" applyProtection="0"/>
    <xf numFmtId="0" fontId="65" fillId="39" borderId="140" applyNumberFormat="0" applyAlignment="0" applyProtection="0"/>
    <xf numFmtId="0" fontId="36" fillId="0" borderId="134" applyBorder="0">
      <alignment horizontal="left" vertical="center" wrapText="1" indent="2"/>
      <protection locked="0"/>
    </xf>
    <xf numFmtId="0" fontId="18" fillId="16" borderId="134" applyFill="0" applyBorder="0" applyAlignment="0" applyProtection="0">
      <alignment vertical="center"/>
      <protection locked="0"/>
    </xf>
    <xf numFmtId="0" fontId="118" fillId="24" borderId="135" applyNumberFormat="0" applyAlignment="0" applyProtection="0"/>
    <xf numFmtId="0" fontId="59" fillId="39" borderId="135" applyNumberFormat="0" applyAlignment="0" applyProtection="0"/>
    <xf numFmtId="0" fontId="5" fillId="27" borderId="139" applyNumberFormat="0" applyFont="0" applyAlignment="0" applyProtection="0"/>
    <xf numFmtId="0" fontId="5" fillId="27" borderId="139" applyNumberFormat="0" applyFont="0" applyAlignment="0" applyProtection="0"/>
    <xf numFmtId="0" fontId="5" fillId="27" borderId="139" applyNumberFormat="0" applyFont="0" applyAlignment="0" applyProtection="0"/>
    <xf numFmtId="0" fontId="72" fillId="0" borderId="141" applyNumberFormat="0" applyFill="0" applyAlignment="0" applyProtection="0"/>
    <xf numFmtId="0" fontId="62" fillId="24" borderId="135" applyNumberFormat="0" applyAlignment="0" applyProtection="0"/>
    <xf numFmtId="0" fontId="124" fillId="39" borderId="140" applyNumberFormat="0" applyAlignment="0" applyProtection="0"/>
    <xf numFmtId="0" fontId="36" fillId="0" borderId="134" applyBorder="0">
      <alignment horizontal="left" vertical="center" wrapText="1" indent="3"/>
      <protection locked="0"/>
    </xf>
    <xf numFmtId="0" fontId="73" fillId="40" borderId="144" applyNumberFormat="0" applyAlignment="0" applyProtection="0"/>
    <xf numFmtId="0" fontId="130" fillId="0" borderId="147" applyNumberFormat="0" applyFill="0" applyAlignment="0" applyProtection="0"/>
    <xf numFmtId="0" fontId="62" fillId="30" borderId="144" applyNumberFormat="0" applyAlignment="0" applyProtection="0"/>
    <xf numFmtId="0" fontId="5" fillId="27" borderId="145" applyNumberFormat="0" applyFont="0" applyAlignment="0" applyProtection="0"/>
    <xf numFmtId="0" fontId="6" fillId="27" borderId="145" applyNumberFormat="0" applyFont="0" applyAlignment="0" applyProtection="0"/>
    <xf numFmtId="10" fontId="36" fillId="17" borderId="142" applyNumberFormat="0" applyBorder="0" applyAlignment="0" applyProtection="0"/>
    <xf numFmtId="0" fontId="62" fillId="24" borderId="144" applyNumberFormat="0" applyAlignment="0" applyProtection="0"/>
    <xf numFmtId="0" fontId="115" fillId="39" borderId="144" applyNumberFormat="0" applyAlignment="0" applyProtection="0"/>
    <xf numFmtId="0" fontId="65" fillId="40" borderId="146" applyNumberFormat="0" applyAlignment="0" applyProtection="0"/>
    <xf numFmtId="0" fontId="5" fillId="27" borderId="145" applyNumberFormat="0" applyFont="0" applyAlignment="0" applyProtection="0"/>
    <xf numFmtId="0" fontId="65" fillId="39" borderId="146" applyNumberFormat="0" applyAlignment="0" applyProtection="0"/>
    <xf numFmtId="0" fontId="36" fillId="0" borderId="143" applyBorder="0">
      <alignment horizontal="left" vertical="center" wrapText="1" indent="2"/>
      <protection locked="0"/>
    </xf>
    <xf numFmtId="0" fontId="18" fillId="16" borderId="143" applyFill="0" applyBorder="0" applyAlignment="0" applyProtection="0">
      <alignment vertical="center"/>
      <protection locked="0"/>
    </xf>
    <xf numFmtId="0" fontId="118" fillId="24" borderId="144" applyNumberFormat="0" applyAlignment="0" applyProtection="0"/>
    <xf numFmtId="0" fontId="59" fillId="39" borderId="144" applyNumberFormat="0" applyAlignment="0" applyProtection="0"/>
    <xf numFmtId="0" fontId="5" fillId="27" borderId="145" applyNumberFormat="0" applyFont="0" applyAlignment="0" applyProtection="0"/>
    <xf numFmtId="0" fontId="5" fillId="27" borderId="145" applyNumberFormat="0" applyFont="0" applyAlignment="0" applyProtection="0"/>
    <xf numFmtId="0" fontId="5" fillId="27" borderId="145" applyNumberFormat="0" applyFont="0" applyAlignment="0" applyProtection="0"/>
    <xf numFmtId="0" fontId="72" fillId="0" borderId="147" applyNumberFormat="0" applyFill="0" applyAlignment="0" applyProtection="0"/>
    <xf numFmtId="0" fontId="62" fillId="24" borderId="144" applyNumberFormat="0" applyAlignment="0" applyProtection="0"/>
    <xf numFmtId="0" fontId="124" fillId="39" borderId="146" applyNumberFormat="0" applyAlignment="0" applyProtection="0"/>
    <xf numFmtId="0" fontId="36" fillId="0" borderId="143" applyBorder="0">
      <alignment horizontal="left" vertical="center" wrapText="1" indent="3"/>
      <protection locked="0"/>
    </xf>
    <xf numFmtId="0" fontId="130" fillId="0" borderId="151" applyNumberFormat="0" applyFill="0" applyAlignment="0" applyProtection="0"/>
    <xf numFmtId="0" fontId="124" fillId="39" borderId="150" applyNumberFormat="0" applyAlignment="0" applyProtection="0"/>
    <xf numFmtId="0" fontId="5" fillId="0" borderId="0"/>
    <xf numFmtId="167" fontId="5" fillId="0" borderId="0" applyFont="0" applyFill="0" applyBorder="0" applyAlignment="0" applyProtection="0"/>
    <xf numFmtId="186" fontId="5" fillId="0" borderId="0" applyFont="0" applyBorder="0">
      <alignment horizontal="center"/>
    </xf>
    <xf numFmtId="170" fontId="5" fillId="0" borderId="0">
      <alignment horizontal="center" vertical="top"/>
    </xf>
    <xf numFmtId="43" fontId="36" fillId="0" borderId="0"/>
    <xf numFmtId="0" fontId="41" fillId="0" borderId="0">
      <protection locked="0"/>
    </xf>
    <xf numFmtId="0" fontId="41" fillId="0" borderId="0">
      <protection locked="0"/>
    </xf>
    <xf numFmtId="0" fontId="38" fillId="0" borderId="0" applyNumberFormat="0" applyFill="0" applyBorder="0" applyAlignment="0" applyProtection="0"/>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0" fontId="5" fillId="0" borderId="0">
      <alignment horizontal="centerContinuous" vertical="justify"/>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46" fillId="0" borderId="0"/>
    <xf numFmtId="188"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0"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8" fontId="46" fillId="0" borderId="0"/>
    <xf numFmtId="188"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22" fillId="0" borderId="0"/>
    <xf numFmtId="0" fontId="1" fillId="0" borderId="0"/>
    <xf numFmtId="0" fontId="5" fillId="0" borderId="0"/>
    <xf numFmtId="0" fontId="122" fillId="0" borderId="0"/>
    <xf numFmtId="0" fontId="5" fillId="0" borderId="0"/>
    <xf numFmtId="0" fontId="122" fillId="0" borderId="0"/>
    <xf numFmtId="0" fontId="1" fillId="0" borderId="0"/>
    <xf numFmtId="0" fontId="1" fillId="0" borderId="0"/>
    <xf numFmtId="0" fontId="1" fillId="0" borderId="0"/>
    <xf numFmtId="0" fontId="1" fillId="0" borderId="0"/>
    <xf numFmtId="9" fontId="5" fillId="0" borderId="40" applyNumberFormat="0" applyBorder="0">
      <alignment horizontal="center" vertical="center"/>
    </xf>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8"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0" fontId="53"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43" fontId="5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62" fillId="24" borderId="148" applyNumberFormat="0" applyAlignment="0" applyProtection="0"/>
    <xf numFmtId="10" fontId="36" fillId="17" borderId="155" applyNumberFormat="0" applyBorder="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36" fillId="0" borderId="156" applyBorder="0">
      <alignment horizontal="left" vertical="center" wrapText="1" indent="3"/>
      <protection locked="0"/>
    </xf>
    <xf numFmtId="0" fontId="62" fillId="24" borderId="148" applyNumberFormat="0" applyAlignment="0" applyProtection="0"/>
    <xf numFmtId="0" fontId="36" fillId="0" borderId="156" applyBorder="0">
      <alignment horizontal="left" vertical="center" wrapText="1" indent="3"/>
      <protection locked="0"/>
    </xf>
    <xf numFmtId="0" fontId="65" fillId="39" borderId="150"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73" fillId="40" borderId="148" applyNumberFormat="0" applyAlignment="0" applyProtection="0"/>
    <xf numFmtId="10" fontId="36" fillId="17" borderId="155" applyNumberFormat="0" applyBorder="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62" fillId="30"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59" fillId="39" borderId="148" applyNumberFormat="0" applyAlignment="0" applyProtection="0"/>
    <xf numFmtId="0" fontId="73" fillId="40" borderId="148" applyNumberFormat="0" applyAlignment="0" applyProtection="0"/>
    <xf numFmtId="0" fontId="62" fillId="30"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49" applyNumberFormat="0" applyFont="0" applyAlignment="0" applyProtection="0"/>
    <xf numFmtId="0" fontId="118" fillId="24" borderId="148" applyNumberFormat="0" applyAlignment="0" applyProtection="0"/>
    <xf numFmtId="0" fontId="115" fillId="39" borderId="148" applyNumberFormat="0" applyAlignment="0" applyProtection="0"/>
    <xf numFmtId="0" fontId="5" fillId="27" borderId="149" applyNumberFormat="0" applyFon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5" fillId="27" borderId="149" applyNumberFormat="0" applyFont="0" applyAlignment="0" applyProtection="0"/>
    <xf numFmtId="0" fontId="65" fillId="40" borderId="150" applyNumberFormat="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59" fillId="39" borderId="148" applyNumberFormat="0" applyAlignment="0" applyProtection="0"/>
    <xf numFmtId="0" fontId="72" fillId="0" borderId="151" applyNumberFormat="0" applyFill="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72" fillId="0" borderId="151" applyNumberFormat="0" applyFill="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118" fillId="24"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59" fillId="39" borderId="148" applyNumberFormat="0" applyAlignment="0" applyProtection="0"/>
    <xf numFmtId="0" fontId="73" fillId="40" borderId="148" applyNumberFormat="0" applyAlignment="0" applyProtection="0"/>
    <xf numFmtId="0" fontId="65" fillId="39"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49" applyNumberFormat="0" applyFont="0" applyAlignment="0" applyProtection="0"/>
    <xf numFmtId="0" fontId="65" fillId="40" borderId="150" applyNumberFormat="0" applyAlignment="0" applyProtection="0"/>
    <xf numFmtId="0" fontId="62" fillId="24" borderId="148"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73" fillId="4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0" fontId="62" fillId="30"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49" applyNumberFormat="0" applyFont="0" applyAlignment="0" applyProtection="0"/>
    <xf numFmtId="0" fontId="59" fillId="39" borderId="148" applyNumberFormat="0" applyAlignment="0" applyProtection="0"/>
    <xf numFmtId="0" fontId="6" fillId="27" borderId="149" applyNumberFormat="0" applyFont="0" applyAlignment="0" applyProtection="0"/>
    <xf numFmtId="0" fontId="5" fillId="27" borderId="149" applyNumberFormat="0" applyFont="0" applyAlignment="0" applyProtection="0"/>
    <xf numFmtId="0" fontId="59" fillId="39" borderId="148" applyNumberFormat="0" applyAlignment="0" applyProtection="0"/>
    <xf numFmtId="0" fontId="72" fillId="0" borderId="151" applyNumberFormat="0" applyFill="0" applyAlignment="0" applyProtection="0"/>
    <xf numFmtId="0" fontId="18" fillId="16" borderId="156" applyFill="0" applyBorder="0" applyAlignment="0" applyProtection="0">
      <alignment vertical="center"/>
      <protection locked="0"/>
    </xf>
    <xf numFmtId="0" fontId="62" fillId="24" borderId="148" applyNumberFormat="0" applyAlignment="0" applyProtection="0"/>
    <xf numFmtId="0" fontId="118" fillId="24" borderId="148" applyNumberFormat="0" applyAlignment="0" applyProtection="0"/>
    <xf numFmtId="0" fontId="73" fillId="40" borderId="148" applyNumberFormat="0" applyAlignment="0" applyProtection="0"/>
    <xf numFmtId="0" fontId="6" fillId="27" borderId="149" applyNumberFormat="0" applyFont="0" applyAlignment="0" applyProtection="0"/>
    <xf numFmtId="0" fontId="62" fillId="24" borderId="148"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73" fillId="40" borderId="148" applyNumberFormat="0" applyAlignment="0" applyProtection="0"/>
    <xf numFmtId="0" fontId="5" fillId="27" borderId="149" applyNumberFormat="0" applyFont="0" applyAlignment="0" applyProtection="0"/>
    <xf numFmtId="0" fontId="18" fillId="16" borderId="156" applyFill="0" applyBorder="0" applyAlignment="0" applyProtection="0">
      <alignment vertical="center"/>
      <protection locked="0"/>
    </xf>
    <xf numFmtId="0" fontId="36" fillId="0" borderId="156" applyBorder="0">
      <alignment horizontal="left" vertical="center" wrapText="1" indent="2"/>
      <protection locked="0"/>
    </xf>
    <xf numFmtId="0" fontId="65" fillId="40" borderId="150" applyNumberFormat="0" applyAlignment="0" applyProtection="0"/>
    <xf numFmtId="0" fontId="72" fillId="0" borderId="151" applyNumberFormat="0" applyFill="0" applyAlignment="0" applyProtection="0"/>
    <xf numFmtId="0" fontId="118" fillId="24" borderId="148" applyNumberFormat="0" applyAlignment="0" applyProtection="0"/>
    <xf numFmtId="0" fontId="62" fillId="30" borderId="148" applyNumberFormat="0" applyAlignment="0" applyProtection="0"/>
    <xf numFmtId="0" fontId="5" fillId="27" borderId="149" applyNumberFormat="0" applyFont="0" applyAlignment="0" applyProtection="0"/>
    <xf numFmtId="0" fontId="115" fillId="39" borderId="148" applyNumberFormat="0" applyAlignment="0" applyProtection="0"/>
    <xf numFmtId="0" fontId="118" fillId="24" borderId="148" applyNumberFormat="0" applyAlignment="0" applyProtection="0"/>
    <xf numFmtId="0" fontId="5" fillId="27" borderId="149"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2" fillId="24" borderId="148" applyNumberFormat="0" applyAlignment="0" applyProtection="0"/>
    <xf numFmtId="0" fontId="6" fillId="27" borderId="149" applyNumberFormat="0" applyFont="0" applyAlignment="0" applyProtection="0"/>
    <xf numFmtId="0" fontId="65" fillId="39" borderId="150" applyNumberFormat="0" applyAlignment="0" applyProtection="0"/>
    <xf numFmtId="0" fontId="62" fillId="24" borderId="148" applyNumberFormat="0" applyAlignment="0" applyProtection="0"/>
    <xf numFmtId="0" fontId="62" fillId="24" borderId="148" applyNumberFormat="0" applyAlignment="0" applyProtection="0"/>
    <xf numFmtId="0" fontId="62" fillId="24" borderId="148" applyNumberFormat="0" applyAlignment="0" applyProtection="0"/>
    <xf numFmtId="0" fontId="62" fillId="24" borderId="148" applyNumberFormat="0" applyAlignment="0" applyProtection="0"/>
    <xf numFmtId="0" fontId="36" fillId="0" borderId="156" applyBorder="0">
      <alignment horizontal="left" vertical="center" wrapText="1" indent="3"/>
      <protection locked="0"/>
    </xf>
    <xf numFmtId="0" fontId="59" fillId="39" borderId="148" applyNumberFormat="0" applyAlignment="0" applyProtection="0"/>
    <xf numFmtId="0" fontId="130" fillId="0" borderId="151" applyNumberFormat="0" applyFill="0" applyAlignment="0" applyProtection="0"/>
    <xf numFmtId="0" fontId="62" fillId="24" borderId="148" applyNumberFormat="0" applyAlignment="0" applyProtection="0"/>
    <xf numFmtId="0" fontId="5" fillId="27" borderId="149" applyNumberFormat="0" applyFont="0" applyAlignment="0" applyProtection="0"/>
    <xf numFmtId="0" fontId="130" fillId="0" borderId="151" applyNumberFormat="0" applyFill="0" applyAlignment="0" applyProtection="0"/>
    <xf numFmtId="0" fontId="62" fillId="30" borderId="148" applyNumberFormat="0" applyAlignment="0" applyProtection="0"/>
    <xf numFmtId="0" fontId="18" fillId="16" borderId="156" applyFill="0" applyBorder="0" applyAlignment="0" applyProtection="0">
      <alignment vertical="center"/>
      <protection locked="0"/>
    </xf>
    <xf numFmtId="10" fontId="36" fillId="17" borderId="155" applyNumberFormat="0" applyBorder="0" applyAlignment="0" applyProtection="0"/>
    <xf numFmtId="0" fontId="36" fillId="0" borderId="156" applyBorder="0">
      <alignment horizontal="left" vertical="center" wrapText="1" indent="2"/>
      <protection locked="0"/>
    </xf>
    <xf numFmtId="0" fontId="6" fillId="27" borderId="149" applyNumberFormat="0" applyFont="0" applyAlignment="0" applyProtection="0"/>
    <xf numFmtId="0" fontId="72" fillId="0" borderId="151" applyNumberFormat="0" applyFill="0" applyAlignment="0" applyProtection="0"/>
    <xf numFmtId="0" fontId="115" fillId="39" borderId="148" applyNumberFormat="0" applyAlignment="0" applyProtection="0"/>
    <xf numFmtId="0" fontId="62" fillId="24" borderId="148" applyNumberFormat="0" applyAlignment="0" applyProtection="0"/>
    <xf numFmtId="0" fontId="5" fillId="27" borderId="149" applyNumberFormat="0" applyFont="0" applyAlignment="0" applyProtection="0"/>
    <xf numFmtId="0" fontId="124" fillId="39" borderId="150" applyNumberFormat="0" applyAlignment="0" applyProtection="0"/>
    <xf numFmtId="10" fontId="36" fillId="17" borderId="155" applyNumberFormat="0" applyBorder="0" applyAlignment="0" applyProtection="0"/>
    <xf numFmtId="0" fontId="130" fillId="0" borderId="151" applyNumberFormat="0" applyFill="0" applyAlignment="0" applyProtection="0"/>
    <xf numFmtId="0" fontId="18" fillId="16" borderId="156" applyFill="0" applyBorder="0" applyAlignment="0" applyProtection="0">
      <alignment vertical="center"/>
      <protection locked="0"/>
    </xf>
    <xf numFmtId="0" fontId="118" fillId="24" borderId="148" applyNumberFormat="0" applyAlignment="0" applyProtection="0"/>
    <xf numFmtId="0" fontId="115" fillId="39" borderId="148" applyNumberFormat="0" applyAlignment="0" applyProtection="0"/>
    <xf numFmtId="0" fontId="6" fillId="27" borderId="149" applyNumberFormat="0" applyFont="0" applyAlignment="0" applyProtection="0"/>
    <xf numFmtId="0" fontId="62" fillId="30" borderId="148" applyNumberFormat="0" applyAlignment="0" applyProtection="0"/>
    <xf numFmtId="0" fontId="124" fillId="39"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115" fillId="39" borderId="148" applyNumberFormat="0" applyAlignment="0" applyProtection="0"/>
    <xf numFmtId="0" fontId="36" fillId="0" borderId="156" applyBorder="0">
      <alignment horizontal="left" vertical="center" wrapText="1" indent="2"/>
      <protection locked="0"/>
    </xf>
    <xf numFmtId="0" fontId="5" fillId="27" borderId="149" applyNumberFormat="0" applyFont="0" applyAlignment="0" applyProtection="0"/>
    <xf numFmtId="0" fontId="5" fillId="27" borderId="149" applyNumberFormat="0" applyFont="0" applyAlignment="0" applyProtection="0"/>
    <xf numFmtId="0" fontId="65" fillId="40" borderId="150" applyNumberFormat="0" applyAlignment="0" applyProtection="0"/>
    <xf numFmtId="10" fontId="36" fillId="17" borderId="155" applyNumberFormat="0" applyBorder="0" applyAlignment="0" applyProtection="0"/>
    <xf numFmtId="0" fontId="18" fillId="16" borderId="156" applyFill="0" applyBorder="0" applyAlignment="0" applyProtection="0">
      <alignment vertical="center"/>
      <protection locked="0"/>
    </xf>
    <xf numFmtId="0" fontId="65" fillId="39" borderId="150" applyNumberFormat="0" applyAlignment="0" applyProtection="0"/>
    <xf numFmtId="0" fontId="115" fillId="39" borderId="148" applyNumberFormat="0" applyAlignment="0" applyProtection="0"/>
    <xf numFmtId="0" fontId="5" fillId="27" borderId="149" applyNumberFormat="0" applyFont="0" applyAlignment="0" applyProtection="0"/>
    <xf numFmtId="0" fontId="65" fillId="39" borderId="150" applyNumberFormat="0" applyAlignment="0" applyProtection="0"/>
    <xf numFmtId="0" fontId="5" fillId="27" borderId="149" applyNumberFormat="0" applyFont="0" applyAlignment="0" applyProtection="0"/>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5" fillId="27" borderId="149" applyNumberFormat="0" applyFont="0" applyAlignment="0" applyProtection="0"/>
    <xf numFmtId="0" fontId="5" fillId="27" borderId="149" applyNumberFormat="0" applyFont="0" applyAlignment="0" applyProtection="0"/>
    <xf numFmtId="0" fontId="36" fillId="0" borderId="156" applyBorder="0">
      <alignment horizontal="left" vertical="center" wrapText="1" indent="3"/>
      <protection locked="0"/>
    </xf>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73" fillId="40" borderId="148" applyNumberFormat="0" applyAlignment="0" applyProtection="0"/>
    <xf numFmtId="0" fontId="130" fillId="0" borderId="151" applyNumberFormat="0" applyFill="0" applyAlignment="0" applyProtection="0"/>
    <xf numFmtId="0" fontId="62" fillId="30" borderId="148" applyNumberFormat="0" applyAlignment="0" applyProtection="0"/>
    <xf numFmtId="0" fontId="5" fillId="27" borderId="149" applyNumberFormat="0" applyFont="0" applyAlignment="0" applyProtection="0"/>
    <xf numFmtId="0" fontId="6" fillId="27" borderId="149" applyNumberFormat="0" applyFont="0" applyAlignment="0" applyProtection="0"/>
    <xf numFmtId="10" fontId="36" fillId="17" borderId="155" applyNumberFormat="0" applyBorder="0" applyAlignment="0" applyProtection="0"/>
    <xf numFmtId="0" fontId="62" fillId="24" borderId="148" applyNumberFormat="0" applyAlignment="0" applyProtection="0"/>
    <xf numFmtId="0" fontId="115" fillId="39" borderId="148" applyNumberFormat="0" applyAlignment="0" applyProtection="0"/>
    <xf numFmtId="0" fontId="65" fillId="40" borderId="150" applyNumberFormat="0" applyAlignment="0" applyProtection="0"/>
    <xf numFmtId="0" fontId="5" fillId="27" borderId="149" applyNumberFormat="0" applyFont="0" applyAlignment="0" applyProtection="0"/>
    <xf numFmtId="0" fontId="65" fillId="39" borderId="150" applyNumberFormat="0" applyAlignment="0" applyProtection="0"/>
    <xf numFmtId="0" fontId="36" fillId="0" borderId="156" applyBorder="0">
      <alignment horizontal="left" vertical="center" wrapText="1" indent="2"/>
      <protection locked="0"/>
    </xf>
    <xf numFmtId="0" fontId="18" fillId="16" borderId="156" applyFill="0" applyBorder="0" applyAlignment="0" applyProtection="0">
      <alignment vertical="center"/>
      <protection locked="0"/>
    </xf>
    <xf numFmtId="0" fontId="118" fillId="24" borderId="148" applyNumberFormat="0" applyAlignment="0" applyProtection="0"/>
    <xf numFmtId="0" fontId="59" fillId="39" borderId="148" applyNumberFormat="0" applyAlignment="0" applyProtection="0"/>
    <xf numFmtId="0" fontId="5" fillId="27" borderId="149" applyNumberFormat="0" applyFont="0" applyAlignment="0" applyProtection="0"/>
    <xf numFmtId="0" fontId="5" fillId="27" borderId="149" applyNumberFormat="0" applyFont="0" applyAlignment="0" applyProtection="0"/>
    <xf numFmtId="0" fontId="5" fillId="27" borderId="149" applyNumberFormat="0" applyFont="0" applyAlignment="0" applyProtection="0"/>
    <xf numFmtId="0" fontId="72" fillId="0" borderId="151" applyNumberFormat="0" applyFill="0" applyAlignment="0" applyProtection="0"/>
    <xf numFmtId="0" fontId="62" fillId="24" borderId="148" applyNumberFormat="0" applyAlignment="0" applyProtection="0"/>
    <xf numFmtId="0" fontId="124" fillId="39" borderId="150" applyNumberFormat="0" applyAlignment="0" applyProtection="0"/>
    <xf numFmtId="0" fontId="36" fillId="0" borderId="156" applyBorder="0">
      <alignment horizontal="left" vertical="center" wrapText="1" indent="3"/>
      <protection locked="0"/>
    </xf>
    <xf numFmtId="0" fontId="48" fillId="0" borderId="0"/>
    <xf numFmtId="10" fontId="36" fillId="17" borderId="152"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37"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0" fontId="5" fillId="0" borderId="0"/>
    <xf numFmtId="0" fontId="1" fillId="0" borderId="0"/>
    <xf numFmtId="0" fontId="1" fillId="0" borderId="0"/>
    <xf numFmtId="167" fontId="49"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9" fontId="49"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xf numFmtId="0" fontId="37" fillId="0" borderId="0"/>
    <xf numFmtId="167"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 fillId="0" borderId="0">
      <alignment horizontal="centerContinuous" vertical="justify"/>
    </xf>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174" fontId="5" fillId="0" borderId="0" applyFont="0" applyFill="0" applyBorder="0" applyAlignment="0" applyProtection="0"/>
    <xf numFmtId="167" fontId="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3" fillId="0" borderId="0"/>
    <xf numFmtId="0" fontId="1" fillId="0" borderId="0"/>
    <xf numFmtId="43" fontId="1" fillId="0" borderId="0" applyFont="0" applyFill="0" applyBorder="0" applyAlignment="0" applyProtection="0"/>
    <xf numFmtId="0" fontId="53" fillId="0" borderId="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6" borderId="0" applyNumberFormat="0" applyBorder="0" applyAlignment="0" applyProtection="0"/>
    <xf numFmtId="0" fontId="6" fillId="69" borderId="0" applyNumberFormat="0" applyBorder="0" applyAlignment="0" applyProtection="0"/>
    <xf numFmtId="0" fontId="57" fillId="70" borderId="0" applyNumberFormat="0" applyBorder="0" applyAlignment="0" applyProtection="0"/>
    <xf numFmtId="0" fontId="57" fillId="67" borderId="0" applyNumberFormat="0" applyBorder="0" applyAlignment="0" applyProtection="0"/>
    <xf numFmtId="0" fontId="57" fillId="68" borderId="0" applyNumberFormat="0" applyBorder="0" applyAlignment="0" applyProtection="0"/>
    <xf numFmtId="0" fontId="57" fillId="71"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8" fillId="62" borderId="0" applyNumberFormat="0" applyBorder="0" applyAlignment="0" applyProtection="0"/>
    <xf numFmtId="0" fontId="59" fillId="74" borderId="169" applyNumberFormat="0" applyAlignment="0" applyProtection="0"/>
    <xf numFmtId="0" fontId="60" fillId="75" borderId="52" applyNumberFormat="0" applyAlignment="0" applyProtection="0"/>
    <xf numFmtId="0" fontId="61" fillId="0" borderId="53" applyNumberFormat="0" applyFill="0" applyAlignment="0" applyProtection="0"/>
    <xf numFmtId="0" fontId="57" fillId="76" borderId="0" applyNumberFormat="0" applyBorder="0" applyAlignment="0" applyProtection="0"/>
    <xf numFmtId="0" fontId="57" fillId="77" borderId="0" applyNumberFormat="0" applyBorder="0" applyAlignment="0" applyProtection="0"/>
    <xf numFmtId="0" fontId="57" fillId="78" borderId="0" applyNumberFormat="0" applyBorder="0" applyAlignment="0" applyProtection="0"/>
    <xf numFmtId="0" fontId="57" fillId="71" borderId="0" applyNumberFormat="0" applyBorder="0" applyAlignment="0" applyProtection="0"/>
    <xf numFmtId="0" fontId="57" fillId="72" borderId="0" applyNumberFormat="0" applyBorder="0" applyAlignment="0" applyProtection="0"/>
    <xf numFmtId="0" fontId="57" fillId="79" borderId="0" applyNumberFormat="0" applyBorder="0" applyAlignment="0" applyProtection="0"/>
    <xf numFmtId="0" fontId="62" fillId="65" borderId="169" applyNumberFormat="0" applyAlignment="0" applyProtection="0"/>
    <xf numFmtId="0" fontId="63" fillId="61" borderId="0" applyNumberFormat="0" applyBorder="0" applyAlignment="0" applyProtection="0"/>
    <xf numFmtId="0" fontId="64" fillId="80" borderId="0" applyNumberFormat="0" applyBorder="0" applyAlignment="0" applyProtection="0"/>
    <xf numFmtId="0" fontId="1" fillId="0" borderId="0"/>
    <xf numFmtId="0" fontId="53" fillId="0" borderId="0"/>
    <xf numFmtId="0" fontId="5" fillId="81" borderId="170" applyNumberFormat="0" applyAlignment="0" applyProtection="0"/>
    <xf numFmtId="0" fontId="65" fillId="74" borderId="171" applyNumberFormat="0" applyAlignment="0" applyProtection="0"/>
    <xf numFmtId="0" fontId="69" fillId="0" borderId="55" applyNumberFormat="0" applyFill="0" applyAlignment="0" applyProtection="0"/>
    <xf numFmtId="0" fontId="70" fillId="0" borderId="56" applyNumberFormat="0" applyFill="0" applyAlignment="0" applyProtection="0"/>
    <xf numFmtId="0" fontId="71" fillId="0" borderId="57" applyNumberFormat="0" applyFill="0" applyAlignment="0" applyProtection="0"/>
    <xf numFmtId="0" fontId="71" fillId="0" borderId="0" applyNumberFormat="0" applyFill="0" applyBorder="0" applyAlignment="0" applyProtection="0"/>
    <xf numFmtId="195" fontId="5" fillId="0" borderId="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48" fillId="0" borderId="0" applyFont="0" applyFill="0" applyBorder="0" applyAlignment="0" applyProtection="0"/>
    <xf numFmtId="0" fontId="48" fillId="0" borderId="0"/>
    <xf numFmtId="0" fontId="48"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0" fontId="65" fillId="39" borderId="178" applyNumberFormat="0" applyAlignment="0" applyProtection="0"/>
    <xf numFmtId="0" fontId="5" fillId="27" borderId="177" applyNumberFormat="0" applyFont="0" applyAlignment="0" applyProtection="0"/>
    <xf numFmtId="0" fontId="62" fillId="30" borderId="176" applyNumberFormat="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115" fillId="39" borderId="176" applyNumberFormat="0" applyAlignment="0" applyProtection="0"/>
    <xf numFmtId="0" fontId="5" fillId="0" borderId="0"/>
    <xf numFmtId="0" fontId="5" fillId="27" borderId="170" applyNumberFormat="0" applyFont="0" applyAlignment="0" applyProtection="0"/>
    <xf numFmtId="43" fontId="5" fillId="0" borderId="0" applyFont="0" applyFill="0" applyBorder="0" applyAlignment="0" applyProtection="0"/>
    <xf numFmtId="0" fontId="115" fillId="39" borderId="176" applyNumberFormat="0" applyAlignment="0" applyProtection="0"/>
    <xf numFmtId="0" fontId="5" fillId="0" borderId="0"/>
    <xf numFmtId="0" fontId="5" fillId="0" borderId="0"/>
    <xf numFmtId="0" fontId="5" fillId="0" borderId="0"/>
    <xf numFmtId="0" fontId="5" fillId="0" borderId="0"/>
    <xf numFmtId="0" fontId="65" fillId="39" borderId="178" applyNumberFormat="0" applyAlignment="0" applyProtection="0"/>
    <xf numFmtId="0" fontId="5" fillId="27" borderId="170" applyNumberFormat="0" applyFont="0" applyAlignment="0" applyProtection="0"/>
    <xf numFmtId="167" fontId="5" fillId="0" borderId="0" applyFont="0" applyFill="0" applyBorder="0" applyAlignment="0" applyProtection="0"/>
    <xf numFmtId="0" fontId="5" fillId="27" borderId="170" applyNumberFormat="0" applyFont="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5" fillId="0" borderId="0" applyFont="0" applyFill="0" applyBorder="0" applyAlignment="0" applyProtection="0"/>
    <xf numFmtId="0" fontId="5" fillId="27" borderId="177" applyNumberFormat="0" applyFont="0" applyAlignment="0" applyProtection="0"/>
    <xf numFmtId="0" fontId="6" fillId="27" borderId="177" applyNumberFormat="0" applyFont="0" applyAlignment="0" applyProtection="0"/>
    <xf numFmtId="43" fontId="5" fillId="0" borderId="0" applyFont="0" applyFill="0" applyBorder="0" applyAlignment="0" applyProtection="0"/>
    <xf numFmtId="43" fontId="1" fillId="0" borderId="0" applyFont="0" applyFill="0" applyBorder="0" applyAlignment="0" applyProtection="0"/>
    <xf numFmtId="0" fontId="118" fillId="24" borderId="176" applyNumberFormat="0" applyAlignment="0" applyProtection="0"/>
    <xf numFmtId="167"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30" fillId="0" borderId="179" applyNumberFormat="0" applyFill="0" applyAlignment="0" applyProtection="0"/>
    <xf numFmtId="0" fontId="62" fillId="30" borderId="176" applyNumberFormat="0" applyAlignment="0" applyProtection="0"/>
    <xf numFmtId="0" fontId="6" fillId="27" borderId="177"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0" fontId="62" fillId="24" borderId="176"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39" borderId="172" applyNumberFormat="0" applyAlignment="0" applyProtection="0"/>
    <xf numFmtId="0" fontId="73" fillId="40"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30" borderId="172" applyNumberFormat="0" applyAlignment="0" applyProtection="0"/>
    <xf numFmtId="0" fontId="5" fillId="0" borderId="0"/>
    <xf numFmtId="0" fontId="5" fillId="0" borderId="0"/>
    <xf numFmtId="0" fontId="62" fillId="24" borderId="172" applyNumberFormat="0" applyAlignment="0" applyProtection="0"/>
    <xf numFmtId="43" fontId="35" fillId="0" borderId="0" applyFont="0" applyFill="0" applyBorder="0" applyAlignment="0" applyProtection="0"/>
    <xf numFmtId="167" fontId="5" fillId="0" borderId="0" applyFont="0" applyFill="0" applyBorder="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7" applyNumberFormat="0" applyFont="0" applyAlignment="0" applyProtection="0"/>
    <xf numFmtId="0" fontId="65" fillId="39" borderId="178"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0" fontId="5" fillId="27" borderId="170"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0" fillId="0" borderId="179"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0" fontId="124" fillId="39" borderId="178" applyNumberFormat="0" applyAlignment="0" applyProtection="0"/>
    <xf numFmtId="43" fontId="5" fillId="0" borderId="0" applyFont="0" applyFill="0" applyBorder="0" applyAlignment="0" applyProtection="0"/>
    <xf numFmtId="0" fontId="130" fillId="0" borderId="179" applyNumberFormat="0" applyFill="0" applyAlignment="0" applyProtection="0"/>
    <xf numFmtId="0" fontId="124" fillId="39" borderId="178" applyNumberFormat="0" applyAlignment="0" applyProtection="0"/>
    <xf numFmtId="0" fontId="5" fillId="0" borderId="0"/>
    <xf numFmtId="9"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35" fillId="0" borderId="0" applyFont="0" applyFill="0" applyBorder="0" applyAlignment="0" applyProtection="0"/>
    <xf numFmtId="0" fontId="62" fillId="24" borderId="176" applyNumberFormat="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43" fontId="3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167" fontId="5" fillId="0" borderId="0" applyFont="0" applyFill="0" applyBorder="0" applyAlignment="0" applyProtection="0"/>
    <xf numFmtId="0" fontId="73" fillId="40" borderId="176" applyNumberFormat="0" applyAlignment="0" applyProtection="0"/>
    <xf numFmtId="0" fontId="72" fillId="0" borderId="179" applyNumberFormat="0" applyFill="0" applyAlignment="0" applyProtection="0"/>
    <xf numFmtId="43" fontId="1"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165" fontId="49" fillId="0" borderId="0" applyFont="0" applyFill="0" applyBorder="0" applyAlignment="0" applyProtection="0"/>
    <xf numFmtId="167" fontId="5" fillId="0" borderId="0" applyFont="0" applyFill="0" applyBorder="0" applyAlignment="0" applyProtection="0"/>
    <xf numFmtId="0" fontId="62" fillId="24" borderId="176" applyNumberFormat="0" applyAlignment="0" applyProtection="0"/>
    <xf numFmtId="43" fontId="1" fillId="0" borderId="0" applyFont="0" applyFill="0" applyBorder="0" applyAlignment="0" applyProtection="0"/>
    <xf numFmtId="0" fontId="73" fillId="40" borderId="176"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6" fillId="27" borderId="170" applyNumberFormat="0" applyFont="0" applyAlignment="0" applyProtection="0"/>
    <xf numFmtId="0" fontId="118" fillId="24" borderId="176" applyNumberFormat="0" applyAlignment="0" applyProtection="0"/>
    <xf numFmtId="0" fontId="59" fillId="39" borderId="17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0" fontId="62" fillId="24" borderId="176" applyNumberFormat="0" applyAlignment="0" applyProtection="0"/>
    <xf numFmtId="0" fontId="5" fillId="27" borderId="177" applyNumberFormat="0" applyFont="0" applyAlignment="0" applyProtection="0"/>
    <xf numFmtId="43" fontId="1" fillId="0" borderId="0" applyFont="0" applyFill="0" applyBorder="0" applyAlignment="0" applyProtection="0"/>
    <xf numFmtId="165" fontId="5" fillId="0" borderId="0" applyFont="0" applyFill="0" applyBorder="0" applyAlignment="0" applyProtection="0"/>
    <xf numFmtId="0" fontId="115" fillId="39" borderId="17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72" fillId="0" borderId="179" applyNumberFormat="0" applyFill="0" applyAlignment="0" applyProtection="0"/>
    <xf numFmtId="0" fontId="5" fillId="0" borderId="0"/>
    <xf numFmtId="0" fontId="5" fillId="0" borderId="0"/>
    <xf numFmtId="167" fontId="5" fillId="0" borderId="0" applyFont="0" applyFill="0" applyBorder="0" applyAlignment="0" applyProtection="0"/>
    <xf numFmtId="0" fontId="5" fillId="0" borderId="0"/>
    <xf numFmtId="43" fontId="1" fillId="0" borderId="0" applyFont="0" applyFill="0" applyBorder="0" applyAlignment="0" applyProtection="0"/>
    <xf numFmtId="0" fontId="6" fillId="27" borderId="170" applyNumberFormat="0" applyFont="0" applyAlignment="0" applyProtection="0"/>
    <xf numFmtId="167"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43"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167" fontId="5" fillId="0" borderId="0" applyFont="0" applyFill="0" applyBorder="0" applyAlignment="0" applyProtection="0"/>
    <xf numFmtId="0" fontId="5" fillId="27" borderId="173" applyNumberFormat="0" applyFont="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0" fontId="124" fillId="39" borderId="178" applyNumberFormat="0" applyAlignment="0" applyProtection="0"/>
    <xf numFmtId="195"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0" fontId="5" fillId="0" borderId="0"/>
    <xf numFmtId="167"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0" borderId="0"/>
    <xf numFmtId="43" fontId="1" fillId="0" borderId="0" applyFont="0" applyFill="0" applyBorder="0" applyAlignment="0" applyProtection="0"/>
    <xf numFmtId="0" fontId="5" fillId="27" borderId="177" applyNumberFormat="0" applyFont="0" applyAlignment="0" applyProtection="0"/>
    <xf numFmtId="0" fontId="1" fillId="0" borderId="0"/>
    <xf numFmtId="43" fontId="123" fillId="0" borderId="0" applyFont="0" applyFill="0" applyBorder="0" applyAlignment="0" applyProtection="0"/>
    <xf numFmtId="167"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0" fontId="5" fillId="0" borderId="0"/>
    <xf numFmtId="0" fontId="5" fillId="0" borderId="0"/>
    <xf numFmtId="43"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72" fillId="0" borderId="179" applyNumberFormat="0" applyFill="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73" applyNumberFormat="0" applyFont="0" applyAlignment="0" applyProtection="0"/>
    <xf numFmtId="0" fontId="5" fillId="27" borderId="173" applyNumberFormat="0" applyFont="0" applyAlignment="0" applyProtection="0"/>
    <xf numFmtId="43" fontId="5" fillId="0" borderId="0" applyFont="0" applyFill="0" applyBorder="0" applyAlignment="0" applyProtection="0"/>
    <xf numFmtId="9" fontId="123"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8" fontId="46" fillId="0" borderId="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124" fillId="39" borderId="178" applyNumberFormat="0" applyAlignment="0" applyProtection="0"/>
    <xf numFmtId="0" fontId="118"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9" fillId="39"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5" fillId="39" borderId="178" applyNumberFormat="0" applyAlignment="0" applyProtection="0"/>
    <xf numFmtId="0" fontId="59" fillId="39" borderId="176" applyNumberFormat="0" applyAlignment="0" applyProtection="0"/>
    <xf numFmtId="0" fontId="124" fillId="39" borderId="178" applyNumberFormat="0" applyAlignment="0" applyProtection="0"/>
    <xf numFmtId="0" fontId="130" fillId="0" borderId="179" applyNumberFormat="0" applyFill="0" applyAlignment="0" applyProtection="0"/>
    <xf numFmtId="0" fontId="115" fillId="39" borderId="176" applyNumberFormat="0" applyAlignment="0" applyProtection="0"/>
    <xf numFmtId="0" fontId="62" fillId="3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0" fontId="65" fillId="39" borderId="178" applyNumberFormat="0" applyAlignment="0" applyProtection="0"/>
    <xf numFmtId="0" fontId="72" fillId="0" borderId="179" applyNumberFormat="0" applyFill="0" applyAlignment="0" applyProtection="0"/>
    <xf numFmtId="0" fontId="124" fillId="39" borderId="178" applyNumberFormat="0" applyAlignment="0" applyProtection="0"/>
    <xf numFmtId="0" fontId="72"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65" fillId="40" borderId="178" applyNumberFormat="0" applyAlignment="0" applyProtection="0"/>
    <xf numFmtId="0" fontId="118" fillId="24"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40" borderId="178" applyNumberFormat="0" applyAlignment="0" applyProtection="0"/>
    <xf numFmtId="0" fontId="59" fillId="39"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2" fillId="0" borderId="179" applyNumberFormat="0" applyFill="0" applyAlignment="0" applyProtection="0"/>
    <xf numFmtId="167" fontId="5" fillId="0" borderId="0" applyFont="0" applyFill="0" applyBorder="0" applyAlignment="0" applyProtection="0"/>
    <xf numFmtId="0" fontId="6" fillId="27" borderId="177" applyNumberFormat="0" applyFont="0" applyAlignment="0" applyProtection="0"/>
    <xf numFmtId="0" fontId="65" fillId="39" borderId="178" applyNumberFormat="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115" fillId="39" borderId="176" applyNumberFormat="0" applyAlignment="0" applyProtection="0"/>
    <xf numFmtId="0" fontId="5" fillId="0" borderId="0"/>
    <xf numFmtId="167"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6" fillId="0" borderId="0"/>
    <xf numFmtId="43"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43" fontId="1" fillId="0" borderId="0" applyFont="0" applyFill="0" applyBorder="0" applyAlignment="0" applyProtection="0"/>
    <xf numFmtId="0" fontId="118" fillId="24" borderId="176" applyNumberFormat="0" applyAlignment="0" applyProtection="0"/>
    <xf numFmtId="0" fontId="5" fillId="27" borderId="177" applyNumberFormat="0" applyFont="0" applyAlignment="0" applyProtection="0"/>
    <xf numFmtId="0" fontId="65" fillId="40" borderId="178" applyNumberFormat="0" applyAlignment="0" applyProtection="0"/>
    <xf numFmtId="0" fontId="65" fillId="40" borderId="178" applyNumberFormat="0" applyAlignment="0" applyProtection="0"/>
    <xf numFmtId="43"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73" fillId="40" borderId="176" applyNumberFormat="0" applyAlignment="0" applyProtection="0"/>
    <xf numFmtId="0" fontId="5" fillId="0" borderId="0"/>
    <xf numFmtId="0" fontId="5" fillId="0" borderId="0"/>
    <xf numFmtId="0" fontId="5" fillId="0" borderId="0"/>
    <xf numFmtId="0" fontId="5" fillId="0" borderId="0"/>
    <xf numFmtId="0" fontId="5" fillId="0" borderId="0"/>
    <xf numFmtId="0" fontId="1" fillId="0" borderId="0"/>
    <xf numFmtId="43" fontId="6" fillId="0" borderId="0" applyFont="0" applyFill="0" applyBorder="0" applyAlignment="0" applyProtection="0"/>
    <xf numFmtId="9" fontId="6"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166"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6"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165" fontId="5" fillId="0" borderId="0" applyFont="0" applyFill="0" applyBorder="0" applyAlignment="0" applyProtection="0"/>
    <xf numFmtId="43" fontId="1" fillId="0" borderId="0" applyFont="0" applyFill="0" applyBorder="0" applyAlignment="0" applyProtection="0"/>
    <xf numFmtId="0" fontId="62" fillId="24" borderId="176"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 fillId="27" borderId="177" applyNumberFormat="0" applyFont="0" applyAlignment="0" applyProtection="0"/>
    <xf numFmtId="0" fontId="65" fillId="40" borderId="178" applyNumberFormat="0" applyAlignment="0" applyProtection="0"/>
    <xf numFmtId="0" fontId="65" fillId="39" borderId="178" applyNumberFormat="0" applyAlignment="0" applyProtection="0"/>
    <xf numFmtId="0" fontId="62" fillId="24" borderId="176" applyNumberFormat="0" applyAlignment="0" applyProtection="0"/>
    <xf numFmtId="0" fontId="65" fillId="40"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115" fillId="39" borderId="176" applyNumberFormat="0" applyAlignment="0" applyProtection="0"/>
    <xf numFmtId="166" fontId="5" fillId="0" borderId="0" applyFont="0" applyFill="0" applyBorder="0" applyAlignment="0" applyProtection="0"/>
    <xf numFmtId="0" fontId="5" fillId="27" borderId="170" applyNumberFormat="0" applyFont="0" applyAlignment="0" applyProtection="0"/>
    <xf numFmtId="167" fontId="49"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27" borderId="177" applyNumberFormat="0" applyFont="0" applyAlignment="0" applyProtection="0"/>
    <xf numFmtId="0" fontId="62" fillId="30" borderId="176" applyNumberFormat="0" applyAlignment="0" applyProtection="0"/>
    <xf numFmtId="0" fontId="6" fillId="27" borderId="177" applyNumberFormat="0" applyFont="0" applyAlignment="0" applyProtection="0"/>
    <xf numFmtId="0" fontId="130" fillId="0" borderId="179" applyNumberFormat="0" applyFill="0" applyAlignment="0" applyProtection="0"/>
    <xf numFmtId="0" fontId="65" fillId="39" borderId="178" applyNumberFormat="0" applyAlignment="0" applyProtection="0"/>
    <xf numFmtId="0" fontId="72" fillId="0" borderId="179" applyNumberFormat="0" applyFill="0" applyAlignment="0" applyProtection="0"/>
    <xf numFmtId="0" fontId="115" fillId="39"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5" fillId="0" borderId="0"/>
    <xf numFmtId="0" fontId="5" fillId="27" borderId="177" applyNumberFormat="0" applyFont="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167" fontId="51" fillId="0" borderId="0" applyFont="0" applyFill="0" applyBorder="0" applyAlignment="0" applyProtection="0"/>
    <xf numFmtId="43" fontId="35" fillId="0" borderId="0" applyFont="0" applyFill="0" applyBorder="0" applyAlignment="0" applyProtection="0"/>
    <xf numFmtId="43" fontId="51" fillId="0" borderId="0" applyFont="0" applyFill="0" applyBorder="0" applyAlignment="0" applyProtection="0"/>
    <xf numFmtId="0" fontId="62" fillId="24" borderId="176" applyNumberFormat="0" applyAlignment="0" applyProtection="0"/>
    <xf numFmtId="0" fontId="115" fillId="39" borderId="176" applyNumberFormat="0" applyAlignment="0" applyProtection="0"/>
    <xf numFmtId="0" fontId="62" fillId="24" borderId="176" applyNumberFormat="0" applyAlignment="0" applyProtection="0"/>
    <xf numFmtId="0" fontId="73" fillId="40" borderId="176" applyNumberFormat="0" applyAlignment="0" applyProtection="0"/>
    <xf numFmtId="0" fontId="5" fillId="27" borderId="170" applyNumberFormat="0" applyFont="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7" borderId="177" applyNumberFormat="0" applyFont="0" applyAlignment="0" applyProtection="0"/>
    <xf numFmtId="0" fontId="5" fillId="0" borderId="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62" fillId="24" borderId="176" applyNumberFormat="0" applyAlignment="0" applyProtection="0"/>
    <xf numFmtId="0" fontId="5" fillId="0" borderId="0"/>
    <xf numFmtId="0" fontId="5" fillId="0" borderId="0"/>
    <xf numFmtId="43" fontId="5" fillId="0" borderId="0" applyFont="0" applyFill="0" applyBorder="0" applyAlignment="0" applyProtection="0"/>
    <xf numFmtId="0" fontId="73" fillId="40" borderId="176" applyNumberFormat="0" applyAlignment="0" applyProtection="0"/>
    <xf numFmtId="167" fontId="5" fillId="0" borderId="0" applyFont="0" applyFill="0" applyBorder="0" applyAlignment="0" applyProtection="0"/>
    <xf numFmtId="0" fontId="5" fillId="0" borderId="0"/>
    <xf numFmtId="0" fontId="5" fillId="27" borderId="170" applyNumberFormat="0" applyFont="0" applyAlignment="0" applyProtection="0"/>
    <xf numFmtId="0" fontId="59" fillId="39" borderId="176" applyNumberFormat="0" applyAlignment="0" applyProtection="0"/>
    <xf numFmtId="0" fontId="5" fillId="0" borderId="0"/>
    <xf numFmtId="167" fontId="49" fillId="0" borderId="0" applyFont="0" applyFill="0" applyBorder="0" applyAlignment="0" applyProtection="0"/>
    <xf numFmtId="43" fontId="6" fillId="0" borderId="0" applyFont="0" applyFill="0" applyBorder="0" applyAlignment="0" applyProtection="0"/>
    <xf numFmtId="0" fontId="5" fillId="0" borderId="0"/>
    <xf numFmtId="167"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43" fontId="6" fillId="0" borderId="0" applyFont="0" applyFill="0" applyBorder="0" applyAlignment="0" applyProtection="0"/>
    <xf numFmtId="0" fontId="118" fillId="24" borderId="176" applyNumberFormat="0" applyAlignment="0" applyProtection="0"/>
    <xf numFmtId="43" fontId="49" fillId="0" borderId="0" applyFont="0" applyFill="0" applyBorder="0" applyAlignment="0" applyProtection="0"/>
    <xf numFmtId="43" fontId="1"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167" fontId="5" fillId="0" borderId="0" applyFont="0" applyFill="0" applyBorder="0" applyAlignment="0" applyProtection="0"/>
    <xf numFmtId="166" fontId="5" fillId="0" borderId="0" applyFont="0" applyFill="0" applyBorder="0" applyAlignment="0" applyProtection="0"/>
    <xf numFmtId="43" fontId="6" fillId="0" borderId="0" applyFont="0" applyFill="0" applyBorder="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5" fillId="0" borderId="0"/>
    <xf numFmtId="167" fontId="5" fillId="0" borderId="0" applyFont="0" applyFill="0" applyBorder="0" applyAlignment="0" applyProtection="0"/>
    <xf numFmtId="0" fontId="5" fillId="0" borderId="0"/>
    <xf numFmtId="43" fontId="6" fillId="0" borderId="0" applyFont="0" applyFill="0" applyBorder="0" applyAlignment="0" applyProtection="0"/>
    <xf numFmtId="0" fontId="5" fillId="0" borderId="0"/>
    <xf numFmtId="0" fontId="1" fillId="0" borderId="0"/>
    <xf numFmtId="0" fontId="5" fillId="27" borderId="177" applyNumberFormat="0" applyFont="0" applyAlignment="0" applyProtection="0"/>
    <xf numFmtId="43" fontId="49" fillId="0" borderId="0" applyFont="0" applyFill="0" applyBorder="0" applyAlignment="0" applyProtection="0"/>
    <xf numFmtId="0" fontId="62" fillId="30" borderId="176" applyNumberFormat="0" applyAlignment="0" applyProtection="0"/>
    <xf numFmtId="165" fontId="49" fillId="0" borderId="0" applyFont="0" applyFill="0" applyBorder="0" applyAlignment="0" applyProtection="0"/>
    <xf numFmtId="0" fontId="5" fillId="0" borderId="0"/>
    <xf numFmtId="167" fontId="5" fillId="0" borderId="0" applyFont="0" applyFill="0" applyBorder="0" applyAlignment="0" applyProtection="0"/>
    <xf numFmtId="43" fontId="6" fillId="0" borderId="0" applyFont="0" applyFill="0" applyBorder="0" applyAlignment="0" applyProtection="0"/>
    <xf numFmtId="0" fontId="5" fillId="0" borderId="0"/>
    <xf numFmtId="167"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0" fontId="1" fillId="0" borderId="0"/>
    <xf numFmtId="0" fontId="5" fillId="27" borderId="177" applyNumberFormat="0" applyFont="0" applyAlignment="0" applyProtection="0"/>
    <xf numFmtId="0" fontId="5" fillId="0" borderId="0"/>
    <xf numFmtId="0" fontId="62" fillId="30" borderId="176" applyNumberFormat="0" applyAlignment="0" applyProtection="0"/>
    <xf numFmtId="167" fontId="5" fillId="0" borderId="0" applyFont="0" applyFill="0" applyBorder="0" applyAlignment="0" applyProtection="0"/>
    <xf numFmtId="0" fontId="59" fillId="39" borderId="176" applyNumberFormat="0" applyAlignment="0" applyProtection="0"/>
    <xf numFmtId="43" fontId="6" fillId="0" borderId="0" applyFont="0" applyFill="0" applyBorder="0" applyAlignment="0" applyProtection="0"/>
    <xf numFmtId="0" fontId="65" fillId="40" borderId="178" applyNumberFormat="0" applyAlignment="0" applyProtection="0"/>
    <xf numFmtId="165" fontId="1" fillId="0" borderId="0" applyFont="0" applyFill="0" applyBorder="0" applyAlignment="0" applyProtection="0"/>
    <xf numFmtId="0" fontId="62" fillId="24" borderId="176" applyNumberFormat="0" applyAlignment="0" applyProtection="0"/>
    <xf numFmtId="0" fontId="65" fillId="39" borderId="178" applyNumberFormat="0" applyAlignment="0" applyProtection="0"/>
    <xf numFmtId="43" fontId="1"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0" borderId="0" applyNumberFormat="0" applyFill="0" applyBorder="0" applyAlignment="0" applyProtection="0">
      <alignment vertical="top"/>
      <protection locked="0"/>
    </xf>
    <xf numFmtId="0" fontId="5" fillId="0" borderId="0"/>
    <xf numFmtId="0" fontId="5" fillId="0" borderId="0"/>
    <xf numFmtId="0" fontId="115" fillId="39"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8" fillId="24"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24" borderId="176" applyNumberFormat="0" applyAlignment="0" applyProtection="0"/>
    <xf numFmtId="0" fontId="115" fillId="39" borderId="176" applyNumberFormat="0" applyAlignment="0" applyProtection="0"/>
    <xf numFmtId="0" fontId="124" fillId="39" borderId="178" applyNumberFormat="0" applyAlignment="0" applyProtection="0"/>
    <xf numFmtId="0" fontId="5" fillId="27" borderId="173" applyNumberFormat="0" applyFont="0" applyAlignment="0" applyProtection="0"/>
    <xf numFmtId="0" fontId="124" fillId="39" borderId="174" applyNumberFormat="0" applyAlignment="0" applyProtection="0"/>
    <xf numFmtId="0" fontId="65" fillId="39" borderId="178" applyNumberFormat="0" applyAlignment="0" applyProtection="0"/>
    <xf numFmtId="0" fontId="130" fillId="0" borderId="175" applyNumberFormat="0" applyFill="0" applyAlignment="0" applyProtection="0"/>
    <xf numFmtId="0" fontId="72" fillId="0" borderId="179"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167" fontId="49" fillId="0" borderId="0" applyFont="0" applyFill="0" applyBorder="0" applyAlignment="0" applyProtection="0"/>
    <xf numFmtId="43" fontId="53"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43" fontId="5" fillId="0" borderId="0" applyFont="0" applyFill="0" applyBorder="0" applyAlignment="0" applyProtection="0"/>
    <xf numFmtId="167" fontId="2" fillId="0" borderId="0" applyFont="0" applyFill="0" applyBorder="0" applyAlignment="0" applyProtection="0"/>
    <xf numFmtId="167" fontId="5" fillId="0" borderId="0" applyFont="0" applyFill="0" applyBorder="0" applyAlignment="0" applyProtection="0"/>
    <xf numFmtId="0" fontId="130" fillId="0" borderId="179" applyNumberFormat="0" applyFill="0" applyAlignment="0" applyProtection="0"/>
    <xf numFmtId="0" fontId="5" fillId="27" borderId="170" applyNumberFormat="0" applyFont="0" applyAlignment="0" applyProtection="0"/>
    <xf numFmtId="0" fontId="5" fillId="27" borderId="177" applyNumberFormat="0" applyFont="0" applyAlignment="0" applyProtection="0"/>
    <xf numFmtId="43" fontId="6"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43" fontId="51" fillId="0" borderId="0" applyFont="0" applyFill="0" applyBorder="0" applyAlignment="0" applyProtection="0"/>
    <xf numFmtId="0" fontId="62" fillId="24" borderId="172"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167" fontId="5" fillId="0" borderId="0" applyFont="0" applyFill="0" applyBorder="0" applyAlignment="0" applyProtection="0"/>
    <xf numFmtId="167" fontId="49" fillId="0" borderId="0" applyFont="0" applyFill="0" applyBorder="0" applyAlignment="0" applyProtection="0"/>
    <xf numFmtId="165" fontId="48" fillId="0" borderId="0" applyFont="0" applyFill="0" applyBorder="0" applyAlignment="0" applyProtection="0"/>
    <xf numFmtId="167" fontId="5" fillId="0" borderId="0" applyFont="0" applyFill="0" applyBorder="0" applyAlignment="0" applyProtection="0"/>
    <xf numFmtId="0" fontId="65" fillId="40" borderId="178" applyNumberFormat="0" applyAlignment="0" applyProtection="0"/>
    <xf numFmtId="0" fontId="130"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124" fillId="39" borderId="178" applyNumberFormat="0" applyAlignment="0" applyProtection="0"/>
    <xf numFmtId="0" fontId="62" fillId="24" borderId="176" applyNumberFormat="0" applyAlignment="0" applyProtection="0"/>
    <xf numFmtId="0" fontId="124" fillId="39" borderId="178" applyNumberFormat="0" applyAlignment="0" applyProtection="0"/>
    <xf numFmtId="0" fontId="124" fillId="39" borderId="178" applyNumberFormat="0" applyAlignment="0" applyProtection="0"/>
    <xf numFmtId="0" fontId="5" fillId="27" borderId="177" applyNumberFormat="0" applyFont="0" applyAlignment="0" applyProtection="0"/>
    <xf numFmtId="167" fontId="5" fillId="0" borderId="0" applyFont="0" applyFill="0" applyBorder="0" applyAlignment="0" applyProtection="0"/>
    <xf numFmtId="0" fontId="5" fillId="27" borderId="177" applyNumberFormat="0" applyFont="0" applyAlignment="0" applyProtection="0"/>
    <xf numFmtId="0" fontId="62" fillId="24" borderId="176" applyNumberFormat="0" applyAlignment="0" applyProtection="0"/>
    <xf numFmtId="43" fontId="5" fillId="0" borderId="0" applyFont="0" applyFill="0" applyBorder="0" applyAlignment="0" applyProtection="0"/>
    <xf numFmtId="0" fontId="5" fillId="27" borderId="170" applyNumberFormat="0" applyFont="0" applyAlignment="0" applyProtection="0"/>
    <xf numFmtId="0" fontId="130" fillId="0" borderId="179" applyNumberFormat="0" applyFill="0" applyAlignment="0" applyProtection="0"/>
    <xf numFmtId="0" fontId="65" fillId="40" borderId="178" applyNumberFormat="0" applyAlignment="0" applyProtection="0"/>
    <xf numFmtId="0" fontId="72" fillId="0" borderId="179" applyNumberFormat="0" applyFill="0" applyAlignment="0" applyProtection="0"/>
    <xf numFmtId="167" fontId="5" fillId="0" borderId="0" applyFont="0" applyFill="0" applyBorder="0" applyAlignment="0" applyProtection="0"/>
    <xf numFmtId="0" fontId="5" fillId="27" borderId="177" applyNumberFormat="0" applyFont="0" applyAlignment="0" applyProtection="0"/>
    <xf numFmtId="0" fontId="115" fillId="39" borderId="176" applyNumberFormat="0" applyAlignment="0" applyProtection="0"/>
    <xf numFmtId="43" fontId="6" fillId="0" borderId="0" applyFont="0" applyFill="0" applyBorder="0" applyAlignment="0" applyProtection="0"/>
    <xf numFmtId="0" fontId="72" fillId="0" borderId="179" applyNumberFormat="0" applyFill="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43" fontId="35" fillId="0" borderId="0" applyFont="0" applyFill="0" applyBorder="0" applyAlignment="0" applyProtection="0"/>
    <xf numFmtId="43" fontId="1"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78" applyNumberFormat="0" applyAlignment="0" applyProtection="0"/>
    <xf numFmtId="0" fontId="122" fillId="0" borderId="0"/>
    <xf numFmtId="0" fontId="5" fillId="27" borderId="177" applyNumberFormat="0" applyFont="0" applyAlignment="0" applyProtection="0"/>
    <xf numFmtId="0" fontId="65" fillId="39" borderId="178" applyNumberFormat="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43" fontId="49" fillId="0" borderId="0" applyFont="0" applyFill="0" applyBorder="0" applyAlignment="0" applyProtection="0"/>
    <xf numFmtId="0" fontId="5" fillId="27" borderId="177" applyNumberFormat="0" applyFont="0" applyAlignment="0" applyProtection="0"/>
    <xf numFmtId="0" fontId="1" fillId="0" borderId="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0" fontId="5" fillId="0" borderId="0"/>
    <xf numFmtId="167" fontId="5" fillId="0" borderId="0" applyFont="0" applyFill="0" applyBorder="0" applyAlignment="0" applyProtection="0"/>
    <xf numFmtId="0" fontId="130" fillId="0" borderId="179" applyNumberFormat="0" applyFill="0" applyAlignment="0" applyProtection="0"/>
    <xf numFmtId="0" fontId="62" fillId="30"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62" fillId="30"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0" fontId="62" fillId="24" borderId="176" applyNumberFormat="0" applyAlignment="0" applyProtection="0"/>
    <xf numFmtId="167" fontId="2" fillId="0" borderId="0" applyFont="0" applyFill="0" applyBorder="0" applyAlignment="0" applyProtection="0"/>
    <xf numFmtId="43" fontId="5" fillId="0" borderId="0" applyFont="0" applyFill="0" applyBorder="0" applyAlignment="0" applyProtection="0"/>
    <xf numFmtId="0" fontId="62" fillId="30" borderId="176" applyNumberFormat="0" applyAlignment="0" applyProtection="0"/>
    <xf numFmtId="167"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30" fillId="0" borderId="179" applyNumberFormat="0" applyFill="0" applyAlignment="0" applyProtection="0"/>
    <xf numFmtId="0" fontId="6"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9" fontId="6"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43" fontId="49" fillId="0" borderId="0" applyFont="0" applyFill="0" applyBorder="0" applyAlignment="0" applyProtection="0"/>
    <xf numFmtId="0" fontId="5" fillId="0" borderId="0"/>
    <xf numFmtId="0" fontId="59" fillId="39" borderId="176" applyNumberFormat="0" applyAlignment="0" applyProtection="0"/>
    <xf numFmtId="43" fontId="1" fillId="0" borderId="0" applyFont="0" applyFill="0" applyBorder="0" applyAlignment="0" applyProtection="0"/>
    <xf numFmtId="0" fontId="65" fillId="40" borderId="178" applyNumberFormat="0" applyAlignment="0" applyProtection="0"/>
    <xf numFmtId="0" fontId="62" fillId="24" borderId="176" applyNumberFormat="0" applyAlignment="0" applyProtection="0"/>
    <xf numFmtId="0" fontId="73" fillId="40" borderId="176" applyNumberFormat="0" applyAlignment="0" applyProtection="0"/>
    <xf numFmtId="0" fontId="62" fillId="24" borderId="176" applyNumberFormat="0" applyAlignment="0" applyProtection="0"/>
    <xf numFmtId="43"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115" fillId="39" borderId="176" applyNumberFormat="0" applyAlignment="0" applyProtection="0"/>
    <xf numFmtId="167" fontId="5" fillId="0" borderId="0" applyFont="0" applyFill="0" applyBorder="0" applyAlignment="0" applyProtection="0"/>
    <xf numFmtId="167" fontId="2" fillId="0" borderId="0" applyFont="0" applyFill="0" applyBorder="0" applyAlignment="0" applyProtection="0"/>
    <xf numFmtId="167" fontId="5" fillId="0" borderId="0" applyFont="0" applyFill="0" applyBorder="0" applyAlignment="0" applyProtection="0"/>
    <xf numFmtId="0" fontId="5" fillId="27" borderId="177" applyNumberFormat="0" applyFont="0" applyAlignment="0" applyProtection="0"/>
    <xf numFmtId="0" fontId="72" fillId="0" borderId="179"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167" fontId="5" fillId="0" borderId="0" applyFont="0" applyFill="0" applyBorder="0" applyAlignment="0" applyProtection="0"/>
    <xf numFmtId="0" fontId="65" fillId="40" borderId="178" applyNumberFormat="0" applyAlignment="0" applyProtection="0"/>
    <xf numFmtId="0" fontId="62" fillId="30" borderId="176" applyNumberFormat="0" applyAlignment="0" applyProtection="0"/>
    <xf numFmtId="0" fontId="6"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0" fontId="59" fillId="39" borderId="176" applyNumberFormat="0" applyAlignment="0" applyProtection="0"/>
    <xf numFmtId="0" fontId="6" fillId="27" borderId="177" applyNumberFormat="0" applyFont="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0" fontId="62" fillId="24" borderId="176" applyNumberFormat="0" applyAlignment="0" applyProtection="0"/>
    <xf numFmtId="0" fontId="118" fillId="24" borderId="176" applyNumberFormat="0" applyAlignment="0" applyProtection="0"/>
    <xf numFmtId="0" fontId="72" fillId="0" borderId="179" applyNumberFormat="0" applyFill="0" applyAlignment="0" applyProtection="0"/>
    <xf numFmtId="0" fontId="62" fillId="24" borderId="176" applyNumberFormat="0" applyAlignment="0" applyProtection="0"/>
    <xf numFmtId="0" fontId="124" fillId="39" borderId="178" applyNumberFormat="0" applyAlignment="0" applyProtection="0"/>
    <xf numFmtId="0" fontId="5" fillId="0" borderId="0"/>
    <xf numFmtId="43" fontId="6" fillId="0" borderId="0" applyFont="0" applyFill="0" applyBorder="0" applyAlignment="0" applyProtection="0"/>
    <xf numFmtId="0" fontId="5" fillId="0" borderId="0"/>
    <xf numFmtId="43" fontId="35"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43" fontId="1" fillId="0" borderId="0" applyFont="0" applyFill="0" applyBorder="0" applyAlignment="0" applyProtection="0"/>
    <xf numFmtId="0" fontId="5" fillId="0" borderId="0"/>
    <xf numFmtId="0" fontId="72" fillId="0" borderId="179" applyNumberFormat="0" applyFill="0" applyAlignment="0" applyProtection="0"/>
    <xf numFmtId="0" fontId="62" fillId="24" borderId="176" applyNumberFormat="0" applyAlignment="0" applyProtection="0"/>
    <xf numFmtId="0" fontId="73" fillId="40" borderId="176" applyNumberFormat="0" applyAlignment="0" applyProtection="0"/>
    <xf numFmtId="0" fontId="124" fillId="39" borderId="178" applyNumberFormat="0" applyAlignment="0" applyProtection="0"/>
    <xf numFmtId="0" fontId="5" fillId="27" borderId="177" applyNumberFormat="0" applyFont="0" applyAlignment="0" applyProtection="0"/>
    <xf numFmtId="0" fontId="124" fillId="39" borderId="178" applyNumberFormat="0" applyAlignment="0" applyProtection="0"/>
    <xf numFmtId="0" fontId="6" fillId="27" borderId="177" applyNumberFormat="0" applyFont="0" applyAlignment="0" applyProtection="0"/>
    <xf numFmtId="0" fontId="115" fillId="39" borderId="176" applyNumberFormat="0" applyAlignment="0" applyProtection="0"/>
    <xf numFmtId="165" fontId="48" fillId="0" borderId="0" applyFont="0" applyFill="0" applyBorder="0" applyAlignment="0" applyProtection="0"/>
    <xf numFmtId="0" fontId="130" fillId="0" borderId="179" applyNumberFormat="0" applyFill="0" applyAlignment="0" applyProtection="0"/>
    <xf numFmtId="0" fontId="73" fillId="40" borderId="176" applyNumberFormat="0" applyAlignment="0" applyProtection="0"/>
    <xf numFmtId="43" fontId="5" fillId="0" borderId="0" applyFont="0" applyFill="0" applyBorder="0" applyAlignment="0" applyProtection="0"/>
    <xf numFmtId="174" fontId="5" fillId="0" borderId="0" applyFont="0" applyFill="0" applyBorder="0" applyAlignment="0" applyProtection="0"/>
    <xf numFmtId="0" fontId="62" fillId="24" borderId="176"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0" fontId="62" fillId="24" borderId="172" applyNumberFormat="0" applyAlignment="0" applyProtection="0"/>
    <xf numFmtId="43" fontId="123"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0" fontId="115" fillId="39" borderId="176" applyNumberFormat="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0" fontId="124" fillId="39" borderId="178" applyNumberFormat="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118" fillId="24" borderId="176" applyNumberFormat="0" applyAlignment="0" applyProtection="0"/>
    <xf numFmtId="0" fontId="5" fillId="0" borderId="0"/>
    <xf numFmtId="0" fontId="124" fillId="39" borderId="178" applyNumberFormat="0" applyAlignment="0" applyProtection="0"/>
    <xf numFmtId="167"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7" borderId="177" applyNumberFormat="0" applyFont="0" applyAlignment="0" applyProtection="0"/>
    <xf numFmtId="0" fontId="65" fillId="39" borderId="178" applyNumberFormat="0" applyAlignment="0" applyProtection="0"/>
    <xf numFmtId="0" fontId="5" fillId="27" borderId="177" applyNumberFormat="0" applyFont="0" applyAlignment="0" applyProtection="0"/>
    <xf numFmtId="167" fontId="3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130" fillId="0" borderId="179" applyNumberFormat="0" applyFill="0" applyAlignment="0" applyProtection="0"/>
    <xf numFmtId="0" fontId="65" fillId="40" borderId="178" applyNumberFormat="0" applyAlignment="0" applyProtection="0"/>
    <xf numFmtId="43" fontId="5" fillId="0" borderId="0" applyFont="0" applyFill="0" applyBorder="0" applyAlignment="0" applyProtection="0"/>
    <xf numFmtId="0" fontId="62" fillId="30" borderId="176" applyNumberFormat="0" applyAlignment="0" applyProtection="0"/>
    <xf numFmtId="0" fontId="72" fillId="0" borderId="179"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65" fillId="40" borderId="178" applyNumberFormat="0" applyAlignment="0" applyProtection="0"/>
    <xf numFmtId="0" fontId="6" fillId="27" borderId="170" applyNumberFormat="0" applyFont="0" applyAlignment="0" applyProtection="0"/>
    <xf numFmtId="0" fontId="5" fillId="0" borderId="0"/>
    <xf numFmtId="0" fontId="5" fillId="27" borderId="177" applyNumberFormat="0" applyFont="0" applyAlignment="0" applyProtection="0"/>
    <xf numFmtId="43" fontId="1"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79" applyNumberFormat="0" applyFill="0" applyAlignment="0" applyProtection="0"/>
    <xf numFmtId="0" fontId="6" fillId="27" borderId="177" applyNumberFormat="0" applyFont="0" applyAlignment="0" applyProtection="0"/>
    <xf numFmtId="167" fontId="35" fillId="0" borderId="0" applyFont="0" applyFill="0" applyBorder="0" applyAlignment="0" applyProtection="0"/>
    <xf numFmtId="0" fontId="115" fillId="39" borderId="176" applyNumberFormat="0" applyAlignment="0" applyProtection="0"/>
    <xf numFmtId="167" fontId="5" fillId="0" borderId="0" applyFont="0" applyFill="0" applyBorder="0" applyAlignment="0" applyProtection="0"/>
    <xf numFmtId="0" fontId="59" fillId="39" borderId="176" applyNumberFormat="0" applyAlignment="0" applyProtection="0"/>
    <xf numFmtId="0" fontId="124" fillId="39" borderId="178"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0" applyNumberFormat="0" applyFont="0" applyAlignment="0" applyProtection="0"/>
    <xf numFmtId="167" fontId="3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167" fontId="5" fillId="0" borderId="0" applyFont="0" applyFill="0" applyBorder="0" applyAlignment="0" applyProtection="0"/>
    <xf numFmtId="0" fontId="62" fillId="24" borderId="176" applyNumberFormat="0" applyAlignment="0" applyProtection="0"/>
    <xf numFmtId="0" fontId="118" fillId="24" borderId="176" applyNumberFormat="0" applyAlignment="0" applyProtection="0"/>
    <xf numFmtId="0" fontId="5" fillId="27" borderId="177" applyNumberFormat="0" applyFont="0" applyAlignment="0" applyProtection="0"/>
    <xf numFmtId="166" fontId="5" fillId="0" borderId="0" applyFont="0" applyFill="0" applyBorder="0" applyAlignment="0" applyProtection="0"/>
    <xf numFmtId="0" fontId="5" fillId="27" borderId="177" applyNumberFormat="0" applyFont="0" applyAlignment="0" applyProtection="0"/>
    <xf numFmtId="0" fontId="5" fillId="0" borderId="0"/>
    <xf numFmtId="43" fontId="1"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35" fillId="0" borderId="0" applyFont="0" applyFill="0" applyBorder="0" applyAlignment="0" applyProtection="0"/>
    <xf numFmtId="165" fontId="49" fillId="0" borderId="0" applyFont="0" applyFill="0" applyBorder="0" applyAlignment="0" applyProtection="0"/>
    <xf numFmtId="0" fontId="6" fillId="27" borderId="17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0" fontId="72" fillId="0" borderId="179" applyNumberFormat="0" applyFill="0" applyAlignment="0" applyProtection="0"/>
    <xf numFmtId="0" fontId="65" fillId="40" borderId="178" applyNumberFormat="0" applyAlignment="0" applyProtection="0"/>
    <xf numFmtId="167" fontId="35" fillId="0" borderId="0" applyFont="0" applyFill="0" applyBorder="0" applyAlignment="0" applyProtection="0"/>
    <xf numFmtId="0" fontId="5" fillId="0" borderId="0"/>
    <xf numFmtId="0" fontId="130" fillId="0" borderId="179" applyNumberFormat="0" applyFill="0" applyAlignment="0" applyProtection="0"/>
    <xf numFmtId="167" fontId="5" fillId="0" borderId="0" applyFont="0" applyFill="0" applyBorder="0" applyAlignment="0" applyProtection="0"/>
    <xf numFmtId="43" fontId="5" fillId="0" borderId="0" applyFont="0" applyFill="0" applyBorder="0" applyAlignment="0" applyProtection="0"/>
    <xf numFmtId="165" fontId="48"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78" applyNumberFormat="0" applyAlignment="0" applyProtection="0"/>
    <xf numFmtId="0" fontId="62" fillId="24" borderId="176" applyNumberFormat="0" applyAlignment="0" applyProtection="0"/>
    <xf numFmtId="0" fontId="59" fillId="39" borderId="176" applyNumberFormat="0" applyAlignment="0" applyProtection="0"/>
    <xf numFmtId="0" fontId="5" fillId="0" borderId="0"/>
    <xf numFmtId="0" fontId="59" fillId="39"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43" fontId="5" fillId="0" borderId="0" applyFont="0" applyFill="0" applyBorder="0" applyAlignment="0" applyProtection="0"/>
    <xf numFmtId="0" fontId="118" fillId="24" borderId="176"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167" fontId="49" fillId="0" borderId="0" applyFont="0" applyFill="0" applyBorder="0" applyAlignment="0" applyProtection="0"/>
    <xf numFmtId="0" fontId="65" fillId="39" borderId="178" applyNumberFormat="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9" fillId="39" borderId="176" applyNumberFormat="0" applyAlignment="0" applyProtection="0"/>
    <xf numFmtId="0" fontId="65" fillId="39" borderId="178"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0" fontId="65" fillId="40" borderId="178" applyNumberFormat="0" applyAlignment="0" applyProtection="0"/>
    <xf numFmtId="0" fontId="59" fillId="39" borderId="176" applyNumberFormat="0" applyAlignment="0" applyProtection="0"/>
    <xf numFmtId="0" fontId="130" fillId="0" borderId="179" applyNumberFormat="0" applyFill="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0"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43" fontId="6" fillId="0" borderId="0" applyFont="0" applyFill="0" applyBorder="0" applyAlignment="0" applyProtection="0"/>
    <xf numFmtId="0" fontId="5" fillId="27" borderId="170"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67" fontId="35" fillId="0" borderId="0" applyFont="0" applyFill="0" applyBorder="0" applyAlignment="0" applyProtection="0"/>
    <xf numFmtId="0" fontId="1" fillId="0" borderId="0"/>
    <xf numFmtId="0" fontId="130" fillId="0" borderId="179" applyNumberFormat="0" applyFill="0" applyAlignment="0" applyProtection="0"/>
    <xf numFmtId="0" fontId="5" fillId="27" borderId="177" applyNumberFormat="0" applyFont="0" applyAlignment="0" applyProtection="0"/>
    <xf numFmtId="166"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36" fillId="0" borderId="0"/>
    <xf numFmtId="0" fontId="118"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73" fillId="40" borderId="176" applyNumberFormat="0" applyAlignment="0" applyProtection="0"/>
    <xf numFmtId="43" fontId="35" fillId="0" borderId="0" applyFont="0" applyFill="0" applyBorder="0" applyAlignment="0" applyProtection="0"/>
    <xf numFmtId="0" fontId="130" fillId="0" borderId="179" applyNumberFormat="0" applyFill="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0" fontId="5" fillId="27" borderId="177" applyNumberFormat="0" applyFont="0" applyAlignment="0" applyProtection="0"/>
    <xf numFmtId="43" fontId="2"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62" fillId="30" borderId="176" applyNumberFormat="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167" fontId="35" fillId="0" borderId="0" applyFont="0" applyFill="0" applyBorder="0" applyAlignment="0" applyProtection="0"/>
    <xf numFmtId="43" fontId="6" fillId="0" borderId="0" applyFont="0" applyFill="0" applyBorder="0" applyAlignment="0" applyProtection="0"/>
    <xf numFmtId="167" fontId="53" fillId="0" borderId="0" applyFont="0" applyFill="0" applyBorder="0" applyAlignment="0" applyProtection="0"/>
    <xf numFmtId="0" fontId="5"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0" fontId="62" fillId="30" borderId="176" applyNumberFormat="0" applyAlignment="0" applyProtection="0"/>
    <xf numFmtId="0" fontId="72" fillId="0" borderId="179" applyNumberFormat="0" applyFill="0" applyAlignment="0" applyProtection="0"/>
    <xf numFmtId="0" fontId="118" fillId="24" borderId="176" applyNumberFormat="0" applyAlignment="0" applyProtection="0"/>
    <xf numFmtId="167" fontId="6" fillId="0" borderId="0" applyFill="0" applyBorder="0" applyAlignment="0" applyProtection="0"/>
    <xf numFmtId="0" fontId="5" fillId="0" borderId="0"/>
    <xf numFmtId="43" fontId="1"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9" fillId="39" borderId="176" applyNumberFormat="0" applyAlignment="0" applyProtection="0"/>
    <xf numFmtId="0" fontId="6" fillId="0" borderId="0"/>
    <xf numFmtId="43" fontId="49"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2" fillId="24" borderId="176" applyNumberFormat="0" applyAlignment="0" applyProtection="0"/>
    <xf numFmtId="43" fontId="2" fillId="0" borderId="0" applyFont="0" applyFill="0" applyBorder="0" applyAlignment="0" applyProtection="0"/>
    <xf numFmtId="43" fontId="49"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0" fontId="5" fillId="27" borderId="177" applyNumberFormat="0" applyFont="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115" fillId="39" borderId="176" applyNumberFormat="0" applyAlignment="0" applyProtection="0"/>
    <xf numFmtId="0" fontId="5" fillId="0" borderId="0"/>
    <xf numFmtId="43" fontId="5" fillId="0" borderId="0" applyFont="0" applyFill="0" applyBorder="0" applyAlignment="0" applyProtection="0"/>
    <xf numFmtId="0" fontId="5" fillId="27" borderId="177"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10" fontId="36" fillId="17" borderId="152" applyNumberFormat="0" applyBorder="0" applyAlignment="0" applyProtection="0"/>
    <xf numFmtId="0" fontId="5" fillId="27" borderId="173" applyNumberFormat="0" applyFont="0" applyAlignment="0" applyProtection="0"/>
    <xf numFmtId="0" fontId="65" fillId="40" borderId="174" applyNumberFormat="0" applyAlignment="0" applyProtection="0"/>
    <xf numFmtId="0" fontId="65" fillId="40" borderId="174" applyNumberFormat="0" applyAlignment="0" applyProtection="0"/>
    <xf numFmtId="0" fontId="124" fillId="39" borderId="174" applyNumberFormat="0" applyAlignment="0" applyProtection="0"/>
    <xf numFmtId="0" fontId="5" fillId="0" borderId="0"/>
    <xf numFmtId="10" fontId="36" fillId="17" borderId="152" applyNumberFormat="0" applyBorder="0" applyAlignment="0" applyProtection="0"/>
    <xf numFmtId="0" fontId="62" fillId="30" borderId="172" applyNumberFormat="0" applyAlignment="0" applyProtection="0"/>
    <xf numFmtId="0" fontId="62" fillId="24"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115" fillId="39" borderId="172" applyNumberFormat="0" applyAlignment="0" applyProtection="0"/>
    <xf numFmtId="0" fontId="62" fillId="30" borderId="172" applyNumberFormat="0" applyAlignment="0" applyProtection="0"/>
    <xf numFmtId="0" fontId="115" fillId="39"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18" fillId="24"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10" fontId="36" fillId="17" borderId="152" applyNumberFormat="0" applyBorder="0" applyAlignment="0" applyProtection="0"/>
    <xf numFmtId="0" fontId="62" fillId="24" borderId="172" applyNumberFormat="0" applyAlignment="0" applyProtection="0"/>
    <xf numFmtId="0" fontId="59" fillId="39"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8" fillId="24" borderId="172" applyNumberForma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40" borderId="174" applyNumberFormat="0" applyAlignment="0" applyProtection="0"/>
    <xf numFmtId="0" fontId="65" fillId="39"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 fillId="27" borderId="173" applyNumberFormat="0" applyFont="0" applyAlignment="0" applyProtection="0"/>
    <xf numFmtId="0" fontId="62" fillId="30"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30" fillId="0" borderId="175" applyNumberFormat="0" applyFill="0" applyAlignment="0" applyProtection="0"/>
    <xf numFmtId="0" fontId="5" fillId="27" borderId="173" applyNumberFormat="0" applyFont="0" applyAlignment="0" applyProtection="0"/>
    <xf numFmtId="0" fontId="59" fillId="39" borderId="172" applyNumberFormat="0" applyAlignment="0" applyProtection="0"/>
    <xf numFmtId="0" fontId="6" fillId="27" borderId="173" applyNumberFormat="0" applyFont="0" applyAlignment="0" applyProtection="0"/>
    <xf numFmtId="0" fontId="5" fillId="27" borderId="173" applyNumberFormat="0" applyFont="0" applyAlignment="0" applyProtection="0"/>
    <xf numFmtId="0" fontId="62" fillId="24" borderId="172" applyNumberFormat="0" applyAlignment="0" applyProtection="0"/>
    <xf numFmtId="0" fontId="59" fillId="39" borderId="172" applyNumberFormat="0" applyAlignment="0" applyProtection="0"/>
    <xf numFmtId="0" fontId="130" fillId="0" borderId="175" applyNumberFormat="0" applyFill="0" applyAlignment="0" applyProtection="0"/>
    <xf numFmtId="0" fontId="72" fillId="0" borderId="175" applyNumberFormat="0" applyFill="0" applyAlignment="0" applyProtection="0"/>
    <xf numFmtId="0" fontId="5" fillId="0" borderId="0"/>
    <xf numFmtId="0" fontId="62" fillId="24" borderId="172" applyNumberFormat="0" applyAlignment="0" applyProtection="0"/>
    <xf numFmtId="0" fontId="118" fillId="24" borderId="172" applyNumberFormat="0" applyAlignment="0" applyProtection="0"/>
    <xf numFmtId="0" fontId="73" fillId="40" borderId="172" applyNumberFormat="0" applyAlignment="0" applyProtection="0"/>
    <xf numFmtId="0" fontId="72" fillId="0" borderId="175" applyNumberFormat="0" applyFill="0" applyAlignment="0" applyProtection="0"/>
    <xf numFmtId="0" fontId="6" fillId="27" borderId="173" applyNumberFormat="0" applyFon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124" fillId="39" borderId="174" applyNumberFormat="0" applyAlignment="0" applyProtection="0"/>
    <xf numFmtId="0" fontId="59" fillId="39" borderId="172" applyNumberFormat="0" applyAlignment="0" applyProtection="0"/>
    <xf numFmtId="0" fontId="65" fillId="40"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0" fontId="5" fillId="27" borderId="173" applyNumberFormat="0" applyFont="0" applyAlignment="0" applyProtection="0"/>
    <xf numFmtId="0" fontId="5" fillId="0" borderId="0"/>
    <xf numFmtId="0" fontId="65" fillId="40"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118" fillId="24" borderId="172" applyNumberFormat="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24" borderId="172" applyNumberFormat="0" applyAlignment="0" applyProtection="0"/>
    <xf numFmtId="0" fontId="6"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62" fillId="30" borderId="172"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65" fillId="40" borderId="174" applyNumberFormat="0" applyAlignment="0" applyProtection="0"/>
    <xf numFmtId="0" fontId="59" fillId="39" borderId="172" applyNumberFormat="0" applyAlignment="0" applyProtection="0"/>
    <xf numFmtId="0" fontId="130" fillId="0" borderId="175" applyNumberFormat="0" applyFill="0" applyAlignment="0" applyProtection="0"/>
    <xf numFmtId="0" fontId="62" fillId="24"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30" borderId="172" applyNumberFormat="0" applyAlignment="0" applyProtection="0"/>
    <xf numFmtId="0" fontId="5" fillId="0" borderId="0"/>
    <xf numFmtId="0" fontId="5" fillId="27" borderId="173" applyNumberFormat="0" applyFont="0" applyAlignment="0" applyProtection="0"/>
    <xf numFmtId="0" fontId="5" fillId="27" borderId="173" applyNumberFormat="0" applyFont="0" applyAlignment="0" applyProtection="0"/>
    <xf numFmtId="10" fontId="36" fillId="17" borderId="152" applyNumberFormat="0" applyBorder="0" applyAlignment="0" applyProtection="0"/>
    <xf numFmtId="0" fontId="6" fillId="27" borderId="173" applyNumberFormat="0" applyFont="0" applyAlignment="0" applyProtection="0"/>
    <xf numFmtId="0" fontId="72" fillId="0" borderId="175" applyNumberFormat="0" applyFill="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24" fillId="39" borderId="174" applyNumberFormat="0" applyAlignment="0" applyProtection="0"/>
    <xf numFmtId="10" fontId="36" fillId="17" borderId="152" applyNumberFormat="0" applyBorder="0" applyAlignment="0" applyProtection="0"/>
    <xf numFmtId="0" fontId="115" fillId="39" borderId="172" applyNumberFormat="0" applyAlignment="0" applyProtection="0"/>
    <xf numFmtId="0" fontId="130" fillId="0" borderId="175" applyNumberFormat="0" applyFill="0" applyAlignment="0" applyProtection="0"/>
    <xf numFmtId="0" fontId="118" fillId="24" borderId="172" applyNumberFormat="0" applyAlignment="0" applyProtection="0"/>
    <xf numFmtId="0" fontId="115" fillId="39" borderId="172" applyNumberFormat="0" applyAlignment="0" applyProtection="0"/>
    <xf numFmtId="0" fontId="6" fillId="27" borderId="173" applyNumberFormat="0" applyFont="0" applyAlignment="0" applyProtection="0"/>
    <xf numFmtId="0" fontId="62" fillId="30"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10" fontId="36" fillId="17" borderId="152" applyNumberFormat="0" applyBorder="0" applyAlignment="0" applyProtection="0"/>
    <xf numFmtId="0" fontId="5" fillId="0" borderId="0"/>
    <xf numFmtId="0" fontId="65" fillId="39" borderId="174" applyNumberFormat="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6" fillId="27" borderId="173" applyNumberFormat="0" applyFont="0" applyAlignment="0" applyProtection="0"/>
    <xf numFmtId="0" fontId="130" fillId="0" borderId="175" applyNumberFormat="0" applyFill="0" applyAlignment="0" applyProtection="0"/>
    <xf numFmtId="0" fontId="65" fillId="40" borderId="174" applyNumberFormat="0" applyAlignment="0" applyProtection="0"/>
    <xf numFmtId="0" fontId="65" fillId="39" borderId="174" applyNumberFormat="0" applyAlignment="0" applyProtection="0"/>
    <xf numFmtId="0" fontId="72" fillId="0" borderId="175" applyNumberFormat="0" applyFill="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27" borderId="177" applyNumberFormat="0" applyFon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130" fillId="0" borderId="175" applyNumberFormat="0" applyFill="0" applyAlignment="0" applyProtection="0"/>
    <xf numFmtId="0" fontId="124" fillId="39" borderId="174" applyNumberFormat="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8" fontId="46"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39" borderId="176" applyNumberFormat="0" applyAlignment="0" applyProtection="0"/>
    <xf numFmtId="0" fontId="124" fillId="39" borderId="178" applyNumberFormat="0" applyAlignment="0" applyProtection="0"/>
    <xf numFmtId="0" fontId="118" fillId="24" borderId="176" applyNumberFormat="0" applyAlignment="0" applyProtection="0"/>
    <xf numFmtId="0" fontId="65" fillId="40" borderId="178" applyNumberFormat="0" applyAlignment="0" applyProtection="0"/>
    <xf numFmtId="0" fontId="62" fillId="30" borderId="176" applyNumberFormat="0" applyAlignment="0" applyProtection="0"/>
    <xf numFmtId="0" fontId="130" fillId="0" borderId="179" applyNumberFormat="0" applyFill="0" applyAlignment="0" applyProtection="0"/>
    <xf numFmtId="0" fontId="5" fillId="27" borderId="177" applyNumberFormat="0" applyFont="0" applyAlignment="0" applyProtection="0"/>
    <xf numFmtId="0" fontId="130" fillId="0" borderId="179" applyNumberFormat="0" applyFill="0" applyAlignment="0" applyProtection="0"/>
    <xf numFmtId="0" fontId="5" fillId="27" borderId="177" applyNumberFormat="0" applyFont="0" applyAlignment="0" applyProtection="0"/>
    <xf numFmtId="0" fontId="115" fillId="39" borderId="176" applyNumberFormat="0" applyAlignment="0" applyProtection="0"/>
    <xf numFmtId="0" fontId="62" fillId="24" borderId="176" applyNumberFormat="0" applyAlignment="0" applyProtection="0"/>
    <xf numFmtId="0" fontId="72" fillId="0" borderId="179" applyNumberFormat="0" applyFill="0" applyAlignment="0" applyProtection="0"/>
    <xf numFmtId="0" fontId="130" fillId="0" borderId="179" applyNumberFormat="0" applyFill="0" applyAlignment="0" applyProtection="0"/>
    <xf numFmtId="43" fontId="6" fillId="0" borderId="0" applyFont="0" applyFill="0" applyBorder="0" applyAlignment="0" applyProtection="0"/>
    <xf numFmtId="0" fontId="62" fillId="24" borderId="176" applyNumberFormat="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167" fontId="49" fillId="0" borderId="0" applyFont="0" applyFill="0" applyBorder="0" applyAlignment="0" applyProtection="0"/>
    <xf numFmtId="0" fontId="65" fillId="40" borderId="178" applyNumberFormat="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39" borderId="176" applyNumberFormat="0" applyAlignment="0" applyProtection="0"/>
    <xf numFmtId="0" fontId="1" fillId="0" borderId="0"/>
    <xf numFmtId="0" fontId="1" fillId="0" borderId="0"/>
    <xf numFmtId="0" fontId="1" fillId="0" borderId="0"/>
    <xf numFmtId="0" fontId="1" fillId="0" borderId="0"/>
    <xf numFmtId="43" fontId="49"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77" applyNumberFormat="0" applyFont="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165"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5" fillId="0" borderId="0" applyFont="0" applyFill="0" applyBorder="0" applyAlignment="0" applyProtection="0"/>
    <xf numFmtId="43" fontId="1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0" fontId="53"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27" borderId="177" applyNumberFormat="0" applyFont="0" applyAlignment="0" applyProtection="0"/>
    <xf numFmtId="167"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0" fontId="1" fillId="0" borderId="0"/>
    <xf numFmtId="43" fontId="5" fillId="0" borderId="0" applyFont="0" applyFill="0" applyBorder="0" applyAlignment="0" applyProtection="0"/>
    <xf numFmtId="43" fontId="6" fillId="0" borderId="0" applyFont="0" applyFill="0" applyBorder="0" applyAlignment="0" applyProtection="0"/>
    <xf numFmtId="0" fontId="124" fillId="39" borderId="178" applyNumberFormat="0" applyAlignment="0" applyProtection="0"/>
    <xf numFmtId="167" fontId="5" fillId="0" borderId="0" applyFont="0" applyFill="0" applyBorder="0" applyAlignment="0" applyProtection="0"/>
    <xf numFmtId="0" fontId="1" fillId="0" borderId="0"/>
    <xf numFmtId="0" fontId="72" fillId="0" borderId="179" applyNumberFormat="0" applyFill="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0" borderId="0"/>
    <xf numFmtId="167" fontId="5" fillId="0" borderId="0" applyFont="0" applyFill="0" applyBorder="0" applyAlignment="0" applyProtection="0"/>
    <xf numFmtId="167" fontId="2"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130" fillId="0" borderId="179" applyNumberFormat="0" applyFill="0" applyAlignment="0" applyProtection="0"/>
    <xf numFmtId="0" fontId="62" fillId="30" borderId="176" applyNumberFormat="0" applyAlignment="0" applyProtection="0"/>
    <xf numFmtId="0" fontId="59" fillId="39" borderId="176" applyNumberFormat="0" applyAlignment="0" applyProtection="0"/>
    <xf numFmtId="0" fontId="72" fillId="0" borderId="179" applyNumberFormat="0" applyFill="0" applyAlignment="0" applyProtection="0"/>
    <xf numFmtId="0" fontId="124" fillId="39" borderId="178" applyNumberFormat="0" applyAlignment="0" applyProtection="0"/>
    <xf numFmtId="0" fontId="65" fillId="39" borderId="178" applyNumberFormat="0" applyAlignment="0" applyProtection="0"/>
    <xf numFmtId="0" fontId="5" fillId="27" borderId="177" applyNumberFormat="0" applyFont="0" applyAlignment="0" applyProtection="0"/>
    <xf numFmtId="0" fontId="124" fillId="39" borderId="178"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79" applyNumberFormat="0" applyFill="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79"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79" applyNumberFormat="0" applyFill="0" applyAlignment="0" applyProtection="0"/>
    <xf numFmtId="0" fontId="124" fillId="39" borderId="178" applyNumberFormat="0" applyAlignment="0" applyProtection="0"/>
    <xf numFmtId="0" fontId="118" fillId="24" borderId="176"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130" fillId="0" borderId="179" applyNumberFormat="0" applyFill="0" applyAlignment="0" applyProtection="0"/>
    <xf numFmtId="0" fontId="115" fillId="39" borderId="176" applyNumberFormat="0" applyAlignment="0" applyProtection="0"/>
    <xf numFmtId="0" fontId="118" fillId="24" borderId="176" applyNumberFormat="0" applyAlignment="0" applyProtection="0"/>
    <xf numFmtId="0" fontId="62" fillId="24" borderId="176" applyNumberFormat="0" applyAlignment="0" applyProtection="0"/>
    <xf numFmtId="166" fontId="5" fillId="0" borderId="0" applyFont="0" applyFill="0" applyBorder="0" applyAlignment="0" applyProtection="0"/>
    <xf numFmtId="0" fontId="118" fillId="24" borderId="176" applyNumberFormat="0" applyAlignment="0" applyProtection="0"/>
    <xf numFmtId="0" fontId="65" fillId="40" borderId="178" applyNumberFormat="0" applyAlignment="0" applyProtection="0"/>
    <xf numFmtId="0" fontId="62" fillId="30" borderId="176" applyNumberFormat="0" applyAlignment="0" applyProtection="0"/>
    <xf numFmtId="0" fontId="118" fillId="24" borderId="176" applyNumberFormat="0" applyAlignment="0" applyProtection="0"/>
    <xf numFmtId="0" fontId="62" fillId="24" borderId="176" applyNumberFormat="0" applyAlignment="0" applyProtection="0"/>
    <xf numFmtId="165" fontId="49" fillId="0" borderId="0" applyFont="0" applyFill="0" applyBorder="0" applyAlignment="0" applyProtection="0"/>
    <xf numFmtId="0" fontId="5" fillId="27" borderId="177"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9" borderId="178" applyNumberFormat="0" applyAlignment="0" applyProtection="0"/>
    <xf numFmtId="43"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applyNumberFormat="0" applyFont="0" applyFill="0" applyBorder="0" applyAlignment="0" applyProtection="0">
      <alignment vertical="top"/>
    </xf>
    <xf numFmtId="167" fontId="5" fillId="0" borderId="0" applyFont="0" applyFill="0" applyBorder="0" applyAlignment="0" applyProtection="0"/>
    <xf numFmtId="0" fontId="65" fillId="39" borderId="178" applyNumberFormat="0" applyAlignment="0" applyProtection="0"/>
    <xf numFmtId="0" fontId="130" fillId="0" borderId="179" applyNumberFormat="0" applyFill="0" applyAlignment="0" applyProtection="0"/>
    <xf numFmtId="0" fontId="5" fillId="0" borderId="0"/>
    <xf numFmtId="10" fontId="36" fillId="17" borderId="152" applyNumberFormat="0" applyBorder="0" applyAlignment="0" applyProtection="0"/>
    <xf numFmtId="0" fontId="62" fillId="24" borderId="172" applyNumberFormat="0" applyAlignment="0" applyProtection="0"/>
    <xf numFmtId="10" fontId="36" fillId="17" borderId="152" applyNumberFormat="0" applyBorder="0" applyAlignment="0" applyProtection="0"/>
    <xf numFmtId="0" fontId="5" fillId="0" borderId="0"/>
    <xf numFmtId="0" fontId="62" fillId="24"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73" fillId="40" borderId="172" applyNumberFormat="0" applyAlignment="0" applyProtection="0"/>
    <xf numFmtId="10" fontId="36" fillId="17" borderId="152" applyNumberFormat="0" applyBorder="0" applyAlignment="0" applyProtection="0"/>
    <xf numFmtId="0" fontId="65" fillId="40" borderId="174" applyNumberFormat="0" applyAlignment="0" applyProtection="0"/>
    <xf numFmtId="0" fontId="65" fillId="40" borderId="174" applyNumberFormat="0" applyAlignment="0" applyProtection="0"/>
    <xf numFmtId="0" fontId="124" fillId="39" borderId="174" applyNumberFormat="0" applyAlignment="0" applyProtection="0"/>
    <xf numFmtId="0" fontId="5" fillId="0" borderId="0"/>
    <xf numFmtId="10" fontId="36" fillId="17" borderId="152" applyNumberFormat="0" applyBorder="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118" fillId="24" borderId="172" applyNumberFormat="0" applyAlignment="0" applyProtection="0"/>
    <xf numFmtId="0" fontId="115" fillId="39"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0" fontId="1" fillId="0" borderId="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59" fillId="39" borderId="172"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8"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59" fillId="39" borderId="172" applyNumberFormat="0" applyAlignment="0" applyProtection="0"/>
    <xf numFmtId="0" fontId="73" fillId="40" borderId="172" applyNumberFormat="0" applyAlignment="0" applyProtection="0"/>
    <xf numFmtId="0" fontId="65"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40" borderId="174" applyNumberFormat="0" applyAlignment="0" applyProtection="0"/>
    <xf numFmtId="0" fontId="62" fillId="24" borderId="172" applyNumberFormat="0" applyAlignment="0" applyProtection="0"/>
    <xf numFmtId="0" fontId="5" fillId="27" borderId="173" applyNumberFormat="0" applyFont="0" applyAlignment="0" applyProtection="0"/>
    <xf numFmtId="0" fontId="73" fillId="4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2" fillId="30"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30" fillId="0" borderId="175" applyNumberFormat="0" applyFill="0" applyAlignment="0" applyProtection="0"/>
    <xf numFmtId="0" fontId="5" fillId="27" borderId="173" applyNumberFormat="0" applyFont="0" applyAlignment="0" applyProtection="0"/>
    <xf numFmtId="0" fontId="59" fillId="39" borderId="172" applyNumberFormat="0" applyAlignment="0" applyProtection="0"/>
    <xf numFmtId="0" fontId="6" fillId="27" borderId="173" applyNumberFormat="0" applyFont="0" applyAlignment="0" applyProtection="0"/>
    <xf numFmtId="0" fontId="5" fillId="27" borderId="173" applyNumberFormat="0" applyFont="0" applyAlignment="0" applyProtection="0"/>
    <xf numFmtId="0" fontId="59" fillId="39" borderId="172" applyNumberFormat="0" applyAlignment="0" applyProtection="0"/>
    <xf numFmtId="0" fontId="72" fillId="0" borderId="175" applyNumberFormat="0" applyFill="0" applyAlignment="0" applyProtection="0"/>
    <xf numFmtId="0" fontId="5" fillId="0" borderId="0"/>
    <xf numFmtId="0" fontId="62" fillId="24" borderId="172" applyNumberFormat="0" applyAlignment="0" applyProtection="0"/>
    <xf numFmtId="0" fontId="118" fillId="24" borderId="172" applyNumberFormat="0" applyAlignment="0" applyProtection="0"/>
    <xf numFmtId="0" fontId="73" fillId="40" borderId="172" applyNumberFormat="0" applyAlignment="0" applyProtection="0"/>
    <xf numFmtId="0" fontId="6" fillId="27" borderId="173" applyNumberFormat="0" applyFont="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124" fillId="39" borderId="174" applyNumberFormat="0" applyAlignment="0" applyProtection="0"/>
    <xf numFmtId="0" fontId="65" fillId="40" borderId="174" applyNumberFormat="0" applyAlignment="0" applyProtection="0"/>
    <xf numFmtId="0" fontId="130" fillId="0" borderId="175" applyNumberFormat="0" applyFill="0" applyAlignment="0" applyProtection="0"/>
    <xf numFmtId="0" fontId="73" fillId="40" borderId="172" applyNumberFormat="0" applyAlignment="0" applyProtection="0"/>
    <xf numFmtId="0" fontId="5" fillId="27" borderId="173" applyNumberFormat="0" applyFont="0" applyAlignment="0" applyProtection="0"/>
    <xf numFmtId="0" fontId="5" fillId="0" borderId="0"/>
    <xf numFmtId="0" fontId="65" fillId="40" borderId="174" applyNumberFormat="0" applyAlignment="0" applyProtection="0"/>
    <xf numFmtId="0" fontId="72" fillId="0" borderId="175" applyNumberFormat="0" applyFill="0" applyAlignment="0" applyProtection="0"/>
    <xf numFmtId="0" fontId="118" fillId="24" borderId="172" applyNumberFormat="0" applyAlignment="0" applyProtection="0"/>
    <xf numFmtId="0" fontId="62" fillId="30" borderId="172" applyNumberFormat="0" applyAlignment="0" applyProtection="0"/>
    <xf numFmtId="0" fontId="5"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30" fillId="0" borderId="175" applyNumberFormat="0" applyFill="0" applyAlignment="0" applyProtection="0"/>
    <xf numFmtId="0" fontId="62" fillId="24" borderId="172" applyNumberFormat="0" applyAlignment="0" applyProtection="0"/>
    <xf numFmtId="0" fontId="6" fillId="27" borderId="173" applyNumberFormat="0" applyFont="0" applyAlignment="0" applyProtection="0"/>
    <xf numFmtId="0" fontId="65" fillId="39" borderId="174"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62" fillId="24" borderId="172" applyNumberFormat="0" applyAlignment="0" applyProtection="0"/>
    <xf numFmtId="0" fontId="59" fillId="39" borderId="172" applyNumberFormat="0" applyAlignment="0" applyProtection="0"/>
    <xf numFmtId="0" fontId="130" fillId="0" borderId="175" applyNumberFormat="0" applyFill="0" applyAlignment="0" applyProtection="0"/>
    <xf numFmtId="0" fontId="62" fillId="24" borderId="172" applyNumberFormat="0" applyAlignment="0" applyProtection="0"/>
    <xf numFmtId="0" fontId="5" fillId="27" borderId="173" applyNumberFormat="0" applyFont="0" applyAlignment="0" applyProtection="0"/>
    <xf numFmtId="0" fontId="130" fillId="0" borderId="175" applyNumberFormat="0" applyFill="0" applyAlignment="0" applyProtection="0"/>
    <xf numFmtId="0" fontId="62" fillId="30" borderId="172" applyNumberFormat="0" applyAlignment="0" applyProtection="0"/>
    <xf numFmtId="0" fontId="5" fillId="0" borderId="0"/>
    <xf numFmtId="10" fontId="36" fillId="17" borderId="152" applyNumberFormat="0" applyBorder="0" applyAlignment="0" applyProtection="0"/>
    <xf numFmtId="0" fontId="6" fillId="27" borderId="173" applyNumberFormat="0" applyFont="0" applyAlignment="0" applyProtection="0"/>
    <xf numFmtId="0" fontId="72" fillId="0" borderId="175" applyNumberFormat="0" applyFill="0" applyAlignment="0" applyProtection="0"/>
    <xf numFmtId="0" fontId="115" fillId="39"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10" fontId="36" fillId="17" borderId="152" applyNumberFormat="0" applyBorder="0" applyAlignment="0" applyProtection="0"/>
    <xf numFmtId="0" fontId="130" fillId="0" borderId="175" applyNumberFormat="0" applyFill="0" applyAlignment="0" applyProtection="0"/>
    <xf numFmtId="43" fontId="5" fillId="0" borderId="0" applyFont="0" applyFill="0" applyBorder="0" applyAlignment="0" applyProtection="0"/>
    <xf numFmtId="0" fontId="118" fillId="24" borderId="172" applyNumberFormat="0" applyAlignment="0" applyProtection="0"/>
    <xf numFmtId="0" fontId="115" fillId="39" borderId="172" applyNumberFormat="0" applyAlignment="0" applyProtection="0"/>
    <xf numFmtId="0" fontId="6" fillId="27" borderId="173" applyNumberFormat="0" applyFont="0" applyAlignment="0" applyProtection="0"/>
    <xf numFmtId="0" fontId="62" fillId="30"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65" fillId="40" borderId="174" applyNumberFormat="0" applyAlignment="0" applyProtection="0"/>
    <xf numFmtId="10" fontId="36" fillId="17" borderId="152" applyNumberFormat="0" applyBorder="0" applyAlignment="0" applyProtection="0"/>
    <xf numFmtId="0" fontId="5" fillId="0" borderId="0"/>
    <xf numFmtId="0" fontId="65" fillId="39" borderId="174" applyNumberFormat="0" applyAlignment="0" applyProtection="0"/>
    <xf numFmtId="0" fontId="115" fillId="39" borderId="172"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130" fillId="0" borderId="175" applyNumberFormat="0" applyFill="0" applyAlignment="0" applyProtection="0"/>
    <xf numFmtId="0" fontId="65" fillId="40" borderId="174" applyNumberFormat="0" applyAlignment="0" applyProtection="0"/>
    <xf numFmtId="0" fontId="65" fillId="39" borderId="174" applyNumberFormat="0" applyAlignment="0" applyProtection="0"/>
    <xf numFmtId="0" fontId="72" fillId="0" borderId="175" applyNumberFormat="0" applyFill="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73" fillId="40" borderId="172" applyNumberFormat="0" applyAlignment="0" applyProtection="0"/>
    <xf numFmtId="0" fontId="130" fillId="0" borderId="175" applyNumberFormat="0" applyFill="0" applyAlignment="0" applyProtection="0"/>
    <xf numFmtId="0" fontId="62" fillId="30"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10" fontId="36" fillId="17" borderId="152" applyNumberFormat="0" applyBorder="0" applyAlignment="0" applyProtection="0"/>
    <xf numFmtId="0" fontId="62" fillId="24" borderId="172" applyNumberFormat="0" applyAlignment="0" applyProtection="0"/>
    <xf numFmtId="0" fontId="115" fillId="39" borderId="172" applyNumberFormat="0" applyAlignment="0" applyProtection="0"/>
    <xf numFmtId="0" fontId="65" fillId="40" borderId="174" applyNumberFormat="0" applyAlignment="0" applyProtection="0"/>
    <xf numFmtId="0" fontId="5" fillId="27" borderId="173" applyNumberFormat="0" applyFont="0" applyAlignment="0" applyProtection="0"/>
    <xf numFmtId="0" fontId="65" fillId="39" borderId="174" applyNumberFormat="0" applyAlignment="0" applyProtection="0"/>
    <xf numFmtId="0" fontId="5" fillId="0" borderId="0"/>
    <xf numFmtId="0" fontId="118" fillId="24" borderId="172" applyNumberFormat="0" applyAlignment="0" applyProtection="0"/>
    <xf numFmtId="0" fontId="59" fillId="39" borderId="172" applyNumberFormat="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72" fillId="0" borderId="175" applyNumberFormat="0" applyFill="0" applyAlignment="0" applyProtection="0"/>
    <xf numFmtId="0" fontId="62" fillId="24" borderId="172" applyNumberFormat="0" applyAlignment="0" applyProtection="0"/>
    <xf numFmtId="0" fontId="124" fillId="39" borderId="174" applyNumberFormat="0" applyAlignment="0" applyProtection="0"/>
    <xf numFmtId="0" fontId="5" fillId="27" borderId="170" applyNumberFormat="0" applyFont="0" applyAlignment="0" applyProtection="0"/>
    <xf numFmtId="0" fontId="73" fillId="40" borderId="176" applyNumberFormat="0" applyAlignment="0" applyProtection="0"/>
    <xf numFmtId="0" fontId="130" fillId="0" borderId="179" applyNumberFormat="0" applyFill="0" applyAlignment="0" applyProtection="0"/>
    <xf numFmtId="0" fontId="5" fillId="27" borderId="170" applyNumberFormat="0" applyFont="0" applyAlignment="0" applyProtection="0"/>
    <xf numFmtId="0" fontId="5" fillId="27" borderId="170" applyNumberFormat="0" applyFont="0" applyAlignment="0" applyProtection="0"/>
    <xf numFmtId="0" fontId="130" fillId="0" borderId="179" applyNumberFormat="0" applyFill="0" applyAlignment="0" applyProtection="0"/>
    <xf numFmtId="167" fontId="5" fillId="0" borderId="0" applyFont="0" applyFill="0" applyBorder="0" applyAlignment="0" applyProtection="0"/>
    <xf numFmtId="0" fontId="130" fillId="0" borderId="179" applyNumberFormat="0" applyFill="0" applyAlignment="0" applyProtection="0"/>
    <xf numFmtId="0" fontId="1" fillId="0" borderId="0"/>
    <xf numFmtId="0" fontId="5" fillId="27" borderId="170" applyNumberFormat="0" applyFont="0" applyAlignment="0" applyProtection="0"/>
    <xf numFmtId="0" fontId="73" fillId="40" borderId="176"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1" fillId="0" borderId="0"/>
    <xf numFmtId="0" fontId="5" fillId="27" borderId="177" applyNumberFormat="0" applyFont="0" applyAlignment="0" applyProtection="0"/>
    <xf numFmtId="0" fontId="62" fillId="24" borderId="176" applyNumberFormat="0" applyAlignment="0" applyProtection="0"/>
    <xf numFmtId="0" fontId="124" fillId="39" borderId="178" applyNumberFormat="0" applyAlignment="0" applyProtection="0"/>
    <xf numFmtId="0" fontId="5" fillId="27" borderId="170" applyNumberFormat="0" applyFont="0" applyAlignment="0" applyProtection="0"/>
    <xf numFmtId="0" fontId="5" fillId="27" borderId="177" applyNumberFormat="0" applyFont="0" applyAlignment="0" applyProtection="0"/>
    <xf numFmtId="43" fontId="6" fillId="0" borderId="0" applyFont="0" applyFill="0" applyBorder="0" applyAlignment="0" applyProtection="0"/>
    <xf numFmtId="167" fontId="5" fillId="0" borderId="0" applyFont="0" applyFill="0" applyBorder="0" applyAlignment="0" applyProtection="0"/>
    <xf numFmtId="0" fontId="5" fillId="27" borderId="170"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5" fillId="27" borderId="170" applyNumberFormat="0" applyFont="0" applyAlignment="0" applyProtection="0"/>
    <xf numFmtId="0" fontId="6" fillId="27" borderId="170" applyNumberFormat="0" applyFont="0" applyAlignment="0" applyProtection="0"/>
    <xf numFmtId="0" fontId="62" fillId="24" borderId="176" applyNumberFormat="0" applyAlignment="0" applyProtection="0"/>
    <xf numFmtId="43" fontId="6"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167" fontId="5" fillId="0" borderId="0" applyFont="0" applyFill="0" applyBorder="0" applyAlignment="0" applyProtection="0"/>
    <xf numFmtId="0" fontId="1" fillId="0" borderId="0"/>
    <xf numFmtId="43" fontId="6" fillId="0" borderId="0" applyFont="0" applyFill="0" applyBorder="0" applyAlignment="0" applyProtection="0"/>
    <xf numFmtId="43" fontId="5" fillId="0" borderId="0" applyFont="0" applyFill="0" applyBorder="0" applyAlignment="0" applyProtection="0"/>
    <xf numFmtId="0" fontId="6" fillId="27" borderId="170" applyNumberFormat="0" applyFont="0" applyAlignment="0" applyProtection="0"/>
    <xf numFmtId="165"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1" fillId="0" borderId="0"/>
    <xf numFmtId="0" fontId="72" fillId="0" borderId="179" applyNumberFormat="0" applyFill="0" applyAlignment="0" applyProtection="0"/>
    <xf numFmtId="0" fontId="5" fillId="0" borderId="0"/>
    <xf numFmtId="165" fontId="48"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35" fillId="0" borderId="0" applyFont="0" applyFill="0" applyBorder="0" applyAlignment="0" applyProtection="0"/>
    <xf numFmtId="0" fontId="5" fillId="27" borderId="170" applyNumberFormat="0" applyFont="0" applyAlignment="0" applyProtection="0"/>
    <xf numFmtId="43" fontId="49" fillId="0" borderId="0" applyFont="0" applyFill="0" applyBorder="0" applyAlignment="0" applyProtection="0"/>
    <xf numFmtId="0" fontId="5" fillId="27" borderId="177" applyNumberFormat="0" applyFont="0" applyAlignment="0" applyProtection="0"/>
    <xf numFmtId="0" fontId="5" fillId="0" borderId="0"/>
    <xf numFmtId="0" fontId="1" fillId="0" borderId="0"/>
    <xf numFmtId="167" fontId="5" fillId="0" borderId="0" applyFont="0" applyFill="0" applyBorder="0" applyAlignment="0" applyProtection="0"/>
    <xf numFmtId="0" fontId="5" fillId="27" borderId="177" applyNumberFormat="0" applyFont="0" applyAlignment="0" applyProtection="0"/>
    <xf numFmtId="43" fontId="6" fillId="0" borderId="0" applyFont="0" applyFill="0" applyBorder="0" applyAlignment="0" applyProtection="0"/>
    <xf numFmtId="0" fontId="124" fillId="39" borderId="178" applyNumberFormat="0" applyAlignment="0" applyProtection="0"/>
    <xf numFmtId="0" fontId="62" fillId="30" borderId="176" applyNumberFormat="0" applyAlignment="0" applyProtection="0"/>
    <xf numFmtId="43" fontId="5" fillId="0" borderId="0" applyFont="0" applyFill="0" applyBorder="0" applyAlignment="0" applyProtection="0"/>
    <xf numFmtId="0" fontId="5" fillId="0" borderId="0"/>
    <xf numFmtId="0" fontId="5" fillId="0" borderId="0"/>
    <xf numFmtId="0" fontId="65" fillId="40" borderId="178" applyNumberFormat="0" applyAlignment="0" applyProtection="0"/>
    <xf numFmtId="0" fontId="5" fillId="0" borderId="0"/>
    <xf numFmtId="167" fontId="5" fillId="0" borderId="0" applyFont="0" applyFill="0" applyBorder="0" applyAlignment="0" applyProtection="0"/>
    <xf numFmtId="0" fontId="5" fillId="27" borderId="177" applyNumberFormat="0" applyFont="0" applyAlignment="0" applyProtection="0"/>
    <xf numFmtId="0" fontId="5" fillId="0" borderId="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43" fontId="1" fillId="0" borderId="0" applyFont="0" applyFill="0" applyBorder="0" applyAlignment="0" applyProtection="0"/>
    <xf numFmtId="165" fontId="49" fillId="0" borderId="0" applyFont="0" applyFill="0" applyBorder="0" applyAlignment="0" applyProtection="0"/>
    <xf numFmtId="167" fontId="5" fillId="0" borderId="0" applyFont="0" applyFill="0" applyBorder="0" applyAlignment="0" applyProtection="0"/>
    <xf numFmtId="0" fontId="1" fillId="0" borderId="0"/>
    <xf numFmtId="43" fontId="6" fillId="0" borderId="0" applyFont="0" applyFill="0" applyBorder="0" applyAlignment="0" applyProtection="0"/>
    <xf numFmtId="43" fontId="6" fillId="0" borderId="0" applyFont="0" applyFill="0" applyBorder="0" applyAlignment="0" applyProtection="0"/>
    <xf numFmtId="0" fontId="65" fillId="39" borderId="178" applyNumberFormat="0" applyAlignment="0" applyProtection="0"/>
    <xf numFmtId="0" fontId="5" fillId="27" borderId="177"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7" applyNumberFormat="0" applyFont="0" applyAlignment="0" applyProtection="0"/>
    <xf numFmtId="43" fontId="35" fillId="0" borderId="0" applyFont="0" applyFill="0" applyBorder="0" applyAlignment="0" applyProtection="0"/>
    <xf numFmtId="43" fontId="123"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27" borderId="177" applyNumberFormat="0" applyFont="0" applyAlignment="0" applyProtection="0"/>
    <xf numFmtId="0" fontId="5" fillId="0" borderId="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59" fillId="39" borderId="176" applyNumberFormat="0" applyAlignment="0" applyProtection="0"/>
    <xf numFmtId="167" fontId="5" fillId="0" borderId="0" applyFont="0" applyFill="0" applyBorder="0" applyAlignment="0" applyProtection="0"/>
    <xf numFmtId="0" fontId="1" fillId="0" borderId="0"/>
    <xf numFmtId="0" fontId="62" fillId="24" borderId="176" applyNumberFormat="0" applyAlignment="0" applyProtection="0"/>
    <xf numFmtId="0" fontId="5" fillId="27" borderId="177" applyNumberFormat="0" applyFont="0" applyAlignment="0" applyProtection="0"/>
    <xf numFmtId="43" fontId="35" fillId="0" borderId="0" applyFont="0" applyFill="0" applyBorder="0" applyAlignment="0" applyProtection="0"/>
    <xf numFmtId="167" fontId="5" fillId="0" borderId="0" applyFont="0" applyFill="0" applyBorder="0" applyAlignment="0" applyProtection="0"/>
    <xf numFmtId="0" fontId="62" fillId="24" borderId="176" applyNumberFormat="0" applyAlignment="0" applyProtection="0"/>
    <xf numFmtId="40" fontId="53" fillId="0" borderId="0" applyFont="0" applyFill="0" applyBorder="0" applyAlignment="0" applyProtection="0"/>
    <xf numFmtId="0" fontId="1" fillId="0" borderId="0"/>
    <xf numFmtId="167" fontId="5" fillId="0" borderId="0" applyFont="0" applyFill="0" applyBorder="0" applyAlignment="0" applyProtection="0"/>
    <xf numFmtId="167" fontId="5" fillId="0" borderId="0" applyFont="0" applyFill="0" applyBorder="0" applyAlignment="0" applyProtection="0"/>
    <xf numFmtId="0" fontId="73" fillId="40" borderId="176" applyNumberFormat="0" applyAlignment="0" applyProtection="0"/>
    <xf numFmtId="0" fontId="62" fillId="24" borderId="176" applyNumberFormat="0" applyAlignment="0" applyProtection="0"/>
    <xf numFmtId="166" fontId="5" fillId="0" borderId="0" applyFont="0" applyFill="0" applyBorder="0" applyAlignment="0" applyProtection="0"/>
    <xf numFmtId="0" fontId="65" fillId="39" borderId="178" applyNumberFormat="0" applyAlignment="0" applyProtection="0"/>
    <xf numFmtId="0" fontId="72" fillId="0" borderId="179" applyNumberFormat="0" applyFill="0" applyAlignment="0" applyProtection="0"/>
    <xf numFmtId="0" fontId="124" fillId="39" borderId="178" applyNumberFormat="0" applyAlignment="0" applyProtection="0"/>
    <xf numFmtId="0" fontId="1" fillId="0" borderId="0"/>
    <xf numFmtId="43" fontId="6" fillId="0" borderId="0" applyFont="0" applyFill="0" applyBorder="0" applyAlignment="0" applyProtection="0"/>
    <xf numFmtId="0" fontId="5" fillId="27" borderId="170"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5" fillId="27" borderId="170"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8" fillId="24" borderId="176" applyNumberFormat="0" applyAlignment="0" applyProtection="0"/>
    <xf numFmtId="0" fontId="62" fillId="24" borderId="176" applyNumberFormat="0" applyAlignment="0" applyProtection="0"/>
    <xf numFmtId="166" fontId="5" fillId="0" borderId="0" applyFont="0" applyFill="0" applyBorder="0" applyAlignment="0" applyProtection="0"/>
    <xf numFmtId="0" fontId="5" fillId="0" borderId="0"/>
    <xf numFmtId="167" fontId="5" fillId="0" borderId="0" applyFont="0" applyFill="0" applyBorder="0" applyAlignment="0" applyProtection="0"/>
    <xf numFmtId="43" fontId="6" fillId="0" borderId="0" applyFont="0" applyFill="0" applyBorder="0" applyAlignment="0" applyProtection="0"/>
    <xf numFmtId="0" fontId="118" fillId="24" borderId="176" applyNumberFormat="0" applyAlignment="0" applyProtection="0"/>
    <xf numFmtId="0" fontId="62" fillId="24" borderId="176" applyNumberFormat="0" applyAlignment="0" applyProtection="0"/>
    <xf numFmtId="0" fontId="5" fillId="27" borderId="170" applyNumberFormat="0" applyFont="0" applyAlignment="0" applyProtection="0"/>
    <xf numFmtId="0" fontId="115" fillId="39" borderId="176" applyNumberFormat="0" applyAlignment="0" applyProtection="0"/>
    <xf numFmtId="166" fontId="5" fillId="0" borderId="0" applyFont="0" applyFill="0" applyBorder="0" applyAlignment="0" applyProtection="0"/>
    <xf numFmtId="43" fontId="49"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27" borderId="170" applyNumberFormat="0" applyFont="0" applyAlignment="0" applyProtection="0"/>
    <xf numFmtId="43" fontId="5" fillId="0" borderId="0" applyFont="0" applyFill="0" applyBorder="0" applyAlignment="0" applyProtection="0"/>
    <xf numFmtId="40" fontId="53"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7" fontId="35" fillId="0" borderId="0" applyFont="0" applyFill="0" applyBorder="0" applyAlignment="0" applyProtection="0"/>
    <xf numFmtId="0" fontId="1" fillId="0" borderId="0"/>
    <xf numFmtId="43" fontId="5" fillId="0" borderId="0" applyFont="0" applyFill="0" applyBorder="0" applyAlignment="0" applyProtection="0"/>
    <xf numFmtId="0" fontId="6" fillId="27" borderId="170" applyNumberFormat="0" applyFont="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43" fontId="5" fillId="0" borderId="0" applyFont="0" applyFill="0" applyBorder="0" applyAlignment="0" applyProtection="0"/>
    <xf numFmtId="0" fontId="5" fillId="27" borderId="177" applyNumberFormat="0" applyFont="0" applyAlignment="0" applyProtection="0"/>
    <xf numFmtId="0" fontId="1" fillId="0" borderId="0"/>
    <xf numFmtId="0" fontId="5" fillId="27" borderId="177" applyNumberFormat="0" applyFont="0" applyAlignment="0" applyProtection="0"/>
    <xf numFmtId="0" fontId="59" fillId="39" borderId="176" applyNumberForma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73" fillId="40" borderId="176" applyNumberFormat="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62" fillId="24" borderId="176" applyNumberFormat="0" applyAlignment="0" applyProtection="0"/>
    <xf numFmtId="174"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43" fontId="1" fillId="0" borderId="0" applyFont="0" applyFill="0" applyBorder="0" applyAlignment="0" applyProtection="0"/>
    <xf numFmtId="0" fontId="65" fillId="40" borderId="178" applyNumberFormat="0" applyAlignment="0" applyProtection="0"/>
    <xf numFmtId="167" fontId="5" fillId="0" borderId="0" applyFont="0" applyFill="0" applyBorder="0" applyAlignment="0" applyProtection="0"/>
    <xf numFmtId="0" fontId="5" fillId="0" borderId="0"/>
    <xf numFmtId="0" fontId="62" fillId="24" borderId="176" applyNumberFormat="0" applyAlignment="0" applyProtection="0"/>
    <xf numFmtId="0" fontId="1" fillId="0" borderId="0"/>
    <xf numFmtId="0" fontId="1" fillId="0" borderId="0"/>
    <xf numFmtId="0" fontId="130" fillId="0" borderId="179" applyNumberFormat="0" applyFill="0" applyAlignment="0" applyProtection="0"/>
    <xf numFmtId="0" fontId="59" fillId="39" borderId="176"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0" fontId="118" fillId="24" borderId="176" applyNumberFormat="0" applyAlignment="0" applyProtection="0"/>
    <xf numFmtId="0" fontId="5" fillId="0" borderId="0"/>
    <xf numFmtId="167"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27" borderId="177" applyNumberFormat="0" applyFont="0" applyAlignment="0" applyProtection="0"/>
    <xf numFmtId="0" fontId="1" fillId="0" borderId="0"/>
    <xf numFmtId="43" fontId="5" fillId="0" borderId="0" applyFont="0" applyFill="0" applyBorder="0" applyAlignment="0" applyProtection="0"/>
    <xf numFmtId="0" fontId="1" fillId="0" borderId="0"/>
    <xf numFmtId="43" fontId="6" fillId="0" borderId="0" applyFont="0" applyFill="0" applyBorder="0" applyAlignment="0" applyProtection="0"/>
    <xf numFmtId="167" fontId="5" fillId="0" borderId="0" applyFont="0" applyFill="0" applyBorder="0" applyAlignment="0" applyProtection="0"/>
    <xf numFmtId="0" fontId="124" fillId="39" borderId="178" applyNumberFormat="0" applyAlignment="0" applyProtection="0"/>
    <xf numFmtId="0" fontId="62" fillId="30" borderId="176" applyNumberFormat="0" applyAlignment="0" applyProtection="0"/>
    <xf numFmtId="166" fontId="5" fillId="0" borderId="0" applyFont="0" applyFill="0" applyBorder="0" applyAlignment="0" applyProtection="0"/>
    <xf numFmtId="0" fontId="1" fillId="0" borderId="0"/>
    <xf numFmtId="0" fontId="1"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6" fillId="27" borderId="177" applyNumberFormat="0" applyFont="0" applyAlignment="0" applyProtection="0"/>
    <xf numFmtId="0" fontId="65" fillId="39" borderId="178" applyNumberFormat="0" applyAlignment="0" applyProtection="0"/>
    <xf numFmtId="167" fontId="5" fillId="0" borderId="0" applyFont="0" applyFill="0" applyBorder="0" applyAlignment="0" applyProtection="0"/>
    <xf numFmtId="167" fontId="5" fillId="0" borderId="0" applyFont="0" applyFill="0" applyBorder="0" applyAlignment="0" applyProtection="0"/>
    <xf numFmtId="0" fontId="1" fillId="0" borderId="0"/>
    <xf numFmtId="167" fontId="5" fillId="0" borderId="0" applyFont="0" applyFill="0" applyBorder="0" applyAlignment="0" applyProtection="0"/>
    <xf numFmtId="0" fontId="62" fillId="24" borderId="176" applyNumberFormat="0" applyAlignment="0" applyProtection="0"/>
    <xf numFmtId="0" fontId="1" fillId="0" borderId="0"/>
    <xf numFmtId="0" fontId="1" fillId="0" borderId="0"/>
    <xf numFmtId="43" fontId="1"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43" fontId="6" fillId="0" borderId="0" applyFont="0" applyFill="0" applyBorder="0" applyAlignment="0" applyProtection="0"/>
    <xf numFmtId="43" fontId="1" fillId="0" borderId="0" applyFont="0" applyFill="0" applyBorder="0" applyAlignment="0" applyProtection="0"/>
    <xf numFmtId="0" fontId="65" fillId="40" borderId="178" applyNumberFormat="0" applyAlignment="0" applyProtection="0"/>
    <xf numFmtId="0" fontId="73" fillId="40" borderId="176" applyNumberFormat="0" applyAlignment="0" applyProtection="0"/>
    <xf numFmtId="0" fontId="65" fillId="40" borderId="178" applyNumberFormat="0" applyAlignment="0" applyProtection="0"/>
    <xf numFmtId="0" fontId="65" fillId="39" borderId="178" applyNumberFormat="0" applyAlignment="0" applyProtection="0"/>
    <xf numFmtId="0" fontId="62" fillId="24" borderId="176" applyNumberFormat="0" applyAlignment="0" applyProtection="0"/>
    <xf numFmtId="0" fontId="62" fillId="24" borderId="176" applyNumberFormat="0" applyAlignment="0" applyProtection="0"/>
    <xf numFmtId="0" fontId="130" fillId="0" borderId="179" applyNumberFormat="0" applyFill="0" applyAlignment="0" applyProtection="0"/>
    <xf numFmtId="0" fontId="124" fillId="39" borderId="178" applyNumberFormat="0" applyAlignment="0" applyProtection="0"/>
    <xf numFmtId="0" fontId="5" fillId="27" borderId="177" applyNumberFormat="0" applyFont="0" applyAlignment="0" applyProtection="0"/>
    <xf numFmtId="0" fontId="65" fillId="39" borderId="178"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166" fontId="5" fillId="0" borderId="0" applyFont="0" applyFill="0" applyBorder="0" applyAlignment="0" applyProtection="0"/>
    <xf numFmtId="43" fontId="5" fillId="0" borderId="0" applyFont="0" applyFill="0" applyBorder="0" applyAlignment="0" applyProtection="0"/>
    <xf numFmtId="0" fontId="5" fillId="0" borderId="0" applyNumberFormat="0" applyFont="0" applyFill="0" applyBorder="0" applyAlignment="0" applyProtection="0">
      <alignment vertical="top"/>
    </xf>
    <xf numFmtId="43" fontId="5" fillId="0" borderId="0" applyFont="0" applyFill="0" applyBorder="0" applyAlignment="0" applyProtection="0"/>
    <xf numFmtId="0" fontId="72" fillId="0" borderId="179" applyNumberFormat="0" applyFill="0" applyAlignment="0" applyProtection="0"/>
    <xf numFmtId="167" fontId="5" fillId="0" borderId="0" applyFont="0" applyFill="0" applyBorder="0" applyAlignment="0" applyProtection="0"/>
    <xf numFmtId="0" fontId="118" fillId="24" borderId="176" applyNumberFormat="0" applyAlignment="0" applyProtection="0"/>
    <xf numFmtId="0" fontId="5" fillId="27" borderId="177" applyNumberFormat="0" applyFont="0" applyAlignment="0" applyProtection="0"/>
    <xf numFmtId="167" fontId="5" fillId="0" borderId="0" applyFont="0" applyFill="0" applyBorder="0" applyAlignment="0" applyProtection="0"/>
    <xf numFmtId="167" fontId="35" fillId="0" borderId="0" applyFont="0" applyFill="0" applyBorder="0" applyAlignment="0" applyProtection="0"/>
    <xf numFmtId="0" fontId="5" fillId="0" borderId="0"/>
    <xf numFmtId="43" fontId="2" fillId="0" borderId="0" applyFont="0" applyFill="0" applyBorder="0" applyAlignment="0" applyProtection="0"/>
    <xf numFmtId="0" fontId="72" fillId="0" borderId="179" applyNumberFormat="0" applyFill="0" applyAlignment="0" applyProtection="0"/>
    <xf numFmtId="43" fontId="5" fillId="0" borderId="0" applyFont="0" applyFill="0" applyBorder="0" applyAlignment="0" applyProtection="0"/>
    <xf numFmtId="0" fontId="59" fillId="39" borderId="176" applyNumberFormat="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0" fontId="115" fillId="39" borderId="176" applyNumberFormat="0" applyAlignment="0" applyProtection="0"/>
    <xf numFmtId="0" fontId="62" fillId="24" borderId="176" applyNumberFormat="0" applyAlignment="0" applyProtection="0"/>
    <xf numFmtId="43" fontId="5" fillId="0" borderId="0" applyFont="0" applyFill="0" applyBorder="0" applyAlignment="0" applyProtection="0"/>
    <xf numFmtId="0" fontId="6" fillId="27" borderId="177" applyNumberFormat="0" applyFont="0" applyAlignment="0" applyProtection="0"/>
    <xf numFmtId="0" fontId="5" fillId="27" borderId="177" applyNumberFormat="0" applyFont="0" applyAlignment="0" applyProtection="0"/>
    <xf numFmtId="9" fontId="49"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27" borderId="177"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74" borderId="17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65" borderId="172" applyNumberFormat="0" applyAlignment="0" applyProtection="0"/>
    <xf numFmtId="0" fontId="62" fillId="30" borderId="176" applyNumberFormat="0" applyAlignment="0" applyProtection="0"/>
    <xf numFmtId="0" fontId="5" fillId="81" borderId="173" applyNumberFormat="0" applyAlignment="0" applyProtection="0"/>
    <xf numFmtId="0" fontId="65" fillId="74" borderId="174" applyNumberFormat="0" applyAlignment="0" applyProtection="0"/>
    <xf numFmtId="43"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62" fillId="30" borderId="176" applyNumberFormat="0" applyAlignment="0" applyProtection="0"/>
    <xf numFmtId="167"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0" fontId="6" fillId="27" borderId="170" applyNumberFormat="0" applyFont="0" applyAlignment="0" applyProtection="0"/>
    <xf numFmtId="0" fontId="5" fillId="27" borderId="170" applyNumberFormat="0" applyFont="0" applyAlignment="0" applyProtection="0"/>
    <xf numFmtId="0" fontId="62" fillId="24" borderId="176" applyNumberFormat="0" applyAlignment="0" applyProtection="0"/>
    <xf numFmtId="0" fontId="118" fillId="24" borderId="176" applyNumberFormat="0" applyAlignment="0" applyProtection="0"/>
    <xf numFmtId="167" fontId="5" fillId="0" borderId="0" applyFont="0" applyFill="0" applyBorder="0" applyAlignment="0" applyProtection="0"/>
    <xf numFmtId="0" fontId="62" fillId="24" borderId="176" applyNumberFormat="0" applyAlignment="0" applyProtection="0"/>
    <xf numFmtId="0" fontId="6" fillId="27" borderId="170" applyNumberFormat="0" applyFont="0" applyAlignment="0" applyProtection="0"/>
    <xf numFmtId="0" fontId="5" fillId="0" borderId="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0" fontId="5" fillId="27" borderId="170" applyNumberFormat="0" applyFont="0" applyAlignment="0" applyProtection="0"/>
    <xf numFmtId="43" fontId="2" fillId="0" borderId="0" applyFont="0" applyFill="0" applyBorder="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43" fontId="6" fillId="0" borderId="0" applyFont="0" applyFill="0" applyBorder="0" applyAlignment="0" applyProtection="0"/>
    <xf numFmtId="167" fontId="5" fillId="0" borderId="0" applyFont="0" applyFill="0" applyBorder="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166" fontId="5" fillId="0" borderId="0" applyFont="0" applyFill="0" applyBorder="0" applyAlignment="0" applyProtection="0"/>
    <xf numFmtId="0" fontId="1" fillId="0" borderId="0"/>
    <xf numFmtId="0" fontId="6" fillId="27" borderId="177" applyNumberFormat="0" applyFont="0" applyAlignment="0" applyProtection="0"/>
    <xf numFmtId="167" fontId="5" fillId="0" borderId="0" applyFont="0" applyFill="0" applyBorder="0" applyAlignment="0" applyProtection="0"/>
    <xf numFmtId="43" fontId="6" fillId="0" borderId="0" applyFont="0" applyFill="0" applyBorder="0" applyAlignment="0" applyProtection="0"/>
    <xf numFmtId="0" fontId="65" fillId="39" borderId="178" applyNumberForma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0" borderId="0"/>
    <xf numFmtId="0" fontId="18" fillId="16" borderId="156" applyFill="0" applyBorder="0" applyAlignment="0" applyProtection="0">
      <alignment vertical="center"/>
      <protection locked="0"/>
    </xf>
    <xf numFmtId="10" fontId="36" fillId="17" borderId="152" applyNumberFormat="0" applyBorder="0" applyAlignment="0" applyProtection="0"/>
    <xf numFmtId="0" fontId="36" fillId="0" borderId="156" applyBorder="0">
      <alignment horizontal="left" vertical="center" wrapText="1" indent="2"/>
      <protection locked="0"/>
    </xf>
    <xf numFmtId="0" fontId="36" fillId="0" borderId="156" applyBorder="0">
      <alignment horizontal="left" vertical="center" wrapText="1" indent="3"/>
      <protection locked="0"/>
    </xf>
    <xf numFmtId="0" fontId="59" fillId="39" borderId="172" applyNumberFormat="0" applyAlignment="0" applyProtection="0"/>
    <xf numFmtId="0" fontId="73" fillId="40" borderId="172" applyNumberFormat="0" applyAlignment="0" applyProtection="0"/>
    <xf numFmtId="0" fontId="62" fillId="30" borderId="172" applyNumberFormat="0" applyAlignment="0" applyProtection="0"/>
    <xf numFmtId="0" fontId="62" fillId="24" borderId="172" applyNumberFormat="0" applyAlignment="0" applyProtection="0"/>
    <xf numFmtId="0" fontId="5" fillId="27" borderId="173" applyNumberFormat="0" applyFont="0" applyAlignment="0" applyProtection="0"/>
    <xf numFmtId="0" fontId="6" fillId="27" borderId="173" applyNumberFormat="0" applyFont="0" applyAlignment="0" applyProtection="0"/>
    <xf numFmtId="0" fontId="65" fillId="39" borderId="174" applyNumberFormat="0" applyAlignment="0" applyProtection="0"/>
    <xf numFmtId="0" fontId="65" fillId="40" borderId="174" applyNumberFormat="0" applyAlignment="0" applyProtection="0"/>
    <xf numFmtId="0" fontId="72" fillId="0" borderId="175" applyNumberFormat="0" applyFill="0" applyAlignment="0" applyProtection="0"/>
    <xf numFmtId="0" fontId="5" fillId="27" borderId="173" applyNumberFormat="0" applyFont="0" applyAlignment="0" applyProtection="0"/>
    <xf numFmtId="0" fontId="5" fillId="27" borderId="173" applyNumberFormat="0" applyFont="0" applyAlignment="0" applyProtection="0"/>
    <xf numFmtId="0" fontId="5" fillId="27" borderId="173" applyNumberFormat="0" applyFont="0" applyAlignment="0" applyProtection="0"/>
    <xf numFmtId="0" fontId="115" fillId="39" borderId="172" applyNumberFormat="0" applyAlignment="0" applyProtection="0"/>
    <xf numFmtId="0" fontId="118" fillId="24" borderId="172" applyNumberFormat="0" applyAlignment="0" applyProtection="0"/>
    <xf numFmtId="0" fontId="5" fillId="27" borderId="173" applyNumberFormat="0" applyFont="0" applyAlignment="0" applyProtection="0"/>
    <xf numFmtId="0" fontId="124" fillId="39" borderId="174" applyNumberFormat="0" applyAlignment="0" applyProtection="0"/>
    <xf numFmtId="0" fontId="130" fillId="0" borderId="175"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167" fontId="2"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0" fontId="5" fillId="27" borderId="177" applyNumberFormat="0" applyFont="0" applyAlignment="0" applyProtection="0"/>
    <xf numFmtId="0" fontId="72" fillId="0" borderId="179" applyNumberFormat="0" applyFill="0" applyAlignment="0" applyProtection="0"/>
    <xf numFmtId="0" fontId="65" fillId="40" borderId="178" applyNumberFormat="0" applyAlignment="0" applyProtection="0"/>
    <xf numFmtId="0" fontId="62" fillId="24"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78"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43" fontId="6" fillId="0" borderId="0" applyFont="0" applyFill="0" applyBorder="0" applyAlignment="0" applyProtection="0"/>
    <xf numFmtId="43" fontId="5" fillId="0" borderId="0" applyFont="0" applyFill="0" applyBorder="0" applyAlignment="0" applyProtection="0"/>
    <xf numFmtId="0" fontId="73" fillId="40" borderId="176" applyNumberFormat="0" applyAlignment="0" applyProtection="0"/>
    <xf numFmtId="0" fontId="5" fillId="27" borderId="177" applyNumberFormat="0" applyFont="0" applyAlignment="0" applyProtection="0"/>
    <xf numFmtId="43" fontId="5"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35" fillId="0" borderId="0" applyFont="0" applyFill="0" applyBorder="0" applyAlignment="0" applyProtection="0"/>
    <xf numFmtId="0" fontId="72" fillId="0" borderId="179"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35" fillId="0" borderId="0" applyFont="0" applyFill="0" applyBorder="0" applyAlignment="0" applyProtection="0"/>
    <xf numFmtId="0" fontId="62" fillId="24" borderId="176" applyNumberFormat="0" applyAlignment="0" applyProtection="0"/>
    <xf numFmtId="0" fontId="130" fillId="0" borderId="179" applyNumberFormat="0" applyFill="0" applyAlignment="0" applyProtection="0"/>
    <xf numFmtId="0" fontId="5" fillId="27" borderId="177" applyNumberFormat="0" applyFont="0" applyAlignment="0" applyProtection="0"/>
    <xf numFmtId="43" fontId="1" fillId="0" borderId="0" applyFont="0" applyFill="0" applyBorder="0" applyAlignment="0" applyProtection="0"/>
    <xf numFmtId="18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124" fillId="39" borderId="178" applyNumberFormat="0" applyAlignment="0" applyProtection="0"/>
    <xf numFmtId="0" fontId="5" fillId="27" borderId="177" applyNumberFormat="0" applyFont="0" applyAlignment="0" applyProtection="0"/>
    <xf numFmtId="167" fontId="5" fillId="0" borderId="0" applyFont="0" applyFill="0" applyBorder="0" applyAlignment="0" applyProtection="0"/>
    <xf numFmtId="0" fontId="72" fillId="0" borderId="179" applyNumberFormat="0" applyFill="0" applyAlignment="0" applyProtection="0"/>
    <xf numFmtId="43" fontId="1" fillId="0" borderId="0" applyFont="0" applyFill="0" applyBorder="0" applyAlignment="0" applyProtection="0"/>
    <xf numFmtId="0" fontId="1" fillId="0" borderId="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6" fontId="110" fillId="0" borderId="0"/>
    <xf numFmtId="167" fontId="5" fillId="0" borderId="0" applyFont="0" applyFill="0" applyBorder="0" applyAlignment="0" applyProtection="0"/>
    <xf numFmtId="167" fontId="5" fillId="0" borderId="0" applyFont="0" applyFill="0" applyBorder="0" applyAlignment="0" applyProtection="0"/>
    <xf numFmtId="0" fontId="115" fillId="39" borderId="176" applyNumberFormat="0" applyAlignment="0" applyProtection="0"/>
    <xf numFmtId="167"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5" fillId="39" borderId="178" applyNumberFormat="0" applyAlignment="0" applyProtection="0"/>
    <xf numFmtId="0" fontId="118" fillId="24" borderId="176" applyNumberFormat="0" applyAlignment="0" applyProtection="0"/>
    <xf numFmtId="0" fontId="5" fillId="27" borderId="177" applyNumberFormat="0" applyFont="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27" borderId="177" applyNumberFormat="0" applyFont="0" applyAlignment="0" applyProtection="0"/>
    <xf numFmtId="40" fontId="53" fillId="0" borderId="0" applyFont="0" applyFill="0" applyBorder="0" applyAlignment="0" applyProtection="0"/>
    <xf numFmtId="40" fontId="53" fillId="0" borderId="0" applyFont="0" applyFill="0" applyBorder="0" applyAlignment="0" applyProtection="0"/>
    <xf numFmtId="167" fontId="35" fillId="0" borderId="0" applyFont="0" applyFill="0" applyBorder="0" applyAlignment="0" applyProtection="0"/>
    <xf numFmtId="0" fontId="115" fillId="39" borderId="176" applyNumberFormat="0" applyAlignment="0" applyProtection="0"/>
    <xf numFmtId="0" fontId="73" fillId="40" borderId="176" applyNumberFormat="0" applyAlignment="0" applyProtection="0"/>
    <xf numFmtId="43" fontId="6"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165" fontId="4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72" fillId="0" borderId="179" applyNumberFormat="0" applyFill="0" applyAlignment="0" applyProtection="0"/>
    <xf numFmtId="0" fontId="59" fillId="39" borderId="176" applyNumberFormat="0" applyAlignment="0" applyProtection="0"/>
    <xf numFmtId="167" fontId="5" fillId="0" borderId="0" applyFont="0" applyFill="0" applyBorder="0" applyAlignment="0" applyProtection="0"/>
    <xf numFmtId="0" fontId="65" fillId="40" borderId="178" applyNumberFormat="0" applyAlignment="0" applyProtection="0"/>
    <xf numFmtId="43" fontId="1" fillId="0" borderId="0" applyFont="0" applyFill="0" applyBorder="0" applyAlignment="0" applyProtection="0"/>
    <xf numFmtId="43" fontId="5" fillId="0" borderId="0" applyFont="0" applyFill="0" applyBorder="0" applyAlignment="0" applyProtection="0"/>
    <xf numFmtId="0" fontId="1" fillId="0" borderId="0"/>
    <xf numFmtId="0" fontId="1" fillId="0" borderId="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1" fillId="0" borderId="0" applyFont="0" applyFill="0" applyBorder="0" applyAlignment="0" applyProtection="0"/>
    <xf numFmtId="167" fontId="5" fillId="0" borderId="0" applyFont="0" applyFill="0" applyBorder="0" applyAlignment="0" applyProtection="0"/>
    <xf numFmtId="0" fontId="65" fillId="39" borderId="178" applyNumberFormat="0" applyAlignment="0" applyProtection="0"/>
    <xf numFmtId="0" fontId="5" fillId="27" borderId="170" applyNumberFormat="0" applyFont="0" applyAlignment="0" applyProtection="0"/>
    <xf numFmtId="0" fontId="6"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0" fontId="5" fillId="27" borderId="17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74" borderId="176" applyNumberFormat="0" applyAlignment="0" applyProtection="0"/>
    <xf numFmtId="0" fontId="62" fillId="65" borderId="176" applyNumberFormat="0" applyAlignment="0" applyProtection="0"/>
    <xf numFmtId="0" fontId="5" fillId="81" borderId="177" applyNumberFormat="0" applyAlignment="0" applyProtection="0"/>
    <xf numFmtId="0" fontId="65" fillId="74" borderId="17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59" fillId="39" borderId="186" applyNumberFormat="0" applyAlignment="0" applyProtection="0"/>
    <xf numFmtId="0" fontId="73" fillId="40" borderId="186" applyNumberFormat="0" applyAlignment="0" applyProtection="0"/>
    <xf numFmtId="0" fontId="62" fillId="30" borderId="186" applyNumberFormat="0" applyAlignment="0" applyProtection="0"/>
    <xf numFmtId="0" fontId="62"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5" fillId="39" borderId="188" applyNumberFormat="0" applyAlignment="0" applyProtection="0"/>
    <xf numFmtId="0" fontId="65" fillId="40" borderId="188" applyNumberFormat="0" applyAlignment="0" applyProtection="0"/>
    <xf numFmtId="0" fontId="72"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 fillId="0" borderId="0"/>
    <xf numFmtId="167" fontId="2"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0" fontId="115" fillId="39" borderId="186" applyNumberFormat="0" applyAlignment="0" applyProtection="0"/>
    <xf numFmtId="0" fontId="118" fillId="24" borderId="186" applyNumberFormat="0" applyAlignment="0" applyProtection="0"/>
    <xf numFmtId="166" fontId="5" fillId="0" borderId="0" applyFont="0" applyFill="0" applyBorder="0" applyAlignment="0" applyProtection="0"/>
    <xf numFmtId="0" fontId="1" fillId="0" borderId="0"/>
    <xf numFmtId="0" fontId="1" fillId="0" borderId="0"/>
    <xf numFmtId="0" fontId="1" fillId="0" borderId="0"/>
    <xf numFmtId="0" fontId="1" fillId="0" borderId="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9" fontId="5" fillId="0" borderId="0" applyFont="0" applyFill="0" applyBorder="0" applyAlignment="0" applyProtection="0"/>
    <xf numFmtId="0" fontId="124" fillId="39" borderId="188" applyNumberFormat="0" applyAlignment="0" applyProtection="0"/>
    <xf numFmtId="167" fontId="35" fillId="0" borderId="0" applyFont="0" applyFill="0" applyBorder="0" applyAlignment="0" applyProtection="0"/>
    <xf numFmtId="167" fontId="35" fillId="0" borderId="0" applyFont="0" applyFill="0" applyBorder="0" applyAlignment="0" applyProtection="0"/>
    <xf numFmtId="167" fontId="35" fillId="0" borderId="0" applyFont="0" applyFill="0" applyBorder="0" applyAlignment="0" applyProtection="0"/>
    <xf numFmtId="167" fontId="5" fillId="0" borderId="0" applyFont="0" applyFill="0" applyBorder="0" applyAlignment="0" applyProtection="0"/>
    <xf numFmtId="0" fontId="130" fillId="0" borderId="189" applyNumberFormat="0" applyFill="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165" fontId="49"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 fillId="0" borderId="0"/>
    <xf numFmtId="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5" fillId="0" borderId="0"/>
    <xf numFmtId="0" fontId="5" fillId="0" borderId="0"/>
    <xf numFmtId="4" fontId="5" fillId="0" borderId="0"/>
    <xf numFmtId="4" fontId="5" fillId="0" borderId="0"/>
    <xf numFmtId="4" fontId="5" fillId="0" borderId="0"/>
    <xf numFmtId="4" fontId="5" fillId="0" borderId="0"/>
    <xf numFmtId="4" fontId="5" fillId="0" borderId="0"/>
    <xf numFmtId="0" fontId="5" fillId="0" borderId="0"/>
    <xf numFmtId="0" fontId="5" fillId="0" borderId="0"/>
    <xf numFmtId="0" fontId="5" fillId="0" borderId="0"/>
    <xf numFmtId="0" fontId="48" fillId="0" borderId="0"/>
    <xf numFmtId="0" fontId="48" fillId="0" borderId="0"/>
    <xf numFmtId="0" fontId="1" fillId="0" borderId="0"/>
    <xf numFmtId="0" fontId="5" fillId="0" borderId="0"/>
    <xf numFmtId="0" fontId="1" fillId="0" borderId="0"/>
    <xf numFmtId="0" fontId="1" fillId="0" borderId="0"/>
    <xf numFmtId="9" fontId="49"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5"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49"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6" fillId="0" borderId="0" applyFont="0" applyFill="0" applyBorder="0" applyAlignment="0" applyProtection="0"/>
    <xf numFmtId="167" fontId="5" fillId="0" borderId="0" applyFont="0" applyFill="0" applyBorder="0" applyAlignment="0" applyProtection="0"/>
    <xf numFmtId="167" fontId="51" fillId="0" borderId="0" applyFont="0" applyFill="0" applyBorder="0" applyAlignment="0" applyProtection="0"/>
    <xf numFmtId="167" fontId="5" fillId="0" borderId="0" applyFont="0" applyFill="0" applyBorder="0" applyAlignment="0" applyProtection="0"/>
    <xf numFmtId="0" fontId="1" fillId="0" borderId="0"/>
    <xf numFmtId="165" fontId="5" fillId="0" borderId="0" applyFont="0" applyFill="0" applyBorder="0" applyAlignment="0" applyProtection="0"/>
    <xf numFmtId="188" fontId="46" fillId="0" borderId="0"/>
    <xf numFmtId="0" fontId="5" fillId="0" borderId="0" applyNumberFormat="0" applyFont="0" applyFill="0" applyBorder="0" applyAlignment="0" applyProtection="0">
      <alignment vertical="top"/>
    </xf>
    <xf numFmtId="0" fontId="5" fillId="0" borderId="0" applyNumberFormat="0" applyFont="0" applyFill="0" applyBorder="0" applyAlignment="0" applyProtection="0">
      <alignment vertical="top"/>
    </xf>
    <xf numFmtId="0" fontId="1" fillId="0" borderId="0"/>
    <xf numFmtId="0" fontId="1" fillId="0" borderId="0"/>
    <xf numFmtId="188" fontId="46" fillId="0" borderId="0"/>
    <xf numFmtId="0" fontId="122" fillId="0" borderId="0"/>
    <xf numFmtId="9" fontId="6"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0" fontId="53" fillId="0" borderId="0" applyFont="0" applyFill="0" applyBorder="0" applyAlignment="0" applyProtection="0"/>
    <xf numFmtId="40" fontId="53"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96" fontId="49" fillId="0" borderId="0" applyFont="0" applyFill="0" applyBorder="0" applyAlignment="0" applyProtection="0"/>
    <xf numFmtId="196" fontId="48" fillId="0" borderId="0" applyFont="0" applyFill="0" applyBorder="0" applyAlignment="0" applyProtection="0"/>
    <xf numFmtId="196" fontId="5" fillId="0" borderId="0" applyFont="0" applyFill="0" applyBorder="0" applyAlignment="0" applyProtection="0"/>
    <xf numFmtId="43" fontId="6" fillId="0" borderId="0" applyFont="0" applyFill="0" applyBorder="0" applyAlignment="0" applyProtection="0"/>
    <xf numFmtId="196" fontId="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1" fillId="0" borderId="0" applyFont="0" applyFill="0" applyBorder="0" applyAlignment="0" applyProtection="0"/>
    <xf numFmtId="196" fontId="49" fillId="0" borderId="0" applyFont="0" applyFill="0" applyBorder="0" applyAlignment="0" applyProtection="0"/>
    <xf numFmtId="196" fontId="49"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49" fillId="0" borderId="0" applyFont="0" applyFill="0" applyBorder="0" applyAlignment="0" applyProtection="0"/>
    <xf numFmtId="196" fontId="1"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48" fillId="0" borderId="0" applyFont="0" applyFill="0" applyBorder="0" applyAlignment="0" applyProtection="0"/>
    <xf numFmtId="196" fontId="49"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165" fontId="49" fillId="0" borderId="0" applyFont="0" applyFill="0" applyBorder="0" applyAlignment="0" applyProtection="0"/>
    <xf numFmtId="165" fontId="5"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165" fontId="49" fillId="0" borderId="0" applyFont="0" applyFill="0" applyBorder="0" applyAlignment="0" applyProtection="0"/>
    <xf numFmtId="165" fontId="48" fillId="0" borderId="0" applyFont="0" applyFill="0" applyBorder="0" applyAlignment="0" applyProtection="0"/>
    <xf numFmtId="165" fontId="49"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43"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43" fontId="1" fillId="0" borderId="0" applyFont="0" applyFill="0" applyBorder="0" applyAlignment="0" applyProtection="0"/>
    <xf numFmtId="0" fontId="62" fillId="24" borderId="186"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65" fillId="39" borderId="188"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73" fillId="40" borderId="186" applyNumberFormat="0" applyAlignment="0" applyProtection="0"/>
    <xf numFmtId="10" fontId="36" fillId="17" borderId="181" applyNumberFormat="0" applyBorder="0" applyAlignment="0" applyProtection="0"/>
    <xf numFmtId="0" fontId="5" fillId="27" borderId="187" applyNumberFormat="0" applyFont="0" applyAlignment="0" applyProtection="0"/>
    <xf numFmtId="0" fontId="65" fillId="40" borderId="188" applyNumberFormat="0" applyAlignment="0" applyProtection="0"/>
    <xf numFmtId="0" fontId="65" fillId="40" borderId="188" applyNumberFormat="0" applyAlignment="0" applyProtection="0"/>
    <xf numFmtId="0" fontId="124" fillId="39" borderId="188" applyNumberForma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62" fillId="30" borderId="186" applyNumberFormat="0" applyAlignment="0" applyProtection="0"/>
    <xf numFmtId="0" fontId="62" fillId="24" borderId="186" applyNumberFormat="0" applyAlignment="0" applyProtection="0"/>
    <xf numFmtId="0" fontId="72" fillId="0" borderId="189" applyNumberFormat="0" applyFill="0" applyAlignment="0" applyProtection="0"/>
    <xf numFmtId="0" fontId="5" fillId="27" borderId="187" applyNumberFormat="0" applyFont="0" applyAlignment="0" applyProtection="0"/>
    <xf numFmtId="0" fontId="118" fillId="24" borderId="186" applyNumberFormat="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59" fillId="39" borderId="186" applyNumberFormat="0" applyAlignment="0" applyProtection="0"/>
    <xf numFmtId="0" fontId="73" fillId="40" borderId="186" applyNumberFormat="0" applyAlignment="0" applyProtection="0"/>
    <xf numFmtId="0" fontId="62" fillId="30" borderId="186" applyNumberFormat="0" applyAlignment="0" applyProtection="0"/>
    <xf numFmtId="0" fontId="62" fillId="24" borderId="186" applyNumberFormat="0" applyAlignment="0" applyProtection="0"/>
    <xf numFmtId="0" fontId="6" fillId="27" borderId="187" applyNumberFormat="0" applyFont="0" applyAlignment="0" applyProtection="0"/>
    <xf numFmtId="0" fontId="65" fillId="39" borderId="188" applyNumberFormat="0" applyAlignment="0" applyProtection="0"/>
    <xf numFmtId="0" fontId="65" fillId="40" borderId="188" applyNumberFormat="0" applyAlignment="0" applyProtection="0"/>
    <xf numFmtId="0" fontId="72" fillId="0" borderId="189" applyNumberFormat="0" applyFill="0" applyAlignment="0" applyProtection="0"/>
    <xf numFmtId="0" fontId="118" fillId="24" borderId="186" applyNumberFormat="0" applyAlignment="0" applyProtection="0"/>
    <xf numFmtId="0" fontId="115" fillId="39" borderId="186" applyNumberFormat="0" applyAlignment="0" applyProtection="0"/>
    <xf numFmtId="0" fontId="62" fillId="30" borderId="186" applyNumberFormat="0" applyAlignment="0" applyProtection="0"/>
    <xf numFmtId="0" fontId="115" fillId="39" borderId="186" applyNumberFormat="0" applyAlignment="0" applyProtection="0"/>
    <xf numFmtId="0" fontId="5" fillId="27" borderId="187" applyNumberFormat="0" applyFon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118"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5" fillId="40" borderId="188" applyNumberFormat="0" applyAlignment="0" applyProtection="0"/>
    <xf numFmtId="0" fontId="59" fillId="39" borderId="186" applyNumberFormat="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3" fillId="40" borderId="186" applyNumberFormat="0" applyAlignment="0" applyProtection="0"/>
    <xf numFmtId="10" fontId="36" fillId="17" borderId="181" applyNumberFormat="0" applyBorder="0" applyAlignment="0" applyProtection="0"/>
    <xf numFmtId="0" fontId="62" fillId="24" borderId="186" applyNumberFormat="0" applyAlignment="0" applyProtection="0"/>
    <xf numFmtId="0" fontId="59" fillId="39" borderId="186" applyNumberFormat="0" applyAlignment="0" applyProtection="0"/>
    <xf numFmtId="0" fontId="72" fillId="0" borderId="189" applyNumberFormat="0" applyFill="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72"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18" fillId="24" borderId="186" applyNumberFormat="0" applyAlignment="0" applyProtection="0"/>
    <xf numFmtId="0" fontId="73" fillId="40" borderId="186" applyNumberFormat="0" applyAlignment="0" applyProtection="0"/>
    <xf numFmtId="0" fontId="6" fillId="27" borderId="187" applyNumberFormat="0" applyFont="0" applyAlignment="0" applyProtection="0"/>
    <xf numFmtId="0" fontId="59" fillId="39" borderId="186" applyNumberFormat="0" applyAlignment="0" applyProtection="0"/>
    <xf numFmtId="0" fontId="73" fillId="40" borderId="186" applyNumberFormat="0" applyAlignment="0" applyProtection="0"/>
    <xf numFmtId="0" fontId="65" fillId="39"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124" fillId="39" borderId="188" applyNumberFormat="0" applyAlignment="0" applyProtection="0"/>
    <xf numFmtId="0" fontId="5" fillId="27" borderId="187" applyNumberFormat="0" applyFont="0" applyAlignment="0" applyProtection="0"/>
    <xf numFmtId="0" fontId="65" fillId="40" borderId="188" applyNumberFormat="0" applyAlignment="0" applyProtection="0"/>
    <xf numFmtId="0" fontId="65" fillId="39" borderId="188" applyNumberFormat="0" applyAlignment="0" applyProtection="0"/>
    <xf numFmtId="0" fontId="62" fillId="24" borderId="186" applyNumberFormat="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73"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5" fillId="27" borderId="187" applyNumberFormat="0" applyFont="0" applyAlignment="0" applyProtection="0"/>
    <xf numFmtId="0" fontId="62" fillId="30" borderId="186" applyNumberFormat="0" applyAlignment="0" applyProtection="0"/>
    <xf numFmtId="0" fontId="5" fillId="27" borderId="187" applyNumberFormat="0" applyFont="0" applyAlignment="0" applyProtection="0"/>
    <xf numFmtId="0" fontId="72" fillId="0" borderId="189" applyNumberFormat="0" applyFill="0" applyAlignment="0" applyProtection="0"/>
    <xf numFmtId="0" fontId="130" fillId="0" borderId="189" applyNumberFormat="0" applyFill="0" applyAlignment="0" applyProtection="0"/>
    <xf numFmtId="0" fontId="5" fillId="27" borderId="187" applyNumberFormat="0" applyFont="0" applyAlignment="0" applyProtection="0"/>
    <xf numFmtId="0" fontId="59" fillId="39"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62" fillId="24" borderId="186" applyNumberFormat="0" applyAlignment="0" applyProtection="0"/>
    <xf numFmtId="0" fontId="59" fillId="39" borderId="186" applyNumberFormat="0" applyAlignment="0" applyProtection="0"/>
    <xf numFmtId="0" fontId="130" fillId="0" borderId="189" applyNumberFormat="0" applyFill="0" applyAlignment="0" applyProtection="0"/>
    <xf numFmtId="0" fontId="72" fillId="0" borderId="189" applyNumberFormat="0" applyFill="0" applyAlignment="0" applyProtection="0"/>
    <xf numFmtId="0" fontId="18" fillId="16" borderId="185" applyFill="0" applyBorder="0" applyAlignment="0" applyProtection="0">
      <alignment vertical="center"/>
      <protection locked="0"/>
    </xf>
    <xf numFmtId="0" fontId="62" fillId="24" borderId="186" applyNumberFormat="0" applyAlignment="0" applyProtection="0"/>
    <xf numFmtId="0" fontId="118" fillId="24" borderId="186" applyNumberFormat="0" applyAlignment="0" applyProtection="0"/>
    <xf numFmtId="0" fontId="73" fillId="40" borderId="186" applyNumberFormat="0" applyAlignment="0" applyProtection="0"/>
    <xf numFmtId="0" fontId="72" fillId="0" borderId="189" applyNumberFormat="0" applyFill="0" applyAlignment="0" applyProtection="0"/>
    <xf numFmtId="0" fontId="6" fillId="27" borderId="187" applyNumberFormat="0" applyFont="0" applyAlignment="0" applyProtection="0"/>
    <xf numFmtId="0" fontId="62" fillId="24" borderId="186"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124" fillId="39" borderId="188" applyNumberFormat="0" applyAlignment="0" applyProtection="0"/>
    <xf numFmtId="0" fontId="59" fillId="39" borderId="186" applyNumberFormat="0" applyAlignment="0" applyProtection="0"/>
    <xf numFmtId="0" fontId="65" fillId="40" borderId="188" applyNumberFormat="0" applyAlignment="0" applyProtection="0"/>
    <xf numFmtId="0" fontId="62" fillId="24" borderId="186"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73" fillId="40" borderId="186" applyNumberFormat="0" applyAlignment="0" applyProtection="0"/>
    <xf numFmtId="0" fontId="5" fillId="27" borderId="187" applyNumberFormat="0" applyFont="0" applyAlignment="0" applyProtection="0"/>
    <xf numFmtId="0" fontId="18" fillId="16" borderId="185" applyFill="0" applyBorder="0" applyAlignment="0" applyProtection="0">
      <alignment vertical="center"/>
      <protection locked="0"/>
    </xf>
    <xf numFmtId="0" fontId="36" fillId="0" borderId="185" applyBorder="0">
      <alignment horizontal="left" vertical="center" wrapText="1" indent="2"/>
      <protection locked="0"/>
    </xf>
    <xf numFmtId="0" fontId="65" fillId="40" borderId="188" applyNumberFormat="0" applyAlignment="0" applyProtection="0"/>
    <xf numFmtId="0" fontId="65" fillId="40" borderId="188" applyNumberFormat="0" applyAlignment="0" applyProtection="0"/>
    <xf numFmtId="0" fontId="72" fillId="0" borderId="189" applyNumberFormat="0" applyFill="0" applyAlignment="0" applyProtection="0"/>
    <xf numFmtId="0" fontId="118" fillId="24" borderId="186" applyNumberFormat="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115" fillId="39" borderId="186" applyNumberFormat="0" applyAlignment="0" applyProtection="0"/>
    <xf numFmtId="0" fontId="118" fillId="24" borderId="186" applyNumberFormat="0" applyAlignment="0" applyProtection="0"/>
    <xf numFmtId="0" fontId="5" fillId="27" borderId="187" applyNumberFormat="0" applyFont="0" applyAlignment="0" applyProtection="0"/>
    <xf numFmtId="0" fontId="124" fillId="39" borderId="188"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62" fillId="24" borderId="186" applyNumberFormat="0" applyAlignment="0" applyProtection="0"/>
    <xf numFmtId="0" fontId="6" fillId="27" borderId="187" applyNumberFormat="0" applyFont="0" applyAlignment="0" applyProtection="0"/>
    <xf numFmtId="0" fontId="65" fillId="39" borderId="188" applyNumberFormat="0" applyAlignment="0" applyProtection="0"/>
    <xf numFmtId="0" fontId="62" fillId="24" borderId="186" applyNumberFormat="0" applyAlignment="0" applyProtection="0"/>
    <xf numFmtId="0" fontId="62" fillId="30" borderId="186" applyNumberFormat="0" applyAlignment="0" applyProtection="0"/>
    <xf numFmtId="0" fontId="62" fillId="24" borderId="186" applyNumberFormat="0" applyAlignment="0" applyProtection="0"/>
    <xf numFmtId="0" fontId="62" fillId="24" borderId="186" applyNumberFormat="0" applyAlignment="0" applyProtection="0"/>
    <xf numFmtId="0" fontId="62" fillId="24" borderId="186" applyNumberFormat="0" applyAlignment="0" applyProtection="0"/>
    <xf numFmtId="0" fontId="65" fillId="40" borderId="188" applyNumberFormat="0" applyAlignment="0" applyProtection="0"/>
    <xf numFmtId="0" fontId="36" fillId="0" borderId="185" applyBorder="0">
      <alignment horizontal="left" vertical="center" wrapText="1" indent="3"/>
      <protection locked="0"/>
    </xf>
    <xf numFmtId="0" fontId="59" fillId="39" borderId="186" applyNumberFormat="0" applyAlignment="0" applyProtection="0"/>
    <xf numFmtId="0" fontId="130" fillId="0" borderId="189" applyNumberFormat="0" applyFill="0" applyAlignment="0" applyProtection="0"/>
    <xf numFmtId="0" fontId="62" fillId="24" borderId="186" applyNumberFormat="0" applyAlignment="0" applyProtection="0"/>
    <xf numFmtId="0" fontId="65" fillId="39" borderId="188"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62" fillId="30" borderId="186" applyNumberFormat="0" applyAlignment="0" applyProtection="0"/>
    <xf numFmtId="0" fontId="18" fillId="16" borderId="185" applyFill="0" applyBorder="0" applyAlignment="0" applyProtection="0">
      <alignment vertical="center"/>
      <protection locked="0"/>
    </xf>
    <xf numFmtId="0" fontId="5" fillId="27" borderId="187" applyNumberFormat="0" applyFont="0" applyAlignment="0" applyProtection="0"/>
    <xf numFmtId="0" fontId="5" fillId="27" borderId="187" applyNumberFormat="0" applyFont="0" applyAlignment="0" applyProtection="0"/>
    <xf numFmtId="10" fontId="36" fillId="17" borderId="181" applyNumberFormat="0" applyBorder="0" applyAlignment="0" applyProtection="0"/>
    <xf numFmtId="0" fontId="36" fillId="0" borderId="185" applyBorder="0">
      <alignment horizontal="left" vertical="center" wrapText="1" indent="2"/>
      <protection locked="0"/>
    </xf>
    <xf numFmtId="0" fontId="6" fillId="27" borderId="187" applyNumberFormat="0" applyFont="0" applyAlignment="0" applyProtection="0"/>
    <xf numFmtId="0" fontId="72" fillId="0" borderId="189" applyNumberFormat="0" applyFill="0" applyAlignment="0" applyProtection="0"/>
    <xf numFmtId="0" fontId="115" fillId="39" borderId="186" applyNumberFormat="0" applyAlignment="0" applyProtection="0"/>
    <xf numFmtId="0" fontId="62" fillId="24" borderId="186" applyNumberFormat="0" applyAlignment="0" applyProtection="0"/>
    <xf numFmtId="0" fontId="124" fillId="39" borderId="188" applyNumberFormat="0" applyAlignment="0" applyProtection="0"/>
    <xf numFmtId="0" fontId="124" fillId="39" borderId="188" applyNumberFormat="0" applyAlignment="0" applyProtection="0"/>
    <xf numFmtId="10" fontId="36" fillId="17" borderId="181" applyNumberFormat="0" applyBorder="0" applyAlignment="0" applyProtection="0"/>
    <xf numFmtId="0" fontId="115" fillId="39" borderId="186" applyNumberFormat="0" applyAlignment="0" applyProtection="0"/>
    <xf numFmtId="0" fontId="130" fillId="0" borderId="189" applyNumberFormat="0" applyFill="0" applyAlignment="0" applyProtection="0"/>
    <xf numFmtId="0" fontId="18" fillId="16" borderId="185" applyFill="0" applyBorder="0" applyAlignment="0" applyProtection="0">
      <alignment vertical="center"/>
      <protection locked="0"/>
    </xf>
    <xf numFmtId="0" fontId="118" fillId="24" borderId="186" applyNumberFormat="0" applyAlignment="0" applyProtection="0"/>
    <xf numFmtId="0" fontId="115" fillId="39" borderId="186" applyNumberFormat="0" applyAlignment="0" applyProtection="0"/>
    <xf numFmtId="0" fontId="6" fillId="27" borderId="187" applyNumberFormat="0" applyFont="0" applyAlignment="0" applyProtection="0"/>
    <xf numFmtId="0" fontId="62" fillId="30" borderId="186" applyNumberFormat="0" applyAlignment="0" applyProtection="0"/>
    <xf numFmtId="0" fontId="124"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5" fillId="39" borderId="188" applyNumberFormat="0" applyAlignment="0" applyProtection="0"/>
    <xf numFmtId="0" fontId="115" fillId="39" borderId="186" applyNumberFormat="0" applyAlignment="0" applyProtection="0"/>
    <xf numFmtId="0" fontId="5" fillId="27" borderId="187" applyNumberFormat="0" applyFont="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5" fillId="27" borderId="187" applyNumberFormat="0" applyFont="0" applyAlignment="0" applyProtection="0"/>
    <xf numFmtId="0" fontId="65" fillId="40" borderId="188" applyNumberFormat="0" applyAlignment="0" applyProtection="0"/>
    <xf numFmtId="10" fontId="36" fillId="17" borderId="181" applyNumberFormat="0" applyBorder="0" applyAlignment="0" applyProtection="0"/>
    <xf numFmtId="0" fontId="18" fillId="16" borderId="185" applyFill="0" applyBorder="0" applyAlignment="0" applyProtection="0">
      <alignment vertical="center"/>
      <protection locked="0"/>
    </xf>
    <xf numFmtId="0" fontId="65" fillId="39" borderId="188" applyNumberFormat="0" applyAlignment="0" applyProtection="0"/>
    <xf numFmtId="0" fontId="115" fillId="39" borderId="186" applyNumberFormat="0" applyAlignment="0" applyProtection="0"/>
    <xf numFmtId="0" fontId="62" fillId="24"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65" fillId="39" borderId="188" applyNumberFormat="0" applyAlignment="0" applyProtection="0"/>
    <xf numFmtId="0" fontId="62" fillId="24" borderId="186" applyNumberFormat="0" applyAlignment="0" applyProtection="0"/>
    <xf numFmtId="0" fontId="5" fillId="27" borderId="187" applyNumberFormat="0" applyFont="0" applyAlignment="0" applyProtection="0"/>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6" fillId="27" borderId="187" applyNumberFormat="0" applyFont="0" applyAlignment="0" applyProtection="0"/>
    <xf numFmtId="0" fontId="130" fillId="0" borderId="189" applyNumberFormat="0" applyFill="0" applyAlignment="0" applyProtection="0"/>
    <xf numFmtId="0" fontId="65" fillId="40" borderId="188" applyNumberFormat="0" applyAlignment="0" applyProtection="0"/>
    <xf numFmtId="0" fontId="65" fillId="39" borderId="188" applyNumberFormat="0" applyAlignment="0" applyProtection="0"/>
    <xf numFmtId="0" fontId="72" fillId="0" borderId="189" applyNumberFormat="0" applyFill="0" applyAlignment="0" applyProtection="0"/>
    <xf numFmtId="0" fontId="124"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124" fillId="39" borderId="188" applyNumberFormat="0" applyAlignment="0" applyProtection="0"/>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5" fillId="27" borderId="187" applyNumberFormat="0" applyFont="0" applyAlignment="0" applyProtection="0"/>
    <xf numFmtId="0" fontId="36" fillId="0" borderId="185" applyBorder="0">
      <alignment horizontal="left" vertical="center" wrapText="1" indent="3"/>
      <protection locked="0"/>
    </xf>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130" fillId="0" borderId="189" applyNumberFormat="0" applyFill="0" applyAlignment="0" applyProtection="0"/>
    <xf numFmtId="0" fontId="124" fillId="39" borderId="188" applyNumberFormat="0" applyAlignment="0" applyProtection="0"/>
    <xf numFmtId="0" fontId="5" fillId="0" borderId="0"/>
    <xf numFmtId="43" fontId="2" fillId="0" borderId="0" applyFont="0" applyFill="0" applyBorder="0" applyAlignment="0" applyProtection="0"/>
    <xf numFmtId="43" fontId="35" fillId="0" borderId="0" applyFont="0" applyFill="0" applyBorder="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62" fillId="24" borderId="186" applyNumberFormat="0" applyAlignment="0" applyProtection="0"/>
    <xf numFmtId="10" fontId="36" fillId="17" borderId="181" applyNumberFormat="0" applyBorder="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36" fillId="0" borderId="185" applyBorder="0">
      <alignment horizontal="left" vertical="center" wrapText="1" indent="3"/>
      <protection locked="0"/>
    </xf>
    <xf numFmtId="0" fontId="62" fillId="24" borderId="186" applyNumberFormat="0" applyAlignment="0" applyProtection="0"/>
    <xf numFmtId="0" fontId="36" fillId="0" borderId="185" applyBorder="0">
      <alignment horizontal="left" vertical="center" wrapText="1" indent="3"/>
      <protection locked="0"/>
    </xf>
    <xf numFmtId="0" fontId="65" fillId="39" borderId="188"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73" fillId="40" borderId="186" applyNumberFormat="0" applyAlignment="0" applyProtection="0"/>
    <xf numFmtId="10" fontId="36" fillId="17" borderId="181" applyNumberFormat="0" applyBorder="0" applyAlignment="0" applyProtection="0"/>
    <xf numFmtId="0" fontId="65" fillId="40" borderId="188" applyNumberFormat="0" applyAlignment="0" applyProtection="0"/>
    <xf numFmtId="0" fontId="65" fillId="40" borderId="188" applyNumberFormat="0" applyAlignment="0" applyProtection="0"/>
    <xf numFmtId="0" fontId="124" fillId="39" borderId="188" applyNumberForma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62" fillId="30" borderId="186" applyNumberFormat="0" applyAlignment="0" applyProtection="0"/>
    <xf numFmtId="0" fontId="62" fillId="24" borderId="186" applyNumberFormat="0" applyAlignment="0" applyProtection="0"/>
    <xf numFmtId="0" fontId="5" fillId="27" borderId="187" applyNumberFormat="0" applyFont="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59" fillId="39" borderId="186" applyNumberFormat="0" applyAlignment="0" applyProtection="0"/>
    <xf numFmtId="0" fontId="73" fillId="40" borderId="186" applyNumberFormat="0" applyAlignment="0" applyProtection="0"/>
    <xf numFmtId="0" fontId="62" fillId="30" borderId="186" applyNumberFormat="0" applyAlignment="0" applyProtection="0"/>
    <xf numFmtId="0" fontId="62"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5" fillId="39" borderId="188" applyNumberFormat="0" applyAlignment="0" applyProtection="0"/>
    <xf numFmtId="0" fontId="65" fillId="40" borderId="188" applyNumberFormat="0" applyAlignment="0" applyProtection="0"/>
    <xf numFmtId="0" fontId="72" fillId="0" borderId="189" applyNumberFormat="0" applyFill="0" applyAlignment="0" applyProtection="0"/>
    <xf numFmtId="0" fontId="5" fillId="27" borderId="187" applyNumberFormat="0" applyFont="0" applyAlignment="0" applyProtection="0"/>
    <xf numFmtId="0" fontId="118" fillId="24" borderId="186" applyNumberFormat="0" applyAlignment="0" applyProtection="0"/>
    <xf numFmtId="0" fontId="115" fillId="39" borderId="186" applyNumberFormat="0" applyAlignment="0" applyProtection="0"/>
    <xf numFmtId="0" fontId="5" fillId="27" borderId="187" applyNumberFormat="0" applyFon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5" fillId="27" borderId="187" applyNumberFormat="0" applyFont="0" applyAlignment="0" applyProtection="0"/>
    <xf numFmtId="0" fontId="65" fillId="40" borderId="188" applyNumberFormat="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59" fillId="39" borderId="186" applyNumberFormat="0" applyAlignment="0" applyProtection="0"/>
    <xf numFmtId="0" fontId="72" fillId="0" borderId="189" applyNumberFormat="0" applyFill="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72" fillId="0" borderId="189" applyNumberFormat="0" applyFill="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118" fillId="24"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59" fillId="39" borderId="186" applyNumberFormat="0" applyAlignment="0" applyProtection="0"/>
    <xf numFmtId="0" fontId="73" fillId="40" borderId="186" applyNumberFormat="0" applyAlignment="0" applyProtection="0"/>
    <xf numFmtId="0" fontId="65" fillId="39"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124" fillId="39" borderId="188" applyNumberFormat="0" applyAlignment="0" applyProtection="0"/>
    <xf numFmtId="0" fontId="5" fillId="27" borderId="187" applyNumberFormat="0" applyFont="0" applyAlignment="0" applyProtection="0"/>
    <xf numFmtId="0" fontId="65" fillId="40" borderId="188" applyNumberFormat="0" applyAlignment="0" applyProtection="0"/>
    <xf numFmtId="0" fontId="62" fillId="24" borderId="186" applyNumberFormat="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73" fillId="4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0" fontId="62" fillId="30"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130" fillId="0" borderId="189" applyNumberFormat="0" applyFill="0" applyAlignment="0" applyProtection="0"/>
    <xf numFmtId="0" fontId="5" fillId="27" borderId="187" applyNumberFormat="0" applyFont="0" applyAlignment="0" applyProtection="0"/>
    <xf numFmtId="0" fontId="59" fillId="39" borderId="186" applyNumberFormat="0" applyAlignment="0" applyProtection="0"/>
    <xf numFmtId="0" fontId="6" fillId="27" borderId="187" applyNumberFormat="0" applyFont="0" applyAlignment="0" applyProtection="0"/>
    <xf numFmtId="0" fontId="5" fillId="27" borderId="187" applyNumberFormat="0" applyFont="0" applyAlignment="0" applyProtection="0"/>
    <xf numFmtId="0" fontId="59" fillId="39" borderId="186" applyNumberFormat="0" applyAlignment="0" applyProtection="0"/>
    <xf numFmtId="0" fontId="72" fillId="0" borderId="189" applyNumberFormat="0" applyFill="0" applyAlignment="0" applyProtection="0"/>
    <xf numFmtId="0" fontId="18" fillId="16" borderId="185" applyFill="0" applyBorder="0" applyAlignment="0" applyProtection="0">
      <alignment vertical="center"/>
      <protection locked="0"/>
    </xf>
    <xf numFmtId="0" fontId="62" fillId="24" borderId="186" applyNumberFormat="0" applyAlignment="0" applyProtection="0"/>
    <xf numFmtId="0" fontId="118" fillId="24" borderId="186" applyNumberFormat="0" applyAlignment="0" applyProtection="0"/>
    <xf numFmtId="0" fontId="73" fillId="40" borderId="186" applyNumberFormat="0" applyAlignment="0" applyProtection="0"/>
    <xf numFmtId="0" fontId="6" fillId="27" borderId="187" applyNumberFormat="0" applyFont="0" applyAlignment="0" applyProtection="0"/>
    <xf numFmtId="0" fontId="62" fillId="24" borderId="186"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124" fillId="39" borderId="188" applyNumberFormat="0" applyAlignment="0" applyProtection="0"/>
    <xf numFmtId="0" fontId="65" fillId="40" borderId="188" applyNumberFormat="0" applyAlignment="0" applyProtection="0"/>
    <xf numFmtId="0" fontId="130" fillId="0" borderId="189" applyNumberFormat="0" applyFill="0" applyAlignment="0" applyProtection="0"/>
    <xf numFmtId="0" fontId="73" fillId="40" borderId="186" applyNumberFormat="0" applyAlignment="0" applyProtection="0"/>
    <xf numFmtId="0" fontId="5" fillId="27" borderId="187" applyNumberFormat="0" applyFont="0" applyAlignment="0" applyProtection="0"/>
    <xf numFmtId="0" fontId="18" fillId="16" borderId="185" applyFill="0" applyBorder="0" applyAlignment="0" applyProtection="0">
      <alignment vertical="center"/>
      <protection locked="0"/>
    </xf>
    <xf numFmtId="0" fontId="36" fillId="0" borderId="185" applyBorder="0">
      <alignment horizontal="left" vertical="center" wrapText="1" indent="2"/>
      <protection locked="0"/>
    </xf>
    <xf numFmtId="0" fontId="65" fillId="40" borderId="188" applyNumberFormat="0" applyAlignment="0" applyProtection="0"/>
    <xf numFmtId="0" fontId="72" fillId="0" borderId="189" applyNumberFormat="0" applyFill="0" applyAlignment="0" applyProtection="0"/>
    <xf numFmtId="0" fontId="118" fillId="24" borderId="186" applyNumberFormat="0" applyAlignment="0" applyProtection="0"/>
    <xf numFmtId="0" fontId="62" fillId="30" borderId="186" applyNumberFormat="0" applyAlignment="0" applyProtection="0"/>
    <xf numFmtId="0" fontId="5" fillId="27" borderId="187" applyNumberFormat="0" applyFont="0" applyAlignment="0" applyProtection="0"/>
    <xf numFmtId="0" fontId="115" fillId="39" borderId="186" applyNumberFormat="0" applyAlignment="0" applyProtection="0"/>
    <xf numFmtId="0" fontId="118" fillId="24" borderId="186" applyNumberFormat="0" applyAlignment="0" applyProtection="0"/>
    <xf numFmtId="0" fontId="5" fillId="27" borderId="187" applyNumberFormat="0" applyFont="0" applyAlignment="0" applyProtection="0"/>
    <xf numFmtId="0" fontId="124" fillId="39" borderId="188" applyNumberFormat="0" applyAlignment="0" applyProtection="0"/>
    <xf numFmtId="0" fontId="130" fillId="0" borderId="189" applyNumberFormat="0" applyFill="0" applyAlignment="0" applyProtection="0"/>
    <xf numFmtId="0" fontId="62" fillId="24" borderId="186" applyNumberFormat="0" applyAlignment="0" applyProtection="0"/>
    <xf numFmtId="0" fontId="6" fillId="27" borderId="187" applyNumberFormat="0" applyFont="0" applyAlignment="0" applyProtection="0"/>
    <xf numFmtId="0" fontId="65" fillId="39" borderId="188" applyNumberFormat="0" applyAlignment="0" applyProtection="0"/>
    <xf numFmtId="0" fontId="62" fillId="24" borderId="186" applyNumberFormat="0" applyAlignment="0" applyProtection="0"/>
    <xf numFmtId="0" fontId="62" fillId="24" borderId="186" applyNumberFormat="0" applyAlignment="0" applyProtection="0"/>
    <xf numFmtId="0" fontId="62" fillId="24" borderId="186" applyNumberFormat="0" applyAlignment="0" applyProtection="0"/>
    <xf numFmtId="0" fontId="62" fillId="24" borderId="186" applyNumberFormat="0" applyAlignment="0" applyProtection="0"/>
    <xf numFmtId="0" fontId="36" fillId="0" borderId="185" applyBorder="0">
      <alignment horizontal="left" vertical="center" wrapText="1" indent="3"/>
      <protection locked="0"/>
    </xf>
    <xf numFmtId="0" fontId="59" fillId="39" borderId="186" applyNumberFormat="0" applyAlignment="0" applyProtection="0"/>
    <xf numFmtId="0" fontId="130" fillId="0" borderId="189" applyNumberFormat="0" applyFill="0" applyAlignment="0" applyProtection="0"/>
    <xf numFmtId="0" fontId="62" fillId="24" borderId="186" applyNumberFormat="0" applyAlignment="0" applyProtection="0"/>
    <xf numFmtId="0" fontId="5" fillId="27" borderId="187" applyNumberFormat="0" applyFont="0" applyAlignment="0" applyProtection="0"/>
    <xf numFmtId="0" fontId="130" fillId="0" borderId="189" applyNumberFormat="0" applyFill="0" applyAlignment="0" applyProtection="0"/>
    <xf numFmtId="0" fontId="62" fillId="30" borderId="186" applyNumberForma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6" fillId="27" borderId="187" applyNumberFormat="0" applyFont="0" applyAlignment="0" applyProtection="0"/>
    <xf numFmtId="0" fontId="72" fillId="0" borderId="189" applyNumberFormat="0" applyFill="0" applyAlignment="0" applyProtection="0"/>
    <xf numFmtId="0" fontId="115" fillId="39" borderId="186" applyNumberFormat="0" applyAlignment="0" applyProtection="0"/>
    <xf numFmtId="0" fontId="62" fillId="24" borderId="186" applyNumberFormat="0" applyAlignment="0" applyProtection="0"/>
    <xf numFmtId="0" fontId="5" fillId="27" borderId="187" applyNumberFormat="0" applyFont="0" applyAlignment="0" applyProtection="0"/>
    <xf numFmtId="0" fontId="124" fillId="39" borderId="188" applyNumberFormat="0" applyAlignment="0" applyProtection="0"/>
    <xf numFmtId="10" fontId="36" fillId="17" borderId="181" applyNumberFormat="0" applyBorder="0" applyAlignment="0" applyProtection="0"/>
    <xf numFmtId="0" fontId="130" fillId="0" borderId="189" applyNumberFormat="0" applyFill="0" applyAlignment="0" applyProtection="0"/>
    <xf numFmtId="0" fontId="18" fillId="16" borderId="185" applyFill="0" applyBorder="0" applyAlignment="0" applyProtection="0">
      <alignment vertical="center"/>
      <protection locked="0"/>
    </xf>
    <xf numFmtId="0" fontId="118" fillId="24" borderId="186" applyNumberFormat="0" applyAlignment="0" applyProtection="0"/>
    <xf numFmtId="0" fontId="115" fillId="39" borderId="186" applyNumberFormat="0" applyAlignment="0" applyProtection="0"/>
    <xf numFmtId="0" fontId="6" fillId="27" borderId="187" applyNumberFormat="0" applyFont="0" applyAlignment="0" applyProtection="0"/>
    <xf numFmtId="0" fontId="62" fillId="30" borderId="186" applyNumberFormat="0" applyAlignment="0" applyProtection="0"/>
    <xf numFmtId="0" fontId="124" fillId="39"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115" fillId="39" borderId="186" applyNumberFormat="0" applyAlignment="0" applyProtection="0"/>
    <xf numFmtId="0" fontId="36" fillId="0" borderId="185" applyBorder="0">
      <alignment horizontal="left" vertical="center" wrapText="1" indent="2"/>
      <protection locked="0"/>
    </xf>
    <xf numFmtId="0" fontId="5" fillId="27" borderId="187" applyNumberFormat="0" applyFont="0" applyAlignment="0" applyProtection="0"/>
    <xf numFmtId="0" fontId="5" fillId="27" borderId="187" applyNumberFormat="0" applyFont="0" applyAlignment="0" applyProtection="0"/>
    <xf numFmtId="0" fontId="65" fillId="40" borderId="188" applyNumberFormat="0" applyAlignment="0" applyProtection="0"/>
    <xf numFmtId="10" fontId="36" fillId="17" borderId="181" applyNumberFormat="0" applyBorder="0" applyAlignment="0" applyProtection="0"/>
    <xf numFmtId="0" fontId="18" fillId="16" borderId="185" applyFill="0" applyBorder="0" applyAlignment="0" applyProtection="0">
      <alignment vertical="center"/>
      <protection locked="0"/>
    </xf>
    <xf numFmtId="0" fontId="65" fillId="39" borderId="188" applyNumberFormat="0" applyAlignment="0" applyProtection="0"/>
    <xf numFmtId="0" fontId="115" fillId="39" borderId="186" applyNumberFormat="0" applyAlignment="0" applyProtection="0"/>
    <xf numFmtId="0" fontId="5" fillId="27" borderId="187" applyNumberFormat="0" applyFont="0" applyAlignment="0" applyProtection="0"/>
    <xf numFmtId="0" fontId="65" fillId="39" borderId="188" applyNumberFormat="0" applyAlignment="0" applyProtection="0"/>
    <xf numFmtId="0" fontId="5" fillId="27" borderId="187" applyNumberFormat="0" applyFont="0" applyAlignment="0" applyProtection="0"/>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130" fillId="0" borderId="189" applyNumberFormat="0" applyFill="0" applyAlignment="0" applyProtection="0"/>
    <xf numFmtId="0" fontId="65" fillId="40" borderId="188" applyNumberFormat="0" applyAlignment="0" applyProtection="0"/>
    <xf numFmtId="0" fontId="65" fillId="39" borderId="188" applyNumberFormat="0" applyAlignment="0" applyProtection="0"/>
    <xf numFmtId="0" fontId="72" fillId="0" borderId="189" applyNumberFormat="0" applyFill="0" applyAlignment="0" applyProtection="0"/>
    <xf numFmtId="0" fontId="124" fillId="39" borderId="188"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124" fillId="39" borderId="188" applyNumberFormat="0" applyAlignment="0" applyProtection="0"/>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5" fillId="27" borderId="187" applyNumberFormat="0" applyFont="0" applyAlignment="0" applyProtection="0"/>
    <xf numFmtId="0" fontId="5" fillId="27" borderId="187" applyNumberFormat="0" applyFont="0" applyAlignment="0" applyProtection="0"/>
    <xf numFmtId="0" fontId="36" fillId="0" borderId="185" applyBorder="0">
      <alignment horizontal="left" vertical="center" wrapText="1" indent="3"/>
      <protection locked="0"/>
    </xf>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73" fillId="40" borderId="186" applyNumberFormat="0" applyAlignment="0" applyProtection="0"/>
    <xf numFmtId="0" fontId="130" fillId="0" borderId="189" applyNumberFormat="0" applyFill="0" applyAlignment="0" applyProtection="0"/>
    <xf numFmtId="0" fontId="62" fillId="30" borderId="186" applyNumberFormat="0" applyAlignment="0" applyProtection="0"/>
    <xf numFmtId="0" fontId="5" fillId="27" borderId="187" applyNumberFormat="0" applyFont="0" applyAlignment="0" applyProtection="0"/>
    <xf numFmtId="0" fontId="6" fillId="27" borderId="187" applyNumberFormat="0" applyFont="0" applyAlignment="0" applyProtection="0"/>
    <xf numFmtId="10" fontId="36" fillId="17" borderId="181" applyNumberFormat="0" applyBorder="0" applyAlignment="0" applyProtection="0"/>
    <xf numFmtId="0" fontId="62" fillId="24" borderId="186" applyNumberFormat="0" applyAlignment="0" applyProtection="0"/>
    <xf numFmtId="0" fontId="115" fillId="39" borderId="186" applyNumberFormat="0" applyAlignment="0" applyProtection="0"/>
    <xf numFmtId="0" fontId="65" fillId="40" borderId="188" applyNumberFormat="0" applyAlignment="0" applyProtection="0"/>
    <xf numFmtId="0" fontId="5" fillId="27" borderId="187" applyNumberFormat="0" applyFont="0" applyAlignment="0" applyProtection="0"/>
    <xf numFmtId="0" fontId="65" fillId="39" borderId="188" applyNumberForma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18" fillId="24" borderId="186" applyNumberFormat="0" applyAlignment="0" applyProtection="0"/>
    <xf numFmtId="0" fontId="59" fillId="39" borderId="186" applyNumberFormat="0" applyAlignment="0" applyProtection="0"/>
    <xf numFmtId="0" fontId="5" fillId="27" borderId="187" applyNumberFormat="0" applyFont="0" applyAlignment="0" applyProtection="0"/>
    <xf numFmtId="0" fontId="5" fillId="27" borderId="187" applyNumberFormat="0" applyFont="0" applyAlignment="0" applyProtection="0"/>
    <xf numFmtId="0" fontId="5" fillId="27" borderId="187" applyNumberFormat="0" applyFont="0" applyAlignment="0" applyProtection="0"/>
    <xf numFmtId="0" fontId="72" fillId="0" borderId="189" applyNumberFormat="0" applyFill="0" applyAlignment="0" applyProtection="0"/>
    <xf numFmtId="0" fontId="62" fillId="24" borderId="186" applyNumberFormat="0" applyAlignment="0" applyProtection="0"/>
    <xf numFmtId="0" fontId="124" fillId="39" borderId="188" applyNumberFormat="0" applyAlignment="0" applyProtection="0"/>
    <xf numFmtId="0" fontId="36" fillId="0" borderId="185" applyBorder="0">
      <alignment horizontal="left" vertical="center" wrapText="1" indent="3"/>
      <protection locked="0"/>
    </xf>
    <xf numFmtId="0" fontId="36" fillId="0" borderId="143" applyBorder="0">
      <alignment horizontal="left" vertical="center" wrapText="1" indent="2"/>
      <protection locked="0"/>
    </xf>
    <xf numFmtId="0" fontId="65" fillId="39" borderId="150" applyNumberFormat="0" applyAlignment="0" applyProtection="0"/>
    <xf numFmtId="10" fontId="36" fillId="17" borderId="152" applyNumberFormat="0" applyBorder="0" applyAlignment="0" applyProtection="0"/>
    <xf numFmtId="0" fontId="72" fillId="0" borderId="151" applyNumberFormat="0" applyFill="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2" fillId="30" borderId="176" applyNumberForma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65" fillId="39" borderId="150" applyNumberFormat="0" applyAlignment="0" applyProtection="0"/>
    <xf numFmtId="0" fontId="62" fillId="30" borderId="176" applyNumberFormat="0" applyAlignment="0" applyProtection="0"/>
    <xf numFmtId="0" fontId="62" fillId="24" borderId="176" applyNumberFormat="0" applyAlignment="0" applyProtection="0"/>
    <xf numFmtId="0" fontId="118"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2"/>
      <protection locked="0"/>
    </xf>
    <xf numFmtId="0" fontId="65"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36" fillId="0" borderId="143" applyBorder="0">
      <alignment horizontal="left" vertical="center" wrapText="1" indent="2"/>
      <protection locked="0"/>
    </xf>
    <xf numFmtId="0" fontId="18" fillId="16" borderId="143" applyFill="0" applyBorder="0" applyAlignment="0" applyProtection="0">
      <alignment vertical="center"/>
      <protection locked="0"/>
    </xf>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130" fillId="0" borderId="151" applyNumberFormat="0" applyFill="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5" fillId="39" borderId="150" applyNumberFormat="0" applyAlignment="0" applyProtection="0"/>
    <xf numFmtId="0" fontId="6" fillId="27" borderId="177" applyNumberFormat="0" applyFont="0" applyAlignment="0" applyProtection="0"/>
    <xf numFmtId="0" fontId="124" fillId="39" borderId="150" applyNumberFormat="0" applyAlignment="0" applyProtection="0"/>
    <xf numFmtId="0" fontId="62" fillId="30" borderId="176" applyNumberFormat="0" applyAlignment="0" applyProtection="0"/>
    <xf numFmtId="0" fontId="65" fillId="40" borderId="150" applyNumberFormat="0" applyAlignment="0" applyProtection="0"/>
    <xf numFmtId="0" fontId="36" fillId="0" borderId="143" applyBorder="0">
      <alignment horizontal="left" vertical="center" wrapText="1" indent="2"/>
      <protection locked="0"/>
    </xf>
    <xf numFmtId="0" fontId="73" fillId="40" borderId="176" applyNumberFormat="0" applyAlignment="0" applyProtection="0"/>
    <xf numFmtId="0" fontId="62" fillId="24" borderId="176" applyNumberFormat="0" applyAlignment="0" applyProtection="0"/>
    <xf numFmtId="0" fontId="36" fillId="0" borderId="143" applyBorder="0">
      <alignment horizontal="left" vertical="center" wrapText="1" indent="2"/>
      <protection locked="0"/>
    </xf>
    <xf numFmtId="0" fontId="65" fillId="40" borderId="150" applyNumberFormat="0" applyAlignment="0" applyProtection="0"/>
    <xf numFmtId="0" fontId="73" fillId="40" borderId="176" applyNumberFormat="0" applyAlignment="0" applyProtection="0"/>
    <xf numFmtId="0" fontId="36" fillId="0" borderId="143" applyBorder="0">
      <alignment horizontal="left" vertical="center" wrapText="1" indent="2"/>
      <protection locked="0"/>
    </xf>
    <xf numFmtId="0" fontId="62" fillId="24"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10" fontId="36" fillId="17" borderId="152" applyNumberFormat="0" applyBorder="0" applyAlignment="0" applyProtection="0"/>
    <xf numFmtId="0" fontId="65" fillId="40" borderId="150" applyNumberFormat="0" applyAlignment="0" applyProtection="0"/>
    <xf numFmtId="0" fontId="62" fillId="24"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2" fillId="24"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118" fillId="24" borderId="176" applyNumberFormat="0" applyAlignment="0" applyProtection="0"/>
    <xf numFmtId="0" fontId="36" fillId="0" borderId="143" applyBorder="0">
      <alignment horizontal="left" vertical="center" wrapText="1" indent="3"/>
      <protection locked="0"/>
    </xf>
    <xf numFmtId="0" fontId="73" fillId="40" borderId="176" applyNumberFormat="0" applyAlignment="0" applyProtection="0"/>
    <xf numFmtId="0" fontId="65" fillId="40" borderId="150" applyNumberFormat="0" applyAlignment="0" applyProtection="0"/>
    <xf numFmtId="0" fontId="73" fillId="40"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115" fillId="39" borderId="176" applyNumberFormat="0" applyAlignment="0" applyProtection="0"/>
    <xf numFmtId="0" fontId="115" fillId="39"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52" applyNumberFormat="0" applyBorder="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72" fillId="0" borderId="151" applyNumberFormat="0" applyFill="0" applyAlignment="0" applyProtection="0"/>
    <xf numFmtId="0" fontId="73" fillId="40" borderId="176" applyNumberFormat="0" applyAlignment="0" applyProtection="0"/>
    <xf numFmtId="0" fontId="59" fillId="39" borderId="176" applyNumberFormat="0" applyAlignment="0" applyProtection="0"/>
    <xf numFmtId="0" fontId="118" fillId="24"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124" fillId="39" borderId="150" applyNumberFormat="0" applyAlignment="0" applyProtection="0"/>
    <xf numFmtId="0" fontId="6"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5" fillId="40" borderId="150" applyNumberFormat="0" applyAlignment="0" applyProtection="0"/>
    <xf numFmtId="0" fontId="124"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115"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72" fillId="0" borderId="151" applyNumberFormat="0" applyFill="0" applyAlignment="0" applyProtection="0"/>
    <xf numFmtId="0" fontId="65" fillId="39" borderId="150" applyNumberFormat="0" applyAlignment="0" applyProtection="0"/>
    <xf numFmtId="0" fontId="130"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65" fillId="39" borderId="150" applyNumberFormat="0" applyAlignment="0" applyProtection="0"/>
    <xf numFmtId="0" fontId="130" fillId="0" borderId="151" applyNumberFormat="0" applyFill="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65" fillId="39" borderId="150" applyNumberFormat="0" applyAlignment="0" applyProtection="0"/>
    <xf numFmtId="0" fontId="124" fillId="39" borderId="150" applyNumberFormat="0" applyAlignment="0" applyProtection="0"/>
    <xf numFmtId="0" fontId="115" fillId="39" borderId="176" applyNumberFormat="0" applyAlignment="0" applyProtection="0"/>
    <xf numFmtId="0" fontId="118" fillId="24" borderId="176" applyNumberFormat="0" applyAlignment="0" applyProtection="0"/>
    <xf numFmtId="0" fontId="130" fillId="0" borderId="151" applyNumberFormat="0" applyFill="0" applyAlignment="0" applyProtection="0"/>
    <xf numFmtId="0" fontId="115" fillId="39" borderId="176" applyNumberFormat="0" applyAlignment="0" applyProtection="0"/>
    <xf numFmtId="0" fontId="124"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115"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30" borderId="176" applyNumberFormat="0" applyAlignment="0" applyProtection="0"/>
    <xf numFmtId="0" fontId="62" fillId="24" borderId="176" applyNumberFormat="0" applyAlignment="0" applyProtection="0"/>
    <xf numFmtId="0" fontId="65" fillId="39" borderId="150"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118" fillId="24" borderId="176" applyNumberFormat="0" applyAlignment="0" applyProtection="0"/>
    <xf numFmtId="0" fontId="65" fillId="40"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59" fillId="39"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65" fillId="39" borderId="150" applyNumberFormat="0" applyAlignment="0" applyProtection="0"/>
    <xf numFmtId="0" fontId="65" fillId="39"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5" fillId="39" borderId="150" applyNumberFormat="0" applyAlignment="0" applyProtection="0"/>
    <xf numFmtId="0" fontId="62" fillId="30" borderId="176" applyNumberFormat="0" applyAlignment="0" applyProtection="0"/>
    <xf numFmtId="0" fontId="65" fillId="39" borderId="150" applyNumberFormat="0" applyAlignment="0" applyProtection="0"/>
    <xf numFmtId="0" fontId="62" fillId="24" borderId="176" applyNumberFormat="0" applyAlignment="0" applyProtection="0"/>
    <xf numFmtId="0" fontId="124" fillId="39" borderId="150" applyNumberFormat="0" applyAlignment="0" applyProtection="0"/>
    <xf numFmtId="0" fontId="118" fillId="24" borderId="176" applyNumberFormat="0" applyAlignment="0" applyProtection="0"/>
    <xf numFmtId="0" fontId="73" fillId="40"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2" fillId="24" borderId="176" applyNumberFormat="0" applyAlignment="0" applyProtection="0"/>
    <xf numFmtId="0" fontId="124" fillId="39" borderId="150" applyNumberFormat="0" applyAlignment="0" applyProtection="0"/>
    <xf numFmtId="0" fontId="62" fillId="3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40" borderId="150" applyNumberFormat="0" applyAlignment="0" applyProtection="0"/>
    <xf numFmtId="0" fontId="62" fillId="24" borderId="176" applyNumberFormat="0" applyAlignment="0" applyProtection="0"/>
    <xf numFmtId="0" fontId="115" fillId="39" borderId="176" applyNumberFormat="0" applyAlignment="0" applyProtection="0"/>
    <xf numFmtId="10" fontId="36" fillId="17" borderId="152" applyNumberFormat="0" applyBorder="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10" fontId="36" fillId="17" borderId="152" applyNumberFormat="0" applyBorder="0" applyAlignment="0" applyProtection="0"/>
    <xf numFmtId="0" fontId="124" fillId="39"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59" fillId="39" borderId="176" applyNumberFormat="0" applyAlignment="0" applyProtection="0"/>
    <xf numFmtId="0" fontId="118" fillId="24"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62" fillId="30" borderId="176" applyNumberFormat="0" applyAlignment="0" applyProtection="0"/>
    <xf numFmtId="0" fontId="124" fillId="39" borderId="150" applyNumberFormat="0" applyAlignment="0" applyProtection="0"/>
    <xf numFmtId="0" fontId="62" fillId="24" borderId="176" applyNumberFormat="0" applyAlignment="0" applyProtection="0"/>
    <xf numFmtId="10" fontId="36" fillId="17" borderId="152" applyNumberFormat="0" applyBorder="0" applyAlignment="0" applyProtection="0"/>
    <xf numFmtId="0" fontId="115" fillId="39" borderId="176" applyNumberForma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62" fillId="3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115" fillId="39" borderId="176" applyNumberFormat="0" applyAlignment="0" applyProtection="0"/>
    <xf numFmtId="0" fontId="65" fillId="39"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124" fillId="39" borderId="150" applyNumberFormat="0" applyAlignment="0" applyProtection="0"/>
    <xf numFmtId="0" fontId="6"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5" fillId="27" borderId="177" applyNumberFormat="0" applyFont="0" applyAlignment="0" applyProtection="0"/>
    <xf numFmtId="0" fontId="6" fillId="27" borderId="177" applyNumberFormat="0" applyFont="0" applyAlignment="0" applyProtection="0"/>
    <xf numFmtId="0" fontId="73" fillId="40" borderId="176" applyNumberFormat="0" applyAlignment="0" applyProtection="0"/>
    <xf numFmtId="0" fontId="6"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18" fillId="24"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 fillId="27" borderId="177" applyNumberFormat="0" applyFont="0" applyAlignment="0" applyProtection="0"/>
    <xf numFmtId="0" fontId="36" fillId="0" borderId="143" applyBorder="0">
      <alignment horizontal="left" vertical="center" wrapText="1" indent="3"/>
      <protection locked="0"/>
    </xf>
    <xf numFmtId="0" fontId="18" fillId="16" borderId="143"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6" fillId="27" borderId="177" applyNumberFormat="0" applyFont="0" applyAlignment="0" applyProtection="0"/>
    <xf numFmtId="0" fontId="72" fillId="0" borderId="151" applyNumberFormat="0" applyFill="0" applyAlignment="0" applyProtection="0"/>
    <xf numFmtId="0" fontId="36" fillId="0" borderId="143" applyBorder="0">
      <alignment horizontal="left" vertical="center" wrapText="1" indent="2"/>
      <protection locked="0"/>
    </xf>
    <xf numFmtId="0" fontId="59"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124" fillId="39" borderId="150" applyNumberFormat="0" applyAlignment="0" applyProtection="0"/>
    <xf numFmtId="0" fontId="36" fillId="0" borderId="143" applyBorder="0">
      <alignment horizontal="left" vertical="center" wrapText="1" indent="2"/>
      <protection locked="0"/>
    </xf>
    <xf numFmtId="0" fontId="65" fillId="39" borderId="150" applyNumberFormat="0" applyAlignment="0" applyProtection="0"/>
    <xf numFmtId="0" fontId="59" fillId="39" borderId="176" applyNumberFormat="0" applyAlignment="0" applyProtection="0"/>
    <xf numFmtId="0" fontId="72" fillId="0" borderId="151" applyNumberFormat="0" applyFill="0" applyAlignment="0" applyProtection="0"/>
    <xf numFmtId="0" fontId="65" fillId="39"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59" fillId="39" borderId="176" applyNumberFormat="0" applyAlignment="0" applyProtection="0"/>
    <xf numFmtId="0" fontId="124" fillId="39" borderId="150" applyNumberFormat="0" applyAlignment="0" applyProtection="0"/>
    <xf numFmtId="0" fontId="73" fillId="40" borderId="176" applyNumberFormat="0" applyAlignment="0" applyProtection="0"/>
    <xf numFmtId="0" fontId="118" fillId="24" borderId="176" applyNumberFormat="0" applyAlignment="0" applyProtection="0"/>
    <xf numFmtId="0" fontId="65" fillId="40"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65" fillId="39" borderId="150" applyNumberFormat="0" applyAlignment="0" applyProtection="0"/>
    <xf numFmtId="0" fontId="124" fillId="39" borderId="150"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5"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2"/>
      <protection locked="0"/>
    </xf>
    <xf numFmtId="0" fontId="62" fillId="30" borderId="176"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10" fontId="36" fillId="17" borderId="152" applyNumberFormat="0" applyBorder="0" applyAlignment="0" applyProtection="0"/>
    <xf numFmtId="0" fontId="5" fillId="27" borderId="177" applyNumberFormat="0" applyFont="0" applyAlignment="0" applyProtection="0"/>
    <xf numFmtId="0" fontId="73" fillId="40" borderId="176" applyNumberFormat="0" applyAlignment="0" applyProtection="0"/>
    <xf numFmtId="0" fontId="59" fillId="39" borderId="176" applyNumberFormat="0" applyAlignment="0" applyProtection="0"/>
    <xf numFmtId="0" fontId="118" fillId="24" borderId="176" applyNumberFormat="0" applyAlignment="0" applyProtection="0"/>
    <xf numFmtId="0" fontId="73" fillId="40" borderId="176" applyNumberFormat="0" applyAlignment="0" applyProtection="0"/>
    <xf numFmtId="0" fontId="65" fillId="40" borderId="150" applyNumberFormat="0" applyAlignment="0" applyProtection="0"/>
    <xf numFmtId="0" fontId="5" fillId="27" borderId="177" applyNumberFormat="0" applyFont="0" applyAlignment="0" applyProtection="0"/>
    <xf numFmtId="10" fontId="36" fillId="17" borderId="152" applyNumberFormat="0" applyBorder="0" applyAlignment="0" applyProtection="0"/>
    <xf numFmtId="0" fontId="115" fillId="39" borderId="176"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43" applyFill="0" applyBorder="0" applyAlignment="0" applyProtection="0">
      <alignment vertical="center"/>
      <protection locked="0"/>
    </xf>
    <xf numFmtId="0" fontId="59" fillId="39" borderId="176" applyNumberFormat="0" applyAlignment="0" applyProtection="0"/>
    <xf numFmtId="0" fontId="36" fillId="0" borderId="143" applyBorder="0">
      <alignment horizontal="left" vertical="center" wrapText="1" indent="2"/>
      <protection locked="0"/>
    </xf>
    <xf numFmtId="0" fontId="5" fillId="27" borderId="177" applyNumberFormat="0" applyFont="0" applyAlignment="0" applyProtection="0"/>
    <xf numFmtId="0" fontId="5" fillId="27" borderId="177" applyNumberFormat="0" applyFont="0" applyAlignment="0" applyProtection="0"/>
    <xf numFmtId="0" fontId="36" fillId="0" borderId="143" applyBorder="0">
      <alignment horizontal="left" vertical="center" wrapText="1" indent="3"/>
      <protection locked="0"/>
    </xf>
    <xf numFmtId="0" fontId="130" fillId="0" borderId="151" applyNumberFormat="0" applyFill="0" applyAlignment="0" applyProtection="0"/>
    <xf numFmtId="0" fontId="118" fillId="24"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62" fillId="30" borderId="176" applyNumberFormat="0" applyAlignment="0" applyProtection="0"/>
    <xf numFmtId="10" fontId="36" fillId="17" borderId="152" applyNumberFormat="0" applyBorder="0" applyAlignment="0" applyProtection="0"/>
    <xf numFmtId="0" fontId="18" fillId="16" borderId="143" applyFill="0" applyBorder="0" applyAlignment="0" applyProtection="0">
      <alignment vertical="center"/>
      <protection locked="0"/>
    </xf>
    <xf numFmtId="0" fontId="124" fillId="39" borderId="150"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36" fillId="0" borderId="143" applyBorder="0">
      <alignment horizontal="left" vertical="center" wrapText="1" indent="3"/>
      <protection locked="0"/>
    </xf>
    <xf numFmtId="0" fontId="62" fillId="24" borderId="176" applyNumberFormat="0" applyAlignment="0" applyProtection="0"/>
    <xf numFmtId="0" fontId="36" fillId="0" borderId="143" applyBorder="0">
      <alignment horizontal="left" vertical="center" wrapText="1" indent="3"/>
      <protection locked="0"/>
    </xf>
    <xf numFmtId="0" fontId="18" fillId="16" borderId="143" applyFill="0" applyBorder="0" applyAlignment="0" applyProtection="0">
      <alignment vertical="center"/>
      <protection locked="0"/>
    </xf>
    <xf numFmtId="0" fontId="36" fillId="0" borderId="143" applyBorder="0">
      <alignment horizontal="left" vertical="center" wrapText="1" indent="3"/>
      <protection locked="0"/>
    </xf>
    <xf numFmtId="0" fontId="36" fillId="0" borderId="143" applyBorder="0">
      <alignment horizontal="left" vertical="center" wrapText="1" indent="2"/>
      <protection locked="0"/>
    </xf>
    <xf numFmtId="10" fontId="36" fillId="17" borderId="152" applyNumberFormat="0" applyBorder="0" applyAlignment="0" applyProtection="0"/>
    <xf numFmtId="0" fontId="18" fillId="16" borderId="143" applyFill="0" applyBorder="0" applyAlignment="0" applyProtection="0">
      <alignment vertical="center"/>
      <protection locked="0"/>
    </xf>
    <xf numFmtId="0" fontId="130"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118"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2" fillId="24"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5" fillId="40"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9"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9" fillId="39" borderId="176" applyNumberFormat="0" applyAlignment="0" applyProtection="0"/>
    <xf numFmtId="0" fontId="62" fillId="24" borderId="176"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115" fillId="39" borderId="176" applyNumberForma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73" fillId="40" borderId="176" applyNumberFormat="0" applyAlignment="0" applyProtection="0"/>
    <xf numFmtId="10" fontId="36" fillId="17" borderId="181" applyNumberFormat="0" applyBorder="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36" fillId="0" borderId="185" applyBorder="0">
      <alignment horizontal="left" vertical="center" wrapText="1" indent="3"/>
      <protection locked="0"/>
    </xf>
    <xf numFmtId="0" fontId="118" fillId="24" borderId="176" applyNumberFormat="0" applyAlignment="0" applyProtection="0"/>
    <xf numFmtId="0" fontId="36" fillId="0" borderId="185" applyBorder="0">
      <alignment horizontal="left" vertical="center" wrapText="1" indent="3"/>
      <protection locked="0"/>
    </xf>
    <xf numFmtId="0" fontId="62" fillId="24" borderId="176" applyNumberFormat="0" applyAlignment="0" applyProtection="0"/>
    <xf numFmtId="10" fontId="36" fillId="17" borderId="181" applyNumberFormat="0" applyBorder="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115" fillId="39" borderId="176" applyNumberFormat="0" applyAlignment="0" applyProtection="0"/>
    <xf numFmtId="0" fontId="59" fillId="39" borderId="176" applyNumberFormat="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36" fillId="0" borderId="143" applyBorder="0">
      <alignment horizontal="left" vertical="center" wrapText="1" indent="3"/>
      <protection locked="0"/>
    </xf>
    <xf numFmtId="0" fontId="5"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5" fillId="27" borderId="177" applyNumberFormat="0" applyFont="0" applyAlignment="0" applyProtection="0"/>
    <xf numFmtId="0" fontId="36" fillId="0" borderId="185" applyBorder="0">
      <alignment horizontal="left" vertical="center" wrapText="1" indent="3"/>
      <protection locked="0"/>
    </xf>
    <xf numFmtId="0" fontId="36" fillId="0" borderId="185" applyBorder="0">
      <alignment horizontal="left" vertical="center" wrapText="1" indent="2"/>
      <protection locked="0"/>
    </xf>
    <xf numFmtId="10" fontId="36" fillId="17" borderId="181" applyNumberFormat="0" applyBorder="0" applyAlignment="0" applyProtection="0"/>
    <xf numFmtId="0" fontId="62" fillId="24" borderId="176" applyNumberFormat="0" applyAlignment="0" applyProtection="0"/>
    <xf numFmtId="0" fontId="36" fillId="0" borderId="185" applyBorder="0">
      <alignment horizontal="left" vertical="center" wrapText="1" indent="2"/>
      <protection locked="0"/>
    </xf>
    <xf numFmtId="0" fontId="36" fillId="0" borderId="143" applyBorder="0">
      <alignment horizontal="left" vertical="center" wrapText="1" indent="2"/>
      <protection locked="0"/>
    </xf>
    <xf numFmtId="0" fontId="5" fillId="27" borderId="177" applyNumberFormat="0" applyFont="0" applyAlignment="0" applyProtection="0"/>
    <xf numFmtId="0" fontId="5" fillId="27" borderId="177" applyNumberFormat="0" applyFont="0" applyAlignment="0" applyProtection="0"/>
    <xf numFmtId="0" fontId="36" fillId="0" borderId="185" applyBorder="0">
      <alignment horizontal="left" vertical="center" wrapText="1" indent="3"/>
      <protection locked="0"/>
    </xf>
    <xf numFmtId="0" fontId="5" fillId="27" borderId="177" applyNumberFormat="0" applyFont="0" applyAlignment="0" applyProtection="0"/>
    <xf numFmtId="0" fontId="115" fillId="39" borderId="176" applyNumberFormat="0" applyAlignment="0" applyProtection="0"/>
    <xf numFmtId="0" fontId="18" fillId="16" borderId="185" applyFill="0" applyBorder="0" applyAlignment="0" applyProtection="0">
      <alignment vertical="center"/>
      <protection locked="0"/>
    </xf>
    <xf numFmtId="0" fontId="5" fillId="27" borderId="177" applyNumberFormat="0" applyFont="0" applyAlignment="0" applyProtection="0"/>
    <xf numFmtId="0" fontId="124" fillId="39" borderId="150" applyNumberFormat="0" applyAlignment="0" applyProtection="0"/>
    <xf numFmtId="0" fontId="62" fillId="24" borderId="176" applyNumberFormat="0" applyAlignment="0" applyProtection="0"/>
    <xf numFmtId="0" fontId="65" fillId="40" borderId="150" applyNumberFormat="0" applyAlignment="0" applyProtection="0"/>
    <xf numFmtId="0" fontId="118" fillId="24" borderId="176" applyNumberFormat="0" applyAlignment="0" applyProtection="0"/>
    <xf numFmtId="0" fontId="18" fillId="16" borderId="185" applyFill="0" applyBorder="0" applyAlignment="0" applyProtection="0">
      <alignment vertical="center"/>
      <protection locked="0"/>
    </xf>
    <xf numFmtId="0" fontId="36" fillId="0" borderId="185" applyBorder="0">
      <alignment horizontal="left" vertical="center" wrapText="1" indent="2"/>
      <protection locked="0"/>
    </xf>
    <xf numFmtId="0" fontId="5" fillId="27" borderId="177" applyNumberFormat="0" applyFont="0" applyAlignment="0" applyProtection="0"/>
    <xf numFmtId="0" fontId="62" fillId="30" borderId="176" applyNumberFormat="0" applyAlignment="0" applyProtection="0"/>
    <xf numFmtId="0" fontId="118"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62" fillId="30" borderId="176" applyNumberFormat="0" applyAlignment="0" applyProtection="0"/>
    <xf numFmtId="0" fontId="36" fillId="0" borderId="185" applyBorder="0">
      <alignment horizontal="left" vertical="center" wrapText="1" indent="3"/>
      <protection locked="0"/>
    </xf>
    <xf numFmtId="0" fontId="62" fillId="30" borderId="176" applyNumberFormat="0" applyAlignment="0" applyProtection="0"/>
    <xf numFmtId="0" fontId="5" fillId="27" borderId="177" applyNumberFormat="0" applyFon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5" fillId="27" borderId="177" applyNumberFormat="0" applyFont="0" applyAlignment="0" applyProtection="0"/>
    <xf numFmtId="10" fontId="36" fillId="17" borderId="181" applyNumberFormat="0" applyBorder="0" applyAlignment="0" applyProtection="0"/>
    <xf numFmtId="0" fontId="18" fillId="16" borderId="185" applyFill="0" applyBorder="0" applyAlignment="0" applyProtection="0">
      <alignment vertical="center"/>
      <protection locked="0"/>
    </xf>
    <xf numFmtId="10" fontId="36" fillId="17" borderId="152" applyNumberFormat="0" applyBorder="0" applyAlignment="0" applyProtection="0"/>
    <xf numFmtId="0" fontId="72"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36" fillId="0" borderId="185" applyBorder="0">
      <alignment horizontal="left" vertical="center" wrapText="1" indent="2"/>
      <protection locked="0"/>
    </xf>
    <xf numFmtId="10" fontId="36" fillId="17" borderId="181" applyNumberFormat="0" applyBorder="0" applyAlignment="0" applyProtection="0"/>
    <xf numFmtId="0" fontId="18" fillId="16" borderId="185" applyFill="0" applyBorder="0" applyAlignment="0" applyProtection="0">
      <alignment vertical="center"/>
      <protection locked="0"/>
    </xf>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65" fillId="39" borderId="150" applyNumberFormat="0" applyAlignment="0" applyProtection="0"/>
    <xf numFmtId="0" fontId="5" fillId="27" borderId="177" applyNumberFormat="0" applyFont="0" applyAlignment="0" applyProtection="0"/>
    <xf numFmtId="0" fontId="36" fillId="0" borderId="185" applyBorder="0">
      <alignment horizontal="left" vertical="center" wrapText="1" indent="3"/>
      <protection locked="0"/>
    </xf>
    <xf numFmtId="0" fontId="65" fillId="40" borderId="150" applyNumberFormat="0" applyAlignment="0" applyProtection="0"/>
    <xf numFmtId="0" fontId="5" fillId="27" borderId="177" applyNumberFormat="0" applyFont="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130" fillId="0" borderId="151" applyNumberFormat="0" applyFill="0" applyAlignment="0" applyProtection="0"/>
    <xf numFmtId="0" fontId="5" fillId="27" borderId="177" applyNumberFormat="0" applyFont="0" applyAlignment="0" applyProtection="0"/>
    <xf numFmtId="0" fontId="36" fillId="0" borderId="185" applyBorder="0">
      <alignment horizontal="left" vertical="center" wrapText="1" indent="3"/>
      <protection locked="0"/>
    </xf>
    <xf numFmtId="0" fontId="36" fillId="0" borderId="185" applyBorder="0">
      <alignment horizontal="left" vertical="center" wrapText="1" indent="3"/>
      <protection locked="0"/>
    </xf>
    <xf numFmtId="0" fontId="6" fillId="27" borderId="177" applyNumberFormat="0" applyFont="0" applyAlignment="0" applyProtection="0"/>
    <xf numFmtId="0" fontId="65" fillId="39" borderId="150" applyNumberFormat="0" applyAlignment="0" applyProtection="0"/>
    <xf numFmtId="10" fontId="36" fillId="17" borderId="181" applyNumberFormat="0" applyBorder="0" applyAlignment="0" applyProtection="0"/>
    <xf numFmtId="0" fontId="5" fillId="27" borderId="177" applyNumberFormat="0" applyFont="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72" fillId="0" borderId="151" applyNumberFormat="0" applyFill="0" applyAlignment="0" applyProtection="0"/>
    <xf numFmtId="0" fontId="5" fillId="27" borderId="177" applyNumberFormat="0" applyFont="0" applyAlignment="0" applyProtection="0"/>
    <xf numFmtId="0" fontId="36" fillId="0" borderId="185" applyBorder="0">
      <alignment horizontal="left" vertical="center" wrapText="1" indent="3"/>
      <protection locked="0"/>
    </xf>
    <xf numFmtId="0" fontId="62" fillId="30" borderId="176" applyNumberFormat="0" applyAlignment="0" applyProtection="0"/>
    <xf numFmtId="10" fontId="36" fillId="17" borderId="152" applyNumberFormat="0" applyBorder="0" applyAlignment="0" applyProtection="0"/>
    <xf numFmtId="10" fontId="36" fillId="17" borderId="181" applyNumberFormat="0" applyBorder="0" applyAlignment="0" applyProtection="0"/>
    <xf numFmtId="0" fontId="72" fillId="0" borderId="151" applyNumberFormat="0" applyFill="0" applyAlignment="0" applyProtection="0"/>
    <xf numFmtId="0" fontId="36" fillId="0" borderId="185" applyBorder="0">
      <alignment horizontal="left" vertical="center" wrapText="1" indent="2"/>
      <protection locked="0"/>
    </xf>
    <xf numFmtId="0" fontId="18" fillId="16" borderId="185" applyFill="0" applyBorder="0" applyAlignment="0" applyProtection="0">
      <alignment vertical="center"/>
      <protection locked="0"/>
    </xf>
    <xf numFmtId="0" fontId="5" fillId="27" borderId="177" applyNumberFormat="0" applyFont="0" applyAlignment="0" applyProtection="0"/>
    <xf numFmtId="0" fontId="124" fillId="39" borderId="150" applyNumberFormat="0" applyAlignment="0" applyProtection="0"/>
    <xf numFmtId="0" fontId="36" fillId="0" borderId="185" applyBorder="0">
      <alignment horizontal="left" vertical="center" wrapText="1" indent="3"/>
      <protection locked="0"/>
    </xf>
    <xf numFmtId="10" fontId="36" fillId="17" borderId="181" applyNumberFormat="0" applyBorder="0" applyAlignment="0" applyProtection="0"/>
    <xf numFmtId="43" fontId="1" fillId="0" borderId="0" applyFont="0" applyFill="0" applyBorder="0" applyAlignment="0" applyProtection="0"/>
    <xf numFmtId="174" fontId="5"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7" fontId="5"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74" borderId="15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39" borderId="150"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 fillId="27" borderId="177" applyNumberFormat="0" applyFont="0" applyAlignment="0" applyProtection="0"/>
    <xf numFmtId="0" fontId="72" fillId="0" borderId="151" applyNumberFormat="0" applyFill="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43" fontId="5" fillId="0" borderId="0" applyFont="0" applyFill="0" applyBorder="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9" fontId="123" fillId="0" borderId="0" applyFont="0" applyFill="0" applyBorder="0" applyAlignment="0" applyProtection="0"/>
    <xf numFmtId="43" fontId="5" fillId="0" borderId="0" applyFont="0" applyFill="0" applyBorder="0" applyAlignment="0" applyProtection="0"/>
    <xf numFmtId="0" fontId="124" fillId="39" borderId="150" applyNumberFormat="0" applyAlignment="0" applyProtection="0"/>
    <xf numFmtId="0" fontId="65" fillId="39" borderId="150" applyNumberFormat="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39" borderId="15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65" fillId="40" borderId="150" applyNumberFormat="0" applyAlignment="0" applyProtection="0"/>
    <xf numFmtId="0" fontId="65" fillId="40" borderId="150" applyNumberFormat="0" applyAlignment="0" applyProtection="0"/>
    <xf numFmtId="43" fontId="35" fillId="0" borderId="0" applyFont="0" applyFill="0" applyBorder="0" applyAlignment="0" applyProtection="0"/>
    <xf numFmtId="9" fontId="6"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5"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43" fontId="35" fillId="0" borderId="0" applyFont="0" applyFill="0" applyBorder="0" applyAlignment="0" applyProtection="0"/>
    <xf numFmtId="0" fontId="65" fillId="40" borderId="150" applyNumberFormat="0" applyAlignment="0" applyProtection="0"/>
    <xf numFmtId="0" fontId="65" fillId="39" borderId="150" applyNumberFormat="0" applyAlignment="0" applyProtection="0"/>
    <xf numFmtId="43" fontId="6" fillId="0" borderId="0" applyFont="0" applyFill="0" applyBorder="0" applyAlignment="0" applyProtection="0"/>
    <xf numFmtId="0" fontId="115" fillId="39" borderId="176" applyNumberFormat="0" applyAlignment="0" applyProtection="0"/>
    <xf numFmtId="0" fontId="118"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167" fontId="49" fillId="0" borderId="0" applyFont="0" applyFill="0" applyBorder="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5" fillId="40" borderId="150" applyNumberFormat="0" applyAlignment="0" applyProtection="0"/>
    <xf numFmtId="0" fontId="72"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0" fontId="65"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0" fontId="65" fillId="40" borderId="150" applyNumberFormat="0" applyAlignment="0" applyProtection="0"/>
    <xf numFmtId="9" fontId="6" fillId="0" borderId="0" applyFont="0" applyFill="0" applyBorder="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65" fillId="40" borderId="150" applyNumberFormat="0" applyAlignment="0" applyProtection="0"/>
    <xf numFmtId="0" fontId="5" fillId="0" borderId="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0" fontId="130"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124" fillId="39" borderId="150" applyNumberFormat="0" applyAlignment="0" applyProtection="0"/>
    <xf numFmtId="43" fontId="5" fillId="0" borderId="0" applyFont="0" applyFill="0" applyBorder="0" applyAlignment="0" applyProtection="0"/>
    <xf numFmtId="0" fontId="124" fillId="39" borderId="150" applyNumberFormat="0" applyAlignment="0" applyProtection="0"/>
    <xf numFmtId="0" fontId="65" fillId="39" borderId="150" applyNumberFormat="0" applyAlignment="0" applyProtection="0"/>
    <xf numFmtId="167" fontId="35" fillId="0" borderId="0" applyFont="0" applyFill="0" applyBorder="0" applyAlignment="0" applyProtection="0"/>
    <xf numFmtId="43" fontId="6" fillId="0" borderId="0" applyFont="0" applyFill="0" applyBorder="0" applyAlignment="0" applyProtection="0"/>
    <xf numFmtId="0" fontId="65" fillId="40" borderId="150" applyNumberFormat="0" applyAlignment="0" applyProtection="0"/>
    <xf numFmtId="0" fontId="130" fillId="0" borderId="151" applyNumberFormat="0" applyFill="0" applyAlignment="0" applyProtection="0"/>
    <xf numFmtId="0" fontId="65" fillId="40" borderId="150" applyNumberFormat="0" applyAlignment="0" applyProtection="0"/>
    <xf numFmtId="0" fontId="72" fillId="0" borderId="151" applyNumberFormat="0" applyFill="0" applyAlignment="0" applyProtection="0"/>
    <xf numFmtId="167" fontId="5" fillId="0" borderId="0" applyFont="0" applyFill="0" applyBorder="0" applyAlignment="0" applyProtection="0"/>
    <xf numFmtId="0" fontId="65" fillId="40" borderId="150" applyNumberFormat="0" applyAlignment="0" applyProtection="0"/>
    <xf numFmtId="0" fontId="6"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43" fontId="5" fillId="0" borderId="0" applyFont="0" applyFill="0" applyBorder="0" applyAlignment="0" applyProtection="0"/>
    <xf numFmtId="0" fontId="72" fillId="0" borderId="151" applyNumberFormat="0" applyFill="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43" fontId="5" fillId="0" borderId="0" applyFont="0" applyFill="0" applyBorder="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65"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43" fontId="6" fillId="0" borderId="0" applyFont="0" applyFill="0" applyBorder="0" applyAlignment="0" applyProtection="0"/>
    <xf numFmtId="0" fontId="72" fillId="0" borderId="151" applyNumberFormat="0" applyFill="0" applyAlignment="0" applyProtection="0"/>
    <xf numFmtId="43" fontId="5" fillId="0" borderId="0" applyFont="0" applyFill="0" applyBorder="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10" fontId="36" fillId="17" borderId="181" applyNumberFormat="0" applyBorder="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62" fillId="30" borderId="176" applyNumberFormat="0" applyAlignment="0" applyProtection="0"/>
    <xf numFmtId="0" fontId="62" fillId="24"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62" fillId="30"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18"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10" fontId="36" fillId="17" borderId="181" applyNumberFormat="0" applyBorder="0" applyAlignment="0" applyProtection="0"/>
    <xf numFmtId="0" fontId="62" fillId="24" borderId="176" applyNumberFormat="0" applyAlignment="0" applyProtection="0"/>
    <xf numFmtId="0" fontId="59"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62" fillId="24" borderId="176" applyNumberFormat="0" applyAlignment="0" applyProtection="0"/>
    <xf numFmtId="0" fontId="118" fillId="24" borderId="176" applyNumberFormat="0" applyAlignment="0" applyProtection="0"/>
    <xf numFmtId="0" fontId="73" fillId="40" borderId="176" applyNumberFormat="0" applyAlignment="0" applyProtection="0"/>
    <xf numFmtId="0" fontId="72" fillId="0" borderId="151" applyNumberFormat="0" applyFill="0" applyAlignment="0" applyProtection="0"/>
    <xf numFmtId="0" fontId="6"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59" fillId="39" borderId="176" applyNumberFormat="0" applyAlignment="0" applyProtection="0"/>
    <xf numFmtId="0" fontId="65" fillId="40"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118" fillId="24"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24" borderId="176" applyNumberFormat="0" applyAlignment="0" applyProtection="0"/>
    <xf numFmtId="0" fontId="6"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62" fillId="30"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5" fillId="40" borderId="150" applyNumberFormat="0" applyAlignment="0" applyProtection="0"/>
    <xf numFmtId="0" fontId="59" fillId="39"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81" applyNumberFormat="0" applyBorder="0" applyAlignment="0" applyProtection="0"/>
    <xf numFmtId="0" fontId="6"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115" fillId="39" borderId="176" applyNumberFormat="0" applyAlignment="0" applyProtection="0"/>
    <xf numFmtId="0" fontId="130" fillId="0" borderId="151" applyNumberFormat="0" applyFill="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10" fontId="36" fillId="17" borderId="181" applyNumberFormat="0" applyBorder="0" applyAlignment="0" applyProtection="0"/>
    <xf numFmtId="0" fontId="65" fillId="39" borderId="150" applyNumberFormat="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6" fillId="27" borderId="177" applyNumberFormat="0" applyFon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43" fontId="6"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43" fontId="5" fillId="0" borderId="0" applyFont="0" applyFill="0" applyBorder="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130" fillId="0" borderId="151" applyNumberFormat="0" applyFill="0" applyAlignment="0" applyProtection="0"/>
    <xf numFmtId="0" fontId="72" fillId="0" borderId="151" applyNumberFormat="0" applyFill="0" applyAlignment="0" applyProtection="0"/>
    <xf numFmtId="0" fontId="130" fillId="0" borderId="151" applyNumberFormat="0" applyFill="0" applyAlignment="0" applyProtection="0"/>
    <xf numFmtId="43" fontId="5" fillId="0" borderId="0" applyFont="0" applyFill="0" applyBorder="0" applyAlignment="0" applyProtection="0"/>
    <xf numFmtId="0" fontId="65" fillId="40" borderId="15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5" fillId="0" borderId="0" applyFont="0" applyFill="0" applyBorder="0" applyAlignment="0" applyProtection="0"/>
    <xf numFmtId="167" fontId="5" fillId="0" borderId="0" applyFont="0" applyFill="0" applyBorder="0" applyAlignment="0" applyProtection="0"/>
    <xf numFmtId="0" fontId="124" fillId="39"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124"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130" fillId="0" borderId="151" applyNumberFormat="0" applyFill="0" applyAlignment="0" applyProtection="0"/>
    <xf numFmtId="0" fontId="65" fillId="40" borderId="150" applyNumberFormat="0" applyAlignment="0" applyProtection="0"/>
    <xf numFmtId="165" fontId="49" fillId="0" borderId="0" applyFont="0" applyFill="0" applyBorder="0" applyAlignment="0" applyProtection="0"/>
    <xf numFmtId="0" fontId="65" fillId="39" borderId="150" applyNumberFormat="0" applyAlignment="0" applyProtection="0"/>
    <xf numFmtId="43" fontId="5" fillId="0" borderId="0" applyFont="0" applyFill="0" applyBorder="0" applyAlignment="0" applyProtection="0"/>
    <xf numFmtId="0" fontId="65" fillId="39" borderId="150" applyNumberFormat="0" applyAlignment="0" applyProtection="0"/>
    <xf numFmtId="0" fontId="130" fillId="0" borderId="151" applyNumberFormat="0" applyFill="0" applyAlignment="0" applyProtection="0"/>
    <xf numFmtId="10" fontId="36" fillId="17" borderId="181" applyNumberFormat="0" applyBorder="0" applyAlignment="0" applyProtection="0"/>
    <xf numFmtId="0" fontId="62" fillId="24" borderId="176" applyNumberFormat="0" applyAlignment="0" applyProtection="0"/>
    <xf numFmtId="10" fontId="36" fillId="17" borderId="181" applyNumberFormat="0" applyBorder="0" applyAlignment="0" applyProtection="0"/>
    <xf numFmtId="0" fontId="62" fillId="24"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73" fillId="40" borderId="176" applyNumberFormat="0" applyAlignment="0" applyProtection="0"/>
    <xf numFmtId="10" fontId="36" fillId="17" borderId="181" applyNumberFormat="0" applyBorder="0" applyAlignment="0" applyProtection="0"/>
    <xf numFmtId="0" fontId="65" fillId="40" borderId="150" applyNumberFormat="0" applyAlignment="0" applyProtection="0"/>
    <xf numFmtId="0" fontId="65" fillId="40" borderId="150" applyNumberFormat="0" applyAlignment="0" applyProtection="0"/>
    <xf numFmtId="0" fontId="124" fillId="39" borderId="150" applyNumberFormat="0" applyAlignment="0" applyProtection="0"/>
    <xf numFmtId="10" fontId="36" fillId="17" borderId="181" applyNumberFormat="0" applyBorder="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118" fillId="24" borderId="176" applyNumberFormat="0" applyAlignment="0" applyProtection="0"/>
    <xf numFmtId="0" fontId="115" fillId="39"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59" fillId="39" borderId="176"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8" fillId="24"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9" fillId="39" borderId="176" applyNumberFormat="0" applyAlignment="0" applyProtection="0"/>
    <xf numFmtId="0" fontId="73" fillId="40" borderId="176" applyNumberFormat="0" applyAlignment="0" applyProtection="0"/>
    <xf numFmtId="0" fontId="65"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40" borderId="150" applyNumberFormat="0" applyAlignment="0" applyProtection="0"/>
    <xf numFmtId="0" fontId="62" fillId="24" borderId="176" applyNumberFormat="0" applyAlignment="0" applyProtection="0"/>
    <xf numFmtId="0" fontId="5" fillId="27" borderId="177" applyNumberFormat="0" applyFont="0" applyAlignment="0" applyProtection="0"/>
    <xf numFmtId="0" fontId="73" fillId="4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2" fillId="30"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9" fillId="39" borderId="176" applyNumberFormat="0" applyAlignment="0" applyProtection="0"/>
    <xf numFmtId="0" fontId="6" fillId="27" borderId="177" applyNumberFormat="0" applyFont="0" applyAlignment="0" applyProtection="0"/>
    <xf numFmtId="0" fontId="5" fillId="27" borderId="177" applyNumberFormat="0" applyFont="0" applyAlignment="0" applyProtection="0"/>
    <xf numFmtId="0" fontId="59" fillId="39" borderId="176" applyNumberFormat="0" applyAlignment="0" applyProtection="0"/>
    <xf numFmtId="0" fontId="72" fillId="0" borderId="151" applyNumberFormat="0" applyFill="0" applyAlignment="0" applyProtection="0"/>
    <xf numFmtId="0" fontId="62" fillId="24" borderId="176" applyNumberFormat="0" applyAlignment="0" applyProtection="0"/>
    <xf numFmtId="0" fontId="118" fillId="24" borderId="176" applyNumberFormat="0" applyAlignment="0" applyProtection="0"/>
    <xf numFmtId="0" fontId="73" fillId="40" borderId="176" applyNumberFormat="0" applyAlignment="0" applyProtection="0"/>
    <xf numFmtId="0" fontId="6" fillId="27" borderId="177" applyNumberFormat="0" applyFont="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124" fillId="39" borderId="150" applyNumberFormat="0" applyAlignment="0" applyProtection="0"/>
    <xf numFmtId="0" fontId="65" fillId="40" borderId="150" applyNumberFormat="0" applyAlignment="0" applyProtection="0"/>
    <xf numFmtId="0" fontId="130" fillId="0" borderId="151" applyNumberFormat="0" applyFill="0" applyAlignment="0" applyProtection="0"/>
    <xf numFmtId="0" fontId="73" fillId="40" borderId="176" applyNumberFormat="0" applyAlignment="0" applyProtection="0"/>
    <xf numFmtId="0" fontId="5" fillId="27" borderId="177" applyNumberFormat="0" applyFont="0" applyAlignment="0" applyProtection="0"/>
    <xf numFmtId="0" fontId="65" fillId="40" borderId="150" applyNumberFormat="0" applyAlignment="0" applyProtection="0"/>
    <xf numFmtId="0" fontId="72" fillId="0" borderId="151" applyNumberFormat="0" applyFill="0" applyAlignment="0" applyProtection="0"/>
    <xf numFmtId="0" fontId="118" fillId="24"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62" fillId="24" borderId="176" applyNumberFormat="0" applyAlignment="0" applyProtection="0"/>
    <xf numFmtId="0" fontId="6" fillId="27" borderId="177" applyNumberFormat="0" applyFont="0" applyAlignment="0" applyProtection="0"/>
    <xf numFmtId="0" fontId="65" fillId="39" borderId="150"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62" fillId="24" borderId="176" applyNumberFormat="0" applyAlignment="0" applyProtection="0"/>
    <xf numFmtId="0" fontId="59" fillId="39" borderId="176" applyNumberFormat="0" applyAlignment="0" applyProtection="0"/>
    <xf numFmtId="0" fontId="130"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62" fillId="30" borderId="176" applyNumberFormat="0" applyAlignment="0" applyProtection="0"/>
    <xf numFmtId="10" fontId="36" fillId="17" borderId="181" applyNumberFormat="0" applyBorder="0" applyAlignment="0" applyProtection="0"/>
    <xf numFmtId="0" fontId="6" fillId="27" borderId="177" applyNumberFormat="0" applyFont="0" applyAlignment="0" applyProtection="0"/>
    <xf numFmtId="0" fontId="72" fillId="0" borderId="151" applyNumberFormat="0" applyFill="0" applyAlignment="0" applyProtection="0"/>
    <xf numFmtId="0" fontId="115" fillId="39" borderId="176" applyNumberFormat="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10" fontId="36" fillId="17" borderId="181" applyNumberFormat="0" applyBorder="0" applyAlignment="0" applyProtection="0"/>
    <xf numFmtId="0" fontId="130" fillId="0" borderId="151" applyNumberFormat="0" applyFill="0" applyAlignment="0" applyProtection="0"/>
    <xf numFmtId="0" fontId="118" fillId="24" borderId="176" applyNumberFormat="0" applyAlignment="0" applyProtection="0"/>
    <xf numFmtId="0" fontId="115" fillId="39" borderId="176" applyNumberFormat="0" applyAlignment="0" applyProtection="0"/>
    <xf numFmtId="0" fontId="6" fillId="27" borderId="177" applyNumberFormat="0" applyFont="0" applyAlignment="0" applyProtection="0"/>
    <xf numFmtId="0" fontId="62" fillId="30"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10" fontId="36" fillId="17" borderId="181" applyNumberFormat="0" applyBorder="0" applyAlignment="0" applyProtection="0"/>
    <xf numFmtId="0" fontId="65" fillId="39" borderId="150" applyNumberFormat="0" applyAlignment="0" applyProtection="0"/>
    <xf numFmtId="0" fontId="115" fillId="39" borderId="176" applyNumberForma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130"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73" fillId="40" borderId="176" applyNumberFormat="0" applyAlignment="0" applyProtection="0"/>
    <xf numFmtId="0" fontId="130" fillId="0" borderId="151" applyNumberFormat="0" applyFill="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10" fontId="36" fillId="17" borderId="181" applyNumberFormat="0" applyBorder="0" applyAlignment="0" applyProtection="0"/>
    <xf numFmtId="0" fontId="62" fillId="24" borderId="176" applyNumberFormat="0" applyAlignment="0" applyProtection="0"/>
    <xf numFmtId="0" fontId="115" fillId="39" borderId="176" applyNumberFormat="0" applyAlignment="0" applyProtection="0"/>
    <xf numFmtId="0" fontId="65" fillId="40" borderId="150" applyNumberFormat="0" applyAlignment="0" applyProtection="0"/>
    <xf numFmtId="0" fontId="5" fillId="27" borderId="177" applyNumberFormat="0" applyFont="0" applyAlignment="0" applyProtection="0"/>
    <xf numFmtId="0" fontId="65" fillId="39" borderId="150" applyNumberFormat="0" applyAlignment="0" applyProtection="0"/>
    <xf numFmtId="0" fontId="118" fillId="24" borderId="176" applyNumberFormat="0" applyAlignment="0" applyProtection="0"/>
    <xf numFmtId="0" fontId="59" fillId="39" borderId="176"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124" fillId="39" borderId="150" applyNumberFormat="0" applyAlignment="0" applyProtection="0"/>
    <xf numFmtId="0" fontId="5" fillId="27" borderId="177" applyNumberFormat="0" applyFont="0" applyAlignment="0" applyProtection="0"/>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130" fillId="0" borderId="151" applyNumberFormat="0" applyFill="0" applyAlignment="0" applyProtection="0"/>
    <xf numFmtId="0" fontId="130"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65" fillId="40"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 fillId="27" borderId="177" applyNumberFormat="0" applyFont="0" applyAlignment="0" applyProtection="0"/>
    <xf numFmtId="43" fontId="35" fillId="0" borderId="0" applyFont="0" applyFill="0" applyBorder="0" applyAlignment="0" applyProtection="0"/>
    <xf numFmtId="0" fontId="5" fillId="27" borderId="177" applyNumberFormat="0" applyFont="0" applyAlignment="0" applyProtection="0"/>
    <xf numFmtId="0" fontId="72" fillId="0" borderId="151" applyNumberFormat="0" applyFill="0" applyAlignment="0" applyProtection="0"/>
    <xf numFmtId="0" fontId="62"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65" fillId="40" borderId="150" applyNumberFormat="0" applyAlignment="0" applyProtection="0"/>
    <xf numFmtId="43" fontId="5" fillId="0" borderId="0" applyFont="0" applyFill="0" applyBorder="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166" fontId="5" fillId="0" borderId="0" applyFont="0" applyFill="0" applyBorder="0" applyAlignment="0" applyProtection="0"/>
    <xf numFmtId="0" fontId="65" fillId="39" borderId="150" applyNumberFormat="0" applyAlignment="0" applyProtection="0"/>
    <xf numFmtId="0" fontId="72" fillId="0" borderId="151" applyNumberFormat="0" applyFill="0" applyAlignment="0" applyProtection="0"/>
    <xf numFmtId="0" fontId="124"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40" borderId="150" applyNumberFormat="0" applyAlignment="0" applyProtection="0"/>
    <xf numFmtId="0" fontId="65" fillId="40" borderId="150" applyNumberFormat="0" applyAlignment="0" applyProtection="0"/>
    <xf numFmtId="0" fontId="65" fillId="39" borderId="150" applyNumberFormat="0" applyAlignment="0" applyProtection="0"/>
    <xf numFmtId="0" fontId="130" fillId="0" borderId="151" applyNumberFormat="0" applyFill="0" applyAlignment="0" applyProtection="0"/>
    <xf numFmtId="0" fontId="124" fillId="39"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72" fillId="0" borderId="151" applyNumberFormat="0" applyFill="0" applyAlignment="0" applyProtection="0"/>
    <xf numFmtId="0" fontId="72" fillId="0" borderId="151" applyNumberFormat="0" applyFill="0" applyAlignment="0" applyProtection="0"/>
    <xf numFmtId="9" fontId="49" fillId="0" borderId="0" applyFont="0" applyFill="0" applyBorder="0" applyAlignment="0" applyProtection="0"/>
    <xf numFmtId="0" fontId="59" fillId="74" borderId="176" applyNumberFormat="0" applyAlignment="0" applyProtection="0"/>
    <xf numFmtId="0" fontId="62" fillId="65" borderId="176" applyNumberFormat="0" applyAlignment="0" applyProtection="0"/>
    <xf numFmtId="0" fontId="5" fillId="81" borderId="177" applyNumberFormat="0" applyAlignment="0" applyProtection="0"/>
    <xf numFmtId="0" fontId="65" fillId="74"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39" borderId="150" applyNumberForma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8" fillId="16" borderId="185" applyFill="0" applyBorder="0" applyAlignment="0" applyProtection="0">
      <alignment vertical="center"/>
      <protection locked="0"/>
    </xf>
    <xf numFmtId="10" fontId="36" fillId="17" borderId="181" applyNumberFormat="0" applyBorder="0" applyAlignment="0" applyProtection="0"/>
    <xf numFmtId="0" fontId="36" fillId="0" borderId="185" applyBorder="0">
      <alignment horizontal="left" vertical="center" wrapText="1" indent="2"/>
      <protection locked="0"/>
    </xf>
    <xf numFmtId="0" fontId="36" fillId="0" borderId="185" applyBorder="0">
      <alignment horizontal="left" vertical="center" wrapText="1" indent="3"/>
      <protection locked="0"/>
    </xf>
    <xf numFmtId="0" fontId="59" fillId="39" borderId="176" applyNumberFormat="0" applyAlignment="0" applyProtection="0"/>
    <xf numFmtId="0" fontId="73" fillId="40" borderId="176" applyNumberFormat="0" applyAlignment="0" applyProtection="0"/>
    <xf numFmtId="0" fontId="62" fillId="30" borderId="176"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65" fillId="39"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115" fillId="39" borderId="176" applyNumberFormat="0" applyAlignment="0" applyProtection="0"/>
    <xf numFmtId="0" fontId="118" fillId="24" borderId="176" applyNumberFormat="0" applyAlignment="0" applyProtection="0"/>
    <xf numFmtId="0" fontId="5" fillId="27" borderId="177" applyNumberFormat="0" applyFont="0" applyAlignment="0" applyProtection="0"/>
    <xf numFmtId="0" fontId="124" fillId="39" borderId="150" applyNumberFormat="0" applyAlignment="0" applyProtection="0"/>
    <xf numFmtId="0" fontId="130" fillId="0" borderId="151" applyNumberFormat="0" applyFill="0" applyAlignment="0" applyProtection="0"/>
    <xf numFmtId="0" fontId="72" fillId="0" borderId="151" applyNumberFormat="0" applyFill="0" applyAlignment="0" applyProtection="0"/>
    <xf numFmtId="0" fontId="65" fillId="40" borderId="150" applyNumberFormat="0" applyAlignment="0" applyProtection="0"/>
    <xf numFmtId="0" fontId="65" fillId="40" borderId="150" applyNumberFormat="0" applyAlignment="0" applyProtection="0"/>
    <xf numFmtId="0" fontId="72" fillId="0" borderId="151" applyNumberFormat="0" applyFill="0" applyAlignment="0" applyProtection="0"/>
    <xf numFmtId="0" fontId="130" fillId="0" borderId="151" applyNumberFormat="0" applyFill="0" applyAlignment="0" applyProtection="0"/>
    <xf numFmtId="0" fontId="124" fillId="39" borderId="150" applyNumberFormat="0" applyAlignment="0" applyProtection="0"/>
    <xf numFmtId="0" fontId="72" fillId="0" borderId="151" applyNumberFormat="0" applyFill="0" applyAlignment="0" applyProtection="0"/>
    <xf numFmtId="0" fontId="65" fillId="39" borderId="150" applyNumberFormat="0" applyAlignment="0" applyProtection="0"/>
    <xf numFmtId="43" fontId="5" fillId="0" borderId="0" applyFont="0" applyFill="0" applyBorder="0" applyAlignment="0" applyProtection="0"/>
    <xf numFmtId="0" fontId="72" fillId="0" borderId="151" applyNumberFormat="0" applyFill="0" applyAlignment="0" applyProtection="0"/>
    <xf numFmtId="0" fontId="65" fillId="40" borderId="150" applyNumberFormat="0" applyAlignment="0" applyProtection="0"/>
    <xf numFmtId="0" fontId="65" fillId="39" borderId="150" applyNumberFormat="0" applyAlignment="0" applyProtection="0"/>
    <xf numFmtId="0" fontId="5" fillId="27" borderId="177" applyNumberFormat="0" applyFont="0" applyAlignment="0" applyProtection="0"/>
    <xf numFmtId="0" fontId="6"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5" fillId="27" borderId="177" applyNumberFormat="0" applyFont="0" applyAlignment="0" applyProtection="0"/>
    <xf numFmtId="0" fontId="65" fillId="74" borderId="150" applyNumberFormat="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10" fontId="36" fillId="17" borderId="181" applyNumberFormat="0" applyBorder="0" applyAlignment="0" applyProtection="0"/>
    <xf numFmtId="0" fontId="18" fillId="16" borderId="143" applyFill="0" applyBorder="0" applyAlignment="0" applyProtection="0">
      <alignment vertical="center"/>
      <protection locked="0"/>
    </xf>
    <xf numFmtId="10" fontId="36" fillId="17" borderId="181" applyNumberFormat="0" applyBorder="0" applyAlignment="0" applyProtection="0"/>
    <xf numFmtId="0" fontId="36" fillId="0" borderId="143" applyBorder="0">
      <alignment horizontal="left" vertical="center" wrapText="1" indent="2"/>
      <protection locked="0"/>
    </xf>
    <xf numFmtId="0" fontId="36" fillId="0" borderId="143" applyBorder="0">
      <alignment horizontal="left" vertical="center" wrapText="1" indent="3"/>
      <protection locked="0"/>
    </xf>
  </cellStyleXfs>
  <cellXfs count="3233">
    <xf numFmtId="0" fontId="0" fillId="0" borderId="0" xfId="0"/>
    <xf numFmtId="0" fontId="20" fillId="0" borderId="0" xfId="1" applyFont="1" applyAlignment="1">
      <alignment vertical="center"/>
    </xf>
    <xf numFmtId="0" fontId="18" fillId="5" borderId="0" xfId="1" applyFont="1" applyFill="1" applyBorder="1" applyAlignment="1">
      <alignment horizontal="right" vertical="center"/>
    </xf>
    <xf numFmtId="0" fontId="21" fillId="0" borderId="0" xfId="1" applyFont="1" applyAlignment="1">
      <alignment horizontal="left" vertical="center"/>
    </xf>
    <xf numFmtId="0" fontId="20" fillId="0" borderId="0" xfId="1" applyFont="1" applyAlignment="1">
      <alignment horizontal="center" vertical="center"/>
    </xf>
    <xf numFmtId="0" fontId="7" fillId="0" borderId="0" xfId="1" applyFont="1" applyAlignment="1">
      <alignment vertical="center"/>
    </xf>
    <xf numFmtId="0" fontId="18" fillId="5" borderId="0" xfId="1" applyFont="1" applyFill="1" applyAlignment="1">
      <alignment horizontal="right" vertical="center"/>
    </xf>
    <xf numFmtId="0" fontId="7" fillId="0" borderId="0" xfId="1" applyFont="1" applyAlignment="1">
      <alignment horizontal="center" vertical="center"/>
    </xf>
    <xf numFmtId="0" fontId="23" fillId="0" borderId="0" xfId="1" applyNumberFormat="1" applyFont="1" applyFill="1" applyBorder="1" applyAlignment="1">
      <alignment horizontal="center" vertical="center" wrapText="1"/>
    </xf>
    <xf numFmtId="4" fontId="7" fillId="0" borderId="0" xfId="1" applyNumberFormat="1" applyFont="1" applyAlignment="1">
      <alignment vertical="center"/>
    </xf>
    <xf numFmtId="4" fontId="7" fillId="5" borderId="0" xfId="1" applyNumberFormat="1" applyFont="1" applyFill="1" applyAlignment="1">
      <alignment vertical="center"/>
    </xf>
    <xf numFmtId="0" fontId="7" fillId="5" borderId="0" xfId="1" applyFont="1" applyFill="1" applyAlignment="1">
      <alignment vertical="center"/>
    </xf>
    <xf numFmtId="0" fontId="15" fillId="0" borderId="0" xfId="1" applyFont="1" applyAlignment="1">
      <alignment vertical="center"/>
    </xf>
    <xf numFmtId="0" fontId="24" fillId="5" borderId="0" xfId="1" applyFont="1" applyFill="1" applyAlignment="1">
      <alignment horizontal="right" vertical="center"/>
    </xf>
    <xf numFmtId="0" fontId="15" fillId="3" borderId="5" xfId="1" applyFont="1" applyFill="1" applyBorder="1" applyAlignment="1">
      <alignment horizontal="center" vertical="center"/>
    </xf>
    <xf numFmtId="0" fontId="15" fillId="3" borderId="7" xfId="1" applyFont="1" applyFill="1" applyBorder="1" applyAlignment="1">
      <alignment horizontal="center" vertical="center"/>
    </xf>
    <xf numFmtId="4" fontId="15" fillId="3" borderId="7" xfId="1" applyNumberFormat="1" applyFont="1" applyFill="1" applyBorder="1" applyAlignment="1">
      <alignment vertical="center"/>
    </xf>
    <xf numFmtId="4" fontId="15" fillId="3" borderId="6" xfId="1" applyNumberFormat="1" applyFont="1" applyFill="1" applyBorder="1" applyAlignment="1">
      <alignment vertical="center"/>
    </xf>
    <xf numFmtId="4" fontId="15" fillId="5" borderId="0" xfId="1" applyNumberFormat="1" applyFont="1" applyFill="1" applyAlignment="1">
      <alignment vertical="center"/>
    </xf>
    <xf numFmtId="0" fontId="15" fillId="5" borderId="0" xfId="1" applyFont="1" applyFill="1" applyAlignment="1">
      <alignment vertical="center"/>
    </xf>
    <xf numFmtId="0" fontId="7" fillId="0" borderId="0" xfId="1" applyNumberFormat="1" applyFont="1" applyBorder="1" applyAlignment="1">
      <alignment vertical="center"/>
    </xf>
    <xf numFmtId="0" fontId="12" fillId="5" borderId="0" xfId="1" applyNumberFormat="1" applyFont="1" applyFill="1" applyBorder="1" applyAlignment="1">
      <alignment horizontal="right" vertical="center"/>
    </xf>
    <xf numFmtId="0" fontId="7" fillId="0" borderId="14" xfId="1" applyNumberFormat="1" applyFont="1" applyBorder="1" applyAlignment="1">
      <alignment vertical="center"/>
    </xf>
    <xf numFmtId="0" fontId="7" fillId="5" borderId="0" xfId="1" applyNumberFormat="1" applyFont="1" applyFill="1" applyBorder="1" applyAlignment="1">
      <alignment vertical="center"/>
    </xf>
    <xf numFmtId="0" fontId="18" fillId="5" borderId="0" xfId="1" applyNumberFormat="1" applyFont="1" applyFill="1" applyBorder="1" applyAlignment="1">
      <alignment horizontal="right" vertical="center"/>
    </xf>
    <xf numFmtId="0" fontId="17" fillId="0" borderId="8" xfId="1" applyNumberFormat="1" applyFont="1" applyFill="1" applyBorder="1" applyAlignment="1">
      <alignment vertical="center" wrapText="1"/>
    </xf>
    <xf numFmtId="0" fontId="12" fillId="5" borderId="0" xfId="1" applyNumberFormat="1" applyFont="1" applyFill="1" applyBorder="1" applyAlignment="1">
      <alignment horizontal="center" vertical="center" wrapText="1"/>
    </xf>
    <xf numFmtId="0" fontId="13" fillId="0" borderId="0" xfId="1" applyNumberFormat="1" applyFont="1" applyBorder="1" applyAlignment="1">
      <alignment vertical="center"/>
    </xf>
    <xf numFmtId="0" fontId="14" fillId="5" borderId="0" xfId="1" applyNumberFormat="1" applyFont="1" applyFill="1" applyBorder="1" applyAlignment="1">
      <alignment horizontal="right" vertical="center"/>
    </xf>
    <xf numFmtId="0" fontId="19" fillId="5" borderId="0" xfId="1" applyNumberFormat="1" applyFont="1" applyFill="1" applyBorder="1" applyAlignment="1">
      <alignment horizontal="center" vertical="center" wrapText="1"/>
    </xf>
    <xf numFmtId="0" fontId="13" fillId="5" borderId="0" xfId="1" applyNumberFormat="1" applyFont="1" applyFill="1" applyBorder="1" applyAlignment="1">
      <alignment vertical="center"/>
    </xf>
    <xf numFmtId="14" fontId="7" fillId="5" borderId="0" xfId="1" applyNumberFormat="1" applyFont="1" applyFill="1" applyBorder="1" applyAlignment="1">
      <alignment horizontal="right" vertical="center"/>
    </xf>
    <xf numFmtId="10" fontId="7" fillId="5" borderId="0" xfId="36" applyNumberFormat="1" applyFont="1" applyFill="1" applyBorder="1" applyAlignment="1">
      <alignment horizontal="right" vertical="center" wrapText="1"/>
    </xf>
    <xf numFmtId="0" fontId="17" fillId="5" borderId="0" xfId="1" applyNumberFormat="1" applyFont="1" applyFill="1" applyBorder="1" applyAlignment="1">
      <alignment horizontal="center" vertical="center" wrapText="1"/>
    </xf>
    <xf numFmtId="0" fontId="17" fillId="6" borderId="2" xfId="1" applyNumberFormat="1" applyFont="1" applyFill="1" applyBorder="1" applyAlignment="1">
      <alignment horizontal="center" vertical="center" wrapText="1"/>
    </xf>
    <xf numFmtId="0" fontId="17" fillId="6" borderId="3" xfId="1" applyNumberFormat="1" applyFont="1" applyFill="1" applyBorder="1" applyAlignment="1">
      <alignment horizontal="center" vertical="center" wrapText="1"/>
    </xf>
    <xf numFmtId="4" fontId="17" fillId="6" borderId="3" xfId="1" applyNumberFormat="1" applyFont="1" applyFill="1" applyBorder="1" applyAlignment="1">
      <alignment horizontal="center" vertical="center" wrapText="1"/>
    </xf>
    <xf numFmtId="4" fontId="17" fillId="6" borderId="4" xfId="1" applyNumberFormat="1" applyFont="1" applyFill="1" applyBorder="1" applyAlignment="1">
      <alignment horizontal="center" vertical="center" wrapText="1"/>
    </xf>
    <xf numFmtId="4" fontId="17" fillId="5" borderId="0" xfId="1" applyNumberFormat="1" applyFont="1" applyFill="1" applyBorder="1" applyAlignment="1">
      <alignment horizontal="center" vertical="center"/>
    </xf>
    <xf numFmtId="0" fontId="11" fillId="0" borderId="0" xfId="1" applyNumberFormat="1" applyFont="1" applyFill="1" applyBorder="1" applyAlignment="1">
      <alignment vertical="center"/>
    </xf>
    <xf numFmtId="0" fontId="27" fillId="5" borderId="0" xfId="1" applyNumberFormat="1" applyFont="1" applyFill="1" applyBorder="1" applyAlignment="1">
      <alignment horizontal="right" vertical="center"/>
    </xf>
    <xf numFmtId="0" fontId="27" fillId="0" borderId="5" xfId="1" applyNumberFormat="1" applyFont="1" applyFill="1" applyBorder="1" applyAlignment="1">
      <alignment vertical="center"/>
    </xf>
    <xf numFmtId="0" fontId="27" fillId="0" borderId="7" xfId="1" applyNumberFormat="1" applyFont="1" applyFill="1" applyBorder="1" applyAlignment="1">
      <alignment vertical="center"/>
    </xf>
    <xf numFmtId="0" fontId="27" fillId="0" borderId="7" xfId="1" applyFont="1" applyFill="1" applyBorder="1" applyAlignment="1">
      <alignment vertical="center"/>
    </xf>
    <xf numFmtId="0" fontId="27" fillId="0" borderId="6" xfId="1" applyNumberFormat="1" applyFont="1" applyFill="1" applyBorder="1" applyAlignment="1">
      <alignment vertical="center"/>
    </xf>
    <xf numFmtId="0" fontId="27" fillId="5" borderId="0" xfId="1" applyNumberFormat="1" applyFont="1" applyFill="1" applyBorder="1" applyAlignment="1">
      <alignment horizontal="center" vertical="center"/>
    </xf>
    <xf numFmtId="0" fontId="11" fillId="5" borderId="0" xfId="1" applyNumberFormat="1" applyFont="1" applyFill="1" applyBorder="1" applyAlignment="1">
      <alignment vertical="center"/>
    </xf>
    <xf numFmtId="0" fontId="11" fillId="0" borderId="0" xfId="1" applyFont="1" applyBorder="1" applyAlignment="1">
      <alignment vertical="center"/>
    </xf>
    <xf numFmtId="0" fontId="27" fillId="5" borderId="0" xfId="1" applyFont="1" applyFill="1" applyBorder="1" applyAlignment="1">
      <alignment horizontal="right" vertical="center"/>
    </xf>
    <xf numFmtId="0" fontId="11" fillId="7" borderId="8" xfId="1" applyFont="1" applyFill="1" applyBorder="1" applyAlignment="1">
      <alignment horizontal="center" vertical="center"/>
    </xf>
    <xf numFmtId="0" fontId="11" fillId="7" borderId="9" xfId="1" applyFont="1" applyFill="1" applyBorder="1" applyAlignment="1">
      <alignment horizontal="center" vertical="center"/>
    </xf>
    <xf numFmtId="0" fontId="11" fillId="7" borderId="9" xfId="1" applyFont="1" applyFill="1" applyBorder="1" applyAlignment="1">
      <alignment vertical="center" wrapText="1"/>
    </xf>
    <xf numFmtId="4" fontId="11" fillId="7" borderId="9" xfId="1" applyNumberFormat="1" applyFont="1" applyFill="1" applyBorder="1" applyAlignment="1">
      <alignment vertical="center"/>
    </xf>
    <xf numFmtId="4" fontId="11" fillId="7" borderId="10" xfId="1" applyNumberFormat="1" applyFont="1" applyFill="1" applyBorder="1" applyAlignment="1">
      <alignment vertical="center"/>
    </xf>
    <xf numFmtId="4" fontId="11" fillId="5" borderId="0" xfId="1" applyNumberFormat="1" applyFont="1" applyFill="1" applyBorder="1" applyAlignment="1">
      <alignment vertical="center"/>
    </xf>
    <xf numFmtId="0" fontId="11" fillId="5" borderId="0" xfId="1" applyFont="1" applyFill="1" applyBorder="1" applyAlignment="1">
      <alignment vertical="center"/>
    </xf>
    <xf numFmtId="0" fontId="11" fillId="0" borderId="0" xfId="1" applyFont="1" applyAlignment="1">
      <alignment vertical="center"/>
    </xf>
    <xf numFmtId="0" fontId="7" fillId="0" borderId="0" xfId="1" applyNumberFormat="1" applyFont="1" applyFill="1" applyBorder="1" applyAlignment="1">
      <alignment vertical="center"/>
    </xf>
    <xf numFmtId="166" fontId="28" fillId="5" borderId="0" xfId="8" applyFont="1" applyFill="1" applyBorder="1" applyAlignment="1">
      <alignment horizontal="center" vertical="center"/>
    </xf>
    <xf numFmtId="4" fontId="7" fillId="0" borderId="0" xfId="1" applyNumberFormat="1" applyFont="1" applyFill="1" applyBorder="1" applyAlignment="1">
      <alignment vertical="center"/>
    </xf>
    <xf numFmtId="0" fontId="11" fillId="7" borderId="5" xfId="1" applyFont="1" applyFill="1" applyBorder="1" applyAlignment="1">
      <alignment horizontal="center" vertical="center"/>
    </xf>
    <xf numFmtId="0" fontId="11" fillId="7" borderId="7" xfId="1" applyFont="1" applyFill="1" applyBorder="1" applyAlignment="1">
      <alignment horizontal="center" vertical="center"/>
    </xf>
    <xf numFmtId="0" fontId="11" fillId="7" borderId="7" xfId="1" applyFont="1" applyFill="1" applyBorder="1" applyAlignment="1">
      <alignment vertical="center" wrapText="1"/>
    </xf>
    <xf numFmtId="4" fontId="11" fillId="7" borderId="7" xfId="1" applyNumberFormat="1" applyFont="1" applyFill="1" applyBorder="1" applyAlignment="1">
      <alignment vertical="center"/>
    </xf>
    <xf numFmtId="4" fontId="11" fillId="7" borderId="6" xfId="1" applyNumberFormat="1" applyFont="1" applyFill="1" applyBorder="1" applyAlignment="1">
      <alignment vertical="center"/>
    </xf>
    <xf numFmtId="4" fontId="27" fillId="5" borderId="0" xfId="1" applyNumberFormat="1" applyFont="1" applyFill="1" applyBorder="1" applyAlignment="1">
      <alignment horizontal="right" vertical="center"/>
    </xf>
    <xf numFmtId="0" fontId="27" fillId="5" borderId="9" xfId="1" applyFont="1" applyFill="1" applyBorder="1" applyAlignment="1">
      <alignment vertical="center" wrapText="1"/>
    </xf>
    <xf numFmtId="0" fontId="27" fillId="5" borderId="0" xfId="1" applyFont="1" applyFill="1" applyBorder="1" applyAlignment="1">
      <alignment horizontal="center" vertical="center" wrapText="1"/>
    </xf>
    <xf numFmtId="4" fontId="11" fillId="5" borderId="0" xfId="1" applyNumberFormat="1" applyFont="1" applyFill="1" applyAlignment="1">
      <alignment vertical="center"/>
    </xf>
    <xf numFmtId="0" fontId="7" fillId="0" borderId="0" xfId="1" applyFont="1" applyAlignment="1">
      <alignment vertical="center" wrapText="1"/>
    </xf>
    <xf numFmtId="0" fontId="7" fillId="0" borderId="0" xfId="23" applyFont="1" applyAlignment="1">
      <alignment vertical="center"/>
    </xf>
    <xf numFmtId="0" fontId="7" fillId="0" borderId="0" xfId="23" applyFont="1" applyAlignment="1">
      <alignment horizontal="center" vertical="center"/>
    </xf>
    <xf numFmtId="0" fontId="7" fillId="0" borderId="0" xfId="23" applyFont="1" applyAlignment="1">
      <alignment vertical="center" wrapText="1"/>
    </xf>
    <xf numFmtId="4" fontId="7" fillId="0" borderId="0" xfId="23" applyNumberFormat="1" applyFont="1" applyAlignment="1">
      <alignment horizontal="center" vertical="center"/>
    </xf>
    <xf numFmtId="10" fontId="18" fillId="0" borderId="0" xfId="36" applyNumberFormat="1" applyFont="1" applyAlignment="1">
      <alignment vertical="center"/>
    </xf>
    <xf numFmtId="4" fontId="7" fillId="0" borderId="0" xfId="23" applyNumberFormat="1" applyFont="1" applyAlignment="1">
      <alignment vertical="center"/>
    </xf>
    <xf numFmtId="0" fontId="11" fillId="0" borderId="0" xfId="23" applyNumberFormat="1" applyFont="1" applyBorder="1" applyAlignment="1">
      <alignment vertical="center"/>
    </xf>
    <xf numFmtId="0" fontId="11" fillId="3" borderId="5" xfId="23" applyFont="1" applyFill="1" applyBorder="1" applyAlignment="1">
      <alignment horizontal="center" vertical="center"/>
    </xf>
    <xf numFmtId="0" fontId="11" fillId="3" borderId="7" xfId="23" applyFont="1" applyFill="1" applyBorder="1" applyAlignment="1">
      <alignment horizontal="center" vertical="center"/>
    </xf>
    <xf numFmtId="4" fontId="11" fillId="3" borderId="7" xfId="23" applyNumberFormat="1" applyFont="1" applyFill="1" applyBorder="1" applyAlignment="1">
      <alignment vertical="center"/>
    </xf>
    <xf numFmtId="4" fontId="11" fillId="3" borderId="6" xfId="23" applyNumberFormat="1" applyFont="1" applyFill="1" applyBorder="1" applyAlignment="1">
      <alignment vertical="center"/>
    </xf>
    <xf numFmtId="0" fontId="30" fillId="0" borderId="0" xfId="23" applyNumberFormat="1" applyFont="1" applyBorder="1" applyAlignment="1">
      <alignment vertical="center"/>
    </xf>
    <xf numFmtId="0" fontId="7" fillId="0" borderId="0" xfId="23" applyNumberFormat="1" applyFont="1" applyBorder="1" applyAlignment="1">
      <alignment vertical="center"/>
    </xf>
    <xf numFmtId="0" fontId="13" fillId="0" borderId="0" xfId="23" applyNumberFormat="1" applyFont="1" applyBorder="1" applyAlignment="1">
      <alignment vertical="center"/>
    </xf>
    <xf numFmtId="0" fontId="7" fillId="0" borderId="0" xfId="23" applyNumberFormat="1" applyFont="1" applyFill="1" applyBorder="1" applyAlignment="1">
      <alignment vertical="center"/>
    </xf>
    <xf numFmtId="0" fontId="7" fillId="0" borderId="0" xfId="23" applyFont="1" applyFill="1" applyAlignment="1">
      <alignment vertical="center"/>
    </xf>
    <xf numFmtId="0" fontId="11" fillId="0" borderId="0" xfId="23" applyFont="1" applyFill="1" applyAlignment="1">
      <alignment vertical="center"/>
    </xf>
    <xf numFmtId="0" fontId="11" fillId="7" borderId="5" xfId="23" applyFont="1" applyFill="1" applyBorder="1" applyAlignment="1">
      <alignment horizontal="center" vertical="center"/>
    </xf>
    <xf numFmtId="0" fontId="11" fillId="7" borderId="7" xfId="23" applyFont="1" applyFill="1" applyBorder="1" applyAlignment="1">
      <alignment vertical="center" wrapText="1"/>
    </xf>
    <xf numFmtId="0" fontId="11" fillId="7" borderId="7" xfId="23" applyFont="1" applyFill="1" applyBorder="1" applyAlignment="1">
      <alignment horizontal="center" vertical="center"/>
    </xf>
    <xf numFmtId="4" fontId="11" fillId="7" borderId="7" xfId="23" applyNumberFormat="1" applyFont="1" applyFill="1" applyBorder="1" applyAlignment="1">
      <alignment vertical="center"/>
    </xf>
    <xf numFmtId="4" fontId="11" fillId="7" borderId="6" xfId="23" applyNumberFormat="1" applyFont="1" applyFill="1" applyBorder="1" applyAlignment="1">
      <alignment vertical="center"/>
    </xf>
    <xf numFmtId="0" fontId="7" fillId="0" borderId="0" xfId="23" applyBorder="1"/>
    <xf numFmtId="49" fontId="7" fillId="0" borderId="0" xfId="23" applyNumberFormat="1" applyBorder="1" applyAlignment="1">
      <alignment horizontal="center"/>
    </xf>
    <xf numFmtId="166" fontId="3" fillId="12" borderId="0" xfId="8" applyFont="1" applyFill="1" applyBorder="1" applyAlignment="1">
      <alignment horizontal="right" vertical="center"/>
    </xf>
    <xf numFmtId="49" fontId="18" fillId="5" borderId="0" xfId="23" applyNumberFormat="1" applyFont="1" applyFill="1" applyBorder="1" applyAlignment="1">
      <alignment horizontal="center" wrapText="1"/>
    </xf>
    <xf numFmtId="0" fontId="32" fillId="0" borderId="0" xfId="23" applyFont="1" applyBorder="1" applyAlignment="1">
      <alignment vertical="center" wrapText="1"/>
    </xf>
    <xf numFmtId="166" fontId="18" fillId="5" borderId="0" xfId="9" applyFont="1" applyFill="1" applyBorder="1" applyAlignment="1">
      <alignment horizontal="right"/>
    </xf>
    <xf numFmtId="166" fontId="18" fillId="5" borderId="0" xfId="13" applyFont="1" applyFill="1" applyBorder="1" applyAlignment="1">
      <alignment horizontal="right" wrapText="1"/>
    </xf>
    <xf numFmtId="164" fontId="18" fillId="5" borderId="0" xfId="9" applyNumberFormat="1" applyFont="1" applyFill="1" applyBorder="1" applyAlignment="1">
      <alignment horizontal="right"/>
    </xf>
    <xf numFmtId="0" fontId="7" fillId="5" borderId="0" xfId="23" applyFill="1" applyBorder="1" applyAlignment="1">
      <alignment vertical="center" wrapText="1"/>
    </xf>
    <xf numFmtId="0" fontId="34" fillId="13" borderId="0" xfId="23" applyFont="1" applyFill="1"/>
    <xf numFmtId="49" fontId="4" fillId="0" borderId="0" xfId="23" applyNumberFormat="1" applyFont="1" applyBorder="1" applyAlignment="1"/>
    <xf numFmtId="0" fontId="11" fillId="0" borderId="0" xfId="23" applyFont="1" applyBorder="1"/>
    <xf numFmtId="0" fontId="7" fillId="0" borderId="0" xfId="23" applyFont="1" applyAlignment="1">
      <alignment vertical="center"/>
    </xf>
    <xf numFmtId="0" fontId="7" fillId="0" borderId="0" xfId="23"/>
    <xf numFmtId="0" fontId="7" fillId="0" borderId="0" xfId="23" applyBorder="1"/>
    <xf numFmtId="10" fontId="18" fillId="0" borderId="0" xfId="36" applyNumberFormat="1" applyFont="1" applyAlignment="1">
      <alignment vertical="center"/>
    </xf>
    <xf numFmtId="0" fontId="7" fillId="0" borderId="0" xfId="23" applyFont="1" applyFill="1" applyAlignment="1">
      <alignment vertical="center"/>
    </xf>
    <xf numFmtId="49" fontId="33" fillId="5" borderId="40" xfId="23" applyNumberFormat="1" applyFont="1" applyFill="1" applyBorder="1" applyAlignment="1">
      <alignment vertical="center" wrapText="1"/>
    </xf>
    <xf numFmtId="0" fontId="7" fillId="5" borderId="50" xfId="23" applyFill="1" applyBorder="1" applyAlignment="1">
      <alignment vertical="center" wrapText="1"/>
    </xf>
    <xf numFmtId="4" fontId="7" fillId="0" borderId="0" xfId="1" applyNumberFormat="1" applyFont="1" applyAlignment="1">
      <alignment vertical="center"/>
    </xf>
    <xf numFmtId="0" fontId="0" fillId="0" borderId="0" xfId="0" applyAlignment="1">
      <alignment horizontal="center"/>
    </xf>
    <xf numFmtId="0" fontId="0" fillId="0" borderId="0" xfId="0" applyAlignment="1">
      <alignment wrapText="1"/>
    </xf>
    <xf numFmtId="0" fontId="30" fillId="0" borderId="0" xfId="23" applyNumberFormat="1" applyFont="1" applyBorder="1" applyAlignment="1">
      <alignment vertical="center"/>
    </xf>
    <xf numFmtId="0" fontId="7" fillId="0" borderId="0" xfId="23" applyNumberFormat="1" applyFont="1" applyBorder="1" applyAlignment="1">
      <alignment vertical="center"/>
    </xf>
    <xf numFmtId="0" fontId="7" fillId="0" borderId="0" xfId="23" applyBorder="1"/>
    <xf numFmtId="0" fontId="7" fillId="0" borderId="0" xfId="23"/>
    <xf numFmtId="0" fontId="15" fillId="3" borderId="16" xfId="1" applyFont="1" applyFill="1" applyBorder="1" applyAlignment="1">
      <alignment horizontal="center" vertical="center"/>
    </xf>
    <xf numFmtId="4" fontId="15" fillId="3" borderId="16" xfId="1" applyNumberFormat="1" applyFont="1" applyFill="1" applyBorder="1" applyAlignment="1">
      <alignment vertical="center"/>
    </xf>
    <xf numFmtId="0" fontId="15" fillId="3" borderId="16" xfId="1" applyFont="1" applyFill="1" applyBorder="1" applyAlignment="1">
      <alignment vertical="center" wrapText="1"/>
    </xf>
    <xf numFmtId="4" fontId="15" fillId="3" borderId="15" xfId="1" applyNumberFormat="1" applyFont="1" applyFill="1" applyBorder="1" applyAlignment="1">
      <alignment vertical="center"/>
    </xf>
    <xf numFmtId="0" fontId="29" fillId="7" borderId="1" xfId="0" applyFont="1" applyFill="1" applyBorder="1" applyAlignment="1">
      <alignment horizontal="center" vertical="center"/>
    </xf>
    <xf numFmtId="0" fontId="56" fillId="7" borderId="2" xfId="0" applyFont="1" applyFill="1" applyBorder="1" applyAlignment="1">
      <alignment horizontal="center"/>
    </xf>
    <xf numFmtId="0" fontId="56" fillId="7" borderId="3" xfId="0" applyFont="1" applyFill="1" applyBorder="1" applyAlignment="1">
      <alignment horizontal="center" wrapText="1"/>
    </xf>
    <xf numFmtId="4" fontId="0" fillId="0" borderId="20" xfId="0" applyNumberFormat="1" applyBorder="1" applyAlignment="1">
      <alignment horizontal="center"/>
    </xf>
    <xf numFmtId="0" fontId="29" fillId="7" borderId="3" xfId="0" applyFont="1" applyFill="1" applyBorder="1" applyAlignment="1">
      <alignment horizontal="center" vertical="center"/>
    </xf>
    <xf numFmtId="0" fontId="29" fillId="7" borderId="4" xfId="0" applyFont="1" applyFill="1" applyBorder="1" applyAlignment="1">
      <alignment horizontal="center" vertical="center"/>
    </xf>
    <xf numFmtId="0" fontId="16" fillId="0" borderId="1" xfId="1" applyNumberFormat="1" applyFont="1" applyFill="1" applyBorder="1" applyAlignment="1">
      <alignment horizontal="center" vertical="center" wrapText="1"/>
    </xf>
    <xf numFmtId="0" fontId="7" fillId="0" borderId="1" xfId="1" applyNumberFormat="1" applyFont="1" applyBorder="1" applyAlignment="1">
      <alignment horizontal="center" vertical="center" wrapText="1"/>
    </xf>
    <xf numFmtId="0" fontId="12" fillId="0" borderId="1" xfId="1" applyFont="1" applyFill="1" applyBorder="1" applyAlignment="1">
      <alignment horizontal="center" vertical="center"/>
    </xf>
    <xf numFmtId="0" fontId="18" fillId="0" borderId="0" xfId="1" applyFont="1" applyFill="1" applyBorder="1" applyAlignment="1">
      <alignment horizontal="right" vertical="center" wrapText="1"/>
    </xf>
    <xf numFmtId="0" fontId="15" fillId="3" borderId="7" xfId="1" applyFont="1" applyFill="1" applyBorder="1" applyAlignment="1">
      <alignment vertical="center" wrapText="1"/>
    </xf>
    <xf numFmtId="0" fontId="25" fillId="0" borderId="15" xfId="1" applyNumberFormat="1" applyFont="1" applyFill="1" applyBorder="1" applyAlignment="1">
      <alignment vertical="center" wrapText="1"/>
    </xf>
    <xf numFmtId="0" fontId="17" fillId="0" borderId="10" xfId="1" applyNumberFormat="1" applyFont="1" applyFill="1" applyBorder="1" applyAlignment="1">
      <alignment vertical="center" wrapText="1"/>
    </xf>
    <xf numFmtId="0" fontId="7" fillId="0" borderId="0" xfId="431" applyFont="1" applyAlignment="1">
      <alignment horizontal="center" vertical="center"/>
    </xf>
    <xf numFmtId="0" fontId="7" fillId="0" borderId="0" xfId="431" applyFont="1" applyAlignment="1">
      <alignment vertical="center" wrapText="1"/>
    </xf>
    <xf numFmtId="4" fontId="7" fillId="0" borderId="0" xfId="431" applyNumberFormat="1" applyFont="1" applyAlignment="1">
      <alignment horizontal="center" vertical="center"/>
    </xf>
    <xf numFmtId="4" fontId="7" fillId="0" borderId="0" xfId="431" applyNumberFormat="1" applyFont="1" applyAlignment="1">
      <alignment vertical="center"/>
    </xf>
    <xf numFmtId="0" fontId="7" fillId="0" borderId="0" xfId="431" applyFont="1" applyAlignment="1">
      <alignment vertical="center"/>
    </xf>
    <xf numFmtId="0" fontId="11" fillId="3" borderId="5" xfId="431" applyFont="1" applyFill="1" applyBorder="1" applyAlignment="1">
      <alignment horizontal="center" vertical="center"/>
    </xf>
    <xf numFmtId="0" fontId="11" fillId="3" borderId="7" xfId="431" applyFont="1" applyFill="1" applyBorder="1" applyAlignment="1">
      <alignment horizontal="center" vertical="center"/>
    </xf>
    <xf numFmtId="0" fontId="11" fillId="3" borderId="7" xfId="431" applyFont="1" applyFill="1" applyBorder="1" applyAlignment="1">
      <alignment vertical="center" wrapText="1"/>
    </xf>
    <xf numFmtId="4" fontId="11" fillId="3" borderId="7" xfId="431" applyNumberFormat="1" applyFont="1" applyFill="1" applyBorder="1" applyAlignment="1">
      <alignment vertical="center"/>
    </xf>
    <xf numFmtId="4" fontId="11" fillId="3" borderId="6" xfId="431" applyNumberFormat="1" applyFont="1" applyFill="1" applyBorder="1" applyAlignment="1">
      <alignment vertical="center"/>
    </xf>
    <xf numFmtId="0" fontId="11" fillId="0" borderId="0" xfId="431" applyNumberFormat="1" applyFont="1" applyBorder="1" applyAlignment="1">
      <alignment vertical="center"/>
    </xf>
    <xf numFmtId="0" fontId="7" fillId="0" borderId="14" xfId="431" applyNumberFormat="1" applyFont="1" applyBorder="1" applyAlignment="1">
      <alignment vertical="center"/>
    </xf>
    <xf numFmtId="0" fontId="25" fillId="0" borderId="15" xfId="431" applyNumberFormat="1" applyFont="1" applyFill="1" applyBorder="1" applyAlignment="1">
      <alignment vertical="center" wrapText="1"/>
    </xf>
    <xf numFmtId="0" fontId="16" fillId="0" borderId="17" xfId="431" applyNumberFormat="1" applyFont="1" applyFill="1" applyBorder="1" applyAlignment="1">
      <alignment horizontal="center" vertical="center" wrapText="1"/>
    </xf>
    <xf numFmtId="0" fontId="7" fillId="0" borderId="0" xfId="431" applyNumberFormat="1" applyFont="1" applyBorder="1" applyAlignment="1">
      <alignment vertical="center"/>
    </xf>
    <xf numFmtId="0" fontId="17" fillId="0" borderId="8" xfId="431" applyNumberFormat="1" applyFont="1" applyFill="1" applyBorder="1" applyAlignment="1">
      <alignment vertical="center" wrapText="1"/>
    </xf>
    <xf numFmtId="0" fontId="17" fillId="0" borderId="10" xfId="431" applyNumberFormat="1" applyFont="1" applyFill="1" applyBorder="1" applyAlignment="1">
      <alignment vertical="center" wrapText="1"/>
    </xf>
    <xf numFmtId="0" fontId="7" fillId="0" borderId="67" xfId="431" applyNumberFormat="1" applyFont="1" applyBorder="1" applyAlignment="1">
      <alignment horizontal="center" vertical="center" wrapText="1"/>
    </xf>
    <xf numFmtId="0" fontId="12" fillId="0" borderId="1" xfId="431" applyFont="1" applyFill="1" applyBorder="1" applyAlignment="1">
      <alignment horizontal="center" vertical="center"/>
    </xf>
    <xf numFmtId="0" fontId="13" fillId="0" borderId="0" xfId="431" applyNumberFormat="1" applyFont="1" applyBorder="1" applyAlignment="1">
      <alignment vertical="center"/>
    </xf>
    <xf numFmtId="0" fontId="7" fillId="0" borderId="0" xfId="431" applyNumberFormat="1" applyFont="1" applyFill="1" applyBorder="1" applyAlignment="1">
      <alignment vertical="center"/>
    </xf>
    <xf numFmtId="0" fontId="7" fillId="0" borderId="0" xfId="431" applyFont="1" applyFill="1" applyAlignment="1">
      <alignment vertical="center"/>
    </xf>
    <xf numFmtId="0" fontId="11" fillId="7" borderId="8" xfId="431" applyFont="1" applyFill="1" applyBorder="1" applyAlignment="1">
      <alignment horizontal="center" vertical="center"/>
    </xf>
    <xf numFmtId="0" fontId="11" fillId="7" borderId="9" xfId="431" applyFont="1" applyFill="1" applyBorder="1" applyAlignment="1">
      <alignment horizontal="center" vertical="center"/>
    </xf>
    <xf numFmtId="0" fontId="11" fillId="7" borderId="9" xfId="431" applyFont="1" applyFill="1" applyBorder="1" applyAlignment="1">
      <alignment vertical="center" wrapText="1"/>
    </xf>
    <xf numFmtId="4" fontId="11" fillId="7" borderId="9" xfId="431" applyNumberFormat="1" applyFont="1" applyFill="1" applyBorder="1" applyAlignment="1">
      <alignment vertical="center"/>
    </xf>
    <xf numFmtId="4" fontId="11" fillId="7" borderId="10" xfId="431" applyNumberFormat="1" applyFont="1" applyFill="1" applyBorder="1" applyAlignment="1">
      <alignment vertical="center"/>
    </xf>
    <xf numFmtId="0" fontId="11" fillId="0" borderId="0" xfId="431" applyFont="1" applyFill="1" applyAlignment="1">
      <alignment vertical="center"/>
    </xf>
    <xf numFmtId="0" fontId="11" fillId="7" borderId="5" xfId="431" applyFont="1" applyFill="1" applyBorder="1" applyAlignment="1">
      <alignment horizontal="center" vertical="center"/>
    </xf>
    <xf numFmtId="0" fontId="11" fillId="7" borderId="7" xfId="431" applyFont="1" applyFill="1" applyBorder="1" applyAlignment="1">
      <alignment horizontal="center" vertical="center"/>
    </xf>
    <xf numFmtId="0" fontId="11" fillId="7" borderId="7" xfId="431" applyFont="1" applyFill="1" applyBorder="1" applyAlignment="1">
      <alignment vertical="center" wrapText="1"/>
    </xf>
    <xf numFmtId="4" fontId="11" fillId="7" borderId="7" xfId="431" applyNumberFormat="1" applyFont="1" applyFill="1" applyBorder="1" applyAlignment="1">
      <alignment vertical="center"/>
    </xf>
    <xf numFmtId="4" fontId="11" fillId="7" borderId="6" xfId="431" applyNumberFormat="1" applyFont="1" applyFill="1" applyBorder="1" applyAlignment="1">
      <alignment vertical="center"/>
    </xf>
    <xf numFmtId="0" fontId="27" fillId="5" borderId="8" xfId="431" applyFont="1" applyFill="1" applyBorder="1" applyAlignment="1">
      <alignment vertical="center" wrapText="1"/>
    </xf>
    <xf numFmtId="0" fontId="27" fillId="5" borderId="9" xfId="431" applyFont="1" applyFill="1" applyBorder="1" applyAlignment="1">
      <alignment vertical="center" wrapText="1"/>
    </xf>
    <xf numFmtId="0" fontId="27" fillId="5" borderId="10" xfId="431" applyFont="1" applyFill="1" applyBorder="1" applyAlignment="1">
      <alignment vertical="center" wrapText="1"/>
    </xf>
    <xf numFmtId="0" fontId="7" fillId="6" borderId="0" xfId="431" applyNumberFormat="1" applyFont="1" applyFill="1" applyBorder="1" applyAlignment="1">
      <alignment vertical="center"/>
    </xf>
    <xf numFmtId="0" fontId="14" fillId="6" borderId="22" xfId="431" applyNumberFormat="1" applyFont="1" applyFill="1" applyBorder="1" applyAlignment="1">
      <alignment vertical="center"/>
    </xf>
    <xf numFmtId="0" fontId="14" fillId="6" borderId="23" xfId="431" applyNumberFormat="1" applyFont="1" applyFill="1" applyBorder="1" applyAlignment="1">
      <alignment vertical="center"/>
    </xf>
    <xf numFmtId="0" fontId="14" fillId="6" borderId="24" xfId="431" applyNumberFormat="1" applyFont="1" applyFill="1" applyBorder="1" applyAlignment="1">
      <alignment vertical="center"/>
    </xf>
    <xf numFmtId="10" fontId="3" fillId="5" borderId="21" xfId="36" applyNumberFormat="1" applyFont="1" applyFill="1" applyBorder="1" applyAlignment="1">
      <alignment horizontal="center" vertical="center"/>
    </xf>
    <xf numFmtId="0" fontId="11" fillId="0" borderId="0" xfId="23" applyFont="1"/>
    <xf numFmtId="0" fontId="7" fillId="0" borderId="0" xfId="431"/>
    <xf numFmtId="0" fontId="15" fillId="0" borderId="0" xfId="431" applyFont="1" applyAlignment="1">
      <alignment vertical="center"/>
    </xf>
    <xf numFmtId="0" fontId="24" fillId="5" borderId="0" xfId="431" applyFont="1" applyFill="1" applyAlignment="1">
      <alignment horizontal="right" vertical="center"/>
    </xf>
    <xf numFmtId="0" fontId="15" fillId="3" borderId="5" xfId="431" applyFont="1" applyFill="1" applyBorder="1" applyAlignment="1">
      <alignment horizontal="center" vertical="center"/>
    </xf>
    <xf numFmtId="0" fontId="15" fillId="3" borderId="7" xfId="431" applyFont="1" applyFill="1" applyBorder="1" applyAlignment="1">
      <alignment horizontal="center" vertical="center"/>
    </xf>
    <xf numFmtId="0" fontId="15" fillId="3" borderId="7" xfId="431" applyFont="1" applyFill="1" applyBorder="1" applyAlignment="1">
      <alignment vertical="center" wrapText="1"/>
    </xf>
    <xf numFmtId="4" fontId="15" fillId="3" borderId="7" xfId="431" applyNumberFormat="1" applyFont="1" applyFill="1" applyBorder="1" applyAlignment="1">
      <alignment vertical="center"/>
    </xf>
    <xf numFmtId="4" fontId="15" fillId="3" borderId="6" xfId="431" applyNumberFormat="1" applyFont="1" applyFill="1" applyBorder="1" applyAlignment="1">
      <alignment vertical="center"/>
    </xf>
    <xf numFmtId="4" fontId="85" fillId="0" borderId="18" xfId="23" applyNumberFormat="1" applyFont="1" applyFill="1" applyBorder="1" applyAlignment="1">
      <alignment horizontal="left"/>
    </xf>
    <xf numFmtId="4" fontId="35" fillId="0" borderId="0" xfId="23" applyNumberFormat="1" applyFont="1" applyFill="1" applyBorder="1" applyAlignment="1">
      <alignment horizontal="left"/>
    </xf>
    <xf numFmtId="0" fontId="7" fillId="0" borderId="0" xfId="23" applyFont="1" applyBorder="1"/>
    <xf numFmtId="0" fontId="13" fillId="0" borderId="0" xfId="23" applyFont="1" applyBorder="1" applyAlignment="1"/>
    <xf numFmtId="0" fontId="7" fillId="0" borderId="0" xfId="431" applyBorder="1"/>
    <xf numFmtId="0" fontId="18" fillId="0" borderId="0" xfId="23" applyFont="1" applyBorder="1"/>
    <xf numFmtId="4" fontId="85" fillId="0" borderId="0" xfId="23" applyNumberFormat="1" applyFont="1" applyFill="1" applyBorder="1" applyAlignment="1">
      <alignment horizontal="left"/>
    </xf>
    <xf numFmtId="14" fontId="35" fillId="0" borderId="0" xfId="23" applyNumberFormat="1" applyFont="1" applyFill="1" applyBorder="1" applyAlignment="1">
      <alignment horizontal="left"/>
    </xf>
    <xf numFmtId="0" fontId="4" fillId="0" borderId="0" xfId="23" applyFont="1" applyBorder="1" applyAlignment="1"/>
    <xf numFmtId="0" fontId="85" fillId="0" borderId="0" xfId="23" applyFont="1" applyFill="1" applyBorder="1" applyAlignment="1"/>
    <xf numFmtId="49" fontId="4" fillId="0" borderId="0" xfId="23" applyNumberFormat="1" applyFont="1" applyFill="1" applyBorder="1" applyAlignment="1">
      <alignment horizontal="left"/>
    </xf>
    <xf numFmtId="0" fontId="11" fillId="0" borderId="0" xfId="431" applyNumberFormat="1" applyFont="1" applyFill="1" applyBorder="1" applyAlignment="1">
      <alignment vertical="center"/>
    </xf>
    <xf numFmtId="0" fontId="27" fillId="5" borderId="0" xfId="431" applyNumberFormat="1" applyFont="1" applyFill="1" applyBorder="1" applyAlignment="1">
      <alignment horizontal="right" vertical="center"/>
    </xf>
    <xf numFmtId="0" fontId="27" fillId="0" borderId="18" xfId="431" applyNumberFormat="1" applyFont="1" applyFill="1" applyBorder="1" applyAlignment="1">
      <alignment vertical="center"/>
    </xf>
    <xf numFmtId="0" fontId="27" fillId="0" borderId="0" xfId="431" applyNumberFormat="1" applyFont="1" applyFill="1" applyBorder="1" applyAlignment="1">
      <alignment vertical="center"/>
    </xf>
    <xf numFmtId="0" fontId="27" fillId="0" borderId="0" xfId="431" applyFont="1" applyFill="1" applyBorder="1" applyAlignment="1">
      <alignment vertical="center"/>
    </xf>
    <xf numFmtId="0" fontId="27" fillId="5" borderId="0" xfId="431" applyNumberFormat="1" applyFont="1" applyFill="1" applyBorder="1" applyAlignment="1">
      <alignment horizontal="center" vertical="center"/>
    </xf>
    <xf numFmtId="0" fontId="11" fillId="5" borderId="0" xfId="431" applyNumberFormat="1" applyFont="1" applyFill="1" applyBorder="1" applyAlignment="1">
      <alignment vertical="center"/>
    </xf>
    <xf numFmtId="0" fontId="11" fillId="0" borderId="19" xfId="431" applyNumberFormat="1" applyFont="1" applyFill="1" applyBorder="1" applyAlignment="1">
      <alignment vertical="center"/>
    </xf>
    <xf numFmtId="0" fontId="11" fillId="0" borderId="0" xfId="431" applyFont="1" applyBorder="1" applyAlignment="1">
      <alignment vertical="center"/>
    </xf>
    <xf numFmtId="0" fontId="27" fillId="5" borderId="0" xfId="431" applyFont="1" applyFill="1" applyBorder="1" applyAlignment="1">
      <alignment horizontal="right" vertical="center"/>
    </xf>
    <xf numFmtId="0" fontId="11" fillId="7" borderId="6" xfId="431" applyFont="1" applyFill="1" applyBorder="1" applyAlignment="1">
      <alignment horizontal="center" vertical="center"/>
    </xf>
    <xf numFmtId="0" fontId="11" fillId="0" borderId="0" xfId="431" applyFont="1" applyAlignment="1">
      <alignment vertical="center"/>
    </xf>
    <xf numFmtId="0" fontId="18" fillId="5" borderId="0" xfId="431" applyNumberFormat="1" applyFont="1" applyFill="1" applyBorder="1" applyAlignment="1">
      <alignment horizontal="right" vertical="center"/>
    </xf>
    <xf numFmtId="4" fontId="11" fillId="5" borderId="0" xfId="431" applyNumberFormat="1" applyFont="1" applyFill="1" applyAlignment="1">
      <alignment vertical="center"/>
    </xf>
    <xf numFmtId="4" fontId="27" fillId="5" borderId="0" xfId="431" applyNumberFormat="1" applyFont="1" applyFill="1" applyBorder="1" applyAlignment="1">
      <alignment horizontal="right" vertical="center"/>
    </xf>
    <xf numFmtId="0" fontId="27" fillId="5" borderId="0" xfId="431" applyFont="1" applyFill="1" applyBorder="1" applyAlignment="1">
      <alignment horizontal="center" vertical="center" wrapText="1"/>
    </xf>
    <xf numFmtId="4" fontId="11" fillId="5" borderId="0" xfId="431" applyNumberFormat="1" applyFont="1" applyFill="1" applyBorder="1" applyAlignment="1">
      <alignment vertical="center"/>
    </xf>
    <xf numFmtId="4" fontId="11" fillId="5" borderId="19" xfId="431" applyNumberFormat="1" applyFont="1" applyFill="1" applyBorder="1" applyAlignment="1">
      <alignment vertical="center"/>
    </xf>
    <xf numFmtId="0" fontId="85" fillId="0" borderId="1" xfId="23" applyFont="1" applyFill="1" applyBorder="1"/>
    <xf numFmtId="0" fontId="85" fillId="0" borderId="3" xfId="23" applyFont="1" applyFill="1" applyBorder="1" applyAlignment="1">
      <alignment horizontal="center"/>
    </xf>
    <xf numFmtId="0" fontId="85" fillId="0" borderId="1" xfId="23" applyFont="1" applyFill="1" applyBorder="1" applyAlignment="1">
      <alignment horizontal="center"/>
    </xf>
    <xf numFmtId="0" fontId="85" fillId="0" borderId="4" xfId="23" applyFont="1" applyFill="1" applyBorder="1" applyAlignment="1">
      <alignment horizontal="center"/>
    </xf>
    <xf numFmtId="0" fontId="11" fillId="0" borderId="0" xfId="431" applyFont="1"/>
    <xf numFmtId="43" fontId="31" fillId="0" borderId="0" xfId="23" applyNumberFormat="1" applyFont="1" applyBorder="1"/>
    <xf numFmtId="0" fontId="28" fillId="8" borderId="5" xfId="23" applyNumberFormat="1" applyFont="1" applyFill="1" applyBorder="1" applyAlignment="1">
      <alignment vertical="center"/>
    </xf>
    <xf numFmtId="0" fontId="28" fillId="8" borderId="7" xfId="23" applyNumberFormat="1" applyFont="1" applyFill="1" applyBorder="1" applyAlignment="1">
      <alignment vertical="center"/>
    </xf>
    <xf numFmtId="0" fontId="28" fillId="8" borderId="6" xfId="23" applyNumberFormat="1" applyFont="1" applyFill="1" applyBorder="1" applyAlignment="1">
      <alignment vertical="center"/>
    </xf>
    <xf numFmtId="43" fontId="31" fillId="0" borderId="0" xfId="23" applyNumberFormat="1" applyFont="1"/>
    <xf numFmtId="0" fontId="7" fillId="0" borderId="74" xfId="23" applyBorder="1"/>
    <xf numFmtId="0" fontId="88" fillId="0" borderId="0" xfId="23" applyFont="1"/>
    <xf numFmtId="0" fontId="7" fillId="0" borderId="75" xfId="23" applyBorder="1"/>
    <xf numFmtId="0" fontId="26" fillId="14" borderId="76" xfId="23" applyFont="1" applyFill="1" applyBorder="1" applyAlignment="1">
      <alignment horizontal="center" vertical="center"/>
    </xf>
    <xf numFmtId="0" fontId="26" fillId="14" borderId="77" xfId="23" applyFont="1" applyFill="1" applyBorder="1" applyAlignment="1">
      <alignment horizontal="center" vertical="center"/>
    </xf>
    <xf numFmtId="10" fontId="26" fillId="14" borderId="78" xfId="36" applyNumberFormat="1" applyFont="1" applyFill="1" applyBorder="1" applyAlignment="1">
      <alignment horizontal="center" vertical="center"/>
    </xf>
    <xf numFmtId="0" fontId="17" fillId="0" borderId="0" xfId="23" applyFont="1" applyFill="1" applyBorder="1" applyAlignment="1">
      <alignment horizontal="center" vertical="center"/>
    </xf>
    <xf numFmtId="0" fontId="89" fillId="0" borderId="0" xfId="23" applyFont="1" applyFill="1" applyBorder="1" applyAlignment="1">
      <alignment horizontal="center" vertical="center"/>
    </xf>
    <xf numFmtId="2" fontId="26" fillId="0" borderId="5" xfId="31" applyNumberFormat="1" applyFont="1" applyBorder="1" applyAlignment="1">
      <alignment horizontal="center" vertical="center"/>
    </xf>
    <xf numFmtId="2" fontId="90" fillId="0" borderId="6" xfId="31" applyNumberFormat="1" applyFont="1" applyBorder="1" applyAlignment="1">
      <alignment horizontal="center" vertical="center"/>
    </xf>
    <xf numFmtId="2" fontId="91" fillId="0" borderId="0" xfId="31" applyNumberFormat="1" applyFont="1" applyBorder="1" applyAlignment="1">
      <alignment horizontal="center" vertical="center"/>
    </xf>
    <xf numFmtId="2" fontId="26" fillId="0" borderId="0" xfId="31" applyNumberFormat="1" applyFont="1" applyBorder="1" applyAlignment="1">
      <alignment horizontal="center" vertical="center"/>
    </xf>
    <xf numFmtId="2" fontId="90" fillId="0" borderId="0" xfId="31" applyNumberFormat="1" applyFont="1" applyBorder="1" applyAlignment="1">
      <alignment horizontal="center" vertical="center"/>
    </xf>
    <xf numFmtId="0" fontId="37" fillId="0" borderId="0" xfId="31" applyFont="1" applyAlignment="1">
      <alignment horizontal="center" vertical="center"/>
    </xf>
    <xf numFmtId="0" fontId="92" fillId="0" borderId="0" xfId="31" applyFont="1" applyAlignment="1">
      <alignment horizontal="center" vertical="center"/>
    </xf>
    <xf numFmtId="10" fontId="7" fillId="0" borderId="0" xfId="36" applyNumberFormat="1"/>
    <xf numFmtId="10" fontId="0" fillId="0" borderId="0" xfId="36" applyNumberFormat="1" applyFont="1"/>
    <xf numFmtId="10" fontId="88" fillId="0" borderId="0" xfId="36" applyNumberFormat="1" applyFont="1"/>
    <xf numFmtId="0" fontId="88" fillId="0" borderId="0" xfId="23" applyFont="1" applyBorder="1"/>
    <xf numFmtId="0" fontId="7" fillId="0" borderId="18" xfId="23" applyBorder="1"/>
    <xf numFmtId="0" fontId="7" fillId="0" borderId="19" xfId="23" applyBorder="1"/>
    <xf numFmtId="0" fontId="72" fillId="0" borderId="0" xfId="23" applyFont="1" applyBorder="1" applyAlignment="1">
      <alignment horizontal="right" vertical="center"/>
    </xf>
    <xf numFmtId="40" fontId="7" fillId="0" borderId="0" xfId="23" applyNumberFormat="1" applyBorder="1" applyAlignment="1">
      <alignment horizontal="center" vertical="center"/>
    </xf>
    <xf numFmtId="0" fontId="11" fillId="0" borderId="19" xfId="23" applyFont="1" applyBorder="1"/>
    <xf numFmtId="0" fontId="11" fillId="0" borderId="18" xfId="23" applyFont="1" applyBorder="1"/>
    <xf numFmtId="0" fontId="7" fillId="0" borderId="8" xfId="23" applyBorder="1"/>
    <xf numFmtId="9" fontId="7" fillId="0" borderId="9" xfId="23" applyNumberFormat="1" applyBorder="1" applyAlignment="1">
      <alignment horizontal="center" vertical="center"/>
    </xf>
    <xf numFmtId="0" fontId="7" fillId="0" borderId="9" xfId="23" applyBorder="1" applyAlignment="1">
      <alignment horizontal="left" vertical="center"/>
    </xf>
    <xf numFmtId="0" fontId="18" fillId="0" borderId="18" xfId="1" applyFont="1" applyFill="1" applyBorder="1" applyAlignment="1">
      <alignment vertical="center" wrapText="1"/>
    </xf>
    <xf numFmtId="14" fontId="7" fillId="0" borderId="19" xfId="1" applyNumberFormat="1" applyFont="1" applyFill="1" applyBorder="1" applyAlignment="1">
      <alignment horizontal="right" vertical="center"/>
    </xf>
    <xf numFmtId="0" fontId="18" fillId="0" borderId="27" xfId="1" applyFont="1" applyFill="1" applyBorder="1" applyAlignment="1">
      <alignment vertical="center" wrapText="1"/>
    </xf>
    <xf numFmtId="10" fontId="7" fillId="0" borderId="29" xfId="36" applyNumberFormat="1" applyFont="1" applyFill="1" applyBorder="1" applyAlignment="1">
      <alignment horizontal="right" vertical="center" wrapText="1"/>
    </xf>
    <xf numFmtId="0" fontId="7" fillId="0" borderId="0" xfId="23" applyBorder="1" applyAlignment="1">
      <alignment horizontal="left" vertical="center"/>
    </xf>
    <xf numFmtId="0" fontId="11" fillId="0" borderId="9" xfId="23" applyFont="1" applyBorder="1"/>
    <xf numFmtId="0" fontId="7" fillId="0" borderId="9" xfId="1" applyFont="1" applyFill="1" applyBorder="1" applyAlignment="1">
      <alignment vertical="center"/>
    </xf>
    <xf numFmtId="0" fontId="7" fillId="0" borderId="16" xfId="1" applyFont="1" applyFill="1" applyBorder="1" applyAlignment="1">
      <alignment vertical="center" wrapText="1"/>
    </xf>
    <xf numFmtId="0" fontId="7" fillId="0" borderId="14" xfId="23" applyBorder="1"/>
    <xf numFmtId="0" fontId="93" fillId="0" borderId="16" xfId="23" applyFont="1" applyBorder="1" applyAlignment="1">
      <alignment vertical="center" wrapText="1"/>
    </xf>
    <xf numFmtId="0" fontId="7" fillId="0" borderId="16" xfId="23" applyBorder="1"/>
    <xf numFmtId="0" fontId="7" fillId="0" borderId="15" xfId="23" applyBorder="1"/>
    <xf numFmtId="0" fontId="7" fillId="0" borderId="9" xfId="23" applyBorder="1"/>
    <xf numFmtId="0" fontId="7" fillId="0" borderId="10" xfId="23" applyBorder="1"/>
    <xf numFmtId="0" fontId="3" fillId="46" borderId="11" xfId="23" applyFont="1" applyFill="1" applyBorder="1" applyAlignment="1">
      <alignment horizontal="center"/>
    </xf>
    <xf numFmtId="0" fontId="4" fillId="0" borderId="11" xfId="23" applyFont="1" applyBorder="1" applyAlignment="1">
      <alignment horizontal="center"/>
    </xf>
    <xf numFmtId="0" fontId="4" fillId="0" borderId="30" xfId="23" applyFont="1" applyBorder="1" applyAlignment="1">
      <alignment horizontal="center"/>
    </xf>
    <xf numFmtId="0" fontId="3" fillId="46" borderId="32" xfId="23" applyFont="1" applyFill="1" applyBorder="1" applyAlignment="1">
      <alignment horizontal="center"/>
    </xf>
    <xf numFmtId="10" fontId="4" fillId="0" borderId="5" xfId="23" applyNumberFormat="1" applyFont="1" applyBorder="1" applyAlignment="1">
      <alignment horizontal="center" vertical="center"/>
    </xf>
    <xf numFmtId="0" fontId="4" fillId="0" borderId="0" xfId="23" applyFont="1" applyBorder="1"/>
    <xf numFmtId="0" fontId="4" fillId="0" borderId="0" xfId="23" applyFont="1" applyBorder="1" applyAlignment="1">
      <alignment horizontal="left"/>
    </xf>
    <xf numFmtId="9" fontId="4" fillId="0" borderId="5" xfId="23" applyNumberFormat="1" applyFont="1" applyBorder="1" applyAlignment="1">
      <alignment horizontal="center" vertical="center"/>
    </xf>
    <xf numFmtId="0" fontId="11" fillId="3" borderId="7" xfId="23" applyFont="1" applyFill="1" applyBorder="1" applyAlignment="1">
      <alignment vertical="center" wrapText="1"/>
    </xf>
    <xf numFmtId="0" fontId="7" fillId="0" borderId="1" xfId="0" applyNumberFormat="1" applyFont="1" applyBorder="1" applyAlignment="1">
      <alignment horizontal="center" vertical="center" wrapText="1"/>
    </xf>
    <xf numFmtId="0" fontId="12" fillId="0" borderId="1" xfId="0" applyFont="1" applyFill="1" applyBorder="1" applyAlignment="1">
      <alignment horizontal="center" vertical="center"/>
    </xf>
    <xf numFmtId="0" fontId="7" fillId="0" borderId="17" xfId="23" applyNumberFormat="1" applyFont="1" applyBorder="1" applyAlignment="1">
      <alignment vertical="center"/>
    </xf>
    <xf numFmtId="0" fontId="7" fillId="0" borderId="67" xfId="23" applyNumberFormat="1" applyFont="1" applyBorder="1" applyAlignment="1">
      <alignment vertical="center"/>
    </xf>
    <xf numFmtId="0" fontId="16" fillId="0" borderId="1" xfId="23" applyNumberFormat="1" applyFont="1" applyFill="1" applyBorder="1" applyAlignment="1">
      <alignment horizontal="center" vertical="center" wrapText="1"/>
    </xf>
    <xf numFmtId="10" fontId="12" fillId="0" borderId="1" xfId="36" applyNumberFormat="1" applyFont="1" applyFill="1" applyBorder="1" applyAlignment="1">
      <alignment horizontal="center" vertical="center" wrapText="1"/>
    </xf>
    <xf numFmtId="167" fontId="3" fillId="12" borderId="2" xfId="50" applyFont="1" applyFill="1" applyBorder="1" applyAlignment="1">
      <alignment horizontal="right" vertical="center"/>
    </xf>
    <xf numFmtId="166" fontId="3" fillId="12" borderId="4" xfId="8" applyFont="1" applyFill="1" applyBorder="1" applyAlignment="1">
      <alignment horizontal="right" vertical="center"/>
    </xf>
    <xf numFmtId="167" fontId="3" fillId="12" borderId="8" xfId="50" applyFont="1" applyFill="1" applyBorder="1" applyAlignment="1">
      <alignment horizontal="right" vertical="center"/>
    </xf>
    <xf numFmtId="166" fontId="3" fillId="12" borderId="10" xfId="8" applyFont="1" applyFill="1" applyBorder="1" applyAlignment="1">
      <alignment horizontal="right" vertical="center"/>
    </xf>
    <xf numFmtId="4" fontId="20" fillId="0" borderId="0" xfId="1" applyNumberFormat="1" applyFont="1" applyAlignment="1">
      <alignment vertical="center"/>
    </xf>
    <xf numFmtId="4" fontId="27" fillId="0" borderId="7" xfId="1" applyNumberFormat="1" applyFont="1" applyFill="1" applyBorder="1" applyAlignment="1">
      <alignment vertical="center"/>
    </xf>
    <xf numFmtId="4" fontId="27" fillId="5" borderId="9" xfId="1" applyNumberFormat="1" applyFont="1" applyFill="1" applyBorder="1" applyAlignment="1">
      <alignment vertical="center" wrapText="1"/>
    </xf>
    <xf numFmtId="0" fontId="27" fillId="5" borderId="0" xfId="431" applyFont="1" applyFill="1" applyBorder="1" applyAlignment="1">
      <alignment vertical="center" wrapText="1"/>
    </xf>
    <xf numFmtId="0" fontId="3" fillId="9" borderId="14" xfId="23" applyNumberFormat="1" applyFont="1" applyFill="1" applyBorder="1" applyAlignment="1">
      <alignment horizontal="center" vertical="center" wrapText="1"/>
    </xf>
    <xf numFmtId="4" fontId="4" fillId="2" borderId="16" xfId="23" applyNumberFormat="1" applyFont="1" applyFill="1" applyBorder="1" applyAlignment="1">
      <alignment horizontal="center" vertical="center" wrapText="1"/>
    </xf>
    <xf numFmtId="4" fontId="3" fillId="9" borderId="16" xfId="23" applyNumberFormat="1" applyFont="1" applyFill="1" applyBorder="1" applyAlignment="1">
      <alignment vertical="center" wrapText="1"/>
    </xf>
    <xf numFmtId="4" fontId="4" fillId="9" borderId="16" xfId="23" applyNumberFormat="1" applyFont="1" applyFill="1" applyBorder="1" applyAlignment="1">
      <alignment horizontal="center" vertical="center"/>
    </xf>
    <xf numFmtId="4" fontId="4" fillId="9" borderId="16" xfId="46" applyNumberFormat="1" applyFont="1" applyFill="1" applyBorder="1" applyAlignment="1">
      <alignment vertical="center"/>
    </xf>
    <xf numFmtId="4" fontId="4" fillId="9" borderId="16" xfId="23" applyNumberFormat="1" applyFont="1" applyFill="1" applyBorder="1" applyAlignment="1">
      <alignment vertical="center"/>
    </xf>
    <xf numFmtId="4" fontId="3" fillId="9" borderId="15" xfId="46" applyNumberFormat="1" applyFont="1" applyFill="1" applyBorder="1" applyAlignment="1">
      <alignment vertical="center"/>
    </xf>
    <xf numFmtId="0" fontId="4" fillId="0" borderId="11" xfId="1" applyFont="1" applyFill="1" applyBorder="1" applyAlignment="1">
      <alignment horizont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4" fontId="4" fillId="0" borderId="13" xfId="1" applyNumberFormat="1" applyFont="1" applyFill="1" applyBorder="1" applyAlignment="1">
      <alignment wrapText="1"/>
    </xf>
    <xf numFmtId="4" fontId="4" fillId="0" borderId="12" xfId="45" applyNumberFormat="1" applyFont="1" applyFill="1" applyBorder="1" applyAlignment="1"/>
    <xf numFmtId="0" fontId="4" fillId="0" borderId="30" xfId="1" applyFont="1" applyFill="1" applyBorder="1" applyAlignment="1">
      <alignment horizontal="center"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4" fontId="4" fillId="0" borderId="21" xfId="1" applyNumberFormat="1" applyFont="1" applyFill="1" applyBorder="1" applyAlignment="1">
      <alignment wrapText="1"/>
    </xf>
    <xf numFmtId="4" fontId="4" fillId="0" borderId="21" xfId="1" applyNumberFormat="1" applyFont="1" applyFill="1" applyBorder="1" applyAlignment="1">
      <alignment horizontal="right" wrapText="1"/>
    </xf>
    <xf numFmtId="4" fontId="4" fillId="0" borderId="31" xfId="45" applyNumberFormat="1" applyFont="1" applyFill="1" applyBorder="1" applyAlignment="1"/>
    <xf numFmtId="0" fontId="3" fillId="5" borderId="9" xfId="1" applyFont="1" applyFill="1" applyBorder="1" applyAlignment="1">
      <alignment vertical="center" wrapText="1"/>
    </xf>
    <xf numFmtId="4" fontId="3" fillId="5" borderId="9" xfId="1" applyNumberFormat="1" applyFont="1" applyFill="1" applyBorder="1" applyAlignment="1">
      <alignment vertical="center" wrapText="1"/>
    </xf>
    <xf numFmtId="0" fontId="3" fillId="5" borderId="0" xfId="1" applyFont="1" applyFill="1" applyBorder="1" applyAlignment="1">
      <alignment vertical="center" wrapText="1"/>
    </xf>
    <xf numFmtId="4" fontId="3" fillId="5" borderId="0" xfId="1" applyNumberFormat="1" applyFont="1" applyFill="1" applyBorder="1" applyAlignment="1">
      <alignment vertical="center" wrapText="1"/>
    </xf>
    <xf numFmtId="0" fontId="3" fillId="2" borderId="16" xfId="0" applyFont="1" applyFill="1" applyBorder="1" applyAlignment="1">
      <alignment vertical="center"/>
    </xf>
    <xf numFmtId="0" fontId="4" fillId="5" borderId="11" xfId="431" applyNumberFormat="1" applyFont="1" applyFill="1" applyBorder="1" applyAlignment="1">
      <alignment horizontal="center" vertical="center" wrapText="1"/>
    </xf>
    <xf numFmtId="4" fontId="4" fillId="5" borderId="42" xfId="431" applyNumberFormat="1" applyFont="1" applyFill="1" applyBorder="1" applyAlignment="1">
      <alignment horizontal="center" vertical="center" wrapText="1"/>
    </xf>
    <xf numFmtId="4" fontId="4" fillId="5" borderId="23" xfId="431" applyNumberFormat="1" applyFont="1" applyFill="1" applyBorder="1" applyAlignment="1">
      <alignment vertical="center"/>
    </xf>
    <xf numFmtId="4" fontId="4" fillId="5" borderId="23" xfId="431" applyNumberFormat="1" applyFont="1" applyFill="1" applyBorder="1" applyAlignment="1">
      <alignment horizontal="center" vertical="center"/>
    </xf>
    <xf numFmtId="10" fontId="4" fillId="5" borderId="42" xfId="36" applyNumberFormat="1" applyFont="1" applyFill="1" applyBorder="1" applyAlignment="1">
      <alignment horizontal="center" vertical="center"/>
    </xf>
    <xf numFmtId="4" fontId="4" fillId="5" borderId="42" xfId="431" applyNumberFormat="1" applyFont="1" applyFill="1" applyBorder="1" applyAlignment="1">
      <alignment vertical="center"/>
    </xf>
    <xf numFmtId="4" fontId="4" fillId="5" borderId="24" xfId="45" applyNumberFormat="1" applyFont="1" applyFill="1" applyBorder="1" applyAlignment="1">
      <alignment vertical="center"/>
    </xf>
    <xf numFmtId="0" fontId="4" fillId="0" borderId="0" xfId="431" applyFont="1" applyFill="1" applyAlignment="1">
      <alignment vertical="center"/>
    </xf>
    <xf numFmtId="0" fontId="3" fillId="6" borderId="22" xfId="431" applyNumberFormat="1" applyFont="1" applyFill="1" applyBorder="1" applyAlignment="1">
      <alignment vertical="center"/>
    </xf>
    <xf numFmtId="0" fontId="3" fillId="6" borderId="23" xfId="431" applyNumberFormat="1" applyFont="1" applyFill="1" applyBorder="1" applyAlignment="1">
      <alignment vertical="center"/>
    </xf>
    <xf numFmtId="0" fontId="3" fillId="6" borderId="24" xfId="431" applyNumberFormat="1" applyFont="1" applyFill="1" applyBorder="1" applyAlignment="1">
      <alignment vertical="center"/>
    </xf>
    <xf numFmtId="0" fontId="4" fillId="6" borderId="0" xfId="431" applyNumberFormat="1" applyFont="1" applyFill="1" applyBorder="1" applyAlignment="1">
      <alignment vertical="center"/>
    </xf>
    <xf numFmtId="4" fontId="4" fillId="0" borderId="0" xfId="431" applyNumberFormat="1" applyFont="1" applyFill="1" applyAlignment="1">
      <alignment vertical="center"/>
    </xf>
    <xf numFmtId="0" fontId="4" fillId="0" borderId="0" xfId="431" applyFont="1" applyAlignment="1">
      <alignment vertical="center"/>
    </xf>
    <xf numFmtId="0" fontId="3" fillId="0" borderId="14" xfId="431" applyFont="1" applyFill="1" applyBorder="1" applyAlignment="1">
      <alignment vertical="center" wrapText="1"/>
    </xf>
    <xf numFmtId="0" fontId="4" fillId="0" borderId="0" xfId="431" applyFont="1" applyFill="1" applyBorder="1" applyAlignment="1">
      <alignment vertical="center"/>
    </xf>
    <xf numFmtId="0" fontId="3" fillId="0" borderId="16" xfId="431" applyFont="1" applyFill="1" applyBorder="1" applyAlignment="1">
      <alignment vertical="center"/>
    </xf>
    <xf numFmtId="0" fontId="3" fillId="0" borderId="16" xfId="431" applyNumberFormat="1" applyFont="1" applyBorder="1" applyAlignment="1">
      <alignment vertical="center"/>
    </xf>
    <xf numFmtId="0" fontId="3" fillId="0" borderId="16" xfId="431" applyNumberFormat="1" applyFont="1" applyBorder="1" applyAlignment="1">
      <alignment horizontal="center" vertical="center"/>
    </xf>
    <xf numFmtId="0" fontId="3" fillId="0" borderId="16" xfId="431" applyFont="1" applyFill="1" applyBorder="1" applyAlignment="1">
      <alignment horizontal="right" vertical="center" wrapText="1"/>
    </xf>
    <xf numFmtId="14" fontId="4" fillId="0" borderId="15" xfId="431" applyNumberFormat="1" applyFont="1" applyFill="1" applyBorder="1" applyAlignment="1">
      <alignment horizontal="right" vertical="center"/>
    </xf>
    <xf numFmtId="0" fontId="3" fillId="0" borderId="8" xfId="431" applyFont="1" applyFill="1" applyBorder="1" applyAlignment="1">
      <alignment vertical="center" wrapText="1"/>
    </xf>
    <xf numFmtId="0" fontId="4" fillId="0" borderId="9" xfId="431" applyFont="1" applyFill="1" applyBorder="1" applyAlignment="1">
      <alignment vertical="center"/>
    </xf>
    <xf numFmtId="0" fontId="3" fillId="0" borderId="9" xfId="431" applyNumberFormat="1" applyFont="1" applyBorder="1" applyAlignment="1">
      <alignment vertical="center" wrapText="1"/>
    </xf>
    <xf numFmtId="0" fontId="3" fillId="0" borderId="9" xfId="431" applyNumberFormat="1" applyFont="1" applyBorder="1" applyAlignment="1">
      <alignment vertical="center"/>
    </xf>
    <xf numFmtId="0" fontId="3" fillId="0" borderId="9" xfId="431" applyNumberFormat="1" applyFont="1" applyBorder="1" applyAlignment="1">
      <alignment horizontal="center" vertical="center"/>
    </xf>
    <xf numFmtId="0" fontId="3" fillId="0" borderId="9" xfId="431" applyFont="1" applyFill="1" applyBorder="1" applyAlignment="1">
      <alignment horizontal="right" vertical="center"/>
    </xf>
    <xf numFmtId="10" fontId="4" fillId="0" borderId="10" xfId="36" applyNumberFormat="1" applyFont="1" applyFill="1" applyBorder="1" applyAlignment="1">
      <alignment horizontal="right" vertical="center" wrapText="1"/>
    </xf>
    <xf numFmtId="0" fontId="3" fillId="6" borderId="83" xfId="1" applyNumberFormat="1" applyFont="1" applyFill="1" applyBorder="1" applyAlignment="1">
      <alignment horizontal="center" vertical="center" wrapText="1"/>
    </xf>
    <xf numFmtId="0" fontId="3" fillId="6" borderId="84" xfId="1" applyNumberFormat="1" applyFont="1" applyFill="1" applyBorder="1" applyAlignment="1">
      <alignment horizontal="center" vertical="center" wrapText="1"/>
    </xf>
    <xf numFmtId="4" fontId="3" fillId="6" borderId="84" xfId="1" applyNumberFormat="1" applyFont="1" applyFill="1" applyBorder="1" applyAlignment="1">
      <alignment horizontal="center" vertical="center" wrapText="1"/>
    </xf>
    <xf numFmtId="4" fontId="3" fillId="6" borderId="85" xfId="1" applyNumberFormat="1" applyFont="1" applyFill="1" applyBorder="1" applyAlignment="1">
      <alignment horizontal="center" vertical="center" wrapText="1"/>
    </xf>
    <xf numFmtId="0" fontId="3" fillId="5" borderId="32" xfId="431" applyFont="1" applyFill="1" applyBorder="1" applyAlignment="1">
      <alignment vertical="center" wrapText="1"/>
    </xf>
    <xf numFmtId="0" fontId="3" fillId="5" borderId="34" xfId="431" applyFont="1" applyFill="1" applyBorder="1" applyAlignment="1">
      <alignment vertical="center" wrapText="1"/>
    </xf>
    <xf numFmtId="0" fontId="3" fillId="5" borderId="33" xfId="431" applyFont="1" applyFill="1" applyBorder="1" applyAlignment="1">
      <alignment vertical="center" wrapText="1"/>
    </xf>
    <xf numFmtId="0" fontId="3" fillId="5" borderId="11" xfId="431" applyFont="1" applyFill="1" applyBorder="1" applyAlignment="1">
      <alignment vertical="center" wrapText="1"/>
    </xf>
    <xf numFmtId="0" fontId="3" fillId="5" borderId="13" xfId="431" applyFont="1" applyFill="1" applyBorder="1" applyAlignment="1">
      <alignment vertical="center" wrapText="1"/>
    </xf>
    <xf numFmtId="0" fontId="3" fillId="5" borderId="12" xfId="431" applyFont="1" applyFill="1" applyBorder="1" applyAlignment="1">
      <alignment vertical="center" wrapText="1"/>
    </xf>
    <xf numFmtId="0" fontId="3" fillId="5" borderId="30" xfId="431" applyFont="1" applyFill="1" applyBorder="1" applyAlignment="1">
      <alignment vertical="center" wrapText="1"/>
    </xf>
    <xf numFmtId="0" fontId="3" fillId="5" borderId="21" xfId="431" applyFont="1" applyFill="1" applyBorder="1" applyAlignment="1">
      <alignment vertical="center" wrapText="1"/>
    </xf>
    <xf numFmtId="0" fontId="3" fillId="5" borderId="31" xfId="431" applyFont="1" applyFill="1" applyBorder="1" applyAlignment="1">
      <alignment vertical="center" wrapText="1"/>
    </xf>
    <xf numFmtId="0" fontId="3" fillId="0" borderId="14" xfId="23" applyFont="1" applyFill="1" applyBorder="1" applyAlignment="1">
      <alignment vertical="center" wrapText="1"/>
    </xf>
    <xf numFmtId="0" fontId="3" fillId="0" borderId="16" xfId="23" applyFont="1" applyFill="1" applyBorder="1" applyAlignment="1">
      <alignment horizontal="right" vertical="center" wrapText="1"/>
    </xf>
    <xf numFmtId="14" fontId="4" fillId="0" borderId="15" xfId="23" applyNumberFormat="1" applyFont="1" applyFill="1" applyBorder="1" applyAlignment="1">
      <alignment horizontal="right" vertical="center"/>
    </xf>
    <xf numFmtId="0" fontId="3" fillId="0" borderId="18" xfId="23" applyFont="1" applyFill="1" applyBorder="1" applyAlignment="1">
      <alignment vertical="center" wrapText="1"/>
    </xf>
    <xf numFmtId="0" fontId="3" fillId="0" borderId="0" xfId="23" applyFont="1" applyFill="1" applyBorder="1" applyAlignment="1">
      <alignment horizontal="right" vertical="center"/>
    </xf>
    <xf numFmtId="10" fontId="4" fillId="0" borderId="19" xfId="36" applyNumberFormat="1" applyFont="1" applyFill="1" applyBorder="1" applyAlignment="1">
      <alignment horizontal="right" vertical="center" wrapText="1"/>
    </xf>
    <xf numFmtId="0" fontId="3" fillId="4" borderId="32" xfId="26" applyFont="1" applyFill="1" applyBorder="1" applyAlignment="1">
      <alignment horizontal="center" vertical="center"/>
    </xf>
    <xf numFmtId="0" fontId="3" fillId="4" borderId="33" xfId="23" applyFont="1" applyFill="1" applyBorder="1" applyAlignment="1">
      <alignment horizontal="center" vertical="center" wrapText="1"/>
    </xf>
    <xf numFmtId="0" fontId="3" fillId="0" borderId="11" xfId="23" applyFont="1" applyFill="1" applyBorder="1" applyAlignment="1">
      <alignment horizontal="center" vertical="center" wrapText="1"/>
    </xf>
    <xf numFmtId="2" fontId="4" fillId="0" borderId="13" xfId="1" applyNumberFormat="1" applyFont="1" applyFill="1" applyBorder="1" applyAlignment="1">
      <alignment horizontal="right" wrapText="1"/>
    </xf>
    <xf numFmtId="167" fontId="4" fillId="0" borderId="12" xfId="50" applyFont="1" applyFill="1" applyBorder="1" applyAlignment="1">
      <alignment horizontal="left"/>
    </xf>
    <xf numFmtId="2" fontId="4" fillId="0" borderId="21" xfId="1" applyNumberFormat="1" applyFont="1" applyFill="1" applyBorder="1" applyAlignment="1">
      <alignment horizontal="right" wrapText="1"/>
    </xf>
    <xf numFmtId="167" fontId="4" fillId="0" borderId="31" xfId="50" applyFont="1" applyFill="1" applyBorder="1" applyAlignment="1">
      <alignment horizontal="left"/>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0" borderId="0" xfId="24" applyFont="1" applyBorder="1"/>
    <xf numFmtId="49" fontId="4" fillId="0" borderId="0" xfId="24" applyNumberFormat="1" applyFont="1" applyBorder="1" applyAlignment="1">
      <alignment horizontal="center"/>
    </xf>
    <xf numFmtId="10" fontId="3" fillId="11" borderId="34" xfId="36" applyNumberFormat="1" applyFont="1" applyFill="1" applyBorder="1" applyAlignment="1">
      <alignment horizontal="center" vertical="center"/>
    </xf>
    <xf numFmtId="10" fontId="3" fillId="11" borderId="21" xfId="36" applyNumberFormat="1" applyFont="1" applyFill="1" applyBorder="1" applyAlignment="1">
      <alignment vertical="center"/>
    </xf>
    <xf numFmtId="0" fontId="4" fillId="0" borderId="0" xfId="23" applyFont="1" applyAlignment="1">
      <alignment horizontal="center" vertical="center"/>
    </xf>
    <xf numFmtId="0" fontId="4" fillId="0" borderId="0" xfId="23" applyFont="1" applyAlignment="1">
      <alignment vertical="center" wrapText="1"/>
    </xf>
    <xf numFmtId="4" fontId="4" fillId="0" borderId="0" xfId="23" applyNumberFormat="1" applyFont="1" applyAlignment="1">
      <alignment horizontal="center" vertical="center"/>
    </xf>
    <xf numFmtId="10" fontId="3" fillId="0" borderId="0" xfId="36" applyNumberFormat="1" applyFont="1" applyAlignment="1">
      <alignment vertical="center"/>
    </xf>
    <xf numFmtId="4" fontId="4" fillId="0" borderId="0" xfId="23" applyNumberFormat="1" applyFont="1" applyAlignment="1">
      <alignmen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4" fontId="3" fillId="0" borderId="0" xfId="0" applyNumberFormat="1" applyFont="1" applyFill="1" applyBorder="1" applyAlignment="1">
      <alignment vertical="center" wrapText="1"/>
    </xf>
    <xf numFmtId="4" fontId="4" fillId="0" borderId="0" xfId="0" applyNumberFormat="1" applyFont="1" applyFill="1" applyBorder="1" applyAlignment="1">
      <alignment horizontal="center" vertical="center"/>
    </xf>
    <xf numFmtId="4" fontId="4" fillId="0" borderId="0" xfId="0" applyNumberFormat="1" applyFont="1" applyFill="1" applyBorder="1" applyAlignment="1">
      <alignment vertical="center"/>
    </xf>
    <xf numFmtId="0" fontId="4" fillId="5" borderId="11" xfId="0" applyNumberFormat="1" applyFont="1" applyFill="1" applyBorder="1" applyAlignment="1">
      <alignment horizontal="center"/>
    </xf>
    <xf numFmtId="0" fontId="4" fillId="0" borderId="0" xfId="23" applyFont="1" applyAlignment="1">
      <alignment vertical="center"/>
    </xf>
    <xf numFmtId="2" fontId="4" fillId="0" borderId="13" xfId="23" applyNumberFormat="1" applyFont="1" applyFill="1" applyBorder="1" applyAlignment="1">
      <alignment horizontal="right"/>
    </xf>
    <xf numFmtId="0" fontId="4" fillId="0" borderId="11" xfId="23" applyNumberFormat="1" applyFont="1" applyBorder="1" applyAlignment="1">
      <alignment horizontal="center"/>
    </xf>
    <xf numFmtId="0" fontId="4" fillId="0" borderId="30" xfId="23" applyNumberFormat="1" applyFont="1" applyBorder="1" applyAlignment="1">
      <alignment horizontal="center"/>
    </xf>
    <xf numFmtId="2" fontId="4" fillId="0" borderId="21" xfId="23" applyNumberFormat="1" applyFont="1" applyFill="1" applyBorder="1" applyAlignment="1">
      <alignment horizontal="right"/>
    </xf>
    <xf numFmtId="0" fontId="35" fillId="0" borderId="11" xfId="124" applyNumberFormat="1" applyFont="1" applyBorder="1" applyAlignment="1">
      <alignment horizontal="center" vertical="center" wrapText="1"/>
    </xf>
    <xf numFmtId="0" fontId="3" fillId="4" borderId="32" xfId="23" applyFont="1" applyFill="1" applyBorder="1" applyAlignment="1">
      <alignment horizontal="center" vertical="center"/>
    </xf>
    <xf numFmtId="2" fontId="4" fillId="14" borderId="21" xfId="0" applyNumberFormat="1" applyFont="1" applyFill="1" applyBorder="1" applyAlignment="1">
      <alignment horizontal="right"/>
    </xf>
    <xf numFmtId="49" fontId="4" fillId="0" borderId="0" xfId="0" applyNumberFormat="1" applyFont="1" applyBorder="1" applyAlignment="1">
      <alignment vertical="top"/>
    </xf>
    <xf numFmtId="2" fontId="4" fillId="5" borderId="13" xfId="23" applyNumberFormat="1" applyFont="1" applyFill="1" applyBorder="1" applyAlignment="1">
      <alignment horizontal="right"/>
    </xf>
    <xf numFmtId="0" fontId="3" fillId="0" borderId="0" xfId="23" applyFont="1" applyFill="1" applyBorder="1" applyAlignment="1">
      <alignment horizontal="right" vertical="center" wrapText="1"/>
    </xf>
    <xf numFmtId="14" fontId="4" fillId="0" borderId="19" xfId="23" applyNumberFormat="1" applyFont="1" applyFill="1" applyBorder="1" applyAlignment="1">
      <alignment horizontal="right" vertical="center"/>
    </xf>
    <xf numFmtId="49" fontId="4" fillId="0" borderId="0" xfId="23" applyNumberFormat="1" applyFont="1" applyBorder="1" applyAlignment="1">
      <alignment vertical="top"/>
    </xf>
    <xf numFmtId="4" fontId="4" fillId="0" borderId="12" xfId="23" applyNumberFormat="1" applyFont="1" applyBorder="1" applyAlignment="1">
      <alignment horizontal="right"/>
    </xf>
    <xf numFmtId="2" fontId="4" fillId="0" borderId="13" xfId="23" applyNumberFormat="1" applyFont="1" applyBorder="1" applyAlignment="1">
      <alignment horizontal="right"/>
    </xf>
    <xf numFmtId="2" fontId="4" fillId="0" borderId="21" xfId="23" applyNumberFormat="1" applyFont="1" applyBorder="1" applyAlignment="1">
      <alignment horizontal="right"/>
    </xf>
    <xf numFmtId="4" fontId="4" fillId="0" borderId="31" xfId="23" applyNumberFormat="1" applyFont="1" applyBorder="1" applyAlignment="1">
      <alignment horizontal="right"/>
    </xf>
    <xf numFmtId="0" fontId="4" fillId="0" borderId="0" xfId="23" applyFont="1"/>
    <xf numFmtId="49" fontId="4" fillId="5" borderId="0" xfId="0" applyNumberFormat="1" applyFont="1" applyFill="1" applyBorder="1" applyAlignment="1">
      <alignment vertical="top"/>
    </xf>
    <xf numFmtId="49" fontId="3" fillId="0" borderId="0" xfId="23" applyNumberFormat="1" applyFont="1" applyFill="1" applyBorder="1" applyAlignment="1">
      <alignment vertical="center" wrapText="1"/>
    </xf>
    <xf numFmtId="0" fontId="4" fillId="0" borderId="0" xfId="23" applyFont="1" applyFill="1" applyBorder="1" applyAlignment="1">
      <alignment vertical="center" wrapText="1"/>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4" fillId="11" borderId="31" xfId="0" applyNumberFormat="1" applyFont="1" applyFill="1" applyBorder="1" applyAlignment="1">
      <alignment vertical="center" wrapText="1"/>
    </xf>
    <xf numFmtId="4" fontId="2" fillId="0" borderId="12" xfId="0" applyNumberFormat="1" applyFont="1" applyFill="1" applyBorder="1" applyAlignment="1">
      <alignment horizontal="right"/>
    </xf>
    <xf numFmtId="49" fontId="4" fillId="5" borderId="0" xfId="23" applyNumberFormat="1" applyFont="1" applyFill="1" applyBorder="1" applyAlignment="1">
      <alignment vertical="top"/>
    </xf>
    <xf numFmtId="49" fontId="4" fillId="0" borderId="0" xfId="0" applyNumberFormat="1" applyFont="1" applyBorder="1" applyAlignment="1">
      <alignment vertical="top" wrapText="1"/>
    </xf>
    <xf numFmtId="49" fontId="4" fillId="5" borderId="0" xfId="0" applyNumberFormat="1" applyFont="1" applyFill="1" applyBorder="1" applyAlignment="1">
      <alignment vertical="top" wrapText="1"/>
    </xf>
    <xf numFmtId="167" fontId="3" fillId="5" borderId="0" xfId="51" applyFont="1" applyFill="1" applyBorder="1" applyAlignment="1">
      <alignment horizontal="right" vertical="center"/>
    </xf>
    <xf numFmtId="166" fontId="3" fillId="5" borderId="0" xfId="9" applyFont="1" applyFill="1" applyBorder="1" applyAlignment="1">
      <alignment horizontal="right" vertical="center"/>
    </xf>
    <xf numFmtId="49" fontId="4" fillId="0" borderId="11" xfId="0" applyNumberFormat="1" applyFont="1" applyFill="1" applyBorder="1" applyAlignment="1">
      <alignment horizontal="center" vertical="center"/>
    </xf>
    <xf numFmtId="0" fontId="3" fillId="5" borderId="11" xfId="0" applyFont="1" applyFill="1" applyBorder="1" applyAlignment="1">
      <alignment horizontal="center" vertical="center"/>
    </xf>
    <xf numFmtId="0" fontId="3" fillId="11" borderId="32" xfId="127" applyFont="1" applyFill="1" applyBorder="1" applyAlignment="1">
      <alignment horizontal="center" vertical="center"/>
    </xf>
    <xf numFmtId="4" fontId="3" fillId="11" borderId="34" xfId="127" applyNumberFormat="1" applyFont="1" applyFill="1" applyBorder="1" applyAlignment="1">
      <alignment horizontal="center" vertical="center"/>
    </xf>
    <xf numFmtId="10" fontId="3" fillId="11" borderId="34" xfId="127" applyNumberFormat="1" applyFont="1" applyFill="1" applyBorder="1" applyAlignment="1">
      <alignment horizontal="center" vertical="center"/>
    </xf>
    <xf numFmtId="4" fontId="3" fillId="11" borderId="33" xfId="127" applyNumberFormat="1" applyFont="1" applyFill="1" applyBorder="1" applyAlignment="1">
      <alignment horizontal="center" vertical="center"/>
    </xf>
    <xf numFmtId="49" fontId="2" fillId="0" borderId="0" xfId="0" applyNumberFormat="1" applyFont="1" applyBorder="1" applyAlignment="1"/>
    <xf numFmtId="168" fontId="2" fillId="0" borderId="13" xfId="0" applyNumberFormat="1" applyFont="1" applyFill="1" applyBorder="1" applyAlignment="1">
      <alignment horizontal="right"/>
    </xf>
    <xf numFmtId="0" fontId="4" fillId="11" borderId="32" xfId="0" applyFont="1" applyFill="1" applyBorder="1" applyAlignment="1">
      <alignment horizontal="center" vertical="center"/>
    </xf>
    <xf numFmtId="0" fontId="4" fillId="11" borderId="34" xfId="0" applyFont="1" applyFill="1" applyBorder="1" applyAlignment="1">
      <alignment horizontal="center" vertical="center" wrapText="1"/>
    </xf>
    <xf numFmtId="4" fontId="4" fillId="11" borderId="34" xfId="0" applyNumberFormat="1" applyFont="1" applyFill="1" applyBorder="1" applyAlignment="1">
      <alignment horizontal="center" vertical="center"/>
    </xf>
    <xf numFmtId="0" fontId="4" fillId="0" borderId="37" xfId="0" applyFont="1" applyFill="1" applyBorder="1" applyAlignment="1">
      <alignment horizontal="center" vertical="center"/>
    </xf>
    <xf numFmtId="0" fontId="3" fillId="0" borderId="37" xfId="0" applyFont="1" applyFill="1" applyBorder="1" applyAlignment="1">
      <alignment horizontal="center" vertical="center"/>
    </xf>
    <xf numFmtId="4" fontId="3" fillId="0" borderId="37" xfId="0" applyNumberFormat="1" applyFont="1" applyFill="1" applyBorder="1" applyAlignment="1">
      <alignment vertical="center" wrapText="1"/>
    </xf>
    <xf numFmtId="4" fontId="4" fillId="0" borderId="37" xfId="0" applyNumberFormat="1" applyFont="1" applyFill="1" applyBorder="1" applyAlignment="1">
      <alignment horizontal="center" vertical="center"/>
    </xf>
    <xf numFmtId="4" fontId="4" fillId="0" borderId="37" xfId="0" applyNumberFormat="1" applyFont="1" applyFill="1" applyBorder="1" applyAlignment="1">
      <alignment vertical="center"/>
    </xf>
    <xf numFmtId="0" fontId="3" fillId="11" borderId="34" xfId="127" applyFont="1" applyFill="1" applyBorder="1" applyAlignment="1">
      <alignment horizontal="center" vertical="center"/>
    </xf>
    <xf numFmtId="4" fontId="98" fillId="11" borderId="21" xfId="0" applyNumberFormat="1" applyFont="1" applyFill="1" applyBorder="1" applyAlignment="1">
      <alignment vertical="center" wrapText="1"/>
    </xf>
    <xf numFmtId="0" fontId="3" fillId="11" borderId="30" xfId="0" applyFont="1" applyFill="1" applyBorder="1" applyAlignment="1">
      <alignment horizontal="center" vertical="center"/>
    </xf>
    <xf numFmtId="0" fontId="3" fillId="11" borderId="21" xfId="0" applyFont="1" applyFill="1" applyBorder="1" applyAlignment="1">
      <alignment horizontal="right" vertical="center"/>
    </xf>
    <xf numFmtId="0" fontId="3" fillId="11" borderId="31" xfId="0"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49" fontId="4" fillId="0" borderId="0" xfId="0" applyNumberFormat="1" applyFont="1" applyFill="1" applyBorder="1" applyAlignment="1">
      <alignment horizontal="left" vertical="top" wrapText="1"/>
    </xf>
    <xf numFmtId="0" fontId="101" fillId="0" borderId="13" xfId="0" applyFont="1" applyBorder="1" applyAlignment="1">
      <alignment wrapText="1"/>
    </xf>
    <xf numFmtId="10" fontId="3" fillId="11" borderId="33" xfId="36" applyNumberFormat="1" applyFont="1" applyFill="1" applyBorder="1" applyAlignment="1">
      <alignment horizontal="center" vertical="center"/>
    </xf>
    <xf numFmtId="0" fontId="101" fillId="0" borderId="13" xfId="0" applyFont="1" applyBorder="1" applyAlignment="1">
      <alignment vertical="center" wrapText="1"/>
    </xf>
    <xf numFmtId="0" fontId="101" fillId="18" borderId="13" xfId="0" applyFont="1" applyFill="1" applyBorder="1" applyAlignment="1">
      <alignment horizontal="left" vertical="center" wrapText="1"/>
    </xf>
    <xf numFmtId="0" fontId="101" fillId="0" borderId="13" xfId="0" applyFont="1" applyBorder="1"/>
    <xf numFmtId="0" fontId="98" fillId="11" borderId="34" xfId="127" applyFont="1" applyFill="1" applyBorder="1" applyAlignment="1">
      <alignment horizontal="center" vertical="center" wrapText="1"/>
    </xf>
    <xf numFmtId="49" fontId="4" fillId="0" borderId="0" xfId="0" applyNumberFormat="1" applyFont="1" applyBorder="1" applyAlignment="1">
      <alignment horizontal="center" vertical="top" wrapText="1"/>
    </xf>
    <xf numFmtId="4" fontId="47" fillId="5" borderId="26" xfId="23" applyNumberFormat="1" applyFont="1" applyFill="1" applyBorder="1" applyAlignment="1">
      <alignment wrapText="1"/>
    </xf>
    <xf numFmtId="167" fontId="102" fillId="45" borderId="37" xfId="50" applyFont="1" applyFill="1" applyBorder="1"/>
    <xf numFmtId="167" fontId="102" fillId="45" borderId="20" xfId="50" applyFont="1" applyFill="1" applyBorder="1"/>
    <xf numFmtId="167" fontId="102" fillId="5" borderId="39" xfId="50" applyNumberFormat="1" applyFont="1" applyFill="1" applyBorder="1"/>
    <xf numFmtId="0" fontId="85" fillId="4" borderId="32" xfId="23" applyFont="1" applyFill="1" applyBorder="1"/>
    <xf numFmtId="167" fontId="103" fillId="4" borderId="34" xfId="50" applyFont="1" applyFill="1" applyBorder="1"/>
    <xf numFmtId="167" fontId="103" fillId="4" borderId="34" xfId="50" applyNumberFormat="1" applyFont="1" applyFill="1" applyBorder="1"/>
    <xf numFmtId="167" fontId="103" fillId="4" borderId="33" xfId="50" applyNumberFormat="1" applyFont="1" applyFill="1" applyBorder="1"/>
    <xf numFmtId="0" fontId="85" fillId="4" borderId="30" xfId="23" applyFont="1" applyFill="1" applyBorder="1"/>
    <xf numFmtId="167" fontId="103" fillId="4" borderId="21" xfId="50" applyFont="1" applyFill="1" applyBorder="1"/>
    <xf numFmtId="167" fontId="103" fillId="4" borderId="21" xfId="50" applyNumberFormat="1" applyFont="1" applyFill="1" applyBorder="1"/>
    <xf numFmtId="167" fontId="103" fillId="4" borderId="31" xfId="50" applyNumberFormat="1" applyFont="1" applyFill="1" applyBorder="1"/>
    <xf numFmtId="169" fontId="4" fillId="0" borderId="13" xfId="1" applyNumberFormat="1" applyFont="1" applyFill="1" applyBorder="1" applyAlignment="1">
      <alignment horizontal="right" wrapText="1"/>
    </xf>
    <xf numFmtId="169" fontId="4" fillId="0" borderId="21" xfId="1" applyNumberFormat="1" applyFont="1" applyFill="1" applyBorder="1" applyAlignment="1">
      <alignment horizontal="right" wrapText="1"/>
    </xf>
    <xf numFmtId="167" fontId="3" fillId="12" borderId="86" xfId="50" applyFont="1" applyFill="1" applyBorder="1" applyAlignment="1">
      <alignment horizontal="right" vertical="center"/>
    </xf>
    <xf numFmtId="166" fontId="3" fillId="12" borderId="87" xfId="8" applyFont="1" applyFill="1" applyBorder="1" applyAlignment="1">
      <alignment horizontal="right" vertical="center"/>
    </xf>
    <xf numFmtId="2" fontId="4" fillId="5" borderId="21" xfId="23" applyNumberFormat="1" applyFont="1" applyFill="1" applyBorder="1" applyAlignment="1">
      <alignment horizontal="right"/>
    </xf>
    <xf numFmtId="168" fontId="4" fillId="0" borderId="13" xfId="1" applyNumberFormat="1" applyFont="1" applyFill="1" applyBorder="1" applyAlignment="1">
      <alignment horizontal="right" wrapText="1"/>
    </xf>
    <xf numFmtId="167" fontId="3" fillId="12" borderId="86" xfId="637" applyFont="1" applyFill="1" applyBorder="1" applyAlignment="1">
      <alignment horizontal="right" vertical="center"/>
    </xf>
    <xf numFmtId="0" fontId="3" fillId="4" borderId="33" xfId="636" applyFont="1" applyFill="1" applyBorder="1" applyAlignment="1">
      <alignment horizontal="center" vertical="center" wrapText="1"/>
    </xf>
    <xf numFmtId="0" fontId="3" fillId="0" borderId="11" xfId="636" applyFont="1" applyFill="1" applyBorder="1" applyAlignment="1">
      <alignment horizontal="center" vertical="center" wrapText="1"/>
    </xf>
    <xf numFmtId="2" fontId="4" fillId="0" borderId="13" xfId="636" applyNumberFormat="1" applyFont="1" applyBorder="1" applyAlignment="1">
      <alignment horizontal="right"/>
    </xf>
    <xf numFmtId="2" fontId="4" fillId="0" borderId="21" xfId="636" applyNumberFormat="1" applyFont="1" applyBorder="1" applyAlignment="1">
      <alignment horizontal="right"/>
    </xf>
    <xf numFmtId="0" fontId="4" fillId="0" borderId="11" xfId="636" applyNumberFormat="1" applyFont="1" applyBorder="1" applyAlignment="1">
      <alignment horizontal="center"/>
    </xf>
    <xf numFmtId="4" fontId="4" fillId="0" borderId="12" xfId="636" applyNumberFormat="1" applyFont="1" applyBorder="1" applyAlignment="1">
      <alignment horizontal="right"/>
    </xf>
    <xf numFmtId="0" fontId="4" fillId="0" borderId="30" xfId="636" applyNumberFormat="1" applyFont="1" applyBorder="1" applyAlignment="1">
      <alignment horizontal="center"/>
    </xf>
    <xf numFmtId="4" fontId="4" fillId="0" borderId="31" xfId="636" applyNumberFormat="1" applyFont="1" applyBorder="1" applyAlignment="1">
      <alignment horizontal="right"/>
    </xf>
    <xf numFmtId="0" fontId="4" fillId="0" borderId="0" xfId="636" applyFont="1" applyFill="1" applyBorder="1" applyAlignment="1">
      <alignment vertical="center" wrapText="1"/>
    </xf>
    <xf numFmtId="167" fontId="3" fillId="5" borderId="0" xfId="637" applyFont="1" applyFill="1" applyBorder="1" applyAlignment="1">
      <alignment horizontal="right" vertical="center"/>
    </xf>
    <xf numFmtId="166" fontId="3" fillId="5" borderId="0" xfId="638" applyFont="1" applyFill="1" applyBorder="1" applyAlignment="1">
      <alignment horizontal="right" vertical="center"/>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7" fontId="3" fillId="12" borderId="86" xfId="641" applyFont="1" applyFill="1" applyBorder="1" applyAlignment="1">
      <alignment horizontal="right" vertical="center"/>
    </xf>
    <xf numFmtId="166" fontId="3" fillId="12" borderId="87" xfId="642" applyFont="1" applyFill="1" applyBorder="1" applyAlignment="1">
      <alignment horizontal="right" vertical="center"/>
    </xf>
    <xf numFmtId="167" fontId="3" fillId="5" borderId="0" xfId="643" applyFont="1" applyFill="1" applyBorder="1" applyAlignment="1">
      <alignment horizontal="right" vertical="center"/>
    </xf>
    <xf numFmtId="166" fontId="3" fillId="5" borderId="0" xfId="644" applyFont="1" applyFill="1" applyBorder="1" applyAlignment="1">
      <alignment horizontal="righ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7" fontId="3" fillId="12" borderId="2" xfId="641" applyFont="1" applyFill="1" applyBorder="1" applyAlignment="1">
      <alignment horizontal="right" vertical="center"/>
    </xf>
    <xf numFmtId="0" fontId="3" fillId="5" borderId="13" xfId="683" applyFont="1" applyFill="1" applyBorder="1" applyAlignment="1">
      <alignment horizontal="center" vertical="center"/>
    </xf>
    <xf numFmtId="0" fontId="3" fillId="5" borderId="13" xfId="683" applyFont="1" applyFill="1" applyBorder="1" applyAlignment="1">
      <alignment horizontal="center" vertical="center" wrapText="1"/>
    </xf>
    <xf numFmtId="4" fontId="3" fillId="5" borderId="12" xfId="683" applyNumberFormat="1" applyFont="1" applyFill="1" applyBorder="1" applyAlignment="1">
      <alignment horizontal="center" vertical="center" wrapText="1"/>
    </xf>
    <xf numFmtId="0" fontId="4" fillId="0" borderId="20" xfId="683" applyFont="1" applyFill="1" applyBorder="1" applyAlignment="1">
      <alignment horizontal="center"/>
    </xf>
    <xf numFmtId="10" fontId="3" fillId="11" borderId="33" xfId="639" applyNumberFormat="1" applyFont="1" applyFill="1" applyBorder="1" applyAlignment="1">
      <alignment horizontal="center" vertical="center"/>
    </xf>
    <xf numFmtId="0" fontId="3" fillId="11" borderId="34" xfId="409" applyFont="1" applyFill="1" applyBorder="1" applyAlignment="1" applyProtection="1">
      <alignment horizontal="center" vertical="center" wrapText="1"/>
    </xf>
    <xf numFmtId="49" fontId="4" fillId="5" borderId="0" xfId="636" applyNumberFormat="1" applyFont="1" applyFill="1" applyBorder="1" applyAlignment="1">
      <alignment horizontal="left" vertical="top" wrapText="1"/>
    </xf>
    <xf numFmtId="0" fontId="4" fillId="5" borderId="0" xfId="0" applyFont="1" applyFill="1" applyAlignment="1">
      <alignment vertical="center"/>
    </xf>
    <xf numFmtId="0" fontId="3" fillId="11" borderId="32" xfId="683" applyFont="1" applyFill="1" applyBorder="1" applyAlignment="1">
      <alignment horizontal="center" vertical="center"/>
    </xf>
    <xf numFmtId="0" fontId="98" fillId="11" borderId="34" xfId="648" applyFont="1" applyFill="1" applyBorder="1" applyAlignment="1">
      <alignment horizontal="center" vertical="center" wrapText="1"/>
    </xf>
    <xf numFmtId="0" fontId="3" fillId="11" borderId="34" xfId="683" applyFont="1" applyFill="1" applyBorder="1" applyAlignment="1">
      <alignment horizontal="center" vertical="center" wrapText="1"/>
    </xf>
    <xf numFmtId="4" fontId="3" fillId="11" borderId="34" xfId="683" applyNumberFormat="1" applyFont="1" applyFill="1" applyBorder="1" applyAlignment="1">
      <alignment horizontal="center" vertical="center"/>
    </xf>
    <xf numFmtId="10" fontId="3" fillId="11" borderId="33" xfId="645" applyNumberFormat="1" applyFont="1" applyFill="1" applyBorder="1" applyAlignment="1">
      <alignment horizontal="center" vertical="center"/>
    </xf>
    <xf numFmtId="0" fontId="3" fillId="0" borderId="11" xfId="683" applyFont="1" applyBorder="1" applyAlignment="1">
      <alignment horizontal="center" vertical="center"/>
    </xf>
    <xf numFmtId="0" fontId="4" fillId="11" borderId="30" xfId="683" applyFont="1" applyFill="1" applyBorder="1" applyAlignment="1">
      <alignment horizontal="center" vertical="center"/>
    </xf>
    <xf numFmtId="0" fontId="3" fillId="11" borderId="21" xfId="683" applyFont="1" applyFill="1" applyBorder="1" applyAlignment="1">
      <alignment horizontal="center" vertical="center"/>
    </xf>
    <xf numFmtId="4" fontId="4" fillId="11" borderId="21" xfId="683" applyNumberFormat="1" applyFont="1" applyFill="1" applyBorder="1" applyAlignment="1">
      <alignment horizontal="center" vertical="center"/>
    </xf>
    <xf numFmtId="4" fontId="4" fillId="11" borderId="31" xfId="683" applyNumberFormat="1" applyFont="1" applyFill="1" applyBorder="1" applyAlignment="1">
      <alignment vertical="center"/>
    </xf>
    <xf numFmtId="166" fontId="3" fillId="12" borderId="87" xfId="638" applyFont="1" applyFill="1" applyBorder="1" applyAlignment="1">
      <alignment horizontal="right" vertical="center"/>
    </xf>
    <xf numFmtId="0" fontId="56" fillId="7" borderId="83" xfId="0" applyFont="1" applyFill="1" applyBorder="1" applyAlignment="1">
      <alignment horizontal="center"/>
    </xf>
    <xf numFmtId="0" fontId="56" fillId="7" borderId="84" xfId="0" applyFont="1" applyFill="1" applyBorder="1" applyAlignment="1">
      <alignment horizontal="center" wrapText="1"/>
    </xf>
    <xf numFmtId="0" fontId="29" fillId="7" borderId="84" xfId="0" applyFont="1" applyFill="1" applyBorder="1" applyAlignment="1">
      <alignment horizontal="center" vertical="center"/>
    </xf>
    <xf numFmtId="0" fontId="29" fillId="7" borderId="85" xfId="0" applyFont="1" applyFill="1" applyBorder="1" applyAlignment="1">
      <alignment horizontal="center" vertical="center"/>
    </xf>
    <xf numFmtId="4" fontId="4" fillId="0" borderId="13" xfId="0" applyNumberFormat="1" applyFont="1" applyFill="1" applyBorder="1" applyAlignment="1">
      <alignment horizontal="center"/>
    </xf>
    <xf numFmtId="4" fontId="3" fillId="4" borderId="33" xfId="640" applyNumberFormat="1" applyFont="1" applyFill="1" applyBorder="1" applyAlignment="1">
      <alignment horizontal="center" vertical="center" wrapText="1"/>
    </xf>
    <xf numFmtId="10" fontId="3" fillId="11" borderId="34" xfId="639" applyNumberFormat="1" applyFont="1" applyFill="1" applyBorder="1" applyAlignment="1">
      <alignment horizontal="center" vertical="center"/>
    </xf>
    <xf numFmtId="10" fontId="3" fillId="0" borderId="13" xfId="639" applyNumberFormat="1" applyFont="1" applyBorder="1" applyAlignment="1">
      <alignment horizontal="center" vertical="center"/>
    </xf>
    <xf numFmtId="10" fontId="3" fillId="11" borderId="21" xfId="639" applyNumberFormat="1" applyFont="1" applyFill="1" applyBorder="1" applyAlignment="1">
      <alignment vertical="center"/>
    </xf>
    <xf numFmtId="168" fontId="4" fillId="14" borderId="21" xfId="0" applyNumberFormat="1" applyFont="1" applyFill="1" applyBorder="1" applyAlignment="1">
      <alignment horizontal="right"/>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0" fontId="4" fillId="0" borderId="30" xfId="0" applyNumberFormat="1" applyFont="1" applyFill="1" applyBorder="1" applyAlignment="1">
      <alignment horizontal="center"/>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23" applyNumberFormat="1" applyFont="1" applyFill="1" applyBorder="1" applyAlignment="1">
      <alignment horizontal="left" vertical="top" wrapText="1"/>
    </xf>
    <xf numFmtId="49" fontId="4" fillId="0" borderId="0" xfId="683" applyNumberFormat="1" applyFont="1" applyBorder="1" applyAlignment="1">
      <alignment horizontal="left" vertical="top" wrapText="1"/>
    </xf>
    <xf numFmtId="0" fontId="4" fillId="0" borderId="0" xfId="23" applyNumberFormat="1" applyFont="1" applyBorder="1" applyAlignment="1">
      <alignment vertical="center"/>
    </xf>
    <xf numFmtId="0" fontId="3" fillId="0" borderId="0" xfId="23" applyFont="1" applyAlignment="1">
      <alignment vertical="center"/>
    </xf>
    <xf numFmtId="2" fontId="2" fillId="5" borderId="13" xfId="0" applyNumberFormat="1" applyFont="1" applyFill="1" applyBorder="1" applyAlignment="1">
      <alignment horizontal="right"/>
    </xf>
    <xf numFmtId="2" fontId="2" fillId="5" borderId="21" xfId="0" applyNumberFormat="1" applyFont="1" applyFill="1" applyBorder="1" applyAlignment="1">
      <alignment horizontal="right"/>
    </xf>
    <xf numFmtId="168" fontId="2" fillId="5" borderId="13" xfId="0" applyNumberFormat="1" applyFont="1" applyFill="1" applyBorder="1" applyAlignment="1">
      <alignment horizontal="right"/>
    </xf>
    <xf numFmtId="168" fontId="2" fillId="5" borderId="21" xfId="0" applyNumberFormat="1" applyFont="1" applyFill="1" applyBorder="1" applyAlignment="1">
      <alignment horizontal="right"/>
    </xf>
    <xf numFmtId="169" fontId="2" fillId="5" borderId="13" xfId="0" applyNumberFormat="1" applyFont="1" applyFill="1" applyBorder="1" applyAlignment="1">
      <alignment horizontal="right"/>
    </xf>
    <xf numFmtId="169" fontId="2" fillId="0" borderId="13" xfId="0" applyNumberFormat="1" applyFont="1" applyFill="1" applyBorder="1" applyAlignment="1">
      <alignment horizontal="right"/>
    </xf>
    <xf numFmtId="169" fontId="2" fillId="5" borderId="21" xfId="0" applyNumberFormat="1" applyFont="1" applyFill="1" applyBorder="1" applyAlignment="1">
      <alignment horizontal="right"/>
    </xf>
    <xf numFmtId="0" fontId="2" fillId="0" borderId="0" xfId="0" applyFont="1"/>
    <xf numFmtId="0" fontId="4" fillId="0" borderId="86" xfId="23" applyFont="1" applyBorder="1" applyAlignment="1">
      <alignment horizontal="center"/>
    </xf>
    <xf numFmtId="0" fontId="4" fillId="0" borderId="0" xfId="23" applyFont="1" applyFill="1" applyAlignment="1">
      <alignment vertical="center"/>
    </xf>
    <xf numFmtId="0" fontId="4" fillId="0" borderId="0" xfId="0" applyFont="1" applyAlignment="1">
      <alignment vertical="center"/>
    </xf>
    <xf numFmtId="0" fontId="4" fillId="0" borderId="0" xfId="23" applyFont="1" applyBorder="1" applyAlignment="1">
      <alignment horizontal="right" wrapText="1"/>
    </xf>
    <xf numFmtId="4" fontId="4" fillId="0" borderId="0" xfId="640" applyNumberFormat="1" applyFont="1" applyAlignment="1">
      <alignment horizontal="center" vertical="center"/>
    </xf>
    <xf numFmtId="0" fontId="7" fillId="0" borderId="16" xfId="1" applyFont="1" applyFill="1" applyBorder="1" applyAlignment="1">
      <alignment vertical="center"/>
    </xf>
    <xf numFmtId="0" fontId="4" fillId="0" borderId="0" xfId="640" applyFont="1" applyBorder="1"/>
    <xf numFmtId="0" fontId="4" fillId="0" borderId="0" xfId="640" applyFont="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0" xfId="640" applyFont="1" applyAlignment="1">
      <alignment vertical="center"/>
    </xf>
    <xf numFmtId="49" fontId="4" fillId="0" borderId="0" xfId="640" applyNumberFormat="1" applyFont="1" applyBorder="1" applyAlignment="1"/>
    <xf numFmtId="49" fontId="4" fillId="0" borderId="0" xfId="640" applyNumberFormat="1" applyFont="1" applyBorder="1" applyAlignment="1">
      <alignment vertical="center"/>
    </xf>
    <xf numFmtId="0" fontId="5" fillId="0" borderId="0" xfId="640" applyBorder="1"/>
    <xf numFmtId="0" fontId="5" fillId="0" borderId="0" xfId="640"/>
    <xf numFmtId="0" fontId="34" fillId="13" borderId="0" xfId="640" applyFont="1" applyFill="1"/>
    <xf numFmtId="167" fontId="3" fillId="0" borderId="0" xfId="641" applyFont="1" applyFill="1" applyBorder="1" applyAlignment="1">
      <alignment horizontal="right" vertical="center"/>
    </xf>
    <xf numFmtId="166" fontId="3" fillId="0" borderId="0" xfId="642" applyFont="1" applyFill="1" applyBorder="1" applyAlignment="1">
      <alignment horizontal="right" vertical="center"/>
    </xf>
    <xf numFmtId="0" fontId="4" fillId="0" borderId="0" xfId="640" applyFont="1" applyFill="1" applyAlignment="1">
      <alignment vertical="center"/>
    </xf>
    <xf numFmtId="167" fontId="3" fillId="12" borderId="8" xfId="641" applyFont="1" applyFill="1" applyBorder="1" applyAlignment="1">
      <alignment horizontal="right" vertical="center"/>
    </xf>
    <xf numFmtId="166" fontId="3" fillId="12" borderId="10" xfId="642" applyFont="1" applyFill="1" applyBorder="1" applyAlignment="1">
      <alignment horizontal="right" vertical="center"/>
    </xf>
    <xf numFmtId="0" fontId="5" fillId="0" borderId="0" xfId="640" applyFont="1" applyAlignment="1">
      <alignment vertical="center"/>
    </xf>
    <xf numFmtId="49" fontId="18" fillId="5" borderId="0" xfId="640" applyNumberFormat="1" applyFont="1" applyFill="1" applyBorder="1" applyAlignment="1">
      <alignment horizontal="center" wrapText="1"/>
    </xf>
    <xf numFmtId="0" fontId="32" fillId="0" borderId="0" xfId="640" applyFont="1" applyBorder="1" applyAlignment="1">
      <alignment vertical="center" wrapText="1"/>
    </xf>
    <xf numFmtId="166" fontId="18" fillId="5" borderId="0" xfId="644" applyFont="1" applyFill="1" applyBorder="1" applyAlignment="1">
      <alignment horizontal="right"/>
    </xf>
    <xf numFmtId="166" fontId="18" fillId="5" borderId="0" xfId="784" applyFont="1" applyFill="1" applyBorder="1" applyAlignment="1">
      <alignment horizontal="right" wrapText="1"/>
    </xf>
    <xf numFmtId="164" fontId="18" fillId="5" borderId="0" xfId="644" applyNumberFormat="1" applyFont="1" applyFill="1" applyBorder="1" applyAlignment="1">
      <alignment horizontal="right"/>
    </xf>
    <xf numFmtId="0" fontId="4" fillId="0" borderId="0" xfId="640" applyNumberFormat="1" applyFont="1" applyBorder="1" applyAlignment="1">
      <alignment vertical="center"/>
    </xf>
    <xf numFmtId="0" fontId="11" fillId="3" borderId="5" xfId="640" applyFont="1" applyFill="1" applyBorder="1" applyAlignment="1">
      <alignment horizontal="center" vertical="center"/>
    </xf>
    <xf numFmtId="0" fontId="11" fillId="3" borderId="7" xfId="640" applyFont="1" applyFill="1" applyBorder="1" applyAlignment="1">
      <alignment vertical="center" wrapText="1"/>
    </xf>
    <xf numFmtId="0" fontId="11" fillId="3" borderId="7" xfId="640" applyFont="1" applyFill="1" applyBorder="1" applyAlignment="1">
      <alignment horizontal="center" vertical="center"/>
    </xf>
    <xf numFmtId="4" fontId="11" fillId="3" borderId="7" xfId="640" applyNumberFormat="1" applyFont="1" applyFill="1" applyBorder="1" applyAlignment="1">
      <alignment vertical="center"/>
    </xf>
    <xf numFmtId="4" fontId="11" fillId="3" borderId="6" xfId="640" applyNumberFormat="1" applyFont="1" applyFill="1" applyBorder="1" applyAlignment="1">
      <alignment vertical="center"/>
    </xf>
    <xf numFmtId="0" fontId="11" fillId="0" borderId="0" xfId="640" applyNumberFormat="1" applyFont="1" applyBorder="1" applyAlignment="1">
      <alignment vertical="center"/>
    </xf>
    <xf numFmtId="0" fontId="30" fillId="0" borderId="0" xfId="640" applyNumberFormat="1" applyFont="1" applyBorder="1" applyAlignment="1">
      <alignment vertical="center"/>
    </xf>
    <xf numFmtId="0" fontId="5" fillId="0" borderId="17" xfId="640" applyNumberFormat="1" applyFont="1" applyBorder="1" applyAlignment="1">
      <alignment vertical="center"/>
    </xf>
    <xf numFmtId="0" fontId="16" fillId="0" borderId="1" xfId="640" applyNumberFormat="1" applyFont="1" applyFill="1" applyBorder="1" applyAlignment="1">
      <alignment horizontal="center" vertical="center" wrapText="1"/>
    </xf>
    <xf numFmtId="0" fontId="5" fillId="0" borderId="0" xfId="640" applyNumberFormat="1" applyFont="1" applyBorder="1" applyAlignment="1">
      <alignment vertical="center"/>
    </xf>
    <xf numFmtId="0" fontId="5" fillId="0" borderId="67" xfId="640" applyNumberFormat="1" applyFont="1" applyBorder="1" applyAlignment="1">
      <alignment vertical="center"/>
    </xf>
    <xf numFmtId="0" fontId="5" fillId="0" borderId="1" xfId="0" applyNumberFormat="1" applyFont="1" applyBorder="1" applyAlignment="1">
      <alignment horizontal="center" vertical="center" wrapText="1"/>
    </xf>
    <xf numFmtId="10" fontId="12" fillId="0" borderId="1" xfId="645" applyNumberFormat="1" applyFont="1" applyFill="1" applyBorder="1" applyAlignment="1">
      <alignment horizontal="center" vertical="center" wrapText="1"/>
    </xf>
    <xf numFmtId="0" fontId="13" fillId="0" borderId="0" xfId="640" applyNumberFormat="1" applyFont="1" applyBorder="1" applyAlignment="1">
      <alignment vertical="center"/>
    </xf>
    <xf numFmtId="0" fontId="5" fillId="0" borderId="0" xfId="640" applyNumberFormat="1" applyFont="1" applyFill="1" applyBorder="1" applyAlignment="1">
      <alignment vertical="center"/>
    </xf>
    <xf numFmtId="0" fontId="3" fillId="0" borderId="14" xfId="640" applyFont="1" applyFill="1" applyBorder="1" applyAlignment="1">
      <alignment vertical="center" wrapText="1"/>
    </xf>
    <xf numFmtId="0" fontId="4" fillId="0" borderId="16" xfId="640" applyFont="1" applyFill="1" applyBorder="1" applyAlignment="1">
      <alignment vertical="center"/>
    </xf>
    <xf numFmtId="0" fontId="3" fillId="0" borderId="16" xfId="640" applyNumberFormat="1" applyFont="1" applyBorder="1" applyAlignment="1">
      <alignment vertical="center"/>
    </xf>
    <xf numFmtId="0" fontId="3" fillId="0" borderId="16" xfId="640" applyNumberFormat="1" applyFont="1" applyBorder="1" applyAlignment="1">
      <alignment horizontal="center" vertical="center"/>
    </xf>
    <xf numFmtId="0" fontId="3" fillId="0" borderId="16" xfId="640" applyFont="1" applyFill="1" applyBorder="1" applyAlignment="1">
      <alignment horizontal="right" vertical="center" wrapText="1"/>
    </xf>
    <xf numFmtId="14" fontId="4" fillId="0" borderId="15" xfId="640" applyNumberFormat="1" applyFont="1" applyFill="1" applyBorder="1" applyAlignment="1">
      <alignment horizontal="right" vertical="center"/>
    </xf>
    <xf numFmtId="0" fontId="5" fillId="0" borderId="0" xfId="640" applyFont="1" applyFill="1" applyAlignment="1">
      <alignment vertical="center"/>
    </xf>
    <xf numFmtId="0" fontId="3" fillId="0" borderId="8" xfId="640" applyFont="1" applyFill="1" applyBorder="1" applyAlignment="1">
      <alignment vertical="center" wrapText="1"/>
    </xf>
    <xf numFmtId="0" fontId="4" fillId="0" borderId="9" xfId="640" applyFont="1" applyFill="1" applyBorder="1" applyAlignment="1">
      <alignment vertical="center"/>
    </xf>
    <xf numFmtId="0" fontId="3" fillId="0" borderId="9" xfId="640" applyNumberFormat="1" applyFont="1" applyBorder="1" applyAlignment="1">
      <alignment vertical="center"/>
    </xf>
    <xf numFmtId="0" fontId="3" fillId="0" borderId="9" xfId="640" applyNumberFormat="1" applyFont="1" applyBorder="1" applyAlignment="1">
      <alignment horizontal="center" vertical="center"/>
    </xf>
    <xf numFmtId="0" fontId="3" fillId="0" borderId="9" xfId="640" applyFont="1" applyFill="1" applyBorder="1" applyAlignment="1">
      <alignment horizontal="right" vertical="center"/>
    </xf>
    <xf numFmtId="10" fontId="4" fillId="0" borderId="10" xfId="645" applyNumberFormat="1" applyFont="1" applyFill="1" applyBorder="1" applyAlignment="1">
      <alignment horizontal="right" vertical="center" wrapText="1"/>
    </xf>
    <xf numFmtId="0" fontId="11" fillId="0" borderId="0" xfId="640" applyFont="1" applyFill="1" applyAlignment="1">
      <alignment vertical="center"/>
    </xf>
    <xf numFmtId="0" fontId="11" fillId="7" borderId="8" xfId="640" applyFont="1" applyFill="1" applyBorder="1" applyAlignment="1">
      <alignment horizontal="center" vertical="center"/>
    </xf>
    <xf numFmtId="0" fontId="11" fillId="7" borderId="9" xfId="640" applyFont="1" applyFill="1" applyBorder="1" applyAlignment="1">
      <alignment vertical="center" wrapText="1"/>
    </xf>
    <xf numFmtId="0" fontId="11" fillId="7" borderId="9" xfId="640" applyFont="1" applyFill="1" applyBorder="1" applyAlignment="1">
      <alignment horizontal="center" vertical="center"/>
    </xf>
    <xf numFmtId="4" fontId="11" fillId="7" borderId="9" xfId="640" applyNumberFormat="1" applyFont="1" applyFill="1" applyBorder="1" applyAlignment="1">
      <alignment vertical="center"/>
    </xf>
    <xf numFmtId="4" fontId="11" fillId="7" borderId="10" xfId="640" applyNumberFormat="1" applyFont="1" applyFill="1" applyBorder="1" applyAlignment="1">
      <alignment vertical="center"/>
    </xf>
    <xf numFmtId="0" fontId="11" fillId="7" borderId="5" xfId="640" applyFont="1" applyFill="1" applyBorder="1" applyAlignment="1">
      <alignment horizontal="center" vertical="center"/>
    </xf>
    <xf numFmtId="0" fontId="11" fillId="7" borderId="7" xfId="640" applyFont="1" applyFill="1" applyBorder="1" applyAlignment="1">
      <alignment vertical="center" wrapText="1"/>
    </xf>
    <xf numFmtId="0" fontId="11" fillId="7" borderId="7" xfId="640" applyFont="1" applyFill="1" applyBorder="1" applyAlignment="1">
      <alignment horizontal="center" vertical="center"/>
    </xf>
    <xf numFmtId="4" fontId="11" fillId="7" borderId="7" xfId="640" applyNumberFormat="1" applyFont="1" applyFill="1" applyBorder="1" applyAlignment="1">
      <alignment vertical="center"/>
    </xf>
    <xf numFmtId="4" fontId="11" fillId="7" borderId="6" xfId="640" applyNumberFormat="1" applyFont="1" applyFill="1" applyBorder="1" applyAlignment="1">
      <alignment vertical="center"/>
    </xf>
    <xf numFmtId="0" fontId="5" fillId="5" borderId="0" xfId="640" applyFill="1" applyBorder="1" applyAlignment="1">
      <alignment vertical="center" wrapText="1"/>
    </xf>
    <xf numFmtId="0" fontId="2" fillId="0" borderId="0" xfId="0" applyFont="1" applyAlignment="1">
      <alignment horizontal="center"/>
    </xf>
    <xf numFmtId="0" fontId="5" fillId="0" borderId="14" xfId="1" applyNumberFormat="1" applyFont="1" applyBorder="1" applyAlignment="1">
      <alignment vertical="center"/>
    </xf>
    <xf numFmtId="0" fontId="5" fillId="5" borderId="0" xfId="1" applyNumberFormat="1" applyFont="1" applyFill="1" applyBorder="1" applyAlignment="1">
      <alignment vertical="center"/>
    </xf>
    <xf numFmtId="0" fontId="5" fillId="0" borderId="0" xfId="1" applyNumberFormat="1" applyFont="1" applyBorder="1" applyAlignment="1">
      <alignment vertical="center"/>
    </xf>
    <xf numFmtId="0" fontId="5" fillId="0" borderId="1" xfId="1" applyNumberFormat="1" applyFont="1" applyBorder="1" applyAlignment="1">
      <alignment horizontal="center" vertical="center" wrapText="1"/>
    </xf>
    <xf numFmtId="10" fontId="12" fillId="0" borderId="5" xfId="1" applyNumberFormat="1" applyFont="1" applyFill="1" applyBorder="1" applyAlignment="1">
      <alignment horizontal="center" vertical="center"/>
    </xf>
    <xf numFmtId="0" fontId="18" fillId="0" borderId="14" xfId="1" applyFont="1" applyFill="1" applyBorder="1" applyAlignment="1">
      <alignment vertical="center" wrapText="1"/>
    </xf>
    <xf numFmtId="0" fontId="5" fillId="0" borderId="16" xfId="1" applyFont="1" applyFill="1" applyBorder="1" applyAlignment="1">
      <alignment vertical="center"/>
    </xf>
    <xf numFmtId="0" fontId="5" fillId="0" borderId="16" xfId="1" applyFont="1" applyFill="1" applyBorder="1" applyAlignment="1">
      <alignment vertical="center" wrapText="1"/>
    </xf>
    <xf numFmtId="165" fontId="18" fillId="0" borderId="16" xfId="839" applyFont="1" applyFill="1" applyBorder="1" applyAlignment="1">
      <alignment horizontal="right" vertical="center" wrapText="1"/>
    </xf>
    <xf numFmtId="14" fontId="5" fillId="0" borderId="15" xfId="839" applyNumberFormat="1" applyFont="1" applyFill="1" applyBorder="1" applyAlignment="1">
      <alignment vertical="center" wrapText="1"/>
    </xf>
    <xf numFmtId="14" fontId="5" fillId="5" borderId="0" xfId="1" applyNumberFormat="1" applyFont="1" applyFill="1" applyBorder="1" applyAlignment="1">
      <alignment horizontal="right" vertical="center"/>
    </xf>
    <xf numFmtId="0" fontId="18" fillId="0" borderId="8" xfId="1" applyFont="1" applyFill="1" applyBorder="1" applyAlignment="1">
      <alignment vertical="center" wrapText="1"/>
    </xf>
    <xf numFmtId="0" fontId="5" fillId="0" borderId="9" xfId="1" applyFont="1" applyFill="1" applyBorder="1" applyAlignment="1">
      <alignment vertical="center"/>
    </xf>
    <xf numFmtId="165" fontId="18" fillId="0" borderId="9" xfId="839" applyFont="1" applyFill="1" applyBorder="1" applyAlignment="1">
      <alignment horizontal="right" vertical="center"/>
    </xf>
    <xf numFmtId="10" fontId="18" fillId="0" borderId="10" xfId="924" applyNumberFormat="1" applyFont="1" applyFill="1" applyBorder="1" applyAlignment="1">
      <alignment vertical="center"/>
    </xf>
    <xf numFmtId="10" fontId="5" fillId="5" borderId="0" xfId="645" applyNumberFormat="1" applyFont="1" applyFill="1" applyBorder="1" applyAlignment="1">
      <alignment horizontal="right" vertical="center" wrapText="1"/>
    </xf>
    <xf numFmtId="0" fontId="106" fillId="0" borderId="90" xfId="0" applyFont="1" applyBorder="1" applyAlignment="1">
      <alignment horizontal="center" vertical="center" wrapText="1"/>
    </xf>
    <xf numFmtId="0" fontId="101" fillId="0" borderId="90" xfId="0" applyFont="1" applyBorder="1" applyAlignment="1">
      <alignment horizontal="center" vertical="center" wrapText="1"/>
    </xf>
    <xf numFmtId="0" fontId="101" fillId="0" borderId="90" xfId="0" applyFont="1" applyBorder="1" applyAlignment="1">
      <alignment horizontal="left" vertical="center"/>
    </xf>
    <xf numFmtId="10" fontId="101" fillId="0" borderId="90" xfId="924" applyNumberFormat="1" applyFont="1" applyBorder="1" applyAlignment="1">
      <alignment horizontal="center" vertical="center" wrapText="1"/>
    </xf>
    <xf numFmtId="0" fontId="101" fillId="49" borderId="90" xfId="0" applyFont="1" applyFill="1" applyBorder="1" applyAlignment="1">
      <alignment horizontal="center" vertical="center" wrapText="1"/>
    </xf>
    <xf numFmtId="0" fontId="101" fillId="49" borderId="90" xfId="0" applyFont="1" applyFill="1" applyBorder="1" applyAlignment="1">
      <alignment horizontal="left" vertical="center" wrapText="1"/>
    </xf>
    <xf numFmtId="10" fontId="101" fillId="49" borderId="90" xfId="924" applyNumberFormat="1" applyFont="1" applyFill="1" applyBorder="1" applyAlignment="1">
      <alignment horizontal="center" vertical="center" wrapText="1"/>
    </xf>
    <xf numFmtId="0" fontId="101" fillId="0" borderId="90" xfId="0" applyFont="1" applyBorder="1" applyAlignment="1">
      <alignment horizontal="left" vertical="center" wrapText="1"/>
    </xf>
    <xf numFmtId="0" fontId="101" fillId="49" borderId="90" xfId="0" applyFont="1" applyFill="1" applyBorder="1" applyAlignment="1">
      <alignment horizontal="left" vertical="center"/>
    </xf>
    <xf numFmtId="10" fontId="101" fillId="0" borderId="90" xfId="924" applyNumberFormat="1" applyFont="1" applyBorder="1" applyAlignment="1">
      <alignment horizontal="center" vertical="center"/>
    </xf>
    <xf numFmtId="10" fontId="101" fillId="49" borderId="90" xfId="924" applyNumberFormat="1" applyFont="1" applyFill="1" applyBorder="1" applyAlignment="1">
      <alignment horizontal="center" vertical="center"/>
    </xf>
    <xf numFmtId="0" fontId="106" fillId="49" borderId="90" xfId="0" applyFont="1" applyFill="1" applyBorder="1" applyAlignment="1">
      <alignment horizontal="center" vertical="center"/>
    </xf>
    <xf numFmtId="0" fontId="106" fillId="49" borderId="90" xfId="0" applyFont="1" applyFill="1" applyBorder="1" applyAlignment="1">
      <alignment horizontal="center" vertical="center" wrapText="1"/>
    </xf>
    <xf numFmtId="10" fontId="106" fillId="49" borderId="90" xfId="924" applyNumberFormat="1" applyFont="1" applyFill="1" applyBorder="1" applyAlignment="1">
      <alignment horizontal="center" vertical="center" wrapText="1"/>
    </xf>
    <xf numFmtId="0" fontId="101" fillId="0" borderId="90" xfId="0" applyFont="1" applyBorder="1" applyAlignment="1">
      <alignment horizontal="center" vertical="center"/>
    </xf>
    <xf numFmtId="0" fontId="101" fillId="49" borderId="90" xfId="0" applyFont="1" applyFill="1" applyBorder="1" applyAlignment="1">
      <alignment horizontal="center" vertical="center"/>
    </xf>
    <xf numFmtId="0" fontId="106" fillId="0" borderId="90" xfId="0" applyFont="1" applyBorder="1" applyAlignment="1">
      <alignment horizontal="center" vertical="center"/>
    </xf>
    <xf numFmtId="10" fontId="106" fillId="0" borderId="90" xfId="924" applyNumberFormat="1" applyFont="1" applyBorder="1" applyAlignment="1">
      <alignment horizontal="center" vertical="center" wrapText="1"/>
    </xf>
    <xf numFmtId="10" fontId="107" fillId="47" borderId="90" xfId="0" applyNumberFormat="1" applyFont="1" applyFill="1" applyBorder="1" applyAlignment="1">
      <alignment horizontal="center" vertical="center" wrapText="1"/>
    </xf>
    <xf numFmtId="4" fontId="4" fillId="0" borderId="31" xfId="0" applyNumberFormat="1" applyFont="1" applyFill="1" applyBorder="1" applyAlignment="1">
      <alignment horizontal="right"/>
    </xf>
    <xf numFmtId="167" fontId="3" fillId="15" borderId="8" xfId="637" applyFont="1" applyFill="1" applyBorder="1" applyAlignment="1">
      <alignment horizontal="right" vertical="center"/>
    </xf>
    <xf numFmtId="0" fontId="3" fillId="4" borderId="32" xfId="635" applyFont="1" applyFill="1" applyBorder="1" applyAlignment="1">
      <alignment horizontal="center" vertical="center"/>
    </xf>
    <xf numFmtId="2" fontId="4" fillId="0" borderId="21" xfId="640" applyNumberFormat="1" applyFont="1" applyFill="1" applyBorder="1" applyAlignment="1">
      <alignment horizontal="right"/>
    </xf>
    <xf numFmtId="167" fontId="4" fillId="0" borderId="31" xfId="641" applyFont="1" applyFill="1" applyBorder="1" applyAlignment="1">
      <alignment horizontal="left"/>
    </xf>
    <xf numFmtId="0" fontId="4" fillId="0" borderId="0" xfId="640" applyFont="1" applyAlignment="1">
      <alignment vertical="center" wrapText="1"/>
    </xf>
    <xf numFmtId="10" fontId="3" fillId="0" borderId="0" xfId="645" applyNumberFormat="1" applyFont="1" applyAlignment="1">
      <alignment vertical="center"/>
    </xf>
    <xf numFmtId="4" fontId="4" fillId="0" borderId="0" xfId="640" applyNumberFormat="1" applyFont="1" applyAlignment="1">
      <alignment vertical="center"/>
    </xf>
    <xf numFmtId="167" fontId="4" fillId="0" borderId="12" xfId="641" applyFont="1" applyFill="1" applyBorder="1" applyAlignment="1">
      <alignment horizontal="left"/>
    </xf>
    <xf numFmtId="167" fontId="4" fillId="0" borderId="0" xfId="641" applyFont="1" applyFill="1" applyBorder="1" applyAlignment="1">
      <alignment horizontal="center"/>
    </xf>
    <xf numFmtId="168" fontId="4" fillId="0" borderId="0" xfId="640" applyNumberFormat="1" applyFont="1" applyFill="1" applyBorder="1" applyAlignment="1">
      <alignment horizontal="right"/>
    </xf>
    <xf numFmtId="2" fontId="4" fillId="0" borderId="13" xfId="640" applyNumberFormat="1" applyFont="1" applyFill="1" applyBorder="1" applyAlignment="1">
      <alignment horizontal="right"/>
    </xf>
    <xf numFmtId="49" fontId="4" fillId="5" borderId="0" xfId="0" applyNumberFormat="1" applyFont="1" applyFill="1" applyBorder="1" applyAlignment="1">
      <alignment horizontal="left" vertical="top" wrapText="1"/>
    </xf>
    <xf numFmtId="0" fontId="3" fillId="0" borderId="47" xfId="640" applyFont="1" applyFill="1" applyBorder="1" applyAlignment="1">
      <alignment vertical="center" wrapText="1"/>
    </xf>
    <xf numFmtId="14" fontId="4" fillId="0" borderId="48" xfId="640" applyNumberFormat="1" applyFont="1" applyFill="1" applyBorder="1" applyAlignment="1">
      <alignment horizontal="right" vertical="center"/>
    </xf>
    <xf numFmtId="0" fontId="3" fillId="0" borderId="43" xfId="640" applyFont="1" applyFill="1" applyBorder="1" applyAlignment="1">
      <alignment vertical="center" wrapText="1"/>
    </xf>
    <xf numFmtId="0" fontId="4" fillId="0" borderId="28" xfId="640" applyFont="1" applyFill="1" applyBorder="1" applyAlignment="1">
      <alignment vertical="center"/>
    </xf>
    <xf numFmtId="0" fontId="3" fillId="0" borderId="28" xfId="640" applyFont="1" applyFill="1" applyBorder="1" applyAlignment="1">
      <alignment horizontal="right" vertical="center"/>
    </xf>
    <xf numFmtId="10" fontId="4" fillId="0" borderId="44" xfId="645" applyNumberFormat="1" applyFont="1" applyFill="1" applyBorder="1" applyAlignment="1">
      <alignment horizontal="right" vertical="center" wrapText="1"/>
    </xf>
    <xf numFmtId="0" fontId="11" fillId="7" borderId="45" xfId="640" applyFont="1" applyFill="1" applyBorder="1" applyAlignment="1">
      <alignment horizontal="center" vertical="center"/>
    </xf>
    <xf numFmtId="4" fontId="11" fillId="7" borderId="49" xfId="640" applyNumberFormat="1" applyFont="1" applyFill="1" applyBorder="1" applyAlignment="1">
      <alignment vertical="center"/>
    </xf>
    <xf numFmtId="0" fontId="11" fillId="7" borderId="35" xfId="640" applyFont="1" applyFill="1" applyBorder="1" applyAlignment="1">
      <alignment horizontal="center" vertical="center"/>
    </xf>
    <xf numFmtId="4" fontId="11" fillId="7" borderId="36" xfId="640" applyNumberFormat="1" applyFont="1" applyFill="1" applyBorder="1" applyAlignment="1">
      <alignment vertical="center"/>
    </xf>
    <xf numFmtId="49" fontId="33" fillId="5" borderId="40" xfId="640" applyNumberFormat="1" applyFont="1" applyFill="1" applyBorder="1" applyAlignment="1">
      <alignment vertical="center" wrapText="1"/>
    </xf>
    <xf numFmtId="0" fontId="5" fillId="5" borderId="50" xfId="640" applyFill="1" applyBorder="1" applyAlignment="1">
      <alignment vertical="center" wrapText="1"/>
    </xf>
    <xf numFmtId="0" fontId="4" fillId="0" borderId="11" xfId="640" applyNumberFormat="1" applyFont="1" applyFill="1" applyBorder="1" applyAlignment="1">
      <alignment horizontal="center" vertical="center"/>
    </xf>
    <xf numFmtId="2" fontId="4" fillId="5" borderId="13" xfId="640" applyNumberFormat="1" applyFont="1" applyFill="1" applyBorder="1" applyAlignment="1">
      <alignment horizontal="right"/>
    </xf>
    <xf numFmtId="166" fontId="3" fillId="12" borderId="4" xfId="642" applyFont="1" applyFill="1" applyBorder="1" applyAlignment="1">
      <alignment horizontal="right" vertical="center"/>
    </xf>
    <xf numFmtId="49" fontId="4" fillId="0" borderId="0" xfId="640" applyNumberFormat="1" applyFont="1" applyBorder="1" applyAlignment="1">
      <alignment vertical="top"/>
    </xf>
    <xf numFmtId="2" fontId="4" fillId="0" borderId="12" xfId="640" applyNumberFormat="1" applyFont="1" applyBorder="1" applyAlignment="1">
      <alignment horizontal="right" wrapText="1"/>
    </xf>
    <xf numFmtId="0" fontId="4" fillId="0" borderId="0" xfId="640" applyFont="1" applyBorder="1" applyAlignment="1">
      <alignment horizontal="right" wrapText="1"/>
    </xf>
    <xf numFmtId="0" fontId="4" fillId="0" borderId="31" xfId="640" applyFont="1" applyBorder="1" applyAlignment="1">
      <alignment horizontal="right" wrapText="1"/>
    </xf>
    <xf numFmtId="49" fontId="4" fillId="0" borderId="11" xfId="640" applyNumberFormat="1" applyFont="1" applyFill="1" applyBorder="1" applyAlignment="1">
      <alignment horizontal="center"/>
    </xf>
    <xf numFmtId="0" fontId="4" fillId="0" borderId="13" xfId="635" applyFont="1" applyFill="1" applyBorder="1" applyAlignment="1">
      <alignment horizontal="left" wrapText="1"/>
    </xf>
    <xf numFmtId="0" fontId="4" fillId="0" borderId="13" xfId="640" applyFont="1" applyBorder="1" applyAlignment="1">
      <alignment horizontal="center"/>
    </xf>
    <xf numFmtId="167" fontId="2" fillId="0" borderId="13" xfId="781" applyFont="1" applyFill="1" applyBorder="1" applyAlignment="1">
      <alignment horizontal="center"/>
    </xf>
    <xf numFmtId="49" fontId="4" fillId="5" borderId="0" xfId="640" applyNumberFormat="1" applyFont="1" applyFill="1" applyBorder="1" applyAlignment="1">
      <alignment horizontal="left" vertical="top" wrapText="1"/>
    </xf>
    <xf numFmtId="0" fontId="4" fillId="0" borderId="66" xfId="640" applyNumberFormat="1" applyFont="1" applyBorder="1" applyAlignment="1">
      <alignment horizontal="center"/>
    </xf>
    <xf numFmtId="0" fontId="4" fillId="0" borderId="25" xfId="1" applyFont="1" applyFill="1" applyBorder="1" applyAlignment="1">
      <alignment wrapText="1"/>
    </xf>
    <xf numFmtId="0" fontId="4" fillId="0" borderId="25" xfId="1" applyFont="1" applyFill="1" applyBorder="1" applyAlignment="1">
      <alignment horizontal="center" wrapText="1"/>
    </xf>
    <xf numFmtId="2" fontId="4" fillId="0" borderId="25" xfId="640" applyNumberFormat="1" applyFont="1" applyBorder="1" applyAlignment="1">
      <alignment horizontal="right"/>
    </xf>
    <xf numFmtId="2" fontId="4" fillId="0" borderId="25" xfId="1" applyNumberFormat="1" applyFont="1" applyFill="1" applyBorder="1" applyAlignment="1">
      <alignment horizontal="right" wrapText="1"/>
    </xf>
    <xf numFmtId="4" fontId="4" fillId="0" borderId="65" xfId="640" applyNumberFormat="1" applyFont="1" applyBorder="1" applyAlignment="1">
      <alignment horizontal="right"/>
    </xf>
    <xf numFmtId="0" fontId="4" fillId="0" borderId="11" xfId="640" applyFont="1" applyFill="1" applyBorder="1" applyAlignment="1">
      <alignment horizontal="center"/>
    </xf>
    <xf numFmtId="0" fontId="4" fillId="0" borderId="30" xfId="640" applyNumberFormat="1" applyFont="1" applyFill="1" applyBorder="1" applyAlignment="1">
      <alignment horizontal="center"/>
    </xf>
    <xf numFmtId="4" fontId="4" fillId="0" borderId="31" xfId="640" applyNumberFormat="1" applyFont="1" applyFill="1" applyBorder="1" applyAlignment="1">
      <alignment horizontal="right"/>
    </xf>
    <xf numFmtId="0" fontId="4" fillId="0" borderId="30" xfId="640" applyFont="1" applyBorder="1" applyAlignment="1">
      <alignment horizontal="center" wrapText="1"/>
    </xf>
    <xf numFmtId="49" fontId="4" fillId="0" borderId="11" xfId="640" applyNumberFormat="1" applyFont="1" applyFill="1" applyBorder="1" applyAlignment="1">
      <alignment horizontal="center" vertical="center"/>
    </xf>
    <xf numFmtId="167" fontId="3" fillId="5" borderId="0" xfId="641" applyFont="1" applyFill="1" applyBorder="1" applyAlignment="1">
      <alignment horizontal="right" vertical="center"/>
    </xf>
    <xf numFmtId="166" fontId="3" fillId="5" borderId="0" xfId="642" applyFont="1" applyFill="1" applyBorder="1" applyAlignment="1">
      <alignment horizontal="right" vertical="center"/>
    </xf>
    <xf numFmtId="0" fontId="4" fillId="0" borderId="13" xfId="640" applyFont="1" applyFill="1" applyBorder="1" applyAlignment="1">
      <alignment horizontal="center"/>
    </xf>
    <xf numFmtId="0" fontId="4" fillId="0" borderId="11" xfId="640" applyNumberFormat="1" applyFont="1" applyFill="1" applyBorder="1" applyAlignment="1">
      <alignment horizontal="center"/>
    </xf>
    <xf numFmtId="168" fontId="4" fillId="0" borderId="13" xfId="640" applyNumberFormat="1" applyFont="1" applyFill="1" applyBorder="1" applyAlignment="1">
      <alignment horizontal="right"/>
    </xf>
    <xf numFmtId="4" fontId="4" fillId="0" borderId="12" xfId="640" applyNumberFormat="1" applyFont="1" applyFill="1" applyBorder="1" applyAlignment="1">
      <alignment horizontal="right"/>
    </xf>
    <xf numFmtId="49" fontId="4" fillId="5" borderId="0" xfId="640" applyNumberFormat="1" applyFont="1" applyFill="1" applyBorder="1" applyAlignment="1">
      <alignment horizontal="left" vertical="center" wrapText="1"/>
    </xf>
    <xf numFmtId="2" fontId="4" fillId="5" borderId="21" xfId="640" applyNumberFormat="1" applyFont="1" applyFill="1" applyBorder="1" applyAlignment="1">
      <alignment horizontal="right"/>
    </xf>
    <xf numFmtId="0" fontId="4" fillId="0" borderId="13" xfId="640" applyFont="1" applyFill="1" applyBorder="1" applyAlignment="1">
      <alignment horizontal="left" wrapText="1"/>
    </xf>
    <xf numFmtId="49" fontId="4" fillId="5" borderId="0" xfId="640" applyNumberFormat="1" applyFont="1" applyFill="1" applyBorder="1" applyAlignment="1">
      <alignment vertical="top"/>
    </xf>
    <xf numFmtId="168" fontId="4" fillId="0" borderId="13" xfId="640" applyNumberFormat="1" applyFont="1" applyBorder="1" applyAlignment="1">
      <alignment horizontal="right"/>
    </xf>
    <xf numFmtId="168" fontId="4" fillId="0" borderId="21" xfId="640" applyNumberFormat="1" applyFont="1" applyBorder="1" applyAlignment="1">
      <alignment horizontal="right"/>
    </xf>
    <xf numFmtId="0" fontId="3" fillId="0" borderId="40" xfId="640" applyFont="1" applyFill="1" applyBorder="1" applyAlignment="1">
      <alignment vertical="center" wrapText="1"/>
    </xf>
    <xf numFmtId="0" fontId="3" fillId="0" borderId="0" xfId="640" applyFont="1" applyFill="1" applyBorder="1" applyAlignment="1">
      <alignment horizontal="right" vertical="center" wrapText="1"/>
    </xf>
    <xf numFmtId="14" fontId="4" fillId="0" borderId="50" xfId="640" applyNumberFormat="1" applyFont="1" applyFill="1" applyBorder="1" applyAlignment="1">
      <alignment horizontal="right" vertical="center"/>
    </xf>
    <xf numFmtId="10" fontId="4" fillId="11" borderId="34" xfId="645" applyNumberFormat="1" applyFont="1" applyFill="1" applyBorder="1" applyAlignment="1">
      <alignment horizontal="center" vertical="center"/>
    </xf>
    <xf numFmtId="10" fontId="3" fillId="0" borderId="0" xfId="645" applyNumberFormat="1" applyFont="1" applyFill="1" applyBorder="1" applyAlignment="1">
      <alignment vertical="center"/>
    </xf>
    <xf numFmtId="0" fontId="4" fillId="0" borderId="0" xfId="640" applyFont="1" applyFill="1" applyBorder="1"/>
    <xf numFmtId="10" fontId="3" fillId="0" borderId="37" xfId="645" applyNumberFormat="1" applyFont="1" applyFill="1" applyBorder="1" applyAlignment="1">
      <alignment vertical="center"/>
    </xf>
    <xf numFmtId="49" fontId="4" fillId="0" borderId="11" xfId="640" applyNumberFormat="1" applyFont="1" applyBorder="1" applyAlignment="1">
      <alignment horizontal="center"/>
    </xf>
    <xf numFmtId="0" fontId="4" fillId="0" borderId="13" xfId="640" applyFont="1" applyBorder="1" applyAlignment="1">
      <alignment horizontal="left" wrapText="1"/>
    </xf>
    <xf numFmtId="4" fontId="4" fillId="0" borderId="13" xfId="640" applyNumberFormat="1" applyFont="1" applyBorder="1" applyAlignment="1">
      <alignment horizontal="right"/>
    </xf>
    <xf numFmtId="0" fontId="4" fillId="0" borderId="0" xfId="640" applyNumberFormat="1" applyFont="1" applyFill="1" applyBorder="1" applyAlignment="1">
      <alignment horizontal="center" vertical="center"/>
    </xf>
    <xf numFmtId="0" fontId="4" fillId="0" borderId="0" xfId="635" applyFont="1" applyFill="1" applyBorder="1" applyAlignment="1">
      <alignment horizontal="left" wrapText="1"/>
    </xf>
    <xf numFmtId="0" fontId="4" fillId="0" borderId="0" xfId="635" applyFont="1" applyBorder="1" applyAlignment="1">
      <alignment horizontal="center" wrapText="1"/>
    </xf>
    <xf numFmtId="0" fontId="4" fillId="5" borderId="0" xfId="640" applyFont="1" applyFill="1" applyBorder="1" applyAlignment="1">
      <alignment horizontal="center" vertical="center"/>
    </xf>
    <xf numFmtId="167" fontId="2" fillId="0" borderId="0" xfId="781" applyFont="1" applyFill="1" applyBorder="1" applyAlignment="1">
      <alignment horizontal="center"/>
    </xf>
    <xf numFmtId="4" fontId="4" fillId="0" borderId="0" xfId="640" applyNumberFormat="1" applyFont="1" applyBorder="1" applyAlignment="1">
      <alignment horizontal="right"/>
    </xf>
    <xf numFmtId="0" fontId="4" fillId="0" borderId="0" xfId="635" applyFont="1" applyFill="1" applyBorder="1" applyAlignment="1">
      <alignment horizontal="center" wrapText="1"/>
    </xf>
    <xf numFmtId="0" fontId="4" fillId="0" borderId="0" xfId="640" applyFont="1" applyFill="1" applyBorder="1" applyAlignment="1">
      <alignment horizontal="center" vertical="center"/>
    </xf>
    <xf numFmtId="4" fontId="4" fillId="0" borderId="0" xfId="640" applyNumberFormat="1" applyFont="1" applyFill="1" applyBorder="1" applyAlignment="1">
      <alignment horizontal="right"/>
    </xf>
    <xf numFmtId="0" fontId="4" fillId="5" borderId="13" xfId="640" applyFont="1" applyFill="1" applyBorder="1" applyAlignment="1">
      <alignment horizontal="left" wrapText="1"/>
    </xf>
    <xf numFmtId="166" fontId="4" fillId="0" borderId="0" xfId="640" applyNumberFormat="1" applyFont="1" applyBorder="1"/>
    <xf numFmtId="166" fontId="5" fillId="0" borderId="0" xfId="640" applyNumberFormat="1" applyBorder="1"/>
    <xf numFmtId="166" fontId="3" fillId="12" borderId="4" xfId="642" applyFont="1" applyFill="1" applyBorder="1" applyAlignment="1">
      <alignment horizontal="right" vertical="center"/>
    </xf>
    <xf numFmtId="0" fontId="4" fillId="0" borderId="13" xfId="1" applyFont="1" applyFill="1" applyBorder="1" applyAlignment="1">
      <alignment wrapText="1"/>
    </xf>
    <xf numFmtId="4" fontId="4" fillId="0" borderId="13" xfId="1" applyNumberFormat="1" applyFont="1" applyFill="1" applyBorder="1" applyAlignment="1">
      <alignment horizontal="right" wrapText="1"/>
    </xf>
    <xf numFmtId="0" fontId="4" fillId="0" borderId="11" xfId="0" applyFont="1" applyFill="1" applyBorder="1" applyAlignment="1">
      <alignment horizontal="center" wrapText="1"/>
    </xf>
    <xf numFmtId="167" fontId="3" fillId="12" borderId="2" xfId="641" applyFont="1" applyFill="1" applyBorder="1" applyAlignment="1">
      <alignment horizontal="right"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3" fillId="0" borderId="0" xfId="640" applyFont="1" applyAlignment="1">
      <alignment vertical="center"/>
    </xf>
    <xf numFmtId="0" fontId="4" fillId="5" borderId="13" xfId="1" applyFont="1" applyFill="1" applyBorder="1" applyAlignment="1">
      <alignment wrapText="1"/>
    </xf>
    <xf numFmtId="0" fontId="101" fillId="0" borderId="13" xfId="0" applyFont="1" applyBorder="1" applyAlignment="1">
      <alignment horizontal="left" wrapText="1"/>
    </xf>
    <xf numFmtId="0" fontId="3" fillId="0" borderId="0" xfId="23" applyFont="1" applyBorder="1"/>
    <xf numFmtId="0" fontId="4" fillId="0" borderId="11" xfId="840" applyNumberFormat="1" applyFont="1" applyFill="1" applyBorder="1" applyAlignment="1">
      <alignment horizontal="center" vertical="center"/>
    </xf>
    <xf numFmtId="0" fontId="3" fillId="0" borderId="0" xfId="23" applyFont="1" applyBorder="1" applyAlignment="1">
      <alignment vertical="center"/>
    </xf>
    <xf numFmtId="169" fontId="2" fillId="0" borderId="13" xfId="781" applyNumberFormat="1" applyFont="1" applyFill="1" applyBorder="1" applyAlignment="1" applyProtection="1">
      <alignment horizontal="right" vertical="center"/>
    </xf>
    <xf numFmtId="0" fontId="5" fillId="0" borderId="0" xfId="640" applyBorder="1"/>
    <xf numFmtId="0" fontId="5" fillId="0" borderId="0" xfId="640"/>
    <xf numFmtId="0" fontId="4" fillId="0" borderId="21" xfId="1" applyFont="1" applyFill="1" applyBorder="1" applyAlignment="1">
      <alignment vertical="center" wrapText="1"/>
    </xf>
    <xf numFmtId="167" fontId="3" fillId="12" borderId="5" xfId="641" applyFont="1" applyFill="1" applyBorder="1" applyAlignment="1">
      <alignment horizontal="right" vertical="center"/>
    </xf>
    <xf numFmtId="166" fontId="3" fillId="12" borderId="6" xfId="642" applyFont="1" applyFill="1" applyBorder="1" applyAlignment="1">
      <alignment horizontal="right" vertical="center"/>
    </xf>
    <xf numFmtId="0" fontId="4" fillId="0" borderId="21" xfId="1" applyFont="1" applyFill="1" applyBorder="1" applyAlignment="1">
      <alignment horizontal="center" vertical="center" wrapText="1"/>
    </xf>
    <xf numFmtId="2" fontId="4" fillId="0" borderId="21" xfId="640" applyNumberFormat="1" applyFont="1" applyBorder="1" applyAlignment="1">
      <alignment horizontal="right" vertical="center"/>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4" fillId="0" borderId="30" xfId="640" applyNumberFormat="1" applyFont="1" applyBorder="1" applyAlignment="1">
      <alignment horizontal="center" vertical="center"/>
    </xf>
    <xf numFmtId="0" fontId="3" fillId="5" borderId="13" xfId="640" applyFont="1" applyFill="1" applyBorder="1" applyAlignment="1">
      <alignment horizontal="center" vertical="center"/>
    </xf>
    <xf numFmtId="0" fontId="4" fillId="0" borderId="0" xfId="640" applyFont="1" applyBorder="1"/>
    <xf numFmtId="4" fontId="3" fillId="2" borderId="33" xfId="640" applyNumberFormat="1" applyFont="1" applyFill="1" applyBorder="1" applyAlignment="1">
      <alignment horizontal="center" vertical="center"/>
    </xf>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4" fillId="0" borderId="13" xfId="1" applyFont="1" applyFill="1" applyBorder="1" applyAlignment="1">
      <alignment horizontal="center" vertical="center" wrapText="1"/>
    </xf>
    <xf numFmtId="2" fontId="4" fillId="0" borderId="13" xfId="1" applyNumberFormat="1" applyFont="1" applyFill="1" applyBorder="1" applyAlignment="1">
      <alignment horizontal="right" vertical="center" wrapText="1"/>
    </xf>
    <xf numFmtId="4" fontId="4" fillId="0" borderId="12" xfId="640" applyNumberFormat="1" applyFont="1" applyBorder="1" applyAlignment="1">
      <alignment horizontal="right" vertical="center"/>
    </xf>
    <xf numFmtId="2" fontId="4" fillId="0" borderId="13" xfId="640" applyNumberFormat="1" applyFont="1" applyBorder="1" applyAlignment="1">
      <alignment horizontal="right" vertical="center"/>
    </xf>
    <xf numFmtId="0" fontId="4" fillId="0" borderId="0" xfId="640" applyFont="1" applyAlignment="1">
      <alignment vertical="center"/>
    </xf>
    <xf numFmtId="0" fontId="4" fillId="0" borderId="11" xfId="640" applyNumberFormat="1" applyFont="1" applyBorder="1" applyAlignment="1">
      <alignment horizontal="center" vertical="center"/>
    </xf>
    <xf numFmtId="2" fontId="2" fillId="0" borderId="13" xfId="781" applyNumberFormat="1" applyFont="1" applyFill="1" applyBorder="1" applyAlignment="1" applyProtection="1">
      <alignment horizontal="right" vertical="center"/>
    </xf>
    <xf numFmtId="49" fontId="4" fillId="5" borderId="0" xfId="0" applyNumberFormat="1" applyFont="1" applyFill="1" applyBorder="1" applyAlignment="1">
      <alignment horizontal="left" vertical="top" wrapText="1"/>
    </xf>
    <xf numFmtId="0" fontId="4" fillId="5" borderId="13" xfId="1" applyFont="1" applyFill="1" applyBorder="1" applyAlignment="1">
      <alignment vertical="center" wrapText="1"/>
    </xf>
    <xf numFmtId="0" fontId="4" fillId="0" borderId="91" xfId="2535" applyFont="1" applyFill="1" applyBorder="1" applyAlignment="1">
      <alignment horizontal="center" wrapText="1"/>
    </xf>
    <xf numFmtId="0" fontId="0" fillId="0" borderId="0" xfId="0"/>
    <xf numFmtId="0" fontId="0" fillId="0" borderId="20" xfId="0" applyBorder="1" applyAlignment="1">
      <alignment wrapText="1"/>
    </xf>
    <xf numFmtId="0" fontId="0" fillId="0" borderId="20" xfId="0" applyBorder="1"/>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49" fontId="4" fillId="0" borderId="11" xfId="0" applyNumberFormat="1" applyFont="1" applyFill="1" applyBorder="1" applyAlignment="1">
      <alignment horizontal="center"/>
    </xf>
    <xf numFmtId="0" fontId="4" fillId="0" borderId="13" xfId="0" applyFont="1" applyFill="1" applyBorder="1" applyAlignment="1">
      <alignment horizontal="left" wrapText="1"/>
    </xf>
    <xf numFmtId="0" fontId="4" fillId="0" borderId="13" xfId="0" applyFont="1" applyFill="1" applyBorder="1" applyAlignment="1">
      <alignment horizontal="center"/>
    </xf>
    <xf numFmtId="0" fontId="4" fillId="5" borderId="11" xfId="0" applyNumberFormat="1" applyFont="1" applyFill="1" applyBorder="1" applyAlignment="1">
      <alignment horizontal="center"/>
    </xf>
    <xf numFmtId="2" fontId="2" fillId="0" borderId="13" xfId="0" applyNumberFormat="1" applyFont="1" applyFill="1" applyBorder="1" applyAlignment="1">
      <alignment horizontal="right"/>
    </xf>
    <xf numFmtId="2" fontId="2" fillId="0" borderId="21" xfId="0"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vertical="center" wrapText="1"/>
    </xf>
    <xf numFmtId="4" fontId="4" fillId="0" borderId="13" xfId="1" applyNumberFormat="1" applyFont="1" applyFill="1" applyBorder="1" applyAlignment="1">
      <alignment horizontal="center"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0" borderId="11" xfId="640" applyFont="1" applyFill="1" applyBorder="1" applyAlignment="1">
      <alignment horizontal="center" vertical="center" wrapText="1"/>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4" fontId="4" fillId="0" borderId="12"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167" fontId="3" fillId="12" borderId="86" xfId="641" applyFont="1" applyFill="1" applyBorder="1" applyAlignment="1">
      <alignment horizontal="right" vertical="center"/>
    </xf>
    <xf numFmtId="166" fontId="3" fillId="12" borderId="87" xfId="642" applyFont="1" applyFill="1" applyBorder="1" applyAlignment="1">
      <alignment horizontal="right" vertical="center"/>
    </xf>
    <xf numFmtId="167" fontId="3" fillId="5" borderId="0" xfId="643" applyFont="1" applyFill="1" applyBorder="1" applyAlignment="1">
      <alignment horizontal="right" vertical="center"/>
    </xf>
    <xf numFmtId="166" fontId="3" fillId="5" borderId="0" xfId="644" applyFont="1" applyFill="1" applyBorder="1" applyAlignment="1">
      <alignment horizontal="right" vertical="center"/>
    </xf>
    <xf numFmtId="49" fontId="3" fillId="0" borderId="0" xfId="640" applyNumberFormat="1" applyFont="1" applyFill="1" applyBorder="1" applyAlignment="1">
      <alignment vertical="center" wrapText="1"/>
    </xf>
    <xf numFmtId="0" fontId="4" fillId="0" borderId="0" xfId="640" applyFont="1" applyFill="1" applyBorder="1" applyAlignment="1">
      <alignment vertical="center" wrapText="1"/>
    </xf>
    <xf numFmtId="167" fontId="3" fillId="12" borderId="2" xfId="641" applyFont="1" applyFill="1" applyBorder="1" applyAlignment="1">
      <alignment horizontal="right" vertical="center"/>
    </xf>
    <xf numFmtId="0" fontId="3" fillId="0" borderId="11"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applyAlignment="1">
      <alignment horizontal="center" vertical="center" wrapText="1"/>
    </xf>
    <xf numFmtId="4" fontId="3" fillId="0" borderId="13" xfId="0" applyNumberFormat="1" applyFont="1" applyBorder="1" applyAlignment="1">
      <alignment horizontal="center" vertical="center"/>
    </xf>
    <xf numFmtId="4" fontId="3" fillId="0" borderId="12" xfId="0" applyNumberFormat="1" applyFont="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11" xfId="0" applyNumberFormat="1" applyFont="1" applyFill="1" applyBorder="1" applyAlignment="1">
      <alignment horizontal="center"/>
    </xf>
    <xf numFmtId="4" fontId="2" fillId="0" borderId="31" xfId="0" applyNumberFormat="1" applyFont="1" applyFill="1" applyBorder="1" applyAlignment="1">
      <alignment horizontal="right"/>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0" xfId="640" applyFont="1" applyFill="1" applyAlignment="1">
      <alignment vertical="center"/>
    </xf>
    <xf numFmtId="0" fontId="11" fillId="0" borderId="0" xfId="640" applyFont="1" applyFill="1" applyAlignment="1">
      <alignment vertical="center"/>
    </xf>
    <xf numFmtId="166" fontId="3" fillId="12" borderId="4" xfId="642" applyFont="1" applyFill="1" applyBorder="1" applyAlignment="1">
      <alignment horizontal="right" vertical="center"/>
    </xf>
    <xf numFmtId="167" fontId="3" fillId="5" borderId="0" xfId="641" applyFont="1" applyFill="1" applyBorder="1" applyAlignment="1">
      <alignment horizontal="right" vertical="center"/>
    </xf>
    <xf numFmtId="166" fontId="3" fillId="5" borderId="0" xfId="642" applyFont="1" applyFill="1" applyBorder="1" applyAlignment="1">
      <alignment horizontal="right" vertical="center"/>
    </xf>
    <xf numFmtId="166" fontId="4" fillId="0" borderId="0" xfId="640" applyNumberFormat="1" applyFont="1" applyBorder="1"/>
    <xf numFmtId="0" fontId="4" fillId="0" borderId="11" xfId="0" applyNumberFormat="1" applyFont="1" applyFill="1" applyBorder="1" applyAlignment="1">
      <alignment horizontal="center" vertical="center"/>
    </xf>
    <xf numFmtId="0" fontId="4" fillId="0" borderId="30" xfId="640" applyFont="1" applyBorder="1" applyAlignment="1">
      <alignment horizontal="center"/>
    </xf>
    <xf numFmtId="0" fontId="101" fillId="0" borderId="30" xfId="0" applyFont="1" applyBorder="1" applyAlignment="1">
      <alignment horizontal="center"/>
    </xf>
    <xf numFmtId="0" fontId="35" fillId="0" borderId="13" xfId="124" applyFont="1" applyBorder="1" applyAlignment="1">
      <alignment horizontal="right" vertical="center" wrapText="1"/>
    </xf>
    <xf numFmtId="0" fontId="4" fillId="0" borderId="86" xfId="640" applyNumberFormat="1" applyFont="1" applyBorder="1" applyAlignment="1">
      <alignment horizontal="center"/>
    </xf>
    <xf numFmtId="14" fontId="35" fillId="14" borderId="11" xfId="2536" applyNumberFormat="1" applyFont="1" applyFill="1" applyBorder="1" applyAlignment="1">
      <alignment horizontal="center" vertical="center"/>
    </xf>
    <xf numFmtId="49" fontId="4" fillId="5" borderId="0" xfId="640" applyNumberFormat="1" applyFont="1" applyFill="1" applyBorder="1" applyAlignment="1">
      <alignment vertical="center" wrapText="1"/>
    </xf>
    <xf numFmtId="0" fontId="4" fillId="0" borderId="13" xfId="640" applyNumberFormat="1" applyFont="1" applyBorder="1" applyAlignment="1">
      <alignment horizontal="center"/>
    </xf>
    <xf numFmtId="0" fontId="4" fillId="0" borderId="0" xfId="640" applyFont="1" applyAlignment="1">
      <alignment horizontal="center" vertical="center"/>
    </xf>
    <xf numFmtId="49" fontId="4" fillId="5" borderId="0" xfId="640" applyNumberFormat="1" applyFont="1" applyFill="1" applyBorder="1" applyAlignment="1">
      <alignment horizontal="left" vertical="center" wrapText="1"/>
    </xf>
    <xf numFmtId="0" fontId="35" fillId="0" borderId="30" xfId="124" applyNumberFormat="1" applyFont="1" applyBorder="1" applyAlignment="1">
      <alignment horizontal="center" vertical="center" wrapText="1"/>
    </xf>
    <xf numFmtId="0" fontId="101" fillId="0" borderId="21" xfId="0" applyFont="1" applyBorder="1" applyAlignment="1">
      <alignment horizontal="left" wrapText="1"/>
    </xf>
    <xf numFmtId="167" fontId="3" fillId="50" borderId="2" xfId="641" applyFont="1" applyFill="1" applyBorder="1" applyAlignment="1">
      <alignment horizontal="right" vertical="center"/>
    </xf>
    <xf numFmtId="166" fontId="3" fillId="50" borderId="4" xfId="642" applyFont="1" applyFill="1" applyBorder="1" applyAlignment="1">
      <alignment horizontal="right" vertical="center"/>
    </xf>
    <xf numFmtId="0" fontId="35" fillId="0" borderId="21" xfId="124" applyFont="1" applyBorder="1" applyAlignment="1">
      <alignment horizontal="right" vertical="center" wrapText="1"/>
    </xf>
    <xf numFmtId="0" fontId="97" fillId="5" borderId="0" xfId="1" applyFont="1" applyFill="1" applyAlignment="1">
      <alignment horizontal="right" vertical="center" wrapText="1"/>
    </xf>
    <xf numFmtId="4" fontId="97" fillId="5" borderId="0" xfId="45" applyNumberFormat="1" applyFont="1" applyFill="1" applyBorder="1" applyAlignment="1">
      <alignment horizontal="left" vertical="center"/>
    </xf>
    <xf numFmtId="0" fontId="4" fillId="0" borderId="0" xfId="1" applyFont="1" applyBorder="1" applyAlignment="1">
      <alignment vertical="center"/>
    </xf>
    <xf numFmtId="0" fontId="4" fillId="0" borderId="0" xfId="1" applyFont="1" applyAlignment="1">
      <alignment vertical="center"/>
    </xf>
    <xf numFmtId="0" fontId="3" fillId="5" borderId="0" xfId="1" applyFont="1" applyFill="1" applyAlignment="1">
      <alignment horizontal="righ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0" fontId="3" fillId="5" borderId="0" xfId="0" applyFont="1" applyFill="1" applyAlignment="1">
      <alignment horizontal="right" vertical="center"/>
    </xf>
    <xf numFmtId="4" fontId="4" fillId="5" borderId="0" xfId="0" applyNumberFormat="1" applyFont="1" applyFill="1" applyAlignment="1">
      <alignment vertical="center"/>
    </xf>
    <xf numFmtId="0" fontId="97" fillId="5" borderId="0" xfId="634" applyNumberFormat="1" applyFont="1" applyFill="1" applyBorder="1" applyAlignment="1">
      <alignment horizontal="left" vertical="center"/>
    </xf>
    <xf numFmtId="0" fontId="3" fillId="14" borderId="0" xfId="0" applyFont="1" applyFill="1" applyAlignment="1">
      <alignment horizontal="right" vertical="center"/>
    </xf>
    <xf numFmtId="4" fontId="4" fillId="14" borderId="0" xfId="0" applyNumberFormat="1" applyFont="1" applyFill="1" applyAlignment="1">
      <alignment vertical="center"/>
    </xf>
    <xf numFmtId="0" fontId="4" fillId="14" borderId="0" xfId="0" applyFont="1" applyFill="1" applyAlignment="1">
      <alignment vertical="center"/>
    </xf>
    <xf numFmtId="0" fontId="3" fillId="4" borderId="72" xfId="640" applyFont="1" applyFill="1" applyBorder="1" applyAlignment="1">
      <alignment vertical="center" wrapText="1"/>
    </xf>
    <xf numFmtId="0" fontId="3" fillId="4" borderId="81" xfId="640" applyFont="1" applyFill="1" applyBorder="1" applyAlignment="1">
      <alignment vertical="center" wrapText="1"/>
    </xf>
    <xf numFmtId="0" fontId="3" fillId="11" borderId="34" xfId="127" applyFont="1" applyFill="1" applyBorder="1" applyAlignment="1">
      <alignment horizontal="center" vertical="center" wrapText="1"/>
    </xf>
    <xf numFmtId="0" fontId="3" fillId="0" borderId="11" xfId="0" applyFont="1" applyFill="1" applyBorder="1" applyAlignment="1">
      <alignment horizontal="center" vertical="center"/>
    </xf>
    <xf numFmtId="0" fontId="4" fillId="0" borderId="13" xfId="1" applyFont="1" applyFill="1" applyBorder="1" applyAlignment="1">
      <alignment vertical="center" wrapText="1"/>
    </xf>
    <xf numFmtId="0" fontId="4" fillId="0" borderId="21" xfId="1" applyFont="1" applyFill="1" applyBorder="1" applyAlignment="1">
      <alignment vertical="center" wrapText="1"/>
    </xf>
    <xf numFmtId="0" fontId="3" fillId="5" borderId="13" xfId="640"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3" fillId="11" borderId="21" xfId="0" applyNumberFormat="1" applyFont="1" applyFill="1" applyBorder="1" applyAlignment="1">
      <alignment vertical="center" wrapText="1"/>
    </xf>
    <xf numFmtId="4" fontId="4" fillId="11" borderId="21" xfId="0" applyNumberFormat="1" applyFont="1" applyFill="1" applyBorder="1" applyAlignment="1">
      <alignment horizontal="center" vertical="center"/>
    </xf>
    <xf numFmtId="4" fontId="4" fillId="11" borderId="31" xfId="0" applyNumberFormat="1" applyFont="1" applyFill="1" applyBorder="1" applyAlignment="1">
      <alignment vertical="center"/>
    </xf>
    <xf numFmtId="0" fontId="4" fillId="0" borderId="0" xfId="640" applyFont="1"/>
    <xf numFmtId="0" fontId="4" fillId="0" borderId="0" xfId="640" applyFont="1" applyAlignment="1">
      <alignment vertical="center"/>
    </xf>
    <xf numFmtId="0" fontId="4" fillId="0" borderId="30" xfId="1" applyFont="1" applyFill="1" applyBorder="1" applyAlignment="1">
      <alignment horizontal="center" vertical="center" wrapText="1"/>
    </xf>
    <xf numFmtId="0" fontId="5" fillId="0" borderId="0" xfId="640" applyFont="1" applyBorder="1"/>
    <xf numFmtId="49" fontId="4" fillId="5" borderId="0" xfId="0" applyNumberFormat="1" applyFont="1" applyFill="1" applyBorder="1" applyAlignment="1">
      <alignment horizontal="left" vertical="top" wrapText="1"/>
    </xf>
    <xf numFmtId="2" fontId="2" fillId="0" borderId="21" xfId="781" applyNumberFormat="1" applyFont="1" applyFill="1" applyBorder="1" applyAlignment="1" applyProtection="1">
      <alignment horizontal="right" vertical="center"/>
    </xf>
    <xf numFmtId="0" fontId="3" fillId="9" borderId="18" xfId="23" applyNumberFormat="1" applyFont="1" applyFill="1" applyBorder="1" applyAlignment="1">
      <alignment horizontal="center" vertical="center" wrapText="1"/>
    </xf>
    <xf numFmtId="4" fontId="4" fillId="2" borderId="0" xfId="23" applyNumberFormat="1" applyFont="1" applyFill="1" applyBorder="1" applyAlignment="1">
      <alignment horizontal="center" vertical="center" wrapText="1"/>
    </xf>
    <xf numFmtId="4" fontId="3" fillId="9" borderId="0" xfId="23" applyNumberFormat="1" applyFont="1" applyFill="1" applyBorder="1" applyAlignment="1">
      <alignment vertical="center" wrapText="1"/>
    </xf>
    <xf numFmtId="4" fontId="4" fillId="9" borderId="0" xfId="23" applyNumberFormat="1" applyFont="1" applyFill="1" applyBorder="1" applyAlignment="1">
      <alignment horizontal="center" vertical="center"/>
    </xf>
    <xf numFmtId="4" fontId="4" fillId="9" borderId="0" xfId="46" applyNumberFormat="1" applyFont="1" applyFill="1" applyBorder="1" applyAlignment="1">
      <alignment vertical="center"/>
    </xf>
    <xf numFmtId="4" fontId="4" fillId="9" borderId="0" xfId="23" applyNumberFormat="1" applyFont="1" applyFill="1" applyBorder="1" applyAlignment="1">
      <alignment vertical="center"/>
    </xf>
    <xf numFmtId="4" fontId="3" fillId="9" borderId="19" xfId="46" applyNumberFormat="1" applyFont="1" applyFill="1" applyBorder="1" applyAlignment="1">
      <alignment vertical="center"/>
    </xf>
    <xf numFmtId="49" fontId="4" fillId="5" borderId="0" xfId="0" applyNumberFormat="1" applyFont="1" applyFill="1" applyBorder="1" applyAlignment="1">
      <alignment horizontal="left" vertical="top" wrapText="1"/>
    </xf>
    <xf numFmtId="49" fontId="4" fillId="5" borderId="0" xfId="0" applyNumberFormat="1" applyFont="1" applyFill="1" applyBorder="1" applyAlignment="1">
      <alignment horizontal="left" vertical="top" wrapText="1"/>
    </xf>
    <xf numFmtId="4" fontId="4" fillId="0" borderId="16" xfId="1" applyNumberFormat="1" applyFont="1" applyFill="1" applyBorder="1" applyAlignment="1">
      <alignment vertical="center" wrapText="1"/>
    </xf>
    <xf numFmtId="0" fontId="5" fillId="0" borderId="0" xfId="640" applyFont="1" applyAlignment="1">
      <alignment horizontal="center" vertical="center"/>
    </xf>
    <xf numFmtId="0" fontId="5" fillId="0" borderId="0" xfId="640" applyFont="1" applyAlignment="1">
      <alignment vertical="center" wrapText="1"/>
    </xf>
    <xf numFmtId="4" fontId="5" fillId="0" borderId="0" xfId="640" applyNumberFormat="1" applyFont="1" applyAlignment="1">
      <alignment horizontal="center" vertical="center"/>
    </xf>
    <xf numFmtId="10" fontId="18" fillId="0" borderId="0" xfId="645" applyNumberFormat="1" applyFont="1" applyAlignment="1">
      <alignment vertical="center"/>
    </xf>
    <xf numFmtId="4" fontId="5" fillId="0" borderId="0" xfId="640" applyNumberFormat="1" applyFont="1" applyAlignment="1">
      <alignment vertical="center"/>
    </xf>
    <xf numFmtId="0" fontId="4" fillId="7" borderId="0" xfId="640" applyFont="1" applyFill="1" applyBorder="1"/>
    <xf numFmtId="0" fontId="4" fillId="7" borderId="0" xfId="640" applyFont="1" applyFill="1"/>
    <xf numFmtId="0" fontId="5" fillId="7" borderId="0" xfId="640" applyFill="1"/>
    <xf numFmtId="0" fontId="0" fillId="0" borderId="0" xfId="0" applyAlignment="1">
      <alignment horizontal="center"/>
    </xf>
    <xf numFmtId="0" fontId="0" fillId="0" borderId="0" xfId="0" applyAlignment="1">
      <alignment wrapText="1"/>
    </xf>
    <xf numFmtId="0" fontId="4" fillId="0" borderId="21" xfId="1" applyFont="1" applyFill="1" applyBorder="1" applyAlignment="1">
      <alignment vertical="center" wrapText="1"/>
    </xf>
    <xf numFmtId="0" fontId="3" fillId="0" borderId="11"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5" fillId="0" borderId="0" xfId="640" applyBorder="1"/>
    <xf numFmtId="0" fontId="5" fillId="0" borderId="0" xfId="640"/>
    <xf numFmtId="0" fontId="4" fillId="0" borderId="21" xfId="1" applyFont="1" applyFill="1" applyBorder="1" applyAlignment="1">
      <alignment horizontal="center" vertical="center" wrapText="1"/>
    </xf>
    <xf numFmtId="2" fontId="4" fillId="0" borderId="21" xfId="1" applyNumberFormat="1" applyFont="1" applyFill="1" applyBorder="1" applyAlignment="1">
      <alignment horizontal="right" vertical="center" wrapText="1"/>
    </xf>
    <xf numFmtId="4" fontId="4" fillId="0" borderId="31" xfId="640" applyNumberFormat="1" applyFont="1" applyBorder="1" applyAlignment="1">
      <alignment horizontal="right" vertical="center"/>
    </xf>
    <xf numFmtId="0" fontId="3" fillId="2" borderId="32" xfId="640" applyFont="1" applyFill="1" applyBorder="1" applyAlignment="1">
      <alignment horizontal="center" vertical="center"/>
    </xf>
    <xf numFmtId="4" fontId="3" fillId="2" borderId="33" xfId="640" applyNumberFormat="1" applyFont="1" applyFill="1" applyBorder="1" applyAlignment="1">
      <alignment horizontal="center" vertical="center"/>
    </xf>
    <xf numFmtId="0" fontId="4" fillId="0" borderId="13" xfId="1" applyFont="1" applyFill="1" applyBorder="1" applyAlignment="1">
      <alignment vertical="center" wrapText="1"/>
    </xf>
    <xf numFmtId="4" fontId="3" fillId="5" borderId="0" xfId="1" applyNumberFormat="1" applyFont="1" applyFill="1" applyBorder="1" applyAlignment="1">
      <alignment horizontal="right" vertical="center"/>
    </xf>
    <xf numFmtId="0" fontId="3" fillId="5" borderId="0" xfId="1" applyFont="1" applyFill="1" applyBorder="1" applyAlignment="1">
      <alignment horizontal="center" vertical="center" wrapText="1"/>
    </xf>
    <xf numFmtId="4" fontId="4" fillId="5" borderId="0" xfId="1" applyNumberFormat="1" applyFont="1" applyFill="1" applyAlignment="1">
      <alignment vertical="center"/>
    </xf>
    <xf numFmtId="4" fontId="4" fillId="5" borderId="0" xfId="1" applyNumberFormat="1" applyFont="1" applyFill="1" applyBorder="1" applyAlignment="1">
      <alignment vertical="center"/>
    </xf>
    <xf numFmtId="4" fontId="4" fillId="44" borderId="0" xfId="0" applyNumberFormat="1" applyFont="1" applyFill="1" applyBorder="1" applyAlignment="1">
      <alignment horizontal="center" vertical="center" wrapText="1"/>
    </xf>
    <xf numFmtId="4" fontId="3" fillId="44" borderId="0" xfId="0" applyNumberFormat="1" applyFont="1" applyFill="1" applyBorder="1" applyAlignment="1">
      <alignment vertical="center" wrapText="1"/>
    </xf>
    <xf numFmtId="4" fontId="4" fillId="44" borderId="0" xfId="0" applyNumberFormat="1" applyFont="1" applyFill="1" applyBorder="1" applyAlignment="1">
      <alignment horizontal="center" vertical="center"/>
    </xf>
    <xf numFmtId="4" fontId="4" fillId="44" borderId="0" xfId="46" applyNumberFormat="1" applyFont="1" applyFill="1" applyBorder="1" applyAlignment="1">
      <alignment vertical="center"/>
    </xf>
    <xf numFmtId="4" fontId="4" fillId="44" borderId="0" xfId="0" applyNumberFormat="1" applyFont="1" applyFill="1" applyBorder="1" applyAlignment="1">
      <alignment vertical="center"/>
    </xf>
    <xf numFmtId="4" fontId="4" fillId="44" borderId="19" xfId="46" applyNumberFormat="1" applyFont="1" applyFill="1" applyBorder="1" applyAlignment="1">
      <alignment vertical="center"/>
    </xf>
    <xf numFmtId="4" fontId="4" fillId="0" borderId="33" xfId="45" applyNumberFormat="1" applyFont="1" applyFill="1" applyBorder="1" applyAlignment="1"/>
    <xf numFmtId="0" fontId="82" fillId="9" borderId="5" xfId="0" applyFont="1" applyFill="1" applyBorder="1" applyAlignment="1">
      <alignment horizontal="right" vertical="center"/>
    </xf>
    <xf numFmtId="0" fontId="82" fillId="9" borderId="7" xfId="0" applyFont="1" applyFill="1" applyBorder="1" applyAlignment="1">
      <alignment horizontal="right" vertical="center"/>
    </xf>
    <xf numFmtId="0" fontId="13" fillId="0" borderId="0" xfId="1" applyFont="1" applyAlignment="1">
      <alignment vertical="center"/>
    </xf>
    <xf numFmtId="4" fontId="22" fillId="0" borderId="0" xfId="1" applyNumberFormat="1" applyFont="1" applyAlignment="1">
      <alignment vertical="center" wrapText="1"/>
    </xf>
    <xf numFmtId="0" fontId="4" fillId="0" borderId="13" xfId="1" applyFont="1" applyFill="1" applyBorder="1" applyAlignment="1">
      <alignment vertical="center" wrapText="1"/>
    </xf>
    <xf numFmtId="0" fontId="4" fillId="0" borderId="0" xfId="0" applyFont="1" applyAlignment="1">
      <alignment vertical="center"/>
    </xf>
    <xf numFmtId="0" fontId="4" fillId="0" borderId="0" xfId="640" applyFont="1" applyBorder="1"/>
    <xf numFmtId="0" fontId="4" fillId="0" borderId="0" xfId="640" applyFont="1"/>
    <xf numFmtId="0" fontId="3" fillId="0" borderId="0" xfId="640" applyFont="1" applyAlignment="1">
      <alignment vertical="center"/>
    </xf>
    <xf numFmtId="0" fontId="4" fillId="0" borderId="11" xfId="1" applyFont="1" applyFill="1" applyBorder="1" applyAlignment="1">
      <alignment horizontal="center" vertical="center" wrapText="1"/>
    </xf>
    <xf numFmtId="167" fontId="3" fillId="12" borderId="8" xfId="641" applyFont="1" applyFill="1" applyBorder="1" applyAlignment="1">
      <alignment horizontal="right" vertical="center"/>
    </xf>
    <xf numFmtId="166" fontId="3" fillId="12" borderId="10" xfId="642" applyFont="1" applyFill="1" applyBorder="1" applyAlignment="1">
      <alignment horizontal="right" vertical="center"/>
    </xf>
    <xf numFmtId="49" fontId="4" fillId="0" borderId="0" xfId="772" applyNumberFormat="1" applyFont="1" applyBorder="1" applyAlignment="1">
      <alignment vertical="center"/>
    </xf>
    <xf numFmtId="4" fontId="4" fillId="0" borderId="13" xfId="1" applyNumberFormat="1" applyFont="1" applyFill="1" applyBorder="1" applyAlignment="1">
      <alignment vertical="center" wrapText="1"/>
    </xf>
    <xf numFmtId="0" fontId="3" fillId="5" borderId="0" xfId="0" applyFont="1" applyFill="1" applyAlignment="1">
      <alignment horizontal="right" vertical="center"/>
    </xf>
    <xf numFmtId="4" fontId="3" fillId="0" borderId="65" xfId="0" applyNumberFormat="1" applyFont="1" applyFill="1" applyBorder="1" applyAlignment="1">
      <alignment horizontal="center" vertical="center"/>
    </xf>
    <xf numFmtId="0" fontId="4" fillId="5" borderId="13" xfId="640" applyNumberFormat="1" applyFont="1" applyFill="1" applyBorder="1" applyAlignment="1">
      <alignment horizontal="center"/>
    </xf>
    <xf numFmtId="168" fontId="4" fillId="5" borderId="13" xfId="640" applyNumberFormat="1" applyFont="1" applyFill="1" applyBorder="1" applyAlignment="1">
      <alignment horizontal="right"/>
    </xf>
    <xf numFmtId="0" fontId="4" fillId="0" borderId="66" xfId="0" applyNumberFormat="1" applyFont="1" applyFill="1" applyBorder="1" applyAlignment="1">
      <alignment horizontal="center"/>
    </xf>
    <xf numFmtId="2" fontId="2" fillId="0" borderId="25" xfId="0" applyNumberFormat="1" applyFont="1" applyFill="1" applyBorder="1" applyAlignment="1">
      <alignment horizontal="right"/>
    </xf>
    <xf numFmtId="4" fontId="2" fillId="0" borderId="65" xfId="0" applyNumberFormat="1" applyFont="1" applyFill="1" applyBorder="1" applyAlignment="1">
      <alignment horizontal="right"/>
    </xf>
    <xf numFmtId="4" fontId="4" fillId="0" borderId="21" xfId="1" applyNumberFormat="1" applyFont="1" applyFill="1" applyBorder="1" applyAlignment="1">
      <alignment horizontal="center" wrapText="1"/>
    </xf>
    <xf numFmtId="0" fontId="3" fillId="2" borderId="32" xfId="0" applyFont="1" applyFill="1" applyBorder="1" applyAlignment="1">
      <alignment horizontal="center" vertical="center"/>
    </xf>
    <xf numFmtId="0" fontId="3" fillId="2" borderId="34" xfId="127" applyFont="1" applyFill="1" applyBorder="1" applyAlignment="1">
      <alignment horizontal="center" vertical="center" wrapText="1"/>
    </xf>
    <xf numFmtId="0" fontId="3" fillId="2" borderId="34" xfId="0" applyFont="1" applyFill="1" applyBorder="1" applyAlignment="1">
      <alignment horizontal="center" vertical="center" wrapText="1"/>
    </xf>
    <xf numFmtId="4" fontId="3" fillId="2" borderId="34" xfId="0" applyNumberFormat="1" applyFont="1" applyFill="1" applyBorder="1" applyAlignment="1">
      <alignment horizontal="center" vertical="center"/>
    </xf>
    <xf numFmtId="10" fontId="3" fillId="2" borderId="34" xfId="645" applyNumberFormat="1" applyFont="1" applyFill="1" applyBorder="1" applyAlignment="1">
      <alignment horizontal="center" vertical="center"/>
    </xf>
    <xf numFmtId="4" fontId="3" fillId="2" borderId="33" xfId="0" applyNumberFormat="1" applyFont="1" applyFill="1" applyBorder="1" applyAlignment="1">
      <alignment horizontal="center" vertical="center"/>
    </xf>
    <xf numFmtId="49" fontId="4" fillId="5" borderId="0" xfId="640" applyNumberFormat="1" applyFont="1" applyFill="1" applyBorder="1" applyAlignment="1">
      <alignment horizontal="left" vertical="top" wrapText="1"/>
    </xf>
    <xf numFmtId="49" fontId="4" fillId="5" borderId="0" xfId="640" applyNumberFormat="1" applyFont="1" applyFill="1" applyBorder="1" applyAlignment="1">
      <alignment horizontal="left" vertical="center" wrapText="1"/>
    </xf>
    <xf numFmtId="0" fontId="12" fillId="0" borderId="8" xfId="1" applyFont="1" applyFill="1" applyBorder="1" applyAlignment="1">
      <alignment horizontal="center" vertical="center"/>
    </xf>
    <xf numFmtId="0" fontId="4" fillId="0" borderId="0" xfId="640" applyFont="1" applyAlignment="1">
      <alignment horizontal="center" vertical="center"/>
    </xf>
    <xf numFmtId="0" fontId="7" fillId="0" borderId="67" xfId="1" applyNumberFormat="1" applyFont="1" applyBorder="1" applyAlignment="1">
      <alignment horizontal="center" vertical="center" wrapText="1"/>
    </xf>
    <xf numFmtId="0" fontId="7" fillId="0" borderId="67" xfId="0" applyNumberFormat="1" applyFont="1" applyBorder="1" applyAlignment="1">
      <alignment horizontal="center" vertical="center" wrapText="1"/>
    </xf>
    <xf numFmtId="0" fontId="16" fillId="0" borderId="17" xfId="23" applyNumberFormat="1" applyFont="1" applyFill="1" applyBorder="1" applyAlignment="1">
      <alignment horizontal="center" vertical="center" wrapText="1"/>
    </xf>
    <xf numFmtId="10" fontId="12" fillId="0" borderId="10" xfId="36"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80" fillId="0" borderId="17" xfId="640" applyNumberFormat="1" applyFont="1" applyBorder="1" applyAlignment="1">
      <alignment vertical="center"/>
    </xf>
    <xf numFmtId="0" fontId="16" fillId="0" borderId="17" xfId="0" applyNumberFormat="1" applyFont="1" applyFill="1" applyBorder="1" applyAlignment="1">
      <alignment horizontal="center" vertical="center" wrapText="1"/>
    </xf>
    <xf numFmtId="0" fontId="80" fillId="0" borderId="67" xfId="640" applyNumberFormat="1" applyFont="1" applyBorder="1" applyAlignment="1">
      <alignment vertical="center"/>
    </xf>
    <xf numFmtId="0" fontId="5" fillId="0" borderId="67" xfId="0" applyNumberFormat="1" applyFont="1" applyBorder="1" applyAlignment="1">
      <alignment horizontal="center" vertical="center" wrapText="1"/>
    </xf>
    <xf numFmtId="10" fontId="12" fillId="0" borderId="10" xfId="645" applyNumberFormat="1" applyFont="1" applyFill="1" applyBorder="1" applyAlignment="1">
      <alignment vertical="center" wrapText="1"/>
    </xf>
    <xf numFmtId="0" fontId="3" fillId="0" borderId="18" xfId="640" applyFont="1" applyFill="1" applyBorder="1" applyAlignment="1">
      <alignment vertical="center" wrapText="1"/>
    </xf>
    <xf numFmtId="14" fontId="4" fillId="0" borderId="19" xfId="640" applyNumberFormat="1" applyFont="1" applyFill="1" applyBorder="1" applyAlignment="1">
      <alignment horizontal="right" vertical="center"/>
    </xf>
    <xf numFmtId="0" fontId="3" fillId="0" borderId="0" xfId="640" applyNumberFormat="1" applyFont="1" applyBorder="1" applyAlignment="1">
      <alignment horizontal="center" vertical="center"/>
    </xf>
    <xf numFmtId="0" fontId="3" fillId="0" borderId="0" xfId="640" applyFont="1" applyFill="1" applyBorder="1" applyAlignment="1">
      <alignment horizontal="right" vertical="center"/>
    </xf>
    <xf numFmtId="10" fontId="4" fillId="0" borderId="19" xfId="645" applyNumberFormat="1" applyFont="1" applyFill="1" applyBorder="1" applyAlignment="1">
      <alignment horizontal="right" vertical="center" wrapText="1"/>
    </xf>
    <xf numFmtId="49" fontId="5" fillId="0" borderId="0" xfId="640" applyNumberFormat="1" applyBorder="1" applyAlignment="1">
      <alignment horizontal="center"/>
    </xf>
    <xf numFmtId="0" fontId="5" fillId="0" borderId="0" xfId="646"/>
    <xf numFmtId="0" fontId="11" fillId="0" borderId="0" xfId="33" applyNumberFormat="1" applyFont="1" applyBorder="1" applyAlignment="1">
      <alignment vertical="center"/>
    </xf>
    <xf numFmtId="0" fontId="11" fillId="3" borderId="5" xfId="33" applyFont="1" applyFill="1" applyBorder="1" applyAlignment="1">
      <alignment horizontal="center" vertical="center"/>
    </xf>
    <xf numFmtId="0" fontId="11" fillId="3" borderId="7" xfId="33" applyFont="1" applyFill="1" applyBorder="1" applyAlignment="1">
      <alignment vertical="center" wrapText="1"/>
    </xf>
    <xf numFmtId="0" fontId="11" fillId="3" borderId="7" xfId="33" applyFont="1" applyFill="1" applyBorder="1" applyAlignment="1">
      <alignment horizontal="center" vertical="center"/>
    </xf>
    <xf numFmtId="4" fontId="11" fillId="3" borderId="7" xfId="33" applyNumberFormat="1" applyFont="1" applyFill="1" applyBorder="1" applyAlignment="1">
      <alignment vertical="center"/>
    </xf>
    <xf numFmtId="4" fontId="11" fillId="3" borderId="6" xfId="33" applyNumberFormat="1" applyFont="1" applyFill="1" applyBorder="1" applyAlignment="1">
      <alignment vertical="center"/>
    </xf>
    <xf numFmtId="0" fontId="30" fillId="0" borderId="0" xfId="33" applyNumberFormat="1" applyFont="1" applyBorder="1" applyAlignment="1">
      <alignment vertical="center"/>
    </xf>
    <xf numFmtId="0" fontId="5" fillId="0" borderId="18" xfId="33" applyNumberFormat="1" applyFont="1" applyBorder="1" applyAlignment="1">
      <alignment vertical="center"/>
    </xf>
    <xf numFmtId="0" fontId="16" fillId="0" borderId="7" xfId="33" applyNumberFormat="1" applyFont="1" applyFill="1" applyBorder="1" applyAlignment="1">
      <alignment vertical="center"/>
    </xf>
    <xf numFmtId="0" fontId="16" fillId="0" borderId="6" xfId="33" applyNumberFormat="1" applyFont="1" applyFill="1" applyBorder="1" applyAlignment="1">
      <alignment vertical="center"/>
    </xf>
    <xf numFmtId="0" fontId="5" fillId="0" borderId="0" xfId="33" applyNumberFormat="1" applyFont="1" applyBorder="1" applyAlignment="1">
      <alignment vertical="center"/>
    </xf>
    <xf numFmtId="0" fontId="13" fillId="0" borderId="0" xfId="33" applyNumberFormat="1" applyFont="1" applyBorder="1" applyAlignment="1">
      <alignment vertical="center"/>
    </xf>
    <xf numFmtId="0" fontId="13" fillId="0" borderId="8" xfId="33" applyNumberFormat="1" applyFont="1" applyBorder="1" applyAlignment="1">
      <alignment vertical="center"/>
    </xf>
    <xf numFmtId="0" fontId="5" fillId="0" borderId="0" xfId="33" applyNumberFormat="1" applyFont="1" applyFill="1" applyBorder="1" applyAlignment="1">
      <alignment vertical="center"/>
    </xf>
    <xf numFmtId="0" fontId="3" fillId="0" borderId="14" xfId="33" applyFont="1" applyFill="1" applyBorder="1" applyAlignment="1">
      <alignment vertical="center"/>
    </xf>
    <xf numFmtId="0" fontId="3" fillId="0" borderId="16" xfId="33" applyNumberFormat="1" applyFont="1" applyBorder="1" applyAlignment="1">
      <alignment horizontal="left" vertical="center"/>
    </xf>
    <xf numFmtId="14" fontId="4" fillId="0" borderId="16" xfId="33" applyNumberFormat="1" applyFont="1" applyFill="1" applyBorder="1" applyAlignment="1">
      <alignment horizontal="left" vertical="center" wrapText="1"/>
    </xf>
    <xf numFmtId="14" fontId="4" fillId="0" borderId="15" xfId="33" applyNumberFormat="1" applyFont="1" applyFill="1" applyBorder="1" applyAlignment="1">
      <alignment horizontal="right" vertical="center"/>
    </xf>
    <xf numFmtId="0" fontId="5" fillId="0" borderId="0" xfId="33" applyFont="1" applyFill="1" applyAlignment="1">
      <alignment vertical="center"/>
    </xf>
    <xf numFmtId="10" fontId="4" fillId="0" borderId="9" xfId="33" applyNumberFormat="1" applyFont="1" applyFill="1" applyBorder="1" applyAlignment="1">
      <alignment horizontal="left" vertical="center"/>
    </xf>
    <xf numFmtId="0" fontId="11" fillId="0" borderId="0" xfId="33" applyFont="1" applyFill="1" applyAlignment="1">
      <alignment vertical="center"/>
    </xf>
    <xf numFmtId="0" fontId="11" fillId="7" borderId="8" xfId="33" applyFont="1" applyFill="1" applyBorder="1" applyAlignment="1">
      <alignment horizontal="center" vertical="center"/>
    </xf>
    <xf numFmtId="0" fontId="11" fillId="7" borderId="9" xfId="33" applyFont="1" applyFill="1" applyBorder="1" applyAlignment="1">
      <alignment vertical="center" wrapText="1"/>
    </xf>
    <xf numFmtId="0" fontId="11" fillId="7" borderId="9" xfId="33" applyFont="1" applyFill="1" applyBorder="1" applyAlignment="1">
      <alignment horizontal="center" vertical="center"/>
    </xf>
    <xf numFmtId="4" fontId="11" fillId="7" borderId="9" xfId="33" applyNumberFormat="1" applyFont="1" applyFill="1" applyBorder="1" applyAlignment="1">
      <alignment vertical="center"/>
    </xf>
    <xf numFmtId="4" fontId="11" fillId="7" borderId="10" xfId="33" applyNumberFormat="1" applyFont="1" applyFill="1" applyBorder="1" applyAlignment="1">
      <alignment vertical="center"/>
    </xf>
    <xf numFmtId="0" fontId="11" fillId="7" borderId="5" xfId="33" applyFont="1" applyFill="1" applyBorder="1" applyAlignment="1">
      <alignment horizontal="center" vertical="center"/>
    </xf>
    <xf numFmtId="0" fontId="11" fillId="7" borderId="7" xfId="33" applyFont="1" applyFill="1" applyBorder="1" applyAlignment="1">
      <alignment vertical="center" wrapText="1"/>
    </xf>
    <xf numFmtId="0" fontId="11" fillId="7" borderId="7" xfId="33" applyFont="1" applyFill="1" applyBorder="1" applyAlignment="1">
      <alignment horizontal="center" vertical="center"/>
    </xf>
    <xf numFmtId="4" fontId="11" fillId="7" borderId="7" xfId="33" applyNumberFormat="1" applyFont="1" applyFill="1" applyBorder="1" applyAlignment="1">
      <alignment vertical="center"/>
    </xf>
    <xf numFmtId="4" fontId="11" fillId="7" borderId="6" xfId="33" applyNumberFormat="1" applyFont="1" applyFill="1" applyBorder="1" applyAlignment="1">
      <alignment vertical="center"/>
    </xf>
    <xf numFmtId="0" fontId="5" fillId="0" borderId="0" xfId="33" applyFont="1" applyAlignment="1">
      <alignment vertical="center"/>
    </xf>
    <xf numFmtId="0" fontId="1" fillId="0" borderId="0" xfId="33" applyBorder="1"/>
    <xf numFmtId="49" fontId="1" fillId="0" borderId="0" xfId="33" applyNumberFormat="1" applyBorder="1" applyAlignment="1">
      <alignment horizontal="center"/>
    </xf>
    <xf numFmtId="0" fontId="4" fillId="51" borderId="5" xfId="33" applyFont="1" applyFill="1" applyBorder="1" applyAlignment="1"/>
    <xf numFmtId="0" fontId="4" fillId="51" borderId="7" xfId="33" applyFont="1" applyFill="1" applyBorder="1" applyAlignment="1">
      <alignment horizontal="center"/>
    </xf>
    <xf numFmtId="0" fontId="133" fillId="51" borderId="7" xfId="33" applyFont="1" applyFill="1" applyBorder="1" applyAlignment="1"/>
    <xf numFmtId="14" fontId="4" fillId="51" borderId="7" xfId="33" applyNumberFormat="1" applyFont="1" applyFill="1" applyBorder="1" applyAlignment="1">
      <alignment horizontal="right"/>
    </xf>
    <xf numFmtId="0" fontId="133" fillId="51" borderId="6" xfId="33" applyFont="1" applyFill="1" applyBorder="1" applyAlignment="1"/>
    <xf numFmtId="0" fontId="32" fillId="0" borderId="0" xfId="33" applyFont="1" applyAlignment="1">
      <alignment vertical="center"/>
    </xf>
    <xf numFmtId="49" fontId="3" fillId="5" borderId="11" xfId="33" applyNumberFormat="1" applyFont="1" applyFill="1" applyBorder="1" applyAlignment="1">
      <alignment horizontal="center" wrapText="1"/>
    </xf>
    <xf numFmtId="166" fontId="3" fillId="5" borderId="8" xfId="996" applyFont="1" applyFill="1" applyBorder="1" applyAlignment="1">
      <alignment horizontal="center"/>
    </xf>
    <xf numFmtId="166" fontId="3" fillId="5" borderId="67" xfId="996" applyFont="1" applyFill="1" applyBorder="1" applyAlignment="1">
      <alignment horizontal="center"/>
    </xf>
    <xf numFmtId="0" fontId="11" fillId="0" borderId="0" xfId="646" applyFont="1" applyAlignment="1">
      <alignment vertical="center"/>
    </xf>
    <xf numFmtId="0" fontId="11" fillId="0" borderId="16" xfId="845" applyFont="1" applyBorder="1"/>
    <xf numFmtId="0" fontId="11" fillId="0" borderId="0" xfId="845" applyFont="1" applyBorder="1"/>
    <xf numFmtId="49" fontId="11" fillId="0" borderId="0" xfId="845" applyNumberFormat="1" applyFont="1" applyBorder="1" applyAlignment="1">
      <alignment horizontal="center"/>
    </xf>
    <xf numFmtId="0" fontId="5" fillId="0" borderId="0" xfId="646" applyFont="1" applyAlignment="1">
      <alignment vertical="center"/>
    </xf>
    <xf numFmtId="0" fontId="3" fillId="11" borderId="32" xfId="646" applyFont="1" applyFill="1" applyBorder="1" applyAlignment="1">
      <alignment horizontal="center" vertical="center"/>
    </xf>
    <xf numFmtId="0" fontId="3" fillId="11" borderId="34" xfId="646" applyFont="1" applyFill="1" applyBorder="1" applyAlignment="1">
      <alignment horizontal="center" vertical="center"/>
    </xf>
    <xf numFmtId="0" fontId="3" fillId="11" borderId="34" xfId="646" applyFont="1" applyFill="1" applyBorder="1" applyAlignment="1">
      <alignment horizontal="center" vertical="center" wrapText="1"/>
    </xf>
    <xf numFmtId="4" fontId="3" fillId="11" borderId="34" xfId="646" applyNumberFormat="1" applyFont="1" applyFill="1" applyBorder="1" applyAlignment="1">
      <alignment horizontal="center" vertical="center"/>
    </xf>
    <xf numFmtId="10" fontId="3" fillId="11" borderId="34" xfId="691" applyNumberFormat="1" applyFont="1" applyFill="1" applyBorder="1" applyAlignment="1">
      <alignment vertical="center"/>
    </xf>
    <xf numFmtId="4" fontId="4" fillId="11" borderId="33" xfId="646" applyNumberFormat="1" applyFont="1" applyFill="1" applyBorder="1" applyAlignment="1">
      <alignment vertical="center"/>
    </xf>
    <xf numFmtId="0" fontId="3" fillId="0" borderId="11" xfId="646" applyFont="1" applyBorder="1" applyAlignment="1">
      <alignment horizontal="center" vertical="center"/>
    </xf>
    <xf numFmtId="0" fontId="3" fillId="0" borderId="13" xfId="646" applyFont="1" applyBorder="1" applyAlignment="1">
      <alignment horizontal="center" vertical="center"/>
    </xf>
    <xf numFmtId="10" fontId="3" fillId="0" borderId="13" xfId="691" applyNumberFormat="1" applyFont="1" applyBorder="1" applyAlignment="1">
      <alignment horizontal="center" vertical="center"/>
    </xf>
    <xf numFmtId="4" fontId="3" fillId="0" borderId="12" xfId="646" applyNumberFormat="1" applyFont="1" applyBorder="1" applyAlignment="1">
      <alignment horizontal="center" vertical="center"/>
    </xf>
    <xf numFmtId="14" fontId="4" fillId="0" borderId="11" xfId="646" applyNumberFormat="1" applyFont="1" applyBorder="1" applyAlignment="1">
      <alignment horizontal="center" vertical="center"/>
    </xf>
    <xf numFmtId="0" fontId="4" fillId="0" borderId="13" xfId="646" applyFont="1" applyBorder="1" applyAlignment="1">
      <alignment horizontal="center" vertical="center"/>
    </xf>
    <xf numFmtId="10" fontId="4" fillId="0" borderId="13" xfId="691" applyNumberFormat="1" applyFont="1" applyBorder="1" applyAlignment="1">
      <alignment vertical="center" wrapText="1"/>
    </xf>
    <xf numFmtId="4" fontId="4" fillId="0" borderId="12" xfId="409" applyNumberFormat="1" applyFont="1" applyBorder="1" applyAlignment="1" applyProtection="1">
      <alignment vertical="center" wrapText="1"/>
    </xf>
    <xf numFmtId="0" fontId="4" fillId="11" borderId="30" xfId="646" applyFont="1" applyFill="1" applyBorder="1" applyAlignment="1">
      <alignment horizontal="center" vertical="center"/>
    </xf>
    <xf numFmtId="0" fontId="3" fillId="11" borderId="21" xfId="646" applyFont="1" applyFill="1" applyBorder="1" applyAlignment="1">
      <alignment horizontal="center" vertical="center"/>
    </xf>
    <xf numFmtId="2" fontId="3" fillId="11" borderId="21" xfId="646" applyNumberFormat="1" applyFont="1" applyFill="1" applyBorder="1" applyAlignment="1">
      <alignment vertical="center" wrapText="1"/>
    </xf>
    <xf numFmtId="4" fontId="4" fillId="11" borderId="21" xfId="646" applyNumberFormat="1" applyFont="1" applyFill="1" applyBorder="1" applyAlignment="1">
      <alignment horizontal="center" vertical="center"/>
    </xf>
    <xf numFmtId="10" fontId="3" fillId="11" borderId="21" xfId="691" applyNumberFormat="1" applyFont="1" applyFill="1" applyBorder="1" applyAlignment="1">
      <alignment vertical="center"/>
    </xf>
    <xf numFmtId="4" fontId="4" fillId="11" borderId="31" xfId="646" applyNumberFormat="1" applyFont="1" applyFill="1" applyBorder="1" applyAlignment="1">
      <alignment vertical="center"/>
    </xf>
    <xf numFmtId="0" fontId="3" fillId="2" borderId="34" xfId="33" applyFont="1" applyFill="1" applyBorder="1" applyAlignment="1">
      <alignment vertical="center"/>
    </xf>
    <xf numFmtId="4" fontId="3" fillId="2" borderId="33" xfId="33" applyNumberFormat="1" applyFont="1" applyFill="1" applyBorder="1" applyAlignment="1">
      <alignment horizontal="center" vertical="center"/>
    </xf>
    <xf numFmtId="0" fontId="3" fillId="0" borderId="11" xfId="845" applyFont="1" applyFill="1" applyBorder="1" applyAlignment="1">
      <alignment horizontal="center" vertical="center" wrapText="1"/>
    </xf>
    <xf numFmtId="49" fontId="4" fillId="0" borderId="11" xfId="33" applyNumberFormat="1" applyFont="1" applyBorder="1" applyAlignment="1">
      <alignment horizontal="center"/>
    </xf>
    <xf numFmtId="0" fontId="3" fillId="0" borderId="13" xfId="1" applyFont="1" applyFill="1" applyBorder="1" applyAlignment="1">
      <alignment wrapText="1"/>
    </xf>
    <xf numFmtId="0" fontId="4" fillId="0" borderId="13" xfId="33" applyFont="1" applyBorder="1" applyAlignment="1">
      <alignment horizontal="center"/>
    </xf>
    <xf numFmtId="167" fontId="4" fillId="0" borderId="12" xfId="1084" applyFont="1" applyFill="1" applyBorder="1" applyAlignment="1">
      <alignment horizontal="left"/>
    </xf>
    <xf numFmtId="0" fontId="4" fillId="0" borderId="11" xfId="33" applyNumberFormat="1" applyFont="1" applyBorder="1" applyAlignment="1">
      <alignment horizontal="center"/>
    </xf>
    <xf numFmtId="0" fontId="4" fillId="0" borderId="30" xfId="33" applyNumberFormat="1" applyFont="1" applyBorder="1" applyAlignment="1">
      <alignment horizontal="center"/>
    </xf>
    <xf numFmtId="167" fontId="4" fillId="0" borderId="31" xfId="1084" applyFont="1" applyFill="1" applyBorder="1" applyAlignment="1">
      <alignment horizontal="left"/>
    </xf>
    <xf numFmtId="49" fontId="4" fillId="0" borderId="0" xfId="646" applyNumberFormat="1" applyFont="1" applyBorder="1" applyAlignment="1">
      <alignment vertical="top"/>
    </xf>
    <xf numFmtId="0" fontId="1" fillId="0" borderId="0" xfId="33" applyBorder="1" applyAlignment="1">
      <alignment horizontal="left"/>
    </xf>
    <xf numFmtId="0" fontId="1" fillId="0" borderId="0" xfId="33" applyBorder="1" applyAlignment="1">
      <alignment horizontal="center"/>
    </xf>
    <xf numFmtId="0" fontId="1" fillId="0" borderId="0" xfId="33" applyBorder="1" applyAlignment="1">
      <alignment horizontal="right"/>
    </xf>
    <xf numFmtId="167" fontId="3" fillId="12" borderId="8" xfId="1084" applyFont="1" applyFill="1" applyBorder="1" applyAlignment="1">
      <alignment horizontal="right" vertical="center"/>
    </xf>
    <xf numFmtId="4" fontId="3" fillId="12" borderId="10" xfId="996" applyNumberFormat="1" applyFont="1" applyFill="1" applyBorder="1" applyAlignment="1">
      <alignment horizontal="right" vertical="center"/>
    </xf>
    <xf numFmtId="0" fontId="5" fillId="0" borderId="0" xfId="33" applyFont="1"/>
    <xf numFmtId="0" fontId="135" fillId="5" borderId="0" xfId="845" applyFont="1" applyFill="1" applyBorder="1" applyAlignment="1">
      <alignment horizontal="center" vertical="center"/>
    </xf>
    <xf numFmtId="0" fontId="135" fillId="5" borderId="9" xfId="845" applyFont="1" applyFill="1" applyBorder="1" applyAlignment="1">
      <alignment horizontal="center" vertical="center"/>
    </xf>
    <xf numFmtId="0" fontId="3" fillId="2" borderId="32" xfId="33" applyFont="1" applyFill="1" applyBorder="1" applyAlignment="1">
      <alignment horizontal="center" vertical="center" wrapText="1"/>
    </xf>
    <xf numFmtId="0" fontId="3" fillId="2" borderId="34" xfId="33" applyFont="1" applyFill="1" applyBorder="1" applyAlignment="1">
      <alignment vertical="center" wrapText="1"/>
    </xf>
    <xf numFmtId="0" fontId="3" fillId="0" borderId="11" xfId="33" applyNumberFormat="1" applyFont="1" applyBorder="1" applyAlignment="1">
      <alignment horizontal="center"/>
    </xf>
    <xf numFmtId="0" fontId="4" fillId="0" borderId="13" xfId="33" applyNumberFormat="1" applyFont="1" applyBorder="1" applyAlignment="1">
      <alignment horizontal="left" wrapText="1"/>
    </xf>
    <xf numFmtId="0" fontId="4" fillId="0" borderId="13" xfId="33" applyNumberFormat="1" applyFont="1" applyBorder="1" applyAlignment="1">
      <alignment horizontal="center"/>
    </xf>
    <xf numFmtId="0" fontId="3" fillId="0" borderId="30" xfId="33" applyNumberFormat="1" applyFont="1" applyBorder="1" applyAlignment="1">
      <alignment horizontal="center"/>
    </xf>
    <xf numFmtId="0" fontId="4" fillId="0" borderId="21" xfId="33" applyNumberFormat="1" applyFont="1" applyBorder="1" applyAlignment="1">
      <alignment horizontal="left" wrapText="1"/>
    </xf>
    <xf numFmtId="0" fontId="4" fillId="0" borderId="21" xfId="33" applyNumberFormat="1" applyFont="1" applyBorder="1" applyAlignment="1">
      <alignment horizontal="center"/>
    </xf>
    <xf numFmtId="0" fontId="5" fillId="0" borderId="0" xfId="33" applyFont="1" applyAlignment="1">
      <alignment horizontal="center" vertical="center"/>
    </xf>
    <xf numFmtId="0" fontId="5" fillId="0" borderId="0" xfId="33" applyFont="1" applyAlignment="1">
      <alignment vertical="center" wrapText="1"/>
    </xf>
    <xf numFmtId="4" fontId="5" fillId="0" borderId="0" xfId="33" applyNumberFormat="1" applyFont="1" applyAlignment="1">
      <alignment horizontal="center" vertical="center"/>
    </xf>
    <xf numFmtId="10" fontId="18" fillId="0" borderId="0" xfId="691" applyNumberFormat="1" applyFont="1" applyAlignment="1">
      <alignment vertical="center"/>
    </xf>
    <xf numFmtId="4" fontId="5" fillId="0" borderId="0" xfId="33" applyNumberFormat="1" applyFont="1" applyAlignment="1">
      <alignment vertical="center"/>
    </xf>
    <xf numFmtId="0" fontId="5" fillId="51" borderId="5" xfId="33" applyFont="1" applyFill="1" applyBorder="1" applyAlignment="1"/>
    <xf numFmtId="0" fontId="1" fillId="51" borderId="7" xfId="33" applyFill="1" applyBorder="1" applyAlignment="1"/>
    <xf numFmtId="14" fontId="5" fillId="51" borderId="7" xfId="33" applyNumberFormat="1" applyFont="1" applyFill="1" applyBorder="1" applyAlignment="1">
      <alignment horizontal="right"/>
    </xf>
    <xf numFmtId="0" fontId="1" fillId="51" borderId="6" xfId="33" applyFill="1" applyBorder="1" applyAlignment="1"/>
    <xf numFmtId="4" fontId="18" fillId="2" borderId="38" xfId="33" applyNumberFormat="1" applyFont="1" applyFill="1" applyBorder="1" applyAlignment="1">
      <alignment horizontal="center"/>
    </xf>
    <xf numFmtId="49" fontId="18" fillId="5" borderId="83" xfId="33" applyNumberFormat="1" applyFont="1" applyFill="1" applyBorder="1" applyAlignment="1">
      <alignment horizontal="center" wrapText="1"/>
    </xf>
    <xf numFmtId="0" fontId="5" fillId="0" borderId="34" xfId="33" applyFont="1" applyBorder="1" applyAlignment="1">
      <alignment wrapText="1"/>
    </xf>
    <xf numFmtId="190" fontId="5" fillId="51" borderId="34" xfId="996" applyNumberFormat="1" applyFont="1" applyFill="1" applyBorder="1" applyAlignment="1">
      <alignment horizontal="left"/>
    </xf>
    <xf numFmtId="190" fontId="110" fillId="52" borderId="34" xfId="685" applyNumberFormat="1" applyFont="1" applyFill="1" applyBorder="1" applyAlignment="1">
      <alignment horizontal="left" vertical="center" wrapText="1"/>
    </xf>
    <xf numFmtId="190" fontId="5" fillId="12" borderId="34" xfId="996" applyNumberFormat="1" applyFont="1" applyFill="1" applyBorder="1" applyAlignment="1">
      <alignment horizontal="left"/>
    </xf>
    <xf numFmtId="166" fontId="18" fillId="5" borderId="12" xfId="996" applyFont="1" applyFill="1" applyBorder="1" applyAlignment="1">
      <alignment horizontal="left"/>
    </xf>
    <xf numFmtId="49" fontId="18" fillId="5" borderId="11" xfId="33" applyNumberFormat="1" applyFont="1" applyFill="1" applyBorder="1" applyAlignment="1">
      <alignment horizontal="center" wrapText="1"/>
    </xf>
    <xf numFmtId="0" fontId="5" fillId="0" borderId="25" xfId="33" applyFont="1" applyBorder="1" applyAlignment="1">
      <alignment wrapText="1"/>
    </xf>
    <xf numFmtId="190" fontId="5" fillId="51" borderId="25" xfId="996" applyNumberFormat="1" applyFont="1" applyFill="1" applyBorder="1" applyAlignment="1">
      <alignment horizontal="left"/>
    </xf>
    <xf numFmtId="190" fontId="110" fillId="52" borderId="13" xfId="685" applyNumberFormat="1" applyFont="1" applyFill="1" applyBorder="1" applyAlignment="1">
      <alignment horizontal="left" vertical="center" wrapText="1"/>
    </xf>
    <xf numFmtId="190" fontId="5" fillId="12" borderId="13" xfId="996" applyNumberFormat="1" applyFont="1" applyFill="1" applyBorder="1" applyAlignment="1">
      <alignment horizontal="left"/>
    </xf>
    <xf numFmtId="49" fontId="18" fillId="5" borderId="66" xfId="33" applyNumberFormat="1" applyFont="1" applyFill="1" applyBorder="1" applyAlignment="1">
      <alignment horizontal="center" wrapText="1"/>
    </xf>
    <xf numFmtId="190" fontId="110" fillId="52" borderId="25" xfId="685" applyNumberFormat="1" applyFont="1" applyFill="1" applyBorder="1" applyAlignment="1">
      <alignment horizontal="left" vertical="center" wrapText="1"/>
    </xf>
    <xf numFmtId="190" fontId="5" fillId="12" borderId="25" xfId="996" applyNumberFormat="1" applyFont="1" applyFill="1" applyBorder="1" applyAlignment="1">
      <alignment horizontal="left"/>
    </xf>
    <xf numFmtId="49" fontId="18" fillId="5" borderId="30" xfId="33" applyNumberFormat="1" applyFont="1" applyFill="1" applyBorder="1" applyAlignment="1">
      <alignment horizontal="center" wrapText="1"/>
    </xf>
    <xf numFmtId="0" fontId="5" fillId="0" borderId="68" xfId="33" applyFont="1" applyBorder="1" applyAlignment="1">
      <alignment wrapText="1"/>
    </xf>
    <xf numFmtId="190" fontId="5" fillId="51" borderId="21" xfId="996" applyNumberFormat="1" applyFont="1" applyFill="1" applyBorder="1" applyAlignment="1">
      <alignment horizontal="left"/>
    </xf>
    <xf numFmtId="190" fontId="110" fillId="52" borderId="21" xfId="685" applyNumberFormat="1" applyFont="1" applyFill="1" applyBorder="1" applyAlignment="1">
      <alignment horizontal="left" vertical="center" wrapText="1"/>
    </xf>
    <xf numFmtId="190" fontId="5" fillId="12" borderId="21" xfId="996" applyNumberFormat="1" applyFont="1" applyFill="1" applyBorder="1" applyAlignment="1">
      <alignment horizontal="left"/>
    </xf>
    <xf numFmtId="166" fontId="18" fillId="5" borderId="31" xfId="996" applyFont="1" applyFill="1" applyBorder="1" applyAlignment="1">
      <alignment horizontal="left"/>
    </xf>
    <xf numFmtId="0" fontId="5" fillId="0" borderId="0" xfId="33" applyFont="1" applyBorder="1" applyAlignment="1">
      <alignment vertical="center" wrapText="1"/>
    </xf>
    <xf numFmtId="0" fontId="27" fillId="5" borderId="0" xfId="845" applyFont="1" applyFill="1" applyBorder="1" applyAlignment="1">
      <alignment horizontal="center" vertical="center"/>
    </xf>
    <xf numFmtId="0" fontId="27" fillId="5" borderId="0" xfId="845" applyFont="1" applyFill="1" applyBorder="1" applyAlignment="1">
      <alignment vertical="center"/>
    </xf>
    <xf numFmtId="167" fontId="27" fillId="5" borderId="0" xfId="1084" applyFont="1" applyFill="1" applyBorder="1" applyAlignment="1">
      <alignment horizontal="right" vertical="center"/>
    </xf>
    <xf numFmtId="166" fontId="27" fillId="5" borderId="0" xfId="996" applyFont="1" applyFill="1" applyBorder="1" applyAlignment="1">
      <alignment horizontal="right" vertical="center"/>
    </xf>
    <xf numFmtId="190" fontId="5" fillId="52" borderId="34" xfId="996" applyNumberFormat="1" applyFont="1" applyFill="1" applyBorder="1" applyAlignment="1">
      <alignment horizontal="left"/>
    </xf>
    <xf numFmtId="190" fontId="5" fillId="52" borderId="25" xfId="996" applyNumberFormat="1" applyFont="1" applyFill="1" applyBorder="1" applyAlignment="1">
      <alignment horizontal="left"/>
    </xf>
    <xf numFmtId="190" fontId="5" fillId="52" borderId="21" xfId="996" applyNumberFormat="1" applyFont="1" applyFill="1" applyBorder="1" applyAlignment="1">
      <alignment horizontal="left"/>
    </xf>
    <xf numFmtId="0" fontId="18" fillId="2" borderId="2" xfId="33" applyFont="1" applyFill="1" applyBorder="1" applyAlignment="1">
      <alignment horizontal="center" vertical="center"/>
    </xf>
    <xf numFmtId="0" fontId="18" fillId="2" borderId="35" xfId="33" applyFont="1" applyFill="1" applyBorder="1" applyAlignment="1">
      <alignment vertical="center"/>
    </xf>
    <xf numFmtId="0" fontId="18" fillId="2" borderId="7" xfId="33" applyFont="1" applyFill="1" applyBorder="1" applyAlignment="1">
      <alignment vertical="center"/>
    </xf>
    <xf numFmtId="0" fontId="18" fillId="2" borderId="36" xfId="33" applyFont="1" applyFill="1" applyBorder="1" applyAlignment="1">
      <alignment vertical="center"/>
    </xf>
    <xf numFmtId="4" fontId="18" fillId="2" borderId="4" xfId="33" applyNumberFormat="1" applyFont="1" applyFill="1" applyBorder="1" applyAlignment="1">
      <alignment horizontal="center" vertical="center"/>
    </xf>
    <xf numFmtId="0" fontId="18" fillId="0" borderId="86" xfId="845" applyFont="1" applyFill="1" applyBorder="1" applyAlignment="1">
      <alignment horizontal="center" vertical="center" wrapText="1"/>
    </xf>
    <xf numFmtId="0" fontId="18" fillId="5" borderId="82" xfId="33" applyFont="1" applyFill="1" applyBorder="1" applyAlignment="1">
      <alignment horizontal="center" vertical="center"/>
    </xf>
    <xf numFmtId="0" fontId="18" fillId="5" borderId="82" xfId="33" applyFont="1" applyFill="1" applyBorder="1" applyAlignment="1">
      <alignment horizontal="center" vertical="center" wrapText="1"/>
    </xf>
    <xf numFmtId="4" fontId="18" fillId="5" borderId="87" xfId="33" applyNumberFormat="1" applyFont="1" applyFill="1" applyBorder="1" applyAlignment="1">
      <alignment horizontal="center" vertical="center" wrapText="1"/>
    </xf>
    <xf numFmtId="49" fontId="18" fillId="0" borderId="32" xfId="33" applyNumberFormat="1" applyFont="1" applyBorder="1" applyAlignment="1">
      <alignment horizontal="center"/>
    </xf>
    <xf numFmtId="49" fontId="5" fillId="0" borderId="34" xfId="33" applyNumberFormat="1" applyFont="1" applyBorder="1" applyAlignment="1">
      <alignment horizontal="left" wrapText="1"/>
    </xf>
    <xf numFmtId="0" fontId="5" fillId="0" borderId="34" xfId="33" applyFont="1" applyBorder="1" applyAlignment="1">
      <alignment horizontal="center"/>
    </xf>
    <xf numFmtId="2" fontId="1" fillId="5" borderId="34" xfId="33" applyNumberFormat="1" applyFill="1" applyBorder="1" applyAlignment="1">
      <alignment horizontal="right"/>
    </xf>
    <xf numFmtId="2" fontId="110" fillId="0" borderId="34" xfId="33" applyNumberFormat="1" applyFont="1" applyFill="1" applyBorder="1" applyAlignment="1">
      <alignment horizontal="right"/>
    </xf>
    <xf numFmtId="167" fontId="5" fillId="0" borderId="12" xfId="1084" applyFont="1" applyFill="1" applyBorder="1" applyAlignment="1">
      <alignment horizontal="left"/>
    </xf>
    <xf numFmtId="49" fontId="18" fillId="0" borderId="30" xfId="33" applyNumberFormat="1" applyFont="1" applyBorder="1" applyAlignment="1">
      <alignment horizontal="center"/>
    </xf>
    <xf numFmtId="0" fontId="5" fillId="0" borderId="21" xfId="33" applyFont="1" applyFill="1" applyBorder="1" applyAlignment="1">
      <alignment horizontal="left" wrapText="1"/>
    </xf>
    <xf numFmtId="4" fontId="5" fillId="0" borderId="21" xfId="33" applyNumberFormat="1" applyFont="1" applyFill="1" applyBorder="1" applyAlignment="1">
      <alignment horizontal="center"/>
    </xf>
    <xf numFmtId="2" fontId="1" fillId="5" borderId="21" xfId="33" applyNumberFormat="1" applyFill="1" applyBorder="1" applyAlignment="1">
      <alignment horizontal="right"/>
    </xf>
    <xf numFmtId="4" fontId="3" fillId="12" borderId="6" xfId="996" applyNumberFormat="1" applyFont="1" applyFill="1" applyBorder="1" applyAlignment="1">
      <alignment horizontal="right" vertical="center"/>
    </xf>
    <xf numFmtId="0" fontId="18" fillId="2" borderId="35" xfId="33" applyFont="1" applyFill="1" applyBorder="1" applyAlignment="1">
      <alignment vertical="center" wrapText="1"/>
    </xf>
    <xf numFmtId="49" fontId="18" fillId="0" borderId="11" xfId="33" applyNumberFormat="1" applyFont="1" applyBorder="1" applyAlignment="1">
      <alignment horizontal="center"/>
    </xf>
    <xf numFmtId="0" fontId="5" fillId="0" borderId="13" xfId="33" applyFont="1" applyFill="1" applyBorder="1" applyAlignment="1">
      <alignment horizontal="left" wrapText="1"/>
    </xf>
    <xf numFmtId="4" fontId="5" fillId="0" borderId="13" xfId="33" applyNumberFormat="1" applyFont="1" applyFill="1" applyBorder="1" applyAlignment="1">
      <alignment horizontal="center"/>
    </xf>
    <xf numFmtId="2" fontId="1" fillId="5" borderId="13" xfId="33" applyNumberFormat="1" applyFill="1" applyBorder="1" applyAlignment="1">
      <alignment horizontal="right"/>
    </xf>
    <xf numFmtId="49" fontId="18" fillId="0" borderId="86" xfId="33" applyNumberFormat="1" applyFont="1" applyBorder="1" applyAlignment="1">
      <alignment horizontal="center"/>
    </xf>
    <xf numFmtId="0" fontId="5" fillId="0" borderId="82" xfId="33" applyFont="1" applyFill="1" applyBorder="1" applyAlignment="1">
      <alignment horizontal="left" wrapText="1"/>
    </xf>
    <xf numFmtId="4" fontId="5" fillId="0" borderId="82" xfId="33" applyNumberFormat="1" applyFont="1" applyFill="1" applyBorder="1" applyAlignment="1">
      <alignment horizontal="center"/>
    </xf>
    <xf numFmtId="2" fontId="1" fillId="5" borderId="82" xfId="33" applyNumberFormat="1" applyFill="1" applyBorder="1" applyAlignment="1">
      <alignment horizontal="right"/>
    </xf>
    <xf numFmtId="167" fontId="5" fillId="0" borderId="39" xfId="1084" applyFont="1" applyFill="1" applyBorder="1" applyAlignment="1">
      <alignment horizontal="left"/>
    </xf>
    <xf numFmtId="0" fontId="5" fillId="0" borderId="0" xfId="646" applyFont="1" applyBorder="1" applyAlignment="1">
      <alignment vertical="center"/>
    </xf>
    <xf numFmtId="0" fontId="5" fillId="0" borderId="0" xfId="646" applyFont="1" applyBorder="1" applyAlignment="1">
      <alignment vertical="center" wrapText="1"/>
    </xf>
    <xf numFmtId="0" fontId="11" fillId="7" borderId="95" xfId="845" applyFont="1" applyFill="1" applyBorder="1" applyAlignment="1">
      <alignment vertical="center" wrapText="1"/>
    </xf>
    <xf numFmtId="49" fontId="27" fillId="7" borderId="95" xfId="845" applyNumberFormat="1" applyFont="1" applyFill="1" applyBorder="1" applyAlignment="1">
      <alignment vertical="center" wrapText="1"/>
    </xf>
    <xf numFmtId="0" fontId="11" fillId="7" borderId="0" xfId="845" applyFont="1" applyFill="1" applyBorder="1" applyAlignment="1">
      <alignment vertical="center" wrapText="1"/>
    </xf>
    <xf numFmtId="0" fontId="5" fillId="0" borderId="0" xfId="845"/>
    <xf numFmtId="49" fontId="27" fillId="5" borderId="0" xfId="845" applyNumberFormat="1" applyFont="1" applyFill="1" applyBorder="1" applyAlignment="1">
      <alignment vertical="center" wrapText="1"/>
    </xf>
    <xf numFmtId="0" fontId="11" fillId="5" borderId="0" xfId="845" applyFont="1" applyFill="1" applyBorder="1" applyAlignment="1">
      <alignment vertical="center" wrapText="1"/>
    </xf>
    <xf numFmtId="0" fontId="18" fillId="2" borderId="32" xfId="33" applyFont="1" applyFill="1" applyBorder="1" applyAlignment="1">
      <alignment horizontal="center" vertical="center"/>
    </xf>
    <xf numFmtId="0" fontId="18" fillId="2" borderId="34" xfId="33" applyFont="1" applyFill="1" applyBorder="1" applyAlignment="1">
      <alignment vertical="center" wrapText="1"/>
    </xf>
    <xf numFmtId="0" fontId="18" fillId="2" borderId="34" xfId="33" applyFont="1" applyFill="1" applyBorder="1" applyAlignment="1">
      <alignment vertical="center"/>
    </xf>
    <xf numFmtId="4" fontId="18" fillId="2" borderId="33" xfId="33" applyNumberFormat="1" applyFont="1" applyFill="1" applyBorder="1" applyAlignment="1">
      <alignment horizontal="center" vertical="center"/>
    </xf>
    <xf numFmtId="0" fontId="18" fillId="0" borderId="11" xfId="845" applyFont="1" applyFill="1" applyBorder="1" applyAlignment="1">
      <alignment horizontal="center" vertical="center" wrapText="1"/>
    </xf>
    <xf numFmtId="0" fontId="18" fillId="5" borderId="13" xfId="33" applyFont="1" applyFill="1" applyBorder="1" applyAlignment="1">
      <alignment horizontal="center" vertical="center"/>
    </xf>
    <xf numFmtId="0" fontId="18" fillId="5" borderId="13" xfId="33" applyFont="1" applyFill="1" applyBorder="1" applyAlignment="1">
      <alignment horizontal="center" vertical="center" wrapText="1"/>
    </xf>
    <xf numFmtId="4" fontId="18" fillId="5" borderId="12" xfId="33" applyNumberFormat="1" applyFont="1" applyFill="1" applyBorder="1" applyAlignment="1">
      <alignment horizontal="center" vertical="center" wrapText="1"/>
    </xf>
    <xf numFmtId="0" fontId="18" fillId="0" borderId="11" xfId="33" applyNumberFormat="1" applyFont="1" applyBorder="1" applyAlignment="1">
      <alignment horizontal="center"/>
    </xf>
    <xf numFmtId="0" fontId="5" fillId="0" borderId="13" xfId="33" applyNumberFormat="1" applyFont="1" applyBorder="1" applyAlignment="1">
      <alignment horizontal="left" wrapText="1"/>
    </xf>
    <xf numFmtId="0" fontId="5" fillId="0" borderId="13" xfId="33" applyNumberFormat="1" applyFont="1" applyBorder="1" applyAlignment="1">
      <alignment horizontal="center"/>
    </xf>
    <xf numFmtId="167" fontId="5" fillId="5" borderId="13" xfId="1084" applyFont="1" applyFill="1" applyBorder="1" applyAlignment="1">
      <alignment horizontal="right"/>
    </xf>
    <xf numFmtId="4" fontId="110" fillId="0" borderId="13" xfId="33" applyNumberFormat="1" applyFont="1" applyFill="1" applyBorder="1" applyAlignment="1">
      <alignment horizontal="right"/>
    </xf>
    <xf numFmtId="0" fontId="5" fillId="0" borderId="13" xfId="33" applyNumberFormat="1" applyFont="1" applyFill="1" applyBorder="1" applyAlignment="1">
      <alignment horizontal="left" wrapText="1"/>
    </xf>
    <xf numFmtId="0" fontId="5" fillId="0" borderId="13" xfId="33" applyNumberFormat="1" applyFont="1" applyFill="1" applyBorder="1" applyAlignment="1">
      <alignment horizontal="center"/>
    </xf>
    <xf numFmtId="4" fontId="1" fillId="5" borderId="13" xfId="33" applyNumberFormat="1" applyFill="1" applyBorder="1" applyAlignment="1">
      <alignment horizontal="right"/>
    </xf>
    <xf numFmtId="0" fontId="18" fillId="0" borderId="30" xfId="33" applyNumberFormat="1" applyFont="1" applyBorder="1" applyAlignment="1">
      <alignment horizontal="center"/>
    </xf>
    <xf numFmtId="0" fontId="5" fillId="0" borderId="21" xfId="33" applyNumberFormat="1" applyFont="1" applyFill="1" applyBorder="1" applyAlignment="1">
      <alignment horizontal="left" wrapText="1"/>
    </xf>
    <xf numFmtId="0" fontId="5" fillId="0" borderId="21" xfId="33" applyNumberFormat="1" applyFont="1" applyBorder="1" applyAlignment="1">
      <alignment horizontal="center"/>
    </xf>
    <xf numFmtId="167" fontId="5" fillId="5" borderId="21" xfId="1084" applyFont="1" applyFill="1" applyBorder="1" applyAlignment="1">
      <alignment horizontal="right"/>
    </xf>
    <xf numFmtId="4" fontId="1" fillId="5" borderId="21" xfId="33" applyNumberFormat="1" applyFill="1" applyBorder="1" applyAlignment="1">
      <alignment horizontal="right"/>
    </xf>
    <xf numFmtId="167" fontId="5" fillId="0" borderId="31" xfId="1084" applyFont="1" applyFill="1" applyBorder="1" applyAlignment="1">
      <alignment horizontal="left"/>
    </xf>
    <xf numFmtId="167" fontId="4" fillId="0" borderId="12" xfId="637" applyFont="1" applyFill="1" applyBorder="1" applyAlignment="1">
      <alignment horizontal="left"/>
    </xf>
    <xf numFmtId="167" fontId="4" fillId="0" borderId="31" xfId="637" applyFont="1" applyFill="1" applyBorder="1" applyAlignment="1">
      <alignment horizontal="left"/>
    </xf>
    <xf numFmtId="0" fontId="5" fillId="0" borderId="0" xfId="0" applyFont="1" applyAlignment="1">
      <alignment vertical="center"/>
    </xf>
    <xf numFmtId="4" fontId="3" fillId="2" borderId="33" xfId="720" applyNumberFormat="1" applyFont="1" applyFill="1" applyBorder="1" applyAlignment="1">
      <alignment horizontal="center" vertical="center"/>
    </xf>
    <xf numFmtId="168" fontId="2" fillId="0" borderId="21" xfId="0" applyNumberFormat="1" applyFont="1" applyFill="1" applyBorder="1" applyAlignment="1">
      <alignment horizontal="right"/>
    </xf>
    <xf numFmtId="0" fontId="4" fillId="11" borderId="86" xfId="0" applyFont="1" applyFill="1" applyBorder="1" applyAlignment="1">
      <alignment horizontal="center" vertical="center"/>
    </xf>
    <xf numFmtId="0" fontId="3" fillId="11" borderId="82" xfId="0" applyFont="1" applyFill="1" applyBorder="1" applyAlignment="1">
      <alignment horizontal="center" vertical="center"/>
    </xf>
    <xf numFmtId="4" fontId="3" fillId="11" borderId="82" xfId="0" applyNumberFormat="1" applyFont="1" applyFill="1" applyBorder="1" applyAlignment="1">
      <alignment vertical="center" wrapText="1"/>
    </xf>
    <xf numFmtId="4" fontId="4" fillId="11" borderId="82" xfId="0" applyNumberFormat="1" applyFont="1" applyFill="1" applyBorder="1" applyAlignment="1">
      <alignment horizontal="center" vertical="center"/>
    </xf>
    <xf numFmtId="10" fontId="3" fillId="11" borderId="82" xfId="639" applyNumberFormat="1" applyFont="1" applyFill="1" applyBorder="1" applyAlignment="1">
      <alignment vertical="center"/>
    </xf>
    <xf numFmtId="4" fontId="4" fillId="11" borderId="87" xfId="0" applyNumberFormat="1" applyFont="1" applyFill="1" applyBorder="1" applyAlignment="1">
      <alignment vertical="center"/>
    </xf>
    <xf numFmtId="14" fontId="2" fillId="0" borderId="30" xfId="0" applyNumberFormat="1" applyFont="1" applyBorder="1" applyAlignment="1">
      <alignment horizontal="center" vertical="center"/>
    </xf>
    <xf numFmtId="0" fontId="2" fillId="0" borderId="21" xfId="0" applyFont="1" applyBorder="1" applyAlignment="1">
      <alignment horizontal="center" vertical="center"/>
    </xf>
    <xf numFmtId="4" fontId="2" fillId="0" borderId="21" xfId="0" applyNumberFormat="1" applyFont="1" applyFill="1" applyBorder="1" applyAlignment="1">
      <alignment vertical="center" wrapText="1"/>
    </xf>
    <xf numFmtId="4" fontId="2" fillId="0" borderId="21" xfId="0" applyNumberFormat="1" applyFont="1" applyBorder="1" applyAlignment="1">
      <alignment vertical="center" wrapText="1"/>
    </xf>
    <xf numFmtId="0" fontId="11" fillId="54" borderId="5" xfId="33" applyFont="1" applyFill="1" applyBorder="1" applyAlignment="1">
      <alignment horizontal="center" vertical="center"/>
    </xf>
    <xf numFmtId="0" fontId="11" fillId="54" borderId="7" xfId="33" applyFont="1" applyFill="1" applyBorder="1" applyAlignment="1">
      <alignment vertical="center" wrapText="1"/>
    </xf>
    <xf numFmtId="0" fontId="11" fillId="54" borderId="7" xfId="33" applyFont="1" applyFill="1" applyBorder="1" applyAlignment="1">
      <alignment horizontal="center" vertical="center"/>
    </xf>
    <xf numFmtId="4" fontId="11" fillId="54" borderId="7" xfId="33" applyNumberFormat="1" applyFont="1" applyFill="1" applyBorder="1" applyAlignment="1">
      <alignment vertical="center"/>
    </xf>
    <xf numFmtId="4" fontId="11" fillId="54" borderId="6" xfId="33" applyNumberFormat="1" applyFont="1" applyFill="1" applyBorder="1" applyAlignment="1">
      <alignment vertical="center"/>
    </xf>
    <xf numFmtId="0" fontId="3" fillId="0" borderId="18" xfId="33" applyFont="1" applyFill="1" applyBorder="1" applyAlignment="1">
      <alignment vertical="center"/>
    </xf>
    <xf numFmtId="0" fontId="3" fillId="0" borderId="0" xfId="33" applyNumberFormat="1" applyFont="1" applyBorder="1" applyAlignment="1">
      <alignment horizontal="left" vertical="center"/>
    </xf>
    <xf numFmtId="10" fontId="4" fillId="0" borderId="0" xfId="33" applyNumberFormat="1" applyFont="1" applyFill="1" applyBorder="1" applyAlignment="1">
      <alignment horizontal="left" vertical="center"/>
    </xf>
    <xf numFmtId="10" fontId="4" fillId="0" borderId="19" xfId="691" applyNumberFormat="1" applyFont="1" applyFill="1" applyBorder="1" applyAlignment="1">
      <alignment horizontal="right" vertical="center" wrapText="1"/>
    </xf>
    <xf numFmtId="0" fontId="3" fillId="0" borderId="8" xfId="33" applyNumberFormat="1" applyFont="1" applyFill="1" applyBorder="1" applyAlignment="1">
      <alignment vertical="center"/>
    </xf>
    <xf numFmtId="0" fontId="3" fillId="0" borderId="9" xfId="33" applyNumberFormat="1" applyFont="1" applyFill="1" applyBorder="1" applyAlignment="1">
      <alignment vertical="center"/>
    </xf>
    <xf numFmtId="0" fontId="3" fillId="0" borderId="9" xfId="33" applyNumberFormat="1" applyFont="1" applyFill="1" applyBorder="1" applyAlignment="1">
      <alignment horizontal="left" vertical="center"/>
    </xf>
    <xf numFmtId="0" fontId="3" fillId="0" borderId="10" xfId="33" applyNumberFormat="1" applyFont="1" applyFill="1" applyBorder="1" applyAlignment="1">
      <alignment vertical="center"/>
    </xf>
    <xf numFmtId="0" fontId="11" fillId="55" borderId="8" xfId="33" applyFont="1" applyFill="1" applyBorder="1" applyAlignment="1">
      <alignment horizontal="center" vertical="center"/>
    </xf>
    <xf numFmtId="0" fontId="11" fillId="55" borderId="9" xfId="33" applyFont="1" applyFill="1" applyBorder="1" applyAlignment="1">
      <alignment vertical="center" wrapText="1"/>
    </xf>
    <xf numFmtId="0" fontId="11" fillId="55" borderId="9" xfId="33" applyFont="1" applyFill="1" applyBorder="1" applyAlignment="1">
      <alignment horizontal="center" vertical="center"/>
    </xf>
    <xf numFmtId="4" fontId="11" fillId="55" borderId="9" xfId="33" applyNumberFormat="1" applyFont="1" applyFill="1" applyBorder="1" applyAlignment="1">
      <alignment vertical="center"/>
    </xf>
    <xf numFmtId="4" fontId="11" fillId="55" borderId="10" xfId="33" applyNumberFormat="1" applyFont="1" applyFill="1" applyBorder="1" applyAlignment="1">
      <alignment vertical="center"/>
    </xf>
    <xf numFmtId="0" fontId="11" fillId="55" borderId="5" xfId="33" applyFont="1" applyFill="1" applyBorder="1" applyAlignment="1">
      <alignment horizontal="center" vertical="center"/>
    </xf>
    <xf numFmtId="0" fontId="11" fillId="55" borderId="7" xfId="33" applyFont="1" applyFill="1" applyBorder="1" applyAlignment="1">
      <alignment vertical="center" wrapText="1"/>
    </xf>
    <xf numFmtId="0" fontId="11" fillId="55" borderId="7" xfId="33" applyFont="1" applyFill="1" applyBorder="1" applyAlignment="1">
      <alignment horizontal="center" vertical="center"/>
    </xf>
    <xf numFmtId="4" fontId="11" fillId="55" borderId="7" xfId="33" applyNumberFormat="1" applyFont="1" applyFill="1" applyBorder="1" applyAlignment="1">
      <alignment vertical="center"/>
    </xf>
    <xf numFmtId="4" fontId="11" fillId="55" borderId="6" xfId="33" applyNumberFormat="1" applyFont="1" applyFill="1" applyBorder="1" applyAlignment="1">
      <alignment vertical="center"/>
    </xf>
    <xf numFmtId="0" fontId="4" fillId="11" borderId="5" xfId="33" applyFont="1" applyFill="1" applyBorder="1" applyAlignment="1"/>
    <xf numFmtId="0" fontId="4" fillId="11" borderId="7" xfId="33" applyFont="1" applyFill="1" applyBorder="1" applyAlignment="1">
      <alignment horizontal="center"/>
    </xf>
    <xf numFmtId="0" fontId="133" fillId="11" borderId="7" xfId="33" applyFont="1" applyFill="1" applyBorder="1" applyAlignment="1"/>
    <xf numFmtId="14" fontId="4" fillId="11" borderId="7" xfId="33" applyNumberFormat="1" applyFont="1" applyFill="1" applyBorder="1" applyAlignment="1">
      <alignment horizontal="right"/>
    </xf>
    <xf numFmtId="0" fontId="133" fillId="11" borderId="6" xfId="33" applyFont="1" applyFill="1" applyBorder="1" applyAlignment="1"/>
    <xf numFmtId="0" fontId="3" fillId="57" borderId="37" xfId="33" applyFont="1" applyFill="1" applyBorder="1" applyAlignment="1">
      <alignment horizontal="center"/>
    </xf>
    <xf numFmtId="0" fontId="26" fillId="0" borderId="0" xfId="33" applyFont="1" applyAlignment="1">
      <alignment vertical="center"/>
    </xf>
    <xf numFmtId="49" fontId="3" fillId="14" borderId="13" xfId="33" applyNumberFormat="1" applyFont="1" applyFill="1" applyBorder="1" applyAlignment="1">
      <alignment horizontal="center" wrapText="1"/>
    </xf>
    <xf numFmtId="0" fontId="11" fillId="0" borderId="0" xfId="640" applyFont="1" applyAlignment="1">
      <alignment vertical="center"/>
    </xf>
    <xf numFmtId="0" fontId="11" fillId="0" borderId="0" xfId="640" applyFont="1" applyBorder="1"/>
    <xf numFmtId="49" fontId="11" fillId="0" borderId="0" xfId="640" applyNumberFormat="1" applyFont="1" applyBorder="1" applyAlignment="1">
      <alignment horizontal="center"/>
    </xf>
    <xf numFmtId="0" fontId="3" fillId="11" borderId="32" xfId="640" applyFont="1" applyFill="1" applyBorder="1" applyAlignment="1">
      <alignment horizontal="center" vertical="center"/>
    </xf>
    <xf numFmtId="0" fontId="3" fillId="11" borderId="34" xfId="640" applyFont="1" applyFill="1" applyBorder="1" applyAlignment="1">
      <alignment horizontal="center" vertical="center" wrapText="1"/>
    </xf>
    <xf numFmtId="0" fontId="3" fillId="0" borderId="11" xfId="640" applyFont="1" applyBorder="1" applyAlignment="1">
      <alignment horizontal="center" vertical="center"/>
    </xf>
    <xf numFmtId="0" fontId="3" fillId="0" borderId="13" xfId="640" applyFont="1" applyBorder="1" applyAlignment="1">
      <alignment horizontal="center" vertical="center"/>
    </xf>
    <xf numFmtId="4" fontId="3" fillId="0" borderId="12" xfId="640" applyNumberFormat="1" applyFont="1" applyBorder="1" applyAlignment="1">
      <alignment horizontal="center" vertical="center"/>
    </xf>
    <xf numFmtId="0" fontId="4" fillId="11" borderId="30" xfId="640" applyFont="1" applyFill="1" applyBorder="1" applyAlignment="1">
      <alignment horizontal="center" vertical="center"/>
    </xf>
    <xf numFmtId="0" fontId="3" fillId="11" borderId="21" xfId="640" applyFont="1" applyFill="1" applyBorder="1" applyAlignment="1">
      <alignment horizontal="center" vertical="center"/>
    </xf>
    <xf numFmtId="0" fontId="3" fillId="57" borderId="34" xfId="33" applyFont="1" applyFill="1" applyBorder="1" applyAlignment="1">
      <alignment vertical="center"/>
    </xf>
    <xf numFmtId="4" fontId="3" fillId="57" borderId="33" xfId="33" applyNumberFormat="1" applyFont="1" applyFill="1" applyBorder="1" applyAlignment="1">
      <alignment horizontal="center" vertical="center"/>
    </xf>
    <xf numFmtId="0" fontId="3" fillId="14" borderId="13" xfId="33" applyFont="1" applyFill="1" applyBorder="1" applyAlignment="1">
      <alignment horizontal="center" vertical="center"/>
    </xf>
    <xf numFmtId="0" fontId="3" fillId="14" borderId="13" xfId="33" applyFont="1" applyFill="1" applyBorder="1" applyAlignment="1">
      <alignment horizontal="center" vertical="center" wrapText="1"/>
    </xf>
    <xf numFmtId="4" fontId="3" fillId="14" borderId="12" xfId="33" applyNumberFormat="1" applyFont="1" applyFill="1" applyBorder="1" applyAlignment="1">
      <alignment horizontal="center" vertical="center" wrapText="1"/>
    </xf>
    <xf numFmtId="2" fontId="133" fillId="0" borderId="13" xfId="33" applyNumberFormat="1" applyFont="1" applyFill="1" applyBorder="1" applyAlignment="1">
      <alignment horizontal="right"/>
    </xf>
    <xf numFmtId="2" fontId="35" fillId="0" borderId="13" xfId="33" applyNumberFormat="1" applyFont="1" applyFill="1" applyBorder="1" applyAlignment="1">
      <alignment horizontal="right"/>
    </xf>
    <xf numFmtId="4" fontId="3" fillId="15" borderId="10" xfId="996" applyNumberFormat="1" applyFont="1" applyFill="1" applyBorder="1" applyAlignment="1">
      <alignment horizontal="right" vertical="center"/>
    </xf>
    <xf numFmtId="0" fontId="5" fillId="14" borderId="0" xfId="33" applyFont="1" applyFill="1"/>
    <xf numFmtId="0" fontId="5" fillId="14" borderId="0" xfId="33" applyFont="1" applyFill="1" applyAlignment="1">
      <alignment wrapText="1"/>
    </xf>
    <xf numFmtId="0" fontId="5" fillId="0" borderId="0" xfId="495" applyFont="1" applyAlignment="1">
      <alignment vertical="center"/>
    </xf>
    <xf numFmtId="0" fontId="3" fillId="5" borderId="13" xfId="495" applyFont="1" applyFill="1" applyBorder="1" applyAlignment="1">
      <alignment horizontal="center" vertical="center"/>
    </xf>
    <xf numFmtId="0" fontId="4" fillId="0" borderId="13" xfId="495" applyFont="1" applyFill="1" applyBorder="1" applyAlignment="1">
      <alignment horizontal="center"/>
    </xf>
    <xf numFmtId="2" fontId="133" fillId="14" borderId="13" xfId="33" applyNumberFormat="1" applyFont="1" applyFill="1" applyBorder="1" applyAlignment="1">
      <alignment horizontal="right"/>
    </xf>
    <xf numFmtId="168" fontId="133" fillId="14" borderId="13" xfId="33" applyNumberFormat="1" applyFont="1" applyFill="1" applyBorder="1" applyAlignment="1">
      <alignment horizontal="right"/>
    </xf>
    <xf numFmtId="0" fontId="137" fillId="14" borderId="0" xfId="845" applyFont="1" applyFill="1" applyBorder="1" applyAlignment="1">
      <alignment horizontal="center" vertical="center"/>
    </xf>
    <xf numFmtId="0" fontId="18" fillId="57" borderId="32" xfId="33" applyFont="1" applyFill="1" applyBorder="1" applyAlignment="1">
      <alignment horizontal="center" vertical="center"/>
    </xf>
    <xf numFmtId="0" fontId="18" fillId="57" borderId="34" xfId="33" applyFont="1" applyFill="1" applyBorder="1" applyAlignment="1">
      <alignment vertical="center"/>
    </xf>
    <xf numFmtId="4" fontId="18" fillId="57" borderId="33" xfId="33" applyNumberFormat="1" applyFont="1" applyFill="1" applyBorder="1" applyAlignment="1">
      <alignment horizontal="center" vertical="center"/>
    </xf>
    <xf numFmtId="0" fontId="18" fillId="14" borderId="13" xfId="33" applyFont="1" applyFill="1" applyBorder="1" applyAlignment="1">
      <alignment horizontal="center" vertical="center"/>
    </xf>
    <xf numFmtId="0" fontId="18" fillId="14" borderId="13" xfId="33" applyFont="1" applyFill="1" applyBorder="1" applyAlignment="1">
      <alignment horizontal="center" vertical="center" wrapText="1"/>
    </xf>
    <xf numFmtId="4" fontId="18" fillId="14" borderId="12" xfId="33" applyNumberFormat="1" applyFont="1" applyFill="1" applyBorder="1" applyAlignment="1">
      <alignment horizontal="center" vertical="center" wrapText="1"/>
    </xf>
    <xf numFmtId="49" fontId="5" fillId="0" borderId="11" xfId="33" applyNumberFormat="1" applyFont="1" applyBorder="1" applyAlignment="1">
      <alignment horizontal="center"/>
    </xf>
    <xf numFmtId="166" fontId="1" fillId="0" borderId="13" xfId="33" applyNumberFormat="1" applyBorder="1" applyAlignment="1">
      <alignment horizontal="left" wrapText="1"/>
    </xf>
    <xf numFmtId="0" fontId="5" fillId="0" borderId="13" xfId="33" applyFont="1" applyBorder="1" applyAlignment="1">
      <alignment horizontal="center"/>
    </xf>
    <xf numFmtId="2" fontId="1" fillId="14" borderId="13" xfId="33" applyNumberFormat="1" applyFill="1" applyBorder="1" applyAlignment="1">
      <alignment horizontal="right"/>
    </xf>
    <xf numFmtId="2" fontId="37" fillId="0" borderId="13" xfId="33" applyNumberFormat="1" applyFont="1" applyFill="1" applyBorder="1" applyAlignment="1">
      <alignment horizontal="right"/>
    </xf>
    <xf numFmtId="167" fontId="5" fillId="0" borderId="12" xfId="637" applyFont="1" applyFill="1" applyBorder="1" applyAlignment="1">
      <alignment horizontal="left"/>
    </xf>
    <xf numFmtId="0" fontId="1" fillId="0" borderId="13" xfId="33" applyBorder="1" applyAlignment="1">
      <alignment horizontal="left" wrapText="1"/>
    </xf>
    <xf numFmtId="168" fontId="1" fillId="14" borderId="13" xfId="33" applyNumberFormat="1" applyFill="1" applyBorder="1" applyAlignment="1">
      <alignment horizontal="right"/>
    </xf>
    <xf numFmtId="49" fontId="5" fillId="0" borderId="30" xfId="33" applyNumberFormat="1" applyFont="1" applyBorder="1" applyAlignment="1">
      <alignment horizontal="center"/>
    </xf>
    <xf numFmtId="0" fontId="138" fillId="0" borderId="21" xfId="640" applyFont="1" applyBorder="1"/>
    <xf numFmtId="0" fontId="5" fillId="0" borderId="21" xfId="33" applyFont="1" applyFill="1" applyBorder="1" applyAlignment="1">
      <alignment horizontal="center"/>
    </xf>
    <xf numFmtId="2" fontId="1" fillId="14" borderId="21" xfId="33" applyNumberFormat="1" applyFill="1" applyBorder="1" applyAlignment="1">
      <alignment horizontal="right"/>
    </xf>
    <xf numFmtId="167" fontId="5" fillId="0" borderId="31" xfId="637" applyFont="1" applyFill="1" applyBorder="1" applyAlignment="1">
      <alignment horizontal="left"/>
    </xf>
    <xf numFmtId="49" fontId="36" fillId="0" borderId="0" xfId="640" applyNumberFormat="1" applyFont="1" applyBorder="1" applyAlignment="1">
      <alignment vertical="top"/>
    </xf>
    <xf numFmtId="0" fontId="3" fillId="57" borderId="32" xfId="33" applyFont="1" applyFill="1" applyBorder="1" applyAlignment="1">
      <alignment horizontal="center" vertical="center" wrapText="1"/>
    </xf>
    <xf numFmtId="0" fontId="3" fillId="57" borderId="34" xfId="33" applyFont="1" applyFill="1" applyBorder="1" applyAlignment="1">
      <alignment vertical="center" wrapText="1"/>
    </xf>
    <xf numFmtId="167" fontId="4" fillId="14" borderId="13" xfId="637" applyFont="1" applyFill="1" applyBorder="1" applyAlignment="1">
      <alignment horizontal="right"/>
    </xf>
    <xf numFmtId="4" fontId="35" fillId="0" borderId="13" xfId="33" applyNumberFormat="1" applyFont="1" applyFill="1" applyBorder="1" applyAlignment="1">
      <alignment horizontal="right"/>
    </xf>
    <xf numFmtId="0" fontId="0" fillId="0" borderId="20" xfId="0" applyBorder="1" applyAlignment="1">
      <alignment horizontal="left"/>
    </xf>
    <xf numFmtId="4" fontId="0" fillId="0" borderId="20" xfId="0" applyNumberFormat="1" applyBorder="1"/>
    <xf numFmtId="10" fontId="12" fillId="0" borderId="10" xfId="645" applyNumberFormat="1" applyFont="1" applyFill="1" applyBorder="1" applyAlignment="1">
      <alignment horizontal="center" vertical="center" wrapText="1"/>
    </xf>
    <xf numFmtId="0" fontId="16" fillId="0" borderId="17" xfId="640" applyNumberFormat="1" applyFont="1" applyFill="1" applyBorder="1" applyAlignment="1">
      <alignment horizontal="center" vertical="center" wrapText="1"/>
    </xf>
    <xf numFmtId="0" fontId="4" fillId="0" borderId="0" xfId="640" applyNumberFormat="1" applyFont="1" applyFill="1" applyBorder="1" applyAlignment="1"/>
    <xf numFmtId="0" fontId="134" fillId="0" borderId="0" xfId="640" applyFont="1"/>
    <xf numFmtId="0" fontId="97" fillId="0" borderId="0" xfId="23" applyFont="1" applyAlignment="1">
      <alignment vertical="center"/>
    </xf>
    <xf numFmtId="0" fontId="97" fillId="0" borderId="0" xfId="640" applyFont="1"/>
    <xf numFmtId="0" fontId="18" fillId="2" borderId="37" xfId="33" applyFont="1" applyFill="1" applyBorder="1" applyAlignment="1">
      <alignment horizontal="center"/>
    </xf>
    <xf numFmtId="0" fontId="5" fillId="51" borderId="7" xfId="33" applyFont="1" applyFill="1" applyBorder="1" applyAlignment="1">
      <alignment horizontal="center"/>
    </xf>
    <xf numFmtId="0" fontId="4" fillId="0" borderId="0" xfId="640" applyFont="1" applyAlignment="1">
      <alignment horizontal="center" vertical="center"/>
    </xf>
    <xf numFmtId="0" fontId="4" fillId="0" borderId="0" xfId="33" applyFont="1" applyFill="1" applyBorder="1" applyAlignment="1">
      <alignment vertical="center"/>
    </xf>
    <xf numFmtId="0" fontId="3" fillId="0" borderId="16" xfId="33" applyNumberFormat="1" applyFont="1" applyBorder="1" applyAlignment="1">
      <alignment vertical="center"/>
    </xf>
    <xf numFmtId="0" fontId="3" fillId="0" borderId="0" xfId="33" applyNumberFormat="1" applyFont="1" applyBorder="1" applyAlignment="1">
      <alignment vertical="center"/>
    </xf>
    <xf numFmtId="0" fontId="3" fillId="2" borderId="32" xfId="720" applyFont="1" applyFill="1" applyBorder="1" applyAlignment="1">
      <alignment horizontal="center" vertical="center" wrapText="1"/>
    </xf>
    <xf numFmtId="0" fontId="4" fillId="0" borderId="20" xfId="0" applyFont="1" applyFill="1" applyBorder="1" applyAlignment="1">
      <alignment horizontal="center"/>
    </xf>
    <xf numFmtId="49" fontId="4" fillId="0" borderId="32" xfId="33" applyNumberFormat="1" applyFont="1" applyBorder="1" applyAlignment="1">
      <alignment horizontal="center"/>
    </xf>
    <xf numFmtId="0" fontId="3" fillId="0" borderId="34" xfId="1" applyFont="1" applyFill="1" applyBorder="1" applyAlignment="1">
      <alignment wrapText="1"/>
    </xf>
    <xf numFmtId="0" fontId="4" fillId="0" borderId="34" xfId="33" applyFont="1" applyBorder="1" applyAlignment="1">
      <alignment horizontal="center"/>
    </xf>
    <xf numFmtId="2" fontId="2" fillId="0" borderId="34" xfId="33" applyNumberFormat="1" applyFont="1" applyFill="1" applyBorder="1" applyAlignment="1">
      <alignment horizontal="right"/>
    </xf>
    <xf numFmtId="167" fontId="4" fillId="0" borderId="33" xfId="1084" applyFont="1" applyFill="1" applyBorder="1" applyAlignment="1">
      <alignment horizontal="left"/>
    </xf>
    <xf numFmtId="0" fontId="3" fillId="0" borderId="26" xfId="845" applyFont="1" applyFill="1" applyBorder="1" applyAlignment="1">
      <alignment horizontal="center" vertical="center" wrapText="1"/>
    </xf>
    <xf numFmtId="0" fontId="3" fillId="5" borderId="20" xfId="33" applyFont="1" applyFill="1" applyBorder="1" applyAlignment="1">
      <alignment horizontal="center" vertical="center"/>
    </xf>
    <xf numFmtId="0" fontId="3" fillId="5" borderId="20" xfId="33" applyFont="1" applyFill="1" applyBorder="1" applyAlignment="1">
      <alignment horizontal="center" vertical="center" wrapText="1"/>
    </xf>
    <xf numFmtId="4" fontId="3" fillId="5" borderId="39" xfId="33" applyNumberFormat="1" applyFont="1" applyFill="1" applyBorder="1" applyAlignment="1">
      <alignment horizontal="center" vertical="center" wrapText="1"/>
    </xf>
    <xf numFmtId="0" fontId="3" fillId="2" borderId="5" xfId="33" applyFont="1" applyFill="1" applyBorder="1" applyAlignment="1">
      <alignment horizontal="center" vertical="center"/>
    </xf>
    <xf numFmtId="0" fontId="3" fillId="2" borderId="7" xfId="33" applyFont="1" applyFill="1" applyBorder="1" applyAlignment="1">
      <alignment vertical="center"/>
    </xf>
    <xf numFmtId="4" fontId="3" fillId="2" borderId="6" xfId="33" applyNumberFormat="1" applyFont="1" applyFill="1" applyBorder="1" applyAlignment="1">
      <alignment horizontal="center" vertical="center"/>
    </xf>
    <xf numFmtId="2" fontId="2" fillId="5" borderId="34" xfId="33" applyNumberFormat="1" applyFont="1" applyFill="1" applyBorder="1" applyAlignment="1">
      <alignment horizontal="right"/>
    </xf>
    <xf numFmtId="168" fontId="2" fillId="5" borderId="13" xfId="33" applyNumberFormat="1" applyFont="1" applyFill="1" applyBorder="1" applyAlignment="1">
      <alignment horizontal="right"/>
    </xf>
    <xf numFmtId="168" fontId="2" fillId="5" borderId="21" xfId="33" applyNumberFormat="1" applyFont="1" applyFill="1" applyBorder="1" applyAlignment="1">
      <alignment horizontal="right"/>
    </xf>
    <xf numFmtId="0" fontId="4" fillId="0" borderId="0" xfId="640" applyFont="1" applyBorder="1" applyAlignment="1">
      <alignment horizontal="center" vertical="center"/>
    </xf>
    <xf numFmtId="0" fontId="4" fillId="0" borderId="13" xfId="0" applyFont="1" applyFill="1" applyBorder="1" applyAlignment="1">
      <alignment horizontal="left" wrapText="1"/>
    </xf>
    <xf numFmtId="167" fontId="2" fillId="0" borderId="0" xfId="0" applyNumberFormat="1" applyFont="1"/>
    <xf numFmtId="166" fontId="2" fillId="0" borderId="0" xfId="0" applyNumberFormat="1" applyFont="1"/>
    <xf numFmtId="166" fontId="4" fillId="0" borderId="0" xfId="23" applyNumberFormat="1" applyFont="1" applyAlignment="1">
      <alignment vertical="center"/>
    </xf>
    <xf numFmtId="166" fontId="4" fillId="0" borderId="0" xfId="640" applyNumberFormat="1" applyFont="1" applyAlignment="1">
      <alignment vertical="center"/>
    </xf>
    <xf numFmtId="0" fontId="4" fillId="0" borderId="13" xfId="1" applyFont="1" applyFill="1" applyBorder="1" applyAlignment="1">
      <alignment vertical="center" wrapText="1"/>
    </xf>
    <xf numFmtId="14" fontId="2" fillId="0" borderId="11" xfId="0" applyNumberFormat="1" applyFont="1" applyBorder="1" applyAlignment="1">
      <alignment horizontal="center" vertical="center"/>
    </xf>
    <xf numFmtId="0" fontId="4" fillId="0" borderId="0" xfId="640" applyFont="1" applyBorder="1"/>
    <xf numFmtId="0" fontId="4" fillId="0" borderId="0" xfId="640" applyFont="1"/>
    <xf numFmtId="0" fontId="3" fillId="0" borderId="0" xfId="640" applyFont="1" applyAlignment="1">
      <alignment vertical="center"/>
    </xf>
    <xf numFmtId="0" fontId="5" fillId="0" borderId="0" xfId="640" applyBorder="1"/>
    <xf numFmtId="0" fontId="5" fillId="0" borderId="0" xfId="640"/>
    <xf numFmtId="0" fontId="4" fillId="0" borderId="11" xfId="640" applyNumberFormat="1" applyFont="1" applyBorder="1" applyAlignment="1">
      <alignment horizontal="center" vertical="center"/>
    </xf>
    <xf numFmtId="14" fontId="2" fillId="0" borderId="41" xfId="0" applyNumberFormat="1" applyFont="1" applyBorder="1" applyAlignment="1">
      <alignment vertical="center"/>
    </xf>
    <xf numFmtId="0" fontId="3" fillId="57" borderId="38" xfId="33" applyFont="1" applyFill="1" applyBorder="1" applyAlignment="1">
      <alignment horizontal="center"/>
    </xf>
    <xf numFmtId="190" fontId="5" fillId="0" borderId="0" xfId="33" applyNumberFormat="1" applyFont="1" applyAlignment="1">
      <alignment vertical="center"/>
    </xf>
    <xf numFmtId="0" fontId="11" fillId="0" borderId="7" xfId="640" applyFont="1" applyBorder="1"/>
    <xf numFmtId="0" fontId="11" fillId="0" borderId="9" xfId="640" applyFont="1" applyBorder="1"/>
    <xf numFmtId="49" fontId="11" fillId="0" borderId="9" xfId="640" applyNumberFormat="1" applyFont="1" applyBorder="1" applyAlignment="1">
      <alignment horizontal="center"/>
    </xf>
    <xf numFmtId="49" fontId="11" fillId="0" borderId="7" xfId="640" applyNumberFormat="1" applyFont="1" applyBorder="1" applyAlignment="1">
      <alignment horizontal="center"/>
    </xf>
    <xf numFmtId="167" fontId="4" fillId="14" borderId="21" xfId="637" applyFont="1" applyFill="1" applyBorder="1" applyAlignment="1">
      <alignment horizontal="right"/>
    </xf>
    <xf numFmtId="4" fontId="35" fillId="0" borderId="21" xfId="33" applyNumberFormat="1" applyFont="1" applyFill="1" applyBorder="1" applyAlignment="1">
      <alignment horizontal="right"/>
    </xf>
    <xf numFmtId="166" fontId="3" fillId="5" borderId="5" xfId="996" applyFont="1" applyFill="1" applyBorder="1" applyAlignment="1">
      <alignment horizontal="center"/>
    </xf>
    <xf numFmtId="166" fontId="3" fillId="5" borderId="1" xfId="996" applyFont="1" applyFill="1" applyBorder="1" applyAlignment="1">
      <alignment horizontal="center"/>
    </xf>
    <xf numFmtId="10" fontId="4" fillId="0" borderId="13" xfId="1" applyNumberFormat="1" applyFont="1" applyFill="1" applyBorder="1" applyAlignment="1">
      <alignment horizontal="center" wrapText="1"/>
    </xf>
    <xf numFmtId="0" fontId="4" fillId="0" borderId="0" xfId="640" applyFont="1" applyBorder="1" applyAlignment="1">
      <alignment vertical="center"/>
    </xf>
    <xf numFmtId="190" fontId="4" fillId="0" borderId="93" xfId="996" applyNumberFormat="1" applyFont="1" applyFill="1" applyBorder="1" applyAlignment="1">
      <alignment horizontal="center"/>
    </xf>
    <xf numFmtId="190" fontId="4" fillId="0" borderId="94" xfId="996" applyNumberFormat="1" applyFont="1" applyFill="1" applyBorder="1" applyAlignment="1">
      <alignment horizontal="center"/>
    </xf>
    <xf numFmtId="190" fontId="4" fillId="0" borderId="71" xfId="996" applyNumberFormat="1" applyFont="1" applyFill="1" applyBorder="1" applyAlignment="1">
      <alignment horizontal="center"/>
    </xf>
    <xf numFmtId="190" fontId="4" fillId="0" borderId="22" xfId="996" applyNumberFormat="1" applyFont="1" applyFill="1" applyBorder="1" applyAlignment="1">
      <alignment horizontal="center"/>
    </xf>
    <xf numFmtId="190" fontId="4" fillId="0" borderId="96" xfId="996" applyNumberFormat="1" applyFont="1" applyFill="1" applyBorder="1" applyAlignment="1">
      <alignment horizontal="center"/>
    </xf>
    <xf numFmtId="190" fontId="4" fillId="0" borderId="97" xfId="996" applyNumberFormat="1" applyFont="1" applyFill="1" applyBorder="1" applyAlignment="1">
      <alignment horizontal="center"/>
    </xf>
    <xf numFmtId="0" fontId="4" fillId="0" borderId="21" xfId="495" applyFont="1" applyFill="1" applyBorder="1" applyAlignment="1">
      <alignment horizontal="center"/>
    </xf>
    <xf numFmtId="168" fontId="133" fillId="14" borderId="21" xfId="33" applyNumberFormat="1" applyFont="1" applyFill="1" applyBorder="1" applyAlignment="1">
      <alignment horizontal="right"/>
    </xf>
    <xf numFmtId="0" fontId="3" fillId="14" borderId="20" xfId="33" applyFont="1" applyFill="1" applyBorder="1" applyAlignment="1">
      <alignment horizontal="center" vertical="center"/>
    </xf>
    <xf numFmtId="0" fontId="3" fillId="14" borderId="20" xfId="33" applyFont="1" applyFill="1" applyBorder="1" applyAlignment="1">
      <alignment horizontal="center" vertical="center" wrapText="1"/>
    </xf>
    <xf numFmtId="4" fontId="3" fillId="14" borderId="39" xfId="33" applyNumberFormat="1" applyFont="1" applyFill="1" applyBorder="1" applyAlignment="1">
      <alignment horizontal="center" vertical="center" wrapText="1"/>
    </xf>
    <xf numFmtId="0" fontId="3" fillId="57" borderId="5" xfId="33" applyFont="1" applyFill="1" applyBorder="1" applyAlignment="1">
      <alignment horizontal="center" vertical="center"/>
    </xf>
    <xf numFmtId="0" fontId="3" fillId="57" borderId="7" xfId="33" applyFont="1" applyFill="1" applyBorder="1" applyAlignment="1">
      <alignment vertical="center"/>
    </xf>
    <xf numFmtId="4" fontId="3" fillId="57" borderId="6" xfId="33" applyNumberFormat="1" applyFont="1" applyFill="1" applyBorder="1" applyAlignment="1">
      <alignment horizontal="center" vertical="center"/>
    </xf>
    <xf numFmtId="0" fontId="4" fillId="0" borderId="13" xfId="0" applyFont="1" applyFill="1" applyBorder="1" applyAlignment="1">
      <alignment horizontal="left" wrapText="1"/>
    </xf>
    <xf numFmtId="0" fontId="4" fillId="0" borderId="0" xfId="640" applyFont="1" applyAlignment="1">
      <alignment horizontal="center" vertical="center"/>
    </xf>
    <xf numFmtId="0" fontId="4" fillId="0" borderId="25" xfId="1" applyFont="1" applyFill="1" applyBorder="1" applyAlignment="1">
      <alignment vertical="center" wrapText="1"/>
    </xf>
    <xf numFmtId="14" fontId="2" fillId="0" borderId="30" xfId="0" applyNumberFormat="1" applyFont="1" applyFill="1" applyBorder="1" applyAlignment="1">
      <alignment horizontal="center" vertical="center"/>
    </xf>
    <xf numFmtId="14" fontId="35" fillId="0" borderId="21" xfId="0" applyNumberFormat="1" applyFont="1" applyBorder="1" applyAlignment="1">
      <alignment horizontal="center" vertical="center"/>
    </xf>
    <xf numFmtId="0" fontId="133" fillId="0" borderId="0" xfId="0" applyFont="1"/>
    <xf numFmtId="0" fontId="4" fillId="0" borderId="0" xfId="640" applyFont="1" applyBorder="1" applyAlignment="1">
      <alignment horizontal="left" vertical="center"/>
    </xf>
    <xf numFmtId="4" fontId="4" fillId="0" borderId="0" xfId="640" applyNumberFormat="1" applyFont="1" applyBorder="1" applyAlignment="1">
      <alignment vertical="center"/>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166" fontId="4" fillId="0" borderId="0" xfId="640" applyNumberFormat="1" applyFont="1" applyBorder="1"/>
    <xf numFmtId="0" fontId="3" fillId="0" borderId="11" xfId="640" applyFont="1" applyFill="1" applyBorder="1" applyAlignment="1">
      <alignment horizontal="center" vertical="center" wrapText="1"/>
    </xf>
    <xf numFmtId="0" fontId="5" fillId="0" borderId="0" xfId="640"/>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5" borderId="13" xfId="640" applyNumberFormat="1" applyFont="1" applyFill="1" applyBorder="1" applyAlignment="1">
      <alignment horizontal="center"/>
    </xf>
    <xf numFmtId="169" fontId="4" fillId="5" borderId="13" xfId="640" applyNumberFormat="1" applyFont="1" applyFill="1" applyBorder="1" applyAlignment="1">
      <alignment horizontal="right"/>
    </xf>
    <xf numFmtId="4" fontId="2" fillId="0" borderId="12" xfId="0" applyNumberFormat="1" applyFont="1" applyFill="1" applyBorder="1" applyAlignment="1">
      <alignment horizontal="right"/>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4"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8"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166" fontId="4" fillId="0" borderId="0" xfId="640" applyNumberFormat="1" applyFont="1" applyBorder="1"/>
    <xf numFmtId="4" fontId="4" fillId="0" borderId="13" xfId="1" applyNumberFormat="1" applyFont="1" applyFill="1" applyBorder="1" applyAlignment="1">
      <alignment horizontal="center" wrapText="1"/>
    </xf>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5" borderId="0" xfId="640" applyFont="1" applyFill="1"/>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0" fontId="4" fillId="0" borderId="13" xfId="0" applyFont="1" applyFill="1" applyBorder="1" applyAlignment="1">
      <alignment horizontal="lef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43" fontId="3" fillId="12" borderId="2" xfId="3097" applyFont="1" applyFill="1" applyBorder="1" applyAlignment="1">
      <alignment horizontal="right" vertical="center"/>
    </xf>
    <xf numFmtId="4" fontId="4" fillId="0" borderId="13" xfId="0" applyNumberFormat="1" applyFont="1" applyFill="1" applyBorder="1" applyAlignment="1">
      <alignment horizont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applyBorder="1"/>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4"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4" fillId="0" borderId="13" xfId="1" applyFont="1" applyFill="1" applyBorder="1" applyAlignment="1">
      <alignment horizontal="center" wrapText="1"/>
    </xf>
    <xf numFmtId="0" fontId="4" fillId="0" borderId="13" xfId="1" applyFont="1" applyFill="1" applyBorder="1" applyAlignment="1">
      <alignment wrapText="1"/>
    </xf>
    <xf numFmtId="2" fontId="4" fillId="0" borderId="13" xfId="1" applyNumberFormat="1" applyFont="1" applyFill="1" applyBorder="1" applyAlignment="1">
      <alignment horizontal="right" wrapText="1"/>
    </xf>
    <xf numFmtId="2" fontId="2" fillId="0" borderId="13" xfId="0" applyNumberFormat="1" applyFont="1" applyFill="1" applyBorder="1" applyAlignment="1">
      <alignment horizontal="right"/>
    </xf>
    <xf numFmtId="4" fontId="2" fillId="0" borderId="12" xfId="0" applyNumberFormat="1" applyFont="1" applyFill="1" applyBorder="1" applyAlignment="1">
      <alignment horizontal="right"/>
    </xf>
    <xf numFmtId="49" fontId="4" fillId="0" borderId="11" xfId="0" applyNumberFormat="1"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4" fontId="3" fillId="5" borderId="12" xfId="0" applyNumberFormat="1" applyFont="1" applyFill="1" applyBorder="1" applyAlignment="1">
      <alignment horizontal="center" vertical="center" wrapText="1"/>
    </xf>
    <xf numFmtId="0" fontId="4" fillId="0" borderId="0" xfId="640" applyFont="1" applyBorder="1"/>
    <xf numFmtId="0" fontId="4" fillId="0" borderId="0" xfId="640" applyFont="1"/>
    <xf numFmtId="0" fontId="3" fillId="0" borderId="0" xfId="640" applyFont="1" applyAlignment="1">
      <alignment vertical="center"/>
    </xf>
    <xf numFmtId="0" fontId="4" fillId="0" borderId="0" xfId="640" applyFont="1" applyAlignment="1">
      <alignment vertical="center"/>
    </xf>
    <xf numFmtId="0" fontId="5" fillId="0" borderId="0" xfId="640"/>
    <xf numFmtId="166" fontId="3" fillId="12" borderId="4" xfId="642" applyFont="1" applyFill="1" applyBorder="1" applyAlignment="1">
      <alignment horizontal="right" vertical="center"/>
    </xf>
    <xf numFmtId="168" fontId="4" fillId="0" borderId="13" xfId="640" applyNumberFormat="1" applyFont="1" applyBorder="1" applyAlignment="1">
      <alignment horizontal="right"/>
    </xf>
    <xf numFmtId="4" fontId="4" fillId="0" borderId="13" xfId="640" applyNumberFormat="1" applyFont="1" applyBorder="1" applyAlignment="1">
      <alignment horizontal="right"/>
    </xf>
    <xf numFmtId="166" fontId="4" fillId="0" borderId="0" xfId="640" applyNumberFormat="1" applyFont="1" applyBorder="1"/>
    <xf numFmtId="0" fontId="4" fillId="0" borderId="13" xfId="640" applyNumberFormat="1" applyFont="1" applyBorder="1" applyAlignment="1">
      <alignment horizontal="center"/>
    </xf>
    <xf numFmtId="0" fontId="3" fillId="0" borderId="11" xfId="640" applyFont="1" applyFill="1" applyBorder="1" applyAlignment="1">
      <alignment horizontal="center" vertical="center" wrapText="1"/>
    </xf>
    <xf numFmtId="0" fontId="0" fillId="0" borderId="0" xfId="0"/>
    <xf numFmtId="0" fontId="0" fillId="0" borderId="13" xfId="0" applyBorder="1" applyAlignment="1">
      <alignment horizontal="center"/>
    </xf>
    <xf numFmtId="0" fontId="0" fillId="0" borderId="13" xfId="0" applyBorder="1" applyAlignment="1">
      <alignment wrapText="1"/>
    </xf>
    <xf numFmtId="0" fontId="0" fillId="0" borderId="13" xfId="0" applyBorder="1"/>
    <xf numFmtId="166" fontId="5" fillId="0" borderId="0" xfId="640" applyNumberFormat="1" applyBorder="1"/>
    <xf numFmtId="0" fontId="3" fillId="5" borderId="13" xfId="0" applyFont="1" applyFill="1" applyBorder="1" applyAlignment="1">
      <alignment horizontal="center" vertical="center"/>
    </xf>
    <xf numFmtId="0" fontId="3" fillId="5" borderId="13" xfId="0" applyFont="1" applyFill="1" applyBorder="1" applyAlignment="1">
      <alignment horizontal="center" vertical="center" wrapText="1"/>
    </xf>
    <xf numFmtId="0" fontId="3" fillId="11" borderId="34" xfId="127" applyFont="1" applyFill="1" applyBorder="1" applyAlignment="1">
      <alignment horizontal="center" vertical="center" wrapText="1"/>
    </xf>
    <xf numFmtId="10" fontId="3" fillId="11" borderId="34" xfId="645" applyNumberFormat="1" applyFont="1" applyFill="1" applyBorder="1" applyAlignment="1">
      <alignment horizontal="center" vertical="center"/>
    </xf>
    <xf numFmtId="0" fontId="4" fillId="11" borderId="30" xfId="0" applyFont="1" applyFill="1" applyBorder="1" applyAlignment="1">
      <alignment horizontal="center" vertical="center"/>
    </xf>
    <xf numFmtId="0" fontId="3" fillId="11" borderId="21" xfId="0" applyFont="1" applyFill="1" applyBorder="1" applyAlignment="1">
      <alignment horizontal="center" vertical="center"/>
    </xf>
    <xf numFmtId="4" fontId="4" fillId="11" borderId="21" xfId="0" applyNumberFormat="1" applyFont="1" applyFill="1" applyBorder="1" applyAlignment="1">
      <alignment horizontal="center" vertical="center"/>
    </xf>
    <xf numFmtId="10" fontId="3" fillId="11" borderId="21" xfId="645" applyNumberFormat="1" applyFont="1" applyFill="1" applyBorder="1" applyAlignment="1">
      <alignment vertical="center"/>
    </xf>
    <xf numFmtId="14" fontId="2" fillId="5" borderId="11" xfId="0" applyNumberFormat="1" applyFont="1" applyFill="1" applyBorder="1" applyAlignment="1">
      <alignment horizontal="center" vertical="center"/>
    </xf>
    <xf numFmtId="0" fontId="4" fillId="0" borderId="13" xfId="1" applyFont="1" applyFill="1" applyBorder="1" applyAlignment="1">
      <alignment horizontal="center" wrapText="1"/>
    </xf>
    <xf numFmtId="0" fontId="4" fillId="0" borderId="13"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13" xfId="1" applyNumberFormat="1" applyFont="1" applyFill="1" applyBorder="1" applyAlignment="1">
      <alignment horizontal="right" wrapText="1"/>
    </xf>
    <xf numFmtId="2" fontId="4" fillId="0" borderId="21" xfId="1" applyNumberFormat="1" applyFont="1" applyFill="1" applyBorder="1" applyAlignment="1">
      <alignment horizontal="right" wrapText="1"/>
    </xf>
    <xf numFmtId="0" fontId="3" fillId="4" borderId="32" xfId="640" applyFont="1" applyFill="1" applyBorder="1" applyAlignment="1">
      <alignment horizontal="center" vertical="center"/>
    </xf>
    <xf numFmtId="0" fontId="3" fillId="4" borderId="33" xfId="640" applyFont="1" applyFill="1" applyBorder="1" applyAlignment="1">
      <alignment horizontal="center" vertical="center" wrapText="1"/>
    </xf>
    <xf numFmtId="0" fontId="3" fillId="5" borderId="13" xfId="640" applyFont="1" applyFill="1" applyBorder="1" applyAlignment="1">
      <alignment horizontal="center" vertical="center"/>
    </xf>
    <xf numFmtId="0" fontId="4" fillId="0" borderId="11" xfId="640" applyNumberFormat="1" applyFont="1" applyBorder="1" applyAlignment="1">
      <alignment horizontal="center"/>
    </xf>
    <xf numFmtId="2" fontId="4" fillId="0" borderId="13" xfId="640" applyNumberFormat="1" applyFont="1" applyBorder="1" applyAlignment="1">
      <alignment horizontal="right"/>
    </xf>
    <xf numFmtId="0" fontId="4" fillId="0" borderId="30" xfId="640" applyNumberFormat="1" applyFont="1" applyBorder="1" applyAlignment="1">
      <alignment horizontal="center"/>
    </xf>
    <xf numFmtId="2" fontId="4" fillId="0" borderId="21" xfId="640" applyNumberFormat="1" applyFont="1" applyBorder="1" applyAlignment="1">
      <alignment horizontal="right"/>
    </xf>
    <xf numFmtId="4" fontId="4" fillId="0" borderId="31" xfId="640" applyNumberFormat="1" applyFont="1" applyBorder="1" applyAlignment="1">
      <alignment horizontal="right"/>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3" fillId="11" borderId="33" xfId="0" applyNumberFormat="1" applyFont="1" applyFill="1" applyBorder="1" applyAlignment="1">
      <alignment horizontal="center" vertical="center"/>
    </xf>
    <xf numFmtId="4" fontId="3" fillId="11" borderId="21" xfId="0" applyNumberFormat="1" applyFont="1" applyFill="1" applyBorder="1" applyAlignment="1">
      <alignment vertical="center" wrapText="1"/>
    </xf>
    <xf numFmtId="0" fontId="4" fillId="0" borderId="0" xfId="640" applyFont="1" applyBorder="1"/>
    <xf numFmtId="0" fontId="3" fillId="5" borderId="13" xfId="640" applyFont="1" applyFill="1" applyBorder="1" applyAlignment="1">
      <alignment horizontal="center" vertical="center" wrapText="1"/>
    </xf>
    <xf numFmtId="4" fontId="3" fillId="5" borderId="12" xfId="640" applyNumberFormat="1" applyFont="1" applyFill="1" applyBorder="1" applyAlignment="1">
      <alignment horizontal="center" vertical="center" wrapText="1"/>
    </xf>
    <xf numFmtId="0" fontId="3" fillId="0" borderId="0" xfId="640" applyFont="1" applyAlignment="1">
      <alignment vertical="center"/>
    </xf>
    <xf numFmtId="0" fontId="5" fillId="0" borderId="0" xfId="640" applyBorder="1"/>
    <xf numFmtId="0" fontId="5" fillId="0" borderId="0" xfId="640"/>
    <xf numFmtId="49" fontId="4" fillId="0" borderId="11" xfId="640" applyNumberFormat="1" applyFont="1" applyFill="1" applyBorder="1" applyAlignment="1">
      <alignment horizontal="center"/>
    </xf>
    <xf numFmtId="2" fontId="4" fillId="0" borderId="25" xfId="1" applyNumberFormat="1" applyFont="1" applyFill="1" applyBorder="1" applyAlignment="1">
      <alignment horizontal="right" wrapText="1"/>
    </xf>
    <xf numFmtId="49" fontId="4" fillId="0" borderId="0" xfId="640" applyNumberFormat="1" applyFont="1" applyBorder="1" applyAlignment="1">
      <alignment vertical="top" wrapText="1"/>
    </xf>
    <xf numFmtId="0" fontId="4" fillId="0" borderId="0" xfId="1" applyFont="1" applyBorder="1" applyAlignment="1">
      <alignment vertical="center"/>
    </xf>
    <xf numFmtId="0" fontId="4" fillId="0" borderId="0" xfId="1" applyFont="1" applyAlignment="1">
      <alignment vertical="center"/>
    </xf>
    <xf numFmtId="14" fontId="2" fillId="0" borderId="11" xfId="0" applyNumberFormat="1" applyFont="1" applyFill="1" applyBorder="1" applyAlignment="1">
      <alignment horizontal="center" vertical="center"/>
    </xf>
    <xf numFmtId="0" fontId="3" fillId="0" borderId="11" xfId="640" applyFont="1" applyFill="1" applyBorder="1" applyAlignment="1">
      <alignment horizontal="center" vertical="center" wrapText="1"/>
    </xf>
    <xf numFmtId="0" fontId="11" fillId="0" borderId="0" xfId="636" applyFont="1" applyFill="1" applyAlignment="1">
      <alignment vertical="center"/>
    </xf>
    <xf numFmtId="0" fontId="5" fillId="0" borderId="0" xfId="636" applyBorder="1"/>
    <xf numFmtId="0" fontId="5" fillId="0" borderId="0" xfId="636"/>
    <xf numFmtId="168" fontId="2" fillId="0" borderId="25" xfId="0" applyNumberFormat="1" applyFont="1" applyFill="1" applyBorder="1" applyAlignment="1">
      <alignment horizontal="right"/>
    </xf>
    <xf numFmtId="169" fontId="2" fillId="0" borderId="25" xfId="0" applyNumberFormat="1" applyFont="1" applyFill="1" applyBorder="1" applyAlignment="1">
      <alignment horizontal="right"/>
    </xf>
    <xf numFmtId="10" fontId="101" fillId="0" borderId="98" xfId="924" applyNumberFormat="1" applyFont="1" applyBorder="1" applyAlignment="1">
      <alignment horizontal="center" vertical="center"/>
    </xf>
    <xf numFmtId="10" fontId="101" fillId="49" borderId="98" xfId="924" applyNumberFormat="1" applyFont="1" applyFill="1" applyBorder="1" applyAlignment="1">
      <alignment horizontal="center" vertical="center"/>
    </xf>
    <xf numFmtId="10" fontId="101" fillId="49" borderId="98" xfId="924" applyNumberFormat="1" applyFont="1" applyFill="1" applyBorder="1" applyAlignment="1">
      <alignment horizontal="center" vertical="center" wrapText="1"/>
    </xf>
    <xf numFmtId="10" fontId="101" fillId="0" borderId="98" xfId="924" applyNumberFormat="1" applyFont="1" applyBorder="1" applyAlignment="1">
      <alignment horizontal="center" vertical="center" wrapText="1"/>
    </xf>
    <xf numFmtId="0" fontId="7" fillId="0" borderId="0" xfId="23" applyBorder="1" applyAlignment="1">
      <alignment wrapText="1"/>
    </xf>
    <xf numFmtId="0" fontId="11" fillId="0" borderId="0" xfId="431" applyNumberFormat="1" applyFont="1" applyBorder="1" applyAlignment="1">
      <alignment vertical="center" wrapText="1"/>
    </xf>
    <xf numFmtId="0" fontId="30" fillId="0" borderId="0" xfId="23" applyFont="1" applyBorder="1" applyAlignment="1">
      <alignment wrapText="1"/>
    </xf>
    <xf numFmtId="0" fontId="11" fillId="0" borderId="0" xfId="23" applyFont="1" applyBorder="1" applyAlignment="1">
      <alignment wrapText="1"/>
    </xf>
    <xf numFmtId="4" fontId="4" fillId="0" borderId="0" xfId="23" applyNumberFormat="1" applyFont="1" applyBorder="1" applyAlignment="1">
      <alignment wrapText="1"/>
    </xf>
    <xf numFmtId="4" fontId="3" fillId="0" borderId="0" xfId="23" applyNumberFormat="1" applyFont="1" applyBorder="1" applyAlignment="1">
      <alignment wrapText="1"/>
    </xf>
    <xf numFmtId="0" fontId="3" fillId="0" borderId="0" xfId="23" applyFont="1" applyBorder="1" applyAlignment="1">
      <alignment wrapText="1"/>
    </xf>
    <xf numFmtId="0" fontId="11" fillId="0" borderId="0" xfId="431" applyFont="1" applyFill="1" applyBorder="1" applyAlignment="1">
      <alignment vertical="center" wrapText="1"/>
    </xf>
    <xf numFmtId="0" fontId="7" fillId="0" borderId="0" xfId="431" applyFont="1" applyFill="1" applyBorder="1" applyAlignment="1">
      <alignment vertical="center" wrapText="1"/>
    </xf>
    <xf numFmtId="0" fontId="81" fillId="0" borderId="0" xfId="23" applyFont="1" applyBorder="1" applyAlignment="1">
      <alignment wrapText="1"/>
    </xf>
    <xf numFmtId="0" fontId="11" fillId="3" borderId="0" xfId="431" applyFont="1" applyFill="1" applyBorder="1" applyAlignment="1">
      <alignment horizontal="center" vertical="center" wrapText="1"/>
    </xf>
    <xf numFmtId="0" fontId="11" fillId="3" borderId="0" xfId="431" applyFont="1" applyFill="1" applyBorder="1" applyAlignment="1">
      <alignment vertical="center" wrapText="1"/>
    </xf>
    <xf numFmtId="4" fontId="11" fillId="3" borderId="0" xfId="431" applyNumberFormat="1" applyFont="1" applyFill="1" applyBorder="1" applyAlignment="1">
      <alignment vertical="center" wrapText="1"/>
    </xf>
    <xf numFmtId="0" fontId="14" fillId="0" borderId="0" xfId="23" applyFont="1" applyBorder="1" applyAlignment="1">
      <alignment wrapText="1"/>
    </xf>
    <xf numFmtId="14" fontId="4" fillId="0" borderId="0" xfId="23" applyNumberFormat="1" applyFont="1" applyBorder="1" applyAlignment="1">
      <alignment horizontal="left" wrapText="1"/>
    </xf>
    <xf numFmtId="14" fontId="3" fillId="0" borderId="0" xfId="23" applyNumberFormat="1" applyFont="1" applyBorder="1" applyAlignment="1">
      <alignment wrapText="1"/>
    </xf>
    <xf numFmtId="0" fontId="11" fillId="7" borderId="0" xfId="431" applyFont="1" applyFill="1" applyBorder="1" applyAlignment="1">
      <alignment horizontal="center" vertical="center" wrapText="1"/>
    </xf>
    <xf numFmtId="0" fontId="11" fillId="7" borderId="0" xfId="431" applyFont="1" applyFill="1" applyBorder="1" applyAlignment="1">
      <alignment vertical="center" wrapText="1"/>
    </xf>
    <xf numFmtId="4" fontId="11" fillId="7" borderId="0" xfId="431" applyNumberFormat="1" applyFont="1" applyFill="1" applyBorder="1" applyAlignment="1">
      <alignment vertical="center" wrapText="1"/>
    </xf>
    <xf numFmtId="0" fontId="27" fillId="0" borderId="0" xfId="431" applyNumberFormat="1" applyFont="1" applyFill="1" applyBorder="1" applyAlignment="1">
      <alignment vertical="center" wrapText="1"/>
    </xf>
    <xf numFmtId="0" fontId="4" fillId="5" borderId="0" xfId="23" applyFont="1" applyFill="1" applyBorder="1" applyAlignment="1">
      <alignment horizontal="center" wrapText="1"/>
    </xf>
    <xf numFmtId="1" fontId="4" fillId="5" borderId="0" xfId="23" applyNumberFormat="1" applyFont="1" applyFill="1" applyBorder="1" applyAlignment="1">
      <alignment wrapText="1"/>
    </xf>
    <xf numFmtId="4" fontId="4" fillId="5" borderId="0" xfId="23" applyNumberFormat="1" applyFont="1" applyFill="1" applyBorder="1" applyAlignment="1">
      <alignment horizontal="center" vertical="center" wrapText="1"/>
    </xf>
    <xf numFmtId="4" fontId="4" fillId="5" borderId="0" xfId="23" applyNumberFormat="1" applyFont="1" applyFill="1" applyBorder="1" applyAlignment="1">
      <alignment horizontal="right" wrapText="1"/>
    </xf>
    <xf numFmtId="0" fontId="98" fillId="5" borderId="0" xfId="1" applyFont="1" applyFill="1" applyAlignment="1">
      <alignment vertical="center" wrapText="1"/>
    </xf>
    <xf numFmtId="0" fontId="98" fillId="5" borderId="0" xfId="1" applyFont="1" applyFill="1" applyBorder="1" applyAlignment="1">
      <alignment vertical="center" wrapText="1"/>
    </xf>
    <xf numFmtId="166" fontId="4" fillId="0" borderId="0" xfId="23" applyNumberFormat="1" applyFont="1" applyBorder="1"/>
    <xf numFmtId="0" fontId="2" fillId="5" borderId="13" xfId="648" applyFont="1" applyFill="1" applyBorder="1" applyAlignment="1">
      <alignment horizontal="left" vertical="center" wrapText="1"/>
    </xf>
    <xf numFmtId="0" fontId="4" fillId="0" borderId="13" xfId="683" applyFont="1" applyFill="1" applyBorder="1" applyAlignment="1">
      <alignment horizontal="center"/>
    </xf>
    <xf numFmtId="2" fontId="2" fillId="0" borderId="13" xfId="683" applyNumberFormat="1" applyFont="1" applyFill="1" applyBorder="1" applyAlignment="1">
      <alignment horizontal="right"/>
    </xf>
    <xf numFmtId="49" fontId="4" fillId="0" borderId="11" xfId="683" applyNumberFormat="1" applyFont="1" applyFill="1" applyBorder="1" applyAlignment="1">
      <alignment horizontal="center" vertical="center"/>
    </xf>
    <xf numFmtId="166" fontId="7" fillId="0" borderId="0" xfId="23" applyNumberFormat="1" applyBorder="1"/>
    <xf numFmtId="0" fontId="4" fillId="0" borderId="100" xfId="1" applyFont="1" applyFill="1" applyBorder="1" applyAlignment="1">
      <alignment horizontal="center" wrapText="1"/>
    </xf>
    <xf numFmtId="0" fontId="4" fillId="0" borderId="100" xfId="1" applyFont="1" applyFill="1" applyBorder="1" applyAlignment="1">
      <alignment wrapText="1"/>
    </xf>
    <xf numFmtId="0" fontId="4" fillId="0" borderId="21" xfId="1" applyFont="1" applyFill="1" applyBorder="1" applyAlignment="1">
      <alignment wrapText="1"/>
    </xf>
    <xf numFmtId="0" fontId="4" fillId="0" borderId="21" xfId="1" applyFont="1" applyFill="1" applyBorder="1" applyAlignment="1">
      <alignment horizontal="center" wrapText="1"/>
    </xf>
    <xf numFmtId="0" fontId="97" fillId="5" borderId="0" xfId="1" applyFont="1" applyFill="1" applyAlignment="1">
      <alignment horizontal="right" vertical="center" wrapText="1"/>
    </xf>
    <xf numFmtId="0" fontId="4" fillId="0" borderId="0" xfId="1" applyFont="1" applyBorder="1" applyAlignment="1">
      <alignment vertical="center"/>
    </xf>
    <xf numFmtId="0" fontId="4" fillId="0" borderId="0" xfId="1" applyFont="1" applyAlignment="1">
      <alignment vertical="center"/>
    </xf>
    <xf numFmtId="0" fontId="4" fillId="0" borderId="0" xfId="640" applyFont="1" applyBorder="1" applyAlignment="1">
      <alignment horizontal="left" vertical="center"/>
    </xf>
    <xf numFmtId="2" fontId="4" fillId="0" borderId="100" xfId="1" applyNumberFormat="1" applyFont="1" applyFill="1" applyBorder="1" applyAlignment="1">
      <alignment horizontal="right" wrapText="1"/>
    </xf>
    <xf numFmtId="0" fontId="4" fillId="0" borderId="8" xfId="640" applyFont="1" applyBorder="1"/>
    <xf numFmtId="0" fontId="4" fillId="0" borderId="9" xfId="640" applyFont="1" applyBorder="1"/>
    <xf numFmtId="0" fontId="4" fillId="0" borderId="10" xfId="640" applyFont="1" applyBorder="1"/>
    <xf numFmtId="0" fontId="4" fillId="0" borderId="19" xfId="640" applyFont="1" applyBorder="1"/>
    <xf numFmtId="0" fontId="4" fillId="0" borderId="25" xfId="640" applyNumberFormat="1" applyFont="1" applyBorder="1" applyAlignment="1">
      <alignment horizontal="center"/>
    </xf>
    <xf numFmtId="168" fontId="4" fillId="0" borderId="25" xfId="640" applyNumberFormat="1" applyFont="1" applyBorder="1" applyAlignment="1">
      <alignment horizontal="right"/>
    </xf>
    <xf numFmtId="4" fontId="4" fillId="0" borderId="25" xfId="640" applyNumberFormat="1" applyFont="1" applyBorder="1" applyAlignment="1">
      <alignment horizontal="right"/>
    </xf>
    <xf numFmtId="0" fontId="4" fillId="0" borderId="37" xfId="640" applyFont="1" applyBorder="1"/>
    <xf numFmtId="0" fontId="4" fillId="0" borderId="38" xfId="640" applyFont="1" applyBorder="1"/>
    <xf numFmtId="0" fontId="4" fillId="0" borderId="9" xfId="636" applyFont="1" applyFill="1" applyBorder="1" applyAlignment="1">
      <alignment vertical="center" wrapText="1"/>
    </xf>
    <xf numFmtId="0" fontId="4" fillId="0" borderId="10" xfId="636" applyFont="1" applyFill="1" applyBorder="1" applyAlignment="1">
      <alignment vertical="center" wrapText="1"/>
    </xf>
    <xf numFmtId="2" fontId="4" fillId="0" borderId="100" xfId="636" applyNumberFormat="1" applyFont="1" applyBorder="1" applyAlignment="1"/>
    <xf numFmtId="2" fontId="4" fillId="0" borderId="99" xfId="636" applyNumberFormat="1" applyFont="1" applyBorder="1" applyAlignment="1"/>
    <xf numFmtId="2" fontId="4" fillId="0" borderId="21" xfId="636" applyNumberFormat="1" applyFont="1" applyBorder="1" applyAlignment="1"/>
    <xf numFmtId="2" fontId="4" fillId="0" borderId="31" xfId="636" applyNumberFormat="1" applyFont="1" applyBorder="1" applyAlignment="1"/>
    <xf numFmtId="0" fontId="3" fillId="11" borderId="33" xfId="636" applyFont="1" applyFill="1" applyBorder="1" applyAlignment="1">
      <alignment horizontal="center" vertical="center"/>
    </xf>
    <xf numFmtId="0" fontId="3" fillId="11" borderId="34" xfId="636" applyFont="1" applyFill="1" applyBorder="1" applyAlignment="1">
      <alignment horizontal="center"/>
    </xf>
    <xf numFmtId="0" fontId="3" fillId="5" borderId="100" xfId="640" applyFont="1" applyFill="1" applyBorder="1" applyAlignment="1">
      <alignment horizontal="center" vertical="center"/>
    </xf>
    <xf numFmtId="0" fontId="3" fillId="5" borderId="100" xfId="640" applyFont="1" applyFill="1" applyBorder="1" applyAlignment="1">
      <alignment horizontal="center" vertical="center" wrapText="1"/>
    </xf>
    <xf numFmtId="4" fontId="3" fillId="5" borderId="99" xfId="640" applyNumberFormat="1" applyFont="1" applyFill="1" applyBorder="1" applyAlignment="1">
      <alignment horizontal="center" vertical="center" wrapText="1"/>
    </xf>
    <xf numFmtId="2" fontId="4" fillId="0" borderId="100" xfId="640" applyNumberFormat="1" applyFont="1" applyFill="1" applyBorder="1" applyAlignment="1">
      <alignment horizontal="right"/>
    </xf>
    <xf numFmtId="4" fontId="4" fillId="0" borderId="99" xfId="640" applyNumberFormat="1" applyFont="1" applyBorder="1" applyAlignment="1">
      <alignment horizontal="right"/>
    </xf>
    <xf numFmtId="168" fontId="4" fillId="0" borderId="100" xfId="640" applyNumberFormat="1" applyFont="1" applyFill="1" applyBorder="1" applyAlignment="1">
      <alignment horizontal="right"/>
    </xf>
    <xf numFmtId="2" fontId="4" fillId="0" borderId="100" xfId="640" applyNumberFormat="1" applyFont="1" applyBorder="1" applyAlignment="1">
      <alignment horizontal="right"/>
    </xf>
    <xf numFmtId="49" fontId="4" fillId="0" borderId="0" xfId="0" applyNumberFormat="1" applyFont="1" applyBorder="1" applyAlignment="1">
      <alignment horizontal="left" vertical="top" wrapText="1"/>
    </xf>
    <xf numFmtId="49" fontId="3" fillId="0" borderId="0" xfId="0" applyNumberFormat="1" applyFont="1" applyBorder="1" applyAlignment="1">
      <alignment horizontal="left" vertical="top" wrapText="1"/>
    </xf>
    <xf numFmtId="0" fontId="4" fillId="0" borderId="0" xfId="640" applyFont="1" applyAlignment="1">
      <alignment horizontal="center" vertical="center"/>
    </xf>
    <xf numFmtId="49" fontId="4" fillId="5" borderId="0" xfId="640" applyNumberFormat="1" applyFont="1" applyFill="1" applyBorder="1" applyAlignment="1">
      <alignment horizontal="left" vertical="top" wrapText="1"/>
    </xf>
    <xf numFmtId="0" fontId="3" fillId="11" borderId="34" xfId="636" applyFont="1" applyFill="1" applyBorder="1" applyAlignment="1">
      <alignment horizontal="center"/>
    </xf>
    <xf numFmtId="49" fontId="4" fillId="5" borderId="0" xfId="0" applyNumberFormat="1" applyFont="1" applyFill="1" applyBorder="1" applyAlignment="1">
      <alignment horizontal="left" vertical="top"/>
    </xf>
    <xf numFmtId="49" fontId="4" fillId="5" borderId="0" xfId="0" applyNumberFormat="1" applyFont="1" applyFill="1" applyBorder="1" applyAlignment="1">
      <alignment horizontal="left" vertical="top" wrapText="1"/>
    </xf>
    <xf numFmtId="0" fontId="3" fillId="11" borderId="20" xfId="636" applyFont="1" applyFill="1" applyBorder="1" applyAlignment="1">
      <alignment horizontal="center"/>
    </xf>
    <xf numFmtId="168" fontId="5" fillId="0" borderId="0" xfId="640" applyNumberFormat="1"/>
    <xf numFmtId="0" fontId="4" fillId="0" borderId="100" xfId="0" applyFont="1" applyFill="1" applyBorder="1" applyAlignment="1">
      <alignment horizontal="left" wrapText="1"/>
    </xf>
    <xf numFmtId="4" fontId="4" fillId="0" borderId="100" xfId="0" applyNumberFormat="1" applyFont="1" applyFill="1" applyBorder="1" applyAlignment="1">
      <alignment horizontal="center"/>
    </xf>
    <xf numFmtId="2" fontId="2" fillId="0" borderId="100" xfId="0" applyNumberFormat="1" applyFont="1" applyFill="1" applyBorder="1" applyAlignment="1">
      <alignment horizontal="right"/>
    </xf>
    <xf numFmtId="4" fontId="2" fillId="0" borderId="99" xfId="0" applyNumberFormat="1" applyFont="1" applyFill="1" applyBorder="1" applyAlignment="1">
      <alignment horizontal="right"/>
    </xf>
    <xf numFmtId="0" fontId="3" fillId="11" borderId="39" xfId="636" applyFont="1" applyFill="1" applyBorder="1" applyAlignment="1">
      <alignment horizontal="center" vertical="center"/>
    </xf>
    <xf numFmtId="0" fontId="4" fillId="5" borderId="0" xfId="0" applyFont="1" applyFill="1" applyBorder="1" applyAlignment="1">
      <alignment horizontal="center" vertical="center"/>
    </xf>
    <xf numFmtId="2" fontId="4" fillId="5" borderId="100" xfId="640" applyNumberFormat="1" applyFont="1" applyFill="1" applyBorder="1" applyAlignment="1">
      <alignment horizontal="right"/>
    </xf>
    <xf numFmtId="0" fontId="4" fillId="0" borderId="100" xfId="635" applyFont="1" applyFill="1" applyBorder="1" applyAlignment="1">
      <alignment horizontal="left" wrapText="1"/>
    </xf>
    <xf numFmtId="4" fontId="4" fillId="0" borderId="100" xfId="640" applyNumberFormat="1" applyFont="1" applyBorder="1" applyAlignment="1">
      <alignment horizontal="center"/>
    </xf>
    <xf numFmtId="167" fontId="2" fillId="0" borderId="100" xfId="781" applyFont="1" applyFill="1" applyBorder="1" applyAlignment="1">
      <alignment horizontal="center"/>
    </xf>
    <xf numFmtId="168" fontId="4" fillId="0" borderId="100" xfId="640" applyNumberFormat="1" applyFont="1" applyBorder="1" applyAlignment="1">
      <alignment horizontal="right"/>
    </xf>
    <xf numFmtId="0" fontId="3" fillId="5" borderId="100" xfId="0" applyFont="1" applyFill="1" applyBorder="1" applyAlignment="1">
      <alignment horizontal="center" vertical="center"/>
    </xf>
    <xf numFmtId="0" fontId="3" fillId="5" borderId="100" xfId="0" applyFont="1" applyFill="1" applyBorder="1" applyAlignment="1">
      <alignment horizontal="center" vertical="center" wrapText="1"/>
    </xf>
    <xf numFmtId="4" fontId="3" fillId="5" borderId="99" xfId="0" applyNumberFormat="1" applyFont="1" applyFill="1" applyBorder="1" applyAlignment="1">
      <alignment horizontal="center" vertical="center" wrapText="1"/>
    </xf>
    <xf numFmtId="0" fontId="4" fillId="4" borderId="0" xfId="640" applyFont="1" applyFill="1" applyBorder="1" applyAlignment="1">
      <alignment vertical="center"/>
    </xf>
    <xf numFmtId="4" fontId="3" fillId="0" borderId="0" xfId="0" applyNumberFormat="1" applyFont="1" applyBorder="1" applyAlignment="1">
      <alignment horizontal="center" vertical="center" wrapText="1"/>
    </xf>
    <xf numFmtId="4" fontId="4" fillId="11" borderId="0" xfId="0" applyNumberFormat="1" applyFont="1" applyFill="1" applyBorder="1" applyAlignment="1">
      <alignment vertical="center"/>
    </xf>
    <xf numFmtId="10" fontId="4" fillId="0" borderId="100" xfId="1" applyNumberFormat="1" applyFont="1" applyFill="1" applyBorder="1" applyAlignment="1">
      <alignment horizontal="center" wrapText="1"/>
    </xf>
    <xf numFmtId="1" fontId="4" fillId="0" borderId="11" xfId="0" applyNumberFormat="1" applyFont="1" applyFill="1" applyBorder="1" applyAlignment="1">
      <alignment horizontal="center"/>
    </xf>
    <xf numFmtId="1" fontId="4" fillId="0" borderId="11" xfId="0" applyNumberFormat="1" applyFont="1" applyFill="1" applyBorder="1" applyAlignment="1">
      <alignment horizontal="center" vertical="center"/>
    </xf>
    <xf numFmtId="0" fontId="4" fillId="5" borderId="100" xfId="1" applyFont="1" applyFill="1" applyBorder="1" applyAlignment="1">
      <alignment wrapText="1"/>
    </xf>
    <xf numFmtId="4" fontId="4" fillId="0" borderId="100" xfId="1" applyNumberFormat="1" applyFont="1" applyFill="1" applyBorder="1" applyAlignment="1">
      <alignment horizontal="center" wrapText="1"/>
    </xf>
    <xf numFmtId="0" fontId="4" fillId="5" borderId="100" xfId="640" applyFont="1" applyFill="1" applyBorder="1"/>
    <xf numFmtId="0" fontId="4" fillId="5" borderId="11" xfId="0" applyFont="1" applyFill="1" applyBorder="1" applyAlignment="1">
      <alignment horizontal="center" vertical="center" wrapText="1"/>
    </xf>
    <xf numFmtId="2" fontId="2" fillId="5" borderId="100" xfId="0" applyNumberFormat="1" applyFont="1" applyFill="1" applyBorder="1" applyAlignment="1">
      <alignment horizontal="right"/>
    </xf>
    <xf numFmtId="0" fontId="4" fillId="5" borderId="100" xfId="640" applyFont="1" applyFill="1" applyBorder="1" applyAlignment="1">
      <alignment wrapText="1"/>
    </xf>
    <xf numFmtId="0" fontId="4" fillId="5" borderId="100" xfId="1" applyFont="1" applyFill="1" applyBorder="1" applyAlignment="1">
      <alignment horizontal="center" wrapText="1"/>
    </xf>
    <xf numFmtId="2" fontId="4" fillId="5" borderId="100" xfId="1" applyNumberFormat="1" applyFont="1" applyFill="1" applyBorder="1" applyAlignment="1">
      <alignment horizontal="right" wrapText="1"/>
    </xf>
    <xf numFmtId="1" fontId="4" fillId="5" borderId="11" xfId="640" applyNumberFormat="1" applyFont="1" applyFill="1" applyBorder="1" applyAlignment="1">
      <alignment horizontal="center" vertical="center" wrapText="1"/>
    </xf>
    <xf numFmtId="166" fontId="3" fillId="5" borderId="19" xfId="642" applyFont="1" applyFill="1" applyBorder="1" applyAlignment="1">
      <alignment horizontal="right" vertical="center"/>
    </xf>
    <xf numFmtId="0" fontId="3" fillId="5" borderId="0" xfId="0" applyFont="1" applyFill="1" applyBorder="1" applyAlignment="1">
      <alignment horizontal="center" vertical="center"/>
    </xf>
    <xf numFmtId="4" fontId="3" fillId="5" borderId="0" xfId="0" applyNumberFormat="1" applyFont="1" applyFill="1" applyBorder="1" applyAlignment="1">
      <alignment vertical="center" wrapText="1"/>
    </xf>
    <xf numFmtId="4" fontId="4" fillId="5" borderId="0" xfId="0" applyNumberFormat="1" applyFont="1" applyFill="1" applyBorder="1" applyAlignment="1">
      <alignment horizontal="center" vertical="center"/>
    </xf>
    <xf numFmtId="10" fontId="3" fillId="5" borderId="0" xfId="645" applyNumberFormat="1" applyFont="1" applyFill="1" applyBorder="1" applyAlignment="1">
      <alignment vertical="center"/>
    </xf>
    <xf numFmtId="4" fontId="4" fillId="5" borderId="0" xfId="0" applyNumberFormat="1" applyFont="1" applyFill="1" applyBorder="1" applyAlignment="1">
      <alignment vertical="center"/>
    </xf>
    <xf numFmtId="0" fontId="4" fillId="0" borderId="0" xfId="640" applyFont="1" applyFill="1" applyBorder="1" applyAlignment="1">
      <alignment horizontal="left" vertical="center"/>
    </xf>
    <xf numFmtId="0" fontId="4" fillId="5" borderId="0" xfId="640" applyFont="1" applyFill="1" applyBorder="1"/>
    <xf numFmtId="166" fontId="5" fillId="5" borderId="0" xfId="640" applyNumberFormat="1" applyFill="1" applyBorder="1"/>
    <xf numFmtId="10" fontId="3" fillId="4" borderId="33" xfId="636" applyNumberFormat="1" applyFont="1" applyFill="1" applyBorder="1" applyAlignment="1">
      <alignment horizontal="center" vertical="center" wrapText="1"/>
    </xf>
    <xf numFmtId="2" fontId="4" fillId="14" borderId="100" xfId="0" applyNumberFormat="1" applyFont="1" applyFill="1" applyBorder="1" applyAlignment="1">
      <alignment horizontal="right"/>
    </xf>
    <xf numFmtId="167" fontId="4" fillId="0" borderId="99" xfId="641" applyFont="1" applyFill="1" applyBorder="1" applyAlignment="1">
      <alignment horizontal="left"/>
    </xf>
    <xf numFmtId="167" fontId="3" fillId="12" borderId="8" xfId="637" applyFont="1" applyFill="1" applyBorder="1" applyAlignment="1">
      <alignment horizontal="right" vertical="center"/>
    </xf>
    <xf numFmtId="166" fontId="3" fillId="12" borderId="10" xfId="638" applyFont="1" applyFill="1" applyBorder="1" applyAlignment="1">
      <alignment horizontal="right" vertical="center"/>
    </xf>
    <xf numFmtId="167" fontId="3" fillId="12" borderId="18" xfId="637" applyFont="1" applyFill="1" applyBorder="1" applyAlignment="1">
      <alignment horizontal="right" vertical="center"/>
    </xf>
    <xf numFmtId="166" fontId="3" fillId="12" borderId="19" xfId="638" applyFont="1" applyFill="1" applyBorder="1" applyAlignment="1">
      <alignment horizontal="right" vertical="center"/>
    </xf>
    <xf numFmtId="0" fontId="3" fillId="0" borderId="0" xfId="640" applyFont="1" applyAlignment="1">
      <alignment horizontal="left" vertical="center"/>
    </xf>
    <xf numFmtId="0" fontId="4" fillId="0" borderId="100" xfId="635" applyFont="1" applyFill="1" applyBorder="1" applyAlignment="1">
      <alignment horizontal="center" wrapText="1"/>
    </xf>
    <xf numFmtId="2" fontId="4" fillId="0" borderId="100" xfId="635" applyNumberFormat="1" applyFont="1" applyFill="1" applyBorder="1" applyAlignment="1">
      <alignment horizontal="right" wrapText="1"/>
    </xf>
    <xf numFmtId="167" fontId="2" fillId="0" borderId="100" xfId="781" applyFont="1" applyFill="1" applyBorder="1" applyAlignment="1">
      <alignment horizontal="right"/>
    </xf>
    <xf numFmtId="0" fontId="4" fillId="0" borderId="99" xfId="640" applyFont="1" applyFill="1" applyBorder="1" applyAlignment="1">
      <alignment horizontal="right"/>
    </xf>
    <xf numFmtId="169" fontId="4" fillId="0" borderId="100" xfId="640" applyNumberFormat="1" applyFont="1" applyFill="1" applyBorder="1" applyAlignment="1">
      <alignment horizontal="right"/>
    </xf>
    <xf numFmtId="1" fontId="4" fillId="5" borderId="11" xfId="0" applyNumberFormat="1" applyFont="1" applyFill="1" applyBorder="1" applyAlignment="1">
      <alignment horizontal="center"/>
    </xf>
    <xf numFmtId="4" fontId="2" fillId="5" borderId="99" xfId="0" applyNumberFormat="1" applyFont="1" applyFill="1" applyBorder="1" applyAlignment="1">
      <alignment horizontal="right"/>
    </xf>
    <xf numFmtId="1" fontId="4" fillId="5" borderId="11" xfId="0" applyNumberFormat="1" applyFont="1" applyFill="1" applyBorder="1" applyAlignment="1">
      <alignment horizontal="center" vertical="center"/>
    </xf>
    <xf numFmtId="4" fontId="4" fillId="5" borderId="100" xfId="1" applyNumberFormat="1" applyFont="1" applyFill="1" applyBorder="1" applyAlignment="1">
      <alignment horizontal="center" wrapText="1"/>
    </xf>
    <xf numFmtId="168" fontId="4" fillId="5" borderId="100" xfId="640" applyNumberFormat="1" applyFont="1" applyFill="1" applyBorder="1" applyAlignment="1">
      <alignment horizontal="right"/>
    </xf>
    <xf numFmtId="14" fontId="35" fillId="0" borderId="11" xfId="0" applyNumberFormat="1" applyFont="1" applyBorder="1" applyAlignment="1">
      <alignment horizontal="center" vertical="center"/>
    </xf>
    <xf numFmtId="10" fontId="4" fillId="5" borderId="100" xfId="645" applyNumberFormat="1" applyFont="1" applyFill="1" applyBorder="1" applyAlignment="1">
      <alignment horizontal="center" vertical="center"/>
    </xf>
    <xf numFmtId="10" fontId="3" fillId="4" borderId="33" xfId="645" applyNumberFormat="1" applyFont="1" applyFill="1" applyBorder="1" applyAlignment="1">
      <alignment horizontal="center" vertical="center"/>
    </xf>
    <xf numFmtId="14" fontId="35" fillId="0" borderId="11" xfId="0" applyNumberFormat="1" applyFont="1" applyFill="1" applyBorder="1" applyAlignment="1">
      <alignment horizontal="center" vertical="center"/>
    </xf>
    <xf numFmtId="166" fontId="3" fillId="12" borderId="87" xfId="642" applyFont="1" applyFill="1" applyBorder="1" applyAlignment="1">
      <alignment vertical="center"/>
    </xf>
    <xf numFmtId="0" fontId="4" fillId="0" borderId="11" xfId="640" applyFont="1" applyBorder="1" applyAlignment="1">
      <alignment horizontal="center" wrapText="1"/>
    </xf>
    <xf numFmtId="14" fontId="2" fillId="0" borderId="0" xfId="0" applyNumberFormat="1" applyFont="1" applyBorder="1" applyAlignment="1">
      <alignment vertical="center"/>
    </xf>
    <xf numFmtId="14" fontId="2" fillId="0" borderId="0" xfId="0" applyNumberFormat="1" applyFont="1" applyFill="1" applyBorder="1" applyAlignment="1">
      <alignment vertical="center"/>
    </xf>
    <xf numFmtId="0" fontId="3" fillId="11" borderId="0" xfId="409" applyFont="1" applyFill="1" applyBorder="1" applyAlignment="1" applyProtection="1">
      <alignment horizontal="center" vertical="center" wrapText="1"/>
    </xf>
    <xf numFmtId="14" fontId="2" fillId="5" borderId="30" xfId="0" applyNumberFormat="1" applyFont="1" applyFill="1" applyBorder="1" applyAlignment="1">
      <alignment horizontal="center" vertical="center"/>
    </xf>
    <xf numFmtId="0" fontId="2" fillId="5" borderId="21" xfId="0" applyFont="1" applyFill="1" applyBorder="1" applyAlignment="1">
      <alignment horizontal="center" vertical="center"/>
    </xf>
    <xf numFmtId="4" fontId="2" fillId="5" borderId="21" xfId="0" applyNumberFormat="1" applyFont="1" applyFill="1" applyBorder="1" applyAlignment="1">
      <alignment vertical="center" wrapText="1"/>
    </xf>
    <xf numFmtId="0" fontId="96" fillId="5" borderId="21" xfId="0" applyFont="1" applyFill="1" applyBorder="1" applyAlignment="1">
      <alignment horizontal="center" vertical="center" wrapText="1"/>
    </xf>
    <xf numFmtId="10" fontId="2" fillId="5" borderId="21" xfId="645" applyNumberFormat="1" applyFont="1" applyFill="1" applyBorder="1" applyAlignment="1">
      <alignment vertical="center"/>
    </xf>
    <xf numFmtId="4" fontId="2" fillId="5" borderId="31" xfId="0" applyNumberFormat="1" applyFont="1" applyFill="1" applyBorder="1" applyAlignment="1">
      <alignment vertical="center"/>
    </xf>
    <xf numFmtId="10" fontId="2" fillId="0" borderId="21" xfId="645" applyNumberFormat="1" applyFont="1" applyBorder="1" applyAlignment="1">
      <alignment vertical="center"/>
    </xf>
    <xf numFmtId="4" fontId="2" fillId="0" borderId="31" xfId="0" applyNumberFormat="1" applyFont="1" applyBorder="1" applyAlignment="1">
      <alignment vertical="center"/>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0" fillId="10" borderId="0" xfId="0" applyNumberFormat="1" applyFill="1" applyAlignment="1">
      <alignment horizontal="center"/>
    </xf>
    <xf numFmtId="0" fontId="0" fillId="0" borderId="0" xfId="0" applyNumberFormat="1" applyAlignment="1">
      <alignment horizontal="center"/>
    </xf>
    <xf numFmtId="0" fontId="3" fillId="5" borderId="152" xfId="0" applyFont="1" applyFill="1" applyBorder="1" applyAlignment="1">
      <alignment horizontal="center" vertical="center"/>
    </xf>
    <xf numFmtId="0" fontId="3" fillId="5" borderId="152" xfId="0" applyFont="1" applyFill="1" applyBorder="1" applyAlignment="1">
      <alignment horizontal="center" vertical="center" wrapText="1"/>
    </xf>
    <xf numFmtId="4" fontId="3" fillId="5" borderId="153" xfId="0" applyNumberFormat="1" applyFont="1" applyFill="1" applyBorder="1" applyAlignment="1">
      <alignment horizontal="center" vertical="center" wrapText="1"/>
    </xf>
    <xf numFmtId="167" fontId="4" fillId="0" borderId="153" xfId="641" applyFont="1" applyFill="1" applyBorder="1" applyAlignment="1">
      <alignment horizontal="left"/>
    </xf>
    <xf numFmtId="0" fontId="132" fillId="11" borderId="34" xfId="127" applyFont="1" applyFill="1" applyBorder="1" applyAlignment="1">
      <alignment horizontal="center" vertical="center" wrapText="1"/>
    </xf>
    <xf numFmtId="168" fontId="4" fillId="0" borderId="152" xfId="640" applyNumberFormat="1" applyFont="1" applyBorder="1" applyAlignment="1">
      <alignment horizontal="right"/>
    </xf>
    <xf numFmtId="0" fontId="2" fillId="0" borderId="155" xfId="0" applyFont="1" applyFill="1" applyBorder="1" applyAlignment="1">
      <alignment horizontal="center" vertical="center"/>
    </xf>
    <xf numFmtId="4" fontId="2" fillId="0" borderId="155" xfId="0" applyNumberFormat="1" applyFont="1" applyFill="1" applyBorder="1" applyAlignment="1">
      <alignment vertical="center" wrapText="1"/>
    </xf>
    <xf numFmtId="0" fontId="4" fillId="0" borderId="155" xfId="0" applyFont="1" applyBorder="1"/>
    <xf numFmtId="10" fontId="2" fillId="0" borderId="155" xfId="645" applyNumberFormat="1" applyFont="1" applyBorder="1" applyAlignment="1">
      <alignment vertical="center"/>
    </xf>
    <xf numFmtId="14" fontId="2" fillId="0" borderId="11" xfId="0" applyNumberFormat="1" applyFont="1" applyFill="1" applyBorder="1" applyAlignment="1">
      <alignment horizontal="center"/>
    </xf>
    <xf numFmtId="14" fontId="2" fillId="0" borderId="155" xfId="0" applyNumberFormat="1" applyFont="1" applyFill="1" applyBorder="1" applyAlignment="1">
      <alignment horizontal="center" vertical="center"/>
    </xf>
    <xf numFmtId="0" fontId="96" fillId="0" borderId="155" xfId="0" applyFont="1" applyFill="1" applyBorder="1" applyAlignment="1">
      <alignment horizontal="center" vertical="center" wrapText="1"/>
    </xf>
    <xf numFmtId="0" fontId="4" fillId="0" borderId="155" xfId="0" applyFont="1" applyBorder="1" applyAlignment="1">
      <alignment horizontal="center" vertical="center" wrapText="1"/>
    </xf>
    <xf numFmtId="4" fontId="2" fillId="0" borderId="155" xfId="0" applyNumberFormat="1" applyFont="1" applyBorder="1" applyAlignment="1">
      <alignment horizontal="center" vertical="center"/>
    </xf>
    <xf numFmtId="4" fontId="2" fillId="0" borderId="156" xfId="0" applyNumberFormat="1" applyFont="1" applyBorder="1" applyAlignment="1">
      <alignment vertical="center"/>
    </xf>
    <xf numFmtId="0" fontId="2" fillId="0" borderId="155" xfId="0" applyFont="1" applyBorder="1" applyAlignment="1">
      <alignment horizontal="center" vertical="center"/>
    </xf>
    <xf numFmtId="4" fontId="2" fillId="0" borderId="155" xfId="0" applyNumberFormat="1" applyFont="1" applyBorder="1" applyAlignment="1">
      <alignment vertical="center" wrapText="1"/>
    </xf>
    <xf numFmtId="0" fontId="139" fillId="0" borderId="0" xfId="0" applyFont="1"/>
    <xf numFmtId="0" fontId="96" fillId="0" borderId="155" xfId="0" applyFont="1" applyBorder="1" applyAlignment="1">
      <alignment horizontal="center" vertical="center" wrapText="1"/>
    </xf>
    <xf numFmtId="0" fontId="2" fillId="5" borderId="155" xfId="0" applyFont="1" applyFill="1" applyBorder="1" applyAlignment="1">
      <alignment horizontal="center" vertical="center"/>
    </xf>
    <xf numFmtId="4" fontId="2" fillId="5" borderId="155" xfId="0" applyNumberFormat="1" applyFont="1" applyFill="1" applyBorder="1" applyAlignment="1">
      <alignment horizontal="center" vertical="center"/>
    </xf>
    <xf numFmtId="10" fontId="2" fillId="5" borderId="155" xfId="645" applyNumberFormat="1" applyFont="1" applyFill="1" applyBorder="1" applyAlignment="1">
      <alignment vertical="center"/>
    </xf>
    <xf numFmtId="0" fontId="97" fillId="0" borderId="0" xfId="640" applyFont="1" applyBorder="1"/>
    <xf numFmtId="4" fontId="2" fillId="5" borderId="155" xfId="0" applyNumberFormat="1" applyFont="1" applyFill="1" applyBorder="1" applyAlignment="1">
      <alignment vertical="center" wrapText="1"/>
    </xf>
    <xf numFmtId="4" fontId="2" fillId="0" borderId="155" xfId="0" applyNumberFormat="1" applyFont="1" applyFill="1" applyBorder="1" applyAlignment="1">
      <alignment horizontal="center" vertical="center"/>
    </xf>
    <xf numFmtId="4" fontId="2" fillId="5" borderId="159" xfId="0" applyNumberFormat="1" applyFont="1" applyFill="1" applyBorder="1" applyAlignment="1">
      <alignment vertical="center"/>
    </xf>
    <xf numFmtId="4" fontId="2" fillId="0" borderId="159" xfId="0" applyNumberFormat="1" applyFont="1" applyFill="1" applyBorder="1" applyAlignment="1">
      <alignment vertical="center"/>
    </xf>
    <xf numFmtId="10" fontId="4" fillId="0" borderId="155" xfId="645" applyNumberFormat="1" applyFont="1" applyFill="1" applyBorder="1" applyAlignment="1">
      <alignment vertical="center"/>
    </xf>
    <xf numFmtId="4" fontId="2" fillId="0" borderId="159" xfId="0" applyNumberFormat="1" applyFont="1" applyBorder="1" applyAlignment="1">
      <alignment vertical="center"/>
    </xf>
    <xf numFmtId="10" fontId="2" fillId="0" borderId="155" xfId="645" applyNumberFormat="1" applyFont="1" applyFill="1" applyBorder="1" applyAlignment="1">
      <alignment vertical="center"/>
    </xf>
    <xf numFmtId="10" fontId="2" fillId="0" borderId="155" xfId="639" applyNumberFormat="1" applyFont="1" applyBorder="1" applyAlignment="1">
      <alignment vertical="center"/>
    </xf>
    <xf numFmtId="0" fontId="139" fillId="0" borderId="0" xfId="640" applyFont="1" applyBorder="1"/>
    <xf numFmtId="0" fontId="97" fillId="0" borderId="0" xfId="640" applyFont="1" applyAlignment="1">
      <alignment vertical="center"/>
    </xf>
    <xf numFmtId="0" fontId="3" fillId="5" borderId="155" xfId="640" applyFont="1" applyFill="1" applyBorder="1" applyAlignment="1">
      <alignment horizontal="center" vertical="center"/>
    </xf>
    <xf numFmtId="14" fontId="2" fillId="0" borderId="160" xfId="0" applyNumberFormat="1" applyFont="1" applyBorder="1" applyAlignment="1">
      <alignment vertical="center"/>
    </xf>
    <xf numFmtId="0" fontId="3" fillId="0" borderId="155" xfId="0" applyFont="1" applyFill="1" applyBorder="1" applyAlignment="1">
      <alignment horizontal="center" vertical="center"/>
    </xf>
    <xf numFmtId="0" fontId="3" fillId="0" borderId="155" xfId="0" applyFont="1" applyFill="1" applyBorder="1" applyAlignment="1">
      <alignment horizontal="center" vertical="center" wrapText="1"/>
    </xf>
    <xf numFmtId="4" fontId="3" fillId="0" borderId="155" xfId="0" applyNumberFormat="1" applyFont="1" applyFill="1" applyBorder="1" applyAlignment="1">
      <alignment horizontal="center" vertical="center"/>
    </xf>
    <xf numFmtId="10" fontId="3" fillId="0" borderId="155" xfId="645" applyNumberFormat="1" applyFont="1" applyFill="1" applyBorder="1" applyAlignment="1">
      <alignment horizontal="center" vertical="center"/>
    </xf>
    <xf numFmtId="0" fontId="3" fillId="0" borderId="155" xfId="0" applyFont="1" applyBorder="1" applyAlignment="1">
      <alignment horizontal="center" vertical="center"/>
    </xf>
    <xf numFmtId="0" fontId="3" fillId="0" borderId="155" xfId="0" applyFont="1" applyBorder="1" applyAlignment="1">
      <alignment horizontal="center" vertical="center" wrapText="1"/>
    </xf>
    <xf numFmtId="4" fontId="3" fillId="0" borderId="155" xfId="0" applyNumberFormat="1" applyFont="1" applyBorder="1" applyAlignment="1">
      <alignment horizontal="center" vertical="center"/>
    </xf>
    <xf numFmtId="10" fontId="3" fillId="0" borderId="155" xfId="645" applyNumberFormat="1" applyFont="1" applyBorder="1" applyAlignment="1">
      <alignment horizontal="center" vertical="center"/>
    </xf>
    <xf numFmtId="0" fontId="3" fillId="11" borderId="34" xfId="636" applyFont="1" applyFill="1" applyBorder="1" applyAlignment="1">
      <alignment horizontal="center"/>
    </xf>
    <xf numFmtId="0" fontId="96" fillId="5" borderId="155" xfId="0" applyFont="1" applyFill="1" applyBorder="1" applyAlignment="1">
      <alignment horizontal="center" vertical="center" wrapText="1"/>
    </xf>
    <xf numFmtId="0" fontId="97" fillId="0" borderId="0" xfId="640" applyFont="1" applyFill="1" applyAlignment="1">
      <alignment vertical="center"/>
    </xf>
    <xf numFmtId="166" fontId="5" fillId="0" borderId="0" xfId="640" applyNumberFormat="1"/>
    <xf numFmtId="0" fontId="4" fillId="0" borderId="155" xfId="640" applyFont="1" applyFill="1" applyBorder="1" applyAlignment="1">
      <alignment horizontal="center"/>
    </xf>
    <xf numFmtId="0" fontId="4" fillId="0" borderId="155" xfId="640" applyFont="1" applyBorder="1"/>
    <xf numFmtId="4" fontId="3" fillId="0" borderId="159" xfId="0" applyNumberFormat="1" applyFont="1" applyBorder="1" applyAlignment="1">
      <alignment horizontal="center" vertical="center"/>
    </xf>
    <xf numFmtId="0" fontId="4" fillId="0" borderId="155" xfId="1" applyFont="1" applyFill="1" applyBorder="1" applyAlignment="1">
      <alignment wrapText="1"/>
    </xf>
    <xf numFmtId="0" fontId="4" fillId="0" borderId="155" xfId="1" applyFont="1" applyFill="1" applyBorder="1" applyAlignment="1">
      <alignment horizontal="center" wrapText="1"/>
    </xf>
    <xf numFmtId="2" fontId="4" fillId="0" borderId="155" xfId="636" applyNumberFormat="1" applyFont="1" applyBorder="1" applyAlignment="1"/>
    <xf numFmtId="2" fontId="4" fillId="0" borderId="159" xfId="636" applyNumberFormat="1" applyFont="1" applyBorder="1" applyAlignment="1"/>
    <xf numFmtId="0" fontId="4" fillId="0" borderId="18" xfId="640" applyFont="1" applyBorder="1"/>
    <xf numFmtId="14" fontId="2" fillId="5" borderId="155" xfId="0" applyNumberFormat="1" applyFont="1" applyFill="1" applyBorder="1" applyAlignment="1">
      <alignment horizontal="center" vertical="center"/>
    </xf>
    <xf numFmtId="0" fontId="4" fillId="5" borderId="155" xfId="640" applyFont="1" applyFill="1" applyBorder="1" applyAlignment="1">
      <alignment horizontal="center"/>
    </xf>
    <xf numFmtId="0" fontId="4" fillId="5" borderId="155" xfId="640" applyFont="1" applyFill="1" applyBorder="1"/>
    <xf numFmtId="0" fontId="134" fillId="0" borderId="0" xfId="640" applyFont="1" applyBorder="1"/>
    <xf numFmtId="0" fontId="140" fillId="0" borderId="0" xfId="640" applyFont="1" applyBorder="1"/>
    <xf numFmtId="0" fontId="141" fillId="0" borderId="0" xfId="640" applyFont="1" applyBorder="1"/>
    <xf numFmtId="0" fontId="4" fillId="5" borderId="155" xfId="0" applyFont="1" applyFill="1" applyBorder="1" applyAlignment="1">
      <alignment horizontal="center" vertical="center" wrapText="1"/>
    </xf>
    <xf numFmtId="0" fontId="4" fillId="0" borderId="155" xfId="640" applyFont="1" applyFill="1" applyBorder="1"/>
    <xf numFmtId="4" fontId="35" fillId="0" borderId="155" xfId="0" applyNumberFormat="1" applyFont="1" applyFill="1" applyBorder="1" applyAlignment="1">
      <alignment vertical="center" wrapText="1"/>
    </xf>
    <xf numFmtId="10" fontId="4" fillId="0" borderId="155" xfId="645" applyNumberFormat="1" applyFont="1" applyBorder="1" applyAlignment="1">
      <alignment vertical="center"/>
    </xf>
    <xf numFmtId="10" fontId="104" fillId="0" borderId="159" xfId="409" applyNumberFormat="1" applyFont="1" applyBorder="1" applyAlignment="1" applyProtection="1">
      <alignment vertical="center"/>
    </xf>
    <xf numFmtId="14" fontId="35" fillId="0" borderId="155" xfId="0" applyNumberFormat="1" applyFont="1" applyBorder="1" applyAlignment="1">
      <alignment horizontal="left" vertical="center"/>
    </xf>
    <xf numFmtId="0" fontId="35" fillId="0" borderId="155" xfId="0" applyFont="1" applyBorder="1" applyAlignment="1">
      <alignment horizontal="center" vertical="center"/>
    </xf>
    <xf numFmtId="4" fontId="4" fillId="0" borderId="155" xfId="0" applyNumberFormat="1" applyFont="1" applyFill="1" applyBorder="1" applyAlignment="1">
      <alignment vertical="center" wrapText="1"/>
    </xf>
    <xf numFmtId="4" fontId="4" fillId="0" borderId="155" xfId="0" applyNumberFormat="1" applyFont="1" applyBorder="1" applyAlignment="1">
      <alignment horizontal="center" vertical="center"/>
    </xf>
    <xf numFmtId="10" fontId="4" fillId="0" borderId="159" xfId="645" applyNumberFormat="1" applyFont="1" applyBorder="1" applyAlignment="1">
      <alignment vertical="center"/>
    </xf>
    <xf numFmtId="0" fontId="3" fillId="5" borderId="155" xfId="0" applyFont="1" applyFill="1" applyBorder="1" applyAlignment="1">
      <alignment horizontal="center" vertical="center"/>
    </xf>
    <xf numFmtId="0" fontId="3" fillId="5" borderId="155" xfId="0" applyFont="1" applyFill="1" applyBorder="1" applyAlignment="1">
      <alignment horizontal="center" vertical="center" wrapText="1"/>
    </xf>
    <xf numFmtId="4" fontId="3" fillId="5" borderId="159" xfId="0" applyNumberFormat="1" applyFont="1" applyFill="1" applyBorder="1" applyAlignment="1">
      <alignment horizontal="center" vertical="center" wrapText="1"/>
    </xf>
    <xf numFmtId="2" fontId="4" fillId="0" borderId="155" xfId="640" applyNumberFormat="1" applyFont="1" applyBorder="1" applyAlignment="1">
      <alignment horizontal="right"/>
    </xf>
    <xf numFmtId="2" fontId="4" fillId="0" borderId="155" xfId="1" applyNumberFormat="1" applyFont="1" applyFill="1" applyBorder="1" applyAlignment="1">
      <alignment horizontal="right" wrapText="1"/>
    </xf>
    <xf numFmtId="4" fontId="4" fillId="0" borderId="159" xfId="640" applyNumberFormat="1" applyFont="1" applyBorder="1" applyAlignment="1">
      <alignment horizontal="right"/>
    </xf>
    <xf numFmtId="4" fontId="35" fillId="0" borderId="155" xfId="0" applyNumberFormat="1" applyFont="1" applyBorder="1" applyAlignment="1">
      <alignment vertical="center" wrapText="1"/>
    </xf>
    <xf numFmtId="14" fontId="4" fillId="0" borderId="11" xfId="0" applyNumberFormat="1" applyFont="1" applyFill="1" applyBorder="1" applyAlignment="1">
      <alignment horizontal="center" vertical="center"/>
    </xf>
    <xf numFmtId="0" fontId="3" fillId="0" borderId="11" xfId="0" applyFont="1" applyBorder="1" applyAlignment="1">
      <alignment horizontal="center" vertical="center"/>
    </xf>
    <xf numFmtId="0" fontId="97" fillId="0" borderId="0" xfId="23" applyFont="1" applyBorder="1"/>
    <xf numFmtId="0" fontId="134" fillId="0" borderId="0" xfId="23" applyFont="1" applyBorder="1"/>
    <xf numFmtId="2" fontId="4" fillId="0" borderId="155" xfId="23" applyNumberFormat="1" applyFont="1" applyFill="1" applyBorder="1" applyAlignment="1">
      <alignment horizontal="right"/>
    </xf>
    <xf numFmtId="2" fontId="4" fillId="14" borderId="155" xfId="0" applyNumberFormat="1" applyFont="1" applyFill="1" applyBorder="1" applyAlignment="1">
      <alignment horizontal="right"/>
    </xf>
    <xf numFmtId="167" fontId="4" fillId="0" borderId="159" xfId="50" applyFont="1" applyFill="1" applyBorder="1" applyAlignment="1">
      <alignment horizontal="left"/>
    </xf>
    <xf numFmtId="4" fontId="2" fillId="0" borderId="159" xfId="0" applyNumberFormat="1" applyFont="1" applyBorder="1" applyAlignment="1">
      <alignment vertical="center" wrapText="1"/>
    </xf>
    <xf numFmtId="10" fontId="3" fillId="0" borderId="155" xfId="36" applyNumberFormat="1" applyFont="1" applyBorder="1" applyAlignment="1">
      <alignment horizontal="center" vertical="center"/>
    </xf>
    <xf numFmtId="10" fontId="3" fillId="0" borderId="155" xfId="639" applyNumberFormat="1" applyFont="1" applyBorder="1" applyAlignment="1">
      <alignment horizontal="center" vertical="center"/>
    </xf>
    <xf numFmtId="0" fontId="2" fillId="0" borderId="155" xfId="0" applyFont="1" applyFill="1" applyBorder="1" applyAlignment="1">
      <alignment horizontal="center" vertical="center" wrapText="1"/>
    </xf>
    <xf numFmtId="0" fontId="96" fillId="0" borderId="155" xfId="0" applyFont="1" applyFill="1" applyBorder="1"/>
    <xf numFmtId="4" fontId="2" fillId="0" borderId="159" xfId="0" applyNumberFormat="1" applyFont="1" applyFill="1" applyBorder="1" applyAlignment="1">
      <alignment vertical="center" wrapText="1"/>
    </xf>
    <xf numFmtId="10" fontId="2" fillId="0" borderId="155" xfId="36" applyNumberFormat="1" applyFont="1" applyBorder="1" applyAlignment="1">
      <alignment vertical="center"/>
    </xf>
    <xf numFmtId="0" fontId="3" fillId="11" borderId="32" xfId="772" applyFont="1" applyFill="1" applyBorder="1" applyAlignment="1">
      <alignment horizontal="center" vertical="center"/>
    </xf>
    <xf numFmtId="0" fontId="3" fillId="11" borderId="34" xfId="772" applyFont="1" applyFill="1" applyBorder="1" applyAlignment="1">
      <alignment horizontal="center" vertical="center" wrapText="1"/>
    </xf>
    <xf numFmtId="4" fontId="3" fillId="11" borderId="34" xfId="772" applyNumberFormat="1" applyFont="1" applyFill="1" applyBorder="1" applyAlignment="1">
      <alignment horizontal="center" vertical="center"/>
    </xf>
    <xf numFmtId="4" fontId="3" fillId="11" borderId="33" xfId="772" applyNumberFormat="1" applyFont="1" applyFill="1" applyBorder="1" applyAlignment="1">
      <alignment horizontal="center" vertical="center"/>
    </xf>
    <xf numFmtId="0" fontId="3" fillId="0" borderId="11" xfId="772" applyFont="1" applyFill="1" applyBorder="1" applyAlignment="1">
      <alignment horizontal="center" vertical="center"/>
    </xf>
    <xf numFmtId="14" fontId="4" fillId="0" borderId="11" xfId="772" applyNumberFormat="1" applyFont="1" applyFill="1" applyBorder="1" applyAlignment="1">
      <alignment horizontal="center" vertical="center"/>
    </xf>
    <xf numFmtId="0" fontId="4" fillId="11" borderId="30" xfId="772" applyFont="1" applyFill="1" applyBorder="1" applyAlignment="1">
      <alignment horizontal="center" vertical="center"/>
    </xf>
    <xf numFmtId="0" fontId="3" fillId="11" borderId="21" xfId="772" applyFont="1" applyFill="1" applyBorder="1" applyAlignment="1">
      <alignment horizontal="center" vertical="center"/>
    </xf>
    <xf numFmtId="4" fontId="3" fillId="11" borderId="21" xfId="773" applyNumberFormat="1" applyFont="1" applyFill="1" applyBorder="1" applyAlignment="1">
      <alignment vertical="center" wrapText="1"/>
    </xf>
    <xf numFmtId="4" fontId="4" fillId="11" borderId="21" xfId="772" applyNumberFormat="1" applyFont="1" applyFill="1" applyBorder="1" applyAlignment="1">
      <alignment horizontal="center" vertical="center"/>
    </xf>
    <xf numFmtId="4" fontId="4" fillId="11" borderId="31" xfId="772" applyNumberFormat="1" applyFont="1" applyFill="1" applyBorder="1" applyAlignment="1">
      <alignment vertical="center"/>
    </xf>
    <xf numFmtId="4" fontId="3" fillId="0" borderId="159" xfId="0" applyNumberFormat="1" applyFont="1" applyFill="1" applyBorder="1" applyAlignment="1">
      <alignment horizontal="center" vertical="center"/>
    </xf>
    <xf numFmtId="4" fontId="3" fillId="5" borderId="155" xfId="0" applyNumberFormat="1" applyFont="1" applyFill="1" applyBorder="1" applyAlignment="1">
      <alignment horizontal="center" vertical="center"/>
    </xf>
    <xf numFmtId="10" fontId="3" fillId="5" borderId="155" xfId="645" applyNumberFormat="1" applyFont="1" applyFill="1" applyBorder="1" applyAlignment="1">
      <alignment horizontal="center" vertical="center"/>
    </xf>
    <xf numFmtId="4" fontId="3" fillId="5" borderId="159" xfId="0" applyNumberFormat="1" applyFont="1" applyFill="1" applyBorder="1" applyAlignment="1">
      <alignment horizontal="center" vertical="center"/>
    </xf>
    <xf numFmtId="14" fontId="35" fillId="0" borderId="155" xfId="0" applyNumberFormat="1" applyFont="1" applyFill="1" applyBorder="1" applyAlignment="1">
      <alignment horizontal="center" vertical="center"/>
    </xf>
    <xf numFmtId="10" fontId="3" fillId="11" borderId="82" xfId="645" applyNumberFormat="1" applyFont="1" applyFill="1" applyBorder="1" applyAlignment="1">
      <alignment vertical="center"/>
    </xf>
    <xf numFmtId="0" fontId="99" fillId="0" borderId="155" xfId="0" applyFont="1" applyBorder="1"/>
    <xf numFmtId="0" fontId="3" fillId="11" borderId="83" xfId="0" applyFont="1" applyFill="1" applyBorder="1" applyAlignment="1">
      <alignment horizontal="center" vertical="center"/>
    </xf>
    <xf numFmtId="4" fontId="3" fillId="11" borderId="84" xfId="127" applyNumberFormat="1" applyFont="1" applyFill="1" applyBorder="1" applyAlignment="1">
      <alignment horizontal="center" vertical="center"/>
    </xf>
    <xf numFmtId="0" fontId="3" fillId="11" borderId="84" xfId="0" applyFont="1" applyFill="1" applyBorder="1" applyAlignment="1">
      <alignment horizontal="center" vertical="center" wrapText="1"/>
    </xf>
    <xf numFmtId="4" fontId="3" fillId="11" borderId="84" xfId="0" applyNumberFormat="1" applyFont="1" applyFill="1" applyBorder="1" applyAlignment="1">
      <alignment horizontal="center" vertical="center"/>
    </xf>
    <xf numFmtId="10" fontId="3" fillId="11" borderId="84" xfId="645" applyNumberFormat="1" applyFont="1" applyFill="1" applyBorder="1" applyAlignment="1">
      <alignment horizontal="center" vertical="center"/>
    </xf>
    <xf numFmtId="4" fontId="3" fillId="11" borderId="85" xfId="0" applyNumberFormat="1" applyFont="1" applyFill="1" applyBorder="1" applyAlignment="1">
      <alignment horizontal="center" vertical="center"/>
    </xf>
    <xf numFmtId="14" fontId="35" fillId="0" borderId="155" xfId="0" applyNumberFormat="1" applyFont="1" applyBorder="1" applyAlignment="1">
      <alignment horizontal="center" vertical="center"/>
    </xf>
    <xf numFmtId="0" fontId="35" fillId="0" borderId="155" xfId="0" applyFont="1" applyFill="1" applyBorder="1" applyAlignment="1">
      <alignment horizontal="center" vertical="center"/>
    </xf>
    <xf numFmtId="4" fontId="35" fillId="0" borderId="31" xfId="0" applyNumberFormat="1" applyFont="1" applyBorder="1" applyAlignment="1">
      <alignment vertical="center"/>
    </xf>
    <xf numFmtId="4" fontId="35" fillId="0" borderId="159" xfId="0" applyNumberFormat="1" applyFont="1" applyBorder="1" applyAlignment="1">
      <alignment vertical="center"/>
    </xf>
    <xf numFmtId="0" fontId="4" fillId="0" borderId="21" xfId="0" applyFont="1" applyBorder="1" applyAlignment="1">
      <alignment horizontal="center" vertical="center" wrapText="1"/>
    </xf>
    <xf numFmtId="0" fontId="2" fillId="0" borderId="21" xfId="0" applyFont="1" applyFill="1" applyBorder="1" applyAlignment="1">
      <alignment horizontal="center" vertical="center"/>
    </xf>
    <xf numFmtId="10" fontId="2" fillId="0" borderId="21" xfId="645" applyNumberFormat="1" applyFont="1" applyFill="1" applyBorder="1" applyAlignment="1">
      <alignment vertical="center"/>
    </xf>
    <xf numFmtId="0" fontId="35" fillId="14" borderId="155" xfId="2536" applyFont="1" applyFill="1" applyBorder="1" applyAlignment="1">
      <alignment horizontal="center" vertical="center"/>
    </xf>
    <xf numFmtId="4" fontId="35" fillId="14" borderId="155" xfId="2536" applyNumberFormat="1" applyFont="1" applyFill="1" applyBorder="1" applyAlignment="1">
      <alignment vertical="center" wrapText="1"/>
    </xf>
    <xf numFmtId="0" fontId="108" fillId="14" borderId="155" xfId="2536" applyFont="1" applyFill="1" applyBorder="1" applyAlignment="1">
      <alignment horizontal="center" vertical="center" wrapText="1"/>
    </xf>
    <xf numFmtId="10" fontId="35" fillId="14" borderId="155" xfId="645" applyNumberFormat="1" applyFont="1" applyFill="1" applyBorder="1" applyAlignment="1">
      <alignment vertical="center"/>
    </xf>
    <xf numFmtId="4" fontId="35" fillId="14" borderId="159" xfId="2536" applyNumberFormat="1" applyFont="1" applyFill="1" applyBorder="1" applyAlignment="1">
      <alignment vertical="center"/>
    </xf>
    <xf numFmtId="0" fontId="101" fillId="0" borderId="155" xfId="0" applyFont="1" applyBorder="1"/>
    <xf numFmtId="0" fontId="4" fillId="0" borderId="14" xfId="640" applyFont="1" applyBorder="1"/>
    <xf numFmtId="0" fontId="4" fillId="0" borderId="16" xfId="640" applyFont="1" applyBorder="1"/>
    <xf numFmtId="0" fontId="4" fillId="0" borderId="15" xfId="640" applyFont="1" applyBorder="1"/>
    <xf numFmtId="0" fontId="3" fillId="11" borderId="34" xfId="640" applyFont="1" applyFill="1" applyBorder="1" applyAlignment="1">
      <alignment vertical="center" wrapText="1"/>
    </xf>
    <xf numFmtId="0" fontId="5" fillId="0" borderId="18" xfId="640" applyBorder="1"/>
    <xf numFmtId="0" fontId="5" fillId="0" borderId="19" xfId="640" applyBorder="1"/>
    <xf numFmtId="4" fontId="35" fillId="0" borderId="155" xfId="0" applyNumberFormat="1" applyFont="1" applyBorder="1" applyAlignment="1">
      <alignment horizontal="right" vertical="center" wrapText="1"/>
    </xf>
    <xf numFmtId="10" fontId="35" fillId="0" borderId="155" xfId="645" applyNumberFormat="1" applyFont="1" applyBorder="1" applyAlignment="1">
      <alignment vertical="center"/>
    </xf>
    <xf numFmtId="0" fontId="4" fillId="0" borderId="159" xfId="640" applyFont="1" applyBorder="1"/>
    <xf numFmtId="0" fontId="4" fillId="5" borderId="159" xfId="640" applyFont="1" applyFill="1" applyBorder="1"/>
    <xf numFmtId="0" fontId="4" fillId="0" borderId="159" xfId="640" applyFont="1" applyFill="1" applyBorder="1"/>
    <xf numFmtId="0" fontId="3" fillId="0" borderId="158" xfId="0" applyFont="1" applyFill="1" applyBorder="1" applyAlignment="1">
      <alignment horizontal="center" vertical="center"/>
    </xf>
    <xf numFmtId="0" fontId="3" fillId="0" borderId="157" xfId="0" applyFont="1" applyFill="1" applyBorder="1" applyAlignment="1">
      <alignment horizontal="center" vertical="center"/>
    </xf>
    <xf numFmtId="0" fontId="3" fillId="0" borderId="157" xfId="0" applyFont="1" applyFill="1" applyBorder="1" applyAlignment="1">
      <alignment horizontal="center" vertical="center" wrapText="1"/>
    </xf>
    <xf numFmtId="4" fontId="3" fillId="0" borderId="157" xfId="0" applyNumberFormat="1" applyFont="1" applyFill="1" applyBorder="1" applyAlignment="1">
      <alignment horizontal="center" vertical="center"/>
    </xf>
    <xf numFmtId="10" fontId="3" fillId="0" borderId="157" xfId="645" applyNumberFormat="1" applyFont="1" applyFill="1" applyBorder="1" applyAlignment="1">
      <alignment horizontal="center" vertical="center"/>
    </xf>
    <xf numFmtId="0" fontId="35" fillId="0" borderId="21" xfId="0" applyFont="1" applyBorder="1" applyAlignment="1">
      <alignment horizontal="center" vertical="center"/>
    </xf>
    <xf numFmtId="4" fontId="35" fillId="0" borderId="21" xfId="0" applyNumberFormat="1" applyFont="1" applyBorder="1" applyAlignment="1">
      <alignment horizontal="right" vertical="center" wrapText="1"/>
    </xf>
    <xf numFmtId="4" fontId="4" fillId="0" borderId="21" xfId="0" applyNumberFormat="1" applyFont="1" applyBorder="1" applyAlignment="1">
      <alignment horizontal="center" vertical="center"/>
    </xf>
    <xf numFmtId="10" fontId="35" fillId="0" borderId="21" xfId="645" applyNumberFormat="1" applyFont="1" applyBorder="1" applyAlignment="1">
      <alignment vertical="center"/>
    </xf>
    <xf numFmtId="0" fontId="35" fillId="0" borderId="21" xfId="0" applyFont="1" applyFill="1" applyBorder="1" applyAlignment="1">
      <alignment horizontal="center" vertical="center"/>
    </xf>
    <xf numFmtId="4" fontId="35" fillId="0" borderId="21" xfId="0" applyNumberFormat="1" applyFont="1" applyFill="1" applyBorder="1" applyAlignment="1">
      <alignment vertical="center" wrapText="1"/>
    </xf>
    <xf numFmtId="4" fontId="3" fillId="11" borderId="21" xfId="0" applyNumberFormat="1" applyFont="1" applyFill="1" applyBorder="1" applyAlignment="1">
      <alignment horizontal="center" vertical="center"/>
    </xf>
    <xf numFmtId="4" fontId="35" fillId="0" borderId="155" xfId="0" applyNumberFormat="1" applyFont="1" applyBorder="1" applyAlignment="1">
      <alignment horizontal="center" vertical="center"/>
    </xf>
    <xf numFmtId="0" fontId="96" fillId="0" borderId="21" xfId="0" applyFont="1" applyBorder="1" applyAlignment="1">
      <alignment horizontal="center" vertical="center" wrapText="1"/>
    </xf>
    <xf numFmtId="0" fontId="35" fillId="5" borderId="155" xfId="0" applyFont="1" applyFill="1" applyBorder="1" applyAlignment="1">
      <alignment horizontal="center" vertical="center"/>
    </xf>
    <xf numFmtId="0" fontId="108" fillId="0" borderId="155" xfId="0" applyFont="1" applyBorder="1" applyAlignment="1">
      <alignment horizontal="center" vertical="center" wrapText="1"/>
    </xf>
    <xf numFmtId="14" fontId="35" fillId="5" borderId="155" xfId="0" applyNumberFormat="1" applyFont="1" applyFill="1" applyBorder="1" applyAlignment="1">
      <alignment horizontal="center" vertical="center"/>
    </xf>
    <xf numFmtId="0" fontId="3" fillId="0" borderId="159" xfId="0" applyFont="1" applyBorder="1" applyAlignment="1">
      <alignment horizontal="center" vertical="center"/>
    </xf>
    <xf numFmtId="14" fontId="35" fillId="0" borderId="159" xfId="0" applyNumberFormat="1" applyFont="1" applyFill="1" applyBorder="1" applyAlignment="1">
      <alignment horizontal="center" vertical="center"/>
    </xf>
    <xf numFmtId="0" fontId="3" fillId="0" borderId="155" xfId="683" applyFont="1" applyBorder="1" applyAlignment="1">
      <alignment horizontal="center" vertical="center"/>
    </xf>
    <xf numFmtId="0" fontId="3" fillId="0" borderId="155" xfId="683" applyFont="1" applyBorder="1" applyAlignment="1">
      <alignment horizontal="center" vertical="center" wrapText="1"/>
    </xf>
    <xf numFmtId="4" fontId="3" fillId="0" borderId="155" xfId="683" applyNumberFormat="1" applyFont="1" applyBorder="1" applyAlignment="1">
      <alignment horizontal="center" vertical="center"/>
    </xf>
    <xf numFmtId="4" fontId="3" fillId="0" borderId="159" xfId="683" applyNumberFormat="1" applyFont="1" applyBorder="1" applyAlignment="1">
      <alignment horizontal="center" vertical="center"/>
    </xf>
    <xf numFmtId="0" fontId="2" fillId="0" borderId="155" xfId="0" applyFont="1" applyBorder="1" applyAlignment="1">
      <alignment horizontal="center" vertical="center" wrapText="1"/>
    </xf>
    <xf numFmtId="10" fontId="2" fillId="0" borderId="155" xfId="36" applyNumberFormat="1" applyFont="1" applyFill="1" applyBorder="1" applyAlignment="1">
      <alignment vertical="center"/>
    </xf>
    <xf numFmtId="4" fontId="4" fillId="0" borderId="12" xfId="409" applyNumberFormat="1" applyFont="1" applyBorder="1" applyAlignment="1" applyProtection="1">
      <alignment vertical="center"/>
    </xf>
    <xf numFmtId="0" fontId="142" fillId="0" borderId="0" xfId="640" applyFont="1"/>
    <xf numFmtId="0" fontId="143" fillId="0" borderId="0" xfId="640" applyFont="1" applyBorder="1"/>
    <xf numFmtId="0" fontId="143" fillId="0" borderId="14" xfId="640" applyFont="1" applyBorder="1" applyAlignment="1">
      <alignment vertical="center"/>
    </xf>
    <xf numFmtId="0" fontId="12" fillId="0" borderId="0" xfId="640" applyFont="1" applyBorder="1" applyAlignment="1">
      <alignment horizontal="center"/>
    </xf>
    <xf numFmtId="0" fontId="143" fillId="0" borderId="0" xfId="640" applyFont="1"/>
    <xf numFmtId="0" fontId="5" fillId="0" borderId="18" xfId="640" applyBorder="1" applyAlignment="1">
      <alignment vertical="center"/>
    </xf>
    <xf numFmtId="0" fontId="142" fillId="0" borderId="0" xfId="640" applyFont="1" applyBorder="1" applyAlignment="1">
      <alignment horizontal="center"/>
    </xf>
    <xf numFmtId="0" fontId="5" fillId="0" borderId="8" xfId="640" applyBorder="1" applyAlignment="1">
      <alignment vertical="center"/>
    </xf>
    <xf numFmtId="0" fontId="142" fillId="5" borderId="0" xfId="640" applyFont="1" applyFill="1" applyBorder="1" applyAlignment="1">
      <alignment horizontal="center"/>
    </xf>
    <xf numFmtId="0" fontId="27" fillId="0" borderId="5" xfId="7157" applyNumberFormat="1" applyFont="1" applyFill="1" applyBorder="1" applyAlignment="1">
      <alignment vertical="center"/>
    </xf>
    <xf numFmtId="0" fontId="27" fillId="0" borderId="7" xfId="7157" applyNumberFormat="1" applyFont="1" applyFill="1" applyBorder="1" applyAlignment="1">
      <alignment vertical="center"/>
    </xf>
    <xf numFmtId="0" fontId="27" fillId="0" borderId="6" xfId="7157" applyNumberFormat="1" applyFont="1" applyFill="1" applyBorder="1" applyAlignment="1">
      <alignment vertical="center"/>
    </xf>
    <xf numFmtId="0" fontId="27" fillId="5" borderId="0" xfId="7157" applyNumberFormat="1" applyFont="1" applyFill="1" applyBorder="1" applyAlignment="1">
      <alignment vertical="center"/>
    </xf>
    <xf numFmtId="0" fontId="11" fillId="0" borderId="0" xfId="640" applyFont="1"/>
    <xf numFmtId="0" fontId="11" fillId="7" borderId="5" xfId="7157" applyFont="1" applyFill="1" applyBorder="1" applyAlignment="1">
      <alignment horizontal="center" vertical="center"/>
    </xf>
    <xf numFmtId="0" fontId="11" fillId="7" borderId="7" xfId="7157" applyFont="1" applyFill="1" applyBorder="1" applyAlignment="1">
      <alignment vertical="center" wrapText="1"/>
    </xf>
    <xf numFmtId="0" fontId="11" fillId="7" borderId="7" xfId="7157" applyFont="1" applyFill="1" applyBorder="1" applyAlignment="1">
      <alignment horizontal="center" vertical="center"/>
    </xf>
    <xf numFmtId="4" fontId="11" fillId="7" borderId="7" xfId="7157" applyNumberFormat="1" applyFont="1" applyFill="1" applyBorder="1" applyAlignment="1">
      <alignment vertical="center"/>
    </xf>
    <xf numFmtId="4" fontId="11" fillId="7" borderId="6" xfId="7157" applyNumberFormat="1" applyFont="1" applyFill="1" applyBorder="1" applyAlignment="1">
      <alignment vertical="center"/>
    </xf>
    <xf numFmtId="4" fontId="11" fillId="5" borderId="0" xfId="7157" applyNumberFormat="1" applyFont="1" applyFill="1" applyBorder="1" applyAlignment="1">
      <alignment vertical="center"/>
    </xf>
    <xf numFmtId="0" fontId="144" fillId="5" borderId="0" xfId="7157" applyNumberFormat="1" applyFont="1" applyFill="1" applyBorder="1" applyAlignment="1">
      <alignment horizontal="center" vertical="center"/>
    </xf>
    <xf numFmtId="0" fontId="11" fillId="0" borderId="14" xfId="640" applyFont="1" applyBorder="1" applyAlignment="1">
      <alignment vertical="center"/>
    </xf>
    <xf numFmtId="0" fontId="11" fillId="0" borderId="16" xfId="640" applyFont="1" applyBorder="1" applyAlignment="1">
      <alignment horizontal="center"/>
    </xf>
    <xf numFmtId="0" fontId="11" fillId="0" borderId="15" xfId="640" applyFont="1" applyBorder="1" applyAlignment="1">
      <alignment horizontal="center"/>
    </xf>
    <xf numFmtId="0" fontId="11" fillId="5" borderId="0" xfId="640" applyFont="1" applyFill="1" applyBorder="1" applyAlignment="1">
      <alignment horizontal="center"/>
    </xf>
    <xf numFmtId="14" fontId="11" fillId="0" borderId="0" xfId="640" applyNumberFormat="1" applyFont="1"/>
    <xf numFmtId="0" fontId="3" fillId="0" borderId="14" xfId="640" applyFont="1" applyBorder="1" applyAlignment="1">
      <alignment horizontal="left" vertical="center"/>
    </xf>
    <xf numFmtId="0" fontId="4" fillId="0" borderId="16" xfId="640" applyFont="1" applyBorder="1" applyAlignment="1">
      <alignment horizontal="left" vertical="center"/>
    </xf>
    <xf numFmtId="0" fontId="3" fillId="0" borderId="16" xfId="640" applyFont="1" applyBorder="1" applyAlignment="1">
      <alignment horizontal="right"/>
    </xf>
    <xf numFmtId="14" fontId="4" fillId="0" borderId="15" xfId="640" applyNumberFormat="1" applyFont="1" applyBorder="1" applyAlignment="1">
      <alignment horizontal="left"/>
    </xf>
    <xf numFmtId="0" fontId="142" fillId="5" borderId="0" xfId="640" applyFont="1" applyFill="1" applyBorder="1" applyAlignment="1">
      <alignment horizontal="center" vertical="center"/>
    </xf>
    <xf numFmtId="0" fontId="5" fillId="0" borderId="0" xfId="640" applyFont="1" applyFill="1"/>
    <xf numFmtId="191" fontId="36" fillId="0" borderId="0" xfId="640" applyNumberFormat="1" applyFont="1" applyFill="1"/>
    <xf numFmtId="0" fontId="5" fillId="0" borderId="0" xfId="640" applyFont="1"/>
    <xf numFmtId="0" fontId="3" fillId="0" borderId="8" xfId="640" applyFont="1" applyBorder="1" applyAlignment="1">
      <alignment horizontal="left" vertical="center"/>
    </xf>
    <xf numFmtId="0" fontId="142" fillId="0" borderId="0" xfId="640" applyFont="1" applyBorder="1" applyAlignment="1">
      <alignment horizontal="center" vertical="center"/>
    </xf>
    <xf numFmtId="0" fontId="4" fillId="0" borderId="8" xfId="640" applyFont="1" applyBorder="1" applyAlignment="1">
      <alignment horizontal="center"/>
    </xf>
    <xf numFmtId="0" fontId="4" fillId="0" borderId="9" xfId="640" applyFont="1" applyBorder="1" applyAlignment="1">
      <alignment horizontal="center" wrapText="1"/>
    </xf>
    <xf numFmtId="0" fontId="4" fillId="0" borderId="10" xfId="640" applyFont="1" applyBorder="1" applyAlignment="1">
      <alignment horizontal="center"/>
    </xf>
    <xf numFmtId="167" fontId="5" fillId="0" borderId="0" xfId="7158" applyFont="1"/>
    <xf numFmtId="4" fontId="146" fillId="5" borderId="0" xfId="640" applyNumberFormat="1" applyFont="1" applyFill="1" applyBorder="1" applyAlignment="1">
      <alignment horizontal="center"/>
    </xf>
    <xf numFmtId="192" fontId="147" fillId="0" borderId="0" xfId="640" applyNumberFormat="1" applyFont="1" applyAlignment="1"/>
    <xf numFmtId="193" fontId="147" fillId="0" borderId="0" xfId="640" applyNumberFormat="1" applyFont="1" applyAlignment="1"/>
    <xf numFmtId="192" fontId="147" fillId="0" borderId="0" xfId="640" applyNumberFormat="1" applyFont="1" applyBorder="1" applyAlignment="1"/>
    <xf numFmtId="0" fontId="4" fillId="5" borderId="2" xfId="640" applyNumberFormat="1" applyFont="1" applyFill="1" applyBorder="1" applyAlignment="1">
      <alignment horizontal="center" vertical="center" wrapText="1"/>
    </xf>
    <xf numFmtId="192" fontId="4" fillId="0" borderId="3" xfId="640" applyNumberFormat="1" applyFont="1" applyBorder="1" applyAlignment="1">
      <alignment horizontal="left"/>
    </xf>
    <xf numFmtId="192" fontId="4" fillId="0" borderId="4" xfId="640" applyNumberFormat="1" applyFont="1" applyBorder="1" applyAlignment="1">
      <alignment horizontal="left"/>
    </xf>
    <xf numFmtId="192" fontId="142" fillId="5" borderId="0" xfId="640" applyNumberFormat="1" applyFont="1" applyFill="1" applyBorder="1" applyAlignment="1">
      <alignment horizontal="left"/>
    </xf>
    <xf numFmtId="192" fontId="148" fillId="0" borderId="0" xfId="640" applyNumberFormat="1" applyFont="1" applyAlignment="1">
      <alignment horizontal="left"/>
    </xf>
    <xf numFmtId="194" fontId="148" fillId="0" borderId="0" xfId="645" applyNumberFormat="1" applyFont="1" applyFill="1"/>
    <xf numFmtId="193" fontId="148" fillId="0" borderId="155" xfId="640" applyNumberFormat="1" applyFont="1" applyBorder="1" applyAlignment="1">
      <alignment horizontal="right"/>
    </xf>
    <xf numFmtId="193" fontId="148" fillId="0" borderId="155" xfId="7158" applyNumberFormat="1" applyFont="1" applyBorder="1" applyAlignment="1">
      <alignment horizontal="right"/>
    </xf>
    <xf numFmtId="192" fontId="148" fillId="0" borderId="0" xfId="640" applyNumberFormat="1" applyFont="1"/>
    <xf numFmtId="192" fontId="5" fillId="0" borderId="155" xfId="640" applyNumberFormat="1" applyFont="1" applyBorder="1"/>
    <xf numFmtId="0" fontId="148" fillId="0" borderId="2" xfId="640" applyFont="1" applyBorder="1" applyAlignment="1">
      <alignment horizontal="center"/>
    </xf>
    <xf numFmtId="4" fontId="148" fillId="0" borderId="3" xfId="640" applyNumberFormat="1" applyFont="1" applyBorder="1"/>
    <xf numFmtId="4" fontId="148" fillId="0" borderId="4" xfId="640" applyNumberFormat="1" applyFont="1" applyBorder="1"/>
    <xf numFmtId="192" fontId="14" fillId="0" borderId="82" xfId="640" applyNumberFormat="1" applyFont="1" applyBorder="1" applyAlignment="1">
      <alignment horizontal="center" vertical="center"/>
    </xf>
    <xf numFmtId="192" fontId="14" fillId="0" borderId="87" xfId="640" applyNumberFormat="1" applyFont="1" applyBorder="1" applyAlignment="1">
      <alignment horizontal="center" vertical="center"/>
    </xf>
    <xf numFmtId="192" fontId="146" fillId="5" borderId="0" xfId="640" applyNumberFormat="1" applyFont="1" applyFill="1" applyBorder="1" applyAlignment="1">
      <alignment horizontal="center" vertical="center"/>
    </xf>
    <xf numFmtId="192" fontId="5" fillId="0" borderId="0" xfId="640" applyNumberFormat="1"/>
    <xf numFmtId="192" fontId="148" fillId="0" borderId="0" xfId="640" applyNumberFormat="1" applyFont="1" applyAlignment="1"/>
    <xf numFmtId="192" fontId="148" fillId="0" borderId="0" xfId="640" applyNumberFormat="1" applyFont="1" applyBorder="1" applyAlignment="1"/>
    <xf numFmtId="0" fontId="134" fillId="0" borderId="0" xfId="640" applyFont="1" applyAlignment="1">
      <alignment horizontal="right"/>
    </xf>
    <xf numFmtId="192" fontId="18" fillId="0" borderId="86" xfId="640" applyNumberFormat="1" applyFont="1" applyBorder="1" applyAlignment="1">
      <alignment horizontal="center"/>
    </xf>
    <xf numFmtId="192" fontId="18" fillId="0" borderId="82" xfId="640" applyNumberFormat="1" applyFont="1" applyBorder="1" applyAlignment="1">
      <alignment horizontal="center" vertical="center"/>
    </xf>
    <xf numFmtId="192" fontId="18" fillId="0" borderId="87" xfId="640" applyNumberFormat="1" applyFont="1" applyBorder="1" applyAlignment="1">
      <alignment horizontal="center"/>
    </xf>
    <xf numFmtId="192" fontId="146" fillId="0" borderId="0" xfId="640" applyNumberFormat="1" applyFont="1" applyBorder="1" applyAlignment="1">
      <alignment horizontal="center"/>
    </xf>
    <xf numFmtId="4" fontId="5" fillId="0" borderId="0" xfId="640" applyNumberFormat="1"/>
    <xf numFmtId="192" fontId="18" fillId="7" borderId="0" xfId="640" applyNumberFormat="1" applyFont="1" applyFill="1" applyBorder="1" applyAlignment="1">
      <alignment horizontal="center"/>
    </xf>
    <xf numFmtId="192" fontId="18" fillId="7" borderId="0" xfId="640" applyNumberFormat="1" applyFont="1" applyFill="1" applyBorder="1" applyAlignment="1">
      <alignment horizontal="center" vertical="center"/>
    </xf>
    <xf numFmtId="192" fontId="146" fillId="7" borderId="0" xfId="640" applyNumberFormat="1" applyFont="1" applyFill="1" applyBorder="1" applyAlignment="1">
      <alignment horizontal="center"/>
    </xf>
    <xf numFmtId="0" fontId="5" fillId="7" borderId="5" xfId="640" applyFill="1" applyBorder="1"/>
    <xf numFmtId="0" fontId="5" fillId="7" borderId="6" xfId="640" applyFill="1" applyBorder="1"/>
    <xf numFmtId="192" fontId="18" fillId="0" borderId="0" xfId="640" applyNumberFormat="1" applyFont="1" applyBorder="1" applyAlignment="1">
      <alignment horizontal="center"/>
    </xf>
    <xf numFmtId="192" fontId="18" fillId="0" borderId="0" xfId="640" applyNumberFormat="1" applyFont="1" applyBorder="1" applyAlignment="1">
      <alignment horizontal="center" vertical="center"/>
    </xf>
    <xf numFmtId="4" fontId="134" fillId="0" borderId="0" xfId="640" applyNumberFormat="1" applyFont="1" applyAlignment="1">
      <alignment horizontal="left"/>
    </xf>
    <xf numFmtId="4" fontId="134" fillId="0" borderId="0" xfId="640" applyNumberFormat="1" applyFont="1"/>
    <xf numFmtId="0" fontId="142" fillId="7" borderId="0" xfId="640" applyFont="1" applyFill="1"/>
    <xf numFmtId="0" fontId="5" fillId="0" borderId="161" xfId="640" applyBorder="1"/>
    <xf numFmtId="0" fontId="5" fillId="59" borderId="0" xfId="640" applyFill="1"/>
    <xf numFmtId="0" fontId="5" fillId="59" borderId="0" xfId="640" applyFill="1" applyAlignment="1">
      <alignment vertical="center" wrapText="1"/>
    </xf>
    <xf numFmtId="0" fontId="142" fillId="59" borderId="0" xfId="640" applyFont="1" applyFill="1"/>
    <xf numFmtId="0" fontId="5" fillId="59" borderId="154" xfId="640" applyFill="1" applyBorder="1"/>
    <xf numFmtId="0" fontId="5" fillId="0" borderId="155" xfId="640" applyBorder="1"/>
    <xf numFmtId="0" fontId="142" fillId="0" borderId="155" xfId="640" applyFont="1" applyBorder="1"/>
    <xf numFmtId="4" fontId="4" fillId="0" borderId="3" xfId="640" applyNumberFormat="1" applyFont="1" applyBorder="1" applyAlignment="1">
      <alignment horizontal="left" wrapText="1"/>
    </xf>
    <xf numFmtId="4" fontId="4" fillId="0" borderId="167" xfId="45" applyNumberFormat="1" applyFont="1" applyFill="1" applyBorder="1" applyAlignment="1"/>
    <xf numFmtId="2" fontId="35" fillId="14" borderId="34" xfId="0" applyNumberFormat="1" applyFont="1" applyFill="1" applyBorder="1" applyAlignment="1">
      <alignment wrapText="1"/>
    </xf>
    <xf numFmtId="0" fontId="4" fillId="14" borderId="34" xfId="0" applyFont="1" applyFill="1" applyBorder="1" applyAlignment="1">
      <alignment horizontal="center" vertical="center" wrapText="1"/>
    </xf>
    <xf numFmtId="0" fontId="0" fillId="0" borderId="0" xfId="0"/>
    <xf numFmtId="0" fontId="0" fillId="0" borderId="0" xfId="0" applyAlignment="1">
      <alignment horizontal="center"/>
    </xf>
    <xf numFmtId="0" fontId="0" fillId="0" borderId="0" xfId="0" applyAlignment="1">
      <alignment wrapText="1"/>
    </xf>
    <xf numFmtId="0" fontId="0" fillId="0" borderId="20" xfId="0" applyBorder="1" applyAlignment="1">
      <alignment horizontal="center"/>
    </xf>
    <xf numFmtId="4" fontId="4" fillId="0" borderId="34" xfId="0" applyNumberFormat="1" applyFont="1" applyFill="1" applyBorder="1" applyAlignment="1">
      <alignment wrapText="1"/>
    </xf>
    <xf numFmtId="0" fontId="4" fillId="0" borderId="32" xfId="0" applyFont="1" applyFill="1" applyBorder="1" applyAlignment="1">
      <alignment horizontal="center" wrapText="1"/>
    </xf>
    <xf numFmtId="0" fontId="4" fillId="0" borderId="34" xfId="0" applyFont="1" applyFill="1" applyBorder="1" applyAlignment="1">
      <alignment horizontal="center" vertical="center" wrapText="1"/>
    </xf>
    <xf numFmtId="2" fontId="4" fillId="0" borderId="34" xfId="0" applyNumberFormat="1" applyFont="1" applyFill="1" applyBorder="1" applyAlignment="1">
      <alignment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2" fontId="0" fillId="0" borderId="0" xfId="0" applyNumberFormat="1"/>
    <xf numFmtId="0" fontId="0" fillId="10" borderId="0" xfId="0" applyFill="1" applyAlignment="1">
      <alignment horizontal="center"/>
    </xf>
    <xf numFmtId="0" fontId="0" fillId="10" borderId="0" xfId="0" applyFill="1" applyAlignment="1">
      <alignment wrapText="1"/>
    </xf>
    <xf numFmtId="2" fontId="0" fillId="10" borderId="0" xfId="0" applyNumberFormat="1" applyFill="1"/>
    <xf numFmtId="17" fontId="4" fillId="0" borderId="9" xfId="640" applyNumberFormat="1" applyFont="1" applyFill="1" applyBorder="1" applyAlignment="1">
      <alignment vertical="center"/>
    </xf>
    <xf numFmtId="168" fontId="2" fillId="0" borderId="13" xfId="33" applyNumberFormat="1" applyFont="1" applyFill="1" applyBorder="1" applyAlignment="1">
      <alignment horizontal="right"/>
    </xf>
    <xf numFmtId="168" fontId="2" fillId="0" borderId="21" xfId="33" applyNumberFormat="1" applyFont="1" applyFill="1" applyBorder="1" applyAlignment="1">
      <alignment horizontal="right"/>
    </xf>
    <xf numFmtId="168" fontId="2" fillId="14" borderId="13" xfId="33" applyNumberFormat="1" applyFont="1" applyFill="1" applyBorder="1" applyAlignment="1">
      <alignment horizontal="right"/>
    </xf>
    <xf numFmtId="168" fontId="2" fillId="14" borderId="21" xfId="33" applyNumberFormat="1" applyFont="1" applyFill="1" applyBorder="1" applyAlignment="1">
      <alignment horizontal="right"/>
    </xf>
    <xf numFmtId="14" fontId="2" fillId="5" borderId="162" xfId="0" applyNumberFormat="1" applyFont="1" applyFill="1" applyBorder="1" applyAlignment="1">
      <alignment horizontal="center" vertical="center"/>
    </xf>
    <xf numFmtId="4" fontId="2" fillId="5" borderId="162" xfId="0" applyNumberFormat="1" applyFont="1" applyFill="1" applyBorder="1" applyAlignment="1">
      <alignment vertical="center" wrapText="1"/>
    </xf>
    <xf numFmtId="0" fontId="96" fillId="5" borderId="162" xfId="0" applyFont="1" applyFill="1" applyBorder="1" applyAlignment="1">
      <alignment horizontal="center" vertical="center" wrapText="1"/>
    </xf>
    <xf numFmtId="14" fontId="2" fillId="5" borderId="164" xfId="0" applyNumberFormat="1" applyFont="1" applyFill="1" applyBorder="1" applyAlignment="1">
      <alignment horizontal="center" vertical="center"/>
    </xf>
    <xf numFmtId="0" fontId="96" fillId="5" borderId="163" xfId="0" applyFont="1" applyFill="1" applyBorder="1" applyAlignment="1">
      <alignment horizontal="center" vertical="center" wrapText="1"/>
    </xf>
    <xf numFmtId="0" fontId="2" fillId="5" borderId="162" xfId="0" applyFont="1" applyFill="1" applyBorder="1" applyAlignment="1">
      <alignment horizontal="center" vertical="center" wrapText="1"/>
    </xf>
    <xf numFmtId="0" fontId="3" fillId="0" borderId="162" xfId="0" applyFont="1" applyFill="1" applyBorder="1" applyAlignment="1">
      <alignment horizontal="center" vertical="center"/>
    </xf>
    <xf numFmtId="0" fontId="3" fillId="0" borderId="162" xfId="0" applyFont="1" applyFill="1" applyBorder="1" applyAlignment="1">
      <alignment horizontal="center" vertical="center" wrapText="1"/>
    </xf>
    <xf numFmtId="4" fontId="3" fillId="0" borderId="162" xfId="0" applyNumberFormat="1" applyFont="1" applyFill="1" applyBorder="1" applyAlignment="1">
      <alignment horizontal="center" vertical="center"/>
    </xf>
    <xf numFmtId="10" fontId="3" fillId="0" borderId="162" xfId="645" applyNumberFormat="1" applyFont="1" applyFill="1" applyBorder="1" applyAlignment="1">
      <alignment horizontal="center" vertical="center"/>
    </xf>
    <xf numFmtId="0" fontId="3" fillId="0" borderId="164" xfId="0" applyFont="1" applyFill="1" applyBorder="1" applyAlignment="1">
      <alignment horizontal="center" vertical="center"/>
    </xf>
    <xf numFmtId="4" fontId="3" fillId="0" borderId="163" xfId="0" applyNumberFormat="1" applyFont="1" applyFill="1" applyBorder="1" applyAlignment="1">
      <alignment horizontal="center" vertical="center"/>
    </xf>
    <xf numFmtId="0" fontId="4" fillId="11" borderId="165" xfId="0" applyFont="1" applyFill="1" applyBorder="1" applyAlignment="1">
      <alignment horizontal="center" vertical="center"/>
    </xf>
    <xf numFmtId="0" fontId="3" fillId="11" borderId="166" xfId="0" applyFont="1" applyFill="1" applyBorder="1" applyAlignment="1">
      <alignment horizontal="center" vertical="center"/>
    </xf>
    <xf numFmtId="4" fontId="3" fillId="11" borderId="166" xfId="0" applyNumberFormat="1" applyFont="1" applyFill="1" applyBorder="1" applyAlignment="1">
      <alignment vertical="center" wrapText="1"/>
    </xf>
    <xf numFmtId="4" fontId="4" fillId="11" borderId="166" xfId="0" applyNumberFormat="1" applyFont="1" applyFill="1" applyBorder="1" applyAlignment="1">
      <alignment horizontal="center" vertical="center"/>
    </xf>
    <xf numFmtId="10" fontId="3" fillId="11" borderId="166" xfId="645" applyNumberFormat="1" applyFont="1" applyFill="1" applyBorder="1" applyAlignment="1">
      <alignment vertical="center"/>
    </xf>
    <xf numFmtId="4" fontId="4" fillId="11" borderId="167" xfId="0" applyNumberFormat="1" applyFont="1" applyFill="1" applyBorder="1" applyAlignment="1">
      <alignment vertic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5" fillId="0" borderId="0" xfId="431" applyFont="1" applyAlignment="1">
      <alignment horizontal="center" vertical="center"/>
    </xf>
    <xf numFmtId="0" fontId="2" fillId="0" borderId="152" xfId="0" applyFont="1" applyFill="1" applyBorder="1" applyAlignment="1">
      <alignment horizontal="center" vertical="center"/>
    </xf>
    <xf numFmtId="0" fontId="96" fillId="0" borderId="152" xfId="0" applyFont="1" applyFill="1" applyBorder="1" applyAlignment="1">
      <alignment horizontal="center" vertical="center" wrapText="1"/>
    </xf>
    <xf numFmtId="10" fontId="2" fillId="0" borderId="152" xfId="645" applyNumberFormat="1" applyFont="1" applyFill="1" applyBorder="1" applyAlignment="1">
      <alignment vertical="center"/>
    </xf>
    <xf numFmtId="49" fontId="3" fillId="11" borderId="34" xfId="0" applyNumberFormat="1" applyFont="1" applyFill="1" applyBorder="1" applyAlignment="1">
      <alignment horizontal="center" vertical="center" wrapText="1"/>
    </xf>
    <xf numFmtId="0" fontId="4" fillId="0" borderId="152" xfId="1" applyFont="1" applyFill="1" applyBorder="1" applyAlignment="1">
      <alignment horizontal="center" wrapText="1"/>
    </xf>
    <xf numFmtId="0" fontId="4" fillId="0" borderId="21" xfId="1" applyFont="1" applyFill="1" applyBorder="1" applyAlignment="1">
      <alignment horizontal="center" wrapText="1"/>
    </xf>
    <xf numFmtId="0" fontId="3" fillId="5" borderId="0" xfId="1" applyFont="1" applyFill="1" applyAlignment="1">
      <alignment vertical="center"/>
    </xf>
    <xf numFmtId="2" fontId="4" fillId="5" borderId="0" xfId="1" applyNumberFormat="1" applyFont="1" applyFill="1" applyBorder="1" applyAlignment="1">
      <alignment vertical="center"/>
    </xf>
    <xf numFmtId="0" fontId="4" fillId="5" borderId="0" xfId="1" applyFont="1" applyFill="1" applyBorder="1" applyAlignment="1">
      <alignment vertical="center"/>
    </xf>
    <xf numFmtId="0" fontId="4" fillId="5" borderId="0" xfId="1" applyFont="1" applyFill="1" applyAlignment="1">
      <alignment vertical="center"/>
    </xf>
    <xf numFmtId="0" fontId="3" fillId="11" borderId="34" xfId="127" applyFont="1" applyFill="1" applyBorder="1" applyAlignment="1">
      <alignment horizontal="center" vertical="center" wrapText="1"/>
    </xf>
    <xf numFmtId="4" fontId="2" fillId="5" borderId="152" xfId="0" applyNumberFormat="1" applyFont="1" applyFill="1" applyBorder="1" applyAlignment="1">
      <alignment horizontal="center" vertical="center"/>
    </xf>
    <xf numFmtId="10" fontId="3" fillId="11" borderId="34" xfId="645" applyNumberFormat="1" applyFont="1" applyFill="1" applyBorder="1" applyAlignment="1">
      <alignment horizontal="center" vertical="center"/>
    </xf>
    <xf numFmtId="0" fontId="3" fillId="11" borderId="32" xfId="0" applyFont="1" applyFill="1" applyBorder="1" applyAlignment="1">
      <alignment horizontal="center" vertical="center"/>
    </xf>
    <xf numFmtId="0" fontId="3" fillId="11" borderId="34" xfId="0" applyFont="1" applyFill="1" applyBorder="1" applyAlignment="1">
      <alignment horizontal="center" vertical="center" wrapText="1"/>
    </xf>
    <xf numFmtId="4" fontId="3" fillId="11" borderId="34" xfId="0" applyNumberFormat="1" applyFont="1" applyFill="1" applyBorder="1" applyAlignment="1">
      <alignment horizontal="center" vertical="center"/>
    </xf>
    <xf numFmtId="4" fontId="2" fillId="0" borderId="152" xfId="0" applyNumberFormat="1" applyFont="1" applyBorder="1" applyAlignment="1">
      <alignment vertical="center" wrapText="1"/>
    </xf>
    <xf numFmtId="14" fontId="2" fillId="0" borderId="152" xfId="0" applyNumberFormat="1" applyFont="1" applyFill="1" applyBorder="1" applyAlignment="1">
      <alignment horizontal="center" vertical="center"/>
    </xf>
    <xf numFmtId="0" fontId="2" fillId="5" borderId="152" xfId="0" applyFont="1" applyFill="1" applyBorder="1" applyAlignment="1">
      <alignment horizontal="center" vertical="center"/>
    </xf>
    <xf numFmtId="4" fontId="2" fillId="5" borderId="152" xfId="0" applyNumberFormat="1" applyFont="1" applyFill="1" applyBorder="1" applyAlignment="1">
      <alignment vertical="center" wrapText="1"/>
    </xf>
    <xf numFmtId="10" fontId="3" fillId="0" borderId="152" xfId="645" applyNumberFormat="1" applyFont="1" applyBorder="1" applyAlignment="1">
      <alignment horizontal="center" vertical="center"/>
    </xf>
    <xf numFmtId="0" fontId="3" fillId="0" borderId="152" xfId="0" applyFont="1" applyBorder="1" applyAlignment="1">
      <alignment horizontal="center" vertical="center"/>
    </xf>
    <xf numFmtId="0" fontId="3" fillId="0" borderId="152" xfId="0" applyFont="1" applyBorder="1" applyAlignment="1">
      <alignment horizontal="center" vertical="center" wrapText="1"/>
    </xf>
    <xf numFmtId="4" fontId="3" fillId="0" borderId="152" xfId="0" applyNumberFormat="1" applyFont="1" applyBorder="1" applyAlignment="1">
      <alignment horizontal="center" vertical="center"/>
    </xf>
    <xf numFmtId="4" fontId="3" fillId="0" borderId="153" xfId="0" applyNumberFormat="1" applyFont="1" applyBorder="1" applyAlignment="1">
      <alignment horizontal="center" vertical="center"/>
    </xf>
    <xf numFmtId="0" fontId="2" fillId="0" borderId="152" xfId="0" applyFont="1" applyBorder="1" applyAlignment="1">
      <alignment horizontal="center" vertical="center"/>
    </xf>
    <xf numFmtId="0" fontId="96" fillId="0" borderId="152" xfId="0" applyFont="1" applyBorder="1" applyAlignment="1">
      <alignment horizontal="center" vertical="center" wrapText="1"/>
    </xf>
    <xf numFmtId="10" fontId="2" fillId="0" borderId="152" xfId="645" applyNumberFormat="1" applyFont="1" applyBorder="1" applyAlignment="1">
      <alignment vertical="center"/>
    </xf>
    <xf numFmtId="10" fontId="2" fillId="5" borderId="152" xfId="645" applyNumberFormat="1" applyFont="1" applyFill="1" applyBorder="1" applyAlignment="1">
      <alignment vertical="center"/>
    </xf>
    <xf numFmtId="4" fontId="13" fillId="5" borderId="182" xfId="1" applyNumberFormat="1" applyFont="1" applyFill="1" applyBorder="1" applyAlignment="1">
      <alignment vertical="center"/>
    </xf>
    <xf numFmtId="4" fontId="13" fillId="5" borderId="1" xfId="1" applyNumberFormat="1" applyFont="1" applyFill="1" applyBorder="1" applyAlignment="1">
      <alignment vertical="center"/>
    </xf>
    <xf numFmtId="1" fontId="4" fillId="0" borderId="1" xfId="640" applyNumberFormat="1" applyFont="1" applyFill="1" applyBorder="1" applyAlignment="1">
      <alignment horizontal="left"/>
    </xf>
    <xf numFmtId="4" fontId="4" fillId="0" borderId="1" xfId="1" applyNumberFormat="1" applyFont="1" applyFill="1" applyBorder="1" applyAlignment="1"/>
    <xf numFmtId="0" fontId="151" fillId="0" borderId="1" xfId="0" applyFont="1" applyBorder="1" applyAlignment="1">
      <alignment horizontal="center"/>
    </xf>
    <xf numFmtId="0" fontId="3" fillId="0" borderId="180" xfId="640" applyFont="1" applyFill="1" applyBorder="1" applyAlignment="1">
      <alignment horizontal="center" vertical="center" wrapText="1"/>
    </xf>
    <xf numFmtId="0" fontId="4" fillId="0" borderId="183" xfId="1" applyFont="1" applyFill="1" applyBorder="1" applyAlignment="1">
      <alignment wrapText="1"/>
    </xf>
    <xf numFmtId="2" fontId="4" fillId="0" borderId="183" xfId="1" applyNumberFormat="1" applyFont="1" applyFill="1" applyBorder="1" applyAlignment="1">
      <alignment horizontal="right" wrapText="1"/>
    </xf>
    <xf numFmtId="167" fontId="4" fillId="0" borderId="184" xfId="641" applyFont="1" applyFill="1" applyBorder="1" applyAlignment="1">
      <alignment horizontal="left"/>
    </xf>
    <xf numFmtId="0" fontId="5" fillId="0" borderId="0" xfId="23" applyFont="1"/>
    <xf numFmtId="0" fontId="82" fillId="0" borderId="0" xfId="23" applyFont="1" applyAlignment="1">
      <alignment horizontal="center" vertical="center"/>
    </xf>
    <xf numFmtId="0" fontId="140" fillId="0" borderId="0" xfId="23" applyFont="1" applyAlignment="1">
      <alignment horizontal="center" vertical="center"/>
    </xf>
    <xf numFmtId="0" fontId="3" fillId="5" borderId="152" xfId="640" applyFont="1" applyFill="1" applyBorder="1" applyAlignment="1">
      <alignment horizontal="center" vertical="center"/>
    </xf>
    <xf numFmtId="2" fontId="4" fillId="0" borderId="152" xfId="640" applyNumberFormat="1" applyFont="1" applyBorder="1" applyAlignment="1">
      <alignment horizontal="right"/>
    </xf>
    <xf numFmtId="2" fontId="4" fillId="0" borderId="152" xfId="1" applyNumberFormat="1" applyFont="1" applyFill="1" applyBorder="1" applyAlignment="1">
      <alignment horizontal="right" wrapText="1"/>
    </xf>
    <xf numFmtId="4" fontId="4" fillId="0" borderId="153" xfId="640" applyNumberFormat="1" applyFont="1" applyBorder="1" applyAlignment="1">
      <alignment horizontal="right"/>
    </xf>
    <xf numFmtId="0" fontId="4" fillId="0" borderId="152" xfId="1" applyFont="1" applyFill="1" applyBorder="1" applyAlignment="1">
      <alignment vertical="center" wrapText="1"/>
    </xf>
    <xf numFmtId="0" fontId="0" fillId="0" borderId="0" xfId="0"/>
    <xf numFmtId="0" fontId="4" fillId="0" borderId="21" xfId="1" applyFont="1" applyFill="1" applyBorder="1" applyAlignment="1">
      <alignment wrapText="1"/>
    </xf>
    <xf numFmtId="0" fontId="4" fillId="0" borderId="21" xfId="1" applyFont="1" applyFill="1" applyBorder="1" applyAlignment="1">
      <alignment horizontal="center" wrapText="1"/>
    </xf>
    <xf numFmtId="2" fontId="4" fillId="0" borderId="21" xfId="1" applyNumberFormat="1" applyFont="1" applyFill="1" applyBorder="1" applyAlignment="1">
      <alignment horizontal="right" wrapText="1"/>
    </xf>
    <xf numFmtId="167" fontId="3" fillId="12" borderId="86" xfId="637" applyFont="1" applyFill="1" applyBorder="1" applyAlignment="1">
      <alignment horizontal="right" vertical="center"/>
    </xf>
    <xf numFmtId="0" fontId="4" fillId="0" borderId="30" xfId="0" applyNumberFormat="1" applyFont="1" applyFill="1" applyBorder="1" applyAlignment="1">
      <alignment horizontal="center"/>
    </xf>
    <xf numFmtId="0" fontId="3" fillId="0" borderId="0" xfId="640" applyFont="1" applyAlignment="1">
      <alignment vertical="center"/>
    </xf>
    <xf numFmtId="166" fontId="3" fillId="12" borderId="10" xfId="642" applyFont="1" applyFill="1" applyBorder="1" applyAlignment="1">
      <alignment horizontal="right" vertical="center"/>
    </xf>
    <xf numFmtId="0" fontId="5" fillId="0" borderId="0" xfId="640" applyFont="1" applyAlignment="1">
      <alignment vertical="center"/>
    </xf>
    <xf numFmtId="0" fontId="4" fillId="0" borderId="34" xfId="1" applyFont="1" applyFill="1" applyBorder="1" applyAlignment="1">
      <alignment horizontal="center" wrapText="1"/>
    </xf>
    <xf numFmtId="0" fontId="4" fillId="0" borderId="32" xfId="1" applyFont="1" applyFill="1" applyBorder="1" applyAlignment="1">
      <alignment horizontal="center" wrapText="1"/>
    </xf>
    <xf numFmtId="0" fontId="4" fillId="0" borderId="34" xfId="1" applyFont="1" applyFill="1" applyBorder="1" applyAlignment="1">
      <alignment wrapText="1"/>
    </xf>
    <xf numFmtId="4" fontId="4" fillId="0" borderId="34" xfId="1" applyNumberFormat="1" applyFont="1" applyFill="1" applyBorder="1" applyAlignment="1">
      <alignment wrapText="1"/>
    </xf>
    <xf numFmtId="4" fontId="4" fillId="0" borderId="34" xfId="1" applyNumberFormat="1" applyFont="1" applyFill="1" applyBorder="1" applyAlignment="1">
      <alignment horizontal="right" wrapText="1"/>
    </xf>
    <xf numFmtId="0" fontId="4" fillId="0" borderId="152" xfId="1" applyFont="1" applyFill="1" applyBorder="1" applyAlignment="1">
      <alignment wrapText="1"/>
    </xf>
    <xf numFmtId="0" fontId="4" fillId="0" borderId="152" xfId="1" applyFont="1" applyFill="1" applyBorder="1" applyAlignment="1">
      <alignment horizontal="center" wrapText="1"/>
    </xf>
    <xf numFmtId="0" fontId="3" fillId="0" borderId="11" xfId="640" applyFont="1" applyFill="1" applyBorder="1" applyAlignment="1">
      <alignment horizontal="center" vertical="center" wrapText="1"/>
    </xf>
    <xf numFmtId="166" fontId="5" fillId="0" borderId="0" xfId="640" applyNumberFormat="1" applyFont="1" applyAlignment="1">
      <alignment vertical="center"/>
    </xf>
    <xf numFmtId="49" fontId="4" fillId="5" borderId="0" xfId="0" applyNumberFormat="1" applyFont="1" applyFill="1" applyBorder="1" applyAlignment="1">
      <alignment horizontal="left" vertical="top"/>
    </xf>
    <xf numFmtId="14" fontId="2" fillId="0" borderId="190" xfId="0" applyNumberFormat="1" applyFont="1" applyFill="1" applyBorder="1" applyAlignment="1">
      <alignment horizontal="center" vertical="center"/>
    </xf>
    <xf numFmtId="0" fontId="2" fillId="0" borderId="190" xfId="0" applyFont="1" applyBorder="1" applyAlignment="1">
      <alignment horizontal="center" vertical="center"/>
    </xf>
    <xf numFmtId="4" fontId="2" fillId="0" borderId="190" xfId="0" applyNumberFormat="1" applyFont="1" applyBorder="1" applyAlignment="1">
      <alignment vertical="center" wrapText="1"/>
    </xf>
    <xf numFmtId="4" fontId="2" fillId="5" borderId="190" xfId="0" applyNumberFormat="1" applyFont="1" applyFill="1" applyBorder="1" applyAlignment="1">
      <alignment horizontal="center" vertical="center"/>
    </xf>
    <xf numFmtId="10" fontId="2" fillId="0" borderId="190" xfId="645" applyNumberFormat="1" applyFont="1" applyBorder="1" applyAlignment="1">
      <alignment vertical="center"/>
    </xf>
    <xf numFmtId="4" fontId="2" fillId="0" borderId="191" xfId="0" applyNumberFormat="1" applyFont="1" applyBorder="1" applyAlignment="1">
      <alignment vertical="center"/>
    </xf>
    <xf numFmtId="0" fontId="96" fillId="0" borderId="190" xfId="0" applyFont="1" applyBorder="1" applyAlignment="1">
      <alignment horizontal="center" vertical="center" wrapText="1"/>
    </xf>
    <xf numFmtId="10" fontId="2" fillId="0" borderId="190" xfId="639" applyNumberFormat="1" applyFont="1" applyBorder="1" applyAlignment="1">
      <alignment vertical="center"/>
    </xf>
    <xf numFmtId="14" fontId="4" fillId="0" borderId="190" xfId="0" applyNumberFormat="1" applyFont="1" applyFill="1" applyBorder="1" applyAlignment="1">
      <alignment horizontal="center" vertical="center"/>
    </xf>
    <xf numFmtId="0" fontId="2" fillId="0" borderId="190" xfId="0" applyFont="1" applyFill="1" applyBorder="1" applyAlignment="1">
      <alignment horizontal="center" vertical="center"/>
    </xf>
    <xf numFmtId="0" fontId="96" fillId="0" borderId="190" xfId="0" applyFont="1" applyFill="1" applyBorder="1" applyAlignment="1">
      <alignment horizontal="center" vertical="center" wrapText="1"/>
    </xf>
    <xf numFmtId="10" fontId="2" fillId="0" borderId="190" xfId="645" applyNumberFormat="1" applyFont="1" applyFill="1" applyBorder="1" applyAlignment="1">
      <alignment vertical="center"/>
    </xf>
    <xf numFmtId="0" fontId="2" fillId="5" borderId="190" xfId="0" applyFont="1" applyFill="1" applyBorder="1" applyAlignment="1">
      <alignment horizontal="center" vertical="center"/>
    </xf>
    <xf numFmtId="4" fontId="35" fillId="5" borderId="190" xfId="0" applyNumberFormat="1" applyFont="1" applyFill="1" applyBorder="1" applyAlignment="1">
      <alignment vertical="center" wrapText="1"/>
    </xf>
    <xf numFmtId="0" fontId="4" fillId="0" borderId="190" xfId="0" applyFont="1" applyBorder="1" applyAlignment="1">
      <alignment horizontal="center" vertical="center" wrapText="1"/>
    </xf>
    <xf numFmtId="0" fontId="3" fillId="0" borderId="190" xfId="0" applyFont="1" applyFill="1" applyBorder="1" applyAlignment="1">
      <alignment horizontal="center" vertical="center"/>
    </xf>
    <xf numFmtId="0" fontId="3" fillId="0" borderId="190" xfId="0" applyFont="1" applyFill="1" applyBorder="1" applyAlignment="1">
      <alignment horizontal="center" vertical="center" wrapText="1"/>
    </xf>
    <xf numFmtId="4" fontId="2" fillId="0" borderId="190" xfId="0" applyNumberFormat="1" applyFont="1" applyFill="1" applyBorder="1" applyAlignment="1">
      <alignment vertical="center" wrapText="1"/>
    </xf>
    <xf numFmtId="14" fontId="2" fillId="0" borderId="21" xfId="0" applyNumberFormat="1" applyFont="1" applyFill="1" applyBorder="1" applyAlignment="1">
      <alignment horizontal="center" vertical="center"/>
    </xf>
    <xf numFmtId="4" fontId="3" fillId="0" borderId="190" xfId="0" applyNumberFormat="1" applyFont="1" applyFill="1" applyBorder="1" applyAlignment="1">
      <alignment horizontal="center" vertical="center"/>
    </xf>
    <xf numFmtId="10" fontId="3" fillId="0" borderId="190" xfId="645" applyNumberFormat="1" applyFont="1" applyFill="1" applyBorder="1" applyAlignment="1">
      <alignment horizontal="center" vertical="center"/>
    </xf>
    <xf numFmtId="4" fontId="3" fillId="0" borderId="192" xfId="0" applyNumberFormat="1" applyFont="1" applyFill="1" applyBorder="1" applyAlignment="1">
      <alignment horizontal="center" vertical="center"/>
    </xf>
    <xf numFmtId="14" fontId="2" fillId="0" borderId="192" xfId="0" applyNumberFormat="1" applyFont="1" applyFill="1" applyBorder="1" applyAlignment="1">
      <alignment horizontal="center" vertical="center"/>
    </xf>
    <xf numFmtId="14" fontId="2" fillId="0" borderId="31" xfId="0" applyNumberFormat="1" applyFont="1" applyFill="1" applyBorder="1" applyAlignment="1">
      <alignment horizontal="center" vertical="center"/>
    </xf>
    <xf numFmtId="4" fontId="2" fillId="0" borderId="192" xfId="0" applyNumberFormat="1" applyFont="1" applyBorder="1" applyAlignment="1">
      <alignment vertical="center"/>
    </xf>
    <xf numFmtId="14" fontId="2" fillId="5" borderId="190" xfId="0" applyNumberFormat="1" applyFont="1" applyFill="1" applyBorder="1" applyAlignment="1">
      <alignment horizontal="center" vertical="center"/>
    </xf>
    <xf numFmtId="4" fontId="2" fillId="5" borderId="190" xfId="0" applyNumberFormat="1" applyFont="1" applyFill="1" applyBorder="1" applyAlignment="1">
      <alignment vertical="center" wrapText="1"/>
    </xf>
    <xf numFmtId="4" fontId="96" fillId="5" borderId="190" xfId="0" applyNumberFormat="1" applyFont="1" applyFill="1" applyBorder="1" applyAlignment="1">
      <alignment horizontal="center" vertical="center" wrapText="1"/>
    </xf>
    <xf numFmtId="4" fontId="96" fillId="5" borderId="192" xfId="0" applyNumberFormat="1" applyFont="1" applyFill="1" applyBorder="1" applyAlignment="1">
      <alignment horizontal="center" vertical="center" wrapText="1"/>
    </xf>
    <xf numFmtId="4" fontId="2" fillId="0" borderId="192" xfId="0" applyNumberFormat="1" applyFont="1" applyFill="1" applyBorder="1" applyAlignment="1">
      <alignment vertical="center"/>
    </xf>
    <xf numFmtId="0" fontId="4" fillId="0" borderId="32" xfId="640" applyNumberFormat="1" applyFont="1" applyBorder="1" applyAlignment="1">
      <alignment horizontal="center"/>
    </xf>
    <xf numFmtId="168" fontId="4" fillId="0" borderId="34" xfId="640" applyNumberFormat="1" applyFont="1" applyBorder="1" applyAlignment="1">
      <alignment horizontal="right"/>
    </xf>
    <xf numFmtId="2" fontId="4" fillId="0" borderId="34" xfId="1" applyNumberFormat="1" applyFont="1" applyFill="1" applyBorder="1" applyAlignment="1">
      <alignment horizontal="right" wrapText="1"/>
    </xf>
    <xf numFmtId="4" fontId="4" fillId="0" borderId="33" xfId="640" applyNumberFormat="1" applyFont="1" applyBorder="1" applyAlignment="1">
      <alignment horizontal="right"/>
    </xf>
    <xf numFmtId="0" fontId="4" fillId="5" borderId="152" xfId="0" applyFont="1" applyFill="1" applyBorder="1" applyAlignment="1">
      <alignment horizontal="center" vertical="center" wrapText="1"/>
    </xf>
    <xf numFmtId="0" fontId="4" fillId="14" borderId="0" xfId="0" applyFont="1" applyFill="1" applyBorder="1" applyAlignment="1">
      <alignment horizontal="center" vertical="center"/>
    </xf>
    <xf numFmtId="0" fontId="3" fillId="14" borderId="0" xfId="0" applyFont="1" applyFill="1" applyBorder="1" applyAlignment="1">
      <alignment vertical="center" wrapText="1"/>
    </xf>
    <xf numFmtId="0" fontId="4" fillId="0" borderId="0" xfId="1" applyFont="1" applyBorder="1" applyAlignment="1">
      <alignment horizontal="center" vertical="center"/>
    </xf>
    <xf numFmtId="0" fontId="4" fillId="0" borderId="0" xfId="1" applyFont="1" applyBorder="1" applyAlignment="1">
      <alignment vertical="center" wrapText="1"/>
    </xf>
    <xf numFmtId="4" fontId="4" fillId="0" borderId="0" xfId="1" applyNumberFormat="1" applyFont="1" applyBorder="1" applyAlignment="1">
      <alignment vertical="center"/>
    </xf>
    <xf numFmtId="0" fontId="4" fillId="0" borderId="0" xfId="640" applyFont="1" applyAlignment="1">
      <alignment horizontal="center" vertic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3" fillId="0" borderId="11" xfId="0" applyFont="1" applyBorder="1" applyAlignment="1">
      <alignment horizontal="center" vertical="center"/>
    </xf>
    <xf numFmtId="10" fontId="2" fillId="0" borderId="152" xfId="639" applyNumberFormat="1" applyFont="1" applyBorder="1" applyAlignment="1">
      <alignment vertical="center"/>
    </xf>
    <xf numFmtId="0" fontId="4" fillId="0" borderId="152" xfId="0" applyFont="1" applyBorder="1" applyAlignment="1">
      <alignment horizontal="center" vertical="center" wrapText="1"/>
    </xf>
    <xf numFmtId="4" fontId="2" fillId="0" borderId="153" xfId="0" applyNumberFormat="1" applyFont="1" applyBorder="1" applyAlignment="1">
      <alignment vertical="center"/>
    </xf>
    <xf numFmtId="4" fontId="2" fillId="5" borderId="156" xfId="0" applyNumberFormat="1" applyFont="1" applyFill="1" applyBorder="1" applyAlignment="1">
      <alignment vertical="center"/>
    </xf>
    <xf numFmtId="4" fontId="35" fillId="5" borderId="152" xfId="0" applyNumberFormat="1" applyFont="1" applyFill="1" applyBorder="1" applyAlignment="1">
      <alignment vertical="center" wrapText="1"/>
    </xf>
    <xf numFmtId="4" fontId="3" fillId="5" borderId="152" xfId="0" applyNumberFormat="1" applyFont="1" applyFill="1" applyBorder="1" applyAlignment="1">
      <alignment horizontal="center" vertical="center"/>
    </xf>
    <xf numFmtId="10" fontId="3" fillId="5" borderId="152" xfId="645" applyNumberFormat="1" applyFont="1" applyFill="1" applyBorder="1" applyAlignment="1">
      <alignment horizontal="center" vertical="center"/>
    </xf>
    <xf numFmtId="4" fontId="3" fillId="5" borderId="153" xfId="0" applyNumberFormat="1" applyFont="1" applyFill="1" applyBorder="1" applyAlignment="1">
      <alignment horizontal="center" vertical="center"/>
    </xf>
    <xf numFmtId="0" fontId="4" fillId="0" borderId="152" xfId="640" applyFont="1" applyFill="1" applyBorder="1" applyAlignment="1">
      <alignment horizontal="center"/>
    </xf>
    <xf numFmtId="0" fontId="4" fillId="0" borderId="152" xfId="640" applyFont="1" applyFill="1" applyBorder="1"/>
    <xf numFmtId="4" fontId="2" fillId="5" borderId="153" xfId="0" applyNumberFormat="1" applyFont="1" applyFill="1" applyBorder="1" applyAlignment="1">
      <alignment vertical="center"/>
    </xf>
    <xf numFmtId="14" fontId="2" fillId="5" borderId="152" xfId="0" applyNumberFormat="1" applyFont="1" applyFill="1" applyBorder="1" applyAlignment="1">
      <alignment horizontal="center" vertical="center"/>
    </xf>
    <xf numFmtId="0" fontId="96" fillId="5" borderId="152" xfId="0" applyFont="1" applyFill="1" applyBorder="1" applyAlignment="1">
      <alignment horizontal="center" vertical="center" wrapText="1"/>
    </xf>
    <xf numFmtId="14" fontId="2" fillId="5" borderId="153" xfId="0" applyNumberFormat="1" applyFont="1" applyFill="1" applyBorder="1" applyAlignment="1">
      <alignment horizontal="left" vertical="center"/>
    </xf>
    <xf numFmtId="4" fontId="2" fillId="0" borderId="152" xfId="0" applyNumberFormat="1" applyFont="1" applyFill="1" applyBorder="1" applyAlignment="1">
      <alignment vertical="center" wrapText="1"/>
    </xf>
    <xf numFmtId="4" fontId="2" fillId="0" borderId="152" xfId="0" applyNumberFormat="1" applyFont="1" applyFill="1" applyBorder="1" applyAlignment="1">
      <alignment horizontal="center" vertical="center"/>
    </xf>
    <xf numFmtId="10" fontId="3" fillId="0" borderId="152" xfId="36" applyNumberFormat="1" applyFont="1" applyBorder="1" applyAlignment="1">
      <alignment horizontal="center" vertical="center"/>
    </xf>
    <xf numFmtId="4" fontId="2" fillId="0" borderId="153" xfId="0" applyNumberFormat="1" applyFont="1" applyFill="1" applyBorder="1" applyAlignment="1">
      <alignment vertical="center"/>
    </xf>
    <xf numFmtId="4" fontId="2" fillId="0" borderId="152" xfId="0" applyNumberFormat="1" applyFont="1" applyBorder="1" applyAlignment="1">
      <alignment horizontal="center" vertical="center"/>
    </xf>
    <xf numFmtId="0" fontId="3" fillId="4" borderId="83" xfId="640" applyFont="1" applyFill="1" applyBorder="1" applyAlignment="1">
      <alignment horizontal="center" vertical="center"/>
    </xf>
    <xf numFmtId="0" fontId="3" fillId="4" borderId="85" xfId="640" applyFont="1" applyFill="1" applyBorder="1" applyAlignment="1">
      <alignment horizontal="center" vertical="center" wrapText="1"/>
    </xf>
    <xf numFmtId="0" fontId="3" fillId="0" borderId="32" xfId="640" applyFont="1" applyFill="1" applyBorder="1" applyAlignment="1">
      <alignment horizontal="center" vertical="center" wrapText="1"/>
    </xf>
    <xf numFmtId="0" fontId="3" fillId="5" borderId="34" xfId="640" applyFont="1" applyFill="1" applyBorder="1" applyAlignment="1">
      <alignment horizontal="center" vertical="center"/>
    </xf>
    <xf numFmtId="0" fontId="3" fillId="5" borderId="34" xfId="640" applyFont="1" applyFill="1" applyBorder="1" applyAlignment="1">
      <alignment horizontal="center" vertical="center" wrapText="1"/>
    </xf>
    <xf numFmtId="4" fontId="3" fillId="5" borderId="33" xfId="640" applyNumberFormat="1" applyFont="1" applyFill="1" applyBorder="1" applyAlignment="1">
      <alignment horizontal="center" vertical="center" wrapText="1"/>
    </xf>
    <xf numFmtId="0" fontId="4" fillId="0" borderId="152" xfId="646" applyFont="1" applyBorder="1" applyAlignment="1">
      <alignment horizontal="center" vertical="center"/>
    </xf>
    <xf numFmtId="10" fontId="4" fillId="0" borderId="152" xfId="691" applyNumberFormat="1" applyFont="1" applyBorder="1" applyAlignment="1">
      <alignment vertical="center" wrapText="1"/>
    </xf>
    <xf numFmtId="4" fontId="4" fillId="0" borderId="153" xfId="409" applyNumberFormat="1" applyFont="1" applyBorder="1" applyAlignment="1" applyProtection="1">
      <alignment vertical="center" wrapText="1"/>
    </xf>
    <xf numFmtId="0" fontId="3" fillId="2" borderId="37" xfId="33" applyFont="1" applyFill="1" applyBorder="1" applyAlignment="1">
      <alignment horizontal="center" wrapText="1"/>
    </xf>
    <xf numFmtId="190" fontId="4" fillId="51" borderId="152" xfId="996" applyNumberFormat="1" applyFont="1" applyFill="1" applyBorder="1" applyAlignment="1">
      <alignment horizontal="center"/>
    </xf>
    <xf numFmtId="190" fontId="2" fillId="52" borderId="152" xfId="996" applyNumberFormat="1" applyFont="1" applyFill="1" applyBorder="1" applyAlignment="1">
      <alignment horizontal="center"/>
    </xf>
    <xf numFmtId="190" fontId="4" fillId="12" borderId="153" xfId="996" applyNumberFormat="1" applyFont="1" applyFill="1" applyBorder="1" applyAlignment="1">
      <alignment horizontal="center"/>
    </xf>
    <xf numFmtId="190" fontId="2" fillId="52" borderId="152" xfId="685" applyNumberFormat="1" applyFont="1" applyFill="1" applyBorder="1" applyAlignment="1">
      <alignment horizontal="center" vertical="center" wrapText="1"/>
    </xf>
    <xf numFmtId="190" fontId="2" fillId="51" borderId="152" xfId="685" applyNumberFormat="1" applyFont="1" applyFill="1" applyBorder="1" applyAlignment="1">
      <alignment horizontal="center" vertical="center" wrapText="1"/>
    </xf>
    <xf numFmtId="0" fontId="3" fillId="5" borderId="194" xfId="0" applyFont="1" applyFill="1" applyBorder="1" applyAlignment="1">
      <alignment horizontal="center" vertical="center"/>
    </xf>
    <xf numFmtId="0" fontId="3" fillId="5" borderId="194" xfId="0" applyFont="1" applyFill="1" applyBorder="1" applyAlignment="1">
      <alignment horizontal="center" vertical="center" wrapText="1"/>
    </xf>
    <xf numFmtId="4" fontId="3" fillId="5" borderId="195" xfId="0" applyNumberFormat="1" applyFont="1" applyFill="1" applyBorder="1" applyAlignment="1">
      <alignment horizontal="center" vertical="center" wrapText="1"/>
    </xf>
    <xf numFmtId="0" fontId="4" fillId="0" borderId="194" xfId="1" applyFont="1" applyFill="1" applyBorder="1" applyAlignment="1">
      <alignment wrapText="1"/>
    </xf>
    <xf numFmtId="0" fontId="4" fillId="0" borderId="194" xfId="1" applyFont="1" applyFill="1" applyBorder="1" applyAlignment="1">
      <alignment horizontal="center" wrapText="1"/>
    </xf>
    <xf numFmtId="2" fontId="4" fillId="0" borderId="194" xfId="1" applyNumberFormat="1" applyFont="1" applyFill="1" applyBorder="1" applyAlignment="1">
      <alignment horizontal="right" wrapText="1"/>
    </xf>
    <xf numFmtId="4" fontId="2" fillId="0" borderId="195" xfId="0" applyNumberFormat="1" applyFont="1" applyFill="1" applyBorder="1" applyAlignment="1">
      <alignment horizontal="right"/>
    </xf>
    <xf numFmtId="0" fontId="4" fillId="0" borderId="32" xfId="0" applyNumberFormat="1" applyFont="1" applyFill="1" applyBorder="1" applyAlignment="1">
      <alignment horizontal="center"/>
    </xf>
    <xf numFmtId="4" fontId="2" fillId="0" borderId="33" xfId="0" applyNumberFormat="1" applyFont="1" applyFill="1" applyBorder="1" applyAlignment="1">
      <alignment horizontal="right"/>
    </xf>
    <xf numFmtId="168" fontId="4" fillId="14" borderId="34" xfId="0" applyNumberFormat="1" applyFont="1" applyFill="1" applyBorder="1" applyAlignment="1">
      <alignment horizontal="right"/>
    </xf>
    <xf numFmtId="169" fontId="4" fillId="14" borderId="194" xfId="0" applyNumberFormat="1" applyFont="1" applyFill="1" applyBorder="1" applyAlignment="1">
      <alignment horizontal="right"/>
    </xf>
    <xf numFmtId="169" fontId="2" fillId="5" borderId="152" xfId="0" applyNumberFormat="1" applyFont="1" applyFill="1" applyBorder="1" applyAlignment="1">
      <alignment horizontal="right"/>
    </xf>
    <xf numFmtId="168" fontId="2" fillId="5" borderId="152" xfId="0" applyNumberFormat="1" applyFont="1" applyFill="1" applyBorder="1" applyAlignment="1">
      <alignment horizontal="right"/>
    </xf>
    <xf numFmtId="49" fontId="4" fillId="5" borderId="0" xfId="640" applyNumberFormat="1" applyFont="1" applyFill="1" applyBorder="1" applyAlignment="1">
      <alignment horizontal="left" vertical="top" wrapText="1"/>
    </xf>
    <xf numFmtId="0" fontId="4" fillId="0" borderId="199" xfId="1" applyFont="1" applyFill="1" applyBorder="1" applyAlignment="1">
      <alignment wrapText="1"/>
    </xf>
    <xf numFmtId="0" fontId="4" fillId="0" borderId="199" xfId="1" applyFont="1" applyFill="1" applyBorder="1" applyAlignment="1">
      <alignment horizontal="center" wrapText="1"/>
    </xf>
    <xf numFmtId="0" fontId="3" fillId="5" borderId="199" xfId="0" applyFont="1" applyFill="1" applyBorder="1" applyAlignment="1">
      <alignment horizontal="center" vertical="center"/>
    </xf>
    <xf numFmtId="0" fontId="3" fillId="5" borderId="199" xfId="0" applyFont="1" applyFill="1" applyBorder="1" applyAlignment="1">
      <alignment horizontal="center" vertical="center" wrapText="1"/>
    </xf>
    <xf numFmtId="4" fontId="3" fillId="5" borderId="200" xfId="0" applyNumberFormat="1" applyFont="1" applyFill="1" applyBorder="1" applyAlignment="1">
      <alignment horizontal="center" vertical="center" wrapText="1"/>
    </xf>
    <xf numFmtId="2" fontId="2" fillId="5" borderId="199" xfId="0" applyNumberFormat="1" applyFont="1" applyFill="1" applyBorder="1" applyAlignment="1">
      <alignment horizontal="right"/>
    </xf>
    <xf numFmtId="2" fontId="4" fillId="0" borderId="199" xfId="1" applyNumberFormat="1" applyFont="1" applyFill="1" applyBorder="1" applyAlignment="1">
      <alignment horizontal="right" wrapText="1"/>
    </xf>
    <xf numFmtId="167" fontId="4" fillId="0" borderId="200" xfId="641" applyFont="1" applyFill="1" applyBorder="1" applyAlignment="1">
      <alignment horizontal="left"/>
    </xf>
    <xf numFmtId="168" fontId="2" fillId="5" borderId="199" xfId="0" applyNumberFormat="1" applyFont="1" applyFill="1" applyBorder="1" applyAlignment="1">
      <alignment horizontal="right"/>
    </xf>
    <xf numFmtId="0" fontId="4" fillId="5" borderId="30" xfId="0" applyNumberFormat="1" applyFont="1" applyFill="1" applyBorder="1" applyAlignment="1">
      <alignment horizontal="center"/>
    </xf>
    <xf numFmtId="0" fontId="4" fillId="0" borderId="201" xfId="1" applyFont="1" applyFill="1" applyBorder="1" applyAlignment="1">
      <alignment horizontal="center" wrapText="1"/>
    </xf>
    <xf numFmtId="0" fontId="4" fillId="0" borderId="201" xfId="1" applyFont="1" applyFill="1" applyBorder="1" applyAlignment="1">
      <alignment wrapText="1"/>
    </xf>
    <xf numFmtId="0" fontId="2" fillId="0" borderId="201" xfId="0" applyFont="1" applyFill="1" applyBorder="1" applyAlignment="1">
      <alignment horizontal="center" vertical="center"/>
    </xf>
    <xf numFmtId="4" fontId="2" fillId="0" borderId="201" xfId="0" applyNumberFormat="1" applyFont="1" applyFill="1" applyBorder="1" applyAlignment="1">
      <alignment vertical="center" wrapText="1"/>
    </xf>
    <xf numFmtId="4" fontId="2" fillId="0" borderId="202" xfId="0" applyNumberFormat="1" applyFont="1" applyFill="1" applyBorder="1" applyAlignment="1">
      <alignment horizontal="center" vertical="center" wrapText="1"/>
    </xf>
    <xf numFmtId="0" fontId="2" fillId="0" borderId="201" xfId="0" applyFont="1" applyFill="1" applyBorder="1"/>
    <xf numFmtId="10" fontId="2" fillId="0" borderId="201" xfId="639" applyNumberFormat="1" applyFont="1" applyFill="1" applyBorder="1" applyAlignment="1">
      <alignment vertical="center"/>
    </xf>
    <xf numFmtId="0" fontId="3" fillId="5" borderId="201" xfId="0" applyFont="1" applyFill="1" applyBorder="1" applyAlignment="1">
      <alignment horizontal="center" vertical="center"/>
    </xf>
    <xf numFmtId="0" fontId="3" fillId="5" borderId="201" xfId="0" applyFont="1" applyFill="1" applyBorder="1" applyAlignment="1">
      <alignment horizontal="center" vertical="center" wrapText="1"/>
    </xf>
    <xf numFmtId="4" fontId="3" fillId="5" borderId="202" xfId="0" applyNumberFormat="1" applyFont="1" applyFill="1" applyBorder="1" applyAlignment="1">
      <alignment horizontal="center" vertical="center" wrapText="1"/>
    </xf>
    <xf numFmtId="169" fontId="4" fillId="0" borderId="201" xfId="0" applyNumberFormat="1" applyFont="1" applyFill="1" applyBorder="1" applyAlignment="1">
      <alignment horizontal="right"/>
    </xf>
    <xf numFmtId="2" fontId="4" fillId="0" borderId="201" xfId="1" applyNumberFormat="1" applyFont="1" applyFill="1" applyBorder="1" applyAlignment="1">
      <alignment horizontal="right" wrapText="1"/>
    </xf>
    <xf numFmtId="4" fontId="4" fillId="0" borderId="202" xfId="0" applyNumberFormat="1" applyFont="1" applyFill="1" applyBorder="1" applyAlignment="1">
      <alignment horizontal="right"/>
    </xf>
    <xf numFmtId="169" fontId="4" fillId="0" borderId="21" xfId="0" applyNumberFormat="1" applyFont="1" applyFill="1" applyBorder="1" applyAlignment="1">
      <alignment horizontal="right"/>
    </xf>
    <xf numFmtId="166" fontId="152" fillId="18" borderId="0" xfId="0" applyNumberFormat="1" applyFont="1" applyFill="1" applyAlignment="1">
      <alignment vertical="center" wrapText="1"/>
    </xf>
    <xf numFmtId="0" fontId="3" fillId="5" borderId="201" xfId="640" applyFont="1" applyFill="1" applyBorder="1" applyAlignment="1">
      <alignment horizontal="center" vertical="center"/>
    </xf>
    <xf numFmtId="0" fontId="3" fillId="5" borderId="201" xfId="640" applyFont="1" applyFill="1" applyBorder="1" applyAlignment="1">
      <alignment horizontal="center" vertical="center" wrapText="1"/>
    </xf>
    <xf numFmtId="4" fontId="3" fillId="5" borderId="202" xfId="640" applyNumberFormat="1" applyFont="1" applyFill="1" applyBorder="1" applyAlignment="1">
      <alignment horizontal="center" vertical="center" wrapText="1"/>
    </xf>
    <xf numFmtId="2" fontId="4" fillId="0" borderId="201" xfId="640" applyNumberFormat="1" applyFont="1" applyBorder="1" applyAlignment="1">
      <alignment horizontal="right"/>
    </xf>
    <xf numFmtId="4" fontId="4" fillId="0" borderId="202" xfId="640" applyNumberFormat="1" applyFont="1" applyBorder="1" applyAlignment="1">
      <alignment horizontal="right"/>
    </xf>
    <xf numFmtId="168" fontId="4" fillId="0" borderId="201" xfId="640" applyNumberFormat="1" applyFont="1" applyBorder="1" applyAlignment="1">
      <alignment horizontal="right"/>
    </xf>
    <xf numFmtId="2" fontId="2" fillId="0" borderId="201" xfId="0" applyNumberFormat="1" applyFont="1" applyFill="1" applyBorder="1" applyAlignment="1">
      <alignment horizontal="right"/>
    </xf>
    <xf numFmtId="4" fontId="2" fillId="0" borderId="202" xfId="0" applyNumberFormat="1" applyFont="1" applyFill="1" applyBorder="1" applyAlignment="1">
      <alignment horizontal="right"/>
    </xf>
    <xf numFmtId="0" fontId="29" fillId="11" borderId="34" xfId="127" applyFont="1" applyFill="1" applyBorder="1" applyAlignment="1">
      <alignment horizontal="center" vertical="center" wrapText="1"/>
    </xf>
    <xf numFmtId="0" fontId="3" fillId="0" borderId="201" xfId="0" applyFont="1" applyBorder="1" applyAlignment="1">
      <alignment horizontal="center" vertical="center"/>
    </xf>
    <xf numFmtId="0" fontId="3" fillId="0" borderId="201" xfId="0" applyFont="1" applyBorder="1" applyAlignment="1">
      <alignment horizontal="center" vertical="center" wrapText="1"/>
    </xf>
    <xf numFmtId="4" fontId="3" fillId="0" borderId="201" xfId="0" applyNumberFormat="1" applyFont="1" applyBorder="1" applyAlignment="1">
      <alignment horizontal="center" vertical="center"/>
    </xf>
    <xf numFmtId="10" fontId="3" fillId="0" borderId="201" xfId="645" applyNumberFormat="1" applyFont="1" applyBorder="1" applyAlignment="1">
      <alignment horizontal="center" vertical="center"/>
    </xf>
    <xf numFmtId="0" fontId="2" fillId="0" borderId="201" xfId="0" applyFont="1" applyBorder="1" applyAlignment="1">
      <alignment horizontal="center" vertical="center"/>
    </xf>
    <xf numFmtId="4" fontId="2" fillId="0" borderId="201" xfId="0" applyNumberFormat="1" applyFont="1" applyBorder="1" applyAlignment="1">
      <alignment vertical="center" wrapText="1"/>
    </xf>
    <xf numFmtId="0" fontId="4" fillId="0" borderId="201" xfId="0" applyFont="1" applyBorder="1" applyAlignment="1">
      <alignment horizontal="center" vertical="center" wrapText="1"/>
    </xf>
    <xf numFmtId="10" fontId="2" fillId="0" borderId="201" xfId="645" applyNumberFormat="1" applyFont="1" applyBorder="1" applyAlignment="1">
      <alignment vertical="center"/>
    </xf>
    <xf numFmtId="4" fontId="2" fillId="0" borderId="201" xfId="0" applyNumberFormat="1" applyFont="1" applyBorder="1" applyAlignment="1">
      <alignment vertical="center"/>
    </xf>
    <xf numFmtId="0" fontId="2" fillId="5" borderId="201" xfId="0" applyFont="1" applyFill="1" applyBorder="1" applyAlignment="1">
      <alignment horizontal="center" vertical="center"/>
    </xf>
    <xf numFmtId="4" fontId="2" fillId="5" borderId="201" xfId="0" applyNumberFormat="1" applyFont="1" applyFill="1" applyBorder="1" applyAlignment="1">
      <alignment vertical="center" wrapText="1"/>
    </xf>
    <xf numFmtId="10" fontId="2" fillId="5" borderId="201" xfId="645" applyNumberFormat="1" applyFont="1" applyFill="1" applyBorder="1" applyAlignment="1">
      <alignment vertical="center"/>
    </xf>
    <xf numFmtId="4" fontId="2" fillId="5" borderId="201" xfId="0" applyNumberFormat="1" applyFont="1" applyFill="1" applyBorder="1" applyAlignment="1">
      <alignment vertical="center"/>
    </xf>
    <xf numFmtId="0" fontId="35" fillId="0" borderId="201" xfId="0" applyFont="1" applyFill="1" applyBorder="1" applyAlignment="1">
      <alignment horizontal="center" vertical="center"/>
    </xf>
    <xf numFmtId="4" fontId="35" fillId="0" borderId="201" xfId="0" applyNumberFormat="1" applyFont="1" applyFill="1" applyBorder="1" applyAlignment="1">
      <alignment vertical="center" wrapText="1"/>
    </xf>
    <xf numFmtId="0" fontId="4" fillId="11" borderId="201" xfId="0" applyFont="1" applyFill="1" applyBorder="1" applyAlignment="1">
      <alignment horizontal="center" vertical="center"/>
    </xf>
    <xf numFmtId="0" fontId="3" fillId="11" borderId="201" xfId="0" applyFont="1" applyFill="1" applyBorder="1" applyAlignment="1">
      <alignment horizontal="center" vertical="center"/>
    </xf>
    <xf numFmtId="4" fontId="3" fillId="11" borderId="201" xfId="0" applyNumberFormat="1" applyFont="1" applyFill="1" applyBorder="1" applyAlignment="1">
      <alignment vertical="center" wrapText="1"/>
    </xf>
    <xf numFmtId="4" fontId="4" fillId="11" borderId="201" xfId="0" applyNumberFormat="1" applyFont="1" applyFill="1" applyBorder="1" applyAlignment="1">
      <alignment horizontal="center" vertical="center"/>
    </xf>
    <xf numFmtId="10" fontId="3" fillId="11" borderId="201" xfId="645" applyNumberFormat="1" applyFont="1" applyFill="1" applyBorder="1" applyAlignment="1">
      <alignment vertical="center"/>
    </xf>
    <xf numFmtId="4" fontId="4" fillId="11" borderId="201" xfId="0" applyNumberFormat="1" applyFont="1" applyFill="1" applyBorder="1" applyAlignment="1">
      <alignment vertical="center"/>
    </xf>
    <xf numFmtId="0" fontId="4" fillId="0" borderId="201" xfId="1" applyFont="1" applyFill="1" applyBorder="1" applyAlignment="1">
      <alignment vertical="center" wrapText="1"/>
    </xf>
    <xf numFmtId="0" fontId="3" fillId="0" borderId="11" xfId="0" applyFont="1" applyBorder="1" applyAlignment="1">
      <alignment horizontal="center" vertical="center"/>
    </xf>
    <xf numFmtId="0" fontId="3" fillId="5" borderId="206" xfId="640" applyFont="1" applyFill="1" applyBorder="1" applyAlignment="1">
      <alignment horizontal="center" vertical="center"/>
    </xf>
    <xf numFmtId="0" fontId="3" fillId="5" borderId="206" xfId="640" applyFont="1" applyFill="1" applyBorder="1" applyAlignment="1">
      <alignment horizontal="center" vertical="center" wrapText="1"/>
    </xf>
    <xf numFmtId="4" fontId="3" fillId="5" borderId="207" xfId="640" applyNumberFormat="1" applyFont="1" applyFill="1" applyBorder="1" applyAlignment="1">
      <alignment horizontal="center" vertical="center" wrapText="1"/>
    </xf>
    <xf numFmtId="0" fontId="4" fillId="0" borderId="206" xfId="1" applyFont="1" applyFill="1" applyBorder="1" applyAlignment="1">
      <alignment vertical="center" wrapText="1"/>
    </xf>
    <xf numFmtId="0" fontId="4" fillId="0" borderId="206" xfId="1" applyFont="1" applyFill="1" applyBorder="1" applyAlignment="1">
      <alignment horizontal="center" vertical="center" wrapText="1"/>
    </xf>
    <xf numFmtId="2" fontId="2" fillId="0" borderId="206" xfId="781" applyNumberFormat="1" applyFont="1" applyFill="1" applyBorder="1" applyAlignment="1" applyProtection="1">
      <alignment horizontal="right" vertical="center"/>
    </xf>
    <xf numFmtId="2" fontId="4" fillId="0" borderId="206" xfId="1" applyNumberFormat="1" applyFont="1" applyFill="1" applyBorder="1" applyAlignment="1">
      <alignment horizontal="right" vertical="center" wrapText="1"/>
    </xf>
    <xf numFmtId="4" fontId="4" fillId="0" borderId="207" xfId="640" applyNumberFormat="1" applyFont="1" applyBorder="1" applyAlignment="1">
      <alignment horizontal="right" vertical="center"/>
    </xf>
    <xf numFmtId="169" fontId="2" fillId="0" borderId="206" xfId="781" applyNumberFormat="1" applyFont="1" applyFill="1" applyBorder="1" applyAlignment="1" applyProtection="1">
      <alignment horizontal="right" vertical="center"/>
    </xf>
    <xf numFmtId="168" fontId="2" fillId="0" borderId="206" xfId="781" applyNumberFormat="1" applyFont="1" applyFill="1" applyBorder="1" applyAlignment="1" applyProtection="1">
      <alignment horizontal="right" vertical="center"/>
    </xf>
    <xf numFmtId="0" fontId="3" fillId="0" borderId="206" xfId="772" applyFont="1" applyFill="1" applyBorder="1" applyAlignment="1">
      <alignment horizontal="center" vertical="center"/>
    </xf>
    <xf numFmtId="0" fontId="3" fillId="0" borderId="206" xfId="772" applyFont="1" applyFill="1" applyBorder="1" applyAlignment="1">
      <alignment horizontal="center" vertical="center" wrapText="1"/>
    </xf>
    <xf numFmtId="4" fontId="3" fillId="0" borderId="206" xfId="772" applyNumberFormat="1" applyFont="1" applyFill="1" applyBorder="1" applyAlignment="1">
      <alignment horizontal="center" vertical="center"/>
    </xf>
    <xf numFmtId="10" fontId="3" fillId="0" borderId="206" xfId="645" applyNumberFormat="1" applyFont="1" applyFill="1" applyBorder="1" applyAlignment="1">
      <alignment horizontal="center" vertical="center"/>
    </xf>
    <xf numFmtId="4" fontId="3" fillId="0" borderId="207" xfId="772" applyNumberFormat="1" applyFont="1" applyFill="1" applyBorder="1" applyAlignment="1">
      <alignment horizontal="center" vertical="center"/>
    </xf>
    <xf numFmtId="0" fontId="4" fillId="0" borderId="206" xfId="772" applyFont="1" applyFill="1" applyBorder="1" applyAlignment="1">
      <alignment horizontal="center" vertical="center"/>
    </xf>
    <xf numFmtId="4" fontId="4" fillId="0" borderId="206" xfId="772" applyNumberFormat="1" applyFont="1" applyFill="1" applyBorder="1" applyAlignment="1">
      <alignment horizontal="right" vertical="center" wrapText="1"/>
    </xf>
    <xf numFmtId="0" fontId="4" fillId="0" borderId="206" xfId="772" applyFont="1" applyFill="1" applyBorder="1" applyAlignment="1">
      <alignment horizontal="center" vertical="center" wrapText="1"/>
    </xf>
    <xf numFmtId="10" fontId="4" fillId="0" borderId="206" xfId="645" applyNumberFormat="1" applyFont="1" applyFill="1" applyBorder="1" applyAlignment="1">
      <alignment vertical="center"/>
    </xf>
    <xf numFmtId="4" fontId="4" fillId="0" borderId="208" xfId="772" applyNumberFormat="1" applyFont="1" applyFill="1" applyBorder="1" applyAlignment="1">
      <alignment horizontal="center" vertical="center"/>
    </xf>
    <xf numFmtId="4" fontId="4" fillId="0" borderId="206" xfId="1" applyNumberFormat="1" applyFont="1" applyFill="1" applyBorder="1" applyAlignment="1">
      <alignment horizontal="center" vertical="center" wrapText="1"/>
    </xf>
    <xf numFmtId="167" fontId="2" fillId="0" borderId="206" xfId="781" applyFont="1" applyFill="1" applyBorder="1" applyAlignment="1" applyProtection="1">
      <alignment horizontal="right" vertical="center"/>
    </xf>
    <xf numFmtId="167" fontId="2" fillId="0" borderId="206" xfId="781" applyNumberFormat="1" applyFont="1" applyFill="1" applyBorder="1" applyAlignment="1" applyProtection="1">
      <alignment horizontal="right" vertical="center"/>
    </xf>
    <xf numFmtId="2" fontId="4" fillId="0" borderId="206" xfId="640" applyNumberFormat="1" applyFont="1" applyBorder="1" applyAlignment="1">
      <alignment horizontal="right" vertical="center"/>
    </xf>
    <xf numFmtId="10" fontId="5" fillId="5" borderId="0" xfId="36" applyNumberFormat="1" applyFont="1" applyFill="1" applyBorder="1" applyAlignment="1">
      <alignment horizontal="right" vertical="center" wrapText="1"/>
    </xf>
    <xf numFmtId="10" fontId="4" fillId="0" borderId="0" xfId="23" applyNumberFormat="1" applyFont="1" applyAlignment="1">
      <alignment vertical="center"/>
    </xf>
    <xf numFmtId="0" fontId="2" fillId="5" borderId="206" xfId="0" applyFont="1" applyFill="1" applyBorder="1" applyAlignment="1">
      <alignment horizontal="center" vertical="center"/>
    </xf>
    <xf numFmtId="4" fontId="2" fillId="5" borderId="206" xfId="0" applyNumberFormat="1" applyFont="1" applyFill="1" applyBorder="1" applyAlignment="1">
      <alignment vertical="center" wrapText="1"/>
    </xf>
    <xf numFmtId="4" fontId="2" fillId="0" borderId="206" xfId="0" applyNumberFormat="1" applyFont="1" applyFill="1" applyBorder="1" applyAlignment="1">
      <alignment horizontal="center" vertical="center"/>
    </xf>
    <xf numFmtId="10" fontId="2" fillId="5" borderId="206" xfId="645" applyNumberFormat="1" applyFont="1" applyFill="1" applyBorder="1" applyAlignment="1">
      <alignment vertical="center"/>
    </xf>
    <xf numFmtId="0" fontId="2" fillId="0" borderId="206" xfId="0" applyFont="1" applyFill="1" applyBorder="1" applyAlignment="1">
      <alignment horizontal="center" vertical="center"/>
    </xf>
    <xf numFmtId="4" fontId="2" fillId="0" borderId="206" xfId="0" applyNumberFormat="1" applyFont="1" applyFill="1" applyBorder="1" applyAlignment="1">
      <alignment vertical="center" wrapText="1"/>
    </xf>
    <xf numFmtId="4" fontId="2" fillId="0" borderId="207" xfId="0" applyNumberFormat="1" applyFont="1" applyFill="1" applyBorder="1" applyAlignment="1">
      <alignment vertical="center"/>
    </xf>
    <xf numFmtId="4" fontId="2" fillId="5" borderId="207" xfId="0" applyNumberFormat="1" applyFont="1" applyFill="1" applyBorder="1" applyAlignment="1">
      <alignment vertical="center" wrapText="1"/>
    </xf>
    <xf numFmtId="0" fontId="3" fillId="4" borderId="80" xfId="640" applyFont="1" applyFill="1" applyBorder="1" applyAlignment="1">
      <alignment vertical="center"/>
    </xf>
    <xf numFmtId="0" fontId="3" fillId="0" borderId="206" xfId="0" applyFont="1" applyBorder="1" applyAlignment="1">
      <alignment horizontal="center" vertical="center"/>
    </xf>
    <xf numFmtId="0" fontId="3" fillId="0" borderId="206" xfId="0" applyFont="1" applyBorder="1" applyAlignment="1">
      <alignment horizontal="center" vertical="center" wrapText="1"/>
    </xf>
    <xf numFmtId="4" fontId="3" fillId="0" borderId="206" xfId="0" applyNumberFormat="1" applyFont="1" applyBorder="1" applyAlignment="1">
      <alignment horizontal="center" vertical="center"/>
    </xf>
    <xf numFmtId="10" fontId="3" fillId="0" borderId="206" xfId="645" applyNumberFormat="1" applyFont="1" applyBorder="1" applyAlignment="1">
      <alignment horizontal="center" vertical="center"/>
    </xf>
    <xf numFmtId="4" fontId="3" fillId="0" borderId="207" xfId="0" applyNumberFormat="1" applyFont="1" applyBorder="1" applyAlignment="1">
      <alignment horizontal="center" vertical="center"/>
    </xf>
    <xf numFmtId="4" fontId="2" fillId="0" borderId="206" xfId="0" applyNumberFormat="1" applyFont="1" applyFill="1" applyBorder="1" applyAlignment="1">
      <alignment horizontal="right" vertical="center" wrapText="1"/>
    </xf>
    <xf numFmtId="0" fontId="96" fillId="0" borderId="206" xfId="0" applyFont="1" applyFill="1" applyBorder="1" applyAlignment="1">
      <alignment horizontal="center" vertical="center" wrapText="1"/>
    </xf>
    <xf numFmtId="10" fontId="2" fillId="0" borderId="206" xfId="645" applyNumberFormat="1" applyFont="1" applyFill="1" applyBorder="1" applyAlignment="1">
      <alignment horizontal="center" vertical="center"/>
    </xf>
    <xf numFmtId="0" fontId="4" fillId="0" borderId="206" xfId="0" applyFont="1" applyFill="1" applyBorder="1" applyAlignment="1">
      <alignment horizontal="center" vertical="center"/>
    </xf>
    <xf numFmtId="4" fontId="2" fillId="0" borderId="207" xfId="0" applyNumberFormat="1" applyFont="1" applyFill="1" applyBorder="1" applyAlignment="1">
      <alignment horizontal="center" vertical="center"/>
    </xf>
    <xf numFmtId="4" fontId="153" fillId="0" borderId="207" xfId="640" applyNumberFormat="1" applyFont="1" applyFill="1" applyBorder="1" applyAlignment="1">
      <alignment horizontal="center" vertical="center" wrapText="1"/>
    </xf>
    <xf numFmtId="4" fontId="86" fillId="4" borderId="204" xfId="23" applyNumberFormat="1" applyFont="1" applyFill="1" applyBorder="1" applyAlignment="1">
      <alignment wrapText="1"/>
    </xf>
    <xf numFmtId="167" fontId="87" fillId="4" borderId="203" xfId="50" applyFont="1" applyFill="1" applyBorder="1"/>
    <xf numFmtId="167" fontId="87" fillId="4" borderId="203" xfId="50" applyNumberFormat="1" applyFont="1" applyFill="1" applyBorder="1"/>
    <xf numFmtId="167" fontId="87" fillId="4" borderId="205" xfId="50" applyNumberFormat="1" applyFont="1" applyFill="1" applyBorder="1"/>
    <xf numFmtId="167" fontId="102" fillId="5" borderId="209" xfId="50" applyNumberFormat="1" applyFont="1" applyFill="1" applyBorder="1"/>
    <xf numFmtId="167" fontId="102" fillId="45" borderId="209" xfId="50" applyFont="1" applyFill="1" applyBorder="1"/>
    <xf numFmtId="4" fontId="47" fillId="4" borderId="204" xfId="23" applyNumberFormat="1" applyFont="1" applyFill="1" applyBorder="1" applyAlignment="1">
      <alignment wrapText="1"/>
    </xf>
    <xf numFmtId="167" fontId="102" fillId="4" borderId="203" xfId="50" applyFont="1" applyFill="1" applyBorder="1"/>
    <xf numFmtId="167" fontId="102" fillId="4" borderId="203" xfId="50" applyNumberFormat="1" applyFont="1" applyFill="1" applyBorder="1"/>
    <xf numFmtId="167" fontId="102" fillId="4" borderId="205" xfId="50" applyNumberFormat="1" applyFont="1" applyFill="1" applyBorder="1"/>
    <xf numFmtId="0" fontId="15" fillId="3" borderId="14" xfId="1" applyFont="1" applyFill="1" applyBorder="1" applyAlignment="1">
      <alignment horizontal="center" vertical="center"/>
    </xf>
    <xf numFmtId="0" fontId="3" fillId="0" borderId="14" xfId="1" applyFont="1" applyFill="1" applyBorder="1" applyAlignment="1">
      <alignment vertical="center" wrapText="1"/>
    </xf>
    <xf numFmtId="0" fontId="3" fillId="0" borderId="16" xfId="1" applyFont="1" applyFill="1" applyBorder="1" applyAlignment="1">
      <alignment horizontal="right" vertical="center" wrapText="1"/>
    </xf>
    <xf numFmtId="14" fontId="4" fillId="0" borderId="15" xfId="1" applyNumberFormat="1" applyFont="1" applyFill="1" applyBorder="1" applyAlignment="1">
      <alignment horizontal="right" vertical="center"/>
    </xf>
    <xf numFmtId="0" fontId="3" fillId="0" borderId="8" xfId="1" applyFont="1" applyFill="1" applyBorder="1" applyAlignment="1">
      <alignment vertical="center" wrapText="1"/>
    </xf>
    <xf numFmtId="49" fontId="4" fillId="0" borderId="0" xfId="0" applyNumberFormat="1" applyFont="1" applyBorder="1" applyAlignment="1">
      <alignment horizontal="left" vertical="top" wrapText="1"/>
    </xf>
    <xf numFmtId="49" fontId="4" fillId="5" borderId="0" xfId="0" applyNumberFormat="1" applyFont="1" applyFill="1" applyBorder="1" applyAlignment="1">
      <alignment horizontal="left" vertical="top" wrapText="1"/>
    </xf>
    <xf numFmtId="49" fontId="4" fillId="5" borderId="0" xfId="640" applyNumberFormat="1" applyFont="1" applyFill="1" applyBorder="1" applyAlignment="1">
      <alignment horizontal="left" vertical="top" wrapText="1"/>
    </xf>
    <xf numFmtId="0" fontId="3" fillId="0" borderId="11" xfId="0" applyFont="1" applyBorder="1" applyAlignment="1">
      <alignment horizontal="center" vertical="center"/>
    </xf>
    <xf numFmtId="0" fontId="4" fillId="0" borderId="212" xfId="1" applyFont="1" applyFill="1" applyBorder="1" applyAlignment="1">
      <alignment wrapText="1"/>
    </xf>
    <xf numFmtId="0" fontId="4" fillId="0" borderId="212" xfId="1" applyFont="1" applyFill="1" applyBorder="1" applyAlignment="1">
      <alignment horizontal="center" wrapText="1"/>
    </xf>
    <xf numFmtId="4" fontId="4" fillId="0" borderId="212" xfId="1" applyNumberFormat="1" applyFont="1" applyFill="1" applyBorder="1" applyAlignment="1">
      <alignment horizontal="right" wrapText="1"/>
    </xf>
    <xf numFmtId="4" fontId="4" fillId="0" borderId="213" xfId="45" applyNumberFormat="1" applyFont="1" applyFill="1" applyBorder="1" applyAlignment="1"/>
    <xf numFmtId="4" fontId="4" fillId="14" borderId="212" xfId="0" applyNumberFormat="1" applyFont="1" applyFill="1" applyBorder="1" applyAlignment="1">
      <alignment wrapText="1"/>
    </xf>
    <xf numFmtId="0" fontId="3" fillId="5" borderId="212" xfId="0" applyFont="1" applyFill="1" applyBorder="1" applyAlignment="1">
      <alignment horizontal="center" vertical="center"/>
    </xf>
    <xf numFmtId="0" fontId="3" fillId="5" borderId="212" xfId="0" applyFont="1" applyFill="1" applyBorder="1" applyAlignment="1">
      <alignment horizontal="center" vertical="center" wrapText="1"/>
    </xf>
    <xf numFmtId="4" fontId="3" fillId="5" borderId="213" xfId="0" applyNumberFormat="1" applyFont="1" applyFill="1" applyBorder="1" applyAlignment="1">
      <alignment horizontal="center" vertical="center" wrapText="1"/>
    </xf>
    <xf numFmtId="0" fontId="4" fillId="0" borderId="180" xfId="0" applyNumberFormat="1" applyFont="1" applyFill="1" applyBorder="1" applyAlignment="1">
      <alignment horizontal="center"/>
    </xf>
    <xf numFmtId="197" fontId="4" fillId="14" borderId="212" xfId="0" applyNumberFormat="1" applyFont="1" applyFill="1" applyBorder="1" applyAlignment="1">
      <alignment wrapText="1"/>
    </xf>
    <xf numFmtId="2" fontId="4" fillId="0" borderId="212" xfId="1" applyNumberFormat="1" applyFont="1" applyFill="1" applyBorder="1" applyAlignment="1">
      <alignment horizontal="right" wrapText="1"/>
    </xf>
    <xf numFmtId="4" fontId="2" fillId="0" borderId="213" xfId="0" applyNumberFormat="1" applyFont="1" applyFill="1" applyBorder="1" applyAlignment="1">
      <alignment horizontal="right"/>
    </xf>
    <xf numFmtId="2" fontId="2" fillId="0" borderId="212" xfId="0" applyNumberFormat="1" applyFont="1" applyFill="1" applyBorder="1" applyAlignment="1">
      <alignment horizontal="right"/>
    </xf>
    <xf numFmtId="2" fontId="4" fillId="0" borderId="212" xfId="640" applyNumberFormat="1" applyFont="1" applyFill="1" applyBorder="1" applyAlignment="1">
      <alignment horizontal="right"/>
    </xf>
    <xf numFmtId="0" fontId="4" fillId="0" borderId="180" xfId="640" applyNumberFormat="1" applyFont="1" applyFill="1" applyBorder="1" applyAlignment="1">
      <alignment horizontal="center"/>
    </xf>
    <xf numFmtId="0" fontId="4" fillId="14" borderId="180" xfId="0" applyFont="1" applyFill="1" applyBorder="1" applyAlignment="1">
      <alignment horizontal="center" wrapText="1"/>
    </xf>
    <xf numFmtId="0" fontId="4" fillId="0" borderId="165" xfId="0" applyFont="1" applyFill="1" applyBorder="1" applyAlignment="1">
      <alignment horizontal="center"/>
    </xf>
    <xf numFmtId="0" fontId="4" fillId="0" borderId="183" xfId="1" applyFont="1" applyFill="1" applyBorder="1" applyAlignment="1">
      <alignment horizontal="center" wrapText="1"/>
    </xf>
    <xf numFmtId="4" fontId="2" fillId="0" borderId="184" xfId="0" applyNumberFormat="1" applyFont="1" applyFill="1" applyBorder="1" applyAlignment="1">
      <alignment horizontal="right"/>
    </xf>
    <xf numFmtId="167" fontId="3" fillId="0" borderId="0" xfId="637" applyFont="1" applyFill="1" applyBorder="1" applyAlignment="1">
      <alignment horizontal="right" vertical="center"/>
    </xf>
    <xf numFmtId="166" fontId="3" fillId="0" borderId="0" xfId="638" applyFont="1" applyFill="1" applyBorder="1" applyAlignment="1">
      <alignment horizontal="right" vertical="center"/>
    </xf>
    <xf numFmtId="0" fontId="4" fillId="82" borderId="212" xfId="640" applyNumberFormat="1" applyFont="1" applyFill="1" applyBorder="1" applyAlignment="1"/>
    <xf numFmtId="0" fontId="4" fillId="82" borderId="180" xfId="640" applyFont="1" applyFill="1" applyBorder="1" applyAlignment="1">
      <alignment horizontal="center" vertical="center"/>
    </xf>
    <xf numFmtId="0" fontId="4" fillId="82" borderId="212" xfId="640" applyFont="1" applyFill="1" applyBorder="1" applyAlignment="1">
      <alignment vertical="center" wrapText="1"/>
    </xf>
    <xf numFmtId="4" fontId="4" fillId="82" borderId="212" xfId="640" applyNumberFormat="1" applyFont="1" applyFill="1" applyBorder="1" applyAlignment="1">
      <alignment horizontal="center" vertical="center"/>
    </xf>
    <xf numFmtId="10" fontId="18" fillId="82" borderId="212" xfId="645" applyNumberFormat="1" applyFont="1" applyFill="1" applyBorder="1" applyAlignment="1">
      <alignment vertical="center"/>
    </xf>
    <xf numFmtId="4" fontId="5" fillId="82" borderId="213" xfId="640" applyNumberFormat="1" applyFont="1" applyFill="1" applyBorder="1" applyAlignment="1">
      <alignment vertical="center"/>
    </xf>
    <xf numFmtId="0" fontId="3" fillId="0" borderId="165" xfId="640" applyNumberFormat="1" applyFont="1" applyFill="1" applyBorder="1" applyAlignment="1"/>
    <xf numFmtId="0" fontId="5" fillId="0" borderId="183" xfId="640" applyFont="1" applyBorder="1" applyAlignment="1">
      <alignment horizontal="center" vertical="center"/>
    </xf>
    <xf numFmtId="0" fontId="5" fillId="0" borderId="183" xfId="640" applyFont="1" applyBorder="1" applyAlignment="1">
      <alignment vertical="center" wrapText="1"/>
    </xf>
    <xf numFmtId="4" fontId="5" fillId="0" borderId="183" xfId="640" applyNumberFormat="1" applyFont="1" applyBorder="1" applyAlignment="1">
      <alignment horizontal="center" vertical="center"/>
    </xf>
    <xf numFmtId="10" fontId="18" fillId="0" borderId="183" xfId="645" applyNumberFormat="1" applyFont="1" applyBorder="1" applyAlignment="1">
      <alignment vertical="center"/>
    </xf>
    <xf numFmtId="4" fontId="5" fillId="0" borderId="184" xfId="640" applyNumberFormat="1" applyFont="1" applyBorder="1" applyAlignment="1">
      <alignment vertical="center"/>
    </xf>
    <xf numFmtId="0" fontId="18" fillId="2" borderId="214" xfId="640" applyFont="1" applyFill="1" applyBorder="1" applyAlignment="1">
      <alignment horizontal="center" vertical="center"/>
    </xf>
    <xf numFmtId="0" fontId="18" fillId="2" borderId="214" xfId="640" applyFont="1" applyFill="1" applyBorder="1" applyAlignment="1">
      <alignment vertical="center" wrapText="1"/>
    </xf>
    <xf numFmtId="4" fontId="18" fillId="2" borderId="214" xfId="640" applyNumberFormat="1" applyFont="1" applyFill="1" applyBorder="1" applyAlignment="1">
      <alignment horizontal="center" vertical="center"/>
    </xf>
    <xf numFmtId="10" fontId="18" fillId="2" borderId="214" xfId="645" applyNumberFormat="1" applyFont="1" applyFill="1" applyBorder="1" applyAlignment="1">
      <alignment vertical="center"/>
    </xf>
    <xf numFmtId="0" fontId="5" fillId="5" borderId="0" xfId="640" applyFont="1" applyFill="1" applyAlignment="1">
      <alignment vertical="center"/>
    </xf>
    <xf numFmtId="0" fontId="18" fillId="5" borderId="0" xfId="640" applyFont="1" applyFill="1" applyBorder="1" applyAlignment="1">
      <alignment horizontal="center" vertical="center"/>
    </xf>
    <xf numFmtId="0" fontId="18" fillId="5" borderId="0" xfId="640" applyFont="1" applyFill="1" applyBorder="1" applyAlignment="1">
      <alignment vertical="center" wrapText="1"/>
    </xf>
    <xf numFmtId="4" fontId="18" fillId="5" borderId="0" xfId="640" applyNumberFormat="1" applyFont="1" applyFill="1" applyBorder="1" applyAlignment="1">
      <alignment horizontal="center" vertical="center"/>
    </xf>
    <xf numFmtId="10" fontId="18" fillId="5" borderId="0" xfId="645" applyNumberFormat="1" applyFont="1" applyFill="1" applyBorder="1" applyAlignment="1">
      <alignment vertical="center"/>
    </xf>
    <xf numFmtId="0" fontId="5" fillId="0" borderId="215" xfId="640" applyFont="1" applyBorder="1" applyAlignment="1">
      <alignment vertical="center"/>
    </xf>
    <xf numFmtId="0" fontId="3" fillId="2" borderId="210" xfId="640" applyNumberFormat="1" applyFont="1" applyFill="1" applyBorder="1" applyAlignment="1"/>
    <xf numFmtId="0" fontId="5" fillId="0" borderId="210" xfId="640" applyFont="1" applyBorder="1" applyAlignment="1">
      <alignment vertical="center"/>
    </xf>
    <xf numFmtId="0" fontId="3" fillId="2" borderId="28" xfId="640" applyNumberFormat="1" applyFont="1" applyFill="1" applyBorder="1" applyAlignment="1"/>
    <xf numFmtId="2" fontId="2" fillId="0" borderId="183" xfId="0" applyNumberFormat="1" applyFont="1" applyFill="1" applyBorder="1" applyAlignment="1">
      <alignment horizontal="right"/>
    </xf>
    <xf numFmtId="0" fontId="4" fillId="0" borderId="212" xfId="0" applyFont="1" applyFill="1" applyBorder="1" applyAlignment="1">
      <alignment horizontal="center"/>
    </xf>
    <xf numFmtId="166" fontId="5" fillId="0" borderId="0" xfId="0" applyNumberFormat="1" applyFont="1" applyAlignment="1">
      <alignment vertical="center"/>
    </xf>
    <xf numFmtId="4" fontId="4" fillId="0" borderId="183" xfId="1" applyNumberFormat="1" applyFont="1" applyFill="1" applyBorder="1" applyAlignment="1">
      <alignment horizontal="right" wrapText="1"/>
    </xf>
    <xf numFmtId="2" fontId="4" fillId="0" borderId="212" xfId="0" applyNumberFormat="1" applyFont="1" applyFill="1" applyBorder="1" applyAlignment="1">
      <alignment wrapText="1"/>
    </xf>
    <xf numFmtId="2" fontId="4" fillId="0" borderId="183" xfId="0" applyNumberFormat="1" applyFont="1" applyFill="1" applyBorder="1" applyAlignment="1">
      <alignment wrapText="1"/>
    </xf>
    <xf numFmtId="4" fontId="4" fillId="0" borderId="184" xfId="45" applyNumberFormat="1" applyFont="1" applyFill="1" applyBorder="1" applyAlignment="1"/>
    <xf numFmtId="0" fontId="4" fillId="0" borderId="212" xfId="0" applyFont="1" applyFill="1" applyBorder="1" applyAlignment="1">
      <alignment horizontal="center" vertical="center" wrapText="1"/>
    </xf>
    <xf numFmtId="0" fontId="4" fillId="0" borderId="212" xfId="1" applyFont="1" applyFill="1" applyBorder="1" applyAlignment="1">
      <alignment vertical="center" wrapText="1"/>
    </xf>
    <xf numFmtId="0" fontId="4" fillId="0" borderId="212" xfId="1" applyFont="1" applyFill="1" applyBorder="1" applyAlignment="1">
      <alignment horizontal="center" vertical="center" wrapText="1"/>
    </xf>
    <xf numFmtId="0" fontId="4" fillId="0" borderId="183" xfId="0" applyFont="1" applyFill="1" applyBorder="1" applyAlignment="1">
      <alignment horizontal="center" vertical="center" wrapText="1"/>
    </xf>
    <xf numFmtId="0" fontId="4" fillId="0" borderId="183" xfId="1" applyFont="1" applyFill="1" applyBorder="1" applyAlignment="1">
      <alignment vertical="center" wrapText="1"/>
    </xf>
    <xf numFmtId="0" fontId="4" fillId="0" borderId="183" xfId="1" applyFont="1" applyFill="1" applyBorder="1" applyAlignment="1">
      <alignment horizontal="center" vertical="center" wrapText="1"/>
    </xf>
    <xf numFmtId="0" fontId="3" fillId="5" borderId="212" xfId="640" applyFont="1" applyFill="1" applyBorder="1" applyAlignment="1">
      <alignment horizontal="center" vertical="center"/>
    </xf>
    <xf numFmtId="0" fontId="3" fillId="5" borderId="212" xfId="640" applyFont="1" applyFill="1" applyBorder="1" applyAlignment="1">
      <alignment horizontal="center" vertical="center" wrapText="1"/>
    </xf>
    <xf numFmtId="4" fontId="3" fillId="5" borderId="213" xfId="640" applyNumberFormat="1" applyFont="1" applyFill="1" applyBorder="1" applyAlignment="1">
      <alignment horizontal="center" vertical="center" wrapText="1"/>
    </xf>
    <xf numFmtId="0" fontId="4" fillId="0" borderId="180" xfId="640" applyNumberFormat="1" applyFont="1" applyBorder="1" applyAlignment="1">
      <alignment horizontal="center" vertical="center"/>
    </xf>
    <xf numFmtId="167" fontId="2" fillId="0" borderId="212" xfId="781" applyFont="1" applyFill="1" applyBorder="1" applyAlignment="1" applyProtection="1">
      <alignment horizontal="center" vertical="center"/>
    </xf>
    <xf numFmtId="2" fontId="4" fillId="0" borderId="212" xfId="1" applyNumberFormat="1" applyFont="1" applyFill="1" applyBorder="1" applyAlignment="1">
      <alignment horizontal="right" vertical="center" wrapText="1"/>
    </xf>
    <xf numFmtId="4" fontId="4" fillId="0" borderId="213" xfId="640" applyNumberFormat="1" applyFont="1" applyBorder="1" applyAlignment="1">
      <alignment horizontal="right" vertical="center"/>
    </xf>
    <xf numFmtId="167" fontId="2" fillId="0" borderId="212" xfId="781" applyNumberFormat="1" applyFont="1" applyFill="1" applyBorder="1" applyAlignment="1" applyProtection="1">
      <alignment horizontal="center" vertical="center"/>
    </xf>
    <xf numFmtId="2" fontId="4" fillId="0" borderId="212" xfId="640" applyNumberFormat="1" applyFont="1" applyBorder="1" applyAlignment="1">
      <alignment horizontal="right" vertical="center"/>
    </xf>
    <xf numFmtId="0" fontId="4" fillId="0" borderId="165" xfId="640" applyNumberFormat="1" applyFont="1" applyBorder="1" applyAlignment="1">
      <alignment horizontal="center" vertical="center"/>
    </xf>
    <xf numFmtId="2" fontId="4" fillId="0" borderId="183" xfId="640" applyNumberFormat="1" applyFont="1" applyBorder="1" applyAlignment="1">
      <alignment horizontal="right" vertical="center"/>
    </xf>
    <xf numFmtId="2" fontId="4" fillId="0" borderId="183" xfId="1" applyNumberFormat="1" applyFont="1" applyFill="1" applyBorder="1" applyAlignment="1">
      <alignment horizontal="right" vertical="center" wrapText="1"/>
    </xf>
    <xf numFmtId="4" fontId="4" fillId="0" borderId="184" xfId="640" applyNumberFormat="1" applyFont="1" applyBorder="1" applyAlignment="1">
      <alignment horizontal="right" vertical="center"/>
    </xf>
    <xf numFmtId="4" fontId="4" fillId="0" borderId="0" xfId="2095" applyNumberFormat="1" applyFont="1" applyFill="1" applyBorder="1" applyAlignment="1">
      <alignment vertical="center"/>
    </xf>
    <xf numFmtId="0" fontId="4" fillId="14" borderId="212" xfId="0" applyFont="1" applyFill="1" applyBorder="1" applyAlignment="1">
      <alignment horizontal="center" vertical="center" wrapText="1"/>
    </xf>
    <xf numFmtId="2" fontId="35" fillId="14" borderId="212" xfId="0" applyNumberFormat="1" applyFont="1" applyFill="1" applyBorder="1" applyAlignment="1">
      <alignment wrapText="1"/>
    </xf>
    <xf numFmtId="4" fontId="4" fillId="0" borderId="212" xfId="0" applyNumberFormat="1" applyFont="1" applyFill="1" applyBorder="1" applyAlignment="1">
      <alignment wrapText="1"/>
    </xf>
    <xf numFmtId="0" fontId="35" fillId="14" borderId="212" xfId="0" applyFont="1" applyFill="1" applyBorder="1" applyAlignment="1">
      <alignment horizontal="center" vertical="center" wrapText="1"/>
    </xf>
    <xf numFmtId="2" fontId="4" fillId="14" borderId="212" xfId="0" applyNumberFormat="1" applyFont="1" applyFill="1" applyBorder="1" applyAlignment="1">
      <alignment wrapText="1"/>
    </xf>
    <xf numFmtId="0" fontId="4" fillId="0" borderId="88" xfId="0" applyFont="1" applyFill="1" applyBorder="1" applyAlignment="1">
      <alignment horizontal="center" wrapText="1"/>
    </xf>
    <xf numFmtId="0" fontId="4" fillId="0" borderId="180" xfId="0" applyFont="1" applyFill="1" applyBorder="1" applyAlignment="1">
      <alignment horizontal="center" wrapText="1"/>
    </xf>
    <xf numFmtId="0" fontId="4" fillId="0" borderId="165" xfId="0" applyFont="1" applyFill="1" applyBorder="1" applyAlignment="1">
      <alignment horizontal="center" wrapText="1"/>
    </xf>
    <xf numFmtId="0" fontId="4" fillId="14" borderId="183" xfId="0" applyFont="1" applyFill="1" applyBorder="1" applyAlignment="1">
      <alignment horizontal="center" vertical="center" wrapText="1"/>
    </xf>
    <xf numFmtId="2" fontId="4" fillId="14" borderId="183" xfId="0" applyNumberFormat="1" applyFont="1" applyFill="1" applyBorder="1" applyAlignment="1">
      <alignment wrapText="1"/>
    </xf>
    <xf numFmtId="4" fontId="4" fillId="0" borderId="183" xfId="0" applyNumberFormat="1" applyFont="1" applyFill="1" applyBorder="1" applyAlignment="1">
      <alignment wrapText="1"/>
    </xf>
    <xf numFmtId="169" fontId="2" fillId="5" borderId="212" xfId="0" applyNumberFormat="1" applyFont="1" applyFill="1" applyBorder="1" applyAlignment="1">
      <alignment horizontal="right"/>
    </xf>
    <xf numFmtId="167" fontId="4" fillId="0" borderId="213" xfId="641" applyFont="1" applyFill="1" applyBorder="1" applyAlignment="1">
      <alignment horizontal="left"/>
    </xf>
    <xf numFmtId="168" fontId="2" fillId="5" borderId="212" xfId="0" applyNumberFormat="1" applyFont="1" applyFill="1" applyBorder="1" applyAlignment="1">
      <alignment horizontal="right"/>
    </xf>
    <xf numFmtId="168" fontId="4" fillId="0" borderId="212" xfId="1" applyNumberFormat="1" applyFont="1" applyFill="1" applyBorder="1" applyAlignment="1">
      <alignment horizontal="right" wrapText="1"/>
    </xf>
    <xf numFmtId="0" fontId="4" fillId="0" borderId="165" xfId="0" applyNumberFormat="1" applyFont="1" applyFill="1" applyBorder="1" applyAlignment="1">
      <alignment horizontal="center"/>
    </xf>
    <xf numFmtId="198" fontId="4" fillId="0" borderId="0" xfId="23" applyNumberFormat="1" applyFont="1" applyAlignment="1">
      <alignment vertical="center"/>
    </xf>
    <xf numFmtId="49" fontId="4" fillId="0" borderId="18" xfId="0" applyNumberFormat="1" applyFont="1" applyBorder="1" applyAlignment="1">
      <alignment horizontal="left" vertical="top" wrapText="1"/>
    </xf>
    <xf numFmtId="166" fontId="3" fillId="0" borderId="19" xfId="638" applyFont="1" applyFill="1" applyBorder="1" applyAlignment="1">
      <alignment horizontal="right" vertical="center"/>
    </xf>
    <xf numFmtId="0" fontId="4" fillId="0" borderId="18" xfId="640" applyNumberFormat="1" applyFont="1" applyFill="1" applyBorder="1" applyAlignment="1">
      <alignment wrapText="1"/>
    </xf>
    <xf numFmtId="0" fontId="4" fillId="0" borderId="19" xfId="640" applyNumberFormat="1" applyFont="1" applyFill="1" applyBorder="1" applyAlignment="1"/>
    <xf numFmtId="0" fontId="5" fillId="0" borderId="18" xfId="640" applyFont="1" applyBorder="1" applyAlignment="1">
      <alignment horizontal="center" vertical="center"/>
    </xf>
    <xf numFmtId="0" fontId="5" fillId="0" borderId="0" xfId="640" applyFont="1" applyBorder="1" applyAlignment="1">
      <alignment horizontal="center" vertical="center"/>
    </xf>
    <xf numFmtId="0" fontId="5" fillId="0" borderId="0" xfId="640" applyFont="1" applyBorder="1" applyAlignment="1">
      <alignment vertical="center" wrapText="1"/>
    </xf>
    <xf numFmtId="4" fontId="5" fillId="0" borderId="0" xfId="640" applyNumberFormat="1" applyFont="1" applyBorder="1" applyAlignment="1">
      <alignment horizontal="center" vertical="center"/>
    </xf>
    <xf numFmtId="10" fontId="18" fillId="0" borderId="0" xfId="645" applyNumberFormat="1" applyFont="1" applyBorder="1" applyAlignment="1">
      <alignment vertical="center"/>
    </xf>
    <xf numFmtId="4" fontId="5" fillId="0" borderId="19" xfId="640" applyNumberFormat="1" applyFont="1" applyBorder="1" applyAlignment="1">
      <alignment vertical="center"/>
    </xf>
    <xf numFmtId="0" fontId="5" fillId="2" borderId="216" xfId="640" applyFont="1" applyFill="1" applyBorder="1" applyAlignment="1">
      <alignment horizontal="center" vertical="center"/>
    </xf>
    <xf numFmtId="4" fontId="18" fillId="2" borderId="217" xfId="640" applyNumberFormat="1" applyFont="1" applyFill="1" applyBorder="1" applyAlignment="1">
      <alignment vertical="center"/>
    </xf>
    <xf numFmtId="0" fontId="5" fillId="5" borderId="18" xfId="640" applyFont="1" applyFill="1" applyBorder="1" applyAlignment="1">
      <alignment horizontal="center" vertical="center"/>
    </xf>
    <xf numFmtId="4" fontId="18" fillId="5" borderId="19" xfId="640" applyNumberFormat="1" applyFont="1" applyFill="1" applyBorder="1" applyAlignment="1">
      <alignment vertical="center"/>
    </xf>
    <xf numFmtId="0" fontId="3" fillId="2" borderId="211" xfId="640" applyNumberFormat="1" applyFont="1" applyFill="1" applyBorder="1" applyAlignment="1"/>
    <xf numFmtId="0" fontId="3" fillId="2" borderId="29" xfId="640" applyNumberFormat="1" applyFont="1" applyFill="1" applyBorder="1" applyAlignment="1"/>
    <xf numFmtId="0" fontId="4" fillId="0" borderId="8" xfId="640" applyNumberFormat="1" applyFont="1" applyFill="1" applyBorder="1" applyAlignment="1">
      <alignment wrapText="1"/>
    </xf>
    <xf numFmtId="0" fontId="4" fillId="0" borderId="9" xfId="640" applyNumberFormat="1" applyFont="1" applyFill="1" applyBorder="1" applyAlignment="1"/>
    <xf numFmtId="0" fontId="4" fillId="0" borderId="10" xfId="640" applyNumberFormat="1" applyFont="1" applyFill="1" applyBorder="1" applyAlignment="1"/>
    <xf numFmtId="0" fontId="4" fillId="82" borderId="32" xfId="640" applyNumberFormat="1" applyFont="1" applyFill="1" applyBorder="1" applyAlignment="1">
      <alignment wrapText="1"/>
    </xf>
    <xf numFmtId="0" fontId="4" fillId="82" borderId="34" xfId="640" applyNumberFormat="1" applyFont="1" applyFill="1" applyBorder="1" applyAlignment="1"/>
    <xf numFmtId="0" fontId="4" fillId="82" borderId="33" xfId="640" applyNumberFormat="1" applyFont="1" applyFill="1" applyBorder="1" applyAlignment="1"/>
    <xf numFmtId="0" fontId="3" fillId="5" borderId="212" xfId="720" applyFont="1" applyFill="1" applyBorder="1" applyAlignment="1">
      <alignment horizontal="center" vertical="center"/>
    </xf>
    <xf numFmtId="0" fontId="4" fillId="0" borderId="183" xfId="0" applyFont="1" applyFill="1" applyBorder="1" applyAlignment="1">
      <alignment horizontal="center"/>
    </xf>
    <xf numFmtId="0" fontId="3" fillId="0" borderId="180" xfId="845" applyFont="1" applyFill="1" applyBorder="1" applyAlignment="1">
      <alignment horizontal="center" vertical="center" wrapText="1"/>
    </xf>
    <xf numFmtId="0" fontId="3" fillId="5" borderId="212" xfId="33" applyFont="1" applyFill="1" applyBorder="1" applyAlignment="1">
      <alignment horizontal="center" vertical="center"/>
    </xf>
    <xf numFmtId="0" fontId="3" fillId="5" borderId="212" xfId="33" applyFont="1" applyFill="1" applyBorder="1" applyAlignment="1">
      <alignment horizontal="center" vertical="center" wrapText="1"/>
    </xf>
    <xf numFmtId="4" fontId="3" fillId="5" borderId="213" xfId="33" applyNumberFormat="1" applyFont="1" applyFill="1" applyBorder="1" applyAlignment="1">
      <alignment horizontal="center" vertical="center" wrapText="1"/>
    </xf>
    <xf numFmtId="0" fontId="3" fillId="0" borderId="180" xfId="33" applyNumberFormat="1" applyFont="1" applyBorder="1" applyAlignment="1">
      <alignment horizontal="center"/>
    </xf>
    <xf numFmtId="0" fontId="4" fillId="0" borderId="212" xfId="33" applyNumberFormat="1" applyFont="1" applyBorder="1" applyAlignment="1">
      <alignment horizontal="left" wrapText="1"/>
    </xf>
    <xf numFmtId="0" fontId="4" fillId="0" borderId="212" xfId="33" applyNumberFormat="1" applyFont="1" applyBorder="1" applyAlignment="1">
      <alignment horizontal="center"/>
    </xf>
    <xf numFmtId="167" fontId="4" fillId="5" borderId="212" xfId="1084" applyFont="1" applyFill="1" applyBorder="1" applyAlignment="1">
      <alignment horizontal="right"/>
    </xf>
    <xf numFmtId="4" fontId="2" fillId="0" borderId="212" xfId="33" applyNumberFormat="1" applyFont="1" applyFill="1" applyBorder="1" applyAlignment="1">
      <alignment horizontal="right"/>
    </xf>
    <xf numFmtId="167" fontId="4" fillId="0" borderId="213" xfId="1084" applyFont="1" applyFill="1" applyBorder="1" applyAlignment="1">
      <alignment horizontal="left"/>
    </xf>
    <xf numFmtId="0" fontId="3" fillId="0" borderId="165" xfId="33" applyNumberFormat="1" applyFont="1" applyBorder="1" applyAlignment="1">
      <alignment horizontal="center"/>
    </xf>
    <xf numFmtId="0" fontId="4" fillId="0" borderId="183" xfId="33" applyNumberFormat="1" applyFont="1" applyBorder="1" applyAlignment="1">
      <alignment horizontal="left" wrapText="1"/>
    </xf>
    <xf numFmtId="0" fontId="4" fillId="0" borderId="183" xfId="33" applyNumberFormat="1" applyFont="1" applyBorder="1" applyAlignment="1">
      <alignment horizontal="center"/>
    </xf>
    <xf numFmtId="167" fontId="4" fillId="5" borderId="183" xfId="1084" applyFont="1" applyFill="1" applyBorder="1" applyAlignment="1">
      <alignment horizontal="right"/>
    </xf>
    <xf numFmtId="4" fontId="2" fillId="0" borderId="183" xfId="33" applyNumberFormat="1" applyFont="1" applyFill="1" applyBorder="1" applyAlignment="1">
      <alignment horizontal="right"/>
    </xf>
    <xf numFmtId="167" fontId="4" fillId="0" borderId="184" xfId="1084" applyFont="1" applyFill="1" applyBorder="1" applyAlignment="1">
      <alignment horizontal="left"/>
    </xf>
    <xf numFmtId="0" fontId="4" fillId="5" borderId="5" xfId="23" applyFont="1" applyFill="1" applyBorder="1" applyAlignment="1">
      <alignment horizontal="center" wrapText="1"/>
    </xf>
    <xf numFmtId="1" fontId="4" fillId="5" borderId="7" xfId="23" applyNumberFormat="1" applyFont="1" applyFill="1" applyBorder="1" applyAlignment="1"/>
    <xf numFmtId="4" fontId="4" fillId="5" borderId="7" xfId="23" applyNumberFormat="1" applyFont="1" applyFill="1" applyBorder="1" applyAlignment="1">
      <alignment horizontal="center" vertical="center" wrapText="1"/>
    </xf>
    <xf numFmtId="4" fontId="4" fillId="5" borderId="7" xfId="23" applyNumberFormat="1" applyFont="1" applyFill="1" applyBorder="1" applyAlignment="1">
      <alignment horizontal="right" wrapText="1"/>
    </xf>
    <xf numFmtId="4" fontId="4" fillId="5" borderId="6" xfId="23" applyNumberFormat="1" applyFont="1" applyFill="1" applyBorder="1" applyAlignment="1">
      <alignment horizontal="right" wrapText="1"/>
    </xf>
    <xf numFmtId="0" fontId="4" fillId="0" borderId="220" xfId="0" applyFont="1" applyFill="1" applyBorder="1" applyAlignment="1">
      <alignment horizontal="center" vertical="center" wrapText="1"/>
    </xf>
    <xf numFmtId="0" fontId="4" fillId="0" borderId="220" xfId="1" applyFont="1" applyFill="1" applyBorder="1" applyAlignment="1">
      <alignment wrapText="1"/>
    </xf>
    <xf numFmtId="0" fontId="4" fillId="0" borderId="220" xfId="1" applyFont="1" applyFill="1" applyBorder="1" applyAlignment="1">
      <alignment horizontal="center" wrapText="1"/>
    </xf>
    <xf numFmtId="2" fontId="4" fillId="0" borderId="220" xfId="0" applyNumberFormat="1" applyFont="1" applyFill="1" applyBorder="1" applyAlignment="1">
      <alignment wrapText="1"/>
    </xf>
    <xf numFmtId="4" fontId="4" fillId="0" borderId="220" xfId="1" applyNumberFormat="1" applyFont="1" applyFill="1" applyBorder="1" applyAlignment="1">
      <alignment horizontal="right" wrapText="1"/>
    </xf>
    <xf numFmtId="4" fontId="4" fillId="0" borderId="220" xfId="0" applyNumberFormat="1" applyFont="1" applyFill="1" applyBorder="1" applyAlignment="1">
      <alignment wrapText="1"/>
    </xf>
    <xf numFmtId="0" fontId="4" fillId="5" borderId="220" xfId="1" applyFont="1" applyFill="1" applyBorder="1" applyAlignment="1">
      <alignment wrapText="1"/>
    </xf>
    <xf numFmtId="14" fontId="2" fillId="5" borderId="180" xfId="0" applyNumberFormat="1" applyFont="1" applyFill="1" applyBorder="1" applyAlignment="1">
      <alignment horizontal="center" vertical="center"/>
    </xf>
    <xf numFmtId="0" fontId="2" fillId="0" borderId="220" xfId="0" applyFont="1" applyFill="1" applyBorder="1" applyAlignment="1">
      <alignment horizontal="center" vertical="center"/>
    </xf>
    <xf numFmtId="4" fontId="2" fillId="5" borderId="220" xfId="0" applyNumberFormat="1" applyFont="1" applyFill="1" applyBorder="1" applyAlignment="1">
      <alignment vertical="center" wrapText="1"/>
    </xf>
    <xf numFmtId="10" fontId="2" fillId="0" borderId="220" xfId="645" applyNumberFormat="1" applyFont="1" applyFill="1" applyBorder="1" applyAlignment="1">
      <alignment vertical="center"/>
    </xf>
    <xf numFmtId="4" fontId="4" fillId="0" borderId="213" xfId="127" applyNumberFormat="1" applyFont="1" applyBorder="1" applyAlignment="1">
      <alignment vertical="center" wrapText="1"/>
    </xf>
    <xf numFmtId="0" fontId="5" fillId="0" borderId="74" xfId="640" applyBorder="1"/>
    <xf numFmtId="0" fontId="88" fillId="0" borderId="0" xfId="640" applyFont="1"/>
    <xf numFmtId="0" fontId="5" fillId="0" borderId="75" xfId="640" applyBorder="1"/>
    <xf numFmtId="0" fontId="26" fillId="14" borderId="76" xfId="640" applyFont="1" applyFill="1" applyBorder="1" applyAlignment="1">
      <alignment horizontal="center" vertical="center"/>
    </xf>
    <xf numFmtId="0" fontId="82" fillId="0" borderId="0" xfId="640" applyFont="1" applyAlignment="1">
      <alignment horizontal="center" vertical="center"/>
    </xf>
    <xf numFmtId="0" fontId="140" fillId="0" borderId="0" xfId="640" applyFont="1" applyAlignment="1">
      <alignment horizontal="center" vertical="center"/>
    </xf>
    <xf numFmtId="0" fontId="26" fillId="14" borderId="77" xfId="640" applyFont="1" applyFill="1" applyBorder="1" applyAlignment="1">
      <alignment horizontal="center" vertical="center"/>
    </xf>
    <xf numFmtId="14" fontId="5" fillId="0" borderId="19" xfId="1" applyNumberFormat="1" applyFont="1" applyFill="1" applyBorder="1" applyAlignment="1">
      <alignment horizontal="right" vertical="center"/>
    </xf>
    <xf numFmtId="17" fontId="5" fillId="0" borderId="9" xfId="1" applyNumberFormat="1" applyFont="1" applyFill="1" applyBorder="1" applyAlignment="1">
      <alignment vertical="center"/>
    </xf>
    <xf numFmtId="10" fontId="5" fillId="0" borderId="29" xfId="645" applyNumberFormat="1" applyFont="1" applyFill="1" applyBorder="1" applyAlignment="1">
      <alignment horizontal="right" vertical="center" wrapText="1"/>
    </xf>
    <xf numFmtId="0" fontId="17" fillId="0" borderId="0" xfId="640" applyFont="1" applyFill="1" applyBorder="1" applyAlignment="1">
      <alignment horizontal="center" vertical="center"/>
    </xf>
    <xf numFmtId="0" fontId="89" fillId="0" borderId="0" xfId="640" applyFont="1" applyFill="1" applyBorder="1" applyAlignment="1">
      <alignment horizontal="center" vertical="center"/>
    </xf>
    <xf numFmtId="0" fontId="3" fillId="46" borderId="180" xfId="640" applyFont="1" applyFill="1" applyBorder="1" applyAlignment="1">
      <alignment horizontal="center"/>
    </xf>
    <xf numFmtId="0" fontId="4" fillId="0" borderId="180" xfId="640" applyFont="1" applyBorder="1" applyAlignment="1">
      <alignment horizontal="center"/>
    </xf>
    <xf numFmtId="0" fontId="4" fillId="0" borderId="165" xfId="640" applyFont="1" applyBorder="1" applyAlignment="1">
      <alignment horizontal="center"/>
    </xf>
    <xf numFmtId="10" fontId="5" fillId="0" borderId="0" xfId="645" applyNumberFormat="1"/>
    <xf numFmtId="0" fontId="3" fillId="46" borderId="32" xfId="640" applyFont="1" applyFill="1" applyBorder="1" applyAlignment="1">
      <alignment horizontal="center"/>
    </xf>
    <xf numFmtId="10" fontId="0" fillId="0" borderId="0" xfId="645" applyNumberFormat="1" applyFont="1"/>
    <xf numFmtId="10" fontId="88" fillId="0" borderId="0" xfId="645" applyNumberFormat="1" applyFont="1"/>
    <xf numFmtId="10" fontId="26" fillId="14" borderId="78" xfId="645" applyNumberFormat="1" applyFont="1" applyFill="1" applyBorder="1" applyAlignment="1">
      <alignment horizontal="center" vertical="center"/>
    </xf>
    <xf numFmtId="0" fontId="88" fillId="0" borderId="0" xfId="640" applyFont="1" applyBorder="1"/>
    <xf numFmtId="0" fontId="5" fillId="0" borderId="14" xfId="640" applyBorder="1"/>
    <xf numFmtId="0" fontId="93" fillId="0" borderId="16" xfId="640" applyFont="1" applyBorder="1" applyAlignment="1">
      <alignment vertical="center" wrapText="1"/>
    </xf>
    <xf numFmtId="0" fontId="5" fillId="0" borderId="16" xfId="640" applyBorder="1"/>
    <xf numFmtId="0" fontId="5" fillId="0" borderId="15" xfId="640" applyBorder="1"/>
    <xf numFmtId="0" fontId="72" fillId="0" borderId="0" xfId="640" applyFont="1" applyBorder="1" applyAlignment="1">
      <alignment horizontal="right" vertical="center"/>
    </xf>
    <xf numFmtId="40" fontId="5" fillId="0" borderId="0" xfId="640" applyNumberFormat="1" applyBorder="1" applyAlignment="1">
      <alignment horizontal="center" vertical="center"/>
    </xf>
    <xf numFmtId="0" fontId="5" fillId="0" borderId="0" xfId="640" applyBorder="1" applyAlignment="1">
      <alignment horizontal="left" vertical="center"/>
    </xf>
    <xf numFmtId="10" fontId="4" fillId="0" borderId="5" xfId="640" applyNumberFormat="1" applyFont="1" applyBorder="1" applyAlignment="1">
      <alignment horizontal="center" vertical="center"/>
    </xf>
    <xf numFmtId="0" fontId="11" fillId="0" borderId="18" xfId="640" applyFont="1" applyBorder="1"/>
    <xf numFmtId="0" fontId="4" fillId="0" borderId="0" xfId="640" applyFont="1" applyBorder="1" applyAlignment="1">
      <alignment horizontal="left"/>
    </xf>
    <xf numFmtId="0" fontId="11" fillId="0" borderId="19" xfId="640" applyFont="1" applyBorder="1"/>
    <xf numFmtId="9" fontId="4" fillId="0" borderId="5" xfId="640" applyNumberFormat="1" applyFont="1" applyBorder="1" applyAlignment="1">
      <alignment horizontal="center" vertical="center"/>
    </xf>
    <xf numFmtId="0" fontId="5" fillId="0" borderId="8" xfId="640" applyBorder="1"/>
    <xf numFmtId="9" fontId="5" fillId="0" borderId="9" xfId="640" applyNumberFormat="1" applyBorder="1" applyAlignment="1">
      <alignment horizontal="center" vertical="center"/>
    </xf>
    <xf numFmtId="0" fontId="5" fillId="0" borderId="9" xfId="640" applyBorder="1" applyAlignment="1">
      <alignment horizontal="left" vertical="center"/>
    </xf>
    <xf numFmtId="0" fontId="5" fillId="0" borderId="9" xfId="640" applyBorder="1"/>
    <xf numFmtId="0" fontId="5" fillId="0" borderId="10" xfId="640" applyBorder="1"/>
    <xf numFmtId="0" fontId="3" fillId="5" borderId="220" xfId="640" applyFont="1" applyFill="1" applyBorder="1" applyAlignment="1">
      <alignment horizontal="center" vertical="center"/>
    </xf>
    <xf numFmtId="0" fontId="3" fillId="5" borderId="220" xfId="640" applyFont="1" applyFill="1" applyBorder="1" applyAlignment="1">
      <alignment horizontal="center" vertical="center" wrapText="1"/>
    </xf>
    <xf numFmtId="49" fontId="4" fillId="0" borderId="165" xfId="640" applyNumberFormat="1" applyFont="1" applyFill="1" applyBorder="1" applyAlignment="1">
      <alignment horizontal="center"/>
    </xf>
    <xf numFmtId="0" fontId="4" fillId="0" borderId="183" xfId="635" applyFont="1" applyFill="1" applyBorder="1" applyAlignment="1">
      <alignment horizontal="left" wrapText="1"/>
    </xf>
    <xf numFmtId="4" fontId="4" fillId="0" borderId="183" xfId="640" applyNumberFormat="1" applyFont="1" applyBorder="1" applyAlignment="1">
      <alignment horizontal="center"/>
    </xf>
    <xf numFmtId="2" fontId="4" fillId="0" borderId="183" xfId="640" applyNumberFormat="1" applyFont="1" applyFill="1" applyBorder="1" applyAlignment="1">
      <alignment horizontal="right"/>
    </xf>
    <xf numFmtId="167" fontId="2" fillId="0" borderId="183" xfId="781" applyFont="1" applyFill="1" applyBorder="1" applyAlignment="1">
      <alignment horizontal="center"/>
    </xf>
    <xf numFmtId="4" fontId="4" fillId="0" borderId="167" xfId="640" applyNumberFormat="1" applyFont="1" applyBorder="1" applyAlignment="1">
      <alignment horizontal="right"/>
    </xf>
    <xf numFmtId="4" fontId="4" fillId="5" borderId="0" xfId="0" applyNumberFormat="1" applyFont="1" applyFill="1" applyAlignment="1">
      <alignment vertical="center" wrapText="1"/>
    </xf>
    <xf numFmtId="4" fontId="4" fillId="0" borderId="0" xfId="0" applyNumberFormat="1" applyFont="1" applyFill="1" applyBorder="1" applyAlignment="1">
      <alignment horizontal="center" vertical="center" wrapText="1"/>
    </xf>
    <xf numFmtId="4" fontId="4" fillId="0" borderId="19" xfId="2095" applyNumberFormat="1" applyFont="1" applyFill="1" applyBorder="1" applyAlignment="1">
      <alignment vertical="center"/>
    </xf>
    <xf numFmtId="0" fontId="82" fillId="0" borderId="1" xfId="1" applyNumberFormat="1" applyFont="1" applyBorder="1" applyAlignment="1">
      <alignment vertical="center" wrapText="1"/>
    </xf>
    <xf numFmtId="0" fontId="12" fillId="0" borderId="1" xfId="787" applyFont="1" applyFill="1" applyBorder="1" applyAlignment="1">
      <alignment horizontal="center" vertical="center"/>
    </xf>
    <xf numFmtId="0" fontId="4" fillId="0" borderId="180" xfId="640" applyNumberFormat="1" applyFont="1" applyFill="1" applyBorder="1" applyAlignment="1">
      <alignment horizontal="center" vertical="center"/>
    </xf>
    <xf numFmtId="4" fontId="4" fillId="0" borderId="220" xfId="1" applyNumberFormat="1" applyFont="1" applyFill="1" applyBorder="1" applyAlignment="1">
      <alignment horizontal="center" wrapText="1"/>
    </xf>
    <xf numFmtId="2" fontId="4" fillId="5" borderId="220" xfId="640" applyNumberFormat="1" applyFont="1" applyFill="1" applyBorder="1" applyAlignment="1">
      <alignment horizontal="right"/>
    </xf>
    <xf numFmtId="2" fontId="4" fillId="0" borderId="220" xfId="1" applyNumberFormat="1" applyFont="1" applyFill="1" applyBorder="1" applyAlignment="1">
      <alignment horizontal="right" wrapText="1"/>
    </xf>
    <xf numFmtId="4" fontId="4" fillId="0" borderId="213" xfId="640" applyNumberFormat="1" applyFont="1" applyBorder="1" applyAlignment="1">
      <alignment horizontal="right"/>
    </xf>
    <xf numFmtId="0" fontId="4" fillId="0" borderId="165" xfId="640" applyNumberFormat="1" applyFont="1" applyBorder="1" applyAlignment="1">
      <alignment horizontal="center"/>
    </xf>
    <xf numFmtId="2" fontId="4" fillId="0" borderId="183" xfId="640" applyNumberFormat="1" applyFont="1" applyBorder="1" applyAlignment="1">
      <alignment horizontal="right"/>
    </xf>
    <xf numFmtId="43" fontId="3" fillId="12" borderId="86" xfId="3097" applyFont="1" applyFill="1" applyBorder="1" applyAlignment="1">
      <alignment horizontal="right" vertical="center"/>
    </xf>
    <xf numFmtId="43" fontId="3" fillId="5" borderId="0" xfId="3098" applyFont="1" applyFill="1" applyBorder="1" applyAlignment="1">
      <alignment horizontal="right" vertical="center"/>
    </xf>
    <xf numFmtId="0" fontId="3" fillId="0" borderId="180" xfId="0" applyFont="1" applyBorder="1" applyAlignment="1">
      <alignment horizontal="center" vertical="center"/>
    </xf>
    <xf numFmtId="0" fontId="3" fillId="0" borderId="220" xfId="0" applyFont="1" applyBorder="1" applyAlignment="1">
      <alignment horizontal="center" vertical="center"/>
    </xf>
    <xf numFmtId="0" fontId="3" fillId="0" borderId="220" xfId="0" applyFont="1" applyBorder="1" applyAlignment="1">
      <alignment horizontal="center" vertical="center" wrapText="1"/>
    </xf>
    <xf numFmtId="4" fontId="3" fillId="0" borderId="220" xfId="0" applyNumberFormat="1" applyFont="1" applyBorder="1" applyAlignment="1">
      <alignment horizontal="center" vertical="center"/>
    </xf>
    <xf numFmtId="10" fontId="3" fillId="0" borderId="220" xfId="645" applyNumberFormat="1" applyFont="1" applyBorder="1" applyAlignment="1">
      <alignment horizontal="center" vertical="center"/>
    </xf>
    <xf numFmtId="4" fontId="3" fillId="0" borderId="213" xfId="0" applyNumberFormat="1" applyFont="1" applyBorder="1" applyAlignment="1">
      <alignment horizontal="center" vertical="center"/>
    </xf>
    <xf numFmtId="14" fontId="2" fillId="0" borderId="180" xfId="0" applyNumberFormat="1" applyFont="1" applyFill="1" applyBorder="1" applyAlignment="1">
      <alignment horizontal="center" vertical="center"/>
    </xf>
    <xf numFmtId="0" fontId="4" fillId="0" borderId="220" xfId="640" applyFont="1" applyFill="1" applyBorder="1" applyAlignment="1">
      <alignment horizontal="center"/>
    </xf>
    <xf numFmtId="0" fontId="96" fillId="0" borderId="220" xfId="0" applyFont="1" applyFill="1" applyBorder="1" applyAlignment="1">
      <alignment horizontal="center" vertical="center" wrapText="1"/>
    </xf>
    <xf numFmtId="0" fontId="4" fillId="0" borderId="220" xfId="640" applyFont="1" applyFill="1" applyBorder="1"/>
    <xf numFmtId="0" fontId="4" fillId="0" borderId="213" xfId="640" applyFont="1" applyFill="1" applyBorder="1"/>
    <xf numFmtId="4" fontId="2" fillId="0" borderId="220" xfId="0" applyNumberFormat="1" applyFont="1" applyBorder="1" applyAlignment="1">
      <alignment vertical="center" wrapText="1"/>
    </xf>
    <xf numFmtId="0" fontId="4" fillId="0" borderId="220" xfId="0" applyFont="1" applyBorder="1" applyAlignment="1">
      <alignment horizontal="center" vertical="center" wrapText="1"/>
    </xf>
    <xf numFmtId="4" fontId="2" fillId="0" borderId="213" xfId="0" applyNumberFormat="1" applyFont="1" applyBorder="1" applyAlignment="1">
      <alignment vertical="center"/>
    </xf>
    <xf numFmtId="4" fontId="3" fillId="11" borderId="165" xfId="0" applyNumberFormat="1" applyFont="1" applyFill="1" applyBorder="1" applyAlignment="1">
      <alignment vertical="center" wrapText="1"/>
    </xf>
    <xf numFmtId="4" fontId="3" fillId="11" borderId="183" xfId="0" applyNumberFormat="1" applyFont="1" applyFill="1" applyBorder="1" applyAlignment="1">
      <alignment vertical="center" wrapText="1"/>
    </xf>
    <xf numFmtId="4" fontId="3" fillId="11" borderId="167" xfId="0" applyNumberFormat="1" applyFont="1" applyFill="1" applyBorder="1" applyAlignment="1">
      <alignment vertical="center" wrapText="1"/>
    </xf>
    <xf numFmtId="49" fontId="3" fillId="5" borderId="0" xfId="0" applyNumberFormat="1" applyFont="1" applyFill="1" applyBorder="1" applyAlignment="1">
      <alignment horizontal="left" vertical="top" wrapText="1"/>
    </xf>
    <xf numFmtId="43" fontId="3" fillId="0" borderId="0" xfId="3097" applyFont="1" applyFill="1" applyBorder="1" applyAlignment="1">
      <alignment horizontal="right" vertical="center"/>
    </xf>
    <xf numFmtId="0" fontId="4" fillId="0" borderId="37" xfId="1" applyFont="1" applyFill="1" applyBorder="1" applyAlignment="1"/>
    <xf numFmtId="0" fontId="5" fillId="0" borderId="14" xfId="640" applyFont="1" applyBorder="1" applyAlignment="1">
      <alignment horizontal="center"/>
    </xf>
    <xf numFmtId="0" fontId="5" fillId="0" borderId="16" xfId="640" applyFont="1" applyBorder="1" applyAlignment="1">
      <alignment horizontal="center"/>
    </xf>
    <xf numFmtId="0" fontId="5" fillId="0" borderId="15" xfId="640" applyFont="1" applyBorder="1" applyAlignment="1">
      <alignment horizontal="center"/>
    </xf>
    <xf numFmtId="4" fontId="27" fillId="4" borderId="14" xfId="640" applyNumberFormat="1" applyFont="1" applyFill="1" applyBorder="1" applyAlignment="1">
      <alignment horizontal="center"/>
    </xf>
    <xf numFmtId="4" fontId="27" fillId="4" borderId="16" xfId="640" applyNumberFormat="1" applyFont="1" applyFill="1" applyBorder="1" applyAlignment="1">
      <alignment horizontal="center"/>
    </xf>
    <xf numFmtId="4" fontId="27" fillId="4" borderId="15" xfId="640" applyNumberFormat="1" applyFont="1" applyFill="1" applyBorder="1" applyAlignment="1">
      <alignment horizontal="center"/>
    </xf>
    <xf numFmtId="4" fontId="27" fillId="4" borderId="5" xfId="640" applyNumberFormat="1" applyFont="1" applyFill="1" applyBorder="1" applyAlignment="1">
      <alignment horizontal="center"/>
    </xf>
    <xf numFmtId="4" fontId="27" fillId="4" borderId="7" xfId="640" applyNumberFormat="1" applyFont="1" applyFill="1" applyBorder="1" applyAlignment="1">
      <alignment horizontal="center"/>
    </xf>
    <xf numFmtId="4" fontId="27" fillId="4" borderId="6" xfId="640" applyNumberFormat="1" applyFont="1" applyFill="1" applyBorder="1" applyAlignment="1">
      <alignment horizontal="center"/>
    </xf>
    <xf numFmtId="0" fontId="14" fillId="0" borderId="86" xfId="640" applyFont="1" applyBorder="1" applyAlignment="1">
      <alignment horizontal="right" vertical="center"/>
    </xf>
    <xf numFmtId="0" fontId="14" fillId="0" borderId="82" xfId="640" applyFont="1" applyBorder="1" applyAlignment="1">
      <alignment horizontal="right" vertical="center"/>
    </xf>
    <xf numFmtId="0" fontId="12" fillId="0" borderId="16" xfId="640" applyFont="1" applyBorder="1" applyAlignment="1">
      <alignment horizontal="center"/>
    </xf>
    <xf numFmtId="0" fontId="12" fillId="0" borderId="15" xfId="640" applyFont="1" applyBorder="1" applyAlignment="1">
      <alignment horizontal="center"/>
    </xf>
    <xf numFmtId="0" fontId="4" fillId="0" borderId="0" xfId="640" applyFont="1" applyBorder="1" applyAlignment="1">
      <alignment horizontal="center"/>
    </xf>
    <xf numFmtId="0" fontId="4" fillId="0" borderId="19" xfId="640" applyFont="1" applyBorder="1" applyAlignment="1">
      <alignment horizontal="center"/>
    </xf>
    <xf numFmtId="0" fontId="5" fillId="0" borderId="9" xfId="640" applyFont="1" applyBorder="1" applyAlignment="1">
      <alignment horizontal="center"/>
    </xf>
    <xf numFmtId="0" fontId="5" fillId="0" borderId="10" xfId="640" applyFont="1" applyBorder="1" applyAlignment="1">
      <alignment horizontal="center"/>
    </xf>
    <xf numFmtId="0" fontId="28" fillId="8" borderId="5" xfId="7157" applyNumberFormat="1" applyFont="1" applyFill="1" applyBorder="1" applyAlignment="1">
      <alignment horizontal="center" vertical="center"/>
    </xf>
    <xf numFmtId="0" fontId="28" fillId="8" borderId="7" xfId="7157" applyNumberFormat="1" applyFont="1" applyFill="1" applyBorder="1" applyAlignment="1">
      <alignment horizontal="center" vertical="center"/>
    </xf>
    <xf numFmtId="0" fontId="28" fillId="8" borderId="6" xfId="7157" applyNumberFormat="1" applyFont="1" applyFill="1" applyBorder="1" applyAlignment="1">
      <alignment horizontal="center" vertical="center"/>
    </xf>
    <xf numFmtId="0" fontId="4" fillId="0" borderId="9" xfId="640" applyFont="1" applyBorder="1" applyAlignment="1">
      <alignment horizontal="left" vertical="center" wrapText="1"/>
    </xf>
    <xf numFmtId="0" fontId="4" fillId="0" borderId="14" xfId="640" applyFont="1" applyBorder="1" applyAlignment="1">
      <alignment horizontal="center" vertical="center" wrapText="1"/>
    </xf>
    <xf numFmtId="0" fontId="4" fillId="0" borderId="15" xfId="640" applyFont="1" applyBorder="1" applyAlignment="1">
      <alignment horizontal="center" vertical="center" wrapText="1"/>
    </xf>
    <xf numFmtId="0" fontId="4" fillId="0" borderId="8" xfId="640" applyFont="1" applyBorder="1" applyAlignment="1">
      <alignment horizontal="center" vertical="center" wrapText="1"/>
    </xf>
    <xf numFmtId="0" fontId="4" fillId="0" borderId="10" xfId="640" applyFont="1" applyBorder="1" applyAlignment="1">
      <alignment horizontal="center" vertical="center" wrapText="1"/>
    </xf>
    <xf numFmtId="0" fontId="145" fillId="8" borderId="5" xfId="640" applyFont="1" applyFill="1" applyBorder="1" applyAlignment="1">
      <alignment horizontal="center" vertical="center"/>
    </xf>
    <xf numFmtId="0" fontId="145" fillId="8" borderId="7" xfId="640" applyFont="1" applyFill="1" applyBorder="1" applyAlignment="1">
      <alignment horizontal="center" vertical="center"/>
    </xf>
    <xf numFmtId="0" fontId="145" fillId="8" borderId="6" xfId="640" applyFont="1" applyFill="1" applyBorder="1" applyAlignment="1">
      <alignment horizontal="center" vertical="center"/>
    </xf>
    <xf numFmtId="0" fontId="5" fillId="0" borderId="5" xfId="431" applyNumberFormat="1" applyFont="1" applyBorder="1" applyAlignment="1">
      <alignment horizontal="center" vertical="center" wrapText="1"/>
    </xf>
    <xf numFmtId="0" fontId="7" fillId="0" borderId="7" xfId="431" applyNumberFormat="1" applyFont="1" applyBorder="1" applyAlignment="1">
      <alignment horizontal="center" vertical="center" wrapText="1"/>
    </xf>
    <xf numFmtId="0" fontId="7" fillId="0" borderId="14" xfId="431" applyNumberFormat="1" applyFont="1" applyBorder="1" applyAlignment="1">
      <alignment horizontal="center" vertical="center"/>
    </xf>
    <xf numFmtId="0" fontId="7" fillId="0" borderId="15" xfId="431" applyNumberFormat="1" applyFont="1" applyBorder="1" applyAlignment="1">
      <alignment horizontal="center" vertical="center"/>
    </xf>
    <xf numFmtId="0" fontId="7" fillId="0" borderId="8" xfId="431" applyNumberFormat="1" applyFont="1" applyBorder="1" applyAlignment="1">
      <alignment horizontal="center" vertical="center"/>
    </xf>
    <xf numFmtId="0" fontId="7" fillId="0" borderId="10" xfId="431" applyNumberFormat="1" applyFont="1" applyBorder="1" applyAlignment="1">
      <alignment horizontal="center" vertical="center"/>
    </xf>
    <xf numFmtId="10" fontId="12" fillId="0" borderId="5" xfId="36" applyNumberFormat="1" applyFont="1" applyFill="1" applyBorder="1" applyAlignment="1">
      <alignment horizontal="center" vertical="center" wrapText="1"/>
    </xf>
    <xf numFmtId="10" fontId="12" fillId="0" borderId="7" xfId="36" applyNumberFormat="1" applyFont="1" applyFill="1" applyBorder="1" applyAlignment="1">
      <alignment horizontal="center" vertical="center" wrapText="1"/>
    </xf>
    <xf numFmtId="0" fontId="3" fillId="4" borderId="5" xfId="431" applyNumberFormat="1" applyFont="1" applyFill="1" applyBorder="1" applyAlignment="1">
      <alignment horizontal="center" vertical="center" wrapText="1"/>
    </xf>
    <xf numFmtId="0" fontId="4" fillId="4" borderId="7" xfId="431" applyNumberFormat="1" applyFont="1" applyFill="1" applyBorder="1" applyAlignment="1">
      <alignment horizontal="center" vertical="center" wrapText="1"/>
    </xf>
    <xf numFmtId="0" fontId="4" fillId="4" borderId="6" xfId="431" applyNumberFormat="1" applyFont="1" applyFill="1" applyBorder="1" applyAlignment="1">
      <alignment horizontal="center" vertical="center" wrapText="1"/>
    </xf>
    <xf numFmtId="0" fontId="95" fillId="0" borderId="5" xfId="431" applyNumberFormat="1" applyFont="1" applyFill="1" applyBorder="1" applyAlignment="1">
      <alignment horizontal="center" vertical="center"/>
    </xf>
    <xf numFmtId="0" fontId="28" fillId="0" borderId="7" xfId="431" applyNumberFormat="1" applyFont="1" applyFill="1" applyBorder="1" applyAlignment="1">
      <alignment horizontal="center" vertical="center"/>
    </xf>
    <xf numFmtId="0" fontId="28" fillId="0" borderId="6" xfId="431" applyNumberFormat="1" applyFont="1" applyFill="1" applyBorder="1" applyAlignment="1">
      <alignment horizontal="center" vertical="center"/>
    </xf>
    <xf numFmtId="0" fontId="3" fillId="5" borderId="14" xfId="431" applyFont="1" applyFill="1" applyBorder="1" applyAlignment="1">
      <alignment horizontal="center" vertical="center" wrapText="1"/>
    </xf>
    <xf numFmtId="0" fontId="3" fillId="5" borderId="16" xfId="431" applyFont="1" applyFill="1" applyBorder="1" applyAlignment="1">
      <alignment horizontal="center" vertical="center" wrapText="1"/>
    </xf>
    <xf numFmtId="0" fontId="3" fillId="5" borderId="15" xfId="431" applyFont="1" applyFill="1" applyBorder="1" applyAlignment="1">
      <alignment horizontal="center" vertical="center" wrapText="1"/>
    </xf>
    <xf numFmtId="0" fontId="3" fillId="5" borderId="8" xfId="431" applyFont="1" applyFill="1" applyBorder="1" applyAlignment="1">
      <alignment horizontal="center" vertical="center" wrapText="1"/>
    </xf>
    <xf numFmtId="0" fontId="3" fillId="5" borderId="9" xfId="431" applyFont="1" applyFill="1" applyBorder="1" applyAlignment="1">
      <alignment horizontal="center" vertical="center" wrapText="1"/>
    </xf>
    <xf numFmtId="0" fontId="3" fillId="5" borderId="10" xfId="431" applyFont="1" applyFill="1" applyBorder="1" applyAlignment="1">
      <alignment horizontal="center" vertical="center" wrapText="1"/>
    </xf>
    <xf numFmtId="0" fontId="25" fillId="5" borderId="8" xfId="431" applyFont="1" applyFill="1" applyBorder="1" applyAlignment="1">
      <alignment horizontal="right" vertical="center" wrapText="1"/>
    </xf>
    <xf numFmtId="0" fontId="25" fillId="5" borderId="9" xfId="431" applyFont="1" applyFill="1" applyBorder="1" applyAlignment="1">
      <alignment horizontal="right" vertical="center" wrapText="1"/>
    </xf>
    <xf numFmtId="0" fontId="25" fillId="5" borderId="49" xfId="431" applyFont="1" applyFill="1" applyBorder="1" applyAlignment="1">
      <alignment horizontal="right" vertical="center" wrapText="1"/>
    </xf>
    <xf numFmtId="166" fontId="25" fillId="5" borderId="45" xfId="8" applyFont="1" applyFill="1" applyBorder="1" applyAlignment="1">
      <alignment horizontal="center" vertical="center"/>
    </xf>
    <xf numFmtId="166" fontId="25" fillId="5" borderId="10" xfId="8" applyFont="1" applyFill="1" applyBorder="1" applyAlignment="1">
      <alignment horizontal="center" vertical="center"/>
    </xf>
    <xf numFmtId="0" fontId="25" fillId="5" borderId="46" xfId="431" applyFont="1" applyFill="1" applyBorder="1" applyAlignment="1">
      <alignment horizontal="right" vertical="center" wrapText="1"/>
    </xf>
    <xf numFmtId="0" fontId="25" fillId="5" borderId="68" xfId="431" applyFont="1" applyFill="1" applyBorder="1" applyAlignment="1">
      <alignment horizontal="right" vertical="center" wrapText="1"/>
    </xf>
    <xf numFmtId="166" fontId="25" fillId="5" borderId="69" xfId="8" applyFont="1" applyFill="1" applyBorder="1" applyAlignment="1">
      <alignment horizontal="center" vertical="center"/>
    </xf>
    <xf numFmtId="166" fontId="25" fillId="5" borderId="70" xfId="8" applyFont="1" applyFill="1" applyBorder="1" applyAlignment="1">
      <alignment horizontal="center" vertical="center"/>
    </xf>
    <xf numFmtId="0" fontId="16" fillId="0" borderId="17" xfId="431" applyNumberFormat="1" applyFont="1" applyFill="1" applyBorder="1" applyAlignment="1">
      <alignment horizontal="center" vertical="center" wrapText="1"/>
    </xf>
    <xf numFmtId="0" fontId="16" fillId="0" borderId="64" xfId="431" applyNumberFormat="1" applyFont="1" applyFill="1" applyBorder="1" applyAlignment="1">
      <alignment horizontal="center" vertical="center" wrapText="1"/>
    </xf>
    <xf numFmtId="0" fontId="150" fillId="0" borderId="5" xfId="431" applyNumberFormat="1" applyFont="1" applyBorder="1" applyAlignment="1">
      <alignment horizontal="center" vertical="center" wrapText="1"/>
    </xf>
    <xf numFmtId="0" fontId="150" fillId="0" borderId="7" xfId="431" applyNumberFormat="1" applyFont="1" applyBorder="1" applyAlignment="1">
      <alignment horizontal="center" vertical="center" wrapText="1"/>
    </xf>
    <xf numFmtId="0" fontId="150" fillId="0" borderId="6" xfId="431" applyNumberFormat="1" applyFont="1" applyBorder="1" applyAlignment="1">
      <alignment horizontal="center" vertical="center" wrapText="1"/>
    </xf>
    <xf numFmtId="0" fontId="5" fillId="0" borderId="7" xfId="431" applyNumberFormat="1" applyFont="1" applyBorder="1" applyAlignment="1">
      <alignment horizontal="center" vertical="center" wrapText="1"/>
    </xf>
    <xf numFmtId="0" fontId="5" fillId="0" borderId="6" xfId="431" applyNumberFormat="1" applyFont="1" applyBorder="1" applyAlignment="1">
      <alignment horizontal="center" vertical="center" wrapText="1"/>
    </xf>
    <xf numFmtId="10" fontId="12" fillId="0" borderId="6" xfId="36" applyNumberFormat="1" applyFont="1" applyFill="1" applyBorder="1" applyAlignment="1">
      <alignment horizontal="center" vertical="center" wrapText="1"/>
    </xf>
    <xf numFmtId="0" fontId="28" fillId="8" borderId="5" xfId="431" applyNumberFormat="1" applyFont="1" applyFill="1" applyBorder="1" applyAlignment="1">
      <alignment horizontal="center" vertical="center"/>
    </xf>
    <xf numFmtId="0" fontId="28" fillId="8" borderId="7" xfId="431" applyNumberFormat="1" applyFont="1" applyFill="1" applyBorder="1" applyAlignment="1">
      <alignment horizontal="center" vertical="center"/>
    </xf>
    <xf numFmtId="0" fontId="28" fillId="8" borderId="6" xfId="431" applyNumberFormat="1" applyFont="1" applyFill="1" applyBorder="1" applyAlignment="1">
      <alignment horizontal="center" vertical="center"/>
    </xf>
    <xf numFmtId="10" fontId="12" fillId="0" borderId="7" xfId="645" applyNumberFormat="1" applyFont="1" applyFill="1" applyBorder="1" applyAlignment="1">
      <alignment horizontal="center" vertical="center" wrapText="1"/>
    </xf>
    <xf numFmtId="10" fontId="12" fillId="0" borderId="6" xfId="645" applyNumberFormat="1" applyFont="1" applyFill="1" applyBorder="1" applyAlignment="1">
      <alignment horizontal="center" vertical="center" wrapText="1"/>
    </xf>
    <xf numFmtId="0" fontId="7" fillId="0" borderId="18" xfId="431" applyNumberFormat="1" applyFont="1" applyBorder="1" applyAlignment="1">
      <alignment horizontal="center" vertical="center"/>
    </xf>
    <xf numFmtId="0" fontId="7" fillId="0" borderId="19" xfId="431" applyNumberFormat="1" applyFont="1" applyBorder="1" applyAlignment="1">
      <alignment horizontal="center" vertical="center"/>
    </xf>
    <xf numFmtId="0" fontId="14" fillId="6" borderId="26" xfId="431" applyNumberFormat="1" applyFont="1" applyFill="1" applyBorder="1" applyAlignment="1">
      <alignment horizontal="center" vertical="center"/>
    </xf>
    <xf numFmtId="0" fontId="14" fillId="6" borderId="20" xfId="431" applyNumberFormat="1" applyFont="1" applyFill="1" applyBorder="1" applyAlignment="1">
      <alignment horizontal="center" vertical="center"/>
    </xf>
    <xf numFmtId="0" fontId="14" fillId="6" borderId="37" xfId="431" applyNumberFormat="1" applyFont="1" applyFill="1" applyBorder="1" applyAlignment="1">
      <alignment horizontal="center" vertical="center"/>
    </xf>
    <xf numFmtId="0" fontId="14" fillId="6" borderId="38" xfId="431" applyNumberFormat="1" applyFont="1" applyFill="1" applyBorder="1" applyAlignment="1">
      <alignment horizontal="center" vertical="center"/>
    </xf>
    <xf numFmtId="0" fontId="17" fillId="0" borderId="8" xfId="1" applyNumberFormat="1" applyFont="1" applyBorder="1" applyAlignment="1">
      <alignment horizontal="center" vertical="center" wrapText="1"/>
    </xf>
    <xf numFmtId="0" fontId="17" fillId="0" borderId="9" xfId="1" applyNumberFormat="1" applyFont="1" applyBorder="1" applyAlignment="1">
      <alignment horizontal="center" vertical="center" wrapText="1"/>
    </xf>
    <xf numFmtId="0" fontId="17" fillId="0" borderId="9" xfId="1" applyFont="1" applyBorder="1" applyAlignment="1">
      <alignment horizontal="center" vertical="center" wrapText="1"/>
    </xf>
    <xf numFmtId="0" fontId="17" fillId="0" borderId="10" xfId="1" applyNumberFormat="1" applyFont="1" applyBorder="1" applyAlignment="1">
      <alignment horizontal="center" vertical="center" wrapText="1"/>
    </xf>
    <xf numFmtId="0" fontId="28" fillId="8" borderId="8" xfId="1" applyNumberFormat="1" applyFont="1" applyFill="1" applyBorder="1" applyAlignment="1">
      <alignment horizontal="center" vertical="center"/>
    </xf>
    <xf numFmtId="0" fontId="28" fillId="8" borderId="9" xfId="1" applyNumberFormat="1" applyFont="1" applyFill="1" applyBorder="1" applyAlignment="1">
      <alignment horizontal="center" vertical="center"/>
    </xf>
    <xf numFmtId="166" fontId="28" fillId="8" borderId="9" xfId="642" applyFont="1" applyFill="1" applyBorder="1" applyAlignment="1">
      <alignment horizontal="center" vertical="center"/>
    </xf>
    <xf numFmtId="166" fontId="28" fillId="8" borderId="10" xfId="642" applyFont="1" applyFill="1" applyBorder="1" applyAlignment="1">
      <alignment horizontal="center" vertical="center"/>
    </xf>
    <xf numFmtId="10" fontId="12" fillId="0" borderId="49" xfId="36" applyNumberFormat="1" applyFont="1" applyFill="1" applyBorder="1" applyAlignment="1">
      <alignment horizontal="center" vertical="center" wrapText="1"/>
    </xf>
    <xf numFmtId="10" fontId="12" fillId="0" borderId="87" xfId="36" applyNumberFormat="1" applyFont="1" applyFill="1" applyBorder="1" applyAlignment="1">
      <alignment horizontal="center" vertical="center" wrapText="1"/>
    </xf>
    <xf numFmtId="0" fontId="3" fillId="0" borderId="9" xfId="1" applyFont="1" applyFill="1" applyBorder="1" applyAlignment="1">
      <alignment horizontal="right" vertical="center"/>
    </xf>
    <xf numFmtId="0" fontId="3" fillId="0" borderId="2" xfId="1" applyNumberFormat="1" applyFont="1" applyBorder="1" applyAlignment="1">
      <alignment horizontal="center" vertical="center" wrapText="1"/>
    </xf>
    <xf numFmtId="0" fontId="3" fillId="0" borderId="3" xfId="1" applyNumberFormat="1" applyFont="1" applyBorder="1" applyAlignment="1">
      <alignment horizontal="center" vertical="center" wrapText="1"/>
    </xf>
    <xf numFmtId="0" fontId="3" fillId="0" borderId="4" xfId="1" applyNumberFormat="1" applyFont="1" applyBorder="1" applyAlignment="1">
      <alignment horizontal="center" vertical="center" wrapText="1"/>
    </xf>
    <xf numFmtId="0" fontId="3" fillId="4" borderId="5" xfId="1" applyNumberFormat="1" applyFont="1" applyFill="1" applyBorder="1" applyAlignment="1">
      <alignment horizontal="center" vertical="center" wrapText="1"/>
    </xf>
    <xf numFmtId="0" fontId="4" fillId="4" borderId="7" xfId="1" applyNumberFormat="1" applyFont="1" applyFill="1" applyBorder="1" applyAlignment="1">
      <alignment horizontal="center" vertical="center" wrapText="1"/>
    </xf>
    <xf numFmtId="0" fontId="4" fillId="4" borderId="6" xfId="1" applyNumberFormat="1" applyFont="1" applyFill="1" applyBorder="1" applyAlignment="1">
      <alignment horizontal="center" vertical="center" wrapText="1"/>
    </xf>
    <xf numFmtId="0" fontId="4" fillId="0" borderId="16" xfId="1" applyFont="1" applyFill="1" applyBorder="1" applyAlignment="1">
      <alignment horizontal="left" vertical="center"/>
    </xf>
    <xf numFmtId="0" fontId="4" fillId="0" borderId="9" xfId="1" applyFont="1" applyFill="1" applyBorder="1" applyAlignment="1">
      <alignment horizontal="left" vertical="center"/>
    </xf>
    <xf numFmtId="0" fontId="150" fillId="0" borderId="5" xfId="1" applyNumberFormat="1" applyFont="1" applyBorder="1" applyAlignment="1">
      <alignment horizontal="center" vertical="center" wrapText="1"/>
    </xf>
    <xf numFmtId="0" fontId="150" fillId="0" borderId="7" xfId="1" applyNumberFormat="1" applyFont="1" applyBorder="1" applyAlignment="1">
      <alignment horizontal="center" vertical="center" wrapText="1"/>
    </xf>
    <xf numFmtId="0" fontId="150" fillId="0" borderId="6" xfId="1" applyNumberFormat="1" applyFont="1" applyBorder="1" applyAlignment="1">
      <alignment horizontal="center" vertical="center" wrapText="1"/>
    </xf>
    <xf numFmtId="0" fontId="16" fillId="0" borderId="17" xfId="1" applyNumberFormat="1" applyFont="1" applyFill="1" applyBorder="1" applyAlignment="1">
      <alignment horizontal="center" vertical="center" wrapText="1"/>
    </xf>
    <xf numFmtId="0" fontId="16" fillId="0" borderId="64" xfId="1" applyNumberFormat="1" applyFont="1" applyFill="1" applyBorder="1" applyAlignment="1">
      <alignment horizontal="center" vertical="center" wrapText="1"/>
    </xf>
    <xf numFmtId="10" fontId="84" fillId="0" borderId="7" xfId="645" applyNumberFormat="1" applyFont="1" applyFill="1" applyBorder="1" applyAlignment="1">
      <alignment horizontal="center" vertical="center" wrapText="1"/>
    </xf>
    <xf numFmtId="10" fontId="84" fillId="0" borderId="6" xfId="645" applyNumberFormat="1" applyFont="1" applyFill="1" applyBorder="1" applyAlignment="1">
      <alignment horizontal="center" vertical="center" wrapText="1"/>
    </xf>
    <xf numFmtId="0" fontId="82" fillId="0" borderId="5" xfId="1" applyNumberFormat="1" applyFont="1" applyBorder="1" applyAlignment="1">
      <alignment horizontal="center" vertical="center" wrapText="1"/>
    </xf>
    <xf numFmtId="0" fontId="82" fillId="0" borderId="7" xfId="1" applyNumberFormat="1" applyFont="1" applyBorder="1" applyAlignment="1">
      <alignment horizontal="center" vertical="center" wrapText="1"/>
    </xf>
    <xf numFmtId="0" fontId="7" fillId="0" borderId="14" xfId="1" applyNumberFormat="1" applyFont="1" applyBorder="1" applyAlignment="1">
      <alignment horizontal="center" vertical="center"/>
    </xf>
    <xf numFmtId="0" fontId="7" fillId="0" borderId="15" xfId="1" applyNumberFormat="1" applyFont="1" applyBorder="1" applyAlignment="1">
      <alignment horizontal="center" vertical="center"/>
    </xf>
    <xf numFmtId="0" fontId="7" fillId="0" borderId="18" xfId="1" applyNumberFormat="1" applyFont="1" applyBorder="1" applyAlignment="1">
      <alignment horizontal="center" vertical="center"/>
    </xf>
    <xf numFmtId="0" fontId="7" fillId="0" borderId="19" xfId="1" applyNumberFormat="1" applyFont="1" applyBorder="1" applyAlignment="1">
      <alignment horizontal="center" vertical="center"/>
    </xf>
    <xf numFmtId="0" fontId="7" fillId="0" borderId="8" xfId="1" applyNumberFormat="1" applyFont="1" applyBorder="1" applyAlignment="1">
      <alignment horizontal="center" vertical="center"/>
    </xf>
    <xf numFmtId="0" fontId="7" fillId="0" borderId="10" xfId="1" applyNumberFormat="1" applyFont="1" applyBorder="1" applyAlignment="1">
      <alignment horizontal="center" vertical="center"/>
    </xf>
    <xf numFmtId="0" fontId="12" fillId="0" borderId="16" xfId="1" applyFont="1" applyFill="1" applyBorder="1" applyAlignment="1">
      <alignment horizontal="center" vertical="center"/>
    </xf>
    <xf numFmtId="0" fontId="12" fillId="0" borderId="15" xfId="1" applyFont="1" applyFill="1" applyBorder="1" applyAlignment="1">
      <alignment horizontal="center" vertical="center"/>
    </xf>
    <xf numFmtId="0" fontId="12" fillId="0" borderId="0" xfId="1" applyFont="1" applyFill="1" applyBorder="1" applyAlignment="1">
      <alignment horizontal="center" vertical="center"/>
    </xf>
    <xf numFmtId="0" fontId="12" fillId="0" borderId="19" xfId="1" applyFont="1" applyFill="1" applyBorder="1" applyAlignment="1">
      <alignment horizontal="center" vertical="center"/>
    </xf>
    <xf numFmtId="0" fontId="12" fillId="0" borderId="9" xfId="1" applyFont="1" applyFill="1" applyBorder="1" applyAlignment="1">
      <alignment horizontal="center" vertical="center"/>
    </xf>
    <xf numFmtId="0" fontId="12" fillId="0" borderId="10" xfId="1" applyFont="1" applyFill="1" applyBorder="1" applyAlignment="1">
      <alignment horizontal="center" vertical="center"/>
    </xf>
    <xf numFmtId="166" fontId="84" fillId="9" borderId="7" xfId="463" applyFont="1" applyFill="1" applyBorder="1" applyAlignment="1">
      <alignment horizontal="center" vertical="center"/>
    </xf>
    <xf numFmtId="166" fontId="84" fillId="9" borderId="6" xfId="463" applyFont="1" applyFill="1" applyBorder="1" applyAlignment="1">
      <alignment horizontal="center" vertical="center"/>
    </xf>
    <xf numFmtId="0" fontId="3" fillId="2" borderId="71" xfId="495" applyFont="1" applyFill="1" applyBorder="1" applyAlignment="1">
      <alignment horizontal="center" vertical="center"/>
    </xf>
    <xf numFmtId="0" fontId="3" fillId="2" borderId="72" xfId="495" applyFont="1" applyFill="1" applyBorder="1" applyAlignment="1">
      <alignment horizontal="center" vertical="center"/>
    </xf>
    <xf numFmtId="0" fontId="3" fillId="2" borderId="73" xfId="495" applyFont="1" applyFill="1" applyBorder="1" applyAlignment="1">
      <alignment horizontal="center" vertical="center"/>
    </xf>
    <xf numFmtId="49" fontId="3" fillId="0" borderId="0" xfId="0" applyNumberFormat="1" applyFont="1" applyBorder="1" applyAlignment="1">
      <alignment horizontal="left" vertical="top" wrapText="1"/>
    </xf>
    <xf numFmtId="49" fontId="4" fillId="0" borderId="0" xfId="0" applyNumberFormat="1" applyFont="1" applyBorder="1" applyAlignment="1">
      <alignment horizontal="left" vertical="top" wrapText="1"/>
    </xf>
    <xf numFmtId="49" fontId="4" fillId="0" borderId="19" xfId="0" applyNumberFormat="1" applyFont="1" applyBorder="1" applyAlignment="1">
      <alignment horizontal="left" vertical="top" wrapText="1"/>
    </xf>
    <xf numFmtId="0" fontId="3" fillId="11" borderId="11" xfId="640" applyFont="1" applyFill="1" applyBorder="1" applyAlignment="1">
      <alignment horizontal="center"/>
    </xf>
    <xf numFmtId="0" fontId="3" fillId="11" borderId="13" xfId="640" applyFont="1" applyFill="1" applyBorder="1" applyAlignment="1">
      <alignment horizontal="center"/>
    </xf>
    <xf numFmtId="0" fontId="3" fillId="11" borderId="12" xfId="640" applyFont="1" applyFill="1" applyBorder="1" applyAlignment="1">
      <alignment horizontal="center"/>
    </xf>
    <xf numFmtId="49" fontId="2" fillId="0" borderId="0" xfId="33" applyNumberFormat="1" applyFont="1" applyFill="1" applyBorder="1" applyAlignment="1">
      <alignment horizontal="left" wrapText="1"/>
    </xf>
    <xf numFmtId="0" fontId="3" fillId="4" borderId="34" xfId="640" applyFont="1" applyFill="1" applyBorder="1" applyAlignment="1">
      <alignment horizontal="left" vertical="center" wrapText="1"/>
    </xf>
    <xf numFmtId="0" fontId="3" fillId="11" borderId="11" xfId="636" applyFont="1" applyFill="1" applyBorder="1" applyAlignment="1">
      <alignment horizontal="center"/>
    </xf>
    <xf numFmtId="0" fontId="3" fillId="11" borderId="13" xfId="636" applyFont="1" applyFill="1" applyBorder="1" applyAlignment="1">
      <alignment horizontal="center"/>
    </xf>
    <xf numFmtId="0" fontId="3" fillId="11" borderId="12" xfId="636" applyFont="1" applyFill="1" applyBorder="1" applyAlignment="1">
      <alignment horizontal="center"/>
    </xf>
    <xf numFmtId="2" fontId="4" fillId="0" borderId="42" xfId="495" applyNumberFormat="1" applyFont="1" applyFill="1" applyBorder="1" applyAlignment="1">
      <alignment horizontal="center"/>
    </xf>
    <xf numFmtId="2" fontId="4" fillId="0" borderId="23" xfId="495" applyNumberFormat="1" applyFont="1" applyFill="1" applyBorder="1" applyAlignment="1">
      <alignment horizontal="center"/>
    </xf>
    <xf numFmtId="2" fontId="4" fillId="0" borderId="24" xfId="495" applyNumberFormat="1" applyFont="1" applyFill="1" applyBorder="1" applyAlignment="1">
      <alignment horizontal="center"/>
    </xf>
    <xf numFmtId="0" fontId="4" fillId="0" borderId="46" xfId="495" applyFont="1" applyFill="1" applyBorder="1" applyAlignment="1">
      <alignment horizontal="center" wrapText="1"/>
    </xf>
    <xf numFmtId="0" fontId="4" fillId="0" borderId="79" xfId="495" applyFont="1" applyFill="1" applyBorder="1" applyAlignment="1">
      <alignment horizontal="center" wrapText="1"/>
    </xf>
    <xf numFmtId="2" fontId="4" fillId="0" borderId="69" xfId="495" applyNumberFormat="1" applyFont="1" applyFill="1" applyBorder="1" applyAlignment="1">
      <alignment horizontal="center"/>
    </xf>
    <xf numFmtId="2" fontId="4" fillId="0" borderId="68" xfId="495" applyNumberFormat="1" applyFont="1" applyFill="1" applyBorder="1" applyAlignment="1">
      <alignment horizontal="center"/>
    </xf>
    <xf numFmtId="2" fontId="4" fillId="0" borderId="70" xfId="495" applyNumberFormat="1" applyFont="1" applyFill="1" applyBorder="1" applyAlignment="1">
      <alignment horizontal="center"/>
    </xf>
    <xf numFmtId="0" fontId="18" fillId="0" borderId="5" xfId="1" applyNumberFormat="1" applyFont="1" applyBorder="1" applyAlignment="1">
      <alignment horizontal="center" vertical="center" wrapText="1"/>
    </xf>
    <xf numFmtId="0" fontId="18" fillId="0" borderId="6" xfId="1" applyNumberFormat="1" applyFont="1" applyBorder="1" applyAlignment="1">
      <alignment horizontal="center" vertical="center" wrapText="1"/>
    </xf>
    <xf numFmtId="0" fontId="7" fillId="0" borderId="14" xfId="1" applyNumberFormat="1" applyFont="1" applyBorder="1" applyAlignment="1">
      <alignment horizontal="center" vertical="center" wrapText="1"/>
    </xf>
    <xf numFmtId="0" fontId="7" fillId="0" borderId="15" xfId="1" applyNumberFormat="1" applyFont="1" applyBorder="1" applyAlignment="1">
      <alignment horizontal="center" vertical="center" wrapText="1"/>
    </xf>
    <xf numFmtId="0" fontId="7" fillId="0" borderId="8"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28" fillId="8" borderId="5" xfId="23" applyNumberFormat="1" applyFont="1" applyFill="1" applyBorder="1" applyAlignment="1">
      <alignment horizontal="center" vertical="center"/>
    </xf>
    <xf numFmtId="0" fontId="28" fillId="8" borderId="7" xfId="23" applyNumberFormat="1" applyFont="1" applyFill="1" applyBorder="1" applyAlignment="1">
      <alignment horizontal="center" vertical="center"/>
    </xf>
    <xf numFmtId="0" fontId="28" fillId="8" borderId="6" xfId="23" applyNumberFormat="1" applyFont="1" applyFill="1" applyBorder="1" applyAlignment="1">
      <alignment horizontal="center" vertical="center"/>
    </xf>
    <xf numFmtId="0" fontId="3" fillId="11" borderId="155" xfId="636" applyFont="1" applyFill="1" applyBorder="1" applyAlignment="1">
      <alignment horizontal="center"/>
    </xf>
    <xf numFmtId="0" fontId="3" fillId="11" borderId="159" xfId="636" applyFont="1" applyFill="1" applyBorder="1" applyAlignment="1">
      <alignment horizontal="center"/>
    </xf>
    <xf numFmtId="0" fontId="3" fillId="14" borderId="42" xfId="495" applyFont="1" applyFill="1" applyBorder="1" applyAlignment="1">
      <alignment horizontal="center" vertical="center"/>
    </xf>
    <xf numFmtId="0" fontId="3" fillId="14" borderId="23" xfId="495" applyFont="1" applyFill="1" applyBorder="1" applyAlignment="1">
      <alignment horizontal="center" vertical="center"/>
    </xf>
    <xf numFmtId="0" fontId="3" fillId="14" borderId="24" xfId="495" applyFont="1" applyFill="1" applyBorder="1" applyAlignment="1">
      <alignment horizontal="center" vertical="center"/>
    </xf>
    <xf numFmtId="0" fontId="3" fillId="11" borderId="11" xfId="495" applyFont="1" applyFill="1" applyBorder="1" applyAlignment="1">
      <alignment horizontal="center"/>
    </xf>
    <xf numFmtId="0" fontId="3" fillId="11" borderId="13" xfId="495" applyFont="1" applyFill="1" applyBorder="1" applyAlignment="1">
      <alignment horizontal="center"/>
    </xf>
    <xf numFmtId="0" fontId="3" fillId="11" borderId="12" xfId="495" applyFont="1" applyFill="1" applyBorder="1" applyAlignment="1">
      <alignment horizontal="center"/>
    </xf>
    <xf numFmtId="0" fontId="4" fillId="0" borderId="22" xfId="495" applyFont="1" applyFill="1" applyBorder="1" applyAlignment="1">
      <alignment horizontal="center" wrapText="1"/>
    </xf>
    <xf numFmtId="0" fontId="4" fillId="0" borderId="41" xfId="495" applyFont="1" applyFill="1" applyBorder="1" applyAlignment="1">
      <alignment horizontal="center" wrapText="1"/>
    </xf>
    <xf numFmtId="0" fontId="3" fillId="4" borderId="2" xfId="23" applyNumberFormat="1" applyFont="1" applyFill="1" applyBorder="1" applyAlignment="1">
      <alignment horizontal="center" vertical="center" wrapText="1"/>
    </xf>
    <xf numFmtId="0" fontId="3" fillId="4" borderId="3" xfId="23" applyNumberFormat="1" applyFont="1" applyFill="1" applyBorder="1" applyAlignment="1">
      <alignment horizontal="center" vertical="center" wrapText="1"/>
    </xf>
    <xf numFmtId="0" fontId="3" fillId="4" borderId="4" xfId="23" applyNumberFormat="1" applyFont="1" applyFill="1" applyBorder="1" applyAlignment="1">
      <alignment horizontal="center" vertical="center" wrapText="1"/>
    </xf>
    <xf numFmtId="0" fontId="3" fillId="4" borderId="34" xfId="23" applyFont="1" applyFill="1" applyBorder="1" applyAlignment="1">
      <alignment horizontal="left" vertical="center" wrapText="1"/>
    </xf>
    <xf numFmtId="0" fontId="4" fillId="0" borderId="16" xfId="23" applyFont="1" applyFill="1" applyBorder="1" applyAlignment="1">
      <alignment horizontal="left" vertical="center"/>
    </xf>
    <xf numFmtId="0" fontId="4" fillId="0" borderId="9" xfId="23" applyFont="1" applyFill="1" applyBorder="1" applyAlignment="1">
      <alignment horizontal="left" vertical="center"/>
    </xf>
    <xf numFmtId="0" fontId="3" fillId="14" borderId="22" xfId="495" applyFont="1" applyFill="1" applyBorder="1" applyAlignment="1">
      <alignment horizontal="center" vertical="center"/>
    </xf>
    <xf numFmtId="0" fontId="3" fillId="14" borderId="41" xfId="495" applyFont="1" applyFill="1" applyBorder="1" applyAlignment="1">
      <alignment horizontal="center" vertical="center"/>
    </xf>
    <xf numFmtId="0" fontId="3" fillId="4" borderId="80" xfId="23" applyFont="1" applyFill="1" applyBorder="1" applyAlignment="1">
      <alignment horizontal="left" vertical="center" wrapText="1"/>
    </xf>
    <xf numFmtId="0" fontId="3" fillId="4" borderId="72" xfId="23" applyFont="1" applyFill="1" applyBorder="1" applyAlignment="1">
      <alignment horizontal="left" vertical="center" wrapText="1"/>
    </xf>
    <xf numFmtId="0" fontId="3" fillId="4" borderId="81" xfId="23" applyFont="1" applyFill="1" applyBorder="1" applyAlignment="1">
      <alignment horizontal="left" vertical="center" wrapText="1"/>
    </xf>
    <xf numFmtId="0" fontId="3" fillId="11" borderId="11" xfId="23" applyFont="1" applyFill="1" applyBorder="1" applyAlignment="1">
      <alignment horizontal="center"/>
    </xf>
    <xf numFmtId="0" fontId="3" fillId="11" borderId="13" xfId="23" applyFont="1" applyFill="1" applyBorder="1" applyAlignment="1">
      <alignment horizontal="center"/>
    </xf>
    <xf numFmtId="0" fontId="3" fillId="11" borderId="12" xfId="23" applyFont="1" applyFill="1" applyBorder="1" applyAlignment="1">
      <alignment horizontal="center"/>
    </xf>
    <xf numFmtId="0" fontId="3" fillId="11" borderId="204" xfId="640" applyFont="1" applyFill="1" applyBorder="1" applyAlignment="1">
      <alignment horizontal="center"/>
    </xf>
    <xf numFmtId="0" fontId="3" fillId="11" borderId="203" xfId="640" applyFont="1" applyFill="1" applyBorder="1" applyAlignment="1">
      <alignment horizontal="center"/>
    </xf>
    <xf numFmtId="0" fontId="3" fillId="11" borderId="205" xfId="640" applyFont="1" applyFill="1" applyBorder="1" applyAlignment="1">
      <alignment horizontal="center"/>
    </xf>
    <xf numFmtId="0" fontId="4" fillId="0" borderId="16" xfId="640" applyNumberFormat="1" applyFont="1" applyFill="1" applyBorder="1" applyAlignment="1">
      <alignment horizontal="left" vertical="center"/>
    </xf>
    <xf numFmtId="0" fontId="3" fillId="11" borderId="88" xfId="0" applyFont="1" applyFill="1" applyBorder="1" applyAlignment="1">
      <alignment horizontal="center"/>
    </xf>
    <xf numFmtId="0" fontId="3" fillId="11" borderId="37" xfId="0" applyFont="1" applyFill="1" applyBorder="1" applyAlignment="1">
      <alignment horizontal="center"/>
    </xf>
    <xf numFmtId="0" fontId="3" fillId="11" borderId="38" xfId="0" applyFont="1" applyFill="1" applyBorder="1" applyAlignment="1">
      <alignment horizontal="center"/>
    </xf>
    <xf numFmtId="0" fontId="3" fillId="11" borderId="196" xfId="0" applyFont="1" applyFill="1" applyBorder="1" applyAlignment="1">
      <alignment horizontal="center"/>
    </xf>
    <xf numFmtId="0" fontId="3" fillId="11" borderId="197" xfId="0" applyFont="1" applyFill="1" applyBorder="1" applyAlignment="1">
      <alignment horizontal="center"/>
    </xf>
    <xf numFmtId="0" fontId="3" fillId="11" borderId="198" xfId="0" applyFont="1" applyFill="1" applyBorder="1" applyAlignment="1">
      <alignment horizontal="center"/>
    </xf>
    <xf numFmtId="0" fontId="3" fillId="4" borderId="80" xfId="640" applyFont="1" applyFill="1" applyBorder="1" applyAlignment="1">
      <alignment horizontal="left" vertical="center" wrapText="1"/>
    </xf>
    <xf numFmtId="0" fontId="3" fillId="4" borderId="72" xfId="640" applyFont="1" applyFill="1" applyBorder="1" applyAlignment="1">
      <alignment horizontal="left" vertical="center" wrapText="1"/>
    </xf>
    <xf numFmtId="0" fontId="3" fillId="4" borderId="81" xfId="640" applyFont="1" applyFill="1" applyBorder="1" applyAlignment="1">
      <alignment horizontal="left" vertical="center" wrapText="1"/>
    </xf>
    <xf numFmtId="0" fontId="3" fillId="11" borderId="11" xfId="0" applyFont="1" applyFill="1" applyBorder="1" applyAlignment="1">
      <alignment horizontal="center"/>
    </xf>
    <xf numFmtId="0" fontId="3" fillId="11" borderId="201" xfId="0" applyFont="1" applyFill="1" applyBorder="1" applyAlignment="1">
      <alignment horizontal="center"/>
    </xf>
    <xf numFmtId="0" fontId="3" fillId="11" borderId="202" xfId="0" applyFont="1" applyFill="1" applyBorder="1" applyAlignment="1">
      <alignment horizontal="center"/>
    </xf>
    <xf numFmtId="0" fontId="3" fillId="11" borderId="199" xfId="640" applyFont="1" applyFill="1" applyBorder="1" applyAlignment="1">
      <alignment horizontal="center"/>
    </xf>
    <xf numFmtId="0" fontId="3" fillId="11" borderId="200" xfId="640" applyFont="1" applyFill="1" applyBorder="1" applyAlignment="1">
      <alignment horizontal="center"/>
    </xf>
    <xf numFmtId="0" fontId="4" fillId="0" borderId="0" xfId="640" applyNumberFormat="1" applyFont="1" applyFill="1" applyBorder="1" applyAlignment="1">
      <alignment horizontal="left" wrapText="1"/>
    </xf>
    <xf numFmtId="0" fontId="4" fillId="0" borderId="19" xfId="640" applyNumberFormat="1" applyFont="1" applyFill="1" applyBorder="1" applyAlignment="1">
      <alignment horizontal="left" wrapText="1"/>
    </xf>
    <xf numFmtId="0" fontId="3" fillId="11" borderId="152" xfId="640" applyFont="1" applyFill="1" applyBorder="1" applyAlignment="1">
      <alignment horizontal="center"/>
    </xf>
    <xf numFmtId="0" fontId="3" fillId="11" borderId="153" xfId="640" applyFont="1" applyFill="1" applyBorder="1" applyAlignment="1">
      <alignment horizontal="center"/>
    </xf>
    <xf numFmtId="0" fontId="4" fillId="0" borderId="0" xfId="640" applyNumberFormat="1" applyFont="1" applyFill="1" applyBorder="1" applyAlignment="1">
      <alignment horizontal="left"/>
    </xf>
    <xf numFmtId="0" fontId="28" fillId="8" borderId="5" xfId="640" applyNumberFormat="1" applyFont="1" applyFill="1" applyBorder="1" applyAlignment="1">
      <alignment horizontal="center" vertical="center"/>
    </xf>
    <xf numFmtId="0" fontId="28" fillId="8" borderId="7" xfId="640" applyNumberFormat="1" applyFont="1" applyFill="1" applyBorder="1" applyAlignment="1">
      <alignment horizontal="center" vertical="center"/>
    </xf>
    <xf numFmtId="0" fontId="28" fillId="8" borderId="6" xfId="640" applyNumberFormat="1" applyFont="1" applyFill="1" applyBorder="1" applyAlignment="1">
      <alignment horizontal="center" vertical="center"/>
    </xf>
    <xf numFmtId="0" fontId="5" fillId="0" borderId="14" xfId="1" applyNumberFormat="1" applyFont="1" applyBorder="1" applyAlignment="1">
      <alignment horizontal="center" vertical="center" wrapText="1"/>
    </xf>
    <xf numFmtId="0" fontId="5" fillId="0" borderId="15" xfId="1" applyNumberFormat="1" applyFont="1" applyBorder="1" applyAlignment="1">
      <alignment horizontal="center" vertical="center" wrapText="1"/>
    </xf>
    <xf numFmtId="0" fontId="5" fillId="0" borderId="8" xfId="1" applyNumberFormat="1" applyFont="1" applyBorder="1" applyAlignment="1">
      <alignment horizontal="center" vertical="center" wrapText="1"/>
    </xf>
    <xf numFmtId="0" fontId="5" fillId="0" borderId="10" xfId="1" applyNumberFormat="1" applyFont="1" applyBorder="1" applyAlignment="1">
      <alignment horizontal="center" vertical="center" wrapText="1"/>
    </xf>
    <xf numFmtId="0" fontId="3" fillId="4" borderId="2" xfId="640" applyNumberFormat="1" applyFont="1" applyFill="1" applyBorder="1" applyAlignment="1">
      <alignment horizontal="center" vertical="center" wrapText="1"/>
    </xf>
    <xf numFmtId="0" fontId="3" fillId="4" borderId="3" xfId="640" applyNumberFormat="1" applyFont="1" applyFill="1" applyBorder="1" applyAlignment="1">
      <alignment horizontal="center" vertical="center" wrapText="1"/>
    </xf>
    <xf numFmtId="0" fontId="3" fillId="4" borderId="4" xfId="640" applyNumberFormat="1" applyFont="1" applyFill="1" applyBorder="1" applyAlignment="1">
      <alignment horizontal="center" vertical="center" wrapText="1"/>
    </xf>
    <xf numFmtId="0" fontId="4" fillId="0" borderId="16" xfId="640" applyFont="1" applyFill="1" applyBorder="1" applyAlignment="1">
      <alignment horizontal="left" vertical="center"/>
    </xf>
    <xf numFmtId="0" fontId="4" fillId="0" borderId="9" xfId="640" applyFont="1" applyFill="1" applyBorder="1" applyAlignment="1">
      <alignment horizontal="left" vertical="center"/>
    </xf>
    <xf numFmtId="0" fontId="4" fillId="0" borderId="83" xfId="640" applyNumberFormat="1" applyFont="1" applyFill="1" applyBorder="1" applyAlignment="1">
      <alignment horizontal="left" wrapText="1"/>
    </xf>
    <xf numFmtId="0" fontId="4" fillId="0" borderId="84" xfId="640" applyNumberFormat="1" applyFont="1" applyFill="1" applyBorder="1" applyAlignment="1">
      <alignment horizontal="left" wrapText="1"/>
    </xf>
    <xf numFmtId="0" fontId="4" fillId="0" borderId="85" xfId="640" applyNumberFormat="1" applyFont="1" applyFill="1" applyBorder="1" applyAlignment="1">
      <alignment horizontal="left" wrapText="1"/>
    </xf>
    <xf numFmtId="0" fontId="3" fillId="2" borderId="18" xfId="640" applyNumberFormat="1" applyFont="1" applyFill="1" applyBorder="1" applyAlignment="1">
      <alignment horizontal="center" vertical="center" wrapText="1"/>
    </xf>
    <xf numFmtId="0" fontId="3" fillId="2" borderId="27" xfId="640" applyNumberFormat="1" applyFont="1" applyFill="1" applyBorder="1" applyAlignment="1">
      <alignment horizontal="center" vertical="center" wrapText="1"/>
    </xf>
    <xf numFmtId="0" fontId="3" fillId="2" borderId="34" xfId="0" applyFont="1" applyFill="1" applyBorder="1" applyAlignment="1">
      <alignment horizontal="left" vertical="center" wrapText="1"/>
    </xf>
    <xf numFmtId="0" fontId="3" fillId="11" borderId="180" xfId="0" applyFont="1" applyFill="1" applyBorder="1" applyAlignment="1">
      <alignment horizontal="center"/>
    </xf>
    <xf numFmtId="0" fontId="3" fillId="11" borderId="212" xfId="0" applyFont="1" applyFill="1" applyBorder="1" applyAlignment="1">
      <alignment horizontal="center"/>
    </xf>
    <xf numFmtId="0" fontId="3" fillId="11" borderId="213" xfId="0" applyFont="1" applyFill="1" applyBorder="1" applyAlignment="1">
      <alignment horizontal="center"/>
    </xf>
    <xf numFmtId="0" fontId="31" fillId="0" borderId="5" xfId="1" applyNumberFormat="1" applyFont="1" applyBorder="1" applyAlignment="1">
      <alignment horizontal="center" vertical="center" wrapText="1"/>
    </xf>
    <xf numFmtId="0" fontId="31" fillId="0" borderId="6" xfId="1" applyNumberFormat="1" applyFont="1" applyBorder="1" applyAlignment="1">
      <alignment horizontal="center" vertical="center" wrapText="1"/>
    </xf>
    <xf numFmtId="0" fontId="31" fillId="0" borderId="14" xfId="1" applyNumberFormat="1" applyFont="1" applyBorder="1" applyAlignment="1">
      <alignment horizontal="center" vertical="center" wrapText="1"/>
    </xf>
    <xf numFmtId="0" fontId="31" fillId="0" borderId="15" xfId="1" applyNumberFormat="1" applyFont="1" applyBorder="1" applyAlignment="1">
      <alignment horizontal="center" vertical="center" wrapText="1"/>
    </xf>
    <xf numFmtId="0" fontId="31" fillId="0" borderId="8" xfId="1" applyNumberFormat="1" applyFont="1" applyBorder="1" applyAlignment="1">
      <alignment horizontal="center" vertical="center" wrapText="1"/>
    </xf>
    <xf numFmtId="0" fontId="31" fillId="0" borderId="10" xfId="1" applyNumberFormat="1" applyFont="1" applyBorder="1" applyAlignment="1">
      <alignment horizontal="center" vertical="center" wrapText="1"/>
    </xf>
    <xf numFmtId="0" fontId="3" fillId="0" borderId="0" xfId="640" applyNumberFormat="1" applyFont="1" applyFill="1" applyBorder="1" applyAlignment="1">
      <alignment horizontal="left" vertical="center"/>
    </xf>
    <xf numFmtId="0" fontId="2" fillId="0" borderId="0" xfId="0" applyFont="1" applyAlignment="1">
      <alignment horizontal="center"/>
    </xf>
    <xf numFmtId="0" fontId="3" fillId="11" borderId="180" xfId="640" applyFont="1" applyFill="1" applyBorder="1" applyAlignment="1">
      <alignment horizontal="center"/>
    </xf>
    <xf numFmtId="0" fontId="3" fillId="11" borderId="212" xfId="640" applyFont="1" applyFill="1" applyBorder="1" applyAlignment="1">
      <alignment horizontal="center"/>
    </xf>
    <xf numFmtId="0" fontId="3" fillId="11" borderId="213" xfId="640" applyFont="1" applyFill="1" applyBorder="1" applyAlignment="1">
      <alignment horizontal="center"/>
    </xf>
    <xf numFmtId="0" fontId="2" fillId="0" borderId="0" xfId="0" applyFont="1" applyAlignment="1">
      <alignment horizontal="center" wrapText="1"/>
    </xf>
    <xf numFmtId="0" fontId="3" fillId="11" borderId="11" xfId="845" applyFont="1" applyFill="1" applyBorder="1" applyAlignment="1">
      <alignment horizontal="center" vertical="center"/>
    </xf>
    <xf numFmtId="0" fontId="3" fillId="11" borderId="13" xfId="845" applyFont="1" applyFill="1" applyBorder="1" applyAlignment="1">
      <alignment horizontal="center" vertical="center"/>
    </xf>
    <xf numFmtId="0" fontId="3" fillId="11" borderId="12" xfId="845" applyFont="1" applyFill="1" applyBorder="1" applyAlignment="1">
      <alignment horizontal="center" vertical="center"/>
    </xf>
    <xf numFmtId="0" fontId="3" fillId="11" borderId="22" xfId="495" applyFont="1" applyFill="1" applyBorder="1" applyAlignment="1">
      <alignment horizontal="center"/>
    </xf>
    <xf numFmtId="0" fontId="3" fillId="11" borderId="23" xfId="495" applyFont="1" applyFill="1" applyBorder="1" applyAlignment="1">
      <alignment horizontal="center"/>
    </xf>
    <xf numFmtId="0" fontId="3" fillId="11" borderId="24" xfId="495" applyFont="1" applyFill="1" applyBorder="1" applyAlignment="1">
      <alignment horizontal="center"/>
    </xf>
    <xf numFmtId="0" fontId="18" fillId="58" borderId="11" xfId="845" applyFont="1" applyFill="1" applyBorder="1" applyAlignment="1">
      <alignment horizontal="center" vertical="center"/>
    </xf>
    <xf numFmtId="0" fontId="18" fillId="58" borderId="13" xfId="845" applyFont="1" applyFill="1" applyBorder="1" applyAlignment="1">
      <alignment horizontal="center" vertical="center"/>
    </xf>
    <xf numFmtId="0" fontId="18" fillId="58" borderId="12" xfId="845" applyFont="1" applyFill="1" applyBorder="1" applyAlignment="1">
      <alignment horizontal="center" vertical="center"/>
    </xf>
    <xf numFmtId="0" fontId="3" fillId="57" borderId="71" xfId="495" applyFont="1" applyFill="1" applyBorder="1" applyAlignment="1">
      <alignment horizontal="center" vertical="center"/>
    </xf>
    <xf numFmtId="0" fontId="3" fillId="57" borderId="72" xfId="495" applyFont="1" applyFill="1" applyBorder="1" applyAlignment="1">
      <alignment horizontal="center" vertical="center"/>
    </xf>
    <xf numFmtId="0" fontId="3" fillId="57" borderId="73" xfId="495" applyFont="1" applyFill="1" applyBorder="1" applyAlignment="1">
      <alignment horizontal="center" vertical="center"/>
    </xf>
    <xf numFmtId="0" fontId="4" fillId="0" borderId="30" xfId="495" applyFont="1" applyFill="1" applyBorder="1" applyAlignment="1">
      <alignment horizontal="center" wrapText="1"/>
    </xf>
    <xf numFmtId="0" fontId="4" fillId="0" borderId="21" xfId="495" applyFont="1" applyFill="1" applyBorder="1" applyAlignment="1">
      <alignment horizontal="center" wrapText="1"/>
    </xf>
    <xf numFmtId="2" fontId="4" fillId="0" borderId="21" xfId="495" applyNumberFormat="1" applyFont="1" applyFill="1" applyBorder="1" applyAlignment="1">
      <alignment horizontal="center"/>
    </xf>
    <xf numFmtId="2" fontId="4" fillId="0" borderId="31" xfId="495" applyNumberFormat="1" applyFont="1" applyFill="1" applyBorder="1" applyAlignment="1">
      <alignment horizontal="center"/>
    </xf>
    <xf numFmtId="0" fontId="4" fillId="0" borderId="11" xfId="495" applyFont="1" applyFill="1" applyBorder="1" applyAlignment="1">
      <alignment horizontal="center" wrapText="1"/>
    </xf>
    <xf numFmtId="0" fontId="4" fillId="0" borderId="13" xfId="495" applyFont="1" applyFill="1" applyBorder="1" applyAlignment="1">
      <alignment horizontal="center" wrapText="1"/>
    </xf>
    <xf numFmtId="2" fontId="4" fillId="0" borderId="13" xfId="495" applyNumberFormat="1" applyFont="1" applyFill="1" applyBorder="1" applyAlignment="1">
      <alignment horizontal="center"/>
    </xf>
    <xf numFmtId="2" fontId="4" fillId="0" borderId="12" xfId="495" applyNumberFormat="1" applyFont="1" applyFill="1" applyBorder="1" applyAlignment="1">
      <alignment horizontal="center"/>
    </xf>
    <xf numFmtId="0" fontId="3" fillId="57" borderId="32" xfId="495" applyFont="1" applyFill="1" applyBorder="1" applyAlignment="1">
      <alignment horizontal="center" vertical="center"/>
    </xf>
    <xf numFmtId="0" fontId="3" fillId="57" borderId="34" xfId="495" applyFont="1" applyFill="1" applyBorder="1" applyAlignment="1">
      <alignment horizontal="center" vertical="center"/>
    </xf>
    <xf numFmtId="0" fontId="3" fillId="57" borderId="33" xfId="495" applyFont="1" applyFill="1" applyBorder="1" applyAlignment="1">
      <alignment horizontal="center" vertical="center"/>
    </xf>
    <xf numFmtId="0" fontId="3" fillId="14" borderId="11" xfId="495" applyFont="1" applyFill="1" applyBorder="1" applyAlignment="1">
      <alignment horizontal="center" vertical="center"/>
    </xf>
    <xf numFmtId="0" fontId="3" fillId="14" borderId="13" xfId="495" applyFont="1" applyFill="1" applyBorder="1" applyAlignment="1">
      <alignment horizontal="center" vertical="center"/>
    </xf>
    <xf numFmtId="0" fontId="3" fillId="14" borderId="12" xfId="495" applyFont="1" applyFill="1" applyBorder="1" applyAlignment="1">
      <alignment horizontal="center" vertical="center"/>
    </xf>
    <xf numFmtId="4" fontId="4" fillId="0" borderId="42" xfId="646" applyNumberFormat="1" applyFont="1" applyBorder="1" applyAlignment="1">
      <alignment horizontal="center" vertical="center"/>
    </xf>
    <xf numFmtId="4" fontId="4" fillId="0" borderId="41" xfId="646" applyNumberFormat="1" applyFont="1" applyBorder="1" applyAlignment="1">
      <alignment horizontal="center" vertical="center"/>
    </xf>
    <xf numFmtId="2" fontId="3" fillId="11" borderId="69" xfId="640" applyNumberFormat="1" applyFont="1" applyFill="1" applyBorder="1" applyAlignment="1">
      <alignment horizontal="center" vertical="center" wrapText="1"/>
    </xf>
    <xf numFmtId="2" fontId="3" fillId="11" borderId="68" xfId="640" applyNumberFormat="1" applyFont="1" applyFill="1" applyBorder="1" applyAlignment="1">
      <alignment horizontal="center" vertical="center" wrapText="1"/>
    </xf>
    <xf numFmtId="2" fontId="3" fillId="11" borderId="70" xfId="640" applyNumberFormat="1" applyFont="1" applyFill="1" applyBorder="1" applyAlignment="1">
      <alignment horizontal="center" vertical="center" wrapText="1"/>
    </xf>
    <xf numFmtId="4" fontId="3" fillId="0" borderId="42" xfId="640" applyNumberFormat="1" applyFont="1" applyBorder="1" applyAlignment="1">
      <alignment horizontal="center" vertical="center"/>
    </xf>
    <xf numFmtId="4" fontId="3" fillId="0" borderId="41" xfId="640" applyNumberFormat="1" applyFont="1" applyBorder="1" applyAlignment="1">
      <alignment horizontal="center" vertical="center"/>
    </xf>
    <xf numFmtId="0" fontId="96" fillId="0" borderId="42" xfId="646" applyFont="1" applyBorder="1" applyAlignment="1">
      <alignment horizontal="center" vertical="center" wrapText="1"/>
    </xf>
    <xf numFmtId="0" fontId="96" fillId="0" borderId="41" xfId="646" applyFont="1" applyBorder="1" applyAlignment="1">
      <alignment horizontal="center" vertical="center" wrapText="1"/>
    </xf>
    <xf numFmtId="0" fontId="4" fillId="0" borderId="13" xfId="33" applyFont="1" applyBorder="1" applyAlignment="1">
      <alignment horizontal="left" wrapText="1"/>
    </xf>
    <xf numFmtId="0" fontId="4" fillId="0" borderId="42" xfId="33" applyFont="1" applyBorder="1" applyAlignment="1">
      <alignment horizontal="left" wrapText="1"/>
    </xf>
    <xf numFmtId="0" fontId="3" fillId="11" borderId="26"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43" xfId="0" applyFont="1" applyFill="1" applyBorder="1" applyAlignment="1">
      <alignment horizontal="center" vertical="center"/>
    </xf>
    <xf numFmtId="0" fontId="3" fillId="11" borderId="2" xfId="0" applyFont="1" applyFill="1" applyBorder="1" applyAlignment="1">
      <alignment horizontal="center" vertical="center"/>
    </xf>
    <xf numFmtId="0" fontId="3" fillId="11" borderId="3" xfId="0" applyFont="1" applyFill="1" applyBorder="1" applyAlignment="1">
      <alignment horizontal="center" vertical="center"/>
    </xf>
    <xf numFmtId="0" fontId="3" fillId="11" borderId="4" xfId="0" applyFont="1" applyFill="1" applyBorder="1" applyAlignment="1">
      <alignment horizontal="center" vertical="center"/>
    </xf>
    <xf numFmtId="190" fontId="98" fillId="0" borderId="82" xfId="685" applyNumberFormat="1" applyFont="1" applyFill="1" applyBorder="1" applyAlignment="1">
      <alignment horizontal="center" vertical="center" wrapText="1"/>
    </xf>
    <xf numFmtId="190" fontId="98" fillId="0" borderId="87" xfId="685" applyNumberFormat="1" applyFont="1" applyFill="1" applyBorder="1" applyAlignment="1">
      <alignment horizontal="center" vertical="center" wrapText="1"/>
    </xf>
    <xf numFmtId="0" fontId="3" fillId="57" borderId="5" xfId="845" applyFont="1" applyFill="1" applyBorder="1" applyAlignment="1">
      <alignment horizontal="center" vertical="center"/>
    </xf>
    <xf numFmtId="0" fontId="3" fillId="57" borderId="7" xfId="845" applyFont="1" applyFill="1" applyBorder="1" applyAlignment="1">
      <alignment horizontal="center" vertical="center"/>
    </xf>
    <xf numFmtId="0" fontId="3" fillId="57" borderId="6" xfId="845" applyFont="1" applyFill="1" applyBorder="1" applyAlignment="1">
      <alignment horizontal="center" vertical="center"/>
    </xf>
    <xf numFmtId="0" fontId="3" fillId="11" borderId="80" xfId="640" applyFont="1" applyFill="1" applyBorder="1" applyAlignment="1">
      <alignment horizontal="center" vertical="center" wrapText="1"/>
    </xf>
    <xf numFmtId="0" fontId="3" fillId="11" borderId="72" xfId="640" applyFont="1" applyFill="1" applyBorder="1" applyAlignment="1">
      <alignment horizontal="center" vertical="center" wrapText="1"/>
    </xf>
    <xf numFmtId="0" fontId="3" fillId="11" borderId="73" xfId="640" applyFont="1" applyFill="1" applyBorder="1" applyAlignment="1">
      <alignment horizontal="center" vertical="center" wrapText="1"/>
    </xf>
    <xf numFmtId="0" fontId="16" fillId="0" borderId="5" xfId="33" applyNumberFormat="1" applyFont="1" applyFill="1" applyBorder="1" applyAlignment="1">
      <alignment horizontal="center" vertical="center"/>
    </xf>
    <xf numFmtId="0" fontId="16" fillId="0" borderId="7" xfId="33" applyNumberFormat="1" applyFont="1" applyFill="1" applyBorder="1" applyAlignment="1">
      <alignment horizontal="center" vertical="center"/>
    </xf>
    <xf numFmtId="0" fontId="3" fillId="9" borderId="5" xfId="33" applyNumberFormat="1" applyFont="1" applyFill="1" applyBorder="1" applyAlignment="1">
      <alignment horizontal="center" vertical="center" wrapText="1"/>
    </xf>
    <xf numFmtId="0" fontId="3" fillId="9" borderId="7" xfId="33" applyNumberFormat="1" applyFont="1" applyFill="1" applyBorder="1" applyAlignment="1">
      <alignment horizontal="center" vertical="center" wrapText="1"/>
    </xf>
    <xf numFmtId="0" fontId="3" fillId="9" borderId="6" xfId="33" applyNumberFormat="1" applyFont="1" applyFill="1" applyBorder="1" applyAlignment="1">
      <alignment horizontal="center" vertical="center" wrapText="1"/>
    </xf>
    <xf numFmtId="0" fontId="4" fillId="0" borderId="0" xfId="33" applyFont="1" applyFill="1" applyBorder="1" applyAlignment="1">
      <alignment horizontal="left" vertical="center" wrapText="1"/>
    </xf>
    <xf numFmtId="0" fontId="136" fillId="56" borderId="5" xfId="33" applyNumberFormat="1" applyFont="1" applyFill="1" applyBorder="1" applyAlignment="1">
      <alignment horizontal="center" vertical="center"/>
    </xf>
    <xf numFmtId="0" fontId="136" fillId="56" borderId="7" xfId="33" applyNumberFormat="1" applyFont="1" applyFill="1" applyBorder="1" applyAlignment="1">
      <alignment horizontal="center" vertical="center"/>
    </xf>
    <xf numFmtId="0" fontId="136" fillId="56" borderId="6" xfId="33" applyNumberFormat="1" applyFont="1" applyFill="1" applyBorder="1" applyAlignment="1">
      <alignment horizontal="center" vertical="center"/>
    </xf>
    <xf numFmtId="0" fontId="3" fillId="2" borderId="14" xfId="33" applyFont="1" applyFill="1" applyBorder="1" applyAlignment="1">
      <alignment horizontal="center"/>
    </xf>
    <xf numFmtId="0" fontId="3" fillId="2" borderId="16" xfId="33" applyFont="1" applyFill="1" applyBorder="1" applyAlignment="1">
      <alignment horizontal="center"/>
    </xf>
    <xf numFmtId="0" fontId="3" fillId="2" borderId="48" xfId="33" applyFont="1" applyFill="1" applyBorder="1" applyAlignment="1">
      <alignment horizontal="center"/>
    </xf>
    <xf numFmtId="0" fontId="3" fillId="4" borderId="5" xfId="33" applyNumberFormat="1" applyFont="1" applyFill="1" applyBorder="1" applyAlignment="1">
      <alignment horizontal="center" vertical="center" wrapText="1"/>
    </xf>
    <xf numFmtId="0" fontId="3" fillId="4" borderId="7" xfId="33" applyNumberFormat="1" applyFont="1" applyFill="1" applyBorder="1" applyAlignment="1">
      <alignment horizontal="center" vertical="center" wrapText="1"/>
    </xf>
    <xf numFmtId="0" fontId="3" fillId="4" borderId="6" xfId="33" applyNumberFormat="1" applyFont="1" applyFill="1" applyBorder="1" applyAlignment="1">
      <alignment horizontal="center" vertical="center" wrapText="1"/>
    </xf>
    <xf numFmtId="0" fontId="28" fillId="8" borderId="5" xfId="33" applyNumberFormat="1" applyFont="1" applyFill="1" applyBorder="1" applyAlignment="1">
      <alignment horizontal="center" vertical="center"/>
    </xf>
    <xf numFmtId="0" fontId="28" fillId="8" borderId="7" xfId="33" applyNumberFormat="1" applyFont="1" applyFill="1" applyBorder="1" applyAlignment="1">
      <alignment horizontal="center" vertical="center"/>
    </xf>
    <xf numFmtId="0" fontId="28" fillId="8" borderId="6" xfId="33" applyNumberFormat="1" applyFont="1" applyFill="1" applyBorder="1" applyAlignment="1">
      <alignment horizontal="center" vertical="center"/>
    </xf>
    <xf numFmtId="0" fontId="4" fillId="0" borderId="13" xfId="33" applyFont="1" applyFill="1" applyBorder="1" applyAlignment="1">
      <alignment horizontal="left" wrapText="1"/>
    </xf>
    <xf numFmtId="0" fontId="3" fillId="2" borderId="5" xfId="845" applyFont="1" applyFill="1" applyBorder="1" applyAlignment="1">
      <alignment horizontal="center" vertical="center"/>
    </xf>
    <xf numFmtId="0" fontId="3" fillId="2" borderId="7" xfId="845" applyFont="1" applyFill="1" applyBorder="1" applyAlignment="1">
      <alignment horizontal="center" vertical="center"/>
    </xf>
    <xf numFmtId="0" fontId="3" fillId="2" borderId="6" xfId="845" applyFont="1" applyFill="1" applyBorder="1" applyAlignment="1">
      <alignment horizontal="center" vertical="center"/>
    </xf>
    <xf numFmtId="4" fontId="3" fillId="0" borderId="42" xfId="646" applyNumberFormat="1" applyFont="1" applyBorder="1" applyAlignment="1">
      <alignment horizontal="center" vertical="center"/>
    </xf>
    <xf numFmtId="4" fontId="3" fillId="0" borderId="41" xfId="646" applyNumberFormat="1" applyFont="1" applyBorder="1" applyAlignment="1">
      <alignment horizontal="center" vertical="center"/>
    </xf>
    <xf numFmtId="4" fontId="4" fillId="0" borderId="156" xfId="646" applyNumberFormat="1" applyFont="1" applyBorder="1" applyAlignment="1">
      <alignment horizontal="center" vertical="center"/>
    </xf>
    <xf numFmtId="4" fontId="4" fillId="0" borderId="160" xfId="646" applyNumberFormat="1" applyFont="1" applyBorder="1" applyAlignment="1">
      <alignment horizontal="center" vertical="center"/>
    </xf>
    <xf numFmtId="0" fontId="3" fillId="11" borderId="66" xfId="845" applyFont="1" applyFill="1" applyBorder="1" applyAlignment="1">
      <alignment horizontal="center" vertical="center"/>
    </xf>
    <xf numFmtId="0" fontId="3" fillId="11" borderId="25" xfId="845" applyFont="1" applyFill="1" applyBorder="1" applyAlignment="1">
      <alignment horizontal="center" vertical="center"/>
    </xf>
    <xf numFmtId="0" fontId="3" fillId="11" borderId="65" xfId="845" applyFont="1" applyFill="1" applyBorder="1" applyAlignment="1">
      <alignment horizontal="center" vertical="center"/>
    </xf>
    <xf numFmtId="0" fontId="5" fillId="5" borderId="0" xfId="33" applyFont="1" applyFill="1" applyBorder="1" applyAlignment="1">
      <alignment horizontal="center"/>
    </xf>
    <xf numFmtId="0" fontId="5" fillId="5" borderId="9" xfId="33" applyFont="1" applyFill="1" applyBorder="1" applyAlignment="1">
      <alignment horizontal="center"/>
    </xf>
    <xf numFmtId="0" fontId="3" fillId="2" borderId="80" xfId="720" applyFont="1" applyFill="1" applyBorder="1" applyAlignment="1">
      <alignment horizontal="center" vertical="center"/>
    </xf>
    <xf numFmtId="0" fontId="3" fillId="2" borderId="72" xfId="720" applyFont="1" applyFill="1" applyBorder="1" applyAlignment="1">
      <alignment horizontal="center" vertical="center"/>
    </xf>
    <xf numFmtId="0" fontId="3" fillId="2" borderId="81" xfId="720" applyFont="1" applyFill="1" applyBorder="1" applyAlignment="1">
      <alignment horizontal="center" vertical="center"/>
    </xf>
    <xf numFmtId="0" fontId="3" fillId="5" borderId="215" xfId="720" applyFont="1" applyFill="1" applyBorder="1" applyAlignment="1">
      <alignment horizontal="center" vertical="center"/>
    </xf>
    <xf numFmtId="0" fontId="3" fillId="5" borderId="210" xfId="720" applyFont="1" applyFill="1" applyBorder="1" applyAlignment="1">
      <alignment horizontal="center" vertical="center"/>
    </xf>
    <xf numFmtId="0" fontId="3" fillId="5" borderId="211" xfId="720" applyFont="1" applyFill="1" applyBorder="1" applyAlignment="1">
      <alignment horizontal="center" vertical="center"/>
    </xf>
    <xf numFmtId="0" fontId="4" fillId="0" borderId="26" xfId="0" applyFont="1" applyFill="1" applyBorder="1" applyAlignment="1">
      <alignment horizontal="left" wrapText="1"/>
    </xf>
    <xf numFmtId="0" fontId="4" fillId="0" borderId="20" xfId="0" applyFont="1" applyFill="1" applyBorder="1" applyAlignment="1">
      <alignment horizontal="left" wrapText="1"/>
    </xf>
    <xf numFmtId="2" fontId="2" fillId="0" borderId="20" xfId="0" applyNumberFormat="1" applyFont="1" applyFill="1" applyBorder="1" applyAlignment="1">
      <alignment horizontal="center"/>
    </xf>
    <xf numFmtId="2" fontId="2" fillId="0" borderId="39" xfId="0" applyNumberFormat="1" applyFont="1" applyFill="1" applyBorder="1" applyAlignment="1">
      <alignment horizontal="center"/>
    </xf>
    <xf numFmtId="2" fontId="2" fillId="0" borderId="212" xfId="0" applyNumberFormat="1" applyFont="1" applyFill="1" applyBorder="1" applyAlignment="1">
      <alignment horizontal="center"/>
    </xf>
    <xf numFmtId="2" fontId="2" fillId="0" borderId="213" xfId="0" applyNumberFormat="1" applyFont="1" applyFill="1" applyBorder="1" applyAlignment="1">
      <alignment horizontal="center"/>
    </xf>
    <xf numFmtId="0" fontId="4" fillId="0" borderId="86" xfId="0" applyFont="1" applyFill="1" applyBorder="1" applyAlignment="1">
      <alignment horizontal="left" wrapText="1"/>
    </xf>
    <xf numFmtId="0" fontId="4" fillId="0" borderId="82" xfId="0" applyFont="1" applyFill="1" applyBorder="1" applyAlignment="1">
      <alignment horizontal="left" wrapText="1"/>
    </xf>
    <xf numFmtId="2" fontId="2" fillId="0" borderId="183" xfId="0" applyNumberFormat="1" applyFont="1" applyFill="1" applyBorder="1" applyAlignment="1">
      <alignment horizontal="center"/>
    </xf>
    <xf numFmtId="2" fontId="2" fillId="0" borderId="184" xfId="0" applyNumberFormat="1" applyFont="1" applyFill="1" applyBorder="1" applyAlignment="1">
      <alignment horizontal="center"/>
    </xf>
    <xf numFmtId="2" fontId="133" fillId="0" borderId="183" xfId="0" applyNumberFormat="1" applyFont="1" applyFill="1" applyBorder="1" applyAlignment="1">
      <alignment horizontal="center"/>
    </xf>
    <xf numFmtId="2" fontId="133" fillId="0" borderId="184" xfId="0" applyNumberFormat="1" applyFont="1" applyFill="1" applyBorder="1" applyAlignment="1">
      <alignment horizontal="center"/>
    </xf>
    <xf numFmtId="2" fontId="133" fillId="0" borderId="20" xfId="0" applyNumberFormat="1" applyFont="1" applyFill="1" applyBorder="1" applyAlignment="1">
      <alignment horizontal="center"/>
    </xf>
    <xf numFmtId="2" fontId="133" fillId="0" borderId="39" xfId="0" applyNumberFormat="1" applyFont="1" applyFill="1" applyBorder="1" applyAlignment="1">
      <alignment horizontal="center"/>
    </xf>
    <xf numFmtId="2" fontId="133" fillId="0" borderId="212" xfId="0" applyNumberFormat="1" applyFont="1" applyFill="1" applyBorder="1" applyAlignment="1">
      <alignment horizontal="center"/>
    </xf>
    <xf numFmtId="2" fontId="133" fillId="0" borderId="213" xfId="0" applyNumberFormat="1" applyFont="1" applyFill="1" applyBorder="1" applyAlignment="1">
      <alignment horizontal="center"/>
    </xf>
    <xf numFmtId="49" fontId="4" fillId="0" borderId="0" xfId="646" applyNumberFormat="1" applyFont="1" applyBorder="1" applyAlignment="1">
      <alignment horizontal="center" vertical="top"/>
    </xf>
    <xf numFmtId="49" fontId="4" fillId="0" borderId="9" xfId="646" applyNumberFormat="1" applyFont="1" applyBorder="1" applyAlignment="1">
      <alignment horizontal="center" vertical="top"/>
    </xf>
    <xf numFmtId="0" fontId="3" fillId="11" borderId="180" xfId="845" applyFont="1" applyFill="1" applyBorder="1" applyAlignment="1">
      <alignment horizontal="center" vertical="center"/>
    </xf>
    <xf numFmtId="0" fontId="3" fillId="11" borderId="212" xfId="845" applyFont="1" applyFill="1" applyBorder="1" applyAlignment="1">
      <alignment horizontal="center" vertical="center"/>
    </xf>
    <xf numFmtId="0" fontId="3" fillId="11" borderId="213" xfId="845" applyFont="1" applyFill="1" applyBorder="1" applyAlignment="1">
      <alignment horizontal="center" vertical="center"/>
    </xf>
    <xf numFmtId="0" fontId="18" fillId="2" borderId="88" xfId="33" applyFont="1" applyFill="1" applyBorder="1" applyAlignment="1">
      <alignment horizontal="center"/>
    </xf>
    <xf numFmtId="0" fontId="18" fillId="2" borderId="37" xfId="33" applyFont="1" applyFill="1" applyBorder="1" applyAlignment="1">
      <alignment horizontal="center"/>
    </xf>
    <xf numFmtId="0" fontId="5" fillId="51" borderId="5" xfId="33" applyFont="1" applyFill="1" applyBorder="1" applyAlignment="1">
      <alignment horizontal="center"/>
    </xf>
    <xf numFmtId="0" fontId="5" fillId="51" borderId="7" xfId="33" applyFont="1" applyFill="1" applyBorder="1" applyAlignment="1">
      <alignment horizontal="center"/>
    </xf>
    <xf numFmtId="0" fontId="5" fillId="51" borderId="6" xfId="33" applyFont="1" applyFill="1" applyBorder="1" applyAlignment="1">
      <alignment horizontal="center"/>
    </xf>
    <xf numFmtId="0" fontId="18" fillId="53" borderId="11" xfId="845" applyFont="1" applyFill="1" applyBorder="1" applyAlignment="1">
      <alignment horizontal="center" vertical="center"/>
    </xf>
    <xf numFmtId="0" fontId="18" fillId="53" borderId="13" xfId="845" applyFont="1" applyFill="1" applyBorder="1" applyAlignment="1">
      <alignment horizontal="center" vertical="center"/>
    </xf>
    <xf numFmtId="0" fontId="18" fillId="53" borderId="12" xfId="845" applyFont="1" applyFill="1" applyBorder="1" applyAlignment="1">
      <alignment horizontal="center" vertical="center"/>
    </xf>
    <xf numFmtId="0" fontId="18" fillId="53" borderId="2" xfId="845" applyFont="1" applyFill="1" applyBorder="1" applyAlignment="1">
      <alignment horizontal="center" vertical="center"/>
    </xf>
    <xf numFmtId="0" fontId="18" fillId="53" borderId="3" xfId="845" applyFont="1" applyFill="1" applyBorder="1" applyAlignment="1">
      <alignment horizontal="center" vertical="center"/>
    </xf>
    <xf numFmtId="0" fontId="18" fillId="53" borderId="4" xfId="845" applyFont="1" applyFill="1" applyBorder="1" applyAlignment="1">
      <alignment horizontal="center" vertical="center"/>
    </xf>
    <xf numFmtId="0" fontId="3" fillId="11" borderId="22" xfId="640" applyFont="1" applyFill="1" applyBorder="1" applyAlignment="1">
      <alignment horizontal="center" vertical="center"/>
    </xf>
    <xf numFmtId="0" fontId="3" fillId="11" borderId="23" xfId="640" applyFont="1" applyFill="1" applyBorder="1" applyAlignment="1">
      <alignment horizontal="center" vertical="center"/>
    </xf>
    <xf numFmtId="0" fontId="3" fillId="11" borderId="24" xfId="640" applyFont="1" applyFill="1" applyBorder="1" applyAlignment="1">
      <alignment horizontal="center" vertical="center"/>
    </xf>
    <xf numFmtId="0" fontId="3" fillId="11" borderId="11" xfId="640" applyFont="1" applyFill="1" applyBorder="1" applyAlignment="1">
      <alignment horizontal="center" vertical="center"/>
    </xf>
    <xf numFmtId="0" fontId="3" fillId="11" borderId="206" xfId="640" applyFont="1" applyFill="1" applyBorder="1" applyAlignment="1">
      <alignment horizontal="center" vertical="center"/>
    </xf>
    <xf numFmtId="0" fontId="3" fillId="11" borderId="207" xfId="640" applyFont="1" applyFill="1" applyBorder="1" applyAlignment="1">
      <alignment horizontal="center" vertical="center"/>
    </xf>
    <xf numFmtId="0" fontId="4" fillId="0" borderId="0" xfId="640" applyFont="1" applyAlignment="1">
      <alignment horizontal="left" vertical="center" wrapText="1"/>
    </xf>
    <xf numFmtId="0" fontId="4" fillId="0" borderId="0" xfId="640" applyFont="1" applyAlignment="1">
      <alignment horizontal="center" vertical="center" wrapText="1"/>
    </xf>
    <xf numFmtId="0" fontId="3" fillId="2" borderId="34" xfId="640" applyFont="1" applyFill="1" applyBorder="1" applyAlignment="1">
      <alignment horizontal="left" vertical="center" wrapText="1"/>
    </xf>
    <xf numFmtId="49" fontId="4" fillId="0" borderId="0" xfId="772" applyNumberFormat="1" applyFont="1" applyBorder="1" applyAlignment="1">
      <alignment horizontal="left" vertical="center" wrapText="1"/>
    </xf>
    <xf numFmtId="0" fontId="2" fillId="0" borderId="34" xfId="0" applyFont="1" applyBorder="1" applyAlignment="1">
      <alignment horizontal="left" vertical="center" wrapText="1"/>
    </xf>
    <xf numFmtId="0" fontId="18" fillId="0" borderId="14" xfId="1" applyNumberFormat="1" applyFont="1" applyBorder="1" applyAlignment="1">
      <alignment horizontal="center" vertical="center" wrapText="1"/>
    </xf>
    <xf numFmtId="0" fontId="18" fillId="0" borderId="15" xfId="1" applyNumberFormat="1" applyFont="1" applyBorder="1" applyAlignment="1">
      <alignment horizontal="center" vertical="center" wrapText="1"/>
    </xf>
    <xf numFmtId="0" fontId="18" fillId="0" borderId="8" xfId="1" applyNumberFormat="1" applyFont="1" applyBorder="1" applyAlignment="1">
      <alignment horizontal="center" vertical="center" wrapText="1"/>
    </xf>
    <xf numFmtId="0" fontId="18" fillId="0" borderId="10" xfId="1" applyNumberFormat="1" applyFont="1" applyBorder="1" applyAlignment="1">
      <alignment horizontal="center" vertical="center" wrapText="1"/>
    </xf>
    <xf numFmtId="0" fontId="3" fillId="2" borderId="80" xfId="640" applyFont="1" applyFill="1" applyBorder="1" applyAlignment="1">
      <alignment horizontal="left" vertical="center" wrapText="1"/>
    </xf>
    <xf numFmtId="0" fontId="3" fillId="2" borderId="72" xfId="640" applyFont="1" applyFill="1" applyBorder="1" applyAlignment="1">
      <alignment horizontal="left" vertical="center" wrapText="1"/>
    </xf>
    <xf numFmtId="0" fontId="3" fillId="2" borderId="81" xfId="640" applyFont="1" applyFill="1" applyBorder="1" applyAlignment="1">
      <alignment horizontal="left" vertical="center" wrapText="1"/>
    </xf>
    <xf numFmtId="49" fontId="4" fillId="0" borderId="19" xfId="772" applyNumberFormat="1" applyFont="1" applyBorder="1" applyAlignment="1">
      <alignment horizontal="left" vertical="center" wrapText="1"/>
    </xf>
    <xf numFmtId="49" fontId="4" fillId="0" borderId="16" xfId="772" applyNumberFormat="1" applyFont="1" applyBorder="1" applyAlignment="1">
      <alignment horizontal="left" vertical="center" wrapText="1"/>
    </xf>
    <xf numFmtId="49" fontId="4" fillId="0" borderId="15" xfId="772" applyNumberFormat="1" applyFont="1" applyBorder="1" applyAlignment="1">
      <alignment horizontal="left" vertical="center" wrapText="1"/>
    </xf>
    <xf numFmtId="0" fontId="4" fillId="0" borderId="0" xfId="840" applyFont="1" applyAlignment="1">
      <alignment horizontal="center" vertical="center" wrapText="1"/>
    </xf>
    <xf numFmtId="0" fontId="4" fillId="0" borderId="0" xfId="840" applyFont="1" applyAlignment="1">
      <alignment horizontal="left" vertical="center" wrapText="1"/>
    </xf>
    <xf numFmtId="0" fontId="3" fillId="11" borderId="180" xfId="640" applyFont="1" applyFill="1" applyBorder="1" applyAlignment="1">
      <alignment horizontal="center" vertical="center"/>
    </xf>
    <xf numFmtId="0" fontId="3" fillId="11" borderId="212" xfId="640" applyFont="1" applyFill="1" applyBorder="1" applyAlignment="1">
      <alignment horizontal="center" vertical="center"/>
    </xf>
    <xf numFmtId="0" fontId="3" fillId="11" borderId="213" xfId="640" applyFont="1" applyFill="1" applyBorder="1" applyAlignment="1">
      <alignment horizontal="center" vertical="center"/>
    </xf>
    <xf numFmtId="49" fontId="3" fillId="2" borderId="5" xfId="0" applyNumberFormat="1" applyFont="1" applyFill="1" applyBorder="1" applyAlignment="1">
      <alignment horizontal="center" vertical="top" wrapText="1"/>
    </xf>
    <xf numFmtId="49" fontId="3" fillId="2" borderId="7" xfId="0" applyNumberFormat="1" applyFont="1" applyFill="1" applyBorder="1" applyAlignment="1">
      <alignment horizontal="center" vertical="top" wrapText="1"/>
    </xf>
    <xf numFmtId="49" fontId="3" fillId="2" borderId="6" xfId="0" applyNumberFormat="1" applyFont="1" applyFill="1" applyBorder="1" applyAlignment="1">
      <alignment horizontal="center" vertical="top" wrapText="1"/>
    </xf>
    <xf numFmtId="49" fontId="3" fillId="5" borderId="220" xfId="0" applyNumberFormat="1" applyFont="1" applyFill="1" applyBorder="1" applyAlignment="1">
      <alignment horizontal="left" vertical="top"/>
    </xf>
    <xf numFmtId="0" fontId="3" fillId="11" borderId="220" xfId="640" applyFont="1" applyFill="1" applyBorder="1" applyAlignment="1">
      <alignment horizontal="center"/>
    </xf>
    <xf numFmtId="49" fontId="4" fillId="5" borderId="0" xfId="0" applyNumberFormat="1" applyFont="1" applyFill="1" applyBorder="1" applyAlignment="1">
      <alignment horizontal="left" vertical="top" wrapText="1"/>
    </xf>
    <xf numFmtId="0" fontId="4" fillId="4" borderId="5" xfId="640" applyFont="1" applyFill="1" applyBorder="1" applyAlignment="1">
      <alignment horizontal="center" vertical="center"/>
    </xf>
    <xf numFmtId="0" fontId="4" fillId="4" borderId="7" xfId="640" applyFont="1" applyFill="1" applyBorder="1" applyAlignment="1">
      <alignment horizontal="center" vertical="center"/>
    </xf>
    <xf numFmtId="0" fontId="4" fillId="0" borderId="0" xfId="640" applyFont="1" applyBorder="1" applyAlignment="1">
      <alignment horizontal="left" vertical="center"/>
    </xf>
    <xf numFmtId="49" fontId="4" fillId="5" borderId="19" xfId="0" applyNumberFormat="1" applyFont="1" applyFill="1" applyBorder="1" applyAlignment="1">
      <alignment horizontal="left" vertical="top" wrapText="1"/>
    </xf>
    <xf numFmtId="49" fontId="4" fillId="5" borderId="28" xfId="0" applyNumberFormat="1" applyFont="1" applyFill="1" applyBorder="1" applyAlignment="1">
      <alignment horizontal="left" vertical="top" wrapText="1"/>
    </xf>
    <xf numFmtId="0" fontId="4" fillId="4" borderId="8" xfId="640" applyFont="1" applyFill="1" applyBorder="1" applyAlignment="1">
      <alignment horizontal="center" vertical="center"/>
    </xf>
    <xf numFmtId="0" fontId="4" fillId="4" borderId="9" xfId="640" applyFont="1" applyFill="1" applyBorder="1" applyAlignment="1">
      <alignment horizontal="center" vertical="center"/>
    </xf>
    <xf numFmtId="0" fontId="3" fillId="11" borderId="13" xfId="0" applyFont="1" applyFill="1" applyBorder="1" applyAlignment="1">
      <alignment horizontal="center"/>
    </xf>
    <xf numFmtId="0" fontId="3" fillId="11" borderId="12" xfId="0" applyFont="1" applyFill="1" applyBorder="1" applyAlignment="1">
      <alignment horizontal="center"/>
    </xf>
    <xf numFmtId="49" fontId="4" fillId="5" borderId="16" xfId="0" applyNumberFormat="1" applyFont="1" applyFill="1" applyBorder="1" applyAlignment="1">
      <alignment horizontal="left" vertical="top"/>
    </xf>
    <xf numFmtId="49" fontId="4" fillId="5" borderId="15" xfId="0" applyNumberFormat="1" applyFont="1" applyFill="1" applyBorder="1" applyAlignment="1">
      <alignment horizontal="left" vertical="top"/>
    </xf>
    <xf numFmtId="49" fontId="4" fillId="5" borderId="16" xfId="0" applyNumberFormat="1" applyFont="1" applyFill="1" applyBorder="1" applyAlignment="1">
      <alignment horizontal="left" vertical="top" wrapText="1"/>
    </xf>
    <xf numFmtId="0" fontId="16" fillId="0" borderId="14" xfId="640" applyNumberFormat="1" applyFont="1" applyFill="1" applyBorder="1" applyAlignment="1">
      <alignment horizontal="center" vertical="center"/>
    </xf>
    <xf numFmtId="0" fontId="16" fillId="0" borderId="15" xfId="640" applyNumberFormat="1" applyFont="1" applyFill="1" applyBorder="1" applyAlignment="1">
      <alignment horizontal="center" vertical="center"/>
    </xf>
    <xf numFmtId="0" fontId="16" fillId="0" borderId="8" xfId="640" applyNumberFormat="1" applyFont="1" applyFill="1" applyBorder="1" applyAlignment="1">
      <alignment horizontal="center" vertical="center"/>
    </xf>
    <xf numFmtId="0" fontId="16" fillId="0" borderId="10" xfId="640" applyNumberFormat="1" applyFont="1" applyFill="1" applyBorder="1" applyAlignment="1">
      <alignment horizontal="center" vertical="center"/>
    </xf>
    <xf numFmtId="0" fontId="28" fillId="8" borderId="35" xfId="640" applyNumberFormat="1" applyFont="1" applyFill="1" applyBorder="1" applyAlignment="1">
      <alignment horizontal="center" vertical="center"/>
    </xf>
    <xf numFmtId="0" fontId="28" fillId="8" borderId="36" xfId="640" applyNumberFormat="1" applyFont="1" applyFill="1" applyBorder="1" applyAlignment="1">
      <alignment horizontal="center" vertical="center"/>
    </xf>
    <xf numFmtId="49" fontId="4" fillId="5" borderId="16" xfId="0" applyNumberFormat="1" applyFont="1" applyFill="1" applyBorder="1" applyAlignment="1">
      <alignment horizontal="left" vertical="center" wrapText="1"/>
    </xf>
    <xf numFmtId="49" fontId="4" fillId="5" borderId="15" xfId="0" applyNumberFormat="1" applyFont="1" applyFill="1" applyBorder="1" applyAlignment="1">
      <alignment horizontal="left" vertical="center" wrapText="1"/>
    </xf>
    <xf numFmtId="49" fontId="4" fillId="5" borderId="16" xfId="640" applyNumberFormat="1" applyFont="1" applyFill="1" applyBorder="1" applyAlignment="1">
      <alignment horizontal="left" vertical="top" wrapText="1"/>
    </xf>
    <xf numFmtId="49" fontId="4" fillId="5" borderId="0" xfId="640" applyNumberFormat="1" applyFont="1" applyFill="1" applyBorder="1" applyAlignment="1">
      <alignment horizontal="left" vertical="top" wrapText="1"/>
    </xf>
    <xf numFmtId="0" fontId="4" fillId="5" borderId="0" xfId="640" applyNumberFormat="1" applyFont="1" applyFill="1" applyBorder="1" applyAlignment="1">
      <alignment horizontal="left" vertical="top" wrapText="1"/>
    </xf>
    <xf numFmtId="0" fontId="4" fillId="5" borderId="0" xfId="636" applyNumberFormat="1" applyFont="1" applyFill="1" applyBorder="1" applyAlignment="1">
      <alignment horizontal="left" vertical="top" wrapText="1"/>
    </xf>
    <xf numFmtId="49" fontId="4" fillId="5" borderId="0" xfId="0" applyNumberFormat="1" applyFont="1" applyFill="1" applyBorder="1" applyAlignment="1">
      <alignment horizontal="left" vertical="top"/>
    </xf>
    <xf numFmtId="0" fontId="3" fillId="11" borderId="158" xfId="640" applyFont="1" applyFill="1" applyBorder="1" applyAlignment="1">
      <alignment horizontal="center"/>
    </xf>
    <xf numFmtId="0" fontId="3" fillId="11" borderId="168" xfId="640" applyFont="1" applyFill="1" applyBorder="1" applyAlignment="1">
      <alignment horizontal="center"/>
    </xf>
    <xf numFmtId="0" fontId="3" fillId="11" borderId="193" xfId="640" applyFont="1" applyFill="1" applyBorder="1" applyAlignment="1">
      <alignment horizontal="center"/>
    </xf>
    <xf numFmtId="49" fontId="4" fillId="5" borderId="15" xfId="0" applyNumberFormat="1" applyFont="1" applyFill="1" applyBorder="1" applyAlignment="1">
      <alignment horizontal="left" vertical="top" wrapText="1"/>
    </xf>
    <xf numFmtId="0" fontId="3" fillId="4" borderId="84" xfId="640" applyFont="1" applyFill="1" applyBorder="1" applyAlignment="1">
      <alignment horizontal="left" vertical="center" wrapText="1"/>
    </xf>
    <xf numFmtId="0" fontId="3" fillId="11" borderId="201" xfId="640" applyFont="1" applyFill="1" applyBorder="1" applyAlignment="1">
      <alignment horizontal="center"/>
    </xf>
    <xf numFmtId="0" fontId="3" fillId="11" borderId="202" xfId="640" applyFont="1" applyFill="1" applyBorder="1" applyAlignment="1">
      <alignment horizontal="center"/>
    </xf>
    <xf numFmtId="49" fontId="4" fillId="5" borderId="19" xfId="0" applyNumberFormat="1" applyFont="1" applyFill="1" applyBorder="1" applyAlignment="1">
      <alignment horizontal="left" vertical="top"/>
    </xf>
    <xf numFmtId="49" fontId="4" fillId="5" borderId="0" xfId="640" applyNumberFormat="1" applyFont="1" applyFill="1" applyBorder="1" applyAlignment="1">
      <alignment horizontal="left" vertical="center" wrapText="1"/>
    </xf>
    <xf numFmtId="49" fontId="4" fillId="5" borderId="19" xfId="640" applyNumberFormat="1" applyFont="1" applyFill="1" applyBorder="1" applyAlignment="1">
      <alignment horizontal="left" vertical="center" wrapText="1"/>
    </xf>
    <xf numFmtId="0" fontId="3" fillId="11" borderId="152" xfId="0" applyFont="1" applyFill="1" applyBorder="1" applyAlignment="1">
      <alignment horizontal="center"/>
    </xf>
    <xf numFmtId="0" fontId="3" fillId="11" borderId="153" xfId="0" applyFont="1" applyFill="1" applyBorder="1" applyAlignment="1">
      <alignment horizontal="center"/>
    </xf>
    <xf numFmtId="49" fontId="4" fillId="0" borderId="16" xfId="640" applyNumberFormat="1" applyFont="1" applyFill="1" applyBorder="1" applyAlignment="1">
      <alignment horizontal="left" vertical="center" wrapText="1"/>
    </xf>
    <xf numFmtId="49" fontId="4" fillId="0" borderId="15" xfId="640" applyNumberFormat="1" applyFont="1" applyFill="1" applyBorder="1" applyAlignment="1">
      <alignment horizontal="left" vertical="center" wrapText="1"/>
    </xf>
    <xf numFmtId="0" fontId="3" fillId="11" borderId="26" xfId="0" applyFont="1" applyFill="1" applyBorder="1" applyAlignment="1">
      <alignment horizontal="center"/>
    </xf>
    <xf numFmtId="0" fontId="3" fillId="11" borderId="20" xfId="0" applyFont="1" applyFill="1" applyBorder="1" applyAlignment="1">
      <alignment horizontal="center"/>
    </xf>
    <xf numFmtId="0" fontId="3" fillId="11" borderId="39" xfId="0" applyFont="1" applyFill="1" applyBorder="1" applyAlignment="1">
      <alignment horizontal="center"/>
    </xf>
    <xf numFmtId="49" fontId="4" fillId="0" borderId="0" xfId="640" applyNumberFormat="1" applyFont="1" applyBorder="1" applyAlignment="1">
      <alignment horizontal="left" vertical="top" wrapText="1"/>
    </xf>
    <xf numFmtId="0" fontId="4" fillId="0" borderId="0" xfId="1742" applyFont="1" applyAlignment="1">
      <alignment horizontal="center" vertical="center" wrapText="1"/>
    </xf>
    <xf numFmtId="0" fontId="3" fillId="11" borderId="71" xfId="0" applyFont="1" applyFill="1" applyBorder="1" applyAlignment="1">
      <alignment horizontal="center"/>
    </xf>
    <xf numFmtId="0" fontId="3" fillId="11" borderId="72" xfId="0" applyFont="1" applyFill="1" applyBorder="1" applyAlignment="1">
      <alignment horizontal="center"/>
    </xf>
    <xf numFmtId="0" fontId="3" fillId="11" borderId="73" xfId="0" applyFont="1" applyFill="1" applyBorder="1" applyAlignment="1">
      <alignment horizontal="center"/>
    </xf>
    <xf numFmtId="0" fontId="3" fillId="11" borderId="32" xfId="0" applyFont="1" applyFill="1" applyBorder="1" applyAlignment="1">
      <alignment horizontal="center"/>
    </xf>
    <xf numFmtId="0" fontId="3" fillId="11" borderId="34" xfId="0" applyFont="1" applyFill="1" applyBorder="1" applyAlignment="1">
      <alignment horizontal="center"/>
    </xf>
    <xf numFmtId="0" fontId="3" fillId="11" borderId="33" xfId="0" applyFont="1" applyFill="1" applyBorder="1" applyAlignment="1">
      <alignment horizontal="center"/>
    </xf>
    <xf numFmtId="0" fontId="4" fillId="5" borderId="18" xfId="0" applyFont="1" applyFill="1" applyBorder="1" applyAlignment="1">
      <alignment horizontal="center" vertical="center"/>
    </xf>
    <xf numFmtId="0" fontId="4" fillId="5" borderId="0" xfId="0" applyFont="1" applyFill="1" applyBorder="1" applyAlignment="1">
      <alignment horizontal="center" vertical="center"/>
    </xf>
    <xf numFmtId="0" fontId="4" fillId="5" borderId="19" xfId="0" applyFont="1" applyFill="1" applyBorder="1" applyAlignment="1">
      <alignment horizontal="center" vertical="center"/>
    </xf>
    <xf numFmtId="0" fontId="4" fillId="0" borderId="34" xfId="640" applyFont="1" applyBorder="1" applyAlignment="1">
      <alignment horizontal="left" vertical="center" wrapText="1"/>
    </xf>
    <xf numFmtId="49" fontId="4" fillId="5" borderId="0" xfId="0" applyNumberFormat="1" applyFont="1" applyFill="1" applyBorder="1" applyAlignment="1">
      <alignment horizontal="left" vertical="center" wrapText="1"/>
    </xf>
    <xf numFmtId="0" fontId="3" fillId="0" borderId="0" xfId="640" applyFont="1" applyBorder="1" applyAlignment="1">
      <alignment horizontal="left" wrapText="1"/>
    </xf>
    <xf numFmtId="0" fontId="4" fillId="0" borderId="0" xfId="640" applyFont="1" applyBorder="1" applyAlignment="1">
      <alignment horizontal="center" wrapText="1"/>
    </xf>
    <xf numFmtId="0" fontId="4" fillId="4" borderId="32" xfId="640" applyFont="1" applyFill="1" applyBorder="1" applyAlignment="1">
      <alignment horizontal="center" vertical="center"/>
    </xf>
    <xf numFmtId="0" fontId="4" fillId="4" borderId="34" xfId="640" applyFont="1" applyFill="1" applyBorder="1" applyAlignment="1">
      <alignment horizontal="center" vertical="center"/>
    </xf>
    <xf numFmtId="0" fontId="4" fillId="4" borderId="33" xfId="640" applyFont="1" applyFill="1" applyBorder="1" applyAlignment="1">
      <alignment horizontal="center" vertical="center"/>
    </xf>
    <xf numFmtId="49" fontId="4" fillId="5" borderId="16" xfId="640" applyNumberFormat="1" applyFont="1" applyFill="1" applyBorder="1" applyAlignment="1">
      <alignment horizontal="left" vertical="top"/>
    </xf>
    <xf numFmtId="49" fontId="4" fillId="5" borderId="15" xfId="640" applyNumberFormat="1" applyFont="1" applyFill="1" applyBorder="1" applyAlignment="1">
      <alignment horizontal="left" vertical="top"/>
    </xf>
    <xf numFmtId="0" fontId="4" fillId="0" borderId="40" xfId="640" applyFont="1" applyBorder="1" applyAlignment="1">
      <alignment horizontal="left" vertical="center"/>
    </xf>
    <xf numFmtId="0" fontId="4" fillId="0" borderId="4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0" xfId="0" applyFont="1" applyFill="1" applyBorder="1" applyAlignment="1">
      <alignment horizontal="center" vertical="center"/>
    </xf>
    <xf numFmtId="0" fontId="3" fillId="11" borderId="22" xfId="0" applyFont="1" applyFill="1" applyBorder="1" applyAlignment="1">
      <alignment horizontal="center"/>
    </xf>
    <xf numFmtId="0" fontId="3" fillId="11" borderId="23" xfId="0" applyFont="1" applyFill="1" applyBorder="1" applyAlignment="1">
      <alignment horizontal="center"/>
    </xf>
    <xf numFmtId="0" fontId="3" fillId="11" borderId="24" xfId="0" applyFont="1" applyFill="1" applyBorder="1" applyAlignment="1">
      <alignment horizontal="center"/>
    </xf>
    <xf numFmtId="2" fontId="4" fillId="0" borderId="101" xfId="636" applyNumberFormat="1" applyFont="1" applyBorder="1" applyAlignment="1">
      <alignment horizontal="center"/>
    </xf>
    <xf numFmtId="2" fontId="4" fillId="0" borderId="23" xfId="636" applyNumberFormat="1" applyFont="1" applyBorder="1" applyAlignment="1">
      <alignment horizontal="center"/>
    </xf>
    <xf numFmtId="2" fontId="4" fillId="0" borderId="24" xfId="636" applyNumberFormat="1" applyFont="1" applyBorder="1" applyAlignment="1">
      <alignment horizontal="center"/>
    </xf>
    <xf numFmtId="2" fontId="4" fillId="0" borderId="69" xfId="636" applyNumberFormat="1" applyFont="1" applyBorder="1" applyAlignment="1">
      <alignment horizontal="center"/>
    </xf>
    <xf numFmtId="2" fontId="4" fillId="0" borderId="68" xfId="636" applyNumberFormat="1" applyFont="1" applyBorder="1" applyAlignment="1">
      <alignment horizontal="center"/>
    </xf>
    <xf numFmtId="2" fontId="4" fillId="0" borderId="70" xfId="636" applyNumberFormat="1" applyFont="1" applyBorder="1" applyAlignment="1">
      <alignment horizontal="center"/>
    </xf>
    <xf numFmtId="0" fontId="3" fillId="11" borderId="71" xfId="636" applyFont="1" applyFill="1" applyBorder="1" applyAlignment="1">
      <alignment horizontal="center"/>
    </xf>
    <xf numFmtId="0" fontId="3" fillId="11" borderId="72" xfId="636" applyFont="1" applyFill="1" applyBorder="1" applyAlignment="1">
      <alignment horizontal="center"/>
    </xf>
    <xf numFmtId="0" fontId="3" fillId="11" borderId="81" xfId="636" applyFont="1" applyFill="1" applyBorder="1" applyAlignment="1">
      <alignment horizontal="center"/>
    </xf>
    <xf numFmtId="0" fontId="3" fillId="11" borderId="27" xfId="636" applyFont="1" applyFill="1" applyBorder="1" applyAlignment="1">
      <alignment horizontal="center"/>
    </xf>
    <xf numFmtId="0" fontId="3" fillId="11" borderId="28" xfId="636" applyFont="1" applyFill="1" applyBorder="1" applyAlignment="1">
      <alignment horizontal="center"/>
    </xf>
    <xf numFmtId="0" fontId="3" fillId="11" borderId="44" xfId="636" applyFont="1" applyFill="1" applyBorder="1" applyAlignment="1">
      <alignment horizontal="center"/>
    </xf>
    <xf numFmtId="0" fontId="3" fillId="11" borderId="73" xfId="636" applyFont="1" applyFill="1" applyBorder="1" applyAlignment="1">
      <alignment horizontal="center"/>
    </xf>
    <xf numFmtId="2" fontId="4" fillId="0" borderId="100" xfId="636" applyNumberFormat="1" applyFont="1" applyBorder="1" applyAlignment="1">
      <alignment horizontal="center"/>
    </xf>
    <xf numFmtId="0" fontId="4" fillId="0" borderId="100" xfId="636" applyNumberFormat="1" applyFont="1" applyBorder="1" applyAlignment="1">
      <alignment horizontal="center"/>
    </xf>
    <xf numFmtId="0" fontId="4" fillId="0" borderId="99" xfId="636" applyNumberFormat="1" applyFont="1" applyBorder="1" applyAlignment="1">
      <alignment horizontal="center"/>
    </xf>
    <xf numFmtId="2" fontId="4" fillId="0" borderId="21" xfId="636" applyNumberFormat="1" applyFont="1" applyBorder="1" applyAlignment="1">
      <alignment horizontal="center"/>
    </xf>
    <xf numFmtId="0" fontId="4" fillId="0" borderId="21" xfId="636" applyNumberFormat="1" applyFont="1" applyBorder="1" applyAlignment="1">
      <alignment horizontal="center"/>
    </xf>
    <xf numFmtId="0" fontId="4" fillId="0" borderId="31" xfId="636" applyNumberFormat="1" applyFont="1" applyBorder="1" applyAlignment="1">
      <alignment horizontal="center"/>
    </xf>
    <xf numFmtId="49" fontId="3" fillId="0" borderId="8" xfId="636" applyNumberFormat="1" applyFont="1" applyFill="1" applyBorder="1" applyAlignment="1">
      <alignment horizontal="left" vertical="center" wrapText="1"/>
    </xf>
    <xf numFmtId="49" fontId="3" fillId="0" borderId="9" xfId="636" applyNumberFormat="1" applyFont="1" applyFill="1" applyBorder="1" applyAlignment="1">
      <alignment horizontal="left" vertical="center" wrapText="1"/>
    </xf>
    <xf numFmtId="0" fontId="3" fillId="11" borderId="26" xfId="636" applyFont="1" applyFill="1" applyBorder="1" applyAlignment="1">
      <alignment horizontal="center"/>
    </xf>
    <xf numFmtId="0" fontId="3" fillId="11" borderId="20" xfId="636" applyFont="1" applyFill="1" applyBorder="1" applyAlignment="1">
      <alignment horizontal="center"/>
    </xf>
    <xf numFmtId="0" fontId="3" fillId="11" borderId="39" xfId="636" applyFont="1" applyFill="1" applyBorder="1" applyAlignment="1">
      <alignment horizontal="center"/>
    </xf>
    <xf numFmtId="0" fontId="4" fillId="5" borderId="40" xfId="0" applyFont="1" applyFill="1" applyBorder="1" applyAlignment="1">
      <alignment horizontal="center" vertical="center"/>
    </xf>
    <xf numFmtId="0" fontId="4" fillId="5" borderId="50" xfId="0" applyFont="1" applyFill="1" applyBorder="1" applyAlignment="1">
      <alignment horizontal="center" vertical="center"/>
    </xf>
    <xf numFmtId="49" fontId="4" fillId="5" borderId="14" xfId="640" applyNumberFormat="1" applyFont="1" applyFill="1" applyBorder="1" applyAlignment="1">
      <alignment horizontal="left" vertical="top" wrapText="1"/>
    </xf>
    <xf numFmtId="49" fontId="4" fillId="5" borderId="18" xfId="640" applyNumberFormat="1" applyFont="1" applyFill="1" applyBorder="1" applyAlignment="1">
      <alignment horizontal="left" vertical="top" wrapText="1"/>
    </xf>
    <xf numFmtId="49" fontId="4" fillId="5" borderId="8" xfId="640" applyNumberFormat="1" applyFont="1" applyFill="1" applyBorder="1" applyAlignment="1">
      <alignment horizontal="left" vertical="top" wrapText="1"/>
    </xf>
    <xf numFmtId="49" fontId="4" fillId="5" borderId="9" xfId="640" applyNumberFormat="1" applyFont="1" applyFill="1" applyBorder="1" applyAlignment="1">
      <alignment horizontal="left" vertical="top" wrapText="1"/>
    </xf>
    <xf numFmtId="0" fontId="4" fillId="5" borderId="43" xfId="0" applyFont="1" applyFill="1" applyBorder="1" applyAlignment="1">
      <alignment horizontal="center" vertical="center"/>
    </xf>
    <xf numFmtId="0" fontId="4" fillId="5" borderId="28" xfId="0" applyFont="1" applyFill="1" applyBorder="1" applyAlignment="1">
      <alignment horizontal="center" vertical="center"/>
    </xf>
    <xf numFmtId="0" fontId="4" fillId="5" borderId="44" xfId="0" applyFont="1" applyFill="1" applyBorder="1" applyAlignment="1">
      <alignment horizontal="center" vertical="center"/>
    </xf>
    <xf numFmtId="49" fontId="4" fillId="5" borderId="15" xfId="640" applyNumberFormat="1" applyFont="1" applyFill="1" applyBorder="1" applyAlignment="1">
      <alignment horizontal="left" vertical="top" wrapText="1"/>
    </xf>
    <xf numFmtId="0" fontId="3" fillId="11" borderId="32" xfId="636" applyFont="1" applyFill="1" applyBorder="1" applyAlignment="1">
      <alignment horizontal="center"/>
    </xf>
    <xf numFmtId="0" fontId="3" fillId="11" borderId="34" xfId="636" applyFont="1" applyFill="1" applyBorder="1" applyAlignment="1">
      <alignment horizontal="center"/>
    </xf>
    <xf numFmtId="0" fontId="3" fillId="11" borderId="33" xfId="636" applyFont="1" applyFill="1" applyBorder="1" applyAlignment="1">
      <alignment horizontal="center"/>
    </xf>
    <xf numFmtId="49" fontId="4" fillId="5" borderId="32" xfId="640" applyNumberFormat="1" applyFont="1" applyFill="1" applyBorder="1" applyAlignment="1">
      <alignment horizontal="left" vertical="top" wrapText="1"/>
    </xf>
    <xf numFmtId="49" fontId="4" fillId="5" borderId="34" xfId="640" applyNumberFormat="1" applyFont="1" applyFill="1" applyBorder="1" applyAlignment="1">
      <alignment horizontal="left" vertical="top" wrapText="1"/>
    </xf>
    <xf numFmtId="49" fontId="4" fillId="5" borderId="80" xfId="640" applyNumberFormat="1" applyFont="1" applyFill="1" applyBorder="1" applyAlignment="1">
      <alignment horizontal="left" vertical="top" wrapText="1"/>
    </xf>
    <xf numFmtId="49" fontId="4" fillId="5" borderId="66" xfId="640" applyNumberFormat="1" applyFont="1" applyFill="1" applyBorder="1" applyAlignment="1">
      <alignment horizontal="left" vertical="top" wrapText="1"/>
    </xf>
    <xf numFmtId="49" fontId="4" fillId="5" borderId="25" xfId="640" applyNumberFormat="1" applyFont="1" applyFill="1" applyBorder="1" applyAlignment="1">
      <alignment horizontal="left" vertical="top" wrapText="1"/>
    </xf>
    <xf numFmtId="0" fontId="4" fillId="0" borderId="23" xfId="636" applyNumberFormat="1" applyFont="1" applyBorder="1" applyAlignment="1">
      <alignment horizontal="center"/>
    </xf>
    <xf numFmtId="0" fontId="4" fillId="0" borderId="24" xfId="636" applyNumberFormat="1" applyFont="1" applyBorder="1" applyAlignment="1">
      <alignment horizontal="center"/>
    </xf>
    <xf numFmtId="49" fontId="4" fillId="5" borderId="19" xfId="640" applyNumberFormat="1" applyFont="1" applyFill="1" applyBorder="1" applyAlignment="1">
      <alignment horizontal="left" vertical="top" wrapText="1"/>
    </xf>
    <xf numFmtId="49" fontId="3" fillId="0" borderId="0" xfId="636" applyNumberFormat="1" applyFont="1" applyFill="1" applyBorder="1" applyAlignment="1">
      <alignment horizontal="left" vertical="center" wrapText="1"/>
    </xf>
    <xf numFmtId="0" fontId="3" fillId="11" borderId="100" xfId="0" applyFont="1" applyFill="1" applyBorder="1" applyAlignment="1">
      <alignment horizontal="center"/>
    </xf>
    <xf numFmtId="0" fontId="3" fillId="11" borderId="99" xfId="0" applyFont="1" applyFill="1" applyBorder="1" applyAlignment="1">
      <alignment horizontal="center"/>
    </xf>
    <xf numFmtId="0" fontId="3" fillId="11" borderId="100" xfId="636" applyFont="1" applyFill="1" applyBorder="1" applyAlignment="1">
      <alignment horizontal="center"/>
    </xf>
    <xf numFmtId="0" fontId="3" fillId="11" borderId="99" xfId="636" applyFont="1" applyFill="1" applyBorder="1" applyAlignment="1">
      <alignment horizontal="center"/>
    </xf>
    <xf numFmtId="0" fontId="3" fillId="11" borderId="100" xfId="640" applyFont="1" applyFill="1" applyBorder="1" applyAlignment="1">
      <alignment horizontal="center"/>
    </xf>
    <xf numFmtId="0" fontId="3" fillId="11" borderId="99" xfId="640" applyFont="1" applyFill="1" applyBorder="1" applyAlignment="1">
      <alignment horizontal="center"/>
    </xf>
    <xf numFmtId="49" fontId="3" fillId="0" borderId="18" xfId="640" applyNumberFormat="1" applyFont="1" applyBorder="1" applyAlignment="1">
      <alignment horizontal="left" vertical="top" wrapText="1"/>
    </xf>
    <xf numFmtId="49" fontId="3" fillId="0" borderId="0" xfId="640" applyNumberFormat="1" applyFont="1" applyBorder="1" applyAlignment="1">
      <alignment horizontal="left" vertical="top" wrapText="1"/>
    </xf>
    <xf numFmtId="49" fontId="3" fillId="0" borderId="19" xfId="640" applyNumberFormat="1" applyFont="1" applyBorder="1" applyAlignment="1">
      <alignment horizontal="left" vertical="top" wrapText="1"/>
    </xf>
    <xf numFmtId="49" fontId="4" fillId="0" borderId="19" xfId="640" applyNumberFormat="1" applyFont="1" applyBorder="1" applyAlignment="1">
      <alignment horizontal="left" vertical="top" wrapText="1"/>
    </xf>
    <xf numFmtId="0" fontId="3" fillId="11" borderId="155" xfId="0" applyFont="1" applyFill="1" applyBorder="1" applyAlignment="1">
      <alignment horizontal="center"/>
    </xf>
    <xf numFmtId="0" fontId="3" fillId="11" borderId="159" xfId="0" applyFont="1" applyFill="1" applyBorder="1" applyAlignment="1">
      <alignment horizontal="center"/>
    </xf>
    <xf numFmtId="0" fontId="3" fillId="0" borderId="11" xfId="0" applyFont="1" applyBorder="1" applyAlignment="1">
      <alignment horizontal="center" vertical="center"/>
    </xf>
    <xf numFmtId="0" fontId="3" fillId="0" borderId="155" xfId="0" applyFont="1" applyBorder="1" applyAlignment="1">
      <alignment horizontal="center" vertical="center"/>
    </xf>
    <xf numFmtId="0" fontId="3" fillId="0" borderId="159" xfId="0" applyFont="1" applyBorder="1" applyAlignment="1">
      <alignment horizontal="center" vertical="center"/>
    </xf>
    <xf numFmtId="0" fontId="3" fillId="11" borderId="22" xfId="640" applyFont="1" applyFill="1" applyBorder="1" applyAlignment="1">
      <alignment horizontal="center"/>
    </xf>
    <xf numFmtId="0" fontId="3" fillId="11" borderId="23" xfId="640" applyFont="1" applyFill="1" applyBorder="1" applyAlignment="1">
      <alignment horizontal="center"/>
    </xf>
    <xf numFmtId="0" fontId="3" fillId="11" borderId="24" xfId="640" applyFont="1" applyFill="1" applyBorder="1" applyAlignment="1">
      <alignment horizontal="center"/>
    </xf>
    <xf numFmtId="0" fontId="16" fillId="0" borderId="14" xfId="23" applyNumberFormat="1" applyFont="1" applyFill="1" applyBorder="1" applyAlignment="1">
      <alignment horizontal="center" vertical="center"/>
    </xf>
    <xf numFmtId="0" fontId="16" fillId="0" borderId="15" xfId="23" applyNumberFormat="1" applyFont="1" applyFill="1" applyBorder="1" applyAlignment="1">
      <alignment horizontal="center" vertical="center"/>
    </xf>
    <xf numFmtId="0" fontId="16" fillId="0" borderId="8" xfId="23" applyNumberFormat="1" applyFont="1" applyFill="1" applyBorder="1" applyAlignment="1">
      <alignment horizontal="center" vertical="center"/>
    </xf>
    <xf numFmtId="0" fontId="16" fillId="0" borderId="10" xfId="23" applyNumberFormat="1" applyFont="1" applyFill="1" applyBorder="1" applyAlignment="1">
      <alignment horizontal="center" vertical="center"/>
    </xf>
    <xf numFmtId="0" fontId="4" fillId="0" borderId="0" xfId="23" applyFont="1" applyFill="1" applyBorder="1" applyAlignment="1">
      <alignment horizontal="left" vertical="center"/>
    </xf>
    <xf numFmtId="0" fontId="3" fillId="11" borderId="66" xfId="0" applyFont="1" applyFill="1" applyBorder="1" applyAlignment="1">
      <alignment horizontal="center"/>
    </xf>
    <xf numFmtId="0" fontId="3" fillId="11" borderId="25" xfId="0" applyFont="1" applyFill="1" applyBorder="1" applyAlignment="1">
      <alignment horizontal="center"/>
    </xf>
    <xf numFmtId="0" fontId="3" fillId="11" borderId="65" xfId="0" applyFont="1" applyFill="1" applyBorder="1" applyAlignment="1">
      <alignment horizontal="center"/>
    </xf>
    <xf numFmtId="49" fontId="4" fillId="0" borderId="16" xfId="0" applyNumberFormat="1" applyFont="1" applyBorder="1" applyAlignment="1">
      <alignment horizontal="left" vertical="top" wrapText="1"/>
    </xf>
    <xf numFmtId="49" fontId="4" fillId="0" borderId="9" xfId="0" applyNumberFormat="1" applyFont="1" applyBorder="1" applyAlignment="1">
      <alignment horizontal="left" vertical="top" wrapText="1"/>
    </xf>
    <xf numFmtId="0" fontId="3" fillId="4" borderId="80" xfId="636" applyFont="1" applyFill="1" applyBorder="1" applyAlignment="1">
      <alignment horizontal="left" vertical="center" wrapText="1"/>
    </xf>
    <xf numFmtId="0" fontId="3" fillId="4" borderId="72" xfId="636" applyFont="1" applyFill="1" applyBorder="1" applyAlignment="1">
      <alignment horizontal="left" vertical="center" wrapText="1"/>
    </xf>
    <xf numFmtId="0" fontId="3" fillId="4" borderId="81" xfId="636" applyFont="1" applyFill="1" applyBorder="1" applyAlignment="1">
      <alignment horizontal="left" vertical="center" wrapText="1"/>
    </xf>
    <xf numFmtId="49" fontId="4" fillId="0" borderId="0" xfId="23" applyNumberFormat="1" applyFont="1" applyBorder="1" applyAlignment="1">
      <alignment horizontal="left" vertical="top" wrapText="1"/>
    </xf>
    <xf numFmtId="49" fontId="4" fillId="0" borderId="15" xfId="0" applyNumberFormat="1" applyFont="1" applyBorder="1" applyAlignment="1">
      <alignment horizontal="left" vertical="top" wrapText="1"/>
    </xf>
    <xf numFmtId="0" fontId="2" fillId="4" borderId="34" xfId="683" applyFont="1" applyFill="1" applyBorder="1" applyAlignment="1">
      <alignment horizontal="left" vertical="center" wrapText="1"/>
    </xf>
    <xf numFmtId="49" fontId="4" fillId="0" borderId="0" xfId="683" applyNumberFormat="1" applyFont="1" applyBorder="1" applyAlignment="1">
      <alignment horizontal="left" vertical="top" wrapText="1"/>
    </xf>
    <xf numFmtId="0" fontId="3" fillId="11" borderId="11" xfId="683" applyFont="1" applyFill="1" applyBorder="1" applyAlignment="1">
      <alignment horizontal="center"/>
    </xf>
    <xf numFmtId="0" fontId="3" fillId="11" borderId="13" xfId="683" applyFont="1" applyFill="1" applyBorder="1" applyAlignment="1">
      <alignment horizontal="center"/>
    </xf>
    <xf numFmtId="0" fontId="3" fillId="11" borderId="12" xfId="683" applyFont="1" applyFill="1" applyBorder="1" applyAlignment="1">
      <alignment horizontal="center"/>
    </xf>
    <xf numFmtId="0" fontId="82" fillId="0" borderId="0" xfId="23" applyNumberFormat="1" applyFont="1" applyFill="1" applyBorder="1" applyAlignment="1">
      <alignment horizontal="center" vertical="center" wrapText="1"/>
    </xf>
    <xf numFmtId="0" fontId="25" fillId="0" borderId="0" xfId="23" applyNumberFormat="1" applyFont="1" applyFill="1" applyBorder="1" applyAlignment="1">
      <alignment horizontal="center" vertical="center" wrapText="1"/>
    </xf>
    <xf numFmtId="0" fontId="83" fillId="8" borderId="0" xfId="431" applyNumberFormat="1" applyFont="1" applyFill="1" applyBorder="1" applyAlignment="1">
      <alignment horizontal="center" vertical="center" wrapText="1"/>
    </xf>
    <xf numFmtId="4" fontId="4" fillId="0" borderId="0" xfId="23" applyNumberFormat="1" applyFont="1" applyBorder="1" applyAlignment="1">
      <alignment horizontal="left" wrapText="1"/>
    </xf>
    <xf numFmtId="0" fontId="7" fillId="0" borderId="17" xfId="23" applyBorder="1" applyAlignment="1">
      <alignment horizontal="center"/>
    </xf>
    <xf numFmtId="0" fontId="7" fillId="0" borderId="64" xfId="23" applyBorder="1" applyAlignment="1">
      <alignment horizontal="center"/>
    </xf>
    <xf numFmtId="0" fontId="7" fillId="0" borderId="67" xfId="23" applyBorder="1" applyAlignment="1">
      <alignment horizontal="center"/>
    </xf>
    <xf numFmtId="0" fontId="84" fillId="0" borderId="16" xfId="23" applyFont="1" applyBorder="1" applyAlignment="1">
      <alignment horizontal="center"/>
    </xf>
    <xf numFmtId="0" fontId="84" fillId="0" borderId="15" xfId="23" applyFont="1" applyBorder="1" applyAlignment="1">
      <alignment horizontal="center"/>
    </xf>
    <xf numFmtId="0" fontId="84" fillId="0" borderId="0" xfId="23" applyFont="1" applyBorder="1" applyAlignment="1">
      <alignment horizontal="center"/>
    </xf>
    <xf numFmtId="0" fontId="84" fillId="0" borderId="19" xfId="23" applyFont="1" applyBorder="1" applyAlignment="1">
      <alignment horizontal="center"/>
    </xf>
    <xf numFmtId="0" fontId="84" fillId="0" borderId="9" xfId="23" applyFont="1" applyBorder="1" applyAlignment="1">
      <alignment horizontal="center"/>
    </xf>
    <xf numFmtId="0" fontId="84" fillId="0" borderId="10" xfId="23" applyFont="1" applyBorder="1" applyAlignment="1">
      <alignment horizontal="center"/>
    </xf>
    <xf numFmtId="0" fontId="84" fillId="0" borderId="5" xfId="23" applyFont="1" applyBorder="1" applyAlignment="1">
      <alignment horizontal="center"/>
    </xf>
    <xf numFmtId="0" fontId="84" fillId="0" borderId="7" xfId="23" applyFont="1" applyBorder="1" applyAlignment="1">
      <alignment horizontal="center"/>
    </xf>
    <xf numFmtId="0" fontId="3" fillId="4" borderId="5" xfId="23" applyFont="1" applyFill="1" applyBorder="1" applyAlignment="1">
      <alignment horizontal="center"/>
    </xf>
    <xf numFmtId="0" fontId="3" fillId="4" borderId="7" xfId="23" applyFont="1" applyFill="1" applyBorder="1" applyAlignment="1">
      <alignment horizontal="center"/>
    </xf>
    <xf numFmtId="0" fontId="7" fillId="0" borderId="28" xfId="23" applyBorder="1" applyAlignment="1">
      <alignment horizontal="center" vertical="center"/>
    </xf>
    <xf numFmtId="40" fontId="7" fillId="0" borderId="0" xfId="23" applyNumberFormat="1" applyBorder="1" applyAlignment="1">
      <alignment horizontal="center" vertical="center"/>
    </xf>
    <xf numFmtId="1" fontId="3" fillId="0" borderId="5" xfId="23" applyNumberFormat="1" applyFont="1" applyBorder="1" applyAlignment="1">
      <alignment horizontal="center" vertical="center"/>
    </xf>
    <xf numFmtId="1" fontId="3" fillId="0" borderId="7" xfId="23" applyNumberFormat="1" applyFont="1" applyBorder="1" applyAlignment="1">
      <alignment horizontal="center" vertical="center"/>
    </xf>
    <xf numFmtId="1" fontId="3" fillId="0" borderId="6" xfId="23" applyNumberFormat="1" applyFont="1" applyBorder="1" applyAlignment="1">
      <alignment horizontal="center" vertical="center"/>
    </xf>
    <xf numFmtId="0" fontId="4" fillId="0" borderId="7" xfId="23" applyFont="1" applyBorder="1" applyAlignment="1">
      <alignment horizontal="left" vertical="center"/>
    </xf>
    <xf numFmtId="0" fontId="4" fillId="0" borderId="6" xfId="23" applyFont="1" applyBorder="1" applyAlignment="1">
      <alignment horizontal="left" vertical="center"/>
    </xf>
    <xf numFmtId="1" fontId="4" fillId="0" borderId="21" xfId="23" applyNumberFormat="1" applyFont="1" applyBorder="1" applyAlignment="1">
      <alignment horizontal="left"/>
    </xf>
    <xf numFmtId="1" fontId="3" fillId="46" borderId="34" xfId="23" applyNumberFormat="1" applyFont="1" applyFill="1" applyBorder="1" applyAlignment="1">
      <alignment horizontal="center"/>
    </xf>
    <xf numFmtId="1" fontId="4" fillId="0" borderId="69" xfId="23" applyNumberFormat="1" applyFont="1" applyBorder="1" applyAlignment="1">
      <alignment horizontal="left"/>
    </xf>
    <xf numFmtId="1" fontId="4" fillId="0" borderId="68" xfId="23" applyNumberFormat="1" applyFont="1" applyBorder="1" applyAlignment="1">
      <alignment horizontal="left"/>
    </xf>
    <xf numFmtId="1" fontId="4" fillId="0" borderId="79" xfId="23" applyNumberFormat="1" applyFont="1" applyBorder="1" applyAlignment="1">
      <alignment horizontal="left"/>
    </xf>
    <xf numFmtId="1" fontId="4" fillId="0" borderId="13" xfId="23" applyNumberFormat="1" applyFont="1" applyBorder="1" applyAlignment="1">
      <alignment horizontal="left"/>
    </xf>
    <xf numFmtId="0" fontId="4" fillId="0" borderId="18" xfId="23" applyFont="1" applyBorder="1" applyAlignment="1">
      <alignment horizontal="center"/>
    </xf>
    <xf numFmtId="0" fontId="4" fillId="0" borderId="0" xfId="23" applyFont="1" applyBorder="1" applyAlignment="1">
      <alignment horizontal="center"/>
    </xf>
    <xf numFmtId="0" fontId="4" fillId="0" borderId="19" xfId="23" applyFont="1" applyBorder="1" applyAlignment="1">
      <alignment horizontal="center"/>
    </xf>
    <xf numFmtId="10" fontId="12" fillId="9" borderId="16" xfId="23" applyNumberFormat="1" applyFont="1" applyFill="1" applyBorder="1" applyAlignment="1">
      <alignment horizontal="center" vertical="center"/>
    </xf>
    <xf numFmtId="10" fontId="12" fillId="9" borderId="15" xfId="23" applyNumberFormat="1" applyFont="1" applyFill="1" applyBorder="1" applyAlignment="1">
      <alignment horizontal="center" vertical="center"/>
    </xf>
    <xf numFmtId="10" fontId="12" fillId="9" borderId="9" xfId="23" applyNumberFormat="1" applyFont="1" applyFill="1" applyBorder="1" applyAlignment="1">
      <alignment horizontal="center" vertical="center"/>
    </xf>
    <xf numFmtId="10" fontId="12" fillId="9" borderId="10" xfId="23" applyNumberFormat="1" applyFont="1" applyFill="1" applyBorder="1" applyAlignment="1">
      <alignment horizontal="center" vertical="center"/>
    </xf>
    <xf numFmtId="0" fontId="85" fillId="9" borderId="14" xfId="23" applyFont="1" applyFill="1" applyBorder="1" applyAlignment="1">
      <alignment horizontal="center" vertical="center" wrapText="1"/>
    </xf>
    <xf numFmtId="0" fontId="85" fillId="9" borderId="16" xfId="23" applyFont="1" applyFill="1" applyBorder="1" applyAlignment="1">
      <alignment horizontal="center" vertical="center" wrapText="1"/>
    </xf>
    <xf numFmtId="0" fontId="85" fillId="9" borderId="15" xfId="23" applyFont="1" applyFill="1" applyBorder="1" applyAlignment="1">
      <alignment horizontal="center" vertical="center" wrapText="1"/>
    </xf>
    <xf numFmtId="0" fontId="85" fillId="9" borderId="8" xfId="23" applyFont="1" applyFill="1" applyBorder="1" applyAlignment="1">
      <alignment horizontal="center" vertical="center" wrapText="1"/>
    </xf>
    <xf numFmtId="0" fontId="85" fillId="9" borderId="9" xfId="23" applyFont="1" applyFill="1" applyBorder="1" applyAlignment="1">
      <alignment horizontal="center" vertical="center" wrapText="1"/>
    </xf>
    <xf numFmtId="0" fontId="85" fillId="9" borderId="10" xfId="23" applyFont="1" applyFill="1" applyBorder="1" applyAlignment="1">
      <alignment horizontal="center" vertical="center" wrapText="1"/>
    </xf>
    <xf numFmtId="4" fontId="3" fillId="46" borderId="34" xfId="23" applyNumberFormat="1" applyFont="1" applyFill="1" applyBorder="1" applyAlignment="1">
      <alignment horizontal="center"/>
    </xf>
    <xf numFmtId="4" fontId="3" fillId="46" borderId="33" xfId="23" applyNumberFormat="1" applyFont="1" applyFill="1" applyBorder="1" applyAlignment="1">
      <alignment horizontal="center"/>
    </xf>
    <xf numFmtId="4" fontId="4" fillId="0" borderId="21" xfId="23" applyNumberFormat="1" applyFont="1" applyBorder="1" applyAlignment="1">
      <alignment horizontal="center"/>
    </xf>
    <xf numFmtId="4" fontId="4" fillId="0" borderId="31" xfId="23" applyNumberFormat="1" applyFont="1" applyBorder="1" applyAlignment="1">
      <alignment horizontal="center"/>
    </xf>
    <xf numFmtId="4" fontId="4" fillId="14" borderId="13" xfId="23" applyNumberFormat="1" applyFont="1" applyFill="1" applyBorder="1" applyAlignment="1">
      <alignment horizontal="center"/>
    </xf>
    <xf numFmtId="4" fontId="4" fillId="14" borderId="12" xfId="23" applyNumberFormat="1" applyFont="1" applyFill="1" applyBorder="1" applyAlignment="1">
      <alignment horizontal="center"/>
    </xf>
    <xf numFmtId="4" fontId="4" fillId="0" borderId="13" xfId="23" applyNumberFormat="1" applyFont="1" applyBorder="1" applyAlignment="1">
      <alignment horizontal="center"/>
    </xf>
    <xf numFmtId="4" fontId="4" fillId="0" borderId="12" xfId="23" applyNumberFormat="1" applyFont="1" applyBorder="1" applyAlignment="1">
      <alignment horizontal="center"/>
    </xf>
    <xf numFmtId="0" fontId="3" fillId="0" borderId="5" xfId="23" applyFont="1" applyBorder="1" applyAlignment="1">
      <alignment horizontal="center"/>
    </xf>
    <xf numFmtId="0" fontId="3" fillId="0" borderId="7" xfId="23" applyFont="1" applyBorder="1" applyAlignment="1">
      <alignment horizontal="center"/>
    </xf>
    <xf numFmtId="0" fontId="93" fillId="0" borderId="5" xfId="23" applyFont="1" applyBorder="1" applyAlignment="1">
      <alignment horizontal="center" vertical="center"/>
    </xf>
    <xf numFmtId="0" fontId="93" fillId="0" borderId="7" xfId="23" applyFont="1" applyBorder="1" applyAlignment="1">
      <alignment horizontal="center" vertical="center"/>
    </xf>
    <xf numFmtId="0" fontId="93" fillId="0" borderId="6" xfId="23" applyFont="1" applyBorder="1" applyAlignment="1">
      <alignment horizontal="center" vertical="center"/>
    </xf>
    <xf numFmtId="0" fontId="4" fillId="0" borderId="14" xfId="23" applyFont="1" applyFill="1" applyBorder="1" applyAlignment="1">
      <alignment horizontal="center"/>
    </xf>
    <xf numFmtId="0" fontId="4" fillId="0" borderId="16" xfId="23" applyFont="1" applyFill="1" applyBorder="1" applyAlignment="1">
      <alignment horizontal="center"/>
    </xf>
    <xf numFmtId="0" fontId="4" fillId="0" borderId="15" xfId="23" applyFont="1" applyFill="1" applyBorder="1" applyAlignment="1">
      <alignment horizontal="center"/>
    </xf>
    <xf numFmtId="0" fontId="4" fillId="0" borderId="8" xfId="23" applyFont="1" applyFill="1" applyBorder="1" applyAlignment="1">
      <alignment horizontal="center" vertical="center"/>
    </xf>
    <xf numFmtId="0" fontId="4" fillId="0" borderId="9" xfId="23" applyFont="1" applyFill="1" applyBorder="1" applyAlignment="1">
      <alignment horizontal="center" vertical="center"/>
    </xf>
    <xf numFmtId="0" fontId="4" fillId="0" borderId="10" xfId="23" applyFont="1" applyFill="1" applyBorder="1" applyAlignment="1">
      <alignment horizontal="center" vertical="center"/>
    </xf>
    <xf numFmtId="166" fontId="3" fillId="0" borderId="5" xfId="9" applyFont="1" applyBorder="1" applyAlignment="1">
      <alignment horizontal="center" vertical="center"/>
    </xf>
    <xf numFmtId="166" fontId="3" fillId="0" borderId="6" xfId="9" applyFont="1" applyBorder="1" applyAlignment="1">
      <alignment horizontal="center" vertical="center"/>
    </xf>
    <xf numFmtId="0" fontId="3" fillId="0" borderId="13" xfId="23" applyFont="1" applyBorder="1" applyAlignment="1">
      <alignment horizontal="center"/>
    </xf>
    <xf numFmtId="0" fontId="3" fillId="0" borderId="12" xfId="23" applyFont="1" applyBorder="1" applyAlignment="1">
      <alignment horizontal="center"/>
    </xf>
    <xf numFmtId="4" fontId="3" fillId="46" borderId="13" xfId="23" applyNumberFormat="1" applyFont="1" applyFill="1" applyBorder="1" applyAlignment="1">
      <alignment horizontal="center"/>
    </xf>
    <xf numFmtId="4" fontId="3" fillId="46" borderId="12" xfId="23" applyNumberFormat="1" applyFont="1" applyFill="1" applyBorder="1" applyAlignment="1">
      <alignment horizontal="center"/>
    </xf>
    <xf numFmtId="0" fontId="3" fillId="0" borderId="34" xfId="23" applyFont="1" applyBorder="1" applyAlignment="1">
      <alignment horizontal="center" vertical="center"/>
    </xf>
    <xf numFmtId="0" fontId="3" fillId="0" borderId="13" xfId="23" applyFont="1" applyBorder="1" applyAlignment="1">
      <alignment horizontal="center" vertical="center"/>
    </xf>
    <xf numFmtId="1" fontId="3" fillId="46" borderId="13" xfId="23" applyNumberFormat="1" applyFont="1" applyFill="1" applyBorder="1" applyAlignment="1">
      <alignment horizontal="center"/>
    </xf>
    <xf numFmtId="0" fontId="4" fillId="0" borderId="2" xfId="1" applyNumberFormat="1" applyFont="1" applyBorder="1" applyAlignment="1">
      <alignment horizontal="center" vertical="center" wrapText="1"/>
    </xf>
    <xf numFmtId="0" fontId="4" fillId="0" borderId="3" xfId="1" applyNumberFormat="1" applyFont="1" applyBorder="1" applyAlignment="1">
      <alignment horizontal="center" vertical="center" wrapText="1"/>
    </xf>
    <xf numFmtId="0" fontId="4" fillId="0" borderId="4" xfId="1" applyNumberFormat="1" applyFont="1" applyBorder="1" applyAlignment="1">
      <alignment horizontal="center" vertical="center" wrapText="1"/>
    </xf>
    <xf numFmtId="0" fontId="12" fillId="0" borderId="14" xfId="1" applyFont="1" applyFill="1" applyBorder="1" applyAlignment="1">
      <alignment horizontal="center" vertical="center"/>
    </xf>
    <xf numFmtId="0" fontId="12" fillId="0" borderId="8" xfId="1" applyFont="1" applyFill="1" applyBorder="1" applyAlignment="1">
      <alignment horizontal="center" vertical="center"/>
    </xf>
    <xf numFmtId="10" fontId="12" fillId="0" borderId="2" xfId="36" applyNumberFormat="1" applyFont="1" applyFill="1" applyBorder="1" applyAlignment="1">
      <alignment horizontal="center" vertical="center" wrapText="1"/>
    </xf>
    <xf numFmtId="10" fontId="12" fillId="0" borderId="4" xfId="36" applyNumberFormat="1" applyFont="1" applyFill="1" applyBorder="1" applyAlignment="1">
      <alignment horizontal="center" vertical="center" wrapText="1"/>
    </xf>
    <xf numFmtId="0" fontId="72" fillId="0" borderId="0" xfId="23" applyFont="1" applyBorder="1" applyAlignment="1">
      <alignment horizontal="right" vertical="center"/>
    </xf>
    <xf numFmtId="0" fontId="7" fillId="0" borderId="0" xfId="23" applyBorder="1" applyAlignment="1">
      <alignment horizontal="left" vertical="center"/>
    </xf>
    <xf numFmtId="0" fontId="3" fillId="0" borderId="32" xfId="23" applyFont="1" applyBorder="1" applyAlignment="1">
      <alignment horizontal="center" vertical="center"/>
    </xf>
    <xf numFmtId="0" fontId="3" fillId="0" borderId="11" xfId="23" applyFont="1" applyBorder="1" applyAlignment="1">
      <alignment horizontal="center" vertical="center"/>
    </xf>
    <xf numFmtId="0" fontId="18" fillId="0" borderId="28" xfId="1" applyFont="1" applyFill="1" applyBorder="1" applyAlignment="1">
      <alignment horizontal="right" vertical="center"/>
    </xf>
    <xf numFmtId="0" fontId="25" fillId="4" borderId="5" xfId="1" applyNumberFormat="1" applyFont="1" applyFill="1" applyBorder="1" applyAlignment="1">
      <alignment horizontal="center" vertical="center" wrapText="1"/>
    </xf>
    <xf numFmtId="0" fontId="94" fillId="4" borderId="7" xfId="1" applyNumberFormat="1" applyFont="1" applyFill="1" applyBorder="1" applyAlignment="1">
      <alignment horizontal="center" vertical="center" wrapText="1"/>
    </xf>
    <xf numFmtId="0" fontId="94" fillId="4" borderId="6" xfId="1" applyNumberFormat="1" applyFont="1" applyFill="1" applyBorder="1" applyAlignment="1">
      <alignment horizontal="center" vertical="center" wrapText="1"/>
    </xf>
    <xf numFmtId="0" fontId="3" fillId="0" borderId="34" xfId="23" applyFont="1" applyBorder="1" applyAlignment="1">
      <alignment horizontal="center"/>
    </xf>
    <xf numFmtId="0" fontId="3" fillId="0" borderId="33" xfId="23" applyFont="1" applyBorder="1" applyAlignment="1">
      <alignment horizontal="center"/>
    </xf>
    <xf numFmtId="1" fontId="3" fillId="0" borderId="5" xfId="640" applyNumberFormat="1" applyFont="1" applyBorder="1" applyAlignment="1">
      <alignment horizontal="center" vertical="center"/>
    </xf>
    <xf numFmtId="1" fontId="3" fillId="0" borderId="7" xfId="640" applyNumberFormat="1" applyFont="1" applyBorder="1" applyAlignment="1">
      <alignment horizontal="center" vertical="center"/>
    </xf>
    <xf numFmtId="1" fontId="3" fillId="0" borderId="6" xfId="640" applyNumberFormat="1" applyFont="1" applyBorder="1" applyAlignment="1">
      <alignment horizontal="center" vertical="center"/>
    </xf>
    <xf numFmtId="0" fontId="4" fillId="0" borderId="7" xfId="640" applyFont="1" applyBorder="1" applyAlignment="1">
      <alignment horizontal="left" vertical="center"/>
    </xf>
    <xf numFmtId="0" fontId="4" fillId="0" borderId="6" xfId="640" applyFont="1" applyBorder="1" applyAlignment="1">
      <alignment horizontal="left" vertical="center"/>
    </xf>
    <xf numFmtId="0" fontId="93" fillId="0" borderId="5" xfId="640" applyFont="1" applyBorder="1" applyAlignment="1">
      <alignment horizontal="center" vertical="center"/>
    </xf>
    <xf numFmtId="0" fontId="93" fillId="0" borderId="7" xfId="640" applyFont="1" applyBorder="1" applyAlignment="1">
      <alignment horizontal="center" vertical="center"/>
    </xf>
    <xf numFmtId="0" fontId="93" fillId="0" borderId="6" xfId="640" applyFont="1" applyBorder="1" applyAlignment="1">
      <alignment horizontal="center" vertical="center"/>
    </xf>
    <xf numFmtId="0" fontId="72" fillId="0" borderId="0" xfId="640" applyFont="1" applyBorder="1" applyAlignment="1">
      <alignment horizontal="right" vertical="center"/>
    </xf>
    <xf numFmtId="0" fontId="5" fillId="0" borderId="28" xfId="640" applyBorder="1" applyAlignment="1">
      <alignment horizontal="center" vertical="center"/>
    </xf>
    <xf numFmtId="0" fontId="5" fillId="0" borderId="0" xfId="640" applyBorder="1" applyAlignment="1">
      <alignment horizontal="left" vertical="center"/>
    </xf>
    <xf numFmtId="40" fontId="5" fillId="0" borderId="0" xfId="640" applyNumberFormat="1" applyBorder="1" applyAlignment="1">
      <alignment horizontal="center" vertical="center"/>
    </xf>
    <xf numFmtId="0" fontId="4" fillId="0" borderId="14" xfId="640" applyFont="1" applyFill="1" applyBorder="1" applyAlignment="1">
      <alignment horizontal="center"/>
    </xf>
    <xf numFmtId="0" fontId="4" fillId="0" borderId="16" xfId="640" applyFont="1" applyFill="1" applyBorder="1" applyAlignment="1">
      <alignment horizontal="center"/>
    </xf>
    <xf numFmtId="0" fontId="4" fillId="0" borderId="15" xfId="640" applyFont="1" applyFill="1" applyBorder="1" applyAlignment="1">
      <alignment horizontal="center"/>
    </xf>
    <xf numFmtId="0" fontId="4" fillId="0" borderId="8" xfId="640" applyFont="1" applyFill="1" applyBorder="1" applyAlignment="1">
      <alignment horizontal="center" vertical="center"/>
    </xf>
    <xf numFmtId="0" fontId="4" fillId="0" borderId="9" xfId="640" applyFont="1" applyFill="1" applyBorder="1" applyAlignment="1">
      <alignment horizontal="center" vertical="center"/>
    </xf>
    <xf numFmtId="0" fontId="4" fillId="0" borderId="10" xfId="640" applyFont="1" applyFill="1" applyBorder="1" applyAlignment="1">
      <alignment horizontal="center" vertical="center"/>
    </xf>
    <xf numFmtId="0" fontId="85" fillId="9" borderId="14" xfId="640" applyFont="1" applyFill="1" applyBorder="1" applyAlignment="1">
      <alignment horizontal="center" vertical="center" wrapText="1"/>
    </xf>
    <xf numFmtId="0" fontId="85" fillId="9" borderId="16" xfId="640" applyFont="1" applyFill="1" applyBorder="1" applyAlignment="1">
      <alignment horizontal="center" vertical="center" wrapText="1"/>
    </xf>
    <xf numFmtId="0" fontId="85" fillId="9" borderId="15" xfId="640" applyFont="1" applyFill="1" applyBorder="1" applyAlignment="1">
      <alignment horizontal="center" vertical="center" wrapText="1"/>
    </xf>
    <xf numFmtId="0" fontId="85" fillId="9" borderId="8" xfId="640" applyFont="1" applyFill="1" applyBorder="1" applyAlignment="1">
      <alignment horizontal="center" vertical="center" wrapText="1"/>
    </xf>
    <xf numFmtId="0" fontId="85" fillId="9" borderId="9" xfId="640" applyFont="1" applyFill="1" applyBorder="1" applyAlignment="1">
      <alignment horizontal="center" vertical="center" wrapText="1"/>
    </xf>
    <xf numFmtId="0" fontId="85" fillId="9" borderId="10" xfId="640" applyFont="1" applyFill="1" applyBorder="1" applyAlignment="1">
      <alignment horizontal="center" vertical="center" wrapText="1"/>
    </xf>
    <xf numFmtId="10" fontId="12" fillId="9" borderId="16" xfId="640" applyNumberFormat="1" applyFont="1" applyFill="1" applyBorder="1" applyAlignment="1">
      <alignment horizontal="center" vertical="center"/>
    </xf>
    <xf numFmtId="10" fontId="12" fillId="9" borderId="15" xfId="640" applyNumberFormat="1" applyFont="1" applyFill="1" applyBorder="1" applyAlignment="1">
      <alignment horizontal="center" vertical="center"/>
    </xf>
    <xf numFmtId="10" fontId="12" fillId="9" borderId="9" xfId="640" applyNumberFormat="1" applyFont="1" applyFill="1" applyBorder="1" applyAlignment="1">
      <alignment horizontal="center" vertical="center"/>
    </xf>
    <xf numFmtId="10" fontId="12" fillId="9" borderId="10" xfId="640" applyNumberFormat="1" applyFont="1" applyFill="1" applyBorder="1" applyAlignment="1">
      <alignment horizontal="center" vertical="center"/>
    </xf>
    <xf numFmtId="0" fontId="3" fillId="0" borderId="5" xfId="640" applyFont="1" applyBorder="1" applyAlignment="1">
      <alignment horizontal="center"/>
    </xf>
    <xf numFmtId="0" fontId="3" fillId="0" borderId="7" xfId="640" applyFont="1" applyBorder="1" applyAlignment="1">
      <alignment horizontal="center"/>
    </xf>
    <xf numFmtId="166" fontId="3" fillId="0" borderId="5" xfId="644" applyFont="1" applyBorder="1" applyAlignment="1">
      <alignment horizontal="center" vertical="center"/>
    </xf>
    <xf numFmtId="166" fontId="3" fillId="0" borderId="6" xfId="644" applyFont="1" applyBorder="1" applyAlignment="1">
      <alignment horizontal="center" vertical="center"/>
    </xf>
    <xf numFmtId="1" fontId="4" fillId="0" borderId="220" xfId="640" applyNumberFormat="1" applyFont="1" applyBorder="1" applyAlignment="1">
      <alignment horizontal="left"/>
    </xf>
    <xf numFmtId="4" fontId="4" fillId="0" borderId="220" xfId="640" applyNumberFormat="1" applyFont="1" applyBorder="1" applyAlignment="1">
      <alignment horizontal="center"/>
    </xf>
    <xf numFmtId="4" fontId="4" fillId="0" borderId="213" xfId="640" applyNumberFormat="1" applyFont="1" applyBorder="1" applyAlignment="1">
      <alignment horizontal="center"/>
    </xf>
    <xf numFmtId="1" fontId="4" fillId="0" borderId="183" xfId="640" applyNumberFormat="1" applyFont="1" applyBorder="1" applyAlignment="1">
      <alignment horizontal="left"/>
    </xf>
    <xf numFmtId="4" fontId="4" fillId="0" borderId="183" xfId="640" quotePrefix="1" applyNumberFormat="1" applyFont="1" applyBorder="1" applyAlignment="1">
      <alignment horizontal="center"/>
    </xf>
    <xf numFmtId="4" fontId="4" fillId="0" borderId="167" xfId="640" applyNumberFormat="1" applyFont="1" applyBorder="1" applyAlignment="1">
      <alignment horizontal="center"/>
    </xf>
    <xf numFmtId="1" fontId="4" fillId="0" borderId="218" xfId="640" applyNumberFormat="1" applyFont="1" applyBorder="1" applyAlignment="1">
      <alignment horizontal="left"/>
    </xf>
    <xf numFmtId="1" fontId="4" fillId="0" borderId="219" xfId="640" applyNumberFormat="1" applyFont="1" applyBorder="1" applyAlignment="1">
      <alignment horizontal="left"/>
    </xf>
    <xf numFmtId="1" fontId="4" fillId="0" borderId="221" xfId="640" applyNumberFormat="1" applyFont="1" applyBorder="1" applyAlignment="1">
      <alignment horizontal="left"/>
    </xf>
    <xf numFmtId="4" fontId="4" fillId="0" borderId="183" xfId="640" applyNumberFormat="1" applyFont="1" applyBorder="1" applyAlignment="1">
      <alignment horizontal="center"/>
    </xf>
    <xf numFmtId="0" fontId="4" fillId="0" borderId="18" xfId="640" applyFont="1" applyBorder="1" applyAlignment="1">
      <alignment horizontal="center"/>
    </xf>
    <xf numFmtId="1" fontId="3" fillId="46" borderId="34" xfId="640" applyNumberFormat="1" applyFont="1" applyFill="1" applyBorder="1" applyAlignment="1">
      <alignment horizontal="center"/>
    </xf>
    <xf numFmtId="4" fontId="3" fillId="46" borderId="34" xfId="640" applyNumberFormat="1" applyFont="1" applyFill="1" applyBorder="1" applyAlignment="1">
      <alignment horizontal="center"/>
    </xf>
    <xf numFmtId="4" fontId="3" fillId="46" borderId="33" xfId="640" applyNumberFormat="1" applyFont="1" applyFill="1" applyBorder="1" applyAlignment="1">
      <alignment horizontal="center"/>
    </xf>
    <xf numFmtId="4" fontId="4" fillId="14" borderId="220" xfId="640" applyNumberFormat="1" applyFont="1" applyFill="1" applyBorder="1" applyAlignment="1">
      <alignment horizontal="center"/>
    </xf>
    <xf numFmtId="4" fontId="4" fillId="14" borderId="213" xfId="640" applyNumberFormat="1" applyFont="1" applyFill="1" applyBorder="1" applyAlignment="1">
      <alignment horizontal="center"/>
    </xf>
    <xf numFmtId="0" fontId="3" fillId="0" borderId="32" xfId="640" applyFont="1" applyBorder="1" applyAlignment="1">
      <alignment horizontal="center" vertical="center"/>
    </xf>
    <xf numFmtId="0" fontId="3" fillId="0" borderId="180" xfId="640" applyFont="1" applyBorder="1" applyAlignment="1">
      <alignment horizontal="center" vertical="center"/>
    </xf>
    <xf numFmtId="0" fontId="3" fillId="0" borderId="34" xfId="640" applyFont="1" applyBorder="1" applyAlignment="1">
      <alignment horizontal="center" vertical="center"/>
    </xf>
    <xf numFmtId="0" fontId="3" fillId="0" borderId="220" xfId="640" applyFont="1" applyBorder="1" applyAlignment="1">
      <alignment horizontal="center" vertical="center"/>
    </xf>
    <xf numFmtId="0" fontId="3" fillId="0" borderId="34" xfId="640" applyFont="1" applyBorder="1" applyAlignment="1">
      <alignment horizontal="center"/>
    </xf>
    <xf numFmtId="0" fontId="3" fillId="0" borderId="33" xfId="640" applyFont="1" applyBorder="1" applyAlignment="1">
      <alignment horizontal="center"/>
    </xf>
    <xf numFmtId="0" fontId="3" fillId="0" borderId="220" xfId="640" applyFont="1" applyBorder="1" applyAlignment="1">
      <alignment horizontal="center"/>
    </xf>
    <xf numFmtId="0" fontId="3" fillId="0" borderId="213" xfId="640" applyFont="1" applyBorder="1" applyAlignment="1">
      <alignment horizontal="center"/>
    </xf>
    <xf numFmtId="1" fontId="3" fillId="46" borderId="220" xfId="640" applyNumberFormat="1" applyFont="1" applyFill="1" applyBorder="1" applyAlignment="1">
      <alignment horizontal="center"/>
    </xf>
    <xf numFmtId="4" fontId="3" fillId="46" borderId="220" xfId="640" applyNumberFormat="1" applyFont="1" applyFill="1" applyBorder="1" applyAlignment="1">
      <alignment horizontal="center"/>
    </xf>
    <xf numFmtId="4" fontId="3" fillId="46" borderId="213" xfId="640" applyNumberFormat="1" applyFont="1" applyFill="1" applyBorder="1" applyAlignment="1">
      <alignment horizontal="center"/>
    </xf>
    <xf numFmtId="10" fontId="12" fillId="0" borderId="2" xfId="645" applyNumberFormat="1" applyFont="1" applyFill="1" applyBorder="1" applyAlignment="1">
      <alignment horizontal="center" vertical="center" wrapText="1"/>
    </xf>
    <xf numFmtId="10" fontId="12" fillId="0" borderId="4" xfId="645" applyNumberFormat="1" applyFont="1" applyFill="1" applyBorder="1" applyAlignment="1">
      <alignment horizontal="center" vertical="center" wrapText="1"/>
    </xf>
    <xf numFmtId="0" fontId="5" fillId="0" borderId="16" xfId="1" applyFont="1" applyFill="1" applyBorder="1" applyAlignment="1">
      <alignment vertical="center" wrapText="1"/>
    </xf>
    <xf numFmtId="0" fontId="107" fillId="47" borderId="90" xfId="0" applyFont="1" applyFill="1" applyBorder="1" applyAlignment="1">
      <alignment horizontal="center" vertical="center"/>
    </xf>
    <xf numFmtId="0" fontId="5" fillId="0" borderId="5" xfId="1" applyNumberFormat="1" applyFont="1" applyBorder="1" applyAlignment="1">
      <alignment horizontal="center" vertical="center" wrapText="1"/>
    </xf>
    <xf numFmtId="0" fontId="5" fillId="0" borderId="7" xfId="1" applyNumberFormat="1" applyFont="1" applyBorder="1" applyAlignment="1">
      <alignment horizontal="center" vertical="center" wrapText="1"/>
    </xf>
    <xf numFmtId="10" fontId="12" fillId="0" borderId="14" xfId="645" applyNumberFormat="1" applyFont="1" applyFill="1" applyBorder="1" applyAlignment="1">
      <alignment horizontal="center" vertical="center" wrapText="1"/>
    </xf>
    <xf numFmtId="10" fontId="12" fillId="0" borderId="15" xfId="645" applyNumberFormat="1" applyFont="1" applyFill="1" applyBorder="1" applyAlignment="1">
      <alignment horizontal="center" vertical="center" wrapText="1"/>
    </xf>
    <xf numFmtId="10" fontId="12" fillId="0" borderId="8" xfId="645" applyNumberFormat="1" applyFont="1" applyFill="1" applyBorder="1" applyAlignment="1">
      <alignment horizontal="center" vertical="center" wrapText="1"/>
    </xf>
    <xf numFmtId="10" fontId="12" fillId="0" borderId="10" xfId="645" applyNumberFormat="1" applyFont="1" applyFill="1" applyBorder="1" applyAlignment="1">
      <alignment horizontal="center" vertical="center" wrapText="1"/>
    </xf>
    <xf numFmtId="0" fontId="3" fillId="4" borderId="5" xfId="1" quotePrefix="1" applyNumberFormat="1" applyFont="1" applyFill="1" applyBorder="1" applyAlignment="1">
      <alignment horizontal="center" vertical="center" wrapText="1"/>
    </xf>
    <xf numFmtId="0" fontId="105" fillId="47" borderId="89" xfId="0" applyFont="1" applyFill="1" applyBorder="1" applyAlignment="1">
      <alignment horizontal="center" vertical="center"/>
    </xf>
    <xf numFmtId="0" fontId="106" fillId="0" borderId="90" xfId="0" applyFont="1" applyBorder="1" applyAlignment="1">
      <alignment horizontal="center" vertical="center" wrapText="1"/>
    </xf>
    <xf numFmtId="0" fontId="107" fillId="48" borderId="90" xfId="0" applyFont="1" applyFill="1" applyBorder="1" applyAlignment="1">
      <alignment horizontal="center" vertical="center"/>
    </xf>
  </cellXfs>
  <cellStyles count="15837">
    <cellStyle name="_x000d__x000a_JournalTemplate=C:\COMFO\CTALK\JOURSTD.TPL_x000d__x000a_LbStateAddress=3 3 0 251 1 89 2 311_x000d__x000a_LbStateJou" xfId="128"/>
    <cellStyle name="0,00###" xfId="2894"/>
    <cellStyle name="0,00### 2" xfId="7159"/>
    <cellStyle name="0.0" xfId="2895"/>
    <cellStyle name="0.0 2" xfId="7160"/>
    <cellStyle name="12" xfId="2896"/>
    <cellStyle name="12 2" xfId="3669"/>
    <cellStyle name="12 2 2" xfId="4947"/>
    <cellStyle name="12 2 3" xfId="5838"/>
    <cellStyle name="12 2 3 2" xfId="11977"/>
    <cellStyle name="12 2 3 3" xfId="11278"/>
    <cellStyle name="12 3" xfId="7161"/>
    <cellStyle name="20% - Accent1" xfId="347"/>
    <cellStyle name="20% - Accent2" xfId="348"/>
    <cellStyle name="20% - Accent3" xfId="349"/>
    <cellStyle name="20% - Accent4" xfId="350"/>
    <cellStyle name="20% - Accent5" xfId="351"/>
    <cellStyle name="20% - Accent6" xfId="352"/>
    <cellStyle name="20% - Ênfase1 100" xfId="129"/>
    <cellStyle name="20% - Ênfase1 2" xfId="353"/>
    <cellStyle name="20% - Ênfase1 2 2" xfId="2897"/>
    <cellStyle name="20% - Ênfase1 2 3" xfId="10608"/>
    <cellStyle name="20% - Ênfase2 2" xfId="354"/>
    <cellStyle name="20% - Ênfase2 2 2" xfId="2898"/>
    <cellStyle name="20% - Ênfase2 2 3" xfId="10609"/>
    <cellStyle name="20% - Ênfase3 2" xfId="355"/>
    <cellStyle name="20% - Ênfase3 2 2" xfId="2899"/>
    <cellStyle name="20% - Ênfase3 2 3" xfId="10610"/>
    <cellStyle name="20% - Ênfase4 2" xfId="356"/>
    <cellStyle name="20% - Ênfase4 2 2" xfId="2900"/>
    <cellStyle name="20% - Ênfase4 2 3" xfId="10611"/>
    <cellStyle name="20% - Ênfase5 2" xfId="357"/>
    <cellStyle name="20% - Ênfase5 2 2" xfId="2901"/>
    <cellStyle name="20% - Ênfase5 2 3" xfId="10612"/>
    <cellStyle name="20% - Ênfase6 2" xfId="358"/>
    <cellStyle name="20% - Ênfase6 2 2" xfId="2902"/>
    <cellStyle name="20% - Ênfase6 2 3" xfId="10613"/>
    <cellStyle name="40% - Accent1" xfId="359"/>
    <cellStyle name="40% - Accent2" xfId="360"/>
    <cellStyle name="40% - Accent3" xfId="361"/>
    <cellStyle name="40% - Accent4" xfId="362"/>
    <cellStyle name="40% - Accent5" xfId="363"/>
    <cellStyle name="40% - Accent6" xfId="364"/>
    <cellStyle name="40% - Ênfase1 2" xfId="365"/>
    <cellStyle name="40% - Ênfase1 2 2" xfId="2903"/>
    <cellStyle name="40% - Ênfase1 2 3" xfId="10614"/>
    <cellStyle name="40% - Ênfase2 2" xfId="366"/>
    <cellStyle name="40% - Ênfase2 2 2" xfId="2904"/>
    <cellStyle name="40% - Ênfase2 2 3" xfId="10615"/>
    <cellStyle name="40% - Ênfase3 2" xfId="367"/>
    <cellStyle name="40% - Ênfase3 2 2" xfId="2905"/>
    <cellStyle name="40% - Ênfase3 2 3" xfId="10616"/>
    <cellStyle name="40% - Ênfase4 2" xfId="368"/>
    <cellStyle name="40% - Ênfase4 2 2" xfId="2906"/>
    <cellStyle name="40% - Ênfase4 2 3" xfId="10617"/>
    <cellStyle name="40% - Ênfase5 2" xfId="369"/>
    <cellStyle name="40% - Ênfase5 2 2" xfId="2907"/>
    <cellStyle name="40% - Ênfase5 2 3" xfId="10618"/>
    <cellStyle name="40% - Ênfase6 2" xfId="370"/>
    <cellStyle name="40% - Ênfase6 2 2" xfId="2908"/>
    <cellStyle name="40% - Ênfase6 2 3" xfId="10619"/>
    <cellStyle name="60% - Accent1" xfId="371"/>
    <cellStyle name="60% - Accent2" xfId="372"/>
    <cellStyle name="60% - Accent3" xfId="373"/>
    <cellStyle name="60% - Accent4" xfId="374"/>
    <cellStyle name="60% - Accent5" xfId="375"/>
    <cellStyle name="60% - Accent6" xfId="376"/>
    <cellStyle name="60% - Ênfase1 2" xfId="377"/>
    <cellStyle name="60% - Ênfase1 2 2" xfId="2909"/>
    <cellStyle name="60% - Ênfase1 2 3" xfId="10620"/>
    <cellStyle name="60% - Ênfase2 2" xfId="378"/>
    <cellStyle name="60% - Ênfase2 2 2" xfId="2910"/>
    <cellStyle name="60% - Ênfase2 2 3" xfId="10621"/>
    <cellStyle name="60% - Ênfase3 2" xfId="379"/>
    <cellStyle name="60% - Ênfase3 2 2" xfId="2911"/>
    <cellStyle name="60% - Ênfase3 2 3" xfId="10622"/>
    <cellStyle name="60% - Ênfase4 2" xfId="380"/>
    <cellStyle name="60% - Ênfase4 2 2" xfId="2912"/>
    <cellStyle name="60% - Ênfase4 2 3" xfId="10623"/>
    <cellStyle name="60% - Ênfase5 2" xfId="381"/>
    <cellStyle name="60% - Ênfase5 2 2" xfId="2913"/>
    <cellStyle name="60% - Ênfase5 2 3" xfId="10624"/>
    <cellStyle name="60% - Ênfase6 2" xfId="382"/>
    <cellStyle name="60% - Ênfase6 2 2" xfId="2914"/>
    <cellStyle name="60% - Ênfase6 2 3" xfId="10625"/>
    <cellStyle name="60% - Ênfase6 37" xfId="130"/>
    <cellStyle name="Accent1" xfId="383"/>
    <cellStyle name="Accent2" xfId="384"/>
    <cellStyle name="Accent3" xfId="385"/>
    <cellStyle name="Accent4" xfId="386"/>
    <cellStyle name="Accent5" xfId="387"/>
    <cellStyle name="Accent6" xfId="388"/>
    <cellStyle name="Bad" xfId="389"/>
    <cellStyle name="Bom 2" xfId="390"/>
    <cellStyle name="Bom 2 2" xfId="2915"/>
    <cellStyle name="Bom 2 3" xfId="10626"/>
    <cellStyle name="Calculation" xfId="391"/>
    <cellStyle name="Calculation 10" xfId="11027"/>
    <cellStyle name="Calculation 10 2" xfId="14924"/>
    <cellStyle name="Calculation 11" xfId="11882"/>
    <cellStyle name="Calculation 12" xfId="14580"/>
    <cellStyle name="Calculation 13" xfId="13367"/>
    <cellStyle name="Calculation 2" xfId="4982"/>
    <cellStyle name="Calculation 2 10" xfId="14575"/>
    <cellStyle name="Calculation 2 11" xfId="13738"/>
    <cellStyle name="Calculation 2 2" xfId="7067"/>
    <cellStyle name="Calculation 2 2 2" xfId="8875"/>
    <cellStyle name="Calculation 2 2 2 2" xfId="12739"/>
    <cellStyle name="Calculation 2 2 2 2 2" xfId="15589"/>
    <cellStyle name="Calculation 2 2 2 3" xfId="11763"/>
    <cellStyle name="Calculation 2 2 2 4" xfId="14649"/>
    <cellStyle name="Calculation 2 2 2 5" xfId="14211"/>
    <cellStyle name="Calculation 2 2 3" xfId="12224"/>
    <cellStyle name="Calculation 2 2 3 2" xfId="15298"/>
    <cellStyle name="Calculation 2 2 4" xfId="13325"/>
    <cellStyle name="Calculation 2 2 5" xfId="14739"/>
    <cellStyle name="Calculation 2 2 6" xfId="13947"/>
    <cellStyle name="Calculation 2 3" xfId="7100"/>
    <cellStyle name="Calculation 2 3 2" xfId="8907"/>
    <cellStyle name="Calculation 2 3 2 2" xfId="12768"/>
    <cellStyle name="Calculation 2 3 2 2 2" xfId="15618"/>
    <cellStyle name="Calculation 2 3 2 3" xfId="13093"/>
    <cellStyle name="Calculation 2 3 2 4" xfId="14607"/>
    <cellStyle name="Calculation 2 3 2 5" xfId="14243"/>
    <cellStyle name="Calculation 2 3 3" xfId="12254"/>
    <cellStyle name="Calculation 2 3 3 2" xfId="15328"/>
    <cellStyle name="Calculation 2 3 4" xfId="12364"/>
    <cellStyle name="Calculation 2 3 5" xfId="14457"/>
    <cellStyle name="Calculation 2 3 6" xfId="13980"/>
    <cellStyle name="Calculation 2 4" xfId="6957"/>
    <cellStyle name="Calculation 2 4 2" xfId="8786"/>
    <cellStyle name="Calculation 2 4 2 2" xfId="12655"/>
    <cellStyle name="Calculation 2 4 2 2 2" xfId="15511"/>
    <cellStyle name="Calculation 2 4 2 3" xfId="11940"/>
    <cellStyle name="Calculation 2 4 2 4" xfId="14695"/>
    <cellStyle name="Calculation 2 4 2 5" xfId="14122"/>
    <cellStyle name="Calculation 2 4 3" xfId="12120"/>
    <cellStyle name="Calculation 2 4 3 2" xfId="15200"/>
    <cellStyle name="Calculation 2 4 4" xfId="11729"/>
    <cellStyle name="Calculation 2 4 5" xfId="14766"/>
    <cellStyle name="Calculation 2 4 6" xfId="13839"/>
    <cellStyle name="Calculation 2 5" xfId="7125"/>
    <cellStyle name="Calculation 2 5 2" xfId="8932"/>
    <cellStyle name="Calculation 2 5 2 2" xfId="12790"/>
    <cellStyle name="Calculation 2 5 2 2 2" xfId="15639"/>
    <cellStyle name="Calculation 2 5 2 3" xfId="11919"/>
    <cellStyle name="Calculation 2 5 2 4" xfId="14644"/>
    <cellStyle name="Calculation 2 5 2 5" xfId="14268"/>
    <cellStyle name="Calculation 2 5 3" xfId="12276"/>
    <cellStyle name="Calculation 2 5 3 2" xfId="15349"/>
    <cellStyle name="Calculation 2 5 4" xfId="11240"/>
    <cellStyle name="Calculation 2 5 5" xfId="14304"/>
    <cellStyle name="Calculation 2 5 6" xfId="14005"/>
    <cellStyle name="Calculation 2 6" xfId="7147"/>
    <cellStyle name="Calculation 2 6 2" xfId="8954"/>
    <cellStyle name="Calculation 2 6 2 2" xfId="12810"/>
    <cellStyle name="Calculation 2 6 2 2 2" xfId="15658"/>
    <cellStyle name="Calculation 2 6 2 3" xfId="11945"/>
    <cellStyle name="Calculation 2 6 2 4" xfId="14841"/>
    <cellStyle name="Calculation 2 6 2 5" xfId="14290"/>
    <cellStyle name="Calculation 2 6 3" xfId="12296"/>
    <cellStyle name="Calculation 2 6 3 2" xfId="15368"/>
    <cellStyle name="Calculation 2 6 4" xfId="12500"/>
    <cellStyle name="Calculation 2 6 5" xfId="14303"/>
    <cellStyle name="Calculation 2 6 6" xfId="14027"/>
    <cellStyle name="Calculation 2 7" xfId="6914"/>
    <cellStyle name="Calculation 2 7 2" xfId="12080"/>
    <cellStyle name="Calculation 2 7 2 2" xfId="15160"/>
    <cellStyle name="Calculation 2 7 3" xfId="13000"/>
    <cellStyle name="Calculation 2 7 4" xfId="14422"/>
    <cellStyle name="Calculation 2 7 5" xfId="13799"/>
    <cellStyle name="Calculation 2 8" xfId="11811"/>
    <cellStyle name="Calculation 2 8 2" xfId="11098"/>
    <cellStyle name="Calculation 2 9" xfId="12022"/>
    <cellStyle name="Calculation 3" xfId="6893"/>
    <cellStyle name="Calculation 3 2" xfId="8730"/>
    <cellStyle name="Calculation 3 2 2" xfId="12602"/>
    <cellStyle name="Calculation 3 2 2 2" xfId="15459"/>
    <cellStyle name="Calculation 3 2 3" xfId="12505"/>
    <cellStyle name="Calculation 3 2 4" xfId="14794"/>
    <cellStyle name="Calculation 3 2 5" xfId="14066"/>
    <cellStyle name="Calculation 3 3" xfId="12060"/>
    <cellStyle name="Calculation 3 3 2" xfId="11547"/>
    <cellStyle name="Calculation 3 4" xfId="11450"/>
    <cellStyle name="Calculation 3 5" xfId="14412"/>
    <cellStyle name="Calculation 3 6" xfId="13780"/>
    <cellStyle name="Calculation 4" xfId="6961"/>
    <cellStyle name="Calculation 4 2" xfId="8789"/>
    <cellStyle name="Calculation 4 2 2" xfId="12658"/>
    <cellStyle name="Calculation 4 2 2 2" xfId="15514"/>
    <cellStyle name="Calculation 4 2 3" xfId="12018"/>
    <cellStyle name="Calculation 4 2 4" xfId="14681"/>
    <cellStyle name="Calculation 4 2 5" xfId="14125"/>
    <cellStyle name="Calculation 4 3" xfId="12124"/>
    <cellStyle name="Calculation 4 3 2" xfId="15204"/>
    <cellStyle name="Calculation 4 4" xfId="11759"/>
    <cellStyle name="Calculation 4 5" xfId="14763"/>
    <cellStyle name="Calculation 4 6" xfId="13843"/>
    <cellStyle name="Calculation 5" xfId="6934"/>
    <cellStyle name="Calculation 5 2" xfId="8765"/>
    <cellStyle name="Calculation 5 2 2" xfId="12635"/>
    <cellStyle name="Calculation 5 2 2 2" xfId="15491"/>
    <cellStyle name="Calculation 5 2 3" xfId="12975"/>
    <cellStyle name="Calculation 5 2 4" xfId="14593"/>
    <cellStyle name="Calculation 5 2 5" xfId="14101"/>
    <cellStyle name="Calculation 5 3" xfId="12098"/>
    <cellStyle name="Calculation 5 3 2" xfId="15178"/>
    <cellStyle name="Calculation 5 4" xfId="11957"/>
    <cellStyle name="Calculation 5 5" xfId="14523"/>
    <cellStyle name="Calculation 5 6" xfId="13818"/>
    <cellStyle name="Calculation 6" xfId="7006"/>
    <cellStyle name="Calculation 6 2" xfId="8824"/>
    <cellStyle name="Calculation 6 2 2" xfId="12691"/>
    <cellStyle name="Calculation 6 2 2 2" xfId="15545"/>
    <cellStyle name="Calculation 6 2 3" xfId="11921"/>
    <cellStyle name="Calculation 6 2 4" xfId="14357"/>
    <cellStyle name="Calculation 6 2 5" xfId="14160"/>
    <cellStyle name="Calculation 6 3" xfId="12167"/>
    <cellStyle name="Calculation 6 3 2" xfId="15245"/>
    <cellStyle name="Calculation 6 4" xfId="11216"/>
    <cellStyle name="Calculation 6 5" xfId="14756"/>
    <cellStyle name="Calculation 6 6" xfId="13888"/>
    <cellStyle name="Calculation 7" xfId="6922"/>
    <cellStyle name="Calculation 7 2" xfId="8754"/>
    <cellStyle name="Calculation 7 2 2" xfId="12625"/>
    <cellStyle name="Calculation 7 2 2 2" xfId="15481"/>
    <cellStyle name="Calculation 7 2 3" xfId="12913"/>
    <cellStyle name="Calculation 7 2 4" xfId="14637"/>
    <cellStyle name="Calculation 7 2 5" xfId="14090"/>
    <cellStyle name="Calculation 7 3" xfId="12087"/>
    <cellStyle name="Calculation 7 3 2" xfId="15167"/>
    <cellStyle name="Calculation 7 4" xfId="11211"/>
    <cellStyle name="Calculation 7 5" xfId="14772"/>
    <cellStyle name="Calculation 7 6" xfId="13807"/>
    <cellStyle name="Calculation 8" xfId="6974"/>
    <cellStyle name="Calculation 8 2" xfId="12137"/>
    <cellStyle name="Calculation 8 2 2" xfId="15216"/>
    <cellStyle name="Calculation 8 3" xfId="11482"/>
    <cellStyle name="Calculation 8 4" xfId="14512"/>
    <cellStyle name="Calculation 8 5" xfId="13856"/>
    <cellStyle name="Calculation 9" xfId="13186"/>
    <cellStyle name="Calculation 9 2" xfId="15775"/>
    <cellStyle name="Cálculo 2" xfId="392"/>
    <cellStyle name="Cálculo 2 10" xfId="10627"/>
    <cellStyle name="Cálculo 2 10 2" xfId="13125"/>
    <cellStyle name="Cálculo 2 10 2 2" xfId="15750"/>
    <cellStyle name="Cálculo 2 10 3" xfId="13355"/>
    <cellStyle name="Cálculo 2 11" xfId="13187"/>
    <cellStyle name="Cálculo 2 11 2" xfId="15776"/>
    <cellStyle name="Cálculo 2 12" xfId="11028"/>
    <cellStyle name="Cálculo 2 12 2" xfId="14925"/>
    <cellStyle name="Cálculo 2 13" xfId="12818"/>
    <cellStyle name="Cálculo 2 14" xfId="14536"/>
    <cellStyle name="Cálculo 2 15" xfId="13368"/>
    <cellStyle name="Cálculo 2 2" xfId="2916"/>
    <cellStyle name="Cálculo 2 2 10" xfId="11573"/>
    <cellStyle name="Cálculo 2 2 10 2" xfId="15039"/>
    <cellStyle name="Cálculo 2 2 11" xfId="11448"/>
    <cellStyle name="Cálculo 2 2 12" xfId="14605"/>
    <cellStyle name="Cálculo 2 2 13" xfId="13383"/>
    <cellStyle name="Cálculo 2 2 2" xfId="4975"/>
    <cellStyle name="Cálculo 2 2 2 10" xfId="14777"/>
    <cellStyle name="Cálculo 2 2 2 11" xfId="13731"/>
    <cellStyle name="Cálculo 2 2 2 2" xfId="7060"/>
    <cellStyle name="Cálculo 2 2 2 2 2" xfId="8868"/>
    <cellStyle name="Cálculo 2 2 2 2 2 2" xfId="12733"/>
    <cellStyle name="Cálculo 2 2 2 2 2 2 2" xfId="15584"/>
    <cellStyle name="Cálculo 2 2 2 2 2 3" xfId="11791"/>
    <cellStyle name="Cálculo 2 2 2 2 2 4" xfId="14800"/>
    <cellStyle name="Cálculo 2 2 2 2 2 5" xfId="14204"/>
    <cellStyle name="Cálculo 2 2 2 2 3" xfId="12218"/>
    <cellStyle name="Cálculo 2 2 2 2 3 2" xfId="15293"/>
    <cellStyle name="Cálculo 2 2 2 2 4" xfId="11105"/>
    <cellStyle name="Cálculo 2 2 2 2 5" xfId="14741"/>
    <cellStyle name="Cálculo 2 2 2 2 6" xfId="13940"/>
    <cellStyle name="Cálculo 2 2 2 3" xfId="7093"/>
    <cellStyle name="Cálculo 2 2 2 3 2" xfId="8900"/>
    <cellStyle name="Cálculo 2 2 2 3 2 2" xfId="12763"/>
    <cellStyle name="Cálculo 2 2 2 3 2 2 2" xfId="15613"/>
    <cellStyle name="Cálculo 2 2 2 3 2 3" xfId="12039"/>
    <cellStyle name="Cálculo 2 2 2 3 2 4" xfId="14556"/>
    <cellStyle name="Cálculo 2 2 2 3 2 5" xfId="14236"/>
    <cellStyle name="Cálculo 2 2 2 3 3" xfId="12249"/>
    <cellStyle name="Cálculo 2 2 2 3 3 2" xfId="15323"/>
    <cellStyle name="Cálculo 2 2 2 3 4" xfId="13098"/>
    <cellStyle name="Cálculo 2 2 2 3 5" xfId="14458"/>
    <cellStyle name="Cálculo 2 2 2 3 6" xfId="13973"/>
    <cellStyle name="Cálculo 2 2 2 4" xfId="7020"/>
    <cellStyle name="Cálculo 2 2 2 4 2" xfId="8835"/>
    <cellStyle name="Cálculo 2 2 2 4 2 2" xfId="12701"/>
    <cellStyle name="Cálculo 2 2 2 4 2 2 2" xfId="15554"/>
    <cellStyle name="Cálculo 2 2 2 4 2 3" xfId="12519"/>
    <cellStyle name="Cálculo 2 2 2 4 2 4" xfId="14569"/>
    <cellStyle name="Cálculo 2 2 2 4 2 5" xfId="14171"/>
    <cellStyle name="Cálculo 2 2 2 4 3" xfId="12180"/>
    <cellStyle name="Cálculo 2 2 2 4 3 2" xfId="15257"/>
    <cellStyle name="Cálculo 2 2 2 4 4" xfId="13305"/>
    <cellStyle name="Cálculo 2 2 2 4 5" xfId="14489"/>
    <cellStyle name="Cálculo 2 2 2 4 6" xfId="13902"/>
    <cellStyle name="Cálculo 2 2 2 5" xfId="7118"/>
    <cellStyle name="Cálculo 2 2 2 5 2" xfId="8925"/>
    <cellStyle name="Cálculo 2 2 2 5 2 2" xfId="12784"/>
    <cellStyle name="Cálculo 2 2 2 5 2 2 2" xfId="15634"/>
    <cellStyle name="Cálculo 2 2 2 5 2 3" xfId="11659"/>
    <cellStyle name="Cálculo 2 2 2 5 2 4" xfId="14348"/>
    <cellStyle name="Cálculo 2 2 2 5 2 5" xfId="14261"/>
    <cellStyle name="Cálculo 2 2 2 5 3" xfId="12270"/>
    <cellStyle name="Cálculo 2 2 2 5 3 2" xfId="15344"/>
    <cellStyle name="Cálculo 2 2 2 5 4" xfId="12344"/>
    <cellStyle name="Cálculo 2 2 2 5 5" xfId="14385"/>
    <cellStyle name="Cálculo 2 2 2 5 6" xfId="13998"/>
    <cellStyle name="Cálculo 2 2 2 6" xfId="7140"/>
    <cellStyle name="Cálculo 2 2 2 6 2" xfId="8947"/>
    <cellStyle name="Cálculo 2 2 2 6 2 2" xfId="12804"/>
    <cellStyle name="Cálculo 2 2 2 6 2 2 2" xfId="15653"/>
    <cellStyle name="Cálculo 2 2 2 6 2 3" xfId="11741"/>
    <cellStyle name="Cálculo 2 2 2 6 2 4" xfId="14613"/>
    <cellStyle name="Cálculo 2 2 2 6 2 5" xfId="14283"/>
    <cellStyle name="Cálculo 2 2 2 6 3" xfId="12290"/>
    <cellStyle name="Cálculo 2 2 2 6 3 2" xfId="15363"/>
    <cellStyle name="Cálculo 2 2 2 6 4" xfId="11269"/>
    <cellStyle name="Cálculo 2 2 2 6 5" xfId="14384"/>
    <cellStyle name="Cálculo 2 2 2 6 6" xfId="14020"/>
    <cellStyle name="Cálculo 2 2 2 7" xfId="7026"/>
    <cellStyle name="Cálculo 2 2 2 7 2" xfId="12186"/>
    <cellStyle name="Cálculo 2 2 2 7 2 2" xfId="15263"/>
    <cellStyle name="Cálculo 2 2 2 7 3" xfId="11219"/>
    <cellStyle name="Cálculo 2 2 2 7 4" xfId="14485"/>
    <cellStyle name="Cálculo 2 2 2 7 5" xfId="13907"/>
    <cellStyle name="Cálculo 2 2 2 8" xfId="11805"/>
    <cellStyle name="Cálculo 2 2 2 8 2" xfId="11393"/>
    <cellStyle name="Cálculo 2 2 2 9" xfId="12549"/>
    <cellStyle name="Cálculo 2 2 3" xfId="6990"/>
    <cellStyle name="Cálculo 2 2 3 2" xfId="8811"/>
    <cellStyle name="Cálculo 2 2 3 2 2" xfId="12679"/>
    <cellStyle name="Cálculo 2 2 3 2 2 2" xfId="15533"/>
    <cellStyle name="Cálculo 2 2 3 2 3" xfId="11951"/>
    <cellStyle name="Cálculo 2 2 3 2 4" xfId="14361"/>
    <cellStyle name="Cálculo 2 2 3 2 5" xfId="14147"/>
    <cellStyle name="Cálculo 2 2 3 3" xfId="12152"/>
    <cellStyle name="Cálculo 2 2 3 3 2" xfId="15230"/>
    <cellStyle name="Cálculo 2 2 3 4" xfId="11432"/>
    <cellStyle name="Cálculo 2 2 3 5" xfId="14503"/>
    <cellStyle name="Cálculo 2 2 3 6" xfId="13872"/>
    <cellStyle name="Cálculo 2 2 4" xfId="7046"/>
    <cellStyle name="Cálculo 2 2 4 2" xfId="8857"/>
    <cellStyle name="Cálculo 2 2 4 2 2" xfId="12722"/>
    <cellStyle name="Cálculo 2 2 4 2 2 2" xfId="15573"/>
    <cellStyle name="Cálculo 2 2 4 2 3" xfId="11591"/>
    <cellStyle name="Cálculo 2 2 4 2 4" xfId="14687"/>
    <cellStyle name="Cálculo 2 2 4 2 5" xfId="14193"/>
    <cellStyle name="Cálculo 2 2 4 3" xfId="12204"/>
    <cellStyle name="Cálculo 2 2 4 3 2" xfId="15280"/>
    <cellStyle name="Cálculo 2 2 4 4" xfId="11827"/>
    <cellStyle name="Cálculo 2 2 4 5" xfId="14744"/>
    <cellStyle name="Cálculo 2 2 4 6" xfId="13927"/>
    <cellStyle name="Cálculo 2 2 5" xfId="7030"/>
    <cellStyle name="Cálculo 2 2 5 2" xfId="8843"/>
    <cellStyle name="Cálculo 2 2 5 2 2" xfId="12709"/>
    <cellStyle name="Cálculo 2 2 5 2 2 2" xfId="15561"/>
    <cellStyle name="Cálculo 2 2 5 2 3" xfId="11461"/>
    <cellStyle name="Cálculo 2 2 5 2 4" xfId="14793"/>
    <cellStyle name="Cálculo 2 2 5 2 5" xfId="14179"/>
    <cellStyle name="Cálculo 2 2 5 3" xfId="12189"/>
    <cellStyle name="Cálculo 2 2 5 3 2" xfId="15266"/>
    <cellStyle name="Cálculo 2 2 5 4" xfId="12952"/>
    <cellStyle name="Cálculo 2 2 5 5" xfId="14482"/>
    <cellStyle name="Cálculo 2 2 5 6" xfId="13911"/>
    <cellStyle name="Cálculo 2 2 6" xfId="6906"/>
    <cellStyle name="Cálculo 2 2 6 2" xfId="8741"/>
    <cellStyle name="Cálculo 2 2 6 2 2" xfId="12613"/>
    <cellStyle name="Cálculo 2 2 6 2 2 2" xfId="15470"/>
    <cellStyle name="Cálculo 2 2 6 2 3" xfId="11880"/>
    <cellStyle name="Cálculo 2 2 6 2 4" xfId="14598"/>
    <cellStyle name="Cálculo 2 2 6 2 5" xfId="14077"/>
    <cellStyle name="Cálculo 2 2 6 3" xfId="12073"/>
    <cellStyle name="Cálculo 2 2 6 3 2" xfId="15153"/>
    <cellStyle name="Cálculo 2 2 6 4" xfId="10923"/>
    <cellStyle name="Cálculo 2 2 6 5" xfId="14423"/>
    <cellStyle name="Cálculo 2 2 6 6" xfId="13791"/>
    <cellStyle name="Cálculo 2 2 7" xfId="7037"/>
    <cellStyle name="Cálculo 2 2 7 2" xfId="8849"/>
    <cellStyle name="Cálculo 2 2 7 2 2" xfId="12715"/>
    <cellStyle name="Cálculo 2 2 7 2 2 2" xfId="15567"/>
    <cellStyle name="Cálculo 2 2 7 2 3" xfId="10919"/>
    <cellStyle name="Cálculo 2 2 7 2 4" xfId="14812"/>
    <cellStyle name="Cálculo 2 2 7 2 5" xfId="14185"/>
    <cellStyle name="Cálculo 2 2 7 3" xfId="12196"/>
    <cellStyle name="Cálculo 2 2 7 3 2" xfId="15273"/>
    <cellStyle name="Cálculo 2 2 7 4" xfId="13281"/>
    <cellStyle name="Cálculo 2 2 7 5" xfId="14747"/>
    <cellStyle name="Cálculo 2 2 7 6" xfId="13918"/>
    <cellStyle name="Cálculo 2 2 8" xfId="6904"/>
    <cellStyle name="Cálculo 2 2 8 2" xfId="12071"/>
    <cellStyle name="Cálculo 2 2 8 2 2" xfId="15151"/>
    <cellStyle name="Cálculo 2 2 8 3" xfId="12335"/>
    <cellStyle name="Cálculo 2 2 8 4" xfId="14408"/>
    <cellStyle name="Cálculo 2 2 8 5" xfId="13789"/>
    <cellStyle name="Cálculo 2 2 9" xfId="13198"/>
    <cellStyle name="Cálculo 2 2 9 2" xfId="15786"/>
    <cellStyle name="Cálculo 2 3" xfId="4968"/>
    <cellStyle name="Cálculo 2 3 10" xfId="14609"/>
    <cellStyle name="Cálculo 2 3 11" xfId="13725"/>
    <cellStyle name="Cálculo 2 3 2" xfId="7053"/>
    <cellStyle name="Cálculo 2 3 2 2" xfId="8861"/>
    <cellStyle name="Cálculo 2 3 2 2 2" xfId="12726"/>
    <cellStyle name="Cálculo 2 3 2 2 2 2" xfId="15577"/>
    <cellStyle name="Cálculo 2 3 2 2 3" xfId="12526"/>
    <cellStyle name="Cálculo 2 3 2 2 4" xfId="14680"/>
    <cellStyle name="Cálculo 2 3 2 2 5" xfId="14197"/>
    <cellStyle name="Cálculo 2 3 2 3" xfId="12211"/>
    <cellStyle name="Cálculo 2 3 2 3 2" xfId="15287"/>
    <cellStyle name="Cálculo 2 3 2 4" xfId="11304"/>
    <cellStyle name="Cálculo 2 3 2 5" xfId="14391"/>
    <cellStyle name="Cálculo 2 3 2 6" xfId="13934"/>
    <cellStyle name="Cálculo 2 3 3" xfId="7086"/>
    <cellStyle name="Cálculo 2 3 3 2" xfId="8893"/>
    <cellStyle name="Cálculo 2 3 3 2 2" xfId="12756"/>
    <cellStyle name="Cálculo 2 3 3 2 2 2" xfId="15606"/>
    <cellStyle name="Cálculo 2 3 3 2 3" xfId="11981"/>
    <cellStyle name="Cálculo 2 3 3 2 4" xfId="14354"/>
    <cellStyle name="Cálculo 2 3 3 2 5" xfId="14229"/>
    <cellStyle name="Cálculo 2 3 3 3" xfId="12242"/>
    <cellStyle name="Cálculo 2 3 3 3 2" xfId="15316"/>
    <cellStyle name="Cálculo 2 3 3 4" xfId="11236"/>
    <cellStyle name="Cálculo 2 3 3 5" xfId="14735"/>
    <cellStyle name="Cálculo 2 3 3 6" xfId="13966"/>
    <cellStyle name="Cálculo 2 3 4" xfId="6878"/>
    <cellStyle name="Cálculo 2 3 4 2" xfId="8718"/>
    <cellStyle name="Cálculo 2 3 4 2 2" xfId="12592"/>
    <cellStyle name="Cálculo 2 3 4 2 2 2" xfId="15450"/>
    <cellStyle name="Cálculo 2 3 4 2 3" xfId="12935"/>
    <cellStyle name="Cálculo 2 3 4 2 4" xfId="14341"/>
    <cellStyle name="Cálculo 2 3 4 2 5" xfId="14054"/>
    <cellStyle name="Cálculo 2 3 4 3" xfId="12047"/>
    <cellStyle name="Cálculo 2 3 4 3 2" xfId="15132"/>
    <cellStyle name="Cálculo 2 3 4 4" xfId="13046"/>
    <cellStyle name="Cálculo 2 3 4 5" xfId="14426"/>
    <cellStyle name="Cálculo 2 3 4 6" xfId="13765"/>
    <cellStyle name="Cálculo 2 3 5" xfId="7111"/>
    <cellStyle name="Cálculo 2 3 5 2" xfId="8918"/>
    <cellStyle name="Cálculo 2 3 5 2 2" xfId="12777"/>
    <cellStyle name="Cálculo 2 3 5 2 2 2" xfId="15627"/>
    <cellStyle name="Cálculo 2 3 5 2 3" xfId="11794"/>
    <cellStyle name="Cálculo 2 3 5 2 4" xfId="14683"/>
    <cellStyle name="Cálculo 2 3 5 2 5" xfId="14254"/>
    <cellStyle name="Cálculo 2 3 5 3" xfId="12263"/>
    <cellStyle name="Cálculo 2 3 5 3 2" xfId="15337"/>
    <cellStyle name="Cálculo 2 3 5 4" xfId="11092"/>
    <cellStyle name="Cálculo 2 3 5 5" xfId="14451"/>
    <cellStyle name="Cálculo 2 3 5 6" xfId="13991"/>
    <cellStyle name="Cálculo 2 3 6" xfId="7133"/>
    <cellStyle name="Cálculo 2 3 6 2" xfId="8940"/>
    <cellStyle name="Cálculo 2 3 6 2 2" xfId="12797"/>
    <cellStyle name="Cálculo 2 3 6 2 2 2" xfId="15646"/>
    <cellStyle name="Cálculo 2 3 6 2 3" xfId="11786"/>
    <cellStyle name="Cálculo 2 3 6 2 4" xfId="14620"/>
    <cellStyle name="Cálculo 2 3 6 2 5" xfId="14276"/>
    <cellStyle name="Cálculo 2 3 6 3" xfId="12283"/>
    <cellStyle name="Cálculo 2 3 6 3 2" xfId="15356"/>
    <cellStyle name="Cálculo 2 3 6 4" xfId="13306"/>
    <cellStyle name="Cálculo 2 3 6 5" xfId="14438"/>
    <cellStyle name="Cálculo 2 3 6 6" xfId="14013"/>
    <cellStyle name="Cálculo 2 3 7" xfId="6931"/>
    <cellStyle name="Cálculo 2 3 7 2" xfId="12095"/>
    <cellStyle name="Cálculo 2 3 7 2 2" xfId="15175"/>
    <cellStyle name="Cálculo 2 3 7 3" xfId="13225"/>
    <cellStyle name="Cálculo 2 3 7 4" xfId="14369"/>
    <cellStyle name="Cálculo 2 3 7 5" xfId="13816"/>
    <cellStyle name="Cálculo 2 3 8" xfId="11798"/>
    <cellStyle name="Cálculo 2 3 8 2" xfId="11478"/>
    <cellStyle name="Cálculo 2 3 9" xfId="11667"/>
    <cellStyle name="Cálculo 2 4" xfId="6894"/>
    <cellStyle name="Cálculo 2 4 2" xfId="8731"/>
    <cellStyle name="Cálculo 2 4 2 2" xfId="12603"/>
    <cellStyle name="Cálculo 2 4 2 2 2" xfId="15460"/>
    <cellStyle name="Cálculo 2 4 2 3" xfId="11463"/>
    <cellStyle name="Cálculo 2 4 2 4" xfId="14618"/>
    <cellStyle name="Cálculo 2 4 2 5" xfId="14067"/>
    <cellStyle name="Cálculo 2 4 3" xfId="12061"/>
    <cellStyle name="Cálculo 2 4 3 2" xfId="11210"/>
    <cellStyle name="Cálculo 2 4 4" xfId="12847"/>
    <cellStyle name="Cálculo 2 4 5" xfId="14411"/>
    <cellStyle name="Cálculo 2 4 6" xfId="13781"/>
    <cellStyle name="Cálculo 2 5" xfId="6967"/>
    <cellStyle name="Cálculo 2 5 2" xfId="8794"/>
    <cellStyle name="Cálculo 2 5 2 2" xfId="12663"/>
    <cellStyle name="Cálculo 2 5 2 2 2" xfId="15518"/>
    <cellStyle name="Cálculo 2 5 2 3" xfId="12979"/>
    <cellStyle name="Cálculo 2 5 2 4" xfId="14337"/>
    <cellStyle name="Cálculo 2 5 2 5" xfId="14130"/>
    <cellStyle name="Cálculo 2 5 3" xfId="12130"/>
    <cellStyle name="Cálculo 2 5 3 2" xfId="15209"/>
    <cellStyle name="Cálculo 2 5 4" xfId="11083"/>
    <cellStyle name="Cálculo 2 5 5" xfId="14518"/>
    <cellStyle name="Cálculo 2 5 6" xfId="13849"/>
    <cellStyle name="Cálculo 2 6" xfId="6946"/>
    <cellStyle name="Cálculo 2 6 2" xfId="8776"/>
    <cellStyle name="Cálculo 2 6 2 2" xfId="12645"/>
    <cellStyle name="Cálculo 2 6 2 2 2" xfId="15501"/>
    <cellStyle name="Cálculo 2 6 2 3" xfId="12512"/>
    <cellStyle name="Cálculo 2 6 2 4" xfId="14651"/>
    <cellStyle name="Cálculo 2 6 2 5" xfId="14112"/>
    <cellStyle name="Cálculo 2 6 3" xfId="12109"/>
    <cellStyle name="Cálculo 2 6 3 2" xfId="15189"/>
    <cellStyle name="Cálculo 2 6 4" xfId="11733"/>
    <cellStyle name="Cálculo 2 6 5" xfId="14520"/>
    <cellStyle name="Cálculo 2 6 6" xfId="13830"/>
    <cellStyle name="Cálculo 2 7" xfId="6935"/>
    <cellStyle name="Cálculo 2 7 2" xfId="8766"/>
    <cellStyle name="Cálculo 2 7 2 2" xfId="12636"/>
    <cellStyle name="Cálculo 2 7 2 2 2" xfId="15492"/>
    <cellStyle name="Cálculo 2 7 2 3" xfId="12827"/>
    <cellStyle name="Cálculo 2 7 2 4" xfId="14782"/>
    <cellStyle name="Cálculo 2 7 2 5" xfId="14102"/>
    <cellStyle name="Cálculo 2 7 3" xfId="12099"/>
    <cellStyle name="Cálculo 2 7 3 2" xfId="15179"/>
    <cellStyle name="Cálculo 2 7 4" xfId="12925"/>
    <cellStyle name="Cálculo 2 7 5" xfId="14378"/>
    <cellStyle name="Cálculo 2 7 6" xfId="13819"/>
    <cellStyle name="Cálculo 2 8" xfId="6979"/>
    <cellStyle name="Cálculo 2 8 2" xfId="8802"/>
    <cellStyle name="Cálculo 2 8 2 2" xfId="12671"/>
    <cellStyle name="Cálculo 2 8 2 2 2" xfId="15526"/>
    <cellStyle name="Cálculo 2 8 2 3" xfId="12008"/>
    <cellStyle name="Cálculo 2 8 2 4" xfId="14370"/>
    <cellStyle name="Cálculo 2 8 2 5" xfId="14138"/>
    <cellStyle name="Cálculo 2 8 3" xfId="12142"/>
    <cellStyle name="Cálculo 2 8 3 2" xfId="15221"/>
    <cellStyle name="Cálculo 2 8 4" xfId="12017"/>
    <cellStyle name="Cálculo 2 8 5" xfId="14367"/>
    <cellStyle name="Cálculo 2 8 6" xfId="13861"/>
    <cellStyle name="Cálculo 2 9" xfId="6919"/>
    <cellStyle name="Cálculo 2 9 2" xfId="12084"/>
    <cellStyle name="Cálculo 2 9 2 2" xfId="15164"/>
    <cellStyle name="Cálculo 2 9 3" xfId="11212"/>
    <cellStyle name="Cálculo 2 9 4" xfId="14398"/>
    <cellStyle name="Cálculo 2 9 5" xfId="13804"/>
    <cellStyle name="Cancel" xfId="2"/>
    <cellStyle name="Cancel 2" xfId="3"/>
    <cellStyle name="Célula de Verificação 2" xfId="393"/>
    <cellStyle name="Célula de Verificação 2 2" xfId="2917"/>
    <cellStyle name="Célula de Verificação 2 3" xfId="10628"/>
    <cellStyle name="Célula Vinculada 2" xfId="394"/>
    <cellStyle name="Célula Vinculada 2 2" xfId="2918"/>
    <cellStyle name="Célula Vinculada 2 3" xfId="10629"/>
    <cellStyle name="Check Cell" xfId="395"/>
    <cellStyle name="Comma_Arauco Piping list" xfId="131"/>
    <cellStyle name="Comma0" xfId="132"/>
    <cellStyle name="CORES" xfId="133"/>
    <cellStyle name="CORES 10" xfId="13363"/>
    <cellStyle name="CORES 2" xfId="4980"/>
    <cellStyle name="CORES 2 2" xfId="7065"/>
    <cellStyle name="CORES 2 2 2" xfId="8873"/>
    <cellStyle name="CORES 2 2 2 2" xfId="14851"/>
    <cellStyle name="CORES 2 2 2 3" xfId="14631"/>
    <cellStyle name="CORES 2 2 2 4" xfId="14209"/>
    <cellStyle name="CORES 2 2 3" xfId="13945"/>
    <cellStyle name="CORES 2 3" xfId="7098"/>
    <cellStyle name="CORES 2 3 2" xfId="8905"/>
    <cellStyle name="CORES 2 3 2 2" xfId="14860"/>
    <cellStyle name="CORES 2 3 2 3" xfId="14600"/>
    <cellStyle name="CORES 2 3 2 4" xfId="14241"/>
    <cellStyle name="CORES 2 3 3" xfId="13978"/>
    <cellStyle name="CORES 2 4" xfId="7028"/>
    <cellStyle name="CORES 2 4 2" xfId="8841"/>
    <cellStyle name="CORES 2 4 2 2" xfId="14837"/>
    <cellStyle name="CORES 2 4 2 3" xfId="14401"/>
    <cellStyle name="CORES 2 4 2 4" xfId="14177"/>
    <cellStyle name="CORES 2 4 3" xfId="13909"/>
    <cellStyle name="CORES 2 5" xfId="7123"/>
    <cellStyle name="CORES 2 5 2" xfId="8930"/>
    <cellStyle name="CORES 2 5 2 2" xfId="14870"/>
    <cellStyle name="CORES 2 5 2 3" xfId="14628"/>
    <cellStyle name="CORES 2 5 2 4" xfId="14266"/>
    <cellStyle name="CORES 2 5 3" xfId="14003"/>
    <cellStyle name="CORES 2 6" xfId="7145"/>
    <cellStyle name="CORES 2 6 2" xfId="8952"/>
    <cellStyle name="CORES 2 6 2 2" xfId="14879"/>
    <cellStyle name="CORES 2 6 2 3" xfId="14590"/>
    <cellStyle name="CORES 2 6 2 4" xfId="14288"/>
    <cellStyle name="CORES 2 6 3" xfId="14025"/>
    <cellStyle name="CORES 2 7" xfId="8711"/>
    <cellStyle name="CORES 2 7 2" xfId="14785"/>
    <cellStyle name="CORES 2 7 3" xfId="14714"/>
    <cellStyle name="CORES 2 7 4" xfId="14047"/>
    <cellStyle name="CORES 2 8" xfId="13736"/>
    <cellStyle name="CORES 3" xfId="6884"/>
    <cellStyle name="CORES 3 2" xfId="8723"/>
    <cellStyle name="CORES 3 2 2" xfId="14791"/>
    <cellStyle name="CORES 3 2 3" xfId="14706"/>
    <cellStyle name="CORES 3 2 4" xfId="14059"/>
    <cellStyle name="CORES 3 3" xfId="13771"/>
    <cellStyle name="CORES 4" xfId="7013"/>
    <cellStyle name="CORES 4 2" xfId="8830"/>
    <cellStyle name="CORES 4 2 2" xfId="14832"/>
    <cellStyle name="CORES 4 2 3" xfId="14322"/>
    <cellStyle name="CORES 4 2 4" xfId="14166"/>
    <cellStyle name="CORES 4 3" xfId="13895"/>
    <cellStyle name="CORES 5" xfId="6964"/>
    <cellStyle name="CORES 5 2" xfId="8791"/>
    <cellStyle name="CORES 5 2 2" xfId="14813"/>
    <cellStyle name="CORES 5 2 3" xfId="14592"/>
    <cellStyle name="CORES 5 2 4" xfId="14127"/>
    <cellStyle name="CORES 5 3" xfId="13846"/>
    <cellStyle name="CORES 6" xfId="6981"/>
    <cellStyle name="CORES 6 2" xfId="8804"/>
    <cellStyle name="CORES 6 2 2" xfId="14819"/>
    <cellStyle name="CORES 6 2 3" xfId="14302"/>
    <cellStyle name="CORES 6 2 4" xfId="14140"/>
    <cellStyle name="CORES 6 3" xfId="13863"/>
    <cellStyle name="CORES 7" xfId="7044"/>
    <cellStyle name="CORES 7 2" xfId="8855"/>
    <cellStyle name="CORES 7 2 2" xfId="14844"/>
    <cellStyle name="CORES 7 2 3" xfId="14694"/>
    <cellStyle name="CORES 7 2 4" xfId="14191"/>
    <cellStyle name="CORES 7 3" xfId="13925"/>
    <cellStyle name="CORES 8" xfId="8704"/>
    <cellStyle name="CORES 8 2" xfId="14778"/>
    <cellStyle name="CORES 8 3" xfId="14718"/>
    <cellStyle name="CORES 8 4" xfId="14040"/>
    <cellStyle name="CORES 9" xfId="13182"/>
    <cellStyle name="CORES 9 2" xfId="15833"/>
    <cellStyle name="CORES 9 3" xfId="15771"/>
    <cellStyle name="Currency [0]_Arauco Piping list" xfId="134"/>
    <cellStyle name="Currency 2 2" xfId="925"/>
    <cellStyle name="Currency 2 2 2" xfId="3958"/>
    <cellStyle name="Currency 2 2 2 2" xfId="6099"/>
    <cellStyle name="Currency 2 2 2 3" xfId="13693"/>
    <cellStyle name="Currency 2 2 2 4" xfId="13662"/>
    <cellStyle name="Currency 2 2 3" xfId="6794"/>
    <cellStyle name="Currency 2 2 4" xfId="5112"/>
    <cellStyle name="Currency_Arauco Piping list" xfId="135"/>
    <cellStyle name="Currency0" xfId="136"/>
    <cellStyle name="Data" xfId="137"/>
    <cellStyle name="Date" xfId="138"/>
    <cellStyle name="Ênfase1 2" xfId="396"/>
    <cellStyle name="Ênfase1 2 2" xfId="2919"/>
    <cellStyle name="Ênfase1 2 3" xfId="10630"/>
    <cellStyle name="Ênfase2 2" xfId="397"/>
    <cellStyle name="Ênfase2 2 2" xfId="2920"/>
    <cellStyle name="Ênfase2 2 3" xfId="10631"/>
    <cellStyle name="Ênfase3 2" xfId="398"/>
    <cellStyle name="Ênfase3 2 2" xfId="2921"/>
    <cellStyle name="Ênfase3 2 3" xfId="10632"/>
    <cellStyle name="Ênfase4 2" xfId="399"/>
    <cellStyle name="Ênfase4 2 2" xfId="2922"/>
    <cellStyle name="Ênfase4 2 3" xfId="10633"/>
    <cellStyle name="Ênfase5 2" xfId="400"/>
    <cellStyle name="Ênfase5 2 2" xfId="2923"/>
    <cellStyle name="Ênfase5 2 3" xfId="10634"/>
    <cellStyle name="Ênfase6 2" xfId="401"/>
    <cellStyle name="Ênfase6 2 2" xfId="2924"/>
    <cellStyle name="Ênfase6 2 3" xfId="10635"/>
    <cellStyle name="Entrada 2" xfId="402"/>
    <cellStyle name="Entrada 2 10" xfId="10636"/>
    <cellStyle name="Entrada 2 10 2" xfId="13134"/>
    <cellStyle name="Entrada 2 10 2 2" xfId="15751"/>
    <cellStyle name="Entrada 2 10 3" xfId="13356"/>
    <cellStyle name="Entrada 2 11" xfId="13188"/>
    <cellStyle name="Entrada 2 11 2" xfId="15777"/>
    <cellStyle name="Entrada 2 12" xfId="11038"/>
    <cellStyle name="Entrada 2 12 2" xfId="14926"/>
    <cellStyle name="Entrada 2 13" xfId="13142"/>
    <cellStyle name="Entrada 2 14" xfId="14604"/>
    <cellStyle name="Entrada 2 15" xfId="13369"/>
    <cellStyle name="Entrada 2 2" xfId="2925"/>
    <cellStyle name="Entrada 2 2 10" xfId="11582"/>
    <cellStyle name="Entrada 2 2 10 2" xfId="15040"/>
    <cellStyle name="Entrada 2 2 11" xfId="12553"/>
    <cellStyle name="Entrada 2 2 12" xfId="14535"/>
    <cellStyle name="Entrada 2 2 13" xfId="13384"/>
    <cellStyle name="Entrada 2 2 2" xfId="4981"/>
    <cellStyle name="Entrada 2 2 2 10" xfId="14581"/>
    <cellStyle name="Entrada 2 2 2 11" xfId="13737"/>
    <cellStyle name="Entrada 2 2 2 2" xfId="7066"/>
    <cellStyle name="Entrada 2 2 2 2 2" xfId="8874"/>
    <cellStyle name="Entrada 2 2 2 2 2 2" xfId="12738"/>
    <cellStyle name="Entrada 2 2 2 2 2 2 2" xfId="15588"/>
    <cellStyle name="Entrada 2 2 2 2 2 3" xfId="11892"/>
    <cellStyle name="Entrada 2 2 2 2 2 4" xfId="14823"/>
    <cellStyle name="Entrada 2 2 2 2 2 5" xfId="14210"/>
    <cellStyle name="Entrada 2 2 2 2 3" xfId="12223"/>
    <cellStyle name="Entrada 2 2 2 2 3 2" xfId="15297"/>
    <cellStyle name="Entrada 2 2 2 2 4" xfId="13003"/>
    <cellStyle name="Entrada 2 2 2 2 5" xfId="14470"/>
    <cellStyle name="Entrada 2 2 2 2 6" xfId="13946"/>
    <cellStyle name="Entrada 2 2 2 3" xfId="7099"/>
    <cellStyle name="Entrada 2 2 2 3 2" xfId="8906"/>
    <cellStyle name="Entrada 2 2 2 3 2 2" xfId="12767"/>
    <cellStyle name="Entrada 2 2 2 3 2 2 2" xfId="15617"/>
    <cellStyle name="Entrada 2 2 2 3 2 3" xfId="12535"/>
    <cellStyle name="Entrada 2 2 2 3 2 4" xfId="14612"/>
    <cellStyle name="Entrada 2 2 2 3 2 5" xfId="14242"/>
    <cellStyle name="Entrada 2 2 2 3 3" xfId="12253"/>
    <cellStyle name="Entrada 2 2 2 3 3 2" xfId="15327"/>
    <cellStyle name="Entrada 2 2 2 3 4" xfId="11235"/>
    <cellStyle name="Entrada 2 2 2 3 5" xfId="14728"/>
    <cellStyle name="Entrada 2 2 2 3 6" xfId="13979"/>
    <cellStyle name="Entrada 2 2 2 4" xfId="6966"/>
    <cellStyle name="Entrada 2 2 2 4 2" xfId="8793"/>
    <cellStyle name="Entrada 2 2 2 4 2 2" xfId="12662"/>
    <cellStyle name="Entrada 2 2 2 4 2 2 2" xfId="15517"/>
    <cellStyle name="Entrada 2 2 2 4 2 3" xfId="11097"/>
    <cellStyle name="Entrada 2 2 2 4 2 4" xfId="14365"/>
    <cellStyle name="Entrada 2 2 2 4 2 5" xfId="14129"/>
    <cellStyle name="Entrada 2 2 2 4 3" xfId="12129"/>
    <cellStyle name="Entrada 2 2 2 4 3 2" xfId="15208"/>
    <cellStyle name="Entrada 2 2 2 4 4" xfId="11835"/>
    <cellStyle name="Entrada 2 2 2 4 5" xfId="14344"/>
    <cellStyle name="Entrada 2 2 2 4 6" xfId="13848"/>
    <cellStyle name="Entrada 2 2 2 5" xfId="7124"/>
    <cellStyle name="Entrada 2 2 2 5 2" xfId="8931"/>
    <cellStyle name="Entrada 2 2 2 5 2 2" xfId="12789"/>
    <cellStyle name="Entrada 2 2 2 5 2 2 2" xfId="15638"/>
    <cellStyle name="Entrada 2 2 2 5 2 3" xfId="12012"/>
    <cellStyle name="Entrada 2 2 2 5 2 4" xfId="14818"/>
    <cellStyle name="Entrada 2 2 2 5 2 5" xfId="14267"/>
    <cellStyle name="Entrada 2 2 2 5 3" xfId="12275"/>
    <cellStyle name="Entrada 2 2 2 5 3 2" xfId="15348"/>
    <cellStyle name="Entrada 2 2 2 5 4" xfId="11242"/>
    <cellStyle name="Entrada 2 2 2 5 5" xfId="14445"/>
    <cellStyle name="Entrada 2 2 2 5 6" xfId="14004"/>
    <cellStyle name="Entrada 2 2 2 6" xfId="7146"/>
    <cellStyle name="Entrada 2 2 2 6 2" xfId="8953"/>
    <cellStyle name="Entrada 2 2 2 6 2 2" xfId="12809"/>
    <cellStyle name="Entrada 2 2 2 6 2 2 2" xfId="15657"/>
    <cellStyle name="Entrada 2 2 2 6 2 3" xfId="11769"/>
    <cellStyle name="Entrada 2 2 2 6 2 4" xfId="14624"/>
    <cellStyle name="Entrada 2 2 2 6 2 5" xfId="14289"/>
    <cellStyle name="Entrada 2 2 2 6 3" xfId="12295"/>
    <cellStyle name="Entrada 2 2 2 6 3 2" xfId="15367"/>
    <cellStyle name="Entrada 2 2 2 6 4" xfId="12949"/>
    <cellStyle name="Entrada 2 2 2 6 5" xfId="14432"/>
    <cellStyle name="Entrada 2 2 2 6 6" xfId="14026"/>
    <cellStyle name="Entrada 2 2 2 7" xfId="6910"/>
    <cellStyle name="Entrada 2 2 2 7 2" xfId="12076"/>
    <cellStyle name="Entrada 2 2 2 7 2 2" xfId="15156"/>
    <cellStyle name="Entrada 2 2 2 7 3" xfId="10970"/>
    <cellStyle name="Entrada 2 2 2 7 4" xfId="14543"/>
    <cellStyle name="Entrada 2 2 2 7 5" xfId="13795"/>
    <cellStyle name="Entrada 2 2 2 8" xfId="11810"/>
    <cellStyle name="Entrada 2 2 2 8 2" xfId="11493"/>
    <cellStyle name="Entrada 2 2 2 9" xfId="12550"/>
    <cellStyle name="Entrada 2 2 3" xfId="6991"/>
    <cellStyle name="Entrada 2 2 3 2" xfId="8812"/>
    <cellStyle name="Entrada 2 2 3 2 2" xfId="12680"/>
    <cellStyle name="Entrada 2 2 3 2 2 2" xfId="15534"/>
    <cellStyle name="Entrada 2 2 3 2 3" xfId="12943"/>
    <cellStyle name="Entrada 2 2 3 2 4" xfId="14701"/>
    <cellStyle name="Entrada 2 2 3 2 5" xfId="14148"/>
    <cellStyle name="Entrada 2 2 3 3" xfId="12153"/>
    <cellStyle name="Entrada 2 2 3 3 2" xfId="15231"/>
    <cellStyle name="Entrada 2 2 3 4" xfId="12556"/>
    <cellStyle name="Entrada 2 2 3 5" xfId="14502"/>
    <cellStyle name="Entrada 2 2 3 6" xfId="13873"/>
    <cellStyle name="Entrada 2 2 4" xfId="6930"/>
    <cellStyle name="Entrada 2 2 4 2" xfId="8762"/>
    <cellStyle name="Entrada 2 2 4 2 2" xfId="12632"/>
    <cellStyle name="Entrada 2 2 4 2 2 2" xfId="15488"/>
    <cellStyle name="Entrada 2 2 4 2 3" xfId="13151"/>
    <cellStyle name="Entrada 2 2 4 2 4" xfId="14682"/>
    <cellStyle name="Entrada 2 2 4 2 5" xfId="14098"/>
    <cellStyle name="Entrada 2 2 4 3" xfId="12094"/>
    <cellStyle name="Entrada 2 2 4 3 2" xfId="15174"/>
    <cellStyle name="Entrada 2 2 4 4" xfId="13286"/>
    <cellStyle name="Entrada 2 2 4 5" xfId="14525"/>
    <cellStyle name="Entrada 2 2 4 6" xfId="13815"/>
    <cellStyle name="Entrada 2 2 5" xfId="6986"/>
    <cellStyle name="Entrada 2 2 5 2" xfId="8808"/>
    <cellStyle name="Entrada 2 2 5 2 2" xfId="12676"/>
    <cellStyle name="Entrada 2 2 5 2 2 2" xfId="15530"/>
    <cellStyle name="Entrada 2 2 5 2 3" xfId="11978"/>
    <cellStyle name="Entrada 2 2 5 2 4" xfId="14314"/>
    <cellStyle name="Entrada 2 2 5 2 5" xfId="14144"/>
    <cellStyle name="Entrada 2 2 5 3" xfId="12148"/>
    <cellStyle name="Entrada 2 2 5 3 2" xfId="15226"/>
    <cellStyle name="Entrada 2 2 5 4" xfId="13215"/>
    <cellStyle name="Entrada 2 2 5 5" xfId="14507"/>
    <cellStyle name="Entrada 2 2 5 6" xfId="13868"/>
    <cellStyle name="Entrada 2 2 6" xfId="6903"/>
    <cellStyle name="Entrada 2 2 6 2" xfId="8740"/>
    <cellStyle name="Entrada 2 2 6 2 2" xfId="12612"/>
    <cellStyle name="Entrada 2 2 6 2 2 2" xfId="15469"/>
    <cellStyle name="Entrada 2 2 6 2 3" xfId="13085"/>
    <cellStyle name="Entrada 2 2 6 2 4" xfId="14787"/>
    <cellStyle name="Entrada 2 2 6 2 5" xfId="14076"/>
    <cellStyle name="Entrada 2 2 6 3" xfId="12070"/>
    <cellStyle name="Entrada 2 2 6 3 2" xfId="15150"/>
    <cellStyle name="Entrada 2 2 6 4" xfId="12337"/>
    <cellStyle name="Entrada 2 2 6 5" xfId="14529"/>
    <cellStyle name="Entrada 2 2 6 6" xfId="13788"/>
    <cellStyle name="Entrada 2 2 7" xfId="7029"/>
    <cellStyle name="Entrada 2 2 7 2" xfId="8842"/>
    <cellStyle name="Entrada 2 2 7 2 2" xfId="12708"/>
    <cellStyle name="Entrada 2 2 7 2 2 2" xfId="15560"/>
    <cellStyle name="Entrada 2 2 7 2 3" xfId="11926"/>
    <cellStyle name="Entrada 2 2 7 2 4" xfId="14652"/>
    <cellStyle name="Entrada 2 2 7 2 5" xfId="14178"/>
    <cellStyle name="Entrada 2 2 7 3" xfId="12188"/>
    <cellStyle name="Entrada 2 2 7 3 2" xfId="15265"/>
    <cellStyle name="Entrada 2 2 7 4" xfId="11297"/>
    <cellStyle name="Entrada 2 2 7 5" xfId="14483"/>
    <cellStyle name="Entrada 2 2 7 6" xfId="13910"/>
    <cellStyle name="Entrada 2 2 8" xfId="6890"/>
    <cellStyle name="Entrada 2 2 8 2" xfId="12059"/>
    <cellStyle name="Entrada 2 2 8 2 2" xfId="15143"/>
    <cellStyle name="Entrada 2 2 8 3" xfId="11208"/>
    <cellStyle name="Entrada 2 2 8 4" xfId="14413"/>
    <cellStyle name="Entrada 2 2 8 5" xfId="13777"/>
    <cellStyle name="Entrada 2 2 9" xfId="13199"/>
    <cellStyle name="Entrada 2 2 9 2" xfId="15787"/>
    <cellStyle name="Entrada 2 3" xfId="4970"/>
    <cellStyle name="Entrada 2 3 10" xfId="14602"/>
    <cellStyle name="Entrada 2 3 11" xfId="13727"/>
    <cellStyle name="Entrada 2 3 2" xfId="7055"/>
    <cellStyle name="Entrada 2 3 2 2" xfId="8863"/>
    <cellStyle name="Entrada 2 3 2 2 2" xfId="12728"/>
    <cellStyle name="Entrada 2 3 2 2 2 2" xfId="15579"/>
    <cellStyle name="Entrada 2 3 2 2 3" xfId="10980"/>
    <cellStyle name="Entrada 2 3 2 2 4" xfId="14673"/>
    <cellStyle name="Entrada 2 3 2 2 5" xfId="14199"/>
    <cellStyle name="Entrada 2 3 2 3" xfId="12213"/>
    <cellStyle name="Entrada 2 3 2 3 2" xfId="15289"/>
    <cellStyle name="Entrada 2 3 2 4" xfId="12339"/>
    <cellStyle name="Entrada 2 3 2 5" xfId="14474"/>
    <cellStyle name="Entrada 2 3 2 6" xfId="13936"/>
    <cellStyle name="Entrada 2 3 3" xfId="7088"/>
    <cellStyle name="Entrada 2 3 3 2" xfId="8895"/>
    <cellStyle name="Entrada 2 3 3 2 2" xfId="12758"/>
    <cellStyle name="Entrada 2 3 3 2 2 2" xfId="15608"/>
    <cellStyle name="Entrada 2 3 3 2 3" xfId="11922"/>
    <cellStyle name="Entrada 2 3 3 2 4" xfId="14353"/>
    <cellStyle name="Entrada 2 3 3 2 5" xfId="14231"/>
    <cellStyle name="Entrada 2 3 3 3" xfId="12244"/>
    <cellStyle name="Entrada 2 3 3 3 2" xfId="15318"/>
    <cellStyle name="Entrada 2 3 3 4" xfId="13135"/>
    <cellStyle name="Entrada 2 3 3 5" xfId="14312"/>
    <cellStyle name="Entrada 2 3 3 6" xfId="13968"/>
    <cellStyle name="Entrada 2 3 4" xfId="7012"/>
    <cellStyle name="Entrada 2 3 4 2" xfId="8829"/>
    <cellStyle name="Entrada 2 3 4 2 2" xfId="12696"/>
    <cellStyle name="Entrada 2 3 4 2 2 2" xfId="15550"/>
    <cellStyle name="Entrada 2 3 4 2 3" xfId="12010"/>
    <cellStyle name="Entrada 2 3 4 2 4" xfId="14323"/>
    <cellStyle name="Entrada 2 3 4 2 5" xfId="14165"/>
    <cellStyle name="Entrada 2 3 4 3" xfId="12173"/>
    <cellStyle name="Entrada 2 3 4 3 2" xfId="15251"/>
    <cellStyle name="Entrada 2 3 4 4" xfId="11443"/>
    <cellStyle name="Entrada 2 3 4 5" xfId="14307"/>
    <cellStyle name="Entrada 2 3 4 6" xfId="13894"/>
    <cellStyle name="Entrada 2 3 5" xfId="7113"/>
    <cellStyle name="Entrada 2 3 5 2" xfId="8920"/>
    <cellStyle name="Entrada 2 3 5 2 2" xfId="12779"/>
    <cellStyle name="Entrada 2 3 5 2 2 2" xfId="15629"/>
    <cellStyle name="Entrada 2 3 5 2 3" xfId="11532"/>
    <cellStyle name="Entrada 2 3 5 2 4" xfId="14594"/>
    <cellStyle name="Entrada 2 3 5 2 5" xfId="14256"/>
    <cellStyle name="Entrada 2 3 5 3" xfId="12265"/>
    <cellStyle name="Entrada 2 3 5 3 2" xfId="15339"/>
    <cellStyle name="Entrada 2 3 5 4" xfId="13017"/>
    <cellStyle name="Entrada 2 3 5 5" xfId="14449"/>
    <cellStyle name="Entrada 2 3 5 6" xfId="13993"/>
    <cellStyle name="Entrada 2 3 6" xfId="7135"/>
    <cellStyle name="Entrada 2 3 6 2" xfId="8942"/>
    <cellStyle name="Entrada 2 3 6 2 2" xfId="12799"/>
    <cellStyle name="Entrada 2 3 6 2 2 2" xfId="15648"/>
    <cellStyle name="Entrada 2 3 6 2 3" xfId="11996"/>
    <cellStyle name="Entrada 2 3 6 2 4" xfId="14874"/>
    <cellStyle name="Entrada 2 3 6 2 5" xfId="14278"/>
    <cellStyle name="Entrada 2 3 6 3" xfId="12285"/>
    <cellStyle name="Entrada 2 3 6 3 2" xfId="15358"/>
    <cellStyle name="Entrada 2 3 6 4" xfId="10915"/>
    <cellStyle name="Entrada 2 3 6 5" xfId="14436"/>
    <cellStyle name="Entrada 2 3 6 6" xfId="14015"/>
    <cellStyle name="Entrada 2 3 7" xfId="6905"/>
    <cellStyle name="Entrada 2 3 7 2" xfId="12072"/>
    <cellStyle name="Entrada 2 3 7 2 2" xfId="15152"/>
    <cellStyle name="Entrada 2 3 7 3" xfId="11545"/>
    <cellStyle name="Entrada 2 3 7 4" xfId="14407"/>
    <cellStyle name="Entrada 2 3 7 5" xfId="13790"/>
    <cellStyle name="Entrada 2 3 8" xfId="11800"/>
    <cellStyle name="Entrada 2 3 8 2" xfId="11855"/>
    <cellStyle name="Entrada 2 3 9" xfId="11698"/>
    <cellStyle name="Entrada 2 4" xfId="6895"/>
    <cellStyle name="Entrada 2 4 2" xfId="8732"/>
    <cellStyle name="Entrada 2 4 2 2" xfId="12604"/>
    <cellStyle name="Entrada 2 4 2 2 2" xfId="15461"/>
    <cellStyle name="Entrada 2 4 2 3" xfId="11694"/>
    <cellStyle name="Entrada 2 4 2 4" xfId="14830"/>
    <cellStyle name="Entrada 2 4 2 5" xfId="14068"/>
    <cellStyle name="Entrada 2 4 3" xfId="12062"/>
    <cellStyle name="Entrada 2 4 3 2" xfId="10912"/>
    <cellStyle name="Entrada 2 4 4" xfId="11708"/>
    <cellStyle name="Entrada 2 4 5" xfId="14539"/>
    <cellStyle name="Entrada 2 4 6" xfId="13782"/>
    <cellStyle name="Entrada 2 5" xfId="6950"/>
    <cellStyle name="Entrada 2 5 2" xfId="8779"/>
    <cellStyle name="Entrada 2 5 2 2" xfId="12648"/>
    <cellStyle name="Entrada 2 5 2 2 2" xfId="15504"/>
    <cellStyle name="Entrada 2 5 2 3" xfId="12515"/>
    <cellStyle name="Entrada 2 5 2 4" xfId="14828"/>
    <cellStyle name="Entrada 2 5 2 5" xfId="14115"/>
    <cellStyle name="Entrada 2 5 3" xfId="12113"/>
    <cellStyle name="Entrada 2 5 3 2" xfId="15193"/>
    <cellStyle name="Entrada 2 5 4" xfId="12555"/>
    <cellStyle name="Entrada 2 5 5" xfId="14546"/>
    <cellStyle name="Entrada 2 5 6" xfId="13834"/>
    <cellStyle name="Entrada 2 6" xfId="7032"/>
    <cellStyle name="Entrada 2 6 2" xfId="8845"/>
    <cellStyle name="Entrada 2 6 2 2" xfId="12711"/>
    <cellStyle name="Entrada 2 6 2 2 2" xfId="15563"/>
    <cellStyle name="Entrada 2 6 2 3" xfId="12521"/>
    <cellStyle name="Entrada 2 6 2 4" xfId="14822"/>
    <cellStyle name="Entrada 2 6 2 5" xfId="14181"/>
    <cellStyle name="Entrada 2 6 3" xfId="12191"/>
    <cellStyle name="Entrada 2 6 3 2" xfId="15268"/>
    <cellStyle name="Entrada 2 6 4" xfId="11220"/>
    <cellStyle name="Entrada 2 6 5" xfId="14750"/>
    <cellStyle name="Entrada 2 6 6" xfId="13913"/>
    <cellStyle name="Entrada 2 7" xfId="6987"/>
    <cellStyle name="Entrada 2 7 2" xfId="8809"/>
    <cellStyle name="Entrada 2 7 2 2" xfId="12677"/>
    <cellStyle name="Entrada 2 7 2 2 2" xfId="15531"/>
    <cellStyle name="Entrada 2 7 2 3" xfId="12858"/>
    <cellStyle name="Entrada 2 7 2 4" xfId="14334"/>
    <cellStyle name="Entrada 2 7 2 5" xfId="14145"/>
    <cellStyle name="Entrada 2 7 3" xfId="12149"/>
    <cellStyle name="Entrada 2 7 3 2" xfId="15227"/>
    <cellStyle name="Entrada 2 7 4" xfId="11757"/>
    <cellStyle name="Entrada 2 7 5" xfId="14506"/>
    <cellStyle name="Entrada 2 7 6" xfId="13869"/>
    <cellStyle name="Entrada 2 8" xfId="6886"/>
    <cellStyle name="Entrada 2 8 2" xfId="8725"/>
    <cellStyle name="Entrada 2 8 2 2" xfId="12599"/>
    <cellStyle name="Entrada 2 8 2 2 2" xfId="15456"/>
    <cellStyle name="Entrada 2 8 2 3" xfId="12504"/>
    <cellStyle name="Entrada 2 8 2 4" xfId="14704"/>
    <cellStyle name="Entrada 2 8 2 5" xfId="14061"/>
    <cellStyle name="Entrada 2 8 3" xfId="12055"/>
    <cellStyle name="Entrada 2 8 3 2" xfId="15139"/>
    <cellStyle name="Entrada 2 8 4" xfId="12876"/>
    <cellStyle name="Entrada 2 8 5" xfId="14531"/>
    <cellStyle name="Entrada 2 8 6" xfId="13773"/>
    <cellStyle name="Entrada 2 9" xfId="7000"/>
    <cellStyle name="Entrada 2 9 2" xfId="12162"/>
    <cellStyle name="Entrada 2 9 2 2" xfId="15240"/>
    <cellStyle name="Entrada 2 9 3" xfId="11138"/>
    <cellStyle name="Entrada 2 9 4" xfId="14497"/>
    <cellStyle name="Entrada 2 9 5" xfId="13882"/>
    <cellStyle name="Euro" xfId="926"/>
    <cellStyle name="Euro 2" xfId="2927"/>
    <cellStyle name="Euro 3" xfId="2928"/>
    <cellStyle name="Euro 4" xfId="2929"/>
    <cellStyle name="Euro 5" xfId="2930"/>
    <cellStyle name="Euro 6" xfId="2931"/>
    <cellStyle name="Euro 7" xfId="2932"/>
    <cellStyle name="Euro 8" xfId="2926"/>
    <cellStyle name="Excel Built-in Comma" xfId="13278"/>
    <cellStyle name="Excel Built-in Excel Built-in Excel Built-in Excel Built-in Excel Built-in Excel Built-in Excel Built-in Excel Built-in Separador de milhares 4" xfId="139"/>
    <cellStyle name="Excel Built-in Excel Built-in Excel Built-in Excel Built-in Excel Built-in Excel Built-in Excel Built-in Separador de milhares 4" xfId="140"/>
    <cellStyle name="Excel Built-in Normal" xfId="4"/>
    <cellStyle name="Excel Built-in Normal 1" xfId="141"/>
    <cellStyle name="Excel Built-in Normal 2" xfId="142"/>
    <cellStyle name="Excel Built-in Normal 2 2" xfId="927"/>
    <cellStyle name="Excel Built-in Normal 3" xfId="143"/>
    <cellStyle name="Excel Built-in Normal 4" xfId="144"/>
    <cellStyle name="Excel_BuiltIn_Comma" xfId="145"/>
    <cellStyle name="Explanatory Text" xfId="403"/>
    <cellStyle name="Fixed" xfId="146"/>
    <cellStyle name="Fixo" xfId="147"/>
    <cellStyle name="Followed Hyperlink" xfId="148"/>
    <cellStyle name="Good" xfId="404"/>
    <cellStyle name="Grey" xfId="149"/>
    <cellStyle name="Heading" xfId="150"/>
    <cellStyle name="Heading 1" xfId="151"/>
    <cellStyle name="Heading 1 2" xfId="405"/>
    <cellStyle name="Heading 1 3" xfId="7162"/>
    <cellStyle name="Heading 2" xfId="152"/>
    <cellStyle name="Heading 2 2" xfId="406"/>
    <cellStyle name="Heading 2 3" xfId="7163"/>
    <cellStyle name="Heading 3" xfId="407"/>
    <cellStyle name="Heading 4" xfId="408"/>
    <cellStyle name="Heading1" xfId="153"/>
    <cellStyle name="Hiperlink" xfId="127" builtinId="8"/>
    <cellStyle name="Hiperlink 2" xfId="5"/>
    <cellStyle name="Hiperlink 2 2" xfId="154"/>
    <cellStyle name="Hiperlink 2 3" xfId="155"/>
    <cellStyle name="Hiperlink 3" xfId="6"/>
    <cellStyle name="Hiperlink 4" xfId="409"/>
    <cellStyle name="Hiperlink 4 2" xfId="648"/>
    <cellStyle name="Hiperlink 4 3" xfId="1091"/>
    <cellStyle name="Hiperlink 4 4" xfId="1092"/>
    <cellStyle name="Hiperlink 5" xfId="995"/>
    <cellStyle name="Hiperlink 5 2" xfId="11570"/>
    <cellStyle name="Hiperlink 6" xfId="7164"/>
    <cellStyle name="Hyperlink 2" xfId="2933"/>
    <cellStyle name="Incorreto 2" xfId="410"/>
    <cellStyle name="Incorreto 2 2" xfId="2934"/>
    <cellStyle name="Incorreto 2 3" xfId="10637"/>
    <cellStyle name="Indefinido" xfId="156"/>
    <cellStyle name="Input" xfId="411"/>
    <cellStyle name="Input [yellow]" xfId="157"/>
    <cellStyle name="Input [yellow] 10" xfId="13183"/>
    <cellStyle name="Input [yellow] 10 2" xfId="15834"/>
    <cellStyle name="Input [yellow] 10 3" xfId="15772"/>
    <cellStyle name="Input [yellow] 11" xfId="13364"/>
    <cellStyle name="Input [yellow] 2" xfId="4973"/>
    <cellStyle name="Input [yellow] 2 2" xfId="7058"/>
    <cellStyle name="Input [yellow] 2 2 2" xfId="8866"/>
    <cellStyle name="Input [yellow] 2 2 2 2" xfId="12731"/>
    <cellStyle name="Input [yellow] 2 2 2 2 2" xfId="15829"/>
    <cellStyle name="Input [yellow] 2 2 2 2 3" xfId="15582"/>
    <cellStyle name="Input [yellow] 2 2 2 3" xfId="14848"/>
    <cellStyle name="Input [yellow] 2 2 2 4" xfId="14838"/>
    <cellStyle name="Input [yellow] 2 2 2 5" xfId="14202"/>
    <cellStyle name="Input [yellow] 2 2 3" xfId="12216"/>
    <cellStyle name="Input [yellow] 2 2 3 2" xfId="15817"/>
    <cellStyle name="Input [yellow] 2 2 3 3" xfId="15291"/>
    <cellStyle name="Input [yellow] 2 2 4" xfId="13938"/>
    <cellStyle name="Input [yellow] 2 3" xfId="7091"/>
    <cellStyle name="Input [yellow] 2 3 2" xfId="8898"/>
    <cellStyle name="Input [yellow] 2 3 2 2" xfId="12761"/>
    <cellStyle name="Input [yellow] 2 3 2 2 2" xfId="15830"/>
    <cellStyle name="Input [yellow] 2 3 2 2 3" xfId="15611"/>
    <cellStyle name="Input [yellow] 2 3 2 3" xfId="14857"/>
    <cellStyle name="Input [yellow] 2 3 2 4" xfId="14557"/>
    <cellStyle name="Input [yellow] 2 3 2 5" xfId="14234"/>
    <cellStyle name="Input [yellow] 2 3 3" xfId="12247"/>
    <cellStyle name="Input [yellow] 2 3 3 2" xfId="15818"/>
    <cellStyle name="Input [yellow] 2 3 3 3" xfId="15321"/>
    <cellStyle name="Input [yellow] 2 3 4" xfId="13971"/>
    <cellStyle name="Input [yellow] 2 4" xfId="6879"/>
    <cellStyle name="Input [yellow] 2 4 2" xfId="8719"/>
    <cellStyle name="Input [yellow] 2 4 2 2" xfId="12593"/>
    <cellStyle name="Input [yellow] 2 4 2 2 2" xfId="15823"/>
    <cellStyle name="Input [yellow] 2 4 2 2 3" xfId="15451"/>
    <cellStyle name="Input [yellow] 2 4 2 3" xfId="14790"/>
    <cellStyle name="Input [yellow] 2 4 2 4" xfId="14397"/>
    <cellStyle name="Input [yellow] 2 4 2 5" xfId="14055"/>
    <cellStyle name="Input [yellow] 2 4 3" xfId="12048"/>
    <cellStyle name="Input [yellow] 2 4 3 2" xfId="15811"/>
    <cellStyle name="Input [yellow] 2 4 3 3" xfId="15133"/>
    <cellStyle name="Input [yellow] 2 4 4" xfId="13766"/>
    <cellStyle name="Input [yellow] 2 5" xfId="7116"/>
    <cellStyle name="Input [yellow] 2 5 2" xfId="8923"/>
    <cellStyle name="Input [yellow] 2 5 2 2" xfId="12782"/>
    <cellStyle name="Input [yellow] 2 5 2 2 2" xfId="15831"/>
    <cellStyle name="Input [yellow] 2 5 2 2 3" xfId="15632"/>
    <cellStyle name="Input [yellow] 2 5 2 3" xfId="14867"/>
    <cellStyle name="Input [yellow] 2 5 2 4" xfId="14349"/>
    <cellStyle name="Input [yellow] 2 5 2 5" xfId="14259"/>
    <cellStyle name="Input [yellow] 2 5 3" xfId="12268"/>
    <cellStyle name="Input [yellow] 2 5 3 2" xfId="15819"/>
    <cellStyle name="Input [yellow] 2 5 3 3" xfId="15342"/>
    <cellStyle name="Input [yellow] 2 5 4" xfId="13996"/>
    <cellStyle name="Input [yellow] 2 6" xfId="7138"/>
    <cellStyle name="Input [yellow] 2 6 2" xfId="8945"/>
    <cellStyle name="Input [yellow] 2 6 2 2" xfId="12802"/>
    <cellStyle name="Input [yellow] 2 6 2 2 2" xfId="15832"/>
    <cellStyle name="Input [yellow] 2 6 2 2 3" xfId="15651"/>
    <cellStyle name="Input [yellow] 2 6 2 3" xfId="14876"/>
    <cellStyle name="Input [yellow] 2 6 2 4" xfId="14686"/>
    <cellStyle name="Input [yellow] 2 6 2 5" xfId="14281"/>
    <cellStyle name="Input [yellow] 2 6 3" xfId="12288"/>
    <cellStyle name="Input [yellow] 2 6 3 2" xfId="15820"/>
    <cellStyle name="Input [yellow] 2 6 3 3" xfId="15361"/>
    <cellStyle name="Input [yellow] 2 6 4" xfId="14018"/>
    <cellStyle name="Input [yellow] 2 7" xfId="8709"/>
    <cellStyle name="Input [yellow] 2 7 2" xfId="12586"/>
    <cellStyle name="Input [yellow] 2 7 2 2" xfId="15822"/>
    <cellStyle name="Input [yellow] 2 7 2 3" xfId="15445"/>
    <cellStyle name="Input [yellow] 2 7 3" xfId="14783"/>
    <cellStyle name="Input [yellow] 2 7 4" xfId="14597"/>
    <cellStyle name="Input [yellow] 2 7 5" xfId="14045"/>
    <cellStyle name="Input [yellow] 2 8" xfId="11803"/>
    <cellStyle name="Input [yellow] 2 8 2" xfId="15810"/>
    <cellStyle name="Input [yellow] 2 8 3" xfId="15088"/>
    <cellStyle name="Input [yellow] 2 9" xfId="13729"/>
    <cellStyle name="Input [yellow] 3" xfId="6885"/>
    <cellStyle name="Input [yellow] 3 2" xfId="8724"/>
    <cellStyle name="Input [yellow] 3 2 2" xfId="12598"/>
    <cellStyle name="Input [yellow] 3 2 2 2" xfId="15824"/>
    <cellStyle name="Input [yellow] 3 2 2 3" xfId="15455"/>
    <cellStyle name="Input [yellow] 3 2 3" xfId="14792"/>
    <cellStyle name="Input [yellow] 3 2 4" xfId="14705"/>
    <cellStyle name="Input [yellow] 3 2 5" xfId="14060"/>
    <cellStyle name="Input [yellow] 3 3" xfId="12054"/>
    <cellStyle name="Input [yellow] 3 3 2" xfId="15812"/>
    <cellStyle name="Input [yellow] 3 3 3" xfId="15138"/>
    <cellStyle name="Input [yellow] 3 4" xfId="13772"/>
    <cellStyle name="Input [yellow] 4" xfId="7043"/>
    <cellStyle name="Input [yellow] 4 2" xfId="8854"/>
    <cellStyle name="Input [yellow] 4 2 2" xfId="12719"/>
    <cellStyle name="Input [yellow] 4 2 2 2" xfId="15828"/>
    <cellStyle name="Input [yellow] 4 2 2 3" xfId="15571"/>
    <cellStyle name="Input [yellow] 4 2 3" xfId="14843"/>
    <cellStyle name="Input [yellow] 4 2 4" xfId="14875"/>
    <cellStyle name="Input [yellow] 4 2 5" xfId="14190"/>
    <cellStyle name="Input [yellow] 4 3" xfId="12201"/>
    <cellStyle name="Input [yellow] 4 3 2" xfId="15816"/>
    <cellStyle name="Input [yellow] 4 3 3" xfId="15278"/>
    <cellStyle name="Input [yellow] 4 4" xfId="13924"/>
    <cellStyle name="Input [yellow] 5" xfId="7016"/>
    <cellStyle name="Input [yellow] 5 2" xfId="8831"/>
    <cellStyle name="Input [yellow] 5 2 2" xfId="12698"/>
    <cellStyle name="Input [yellow] 5 2 2 2" xfId="15826"/>
    <cellStyle name="Input [yellow] 5 2 2 3" xfId="15551"/>
    <cellStyle name="Input [yellow] 5 2 3" xfId="14833"/>
    <cellStyle name="Input [yellow] 5 2 4" xfId="14300"/>
    <cellStyle name="Input [yellow] 5 2 5" xfId="14167"/>
    <cellStyle name="Input [yellow] 5 3" xfId="12177"/>
    <cellStyle name="Input [yellow] 5 3 2" xfId="15814"/>
    <cellStyle name="Input [yellow] 5 3 3" xfId="15254"/>
    <cellStyle name="Input [yellow] 5 4" xfId="13898"/>
    <cellStyle name="Input [yellow] 6" xfId="7025"/>
    <cellStyle name="Input [yellow] 6 2" xfId="8839"/>
    <cellStyle name="Input [yellow] 6 2 2" xfId="12705"/>
    <cellStyle name="Input [yellow] 6 2 2 2" xfId="15827"/>
    <cellStyle name="Input [yellow] 6 2 2 3" xfId="15558"/>
    <cellStyle name="Input [yellow] 6 2 3" xfId="14836"/>
    <cellStyle name="Input [yellow] 6 2 4" xfId="14565"/>
    <cellStyle name="Input [yellow] 6 2 5" xfId="14175"/>
    <cellStyle name="Input [yellow] 6 3" xfId="12185"/>
    <cellStyle name="Input [yellow] 6 3 2" xfId="15815"/>
    <cellStyle name="Input [yellow] 6 3 3" xfId="15262"/>
    <cellStyle name="Input [yellow] 6 4" xfId="13906"/>
    <cellStyle name="Input [yellow] 7" xfId="6920"/>
    <cellStyle name="Input [yellow] 7 2" xfId="8752"/>
    <cellStyle name="Input [yellow] 7 2 2" xfId="12623"/>
    <cellStyle name="Input [yellow] 7 2 2 2" xfId="15825"/>
    <cellStyle name="Input [yellow] 7 2 2 3" xfId="15479"/>
    <cellStyle name="Input [yellow] 7 2 3" xfId="14804"/>
    <cellStyle name="Input [yellow] 7 2 4" xfId="14678"/>
    <cellStyle name="Input [yellow] 7 2 5" xfId="14088"/>
    <cellStyle name="Input [yellow] 7 3" xfId="12085"/>
    <cellStyle name="Input [yellow] 7 3 2" xfId="15813"/>
    <cellStyle name="Input [yellow] 7 3 3" xfId="15165"/>
    <cellStyle name="Input [yellow] 7 4" xfId="13805"/>
    <cellStyle name="Input [yellow] 8" xfId="8705"/>
    <cellStyle name="Input [yellow] 8 2" xfId="12584"/>
    <cellStyle name="Input [yellow] 8 2 2" xfId="15821"/>
    <cellStyle name="Input [yellow] 8 2 3" xfId="15443"/>
    <cellStyle name="Input [yellow] 8 3" xfId="14779"/>
    <cellStyle name="Input [yellow] 8 4" xfId="14717"/>
    <cellStyle name="Input [yellow] 8 5" xfId="14041"/>
    <cellStyle name="Input [yellow] 9" xfId="8963"/>
    <cellStyle name="Input [yellow] 9 2" xfId="14648"/>
    <cellStyle name="Input [yellow] 9 3" xfId="14883"/>
    <cellStyle name="Input 10" xfId="7003"/>
    <cellStyle name="Input 10 2" xfId="8822"/>
    <cellStyle name="Input 10 2 2" xfId="12690"/>
    <cellStyle name="Input 10 2 2 2" xfId="15544"/>
    <cellStyle name="Input 10 2 3" xfId="11551"/>
    <cellStyle name="Input 10 2 4" xfId="14328"/>
    <cellStyle name="Input 10 2 5" xfId="14158"/>
    <cellStyle name="Input 10 3" xfId="12165"/>
    <cellStyle name="Input 10 3 2" xfId="15243"/>
    <cellStyle name="Input 10 4" xfId="13150"/>
    <cellStyle name="Input 10 5" xfId="14494"/>
    <cellStyle name="Input 10 6" xfId="13885"/>
    <cellStyle name="Input 11" xfId="7021"/>
    <cellStyle name="Input 11 2" xfId="8836"/>
    <cellStyle name="Input 11 2 2" xfId="12702"/>
    <cellStyle name="Input 11 2 2 2" xfId="15555"/>
    <cellStyle name="Input 11 2 3" xfId="11705"/>
    <cellStyle name="Input 11 2 4" xfId="14568"/>
    <cellStyle name="Input 11 2 5" xfId="14172"/>
    <cellStyle name="Input 11 3" xfId="12181"/>
    <cellStyle name="Input 11 3 2" xfId="15258"/>
    <cellStyle name="Input 11 4" xfId="13243"/>
    <cellStyle name="Input 11 5" xfId="14751"/>
    <cellStyle name="Input 11 6" xfId="13903"/>
    <cellStyle name="Input 12" xfId="6999"/>
    <cellStyle name="Input 12 2" xfId="8819"/>
    <cellStyle name="Input 12 2 2" xfId="12687"/>
    <cellStyle name="Input 12 2 2 2" xfId="15541"/>
    <cellStyle name="Input 12 2 3" xfId="11797"/>
    <cellStyle name="Input 12 2 4" xfId="14330"/>
    <cellStyle name="Input 12 2 5" xfId="14155"/>
    <cellStyle name="Input 12 3" xfId="12161"/>
    <cellStyle name="Input 12 3 2" xfId="15239"/>
    <cellStyle name="Input 12 4" xfId="11214"/>
    <cellStyle name="Input 12 5" xfId="14498"/>
    <cellStyle name="Input 12 6" xfId="13881"/>
    <cellStyle name="Input 13" xfId="6921"/>
    <cellStyle name="Input 13 2" xfId="8753"/>
    <cellStyle name="Input 13 2 2" xfId="12624"/>
    <cellStyle name="Input 13 2 2 2" xfId="15480"/>
    <cellStyle name="Input 13 2 3" xfId="13213"/>
    <cellStyle name="Input 13 2 4" xfId="14596"/>
    <cellStyle name="Input 13 2 5" xfId="14089"/>
    <cellStyle name="Input 13 3" xfId="12086"/>
    <cellStyle name="Input 13 3 2" xfId="15166"/>
    <cellStyle name="Input 13 4" xfId="13099"/>
    <cellStyle name="Input 13 5" xfId="14773"/>
    <cellStyle name="Input 13 6" xfId="13806"/>
    <cellStyle name="Input 14" xfId="7002"/>
    <cellStyle name="Input 14 2" xfId="8821"/>
    <cellStyle name="Input 14 2 2" xfId="12689"/>
    <cellStyle name="Input 14 2 2 2" xfId="15543"/>
    <cellStyle name="Input 14 2 3" xfId="11768"/>
    <cellStyle name="Input 14 2 4" xfId="14329"/>
    <cellStyle name="Input 14 2 5" xfId="14157"/>
    <cellStyle name="Input 14 3" xfId="12164"/>
    <cellStyle name="Input 14 3 2" xfId="15242"/>
    <cellStyle name="Input 14 4" xfId="13049"/>
    <cellStyle name="Input 14 5" xfId="14495"/>
    <cellStyle name="Input 14 6" xfId="13884"/>
    <cellStyle name="Input 15" xfId="6996"/>
    <cellStyle name="Input 15 2" xfId="8816"/>
    <cellStyle name="Input 15 2 2" xfId="12684"/>
    <cellStyle name="Input 15 2 2 2" xfId="15538"/>
    <cellStyle name="Input 15 2 3" xfId="11509"/>
    <cellStyle name="Input 15 2 4" xfId="14359"/>
    <cellStyle name="Input 15 2 5" xfId="14152"/>
    <cellStyle name="Input 15 3" xfId="12158"/>
    <cellStyle name="Input 15 3 2" xfId="15236"/>
    <cellStyle name="Input 15 4" xfId="13050"/>
    <cellStyle name="Input 15 5" xfId="14313"/>
    <cellStyle name="Input 15 6" xfId="13878"/>
    <cellStyle name="Input 16" xfId="7047"/>
    <cellStyle name="Input 16 2" xfId="12205"/>
    <cellStyle name="Input 16 2 2" xfId="15281"/>
    <cellStyle name="Input 16 3" xfId="12349"/>
    <cellStyle name="Input 16 4" xfId="14479"/>
    <cellStyle name="Input 16 5" xfId="13928"/>
    <cellStyle name="Input 17" xfId="6976"/>
    <cellStyle name="Input 17 2" xfId="12139"/>
    <cellStyle name="Input 17 2 2" xfId="15218"/>
    <cellStyle name="Input 17 3" xfId="13035"/>
    <cellStyle name="Input 17 4" xfId="14394"/>
    <cellStyle name="Input 17 5" xfId="13858"/>
    <cellStyle name="Input 18" xfId="8708"/>
    <cellStyle name="Input 18 2" xfId="12585"/>
    <cellStyle name="Input 18 2 2" xfId="15444"/>
    <cellStyle name="Input 18 3" xfId="12916"/>
    <cellStyle name="Input 18 4" xfId="15685"/>
    <cellStyle name="Input 18 5" xfId="14044"/>
    <cellStyle name="Input 19" xfId="13189"/>
    <cellStyle name="Input 19 2" xfId="11070"/>
    <cellStyle name="Input 2" xfId="4974"/>
    <cellStyle name="Input 2 10" xfId="14306"/>
    <cellStyle name="Input 2 11" xfId="13730"/>
    <cellStyle name="Input 2 2" xfId="7059"/>
    <cellStyle name="Input 2 2 2" xfId="8867"/>
    <cellStyle name="Input 2 2 2 2" xfId="12732"/>
    <cellStyle name="Input 2 2 2 2 2" xfId="15583"/>
    <cellStyle name="Input 2 2 2 3" xfId="11651"/>
    <cellStyle name="Input 2 2 2 4" xfId="14663"/>
    <cellStyle name="Input 2 2 2 5" xfId="14203"/>
    <cellStyle name="Input 2 2 3" xfId="12217"/>
    <cellStyle name="Input 2 2 3 2" xfId="15292"/>
    <cellStyle name="Input 2 2 4" xfId="11227"/>
    <cellStyle name="Input 2 2 5" xfId="14343"/>
    <cellStyle name="Input 2 2 6" xfId="13939"/>
    <cellStyle name="Input 2 3" xfId="7092"/>
    <cellStyle name="Input 2 3 2" xfId="8899"/>
    <cellStyle name="Input 2 3 2 2" xfId="12762"/>
    <cellStyle name="Input 2 3 2 2 2" xfId="15612"/>
    <cellStyle name="Input 2 3 2 3" xfId="11979"/>
    <cellStyle name="Input 2 3 2 4" xfId="14351"/>
    <cellStyle name="Input 2 3 2 5" xfId="14235"/>
    <cellStyle name="Input 2 3 3" xfId="12248"/>
    <cellStyle name="Input 2 3 3 2" xfId="15322"/>
    <cellStyle name="Input 2 3 4" xfId="11250"/>
    <cellStyle name="Input 2 3 5" xfId="14731"/>
    <cellStyle name="Input 2 3 6" xfId="13972"/>
    <cellStyle name="Input 2 4" xfId="6965"/>
    <cellStyle name="Input 2 4 2" xfId="8792"/>
    <cellStyle name="Input 2 4 2 2" xfId="12661"/>
    <cellStyle name="Input 2 4 2 2 2" xfId="15516"/>
    <cellStyle name="Input 2 4 2 3" xfId="11785"/>
    <cellStyle name="Input 2 4 2 4" xfId="14338"/>
    <cellStyle name="Input 2 4 2 5" xfId="14128"/>
    <cellStyle name="Input 2 4 3" xfId="12128"/>
    <cellStyle name="Input 2 4 3 2" xfId="15207"/>
    <cellStyle name="Input 2 4 4" xfId="12025"/>
    <cellStyle name="Input 2 4 5" xfId="14392"/>
    <cellStyle name="Input 2 4 6" xfId="13847"/>
    <cellStyle name="Input 2 5" xfId="7117"/>
    <cellStyle name="Input 2 5 2" xfId="8924"/>
    <cellStyle name="Input 2 5 2 2" xfId="12783"/>
    <cellStyle name="Input 2 5 2 2 2" xfId="15633"/>
    <cellStyle name="Input 2 5 2 3" xfId="11510"/>
    <cellStyle name="Input 2 5 2 4" xfId="14555"/>
    <cellStyle name="Input 2 5 2 5" xfId="14260"/>
    <cellStyle name="Input 2 5 3" xfId="12269"/>
    <cellStyle name="Input 2 5 3 2" xfId="15343"/>
    <cellStyle name="Input 2 5 4" xfId="12986"/>
    <cellStyle name="Input 2 5 5" xfId="14446"/>
    <cellStyle name="Input 2 5 6" xfId="13997"/>
    <cellStyle name="Input 2 6" xfId="7139"/>
    <cellStyle name="Input 2 6 2" xfId="8946"/>
    <cellStyle name="Input 2 6 2 2" xfId="12803"/>
    <cellStyle name="Input 2 6 2 2 2" xfId="15652"/>
    <cellStyle name="Input 2 6 2 3" xfId="11918"/>
    <cellStyle name="Input 2 6 2 4" xfId="14789"/>
    <cellStyle name="Input 2 6 2 5" xfId="14282"/>
    <cellStyle name="Input 2 6 3" xfId="12289"/>
    <cellStyle name="Input 2 6 3 2" xfId="15362"/>
    <cellStyle name="Input 2 6 4" xfId="12345"/>
    <cellStyle name="Input 2 6 5" xfId="14433"/>
    <cellStyle name="Input 2 6 6" xfId="14019"/>
    <cellStyle name="Input 2 7" xfId="6960"/>
    <cellStyle name="Input 2 7 2" xfId="12123"/>
    <cellStyle name="Input 2 7 2 2" xfId="15203"/>
    <cellStyle name="Input 2 7 3" xfId="11980"/>
    <cellStyle name="Input 2 7 4" xfId="14764"/>
    <cellStyle name="Input 2 7 5" xfId="13842"/>
    <cellStyle name="Input 2 8" xfId="11804"/>
    <cellStyle name="Input 2 8 2" xfId="11101"/>
    <cellStyle name="Input 2 9" xfId="11962"/>
    <cellStyle name="Input 20" xfId="11041"/>
    <cellStyle name="Input 20 2" xfId="14927"/>
    <cellStyle name="Input 21" xfId="11618"/>
    <cellStyle name="Input 21 2" xfId="15050"/>
    <cellStyle name="Input 22" xfId="12557"/>
    <cellStyle name="Input 23" xfId="14589"/>
    <cellStyle name="Input 24" xfId="13370"/>
    <cellStyle name="Input 3" xfId="4987"/>
    <cellStyle name="Input 3 10" xfId="14577"/>
    <cellStyle name="Input 3 11" xfId="13742"/>
    <cellStyle name="Input 3 2" xfId="7072"/>
    <cellStyle name="Input 3 2 2" xfId="8880"/>
    <cellStyle name="Input 3 2 2 2" xfId="12744"/>
    <cellStyle name="Input 3 2 2 2 2" xfId="15594"/>
    <cellStyle name="Input 3 2 2 3" xfId="11645"/>
    <cellStyle name="Input 3 2 2 4" xfId="14691"/>
    <cellStyle name="Input 3 2 2 5" xfId="14216"/>
    <cellStyle name="Input 3 2 3" xfId="12229"/>
    <cellStyle name="Input 3 2 3 2" xfId="15303"/>
    <cellStyle name="Input 3 2 4" xfId="11590"/>
    <cellStyle name="Input 3 2 5" xfId="14467"/>
    <cellStyle name="Input 3 2 6" xfId="13952"/>
    <cellStyle name="Input 3 3" xfId="7105"/>
    <cellStyle name="Input 3 3 2" xfId="8912"/>
    <cellStyle name="Input 3 3 2 2" xfId="12773"/>
    <cellStyle name="Input 3 3 2 2 2" xfId="15623"/>
    <cellStyle name="Input 3 3 2 3" xfId="11924"/>
    <cellStyle name="Input 3 3 2 4" xfId="14638"/>
    <cellStyle name="Input 3 3 2 5" xfId="14248"/>
    <cellStyle name="Input 3 3 3" xfId="12259"/>
    <cellStyle name="Input 3 3 3 2" xfId="15333"/>
    <cellStyle name="Input 3 3 4" xfId="12843"/>
    <cellStyle name="Input 3 3 5" xfId="14453"/>
    <cellStyle name="Input 3 3 6" xfId="13985"/>
    <cellStyle name="Input 3 4" xfId="6970"/>
    <cellStyle name="Input 3 4 2" xfId="8796"/>
    <cellStyle name="Input 3 4 2 2" xfId="12665"/>
    <cellStyle name="Input 3 4 2 2 2" xfId="15520"/>
    <cellStyle name="Input 3 4 2 3" xfId="11460"/>
    <cellStyle name="Input 3 4 2 4" xfId="14364"/>
    <cellStyle name="Input 3 4 2 5" xfId="14132"/>
    <cellStyle name="Input 3 4 3" xfId="12133"/>
    <cellStyle name="Input 3 4 3 2" xfId="15212"/>
    <cellStyle name="Input 3 4 4" xfId="11462"/>
    <cellStyle name="Input 3 4 5" xfId="14516"/>
    <cellStyle name="Input 3 4 6" xfId="13852"/>
    <cellStyle name="Input 3 5" xfId="7130"/>
    <cellStyle name="Input 3 5 2" xfId="8937"/>
    <cellStyle name="Input 3 5 2 2" xfId="12795"/>
    <cellStyle name="Input 3 5 2 2 2" xfId="15644"/>
    <cellStyle name="Input 3 5 2 3" xfId="11416"/>
    <cellStyle name="Input 3 5 2 4" xfId="14816"/>
    <cellStyle name="Input 3 5 2 5" xfId="14273"/>
    <cellStyle name="Input 3 5 3" xfId="12281"/>
    <cellStyle name="Input 3 5 3 2" xfId="15354"/>
    <cellStyle name="Input 3 5 4" xfId="10984"/>
    <cellStyle name="Input 3 5 5" xfId="14440"/>
    <cellStyle name="Input 3 5 6" xfId="14010"/>
    <cellStyle name="Input 3 6" xfId="7152"/>
    <cellStyle name="Input 3 6 2" xfId="8959"/>
    <cellStyle name="Input 3 6 2 2" xfId="12815"/>
    <cellStyle name="Input 3 6 2 2 2" xfId="15663"/>
    <cellStyle name="Input 3 6 2 3" xfId="11771"/>
    <cellStyle name="Input 3 6 2 4" xfId="14664"/>
    <cellStyle name="Input 3 6 2 5" xfId="14295"/>
    <cellStyle name="Input 3 6 3" xfId="12301"/>
    <cellStyle name="Input 3 6 3 2" xfId="15373"/>
    <cellStyle name="Input 3 6 4" xfId="12502"/>
    <cellStyle name="Input 3 6 5" xfId="14430"/>
    <cellStyle name="Input 3 6 6" xfId="14032"/>
    <cellStyle name="Input 3 7" xfId="7051"/>
    <cellStyle name="Input 3 7 2" xfId="12209"/>
    <cellStyle name="Input 3 7 2 2" xfId="15285"/>
    <cellStyle name="Input 3 7 3" xfId="11226"/>
    <cellStyle name="Input 3 7 4" xfId="14476"/>
    <cellStyle name="Input 3 7 5" xfId="13932"/>
    <cellStyle name="Input 3 8" xfId="11816"/>
    <cellStyle name="Input 3 8 2" xfId="11474"/>
    <cellStyle name="Input 3 9" xfId="12551"/>
    <cellStyle name="Input 4" xfId="5000"/>
    <cellStyle name="Input 4 2" xfId="8713"/>
    <cellStyle name="Input 4 2 2" xfId="12588"/>
    <cellStyle name="Input 4 2 2 2" xfId="15446"/>
    <cellStyle name="Input 4 2 3" xfId="13153"/>
    <cellStyle name="Input 4 2 4" xfId="14712"/>
    <cellStyle name="Input 4 2 5" xfId="14049"/>
    <cellStyle name="Input 4 3" xfId="11822"/>
    <cellStyle name="Input 4 3 2" xfId="11397"/>
    <cellStyle name="Input 4 4" xfId="12944"/>
    <cellStyle name="Input 4 5" xfId="14533"/>
    <cellStyle name="Input 4 6" xfId="13746"/>
    <cellStyle name="Input 5" xfId="6896"/>
    <cellStyle name="Input 5 2" xfId="8733"/>
    <cellStyle name="Input 5 2 2" xfId="12605"/>
    <cellStyle name="Input 5 2 2 2" xfId="15462"/>
    <cellStyle name="Input 5 2 3" xfId="12926"/>
    <cellStyle name="Input 5 2 4" xfId="14656"/>
    <cellStyle name="Input 5 2 5" xfId="14069"/>
    <cellStyle name="Input 5 3" xfId="12063"/>
    <cellStyle name="Input 5 3 2" xfId="15144"/>
    <cellStyle name="Input 5 4" xfId="11734"/>
    <cellStyle name="Input 5 5" xfId="14544"/>
    <cellStyle name="Input 5 6" xfId="13783"/>
    <cellStyle name="Input 6" xfId="7001"/>
    <cellStyle name="Input 6 2" xfId="8820"/>
    <cellStyle name="Input 6 2 2" xfId="12688"/>
    <cellStyle name="Input 6 2 2 2" xfId="15542"/>
    <cellStyle name="Input 6 2 3" xfId="12832"/>
    <cellStyle name="Input 6 2 4" xfId="14358"/>
    <cellStyle name="Input 6 2 5" xfId="14156"/>
    <cellStyle name="Input 6 3" xfId="12163"/>
    <cellStyle name="Input 6 3 2" xfId="15241"/>
    <cellStyle name="Input 6 4" xfId="11732"/>
    <cellStyle name="Input 6 5" xfId="14496"/>
    <cellStyle name="Input 6 6" xfId="13883"/>
    <cellStyle name="Input 7" xfId="6943"/>
    <cellStyle name="Input 7 2" xfId="8773"/>
    <cellStyle name="Input 7 2 2" xfId="12643"/>
    <cellStyle name="Input 7 2 2 2" xfId="15499"/>
    <cellStyle name="Input 7 2 3" xfId="12920"/>
    <cellStyle name="Input 7 2 4" xfId="14805"/>
    <cellStyle name="Input 7 2 5" xfId="14109"/>
    <cellStyle name="Input 7 3" xfId="12107"/>
    <cellStyle name="Input 7 3 2" xfId="15187"/>
    <cellStyle name="Input 7 4" xfId="12996"/>
    <cellStyle name="Input 7 5" xfId="14551"/>
    <cellStyle name="Input 7 6" xfId="13827"/>
    <cellStyle name="Input 8" xfId="7008"/>
    <cellStyle name="Input 8 2" xfId="8826"/>
    <cellStyle name="Input 8 2 2" xfId="12693"/>
    <cellStyle name="Input 8 2 2 2" xfId="15547"/>
    <cellStyle name="Input 8 2 3" xfId="11891"/>
    <cellStyle name="Input 8 2 4" xfId="14325"/>
    <cellStyle name="Input 8 2 5" xfId="14162"/>
    <cellStyle name="Input 8 3" xfId="12169"/>
    <cellStyle name="Input 8 3 2" xfId="15247"/>
    <cellStyle name="Input 8 4" xfId="10954"/>
    <cellStyle name="Input 8 5" xfId="14755"/>
    <cellStyle name="Input 8 6" xfId="13890"/>
    <cellStyle name="Input 9" xfId="6887"/>
    <cellStyle name="Input 9 2" xfId="8726"/>
    <cellStyle name="Input 9 2 2" xfId="12600"/>
    <cellStyle name="Input 9 2 2 2" xfId="15457"/>
    <cellStyle name="Input 9 2 3" xfId="12950"/>
    <cellStyle name="Input 9 2 4" xfId="14703"/>
    <cellStyle name="Input 9 2 5" xfId="14062"/>
    <cellStyle name="Input 9 3" xfId="12056"/>
    <cellStyle name="Input 9 3 2" xfId="15140"/>
    <cellStyle name="Input 9 4" xfId="11090"/>
    <cellStyle name="Input 9 5" xfId="14415"/>
    <cellStyle name="Input 9 6" xfId="13774"/>
    <cellStyle name="Linked Cell" xfId="412"/>
    <cellStyle name="material" xfId="158"/>
    <cellStyle name="material 2" xfId="736"/>
    <cellStyle name="material 2 2" xfId="9663"/>
    <cellStyle name="material 3" xfId="7165"/>
    <cellStyle name="material 4" xfId="7166"/>
    <cellStyle name="material 5" xfId="7167"/>
    <cellStyle name="material 6" xfId="7168"/>
    <cellStyle name="material 7" xfId="7169"/>
    <cellStyle name="material 8" xfId="7170"/>
    <cellStyle name="MINIPG" xfId="159"/>
    <cellStyle name="Moeda" xfId="839" builtinId="4"/>
    <cellStyle name="Moeda 10" xfId="160"/>
    <cellStyle name="Moeda 10 2" xfId="737"/>
    <cellStyle name="Moeda 10 3" xfId="7171"/>
    <cellStyle name="Moeda 10 4" xfId="7172"/>
    <cellStyle name="Moeda 10 5" xfId="7173"/>
    <cellStyle name="Moeda 10 6" xfId="7174"/>
    <cellStyle name="Moeda 10 7" xfId="7175"/>
    <cellStyle name="Moeda 10 8" xfId="7176"/>
    <cellStyle name="Moeda 11" xfId="161"/>
    <cellStyle name="Moeda 11 10" xfId="4992"/>
    <cellStyle name="Moeda 11 10 2" xfId="12863"/>
    <cellStyle name="Moeda 11 10 3" xfId="11969"/>
    <cellStyle name="Moeda 11 11" xfId="7177"/>
    <cellStyle name="Moeda 11 12" xfId="7178"/>
    <cellStyle name="Moeda 11 12 2" xfId="7179"/>
    <cellStyle name="Moeda 11 13" xfId="7180"/>
    <cellStyle name="Moeda 11 13 2" xfId="7181"/>
    <cellStyle name="Moeda 11 14" xfId="7182"/>
    <cellStyle name="Moeda 11 15" xfId="7183"/>
    <cellStyle name="Moeda 11 2" xfId="460"/>
    <cellStyle name="Moeda 11 2 2" xfId="841"/>
    <cellStyle name="Moeda 11 2 2 2" xfId="3880"/>
    <cellStyle name="Moeda 11 2 2 2 2" xfId="6022"/>
    <cellStyle name="Moeda 11 2 2 2 3" xfId="13690"/>
    <cellStyle name="Moeda 11 2 2 2 4" xfId="13660"/>
    <cellStyle name="Moeda 11 2 2 3" xfId="6717"/>
    <cellStyle name="Moeda 11 2 2 4" xfId="5035"/>
    <cellStyle name="Moeda 11 2 3" xfId="3776"/>
    <cellStyle name="Moeda 11 2 3 2" xfId="5927"/>
    <cellStyle name="Moeda 11 2 3 3" xfId="13678"/>
    <cellStyle name="Moeda 11 2 3 4" xfId="13661"/>
    <cellStyle name="Moeda 11 2 4" xfId="6688"/>
    <cellStyle name="Moeda 11 2 5" xfId="5006"/>
    <cellStyle name="Moeda 11 3" xfId="842"/>
    <cellStyle name="Moeda 11 3 2" xfId="1097"/>
    <cellStyle name="Moeda 11 3 2 2" xfId="4000"/>
    <cellStyle name="Moeda 11 3 2 2 2" xfId="6115"/>
    <cellStyle name="Moeda 11 3 2 2 3" xfId="13699"/>
    <cellStyle name="Moeda 11 3 2 2 4" xfId="13667"/>
    <cellStyle name="Moeda 11 3 2 3" xfId="6802"/>
    <cellStyle name="Moeda 11 3 2 4" xfId="5120"/>
    <cellStyle name="Moeda 11 3 2 5" xfId="13420"/>
    <cellStyle name="Moeda 11 3 2 6" xfId="13385"/>
    <cellStyle name="Moeda 11 3 3" xfId="1096"/>
    <cellStyle name="Moeda 11 3 3 2" xfId="3999"/>
    <cellStyle name="Moeda 11 3 3 2 2" xfId="6114"/>
    <cellStyle name="Moeda 11 3 3 2 3" xfId="13698"/>
    <cellStyle name="Moeda 11 3 3 2 4" xfId="13664"/>
    <cellStyle name="Moeda 11 3 3 3" xfId="6801"/>
    <cellStyle name="Moeda 11 3 3 4" xfId="5119"/>
    <cellStyle name="Moeda 11 3 4" xfId="3881"/>
    <cellStyle name="Moeda 11 3 4 2" xfId="6023"/>
    <cellStyle name="Moeda 11 3 4 2 2" xfId="11629"/>
    <cellStyle name="Moeda 11 3 4 2 3" xfId="13172"/>
    <cellStyle name="Moeda 11 3 4 3" xfId="13691"/>
    <cellStyle name="Moeda 11 3 4 4" xfId="13652"/>
    <cellStyle name="Moeda 11 3 5" xfId="6718"/>
    <cellStyle name="Moeda 11 3 6" xfId="5036"/>
    <cellStyle name="Moeda 11 4" xfId="1098"/>
    <cellStyle name="Moeda 11 4 2" xfId="7184"/>
    <cellStyle name="Moeda 11 4 3" xfId="7185"/>
    <cellStyle name="Moeda 11 4 4" xfId="13421"/>
    <cellStyle name="Moeda 11 5" xfId="1099"/>
    <cellStyle name="Moeda 11 5 2" xfId="4001"/>
    <cellStyle name="Moeda 11 5 2 2" xfId="6116"/>
    <cellStyle name="Moeda 11 5 2 3" xfId="13700"/>
    <cellStyle name="Moeda 11 5 2 4" xfId="13663"/>
    <cellStyle name="Moeda 11 5 3" xfId="6803"/>
    <cellStyle name="Moeda 11 5 4" xfId="5121"/>
    <cellStyle name="Moeda 11 6" xfId="1100"/>
    <cellStyle name="Moeda 11 7" xfId="1095"/>
    <cellStyle name="Moeda 11 8" xfId="3715"/>
    <cellStyle name="Moeda 11 8 2" xfId="5859"/>
    <cellStyle name="Moeda 11 8 2 2" xfId="11914"/>
    <cellStyle name="Moeda 11 8 2 3" xfId="11533"/>
    <cellStyle name="Moeda 11 8 3" xfId="13314"/>
    <cellStyle name="Moeda 11 8 4" xfId="12558"/>
    <cellStyle name="Moeda 11 8 4 2" xfId="15438"/>
    <cellStyle name="Moeda 11 8 4 3" xfId="13671"/>
    <cellStyle name="Moeda 11 9" xfId="6675"/>
    <cellStyle name="Moeda 11 9 2" xfId="7186"/>
    <cellStyle name="Moeda 11 9 3" xfId="11792"/>
    <cellStyle name="Moeda 12" xfId="1101"/>
    <cellStyle name="Moeda 12 2" xfId="11550"/>
    <cellStyle name="Moeda 13" xfId="1102"/>
    <cellStyle name="Moeda 13 2" xfId="7187"/>
    <cellStyle name="Moeda 13 3" xfId="7188"/>
    <cellStyle name="Moeda 13 4" xfId="13422"/>
    <cellStyle name="Moeda 14" xfId="1103"/>
    <cellStyle name="Moeda 15" xfId="1104"/>
    <cellStyle name="Moeda 16" xfId="1105"/>
    <cellStyle name="Moeda 17" xfId="1106"/>
    <cellStyle name="Moeda 18" xfId="3022"/>
    <cellStyle name="Moeda 18 2" xfId="4429"/>
    <cellStyle name="Moeda 18 2 2" xfId="6021"/>
    <cellStyle name="Moeda 18 3" xfId="4161"/>
    <cellStyle name="Moeda 18 4" xfId="5191"/>
    <cellStyle name="Moeda 19" xfId="3879"/>
    <cellStyle name="Moeda 19 2" xfId="6716"/>
    <cellStyle name="Moeda 19 3" xfId="13689"/>
    <cellStyle name="Moeda 19 4" xfId="13668"/>
    <cellStyle name="Moeda 2" xfId="8"/>
    <cellStyle name="Moeda 2 10" xfId="642"/>
    <cellStyle name="Moeda 2 11" xfId="1107"/>
    <cellStyle name="Moeda 2 12" xfId="7189"/>
    <cellStyle name="Moeda 2 13" xfId="7190"/>
    <cellStyle name="Moeda 2 2" xfId="9"/>
    <cellStyle name="Moeda 2 2 10" xfId="644"/>
    <cellStyle name="Moeda 2 2 11" xfId="7191"/>
    <cellStyle name="Moeda 2 2 12" xfId="7192"/>
    <cellStyle name="Moeda 2 2 2" xfId="10"/>
    <cellStyle name="Moeda 2 2 2 10" xfId="1108"/>
    <cellStyle name="Moeda 2 2 2 11" xfId="7193"/>
    <cellStyle name="Moeda 2 2 2 12" xfId="7194"/>
    <cellStyle name="Moeda 2 2 2 2" xfId="75"/>
    <cellStyle name="Moeda 2 2 2 2 10" xfId="7195"/>
    <cellStyle name="Moeda 2 2 2 2 11" xfId="7196"/>
    <cellStyle name="Moeda 2 2 2 2 2" xfId="638"/>
    <cellStyle name="Moeda 2 2 2 2 3" xfId="1110"/>
    <cellStyle name="Moeda 2 2 2 2 4" xfId="1111"/>
    <cellStyle name="Moeda 2 2 2 2 5" xfId="1112"/>
    <cellStyle name="Moeda 2 2 2 2 6" xfId="1113"/>
    <cellStyle name="Moeda 2 2 2 2 7" xfId="1114"/>
    <cellStyle name="Moeda 2 2 2 2 8" xfId="1115"/>
    <cellStyle name="Moeda 2 2 2 2 9" xfId="1116"/>
    <cellStyle name="Moeda 2 2 2 3" xfId="996"/>
    <cellStyle name="Moeda 2 2 2 3 2" xfId="2936"/>
    <cellStyle name="Moeda 2 2 2 4" xfId="1117"/>
    <cellStyle name="Moeda 2 2 2 5" xfId="1118"/>
    <cellStyle name="Moeda 2 2 2 6" xfId="1119"/>
    <cellStyle name="Moeda 2 2 2 7" xfId="1120"/>
    <cellStyle name="Moeda 2 2 2 8" xfId="1121"/>
    <cellStyle name="Moeda 2 2 2 9" xfId="1122"/>
    <cellStyle name="Moeda 2 2 3" xfId="1123"/>
    <cellStyle name="Moeda 2 2 3 2" xfId="2937"/>
    <cellStyle name="Moeda 2 2 3 3" xfId="7197"/>
    <cellStyle name="Moeda 2 2 4" xfId="1124"/>
    <cellStyle name="Moeda 2 2 4 2" xfId="7198"/>
    <cellStyle name="Moeda 2 2 5" xfId="1125"/>
    <cellStyle name="Moeda 2 2 6" xfId="1126"/>
    <cellStyle name="Moeda 2 2 7" xfId="1127"/>
    <cellStyle name="Moeda 2 2 8" xfId="1128"/>
    <cellStyle name="Moeda 2 2 9" xfId="1129"/>
    <cellStyle name="Moeda 2 3" xfId="11"/>
    <cellStyle name="Moeda 2 3 10" xfId="7199"/>
    <cellStyle name="Moeda 2 3 11" xfId="7200"/>
    <cellStyle name="Moeda 2 3 2" xfId="649"/>
    <cellStyle name="Moeda 2 3 2 2" xfId="7201"/>
    <cellStyle name="Moeda 2 3 3" xfId="1130"/>
    <cellStyle name="Moeda 2 3 3 2" xfId="2938"/>
    <cellStyle name="Moeda 2 3 3 3" xfId="7202"/>
    <cellStyle name="Moeda 2 3 4" xfId="1131"/>
    <cellStyle name="Moeda 2 3 5" xfId="1132"/>
    <cellStyle name="Moeda 2 3 6" xfId="1133"/>
    <cellStyle name="Moeda 2 3 7" xfId="1134"/>
    <cellStyle name="Moeda 2 3 8" xfId="1135"/>
    <cellStyle name="Moeda 2 3 9" xfId="1136"/>
    <cellStyle name="Moeda 2 4" xfId="162"/>
    <cellStyle name="Moeda 2 4 2" xfId="738"/>
    <cellStyle name="Moeda 2 4 3" xfId="7203"/>
    <cellStyle name="Moeda 2 4 4" xfId="7204"/>
    <cellStyle name="Moeda 2 4 5" xfId="7205"/>
    <cellStyle name="Moeda 2 4 6" xfId="7206"/>
    <cellStyle name="Moeda 2 4 7" xfId="7207"/>
    <cellStyle name="Moeda 2 4 8" xfId="7208"/>
    <cellStyle name="Moeda 2 5" xfId="163"/>
    <cellStyle name="Moeda 2 5 2" xfId="843"/>
    <cellStyle name="Moeda 2 5 2 2" xfId="3882"/>
    <cellStyle name="Moeda 2 5 2 2 2" xfId="6024"/>
    <cellStyle name="Moeda 2 5 2 2 2 2" xfId="11088"/>
    <cellStyle name="Moeda 2 5 2 2 2 3" xfId="11153"/>
    <cellStyle name="Moeda 2 5 2 2 3" xfId="13692"/>
    <cellStyle name="Moeda 2 5 2 2 4" xfId="13651"/>
    <cellStyle name="Moeda 2 5 2 3" xfId="6719"/>
    <cellStyle name="Moeda 2 5 2 4" xfId="5037"/>
    <cellStyle name="Moeda 2 5 3" xfId="1138"/>
    <cellStyle name="Moeda 2 5 3 2" xfId="7209"/>
    <cellStyle name="Moeda 2 5 3 3" xfId="7210"/>
    <cellStyle name="Moeda 2 5 4" xfId="1139"/>
    <cellStyle name="Moeda 2 5 5" xfId="1137"/>
    <cellStyle name="Moeda 2 5 6" xfId="3716"/>
    <cellStyle name="Moeda 2 5 6 2" xfId="5860"/>
    <cellStyle name="Moeda 2 5 6 3" xfId="12927"/>
    <cellStyle name="Moeda 2 5 6 3 2" xfId="15698"/>
    <cellStyle name="Moeda 2 5 6 3 3" xfId="13675"/>
    <cellStyle name="Moeda 2 5 6 4" xfId="13672"/>
    <cellStyle name="Moeda 2 5 7" xfId="6676"/>
    <cellStyle name="Moeda 2 5 7 2" xfId="11903"/>
    <cellStyle name="Moeda 2 5 7 3" xfId="13079"/>
    <cellStyle name="Moeda 2 5 8" xfId="4993"/>
    <cellStyle name="Moeda 2 5 8 2" xfId="12892"/>
    <cellStyle name="Moeda 2 5 8 3" xfId="11433"/>
    <cellStyle name="Moeda 2 5 9" xfId="7211"/>
    <cellStyle name="Moeda 2 6" xfId="1140"/>
    <cellStyle name="Moeda 2 7" xfId="1141"/>
    <cellStyle name="Moeda 2 8" xfId="1142"/>
    <cellStyle name="Moeda 2 9" xfId="1143"/>
    <cellStyle name="Moeda 20" xfId="5034"/>
    <cellStyle name="Moeda 3" xfId="12"/>
    <cellStyle name="Moeda 3 10" xfId="1144"/>
    <cellStyle name="Moeda 3 11" xfId="1145"/>
    <cellStyle name="Moeda 3 12" xfId="1146"/>
    <cellStyle name="Moeda 3 13" xfId="7212"/>
    <cellStyle name="Moeda 3 14" xfId="7213"/>
    <cellStyle name="Moeda 3 2" xfId="13"/>
    <cellStyle name="Moeda 3 2 10" xfId="1147"/>
    <cellStyle name="Moeda 3 2 11" xfId="1148"/>
    <cellStyle name="Moeda 3 2 12" xfId="7214"/>
    <cellStyle name="Moeda 3 2 13" xfId="7215"/>
    <cellStyle name="Moeda 3 2 2" xfId="14"/>
    <cellStyle name="Moeda 3 2 2 10" xfId="7216"/>
    <cellStyle name="Moeda 3 2 2 11" xfId="7217"/>
    <cellStyle name="Moeda 3 2 2 12" xfId="7218"/>
    <cellStyle name="Moeda 3 2 2 2" xfId="413"/>
    <cellStyle name="Moeda 3 2 2 2 2" xfId="784"/>
    <cellStyle name="Moeda 3 2 2 2 3" xfId="7219"/>
    <cellStyle name="Moeda 3 2 2 2 4" xfId="7220"/>
    <cellStyle name="Moeda 3 2 2 2 5" xfId="7221"/>
    <cellStyle name="Moeda 3 2 2 2 6" xfId="7222"/>
    <cellStyle name="Moeda 3 2 2 2 7" xfId="7223"/>
    <cellStyle name="Moeda 3 2 2 2 8" xfId="7224"/>
    <cellStyle name="Moeda 3 2 2 3" xfId="684"/>
    <cellStyle name="Moeda 3 2 2 4" xfId="1150"/>
    <cellStyle name="Moeda 3 2 2 5" xfId="1151"/>
    <cellStyle name="Moeda 3 2 2 6" xfId="1152"/>
    <cellStyle name="Moeda 3 2 2 7" xfId="1153"/>
    <cellStyle name="Moeda 3 2 2 8" xfId="1154"/>
    <cellStyle name="Moeda 3 2 2 9" xfId="1155"/>
    <cellStyle name="Moeda 3 2 3" xfId="15"/>
    <cellStyle name="Moeda 3 2 3 10" xfId="1156"/>
    <cellStyle name="Moeda 3 2 3 11" xfId="7225"/>
    <cellStyle name="Moeda 3 2 3 12" xfId="7226"/>
    <cellStyle name="Moeda 3 2 3 2" xfId="76"/>
    <cellStyle name="Moeda 3 2 3 2 10" xfId="7227"/>
    <cellStyle name="Moeda 3 2 3 2 11" xfId="7228"/>
    <cellStyle name="Moeda 3 2 3 2 2" xfId="705"/>
    <cellStyle name="Moeda 3 2 3 2 3" xfId="1157"/>
    <cellStyle name="Moeda 3 2 3 2 4" xfId="1158"/>
    <cellStyle name="Moeda 3 2 3 2 5" xfId="1159"/>
    <cellStyle name="Moeda 3 2 3 2 6" xfId="1160"/>
    <cellStyle name="Moeda 3 2 3 2 7" xfId="1161"/>
    <cellStyle name="Moeda 3 2 3 2 8" xfId="1162"/>
    <cellStyle name="Moeda 3 2 3 2 9" xfId="1163"/>
    <cellStyle name="Moeda 3 2 3 3" xfId="685"/>
    <cellStyle name="Moeda 3 2 3 4" xfId="1165"/>
    <cellStyle name="Moeda 3 2 3 5" xfId="1166"/>
    <cellStyle name="Moeda 3 2 3 6" xfId="1167"/>
    <cellStyle name="Moeda 3 2 3 7" xfId="1168"/>
    <cellStyle name="Moeda 3 2 3 8" xfId="1169"/>
    <cellStyle name="Moeda 3 2 3 9" xfId="1170"/>
    <cellStyle name="Moeda 3 2 4" xfId="651"/>
    <cellStyle name="Moeda 3 2 4 2" xfId="7229"/>
    <cellStyle name="Moeda 3 2 5" xfId="1171"/>
    <cellStyle name="Moeda 3 2 6" xfId="1172"/>
    <cellStyle name="Moeda 3 2 7" xfId="1173"/>
    <cellStyle name="Moeda 3 2 8" xfId="1174"/>
    <cellStyle name="Moeda 3 2 9" xfId="1175"/>
    <cellStyle name="Moeda 3 3" xfId="16"/>
    <cellStyle name="Moeda 3 3 10" xfId="7230"/>
    <cellStyle name="Moeda 3 3 11" xfId="7231"/>
    <cellStyle name="Moeda 3 3 2" xfId="686"/>
    <cellStyle name="Moeda 3 3 3" xfId="1176"/>
    <cellStyle name="Moeda 3 3 4" xfId="1177"/>
    <cellStyle name="Moeda 3 3 5" xfId="1178"/>
    <cellStyle name="Moeda 3 3 6" xfId="1179"/>
    <cellStyle name="Moeda 3 3 7" xfId="1180"/>
    <cellStyle name="Moeda 3 3 8" xfId="1181"/>
    <cellStyle name="Moeda 3 3 9" xfId="1182"/>
    <cellStyle name="Moeda 3 4" xfId="432"/>
    <cellStyle name="Moeda 3 4 10" xfId="7232"/>
    <cellStyle name="Moeda 3 4 11" xfId="7233"/>
    <cellStyle name="Moeda 3 4 2" xfId="788"/>
    <cellStyle name="Moeda 3 4 3" xfId="1183"/>
    <cellStyle name="Moeda 3 4 4" xfId="1184"/>
    <cellStyle name="Moeda 3 4 5" xfId="1185"/>
    <cellStyle name="Moeda 3 4 6" xfId="1186"/>
    <cellStyle name="Moeda 3 4 7" xfId="1187"/>
    <cellStyle name="Moeda 3 4 8" xfId="1188"/>
    <cellStyle name="Moeda 3 4 9" xfId="1189"/>
    <cellStyle name="Moeda 3 5" xfId="650"/>
    <cellStyle name="Moeda 3 5 2" xfId="7234"/>
    <cellStyle name="Moeda 3 6" xfId="1190"/>
    <cellStyle name="Moeda 3 6 2" xfId="7235"/>
    <cellStyle name="Moeda 3 7" xfId="1191"/>
    <cellStyle name="Moeda 3 7 2" xfId="7236"/>
    <cellStyle name="Moeda 3 8" xfId="1192"/>
    <cellStyle name="Moeda 3 9" xfId="1193"/>
    <cellStyle name="Moeda 4" xfId="17"/>
    <cellStyle name="Moeda 4 10" xfId="1194"/>
    <cellStyle name="Moeda 4 11" xfId="1195"/>
    <cellStyle name="Moeda 4 12" xfId="7237"/>
    <cellStyle name="Moeda 4 13" xfId="7238"/>
    <cellStyle name="Moeda 4 2" xfId="18"/>
    <cellStyle name="Moeda 4 2 10" xfId="7239"/>
    <cellStyle name="Moeda 4 2 11" xfId="7240"/>
    <cellStyle name="Moeda 4 2 2" xfId="687"/>
    <cellStyle name="Moeda 4 2 3" xfId="1196"/>
    <cellStyle name="Moeda 4 2 4" xfId="1197"/>
    <cellStyle name="Moeda 4 2 5" xfId="1198"/>
    <cellStyle name="Moeda 4 2 6" xfId="1199"/>
    <cellStyle name="Moeda 4 2 7" xfId="1200"/>
    <cellStyle name="Moeda 4 2 8" xfId="1201"/>
    <cellStyle name="Moeda 4 2 9" xfId="1202"/>
    <cellStyle name="Moeda 4 3" xfId="78"/>
    <cellStyle name="Moeda 4 3 10" xfId="2893"/>
    <cellStyle name="Moeda 4 3 10 2" xfId="4399"/>
    <cellStyle name="Moeda 4 3 10 2 2" xfId="6865"/>
    <cellStyle name="Moeda 4 3 10 2 2 2" xfId="11104"/>
    <cellStyle name="Moeda 4 3 10 2 2 3" xfId="11341"/>
    <cellStyle name="Moeda 4 3 10 2 3" xfId="13720"/>
    <cellStyle name="Moeda 4 3 10 2 4" xfId="13670"/>
    <cellStyle name="Moeda 4 3 10 3" xfId="5183"/>
    <cellStyle name="Moeda 4 3 10 4" xfId="13536"/>
    <cellStyle name="Moeda 4 3 11" xfId="7241"/>
    <cellStyle name="Moeda 4 3 2" xfId="707"/>
    <cellStyle name="Moeda 4 3 2 2" xfId="7242"/>
    <cellStyle name="Moeda 4 3 3" xfId="1203"/>
    <cellStyle name="Moeda 4 3 4" xfId="1204"/>
    <cellStyle name="Moeda 4 3 4 2" xfId="7243"/>
    <cellStyle name="Moeda 4 3 5" xfId="1205"/>
    <cellStyle name="Moeda 4 3 6" xfId="1206"/>
    <cellStyle name="Moeda 4 3 7" xfId="1207"/>
    <cellStyle name="Moeda 4 3 8" xfId="1208"/>
    <cellStyle name="Moeda 4 3 9" xfId="1209"/>
    <cellStyle name="Moeda 4 4" xfId="652"/>
    <cellStyle name="Moeda 4 5" xfId="1210"/>
    <cellStyle name="Moeda 4 6" xfId="1211"/>
    <cellStyle name="Moeda 4 7" xfId="1212"/>
    <cellStyle name="Moeda 4 8" xfId="1213"/>
    <cellStyle name="Moeda 4 9" xfId="1214"/>
    <cellStyle name="Moeda 5" xfId="19"/>
    <cellStyle name="Moeda 5 10" xfId="1215"/>
    <cellStyle name="Moeda 5 11" xfId="7244"/>
    <cellStyle name="Moeda 5 12" xfId="7245"/>
    <cellStyle name="Moeda 5 2" xfId="79"/>
    <cellStyle name="Moeda 5 2 10" xfId="4002"/>
    <cellStyle name="Moeda 5 2 10 2" xfId="12398"/>
    <cellStyle name="Moeda 5 2 11" xfId="5861"/>
    <cellStyle name="Moeda 5 2 11 2" xfId="12853"/>
    <cellStyle name="Moeda 5 2 11 3" xfId="11894"/>
    <cellStyle name="Moeda 5 2 12" xfId="7246"/>
    <cellStyle name="Moeda 5 2 2" xfId="164"/>
    <cellStyle name="Moeda 5 2 2 2" xfId="739"/>
    <cellStyle name="Moeda 5 2 2 2 2" xfId="1217"/>
    <cellStyle name="Moeda 5 2 2 2 2 2" xfId="7247"/>
    <cellStyle name="Moeda 5 2 2 2 2 3" xfId="13423"/>
    <cellStyle name="Moeda 5 2 2 2 3" xfId="3856"/>
    <cellStyle name="Moeda 5 2 2 2 3 2" xfId="6005"/>
    <cellStyle name="Moeda 5 2 2 2 3 3" xfId="13685"/>
    <cellStyle name="Moeda 5 2 2 2 3 4" xfId="13669"/>
    <cellStyle name="Moeda 5 2 2 2 4" xfId="6715"/>
    <cellStyle name="Moeda 5 2 2 2 5" xfId="5033"/>
    <cellStyle name="Moeda 5 2 2 3" xfId="1218"/>
    <cellStyle name="Moeda 5 2 2 3 2" xfId="4025"/>
    <cellStyle name="Moeda 5 2 2 3 2 2" xfId="6117"/>
    <cellStyle name="Moeda 5 2 2 3 2 3" xfId="13702"/>
    <cellStyle name="Moeda 5 2 2 3 2 4" xfId="13665"/>
    <cellStyle name="Moeda 5 2 2 3 3" xfId="6804"/>
    <cellStyle name="Moeda 5 2 2 3 4" xfId="5122"/>
    <cellStyle name="Moeda 5 2 2 4" xfId="1219"/>
    <cellStyle name="Moeda 5 2 2 5" xfId="1216"/>
    <cellStyle name="Moeda 5 2 2 6" xfId="3717"/>
    <cellStyle name="Moeda 5 2 2 6 2" xfId="5905"/>
    <cellStyle name="Moeda 5 2 2 6 2 2" xfId="11825"/>
    <cellStyle name="Moeda 5 2 2 6 2 3" xfId="12953"/>
    <cellStyle name="Moeda 5 2 2 6 3" xfId="13676"/>
    <cellStyle name="Moeda 5 2 2 6 4" xfId="13653"/>
    <cellStyle name="Moeda 5 2 2 7" xfId="6677"/>
    <cellStyle name="Moeda 5 2 2 7 2" xfId="11643"/>
    <cellStyle name="Moeda 5 2 2 7 3" xfId="12945"/>
    <cellStyle name="Moeda 5 2 2 8" xfId="4994"/>
    <cellStyle name="Moeda 5 2 2 8 2" xfId="11395"/>
    <cellStyle name="Moeda 5 2 2 8 3" xfId="12552"/>
    <cellStyle name="Moeda 5 2 2 9" xfId="7248"/>
    <cellStyle name="Moeda 5 2 3" xfId="708"/>
    <cellStyle name="Moeda 5 2 3 2" xfId="12465"/>
    <cellStyle name="Moeda 5 2 4" xfId="1220"/>
    <cellStyle name="Moeda 5 2 5" xfId="1221"/>
    <cellStyle name="Moeda 5 2 5 2" xfId="1222"/>
    <cellStyle name="Moeda 5 2 5 2 2" xfId="4027"/>
    <cellStyle name="Moeda 5 2 5 2 2 2" xfId="6119"/>
    <cellStyle name="Moeda 5 2 5 2 2 3" xfId="13704"/>
    <cellStyle name="Moeda 5 2 5 2 2 4" xfId="13655"/>
    <cellStyle name="Moeda 5 2 5 2 3" xfId="6806"/>
    <cellStyle name="Moeda 5 2 5 2 4" xfId="5124"/>
    <cellStyle name="Moeda 5 2 5 3" xfId="1223"/>
    <cellStyle name="Moeda 5 2 5 4" xfId="4026"/>
    <cellStyle name="Moeda 5 2 5 4 2" xfId="6118"/>
    <cellStyle name="Moeda 5 2 5 4 3" xfId="13703"/>
    <cellStyle name="Moeda 5 2 5 4 4" xfId="13666"/>
    <cellStyle name="Moeda 5 2 5 5" xfId="6805"/>
    <cellStyle name="Moeda 5 2 5 6" xfId="5123"/>
    <cellStyle name="Moeda 5 2 5 7" xfId="13424"/>
    <cellStyle name="Moeda 5 2 6" xfId="1224"/>
    <cellStyle name="Moeda 5 2 7" xfId="1225"/>
    <cellStyle name="Moeda 5 2 8" xfId="1226"/>
    <cellStyle name="Moeda 5 2 9" xfId="1227"/>
    <cellStyle name="Moeda 5 3" xfId="653"/>
    <cellStyle name="Moeda 5 4" xfId="1228"/>
    <cellStyle name="Moeda 5 5" xfId="1229"/>
    <cellStyle name="Moeda 5 6" xfId="1230"/>
    <cellStyle name="Moeda 5 7" xfId="1231"/>
    <cellStyle name="Moeda 5 8" xfId="1232"/>
    <cellStyle name="Moeda 5 9" xfId="1233"/>
    <cellStyle name="Moeda 6" xfId="20"/>
    <cellStyle name="Moeda 6 10" xfId="1234"/>
    <cellStyle name="Moeda 6 11" xfId="7249"/>
    <cellStyle name="Moeda 6 12" xfId="7250"/>
    <cellStyle name="Moeda 6 2" xfId="80"/>
    <cellStyle name="Moeda 6 2 10" xfId="7251"/>
    <cellStyle name="Moeda 6 2 11" xfId="7252"/>
    <cellStyle name="Moeda 6 2 2" xfId="709"/>
    <cellStyle name="Moeda 6 2 3" xfId="1235"/>
    <cellStyle name="Moeda 6 2 4" xfId="1236"/>
    <cellStyle name="Moeda 6 2 5" xfId="1237"/>
    <cellStyle name="Moeda 6 2 6" xfId="1238"/>
    <cellStyle name="Moeda 6 2 7" xfId="1239"/>
    <cellStyle name="Moeda 6 2 8" xfId="1240"/>
    <cellStyle name="Moeda 6 2 9" xfId="1241"/>
    <cellStyle name="Moeda 6 3" xfId="654"/>
    <cellStyle name="Moeda 6 4" xfId="1242"/>
    <cellStyle name="Moeda 6 5" xfId="1243"/>
    <cellStyle name="Moeda 6 6" xfId="1244"/>
    <cellStyle name="Moeda 6 7" xfId="1245"/>
    <cellStyle name="Moeda 6 8" xfId="1246"/>
    <cellStyle name="Moeda 6 9" xfId="1247"/>
    <cellStyle name="Moeda 7" xfId="21"/>
    <cellStyle name="Moeda 7 10" xfId="7253"/>
    <cellStyle name="Moeda 7 11" xfId="7254"/>
    <cellStyle name="Moeda 7 2" xfId="655"/>
    <cellStyle name="Moeda 7 3" xfId="1248"/>
    <cellStyle name="Moeda 7 4" xfId="1249"/>
    <cellStyle name="Moeda 7 5" xfId="1250"/>
    <cellStyle name="Moeda 7 6" xfId="1251"/>
    <cellStyle name="Moeda 7 7" xfId="1252"/>
    <cellStyle name="Moeda 7 8" xfId="1253"/>
    <cellStyle name="Moeda 7 9" xfId="1254"/>
    <cellStyle name="Moeda 8" xfId="7"/>
    <cellStyle name="Moeda 8 10" xfId="1255"/>
    <cellStyle name="Moeda 8 11" xfId="1256"/>
    <cellStyle name="Moeda 8 2" xfId="81"/>
    <cellStyle name="Moeda 8 2 10" xfId="7255"/>
    <cellStyle name="Moeda 8 2 11" xfId="7256"/>
    <cellStyle name="Moeda 8 2 2" xfId="710"/>
    <cellStyle name="Moeda 8 2 3" xfId="1257"/>
    <cellStyle name="Moeda 8 2 4" xfId="1258"/>
    <cellStyle name="Moeda 8 2 5" xfId="1259"/>
    <cellStyle name="Moeda 8 2 6" xfId="1260"/>
    <cellStyle name="Moeda 8 2 7" xfId="1261"/>
    <cellStyle name="Moeda 8 2 8" xfId="1262"/>
    <cellStyle name="Moeda 8 2 9" xfId="1263"/>
    <cellStyle name="Moeda 8 3" xfId="82"/>
    <cellStyle name="Moeda 8 3 10" xfId="1265"/>
    <cellStyle name="Moeda 8 3 10 2" xfId="2522"/>
    <cellStyle name="Moeda 8 3 10 3" xfId="2673"/>
    <cellStyle name="Moeda 8 3 11" xfId="1266"/>
    <cellStyle name="Moeda 8 3 11 2" xfId="2521"/>
    <cellStyle name="Moeda 8 3 11 3" xfId="2674"/>
    <cellStyle name="Moeda 8 3 12" xfId="1264"/>
    <cellStyle name="Moeda 8 3 12 2" xfId="2827"/>
    <cellStyle name="Moeda 8 3 12 3" xfId="2672"/>
    <cellStyle name="Moeda 8 3 12 4" xfId="2605"/>
    <cellStyle name="Moeda 8 3 12 5" xfId="2538"/>
    <cellStyle name="Moeda 8 3 2" xfId="83"/>
    <cellStyle name="Moeda 8 3 2 10" xfId="7257"/>
    <cellStyle name="Moeda 8 3 2 11" xfId="7258"/>
    <cellStyle name="Moeda 8 3 2 2" xfId="711"/>
    <cellStyle name="Moeda 8 3 2 3" xfId="1268"/>
    <cellStyle name="Moeda 8 3 2 4" xfId="1269"/>
    <cellStyle name="Moeda 8 3 2 5" xfId="1270"/>
    <cellStyle name="Moeda 8 3 2 6" xfId="1271"/>
    <cellStyle name="Moeda 8 3 2 7" xfId="1272"/>
    <cellStyle name="Moeda 8 3 2 8" xfId="1273"/>
    <cellStyle name="Moeda 8 3 2 9" xfId="1274"/>
    <cellStyle name="Moeda 8 3 3" xfId="433"/>
    <cellStyle name="Moeda 8 3 3 2" xfId="461"/>
    <cellStyle name="Moeda 8 3 3 2 2" xfId="801"/>
    <cellStyle name="Moeda 8 3 3 2 3" xfId="7259"/>
    <cellStyle name="Moeda 8 3 3 2 4" xfId="7260"/>
    <cellStyle name="Moeda 8 3 3 2 5" xfId="7261"/>
    <cellStyle name="Moeda 8 3 3 2 6" xfId="7262"/>
    <cellStyle name="Moeda 8 3 3 2 7" xfId="7263"/>
    <cellStyle name="Moeda 8 3 3 2 8" xfId="7264"/>
    <cellStyle name="Moeda 8 3 3 3" xfId="789"/>
    <cellStyle name="Moeda 8 3 3 3 2" xfId="1276"/>
    <cellStyle name="Moeda 8 3 3 3 2 2" xfId="2829"/>
    <cellStyle name="Moeda 8 3 3 3 2 3" xfId="2676"/>
    <cellStyle name="Moeda 8 3 3 3 2 4" xfId="2607"/>
    <cellStyle name="Moeda 8 3 3 3 2 5" xfId="2540"/>
    <cellStyle name="Moeda 8 3 3 4" xfId="1277"/>
    <cellStyle name="Moeda 8 3 3 4 2" xfId="2520"/>
    <cellStyle name="Moeda 8 3 3 4 3" xfId="2677"/>
    <cellStyle name="Moeda 8 3 3 5" xfId="1275"/>
    <cellStyle name="Moeda 8 3 3 5 2" xfId="2828"/>
    <cellStyle name="Moeda 8 3 3 5 3" xfId="2675"/>
    <cellStyle name="Moeda 8 3 3 5 4" xfId="2606"/>
    <cellStyle name="Moeda 8 3 3 5 5" xfId="2539"/>
    <cellStyle name="Moeda 8 3 3 6" xfId="7265"/>
    <cellStyle name="Moeda 8 3 3 7" xfId="7266"/>
    <cellStyle name="Moeda 8 3 3 8" xfId="7267"/>
    <cellStyle name="Moeda 8 3 3 9" xfId="7268"/>
    <cellStyle name="Moeda 8 3 4" xfId="434"/>
    <cellStyle name="Moeda 8 3 4 2" xfId="462"/>
    <cellStyle name="Moeda 8 3 4 2 2" xfId="802"/>
    <cellStyle name="Moeda 8 3 4 2 3" xfId="7269"/>
    <cellStyle name="Moeda 8 3 4 2 4" xfId="7270"/>
    <cellStyle name="Moeda 8 3 4 2 5" xfId="7271"/>
    <cellStyle name="Moeda 8 3 4 2 6" xfId="7272"/>
    <cellStyle name="Moeda 8 3 4 2 7" xfId="7273"/>
    <cellStyle name="Moeda 8 3 4 2 8" xfId="7274"/>
    <cellStyle name="Moeda 8 3 4 3" xfId="790"/>
    <cellStyle name="Moeda 8 3 4 4" xfId="7275"/>
    <cellStyle name="Moeda 8 3 4 5" xfId="7276"/>
    <cellStyle name="Moeda 8 3 4 6" xfId="7277"/>
    <cellStyle name="Moeda 8 3 4 7" xfId="7278"/>
    <cellStyle name="Moeda 8 3 4 8" xfId="7279"/>
    <cellStyle name="Moeda 8 3 4 9" xfId="7280"/>
    <cellStyle name="Moeda 8 3 5" xfId="463"/>
    <cellStyle name="Moeda 8 3 5 2" xfId="464"/>
    <cellStyle name="Moeda 8 3 5 2 2" xfId="803"/>
    <cellStyle name="Moeda 8 3 5 2 3" xfId="7281"/>
    <cellStyle name="Moeda 8 3 5 2 4" xfId="7282"/>
    <cellStyle name="Moeda 8 3 5 2 5" xfId="7283"/>
    <cellStyle name="Moeda 8 3 5 2 6" xfId="7284"/>
    <cellStyle name="Moeda 8 3 5 2 7" xfId="7285"/>
    <cellStyle name="Moeda 8 3 5 2 8" xfId="7286"/>
    <cellStyle name="Moeda 8 3 5 3" xfId="1278"/>
    <cellStyle name="Moeda 8 3 5 3 2" xfId="2830"/>
    <cellStyle name="Moeda 8 3 5 3 3" xfId="2678"/>
    <cellStyle name="Moeda 8 3 5 3 4" xfId="2608"/>
    <cellStyle name="Moeda 8 3 5 3 5" xfId="2541"/>
    <cellStyle name="Moeda 8 3 6" xfId="465"/>
    <cellStyle name="Moeda 8 3 6 2" xfId="466"/>
    <cellStyle name="Moeda 8 3 6 2 2" xfId="805"/>
    <cellStyle name="Moeda 8 3 6 2 3" xfId="7287"/>
    <cellStyle name="Moeda 8 3 6 2 4" xfId="7288"/>
    <cellStyle name="Moeda 8 3 6 2 5" xfId="7289"/>
    <cellStyle name="Moeda 8 3 6 2 6" xfId="7290"/>
    <cellStyle name="Moeda 8 3 6 2 7" xfId="7291"/>
    <cellStyle name="Moeda 8 3 6 2 8" xfId="7292"/>
    <cellStyle name="Moeda 8 3 6 3" xfId="804"/>
    <cellStyle name="Moeda 8 3 6 3 2" xfId="1280"/>
    <cellStyle name="Moeda 8 3 6 3 2 2" xfId="2832"/>
    <cellStyle name="Moeda 8 3 6 3 2 3" xfId="2680"/>
    <cellStyle name="Moeda 8 3 6 3 2 4" xfId="2610"/>
    <cellStyle name="Moeda 8 3 6 3 2 5" xfId="2543"/>
    <cellStyle name="Moeda 8 3 6 4" xfId="1281"/>
    <cellStyle name="Moeda 8 3 6 4 2" xfId="2519"/>
    <cellStyle name="Moeda 8 3 6 4 3" xfId="2681"/>
    <cellStyle name="Moeda 8 3 6 5" xfId="1279"/>
    <cellStyle name="Moeda 8 3 6 5 2" xfId="2831"/>
    <cellStyle name="Moeda 8 3 6 5 3" xfId="2679"/>
    <cellStyle name="Moeda 8 3 6 5 4" xfId="2609"/>
    <cellStyle name="Moeda 8 3 6 5 5" xfId="2542"/>
    <cellStyle name="Moeda 8 3 6 6" xfId="7293"/>
    <cellStyle name="Moeda 8 3 6 7" xfId="7294"/>
    <cellStyle name="Moeda 8 3 6 8" xfId="7295"/>
    <cellStyle name="Moeda 8 3 6 9" xfId="7296"/>
    <cellStyle name="Moeda 8 3 7" xfId="467"/>
    <cellStyle name="Moeda 8 3 7 2" xfId="1283"/>
    <cellStyle name="Moeda 8 3 7 2 2" xfId="7297"/>
    <cellStyle name="Moeda 8 3 7 3" xfId="1282"/>
    <cellStyle name="Moeda 8 3 7 3 2" xfId="2833"/>
    <cellStyle name="Moeda 8 3 7 3 3" xfId="2682"/>
    <cellStyle name="Moeda 8 3 7 3 4" xfId="2611"/>
    <cellStyle name="Moeda 8 3 7 3 5" xfId="2544"/>
    <cellStyle name="Moeda 8 3 8" xfId="468"/>
    <cellStyle name="Moeda 8 3 8 2" xfId="1284"/>
    <cellStyle name="Moeda 8 3 8 2 2" xfId="7298"/>
    <cellStyle name="Moeda 8 3 8 3" xfId="1285"/>
    <cellStyle name="Moeda 8 3 8 4" xfId="1286"/>
    <cellStyle name="Moeda 8 3 8 4 2" xfId="2518"/>
    <cellStyle name="Moeda 8 3 8 4 3" xfId="2683"/>
    <cellStyle name="Moeda 8 3 8 5" xfId="1287"/>
    <cellStyle name="Moeda 8 3 9" xfId="469"/>
    <cellStyle name="Moeda 8 3 9 2" xfId="1288"/>
    <cellStyle name="Moeda 8 3 9 2 2" xfId="2834"/>
    <cellStyle name="Moeda 8 3 9 2 3" xfId="2684"/>
    <cellStyle name="Moeda 8 3 9 2 4" xfId="2612"/>
    <cellStyle name="Moeda 8 3 9 2 5" xfId="2545"/>
    <cellStyle name="Moeda 8 4" xfId="1289"/>
    <cellStyle name="Moeda 8 5" xfId="1290"/>
    <cellStyle name="Moeda 8 6" xfId="1291"/>
    <cellStyle name="Moeda 8 7" xfId="1292"/>
    <cellStyle name="Moeda 8 8" xfId="1293"/>
    <cellStyle name="Moeda 8 9" xfId="1294"/>
    <cellStyle name="Moeda 9" xfId="84"/>
    <cellStyle name="Moeda 9 10" xfId="1296"/>
    <cellStyle name="Moeda 9 10 2" xfId="2517"/>
    <cellStyle name="Moeda 9 10 3" xfId="2686"/>
    <cellStyle name="Moeda 9 11" xfId="1297"/>
    <cellStyle name="Moeda 9 11 2" xfId="2516"/>
    <cellStyle name="Moeda 9 11 3" xfId="2687"/>
    <cellStyle name="Moeda 9 12" xfId="1295"/>
    <cellStyle name="Moeda 9 12 2" xfId="2835"/>
    <cellStyle name="Moeda 9 12 3" xfId="2685"/>
    <cellStyle name="Moeda 9 12 4" xfId="2613"/>
    <cellStyle name="Moeda 9 12 5" xfId="2546"/>
    <cellStyle name="Moeda 9 2" xfId="85"/>
    <cellStyle name="Moeda 9 2 10" xfId="7299"/>
    <cellStyle name="Moeda 9 2 11" xfId="7300"/>
    <cellStyle name="Moeda 9 2 2" xfId="712"/>
    <cellStyle name="Moeda 9 2 3" xfId="1298"/>
    <cellStyle name="Moeda 9 2 4" xfId="1299"/>
    <cellStyle name="Moeda 9 2 5" xfId="1300"/>
    <cellStyle name="Moeda 9 2 6" xfId="1301"/>
    <cellStyle name="Moeda 9 2 7" xfId="1302"/>
    <cellStyle name="Moeda 9 2 8" xfId="1303"/>
    <cellStyle name="Moeda 9 2 9" xfId="1304"/>
    <cellStyle name="Moeda 9 3" xfId="435"/>
    <cellStyle name="Moeda 9 3 2" xfId="470"/>
    <cellStyle name="Moeda 9 3 2 2" xfId="806"/>
    <cellStyle name="Moeda 9 3 2 3" xfId="7301"/>
    <cellStyle name="Moeda 9 3 2 4" xfId="7302"/>
    <cellStyle name="Moeda 9 3 2 5" xfId="7303"/>
    <cellStyle name="Moeda 9 3 2 6" xfId="7304"/>
    <cellStyle name="Moeda 9 3 2 7" xfId="7305"/>
    <cellStyle name="Moeda 9 3 2 8" xfId="7306"/>
    <cellStyle name="Moeda 9 3 3" xfId="791"/>
    <cellStyle name="Moeda 9 3 3 2" xfId="1306"/>
    <cellStyle name="Moeda 9 3 3 2 2" xfId="2837"/>
    <cellStyle name="Moeda 9 3 3 2 3" xfId="2689"/>
    <cellStyle name="Moeda 9 3 3 2 4" xfId="2615"/>
    <cellStyle name="Moeda 9 3 3 2 5" xfId="2548"/>
    <cellStyle name="Moeda 9 3 4" xfId="1307"/>
    <cellStyle name="Moeda 9 3 4 2" xfId="2515"/>
    <cellStyle name="Moeda 9 3 4 3" xfId="2690"/>
    <cellStyle name="Moeda 9 3 5" xfId="1305"/>
    <cellStyle name="Moeda 9 3 5 2" xfId="2836"/>
    <cellStyle name="Moeda 9 3 5 3" xfId="2688"/>
    <cellStyle name="Moeda 9 3 5 4" xfId="2614"/>
    <cellStyle name="Moeda 9 3 5 5" xfId="2547"/>
    <cellStyle name="Moeda 9 3 6" xfId="7307"/>
    <cellStyle name="Moeda 9 3 7" xfId="7308"/>
    <cellStyle name="Moeda 9 3 8" xfId="7309"/>
    <cellStyle name="Moeda 9 3 9" xfId="7310"/>
    <cellStyle name="Moeda 9 4" xfId="436"/>
    <cellStyle name="Moeda 9 4 2" xfId="471"/>
    <cellStyle name="Moeda 9 4 2 2" xfId="807"/>
    <cellStyle name="Moeda 9 4 2 3" xfId="7311"/>
    <cellStyle name="Moeda 9 4 2 4" xfId="7312"/>
    <cellStyle name="Moeda 9 4 2 5" xfId="7313"/>
    <cellStyle name="Moeda 9 4 2 6" xfId="7314"/>
    <cellStyle name="Moeda 9 4 2 7" xfId="7315"/>
    <cellStyle name="Moeda 9 4 2 8" xfId="7316"/>
    <cellStyle name="Moeda 9 4 3" xfId="792"/>
    <cellStyle name="Moeda 9 4 4" xfId="7317"/>
    <cellStyle name="Moeda 9 4 5" xfId="7318"/>
    <cellStyle name="Moeda 9 4 6" xfId="7319"/>
    <cellStyle name="Moeda 9 4 7" xfId="7320"/>
    <cellStyle name="Moeda 9 4 8" xfId="7321"/>
    <cellStyle name="Moeda 9 4 9" xfId="7322"/>
    <cellStyle name="Moeda 9 5" xfId="472"/>
    <cellStyle name="Moeda 9 5 2" xfId="473"/>
    <cellStyle name="Moeda 9 5 2 2" xfId="808"/>
    <cellStyle name="Moeda 9 5 2 3" xfId="7323"/>
    <cellStyle name="Moeda 9 5 2 4" xfId="7324"/>
    <cellStyle name="Moeda 9 5 2 5" xfId="7325"/>
    <cellStyle name="Moeda 9 5 2 6" xfId="7326"/>
    <cellStyle name="Moeda 9 5 2 7" xfId="7327"/>
    <cellStyle name="Moeda 9 5 2 8" xfId="7328"/>
    <cellStyle name="Moeda 9 5 3" xfId="1308"/>
    <cellStyle name="Moeda 9 5 3 2" xfId="2838"/>
    <cellStyle name="Moeda 9 5 3 3" xfId="2691"/>
    <cellStyle name="Moeda 9 5 3 4" xfId="2616"/>
    <cellStyle name="Moeda 9 5 3 5" xfId="2549"/>
    <cellStyle name="Moeda 9 6" xfId="474"/>
    <cellStyle name="Moeda 9 6 2" xfId="475"/>
    <cellStyle name="Moeda 9 6 2 2" xfId="810"/>
    <cellStyle name="Moeda 9 6 2 3" xfId="7329"/>
    <cellStyle name="Moeda 9 6 2 4" xfId="7330"/>
    <cellStyle name="Moeda 9 6 2 5" xfId="7331"/>
    <cellStyle name="Moeda 9 6 2 6" xfId="7332"/>
    <cellStyle name="Moeda 9 6 2 7" xfId="7333"/>
    <cellStyle name="Moeda 9 6 2 8" xfId="7334"/>
    <cellStyle name="Moeda 9 6 3" xfId="809"/>
    <cellStyle name="Moeda 9 6 3 2" xfId="1310"/>
    <cellStyle name="Moeda 9 6 3 2 2" xfId="2840"/>
    <cellStyle name="Moeda 9 6 3 2 3" xfId="2693"/>
    <cellStyle name="Moeda 9 6 3 2 4" xfId="2618"/>
    <cellStyle name="Moeda 9 6 3 2 5" xfId="2551"/>
    <cellStyle name="Moeda 9 6 4" xfId="1311"/>
    <cellStyle name="Moeda 9 6 4 2" xfId="2514"/>
    <cellStyle name="Moeda 9 6 4 3" xfId="2694"/>
    <cellStyle name="Moeda 9 6 5" xfId="1309"/>
    <cellStyle name="Moeda 9 6 5 2" xfId="2839"/>
    <cellStyle name="Moeda 9 6 5 3" xfId="2692"/>
    <cellStyle name="Moeda 9 6 5 4" xfId="2617"/>
    <cellStyle name="Moeda 9 6 5 5" xfId="2550"/>
    <cellStyle name="Moeda 9 6 6" xfId="7335"/>
    <cellStyle name="Moeda 9 6 7" xfId="7336"/>
    <cellStyle name="Moeda 9 6 8" xfId="7337"/>
    <cellStyle name="Moeda 9 6 9" xfId="7338"/>
    <cellStyle name="Moeda 9 7" xfId="476"/>
    <cellStyle name="Moeda 9 7 2" xfId="1313"/>
    <cellStyle name="Moeda 9 7 2 2" xfId="7339"/>
    <cellStyle name="Moeda 9 7 3" xfId="1312"/>
    <cellStyle name="Moeda 9 7 3 2" xfId="2841"/>
    <cellStyle name="Moeda 9 7 3 3" xfId="2695"/>
    <cellStyle name="Moeda 9 7 3 4" xfId="2619"/>
    <cellStyle name="Moeda 9 7 3 5" xfId="2552"/>
    <cellStyle name="Moeda 9 8" xfId="477"/>
    <cellStyle name="Moeda 9 8 2" xfId="1315"/>
    <cellStyle name="Moeda 9 8 2 2" xfId="7340"/>
    <cellStyle name="Moeda 9 8 3" xfId="1316"/>
    <cellStyle name="Moeda 9 8 4" xfId="1317"/>
    <cellStyle name="Moeda 9 8 4 2" xfId="2513"/>
    <cellStyle name="Moeda 9 8 4 3" xfId="2696"/>
    <cellStyle name="Moeda 9 8 5" xfId="1318"/>
    <cellStyle name="Moeda 9 9" xfId="478"/>
    <cellStyle name="Moeda 9 9 2" xfId="1319"/>
    <cellStyle name="Moeda 9 9 2 2" xfId="2842"/>
    <cellStyle name="Moeda 9 9 2 3" xfId="2697"/>
    <cellStyle name="Moeda 9 9 2 4" xfId="2620"/>
    <cellStyle name="Moeda 9 9 2 5" xfId="2553"/>
    <cellStyle name="Neutra 2" xfId="414"/>
    <cellStyle name="Neutra 2 2" xfId="2939"/>
    <cellStyle name="Neutra 2 3" xfId="10638"/>
    <cellStyle name="Neutral" xfId="415"/>
    <cellStyle name="Normal" xfId="0" builtinId="0"/>
    <cellStyle name="Normal - Style1" xfId="165"/>
    <cellStyle name="Normal 10" xfId="166"/>
    <cellStyle name="Normal 10 10" xfId="7341"/>
    <cellStyle name="Normal 10 2" xfId="479"/>
    <cellStyle name="Normal 10 2 2" xfId="811"/>
    <cellStyle name="Normal 10 2 2 5 2" xfId="11473"/>
    <cellStyle name="Normal 10 2 3" xfId="7342"/>
    <cellStyle name="Normal 10 2 4" xfId="7343"/>
    <cellStyle name="Normal 10 2 5" xfId="7344"/>
    <cellStyle name="Normal 10 2 6" xfId="7345"/>
    <cellStyle name="Normal 10 2 7" xfId="7346"/>
    <cellStyle name="Normal 10 2 8" xfId="7347"/>
    <cellStyle name="Normal 10 3" xfId="740"/>
    <cellStyle name="Normal 10 3 2" xfId="1322"/>
    <cellStyle name="Normal 10 4" xfId="1323"/>
    <cellStyle name="Normal 10 4 2" xfId="7348"/>
    <cellStyle name="Normal 10 4 3" xfId="13427"/>
    <cellStyle name="Normal 10 5" xfId="1321"/>
    <cellStyle name="Normal 10 6" xfId="7349"/>
    <cellStyle name="Normal 10 6 2" xfId="12019"/>
    <cellStyle name="Normal 10 7" xfId="7350"/>
    <cellStyle name="Normal 10 8" xfId="7351"/>
    <cellStyle name="Normal 10 9" xfId="7352"/>
    <cellStyle name="Normal 100" xfId="167"/>
    <cellStyle name="Normal 100 2" xfId="9569"/>
    <cellStyle name="Normal 101" xfId="168"/>
    <cellStyle name="Normal 101 2" xfId="9860"/>
    <cellStyle name="Normal 102" xfId="169"/>
    <cellStyle name="Normal 102 2" xfId="9863"/>
    <cellStyle name="Normal 103" xfId="170"/>
    <cellStyle name="Normal 103 2" xfId="10577"/>
    <cellStyle name="Normal 104" xfId="171"/>
    <cellStyle name="Normal 104 2" xfId="10582"/>
    <cellStyle name="Normal 105" xfId="172"/>
    <cellStyle name="Normal 105 2" xfId="10586"/>
    <cellStyle name="Normal 106" xfId="173"/>
    <cellStyle name="Normal 106 2" xfId="10590"/>
    <cellStyle name="Normal 107" xfId="174"/>
    <cellStyle name="Normal 107 2" xfId="10594"/>
    <cellStyle name="Normal 108" xfId="175"/>
    <cellStyle name="Normal 108 2" xfId="10583"/>
    <cellStyle name="Normal 109" xfId="176"/>
    <cellStyle name="Normal 109 2" xfId="10596"/>
    <cellStyle name="Normal 11" xfId="177"/>
    <cellStyle name="Normal 11 10" xfId="7353"/>
    <cellStyle name="Normal 11 11" xfId="7354"/>
    <cellStyle name="Normal 11 2" xfId="178"/>
    <cellStyle name="Normal 11 2 2" xfId="742"/>
    <cellStyle name="Normal 11 2 3" xfId="7355"/>
    <cellStyle name="Normal 11 2 4" xfId="7356"/>
    <cellStyle name="Normal 11 2 5" xfId="7357"/>
    <cellStyle name="Normal 11 2 6" xfId="7358"/>
    <cellStyle name="Normal 11 2 7" xfId="7359"/>
    <cellStyle name="Normal 11 2 8" xfId="7360"/>
    <cellStyle name="Normal 11 3" xfId="480"/>
    <cellStyle name="Normal 11 3 2" xfId="812"/>
    <cellStyle name="Normal 11 3 2 2" xfId="7361"/>
    <cellStyle name="Normal 11 3 2 2 2" xfId="7362"/>
    <cellStyle name="Normal 11 3 2 2 3" xfId="7363"/>
    <cellStyle name="Normal 11 3 3" xfId="7364"/>
    <cellStyle name="Normal 11 3 4" xfId="7365"/>
    <cellStyle name="Normal 11 3 5" xfId="7366"/>
    <cellStyle name="Normal 11 3 6" xfId="7367"/>
    <cellStyle name="Normal 11 3 7" xfId="7368"/>
    <cellStyle name="Normal 11 3 8" xfId="7369"/>
    <cellStyle name="Normal 11 4" xfId="741"/>
    <cellStyle name="Normal 11 4 2" xfId="1326"/>
    <cellStyle name="Normal 11 5" xfId="1327"/>
    <cellStyle name="Normal 11 5 2" xfId="7370"/>
    <cellStyle name="Normal 11 5 2 2" xfId="7371"/>
    <cellStyle name="Normal 11 5 2 3" xfId="7372"/>
    <cellStyle name="Normal 11 5 3" xfId="7373"/>
    <cellStyle name="Normal 11 5 4" xfId="13428"/>
    <cellStyle name="Normal 11 6" xfId="1325"/>
    <cellStyle name="Normal 11 6 2" xfId="7374"/>
    <cellStyle name="Normal 11 7" xfId="3018"/>
    <cellStyle name="Normal 11 7 2" xfId="3021"/>
    <cellStyle name="Normal 11 7 3" xfId="7375"/>
    <cellStyle name="Normal 11 7 4" xfId="13551"/>
    <cellStyle name="Normal 11 8" xfId="7376"/>
    <cellStyle name="Normal 11 9" xfId="7377"/>
    <cellStyle name="Normal 110" xfId="179"/>
    <cellStyle name="Normal 110 2" xfId="10592"/>
    <cellStyle name="Normal 111" xfId="180"/>
    <cellStyle name="Normal 111 2" xfId="10578"/>
    <cellStyle name="Normal 112" xfId="181"/>
    <cellStyle name="Normal 112 2" xfId="10598"/>
    <cellStyle name="Normal 113" xfId="182"/>
    <cellStyle name="Normal 113 2" xfId="10595"/>
    <cellStyle name="Normal 114" xfId="183"/>
    <cellStyle name="Normal 114 2" xfId="10591"/>
    <cellStyle name="Normal 115" xfId="184"/>
    <cellStyle name="Normal 115 2" xfId="10585"/>
    <cellStyle name="Normal 116" xfId="185"/>
    <cellStyle name="Normal 116 2" xfId="10581"/>
    <cellStyle name="Normal 117" xfId="186"/>
    <cellStyle name="Normal 117 2" xfId="10587"/>
    <cellStyle name="Normal 118" xfId="187"/>
    <cellStyle name="Normal 118 2" xfId="10580"/>
    <cellStyle name="Normal 119" xfId="188"/>
    <cellStyle name="Normal 119 2" xfId="10589"/>
    <cellStyle name="Normal 12" xfId="189"/>
    <cellStyle name="Normal 12 2" xfId="190"/>
    <cellStyle name="Normal 12 2 2" xfId="744"/>
    <cellStyle name="Normal 12 2 3" xfId="7378"/>
    <cellStyle name="Normal 12 2 4" xfId="7379"/>
    <cellStyle name="Normal 12 2 5" xfId="7380"/>
    <cellStyle name="Normal 12 2 6" xfId="7381"/>
    <cellStyle name="Normal 12 2 7" xfId="7382"/>
    <cellStyle name="Normal 12 2 8" xfId="7383"/>
    <cellStyle name="Normal 12 3" xfId="743"/>
    <cellStyle name="Normal 12 3 2" xfId="1330"/>
    <cellStyle name="Normal 12 3 2 2" xfId="2844"/>
    <cellStyle name="Normal 12 3 2 3" xfId="2699"/>
    <cellStyle name="Normal 12 3 2 4" xfId="2622"/>
    <cellStyle name="Normal 12 3 2 5" xfId="2555"/>
    <cellStyle name="Normal 12 4" xfId="1331"/>
    <cellStyle name="Normal 12 4 2" xfId="2512"/>
    <cellStyle name="Normal 12 4 3" xfId="2700"/>
    <cellStyle name="Normal 12 5" xfId="1329"/>
    <cellStyle name="Normal 12 5 2" xfId="2843"/>
    <cellStyle name="Normal 12 5 3" xfId="2698"/>
    <cellStyle name="Normal 12 5 4" xfId="2621"/>
    <cellStyle name="Normal 12 5 5" xfId="2554"/>
    <cellStyle name="Normal 12 6" xfId="7384"/>
    <cellStyle name="Normal 12 7" xfId="7385"/>
    <cellStyle name="Normal 12 8" xfId="7386"/>
    <cellStyle name="Normal 12 9" xfId="7387"/>
    <cellStyle name="Normal 120" xfId="191"/>
    <cellStyle name="Normal 120 2" xfId="10579"/>
    <cellStyle name="Normal 121" xfId="192"/>
    <cellStyle name="Normal 121 2" xfId="10588"/>
    <cellStyle name="Normal 122" xfId="193"/>
    <cellStyle name="Normal 122 2" xfId="10597"/>
    <cellStyle name="Normal 123" xfId="194"/>
    <cellStyle name="Normal 123 2" xfId="10584"/>
    <cellStyle name="Normal 124" xfId="195"/>
    <cellStyle name="Normal 124 2" xfId="10599"/>
    <cellStyle name="Normal 125" xfId="346"/>
    <cellStyle name="Normal 125 10" xfId="13379"/>
    <cellStyle name="Normal 125 2" xfId="783"/>
    <cellStyle name="Normal 125 2 2" xfId="1333"/>
    <cellStyle name="Normal 125 3" xfId="1334"/>
    <cellStyle name="Normal 125 4" xfId="1335"/>
    <cellStyle name="Normal 125 4 2" xfId="7388"/>
    <cellStyle name="Normal 125 4 3" xfId="13430"/>
    <cellStyle name="Normal 125 5" xfId="1332"/>
    <cellStyle name="Normal 125 5 2" xfId="7389"/>
    <cellStyle name="Normal 125 5 3" xfId="13429"/>
    <cellStyle name="Normal 125 6" xfId="7390"/>
    <cellStyle name="Normal 125 7" xfId="7391"/>
    <cellStyle name="Normal 125 8" xfId="7392"/>
    <cellStyle name="Normal 125 9" xfId="7393"/>
    <cellStyle name="Normal 126" xfId="429"/>
    <cellStyle name="Normal 126 2" xfId="786"/>
    <cellStyle name="Normal 126 2 2" xfId="1337"/>
    <cellStyle name="Normal 126 3" xfId="1338"/>
    <cellStyle name="Normal 126 4" xfId="1339"/>
    <cellStyle name="Normal 126 4 2" xfId="7394"/>
    <cellStyle name="Normal 126 4 3" xfId="13432"/>
    <cellStyle name="Normal 126 5" xfId="1336"/>
    <cellStyle name="Normal 126 5 2" xfId="7395"/>
    <cellStyle name="Normal 126 5 3" xfId="13431"/>
    <cellStyle name="Normal 126 6" xfId="7396"/>
    <cellStyle name="Normal 126 7" xfId="7397"/>
    <cellStyle name="Normal 126 8" xfId="7398"/>
    <cellStyle name="Normal 127" xfId="481"/>
    <cellStyle name="Normal 127 2" xfId="928"/>
    <cellStyle name="Normal 127 2 2" xfId="1341"/>
    <cellStyle name="Normal 127 3" xfId="1342"/>
    <cellStyle name="Normal 127 4" xfId="1343"/>
    <cellStyle name="Normal 127 5" xfId="1344"/>
    <cellStyle name="Normal 127 6" xfId="1340"/>
    <cellStyle name="Normal 128" xfId="482"/>
    <cellStyle name="Normal 128 2" xfId="929"/>
    <cellStyle name="Normal 128 2 2" xfId="1346"/>
    <cellStyle name="Normal 128 3" xfId="1347"/>
    <cellStyle name="Normal 128 4" xfId="1348"/>
    <cellStyle name="Normal 128 5" xfId="1349"/>
    <cellStyle name="Normal 128 6" xfId="1345"/>
    <cellStyle name="Normal 129" xfId="483"/>
    <cellStyle name="Normal 129 2" xfId="930"/>
    <cellStyle name="Normal 129 2 2" xfId="7399"/>
    <cellStyle name="Normal 13" xfId="196"/>
    <cellStyle name="Normal 13 10" xfId="7400"/>
    <cellStyle name="Normal 13 10 2" xfId="9865"/>
    <cellStyle name="Normal 13 11" xfId="9024"/>
    <cellStyle name="Normal 13 12" xfId="10650"/>
    <cellStyle name="Normal 13 13" xfId="10782"/>
    <cellStyle name="Normal 13 2" xfId="197"/>
    <cellStyle name="Normal 13 2 10" xfId="10651"/>
    <cellStyle name="Normal 13 2 11" xfId="10783"/>
    <cellStyle name="Normal 13 2 2" xfId="1352"/>
    <cellStyle name="Normal 13 2 2 2" xfId="7401"/>
    <cellStyle name="Normal 13 2 2 2 2" xfId="9764"/>
    <cellStyle name="Normal 13 2 2 2 2 2" xfId="9906"/>
    <cellStyle name="Normal 13 2 2 2 3" xfId="9905"/>
    <cellStyle name="Normal 13 2 2 2 4" xfId="9350"/>
    <cellStyle name="Normal 13 2 2 3" xfId="9484"/>
    <cellStyle name="Normal 13 2 2 3 2" xfId="9907"/>
    <cellStyle name="Normal 13 2 2 4" xfId="9904"/>
    <cellStyle name="Normal 13 2 2 5" xfId="10695"/>
    <cellStyle name="Normal 13 2 2 6" xfId="10827"/>
    <cellStyle name="Normal 13 2 3" xfId="1353"/>
    <cellStyle name="Normal 13 2 3 2" xfId="7402"/>
    <cellStyle name="Normal 13 2 3 2 2" xfId="9805"/>
    <cellStyle name="Normal 13 2 3 2 2 2" xfId="9910"/>
    <cellStyle name="Normal 13 2 3 2 3" xfId="9909"/>
    <cellStyle name="Normal 13 2 3 3" xfId="9524"/>
    <cellStyle name="Normal 13 2 3 3 2" xfId="9911"/>
    <cellStyle name="Normal 13 2 3 3 3" xfId="14893"/>
    <cellStyle name="Normal 13 2 3 3 4" xfId="13433"/>
    <cellStyle name="Normal 13 2 3 4" xfId="9908"/>
    <cellStyle name="Normal 13 2 3 5" xfId="10736"/>
    <cellStyle name="Normal 13 2 3 6" xfId="10866"/>
    <cellStyle name="Normal 13 2 4" xfId="1354"/>
    <cellStyle name="Normal 13 2 4 2" xfId="9619"/>
    <cellStyle name="Normal 13 2 4 2 2" xfId="9913"/>
    <cellStyle name="Normal 13 2 4 3" xfId="9912"/>
    <cellStyle name="Normal 13 2 4 4" xfId="9166"/>
    <cellStyle name="Normal 13 2 5" xfId="1351"/>
    <cellStyle name="Normal 13 2 5 2" xfId="9722"/>
    <cellStyle name="Normal 13 2 5 2 2" xfId="9915"/>
    <cellStyle name="Normal 13 2 5 3" xfId="9914"/>
    <cellStyle name="Normal 13 2 5 4" xfId="9311"/>
    <cellStyle name="Normal 13 2 6" xfId="7403"/>
    <cellStyle name="Normal 13 2 6 2" xfId="9571"/>
    <cellStyle name="Normal 13 2 6 2 2" xfId="9917"/>
    <cellStyle name="Normal 13 2 6 3" xfId="9916"/>
    <cellStyle name="Normal 13 2 6 4" xfId="9093"/>
    <cellStyle name="Normal 13 2 7" xfId="7404"/>
    <cellStyle name="Normal 13 2 7 2" xfId="9918"/>
    <cellStyle name="Normal 13 2 7 3" xfId="9441"/>
    <cellStyle name="Normal 13 2 8" xfId="7405"/>
    <cellStyle name="Normal 13 2 8 2" xfId="9866"/>
    <cellStyle name="Normal 13 2 9" xfId="7406"/>
    <cellStyle name="Normal 13 2 9 2" xfId="9025"/>
    <cellStyle name="Normal 13 3" xfId="1355"/>
    <cellStyle name="Normal 13 3 10" xfId="10652"/>
    <cellStyle name="Normal 13 3 11" xfId="10784"/>
    <cellStyle name="Normal 13 3 2" xfId="7407"/>
    <cellStyle name="Normal 13 3 2 2" xfId="9351"/>
    <cellStyle name="Normal 13 3 2 2 2" xfId="9765"/>
    <cellStyle name="Normal 13 3 2 2 2 2" xfId="9921"/>
    <cellStyle name="Normal 13 3 2 2 3" xfId="9920"/>
    <cellStyle name="Normal 13 3 2 3" xfId="9485"/>
    <cellStyle name="Normal 13 3 2 3 2" xfId="9922"/>
    <cellStyle name="Normal 13 3 2 4" xfId="9919"/>
    <cellStyle name="Normal 13 3 2 5" xfId="10696"/>
    <cellStyle name="Normal 13 3 2 6" xfId="10828"/>
    <cellStyle name="Normal 13 3 2 7" xfId="9212"/>
    <cellStyle name="Normal 13 3 3" xfId="9268"/>
    <cellStyle name="Normal 13 3 3 2" xfId="9385"/>
    <cellStyle name="Normal 13 3 3 2 2" xfId="9806"/>
    <cellStyle name="Normal 13 3 3 2 2 2" xfId="9925"/>
    <cellStyle name="Normal 13 3 3 2 3" xfId="9924"/>
    <cellStyle name="Normal 13 3 3 3" xfId="9525"/>
    <cellStyle name="Normal 13 3 3 3 2" xfId="9926"/>
    <cellStyle name="Normal 13 3 3 4" xfId="9923"/>
    <cellStyle name="Normal 13 3 3 5" xfId="10737"/>
    <cellStyle name="Normal 13 3 3 6" xfId="10867"/>
    <cellStyle name="Normal 13 3 4" xfId="9167"/>
    <cellStyle name="Normal 13 3 4 2" xfId="9620"/>
    <cellStyle name="Normal 13 3 4 2 2" xfId="9928"/>
    <cellStyle name="Normal 13 3 4 3" xfId="9927"/>
    <cellStyle name="Normal 13 3 5" xfId="9312"/>
    <cellStyle name="Normal 13 3 5 2" xfId="9723"/>
    <cellStyle name="Normal 13 3 5 2 2" xfId="9930"/>
    <cellStyle name="Normal 13 3 5 3" xfId="9929"/>
    <cellStyle name="Normal 13 3 6" xfId="9094"/>
    <cellStyle name="Normal 13 3 6 2" xfId="9572"/>
    <cellStyle name="Normal 13 3 6 2 2" xfId="9932"/>
    <cellStyle name="Normal 13 3 6 3" xfId="9931"/>
    <cellStyle name="Normal 13 3 7" xfId="9442"/>
    <cellStyle name="Normal 13 3 7 2" xfId="9933"/>
    <cellStyle name="Normal 13 3 8" xfId="9867"/>
    <cellStyle name="Normal 13 3 9" xfId="9026"/>
    <cellStyle name="Normal 13 4" xfId="1356"/>
    <cellStyle name="Normal 13 4 10" xfId="10688"/>
    <cellStyle name="Normal 13 4 11" xfId="10820"/>
    <cellStyle name="Normal 13 4 2" xfId="2511"/>
    <cellStyle name="Normal 13 4 2 2" xfId="9265"/>
    <cellStyle name="Normal 13 4 2 2 2" xfId="9718"/>
    <cellStyle name="Normal 13 4 2 2 2 2" xfId="9936"/>
    <cellStyle name="Normal 13 4 2 2 3" xfId="9935"/>
    <cellStyle name="Normal 13 4 2 3" xfId="9383"/>
    <cellStyle name="Normal 13 4 2 3 2" xfId="9802"/>
    <cellStyle name="Normal 13 4 2 3 2 2" xfId="9938"/>
    <cellStyle name="Normal 13 4 2 3 3" xfId="9937"/>
    <cellStyle name="Normal 13 4 2 4" xfId="9431"/>
    <cellStyle name="Normal 13 4 2 4 2" xfId="9850"/>
    <cellStyle name="Normal 13 4 2 4 2 2" xfId="9940"/>
    <cellStyle name="Normal 13 4 2 4 3" xfId="9939"/>
    <cellStyle name="Normal 13 4 2 5" xfId="9521"/>
    <cellStyle name="Normal 13 4 2 5 2" xfId="9941"/>
    <cellStyle name="Normal 13 4 2 6" xfId="9934"/>
    <cellStyle name="Normal 13 4 2 7" xfId="10733"/>
    <cellStyle name="Normal 13 4 2 8" xfId="10863"/>
    <cellStyle name="Normal 13 4 2 9" xfId="9133"/>
    <cellStyle name="Normal 13 4 3" xfId="2702"/>
    <cellStyle name="Normal 13 4 3 2" xfId="7408"/>
    <cellStyle name="Normal 13 4 3 2 2" xfId="9719"/>
    <cellStyle name="Normal 13 4 3 2 2 2" xfId="9944"/>
    <cellStyle name="Normal 13 4 3 2 3" xfId="9943"/>
    <cellStyle name="Normal 13 4 3 2 4" xfId="9266"/>
    <cellStyle name="Normal 13 4 3 3" xfId="7409"/>
    <cellStyle name="Normal 13 4 3 3 2" xfId="9803"/>
    <cellStyle name="Normal 13 4 3 3 2 2" xfId="9946"/>
    <cellStyle name="Normal 13 4 3 3 3" xfId="9945"/>
    <cellStyle name="Normal 13 4 3 4" xfId="9522"/>
    <cellStyle name="Normal 13 4 3 4 2" xfId="9947"/>
    <cellStyle name="Normal 13 4 3 5" xfId="9942"/>
    <cellStyle name="Normal 13 4 3 6" xfId="10734"/>
    <cellStyle name="Normal 13 4 3 7" xfId="10864"/>
    <cellStyle name="Normal 13 4 4" xfId="9206"/>
    <cellStyle name="Normal 13 4 4 2" xfId="9658"/>
    <cellStyle name="Normal 13 4 4 2 2" xfId="9949"/>
    <cellStyle name="Normal 13 4 4 3" xfId="9948"/>
    <cellStyle name="Normal 13 4 4 4" xfId="14886"/>
    <cellStyle name="Normal 13 4 4 5" xfId="13434"/>
    <cellStyle name="Normal 13 4 5" xfId="9343"/>
    <cellStyle name="Normal 13 4 5 2" xfId="9757"/>
    <cellStyle name="Normal 13 4 5 2 2" xfId="9951"/>
    <cellStyle name="Normal 13 4 5 3" xfId="9950"/>
    <cellStyle name="Normal 13 4 6" xfId="9430"/>
    <cellStyle name="Normal 13 4 6 2" xfId="9849"/>
    <cellStyle name="Normal 13 4 6 2 2" xfId="9953"/>
    <cellStyle name="Normal 13 4 6 3" xfId="9952"/>
    <cellStyle name="Normal 13 4 7" xfId="9129"/>
    <cellStyle name="Normal 13 4 7 2" xfId="9611"/>
    <cellStyle name="Normal 13 4 7 2 2" xfId="9955"/>
    <cellStyle name="Normal 13 4 7 3" xfId="9954"/>
    <cellStyle name="Normal 13 4 8" xfId="9477"/>
    <cellStyle name="Normal 13 4 8 2" xfId="9956"/>
    <cellStyle name="Normal 13 4 9" xfId="9901"/>
    <cellStyle name="Normal 13 5" xfId="1357"/>
    <cellStyle name="Normal 13 5 2" xfId="2510"/>
    <cellStyle name="Normal 13 5 2 2" xfId="9424"/>
    <cellStyle name="Normal 13 5 2 2 2" xfId="9845"/>
    <cellStyle name="Normal 13 5 2 2 2 2" xfId="9960"/>
    <cellStyle name="Normal 13 5 2 2 3" xfId="9959"/>
    <cellStyle name="Normal 13 5 2 3" xfId="9564"/>
    <cellStyle name="Normal 13 5 2 3 2" xfId="9961"/>
    <cellStyle name="Normal 13 5 2 4" xfId="9958"/>
    <cellStyle name="Normal 13 5 2 5" xfId="10773"/>
    <cellStyle name="Normal 13 5 2 6" xfId="10903"/>
    <cellStyle name="Normal 13 5 2 7" xfId="9300"/>
    <cellStyle name="Normal 13 5 3" xfId="2703"/>
    <cellStyle name="Normal 13 5 3 2" xfId="9664"/>
    <cellStyle name="Normal 13 5 3 2 2" xfId="9963"/>
    <cellStyle name="Normal 13 5 3 3" xfId="9962"/>
    <cellStyle name="Normal 13 5 3 4" xfId="9211"/>
    <cellStyle name="Normal 13 5 4" xfId="9349"/>
    <cellStyle name="Normal 13 5 4 2" xfId="9763"/>
    <cellStyle name="Normal 13 5 4 2 2" xfId="9965"/>
    <cellStyle name="Normal 13 5 4 3" xfId="9964"/>
    <cellStyle name="Normal 13 5 5" xfId="9483"/>
    <cellStyle name="Normal 13 5 5 2" xfId="9966"/>
    <cellStyle name="Normal 13 5 6" xfId="9957"/>
    <cellStyle name="Normal 13 5 7" xfId="10694"/>
    <cellStyle name="Normal 13 5 8" xfId="10826"/>
    <cellStyle name="Normal 13 5 9" xfId="9134"/>
    <cellStyle name="Normal 13 6" xfId="1350"/>
    <cellStyle name="Normal 13 6 2" xfId="2845"/>
    <cellStyle name="Normal 13 6 2 2" xfId="9968"/>
    <cellStyle name="Normal 13 6 2 3" xfId="9618"/>
    <cellStyle name="Normal 13 6 3" xfId="2701"/>
    <cellStyle name="Normal 13 6 3 2" xfId="9967"/>
    <cellStyle name="Normal 13 6 4" xfId="2623"/>
    <cellStyle name="Normal 13 6 5" xfId="2556"/>
    <cellStyle name="Normal 13 6 6" xfId="9165"/>
    <cellStyle name="Normal 13 7" xfId="7410"/>
    <cellStyle name="Normal 13 7 2" xfId="9721"/>
    <cellStyle name="Normal 13 7 2 2" xfId="9970"/>
    <cellStyle name="Normal 13 7 3" xfId="9969"/>
    <cellStyle name="Normal 13 7 4" xfId="9310"/>
    <cellStyle name="Normal 13 8" xfId="7411"/>
    <cellStyle name="Normal 13 8 2" xfId="9570"/>
    <cellStyle name="Normal 13 8 2 2" xfId="9972"/>
    <cellStyle name="Normal 13 8 3" xfId="9971"/>
    <cellStyle name="Normal 13 8 4" xfId="9092"/>
    <cellStyle name="Normal 13 9" xfId="7412"/>
    <cellStyle name="Normal 13 9 2" xfId="9973"/>
    <cellStyle name="Normal 13 9 3" xfId="9440"/>
    <cellStyle name="Normal 130" xfId="484"/>
    <cellStyle name="Normal 130 2" xfId="931"/>
    <cellStyle name="Normal 130 3" xfId="10593"/>
    <cellStyle name="Normal 131" xfId="485"/>
    <cellStyle name="Normal 131 2" xfId="932"/>
    <cellStyle name="Normal 131 2 2" xfId="1359"/>
    <cellStyle name="Normal 131 3" xfId="1360"/>
    <cellStyle name="Normal 131 4" xfId="1361"/>
    <cellStyle name="Normal 131 5" xfId="1362"/>
    <cellStyle name="Normal 131 6" xfId="1358"/>
    <cellStyle name="Normal 132" xfId="486"/>
    <cellStyle name="Normal 132 2" xfId="933"/>
    <cellStyle name="Normal 132 3" xfId="8997"/>
    <cellStyle name="Normal 133" xfId="487"/>
    <cellStyle name="Normal 133 2" xfId="934"/>
    <cellStyle name="Normal 133 3" xfId="9055"/>
    <cellStyle name="Normal 134" xfId="488"/>
    <cellStyle name="Normal 134 2" xfId="935"/>
    <cellStyle name="Normal 134 2 2" xfId="1364"/>
    <cellStyle name="Normal 134 3" xfId="1365"/>
    <cellStyle name="Normal 134 4" xfId="1366"/>
    <cellStyle name="Normal 134 5" xfId="1367"/>
    <cellStyle name="Normal 134 6" xfId="1363"/>
    <cellStyle name="Normal 135" xfId="489"/>
    <cellStyle name="Normal 135 2" xfId="936"/>
    <cellStyle name="Normal 135 3" xfId="10601"/>
    <cellStyle name="Normal 136" xfId="490"/>
    <cellStyle name="Normal 136 2" xfId="937"/>
    <cellStyle name="Normal 136 3" xfId="10603"/>
    <cellStyle name="Normal 137" xfId="491"/>
    <cellStyle name="Normal 137 2" xfId="938"/>
    <cellStyle name="Normal 137 2 2" xfId="1369"/>
    <cellStyle name="Normal 137 3" xfId="1370"/>
    <cellStyle name="Normal 137 4" xfId="1371"/>
    <cellStyle name="Normal 137 5" xfId="1372"/>
    <cellStyle name="Normal 137 6" xfId="1368"/>
    <cellStyle name="Normal 138" xfId="492"/>
    <cellStyle name="Normal 138 2" xfId="939"/>
    <cellStyle name="Normal 138 3" xfId="10600"/>
    <cellStyle name="Normal 139" xfId="493"/>
    <cellStyle name="Normal 139 2" xfId="940"/>
    <cellStyle name="Normal 139 3" xfId="10602"/>
    <cellStyle name="Normal 14" xfId="198"/>
    <cellStyle name="Normal 14 10" xfId="7413"/>
    <cellStyle name="Normal 14 10 2" xfId="9868"/>
    <cellStyle name="Normal 14 11" xfId="9027"/>
    <cellStyle name="Normal 14 12" xfId="10653"/>
    <cellStyle name="Normal 14 13" xfId="10785"/>
    <cellStyle name="Normal 14 2" xfId="199"/>
    <cellStyle name="Normal 14 2 10" xfId="10654"/>
    <cellStyle name="Normal 14 2 11" xfId="10786"/>
    <cellStyle name="Normal 14 2 2" xfId="7414"/>
    <cellStyle name="Normal 14 2 2 2" xfId="9352"/>
    <cellStyle name="Normal 14 2 2 2 2" xfId="9767"/>
    <cellStyle name="Normal 14 2 2 2 2 2" xfId="9976"/>
    <cellStyle name="Normal 14 2 2 2 3" xfId="9975"/>
    <cellStyle name="Normal 14 2 2 3" xfId="9487"/>
    <cellStyle name="Normal 14 2 2 3 2" xfId="9977"/>
    <cellStyle name="Normal 14 2 2 4" xfId="9974"/>
    <cellStyle name="Normal 14 2 2 5" xfId="10698"/>
    <cellStyle name="Normal 14 2 2 6" xfId="10830"/>
    <cellStyle name="Normal 14 2 2 7" xfId="9213"/>
    <cellStyle name="Normal 14 2 3" xfId="7415"/>
    <cellStyle name="Normal 14 2 3 2" xfId="9387"/>
    <cellStyle name="Normal 14 2 3 2 2" xfId="9808"/>
    <cellStyle name="Normal 14 2 3 2 2 2" xfId="9980"/>
    <cellStyle name="Normal 14 2 3 2 3" xfId="9979"/>
    <cellStyle name="Normal 14 2 3 3" xfId="9527"/>
    <cellStyle name="Normal 14 2 3 3 2" xfId="9981"/>
    <cellStyle name="Normal 14 2 3 4" xfId="9978"/>
    <cellStyle name="Normal 14 2 3 5" xfId="10739"/>
    <cellStyle name="Normal 14 2 3 6" xfId="10869"/>
    <cellStyle name="Normal 14 2 4" xfId="7416"/>
    <cellStyle name="Normal 14 2 4 2" xfId="9622"/>
    <cellStyle name="Normal 14 2 4 2 2" xfId="9983"/>
    <cellStyle name="Normal 14 2 4 3" xfId="9982"/>
    <cellStyle name="Normal 14 2 4 4" xfId="9169"/>
    <cellStyle name="Normal 14 2 5" xfId="7417"/>
    <cellStyle name="Normal 14 2 5 2" xfId="9725"/>
    <cellStyle name="Normal 14 2 5 2 2" xfId="9985"/>
    <cellStyle name="Normal 14 2 5 3" xfId="9984"/>
    <cellStyle name="Normal 14 2 5 4" xfId="9314"/>
    <cellStyle name="Normal 14 2 6" xfId="7418"/>
    <cellStyle name="Normal 14 2 6 2" xfId="9574"/>
    <cellStyle name="Normal 14 2 6 2 2" xfId="9987"/>
    <cellStyle name="Normal 14 2 6 3" xfId="9986"/>
    <cellStyle name="Normal 14 2 6 4" xfId="9096"/>
    <cellStyle name="Normal 14 2 7" xfId="7419"/>
    <cellStyle name="Normal 14 2 7 2" xfId="9988"/>
    <cellStyle name="Normal 14 2 7 3" xfId="9444"/>
    <cellStyle name="Normal 14 2 8" xfId="7420"/>
    <cellStyle name="Normal 14 2 8 2" xfId="9869"/>
    <cellStyle name="Normal 14 2 9" xfId="7421"/>
    <cellStyle name="Normal 14 2 9 2" xfId="9028"/>
    <cellStyle name="Normal 14 3" xfId="1374"/>
    <cellStyle name="Normal 14 3 10" xfId="10655"/>
    <cellStyle name="Normal 14 3 11" xfId="10787"/>
    <cellStyle name="Normal 14 3 2" xfId="7422"/>
    <cellStyle name="Normal 14 3 2 2" xfId="9353"/>
    <cellStyle name="Normal 14 3 2 2 2" xfId="9768"/>
    <cellStyle name="Normal 14 3 2 2 2 2" xfId="9991"/>
    <cellStyle name="Normal 14 3 2 2 3" xfId="9990"/>
    <cellStyle name="Normal 14 3 2 3" xfId="9488"/>
    <cellStyle name="Normal 14 3 2 3 2" xfId="9992"/>
    <cellStyle name="Normal 14 3 2 4" xfId="9989"/>
    <cellStyle name="Normal 14 3 2 5" xfId="10699"/>
    <cellStyle name="Normal 14 3 2 6" xfId="10831"/>
    <cellStyle name="Normal 14 3 2 7" xfId="9214"/>
    <cellStyle name="Normal 14 3 3" xfId="9270"/>
    <cellStyle name="Normal 14 3 3 2" xfId="9388"/>
    <cellStyle name="Normal 14 3 3 2 2" xfId="9809"/>
    <cellStyle name="Normal 14 3 3 2 2 2" xfId="9995"/>
    <cellStyle name="Normal 14 3 3 2 3" xfId="9994"/>
    <cellStyle name="Normal 14 3 3 3" xfId="9528"/>
    <cellStyle name="Normal 14 3 3 3 2" xfId="9996"/>
    <cellStyle name="Normal 14 3 3 4" xfId="9993"/>
    <cellStyle name="Normal 14 3 3 5" xfId="10740"/>
    <cellStyle name="Normal 14 3 3 6" xfId="10870"/>
    <cellStyle name="Normal 14 3 4" xfId="9170"/>
    <cellStyle name="Normal 14 3 4 2" xfId="9623"/>
    <cellStyle name="Normal 14 3 4 2 2" xfId="9998"/>
    <cellStyle name="Normal 14 3 4 3" xfId="9997"/>
    <cellStyle name="Normal 14 3 5" xfId="9315"/>
    <cellStyle name="Normal 14 3 5 2" xfId="9726"/>
    <cellStyle name="Normal 14 3 5 2 2" xfId="10000"/>
    <cellStyle name="Normal 14 3 5 3" xfId="9999"/>
    <cellStyle name="Normal 14 3 6" xfId="9097"/>
    <cellStyle name="Normal 14 3 6 2" xfId="9575"/>
    <cellStyle name="Normal 14 3 6 2 2" xfId="10002"/>
    <cellStyle name="Normal 14 3 6 3" xfId="10001"/>
    <cellStyle name="Normal 14 3 7" xfId="9445"/>
    <cellStyle name="Normal 14 3 7 2" xfId="10003"/>
    <cellStyle name="Normal 14 3 8" xfId="9870"/>
    <cellStyle name="Normal 14 3 9" xfId="9029"/>
    <cellStyle name="Normal 14 4" xfId="1375"/>
    <cellStyle name="Normal 14 4 2" xfId="7423"/>
    <cellStyle name="Normal 14 4 2 2" xfId="9766"/>
    <cellStyle name="Normal 14 4 2 2 2" xfId="10006"/>
    <cellStyle name="Normal 14 4 2 3" xfId="10005"/>
    <cellStyle name="Normal 14 4 3" xfId="9486"/>
    <cellStyle name="Normal 14 4 3 2" xfId="10007"/>
    <cellStyle name="Normal 14 4 3 3" xfId="14892"/>
    <cellStyle name="Normal 14 4 3 4" xfId="13435"/>
    <cellStyle name="Normal 14 4 4" xfId="10004"/>
    <cellStyle name="Normal 14 4 5" xfId="10697"/>
    <cellStyle name="Normal 14 4 6" xfId="10829"/>
    <cellStyle name="Normal 14 5" xfId="1376"/>
    <cellStyle name="Normal 14 5 2" xfId="2509"/>
    <cellStyle name="Normal 14 5 2 2" xfId="9807"/>
    <cellStyle name="Normal 14 5 2 2 2" xfId="10010"/>
    <cellStyle name="Normal 14 5 2 3" xfId="10009"/>
    <cellStyle name="Normal 14 5 2 4" xfId="9386"/>
    <cellStyle name="Normal 14 5 3" xfId="2705"/>
    <cellStyle name="Normal 14 5 3 2" xfId="10011"/>
    <cellStyle name="Normal 14 5 3 3" xfId="9526"/>
    <cellStyle name="Normal 14 5 4" xfId="10008"/>
    <cellStyle name="Normal 14 5 5" xfId="10738"/>
    <cellStyle name="Normal 14 5 6" xfId="10868"/>
    <cellStyle name="Normal 14 5 7" xfId="9269"/>
    <cellStyle name="Normal 14 6" xfId="1377"/>
    <cellStyle name="Normal 14 6 2" xfId="2508"/>
    <cellStyle name="Normal 14 6 2 2" xfId="10013"/>
    <cellStyle name="Normal 14 6 2 3" xfId="9621"/>
    <cellStyle name="Normal 14 6 3" xfId="2706"/>
    <cellStyle name="Normal 14 6 3 2" xfId="10012"/>
    <cellStyle name="Normal 14 6 4" xfId="9168"/>
    <cellStyle name="Normal 14 7" xfId="1373"/>
    <cellStyle name="Normal 14 7 2" xfId="2846"/>
    <cellStyle name="Normal 14 7 2 2" xfId="10015"/>
    <cellStyle name="Normal 14 7 2 3" xfId="9724"/>
    <cellStyle name="Normal 14 7 3" xfId="2704"/>
    <cellStyle name="Normal 14 7 3 2" xfId="10014"/>
    <cellStyle name="Normal 14 7 4" xfId="2624"/>
    <cellStyle name="Normal 14 7 5" xfId="2557"/>
    <cellStyle name="Normal 14 7 6" xfId="9313"/>
    <cellStyle name="Normal 14 8" xfId="7424"/>
    <cellStyle name="Normal 14 8 2" xfId="9573"/>
    <cellStyle name="Normal 14 8 2 2" xfId="10017"/>
    <cellStyle name="Normal 14 8 3" xfId="10016"/>
    <cellStyle name="Normal 14 8 4" xfId="9095"/>
    <cellStyle name="Normal 14 9" xfId="7425"/>
    <cellStyle name="Normal 14 9 2" xfId="10018"/>
    <cellStyle name="Normal 14 9 3" xfId="9443"/>
    <cellStyle name="Normal 140" xfId="494"/>
    <cellStyle name="Normal 140 2" xfId="941"/>
    <cellStyle name="Normal 140 2 2" xfId="1379"/>
    <cellStyle name="Normal 140 3" xfId="1380"/>
    <cellStyle name="Normal 140 4" xfId="1381"/>
    <cellStyle name="Normal 140 5" xfId="1382"/>
    <cellStyle name="Normal 140 6" xfId="1378"/>
    <cellStyle name="Normal 141" xfId="495"/>
    <cellStyle name="Normal 141 2" xfId="1384"/>
    <cellStyle name="Normal 141 2 2" xfId="7426"/>
    <cellStyle name="Normal 141 2 2 2" xfId="7427"/>
    <cellStyle name="Normal 141 2 2 3" xfId="13037"/>
    <cellStyle name="Normal 141 2 3" xfId="7428"/>
    <cellStyle name="Normal 141 2 4" xfId="7429"/>
    <cellStyle name="Normal 141 2 5" xfId="13436"/>
    <cellStyle name="Normal 141 3" xfId="1385"/>
    <cellStyle name="Normal 141 3 2" xfId="2507"/>
    <cellStyle name="Normal 141 3 3" xfId="2707"/>
    <cellStyle name="Normal 141 4" xfId="1386"/>
    <cellStyle name="Normal 141 5" xfId="1383"/>
    <cellStyle name="Normal 142" xfId="496"/>
    <cellStyle name="Normal 142 2" xfId="1388"/>
    <cellStyle name="Normal 142 2 2" xfId="7430"/>
    <cellStyle name="Normal 142 2 2 2" xfId="7431"/>
    <cellStyle name="Normal 142 2 2 3" xfId="13033"/>
    <cellStyle name="Normal 142 2 3" xfId="7432"/>
    <cellStyle name="Normal 142 2 4" xfId="7433"/>
    <cellStyle name="Normal 142 2 5" xfId="13437"/>
    <cellStyle name="Normal 142 3" xfId="1389"/>
    <cellStyle name="Normal 142 3 2" xfId="2506"/>
    <cellStyle name="Normal 142 3 3" xfId="2708"/>
    <cellStyle name="Normal 142 4" xfId="1390"/>
    <cellStyle name="Normal 142 5" xfId="1387"/>
    <cellStyle name="Normal 143" xfId="497"/>
    <cellStyle name="Normal 143 2" xfId="942"/>
    <cellStyle name="Normal 143 2 2" xfId="1392"/>
    <cellStyle name="Normal 143 3" xfId="1393"/>
    <cellStyle name="Normal 143 4" xfId="1394"/>
    <cellStyle name="Normal 143 5" xfId="1395"/>
    <cellStyle name="Normal 143 6" xfId="1391"/>
    <cellStyle name="Normal 144" xfId="498"/>
    <cellStyle name="Normal 144 2" xfId="1397"/>
    <cellStyle name="Normal 144 2 2" xfId="7434"/>
    <cellStyle name="Normal 144 2 2 2" xfId="7435"/>
    <cellStyle name="Normal 144 2 2 3" xfId="12886"/>
    <cellStyle name="Normal 144 2 3" xfId="7436"/>
    <cellStyle name="Normal 144 2 4" xfId="7437"/>
    <cellStyle name="Normal 144 2 5" xfId="13438"/>
    <cellStyle name="Normal 144 3" xfId="1398"/>
    <cellStyle name="Normal 144 3 2" xfId="2505"/>
    <cellStyle name="Normal 144 3 3" xfId="2709"/>
    <cellStyle name="Normal 144 4" xfId="1399"/>
    <cellStyle name="Normal 144 5" xfId="1396"/>
    <cellStyle name="Normal 145" xfId="499"/>
    <cellStyle name="Normal 145 2" xfId="1401"/>
    <cellStyle name="Normal 145 2 2" xfId="7438"/>
    <cellStyle name="Normal 145 2 2 2" xfId="7439"/>
    <cellStyle name="Normal 145 2 2 3" xfId="13011"/>
    <cellStyle name="Normal 145 2 3" xfId="7440"/>
    <cellStyle name="Normal 145 2 4" xfId="7441"/>
    <cellStyle name="Normal 145 2 5" xfId="13439"/>
    <cellStyle name="Normal 145 3" xfId="1402"/>
    <cellStyle name="Normal 145 3 2" xfId="2504"/>
    <cellStyle name="Normal 145 3 3" xfId="2710"/>
    <cellStyle name="Normal 145 4" xfId="1403"/>
    <cellStyle name="Normal 145 5" xfId="1400"/>
    <cellStyle name="Normal 146" xfId="500"/>
    <cellStyle name="Normal 146 2" xfId="1404"/>
    <cellStyle name="Normal 146 2 2" xfId="7442"/>
    <cellStyle name="Normal 146 3" xfId="1405"/>
    <cellStyle name="Normal 146 4" xfId="1406"/>
    <cellStyle name="Normal 146 4 2" xfId="2503"/>
    <cellStyle name="Normal 146 4 3" xfId="2711"/>
    <cellStyle name="Normal 146 5" xfId="1407"/>
    <cellStyle name="Normal 147" xfId="501"/>
    <cellStyle name="Normal 147 2" xfId="1409"/>
    <cellStyle name="Normal 147 2 2" xfId="7443"/>
    <cellStyle name="Normal 147 2 2 2" xfId="7444"/>
    <cellStyle name="Normal 147 2 2 3" xfId="12365"/>
    <cellStyle name="Normal 147 2 3" xfId="7445"/>
    <cellStyle name="Normal 147 2 4" xfId="7446"/>
    <cellStyle name="Normal 147 2 5" xfId="13440"/>
    <cellStyle name="Normal 147 3" xfId="1410"/>
    <cellStyle name="Normal 147 3 2" xfId="2502"/>
    <cellStyle name="Normal 147 3 3" xfId="2712"/>
    <cellStyle name="Normal 147 4" xfId="1411"/>
    <cellStyle name="Normal 147 5" xfId="1408"/>
    <cellStyle name="Normal 148" xfId="502"/>
    <cellStyle name="Normal 148 2" xfId="1413"/>
    <cellStyle name="Normal 148 2 2" xfId="7447"/>
    <cellStyle name="Normal 148 2 2 2" xfId="7448"/>
    <cellStyle name="Normal 148 2 2 3" xfId="12894"/>
    <cellStyle name="Normal 148 2 3" xfId="7449"/>
    <cellStyle name="Normal 148 2 4" xfId="7450"/>
    <cellStyle name="Normal 148 2 5" xfId="13441"/>
    <cellStyle name="Normal 148 3" xfId="1414"/>
    <cellStyle name="Normal 148 3 2" xfId="2501"/>
    <cellStyle name="Normal 148 3 3" xfId="2713"/>
    <cellStyle name="Normal 148 4" xfId="1415"/>
    <cellStyle name="Normal 148 5" xfId="1412"/>
    <cellStyle name="Normal 149" xfId="503"/>
    <cellStyle name="Normal 149 2" xfId="1416"/>
    <cellStyle name="Normal 149 2 2" xfId="7451"/>
    <cellStyle name="Normal 149 3" xfId="1417"/>
    <cellStyle name="Normal 149 4" xfId="1418"/>
    <cellStyle name="Normal 149 4 2" xfId="2500"/>
    <cellStyle name="Normal 149 4 3" xfId="2714"/>
    <cellStyle name="Normal 149 5" xfId="1419"/>
    <cellStyle name="Normal 15" xfId="200"/>
    <cellStyle name="Normal 15 2" xfId="201"/>
    <cellStyle name="Normal 15 3" xfId="1420"/>
    <cellStyle name="Normal 15 4" xfId="1421"/>
    <cellStyle name="Normal 15 4 2" xfId="1422"/>
    <cellStyle name="Normal 15 4 3" xfId="2715"/>
    <cellStyle name="Normal 15 5" xfId="1423"/>
    <cellStyle name="Normal 150" xfId="504"/>
    <cellStyle name="Normal 150 2" xfId="1425"/>
    <cellStyle name="Normal 150 2 2" xfId="7452"/>
    <cellStyle name="Normal 150 2 2 2" xfId="7453"/>
    <cellStyle name="Normal 150 2 2 3" xfId="11828"/>
    <cellStyle name="Normal 150 2 3" xfId="7454"/>
    <cellStyle name="Normal 150 2 4" xfId="7455"/>
    <cellStyle name="Normal 150 2 5" xfId="13442"/>
    <cellStyle name="Normal 150 3" xfId="1426"/>
    <cellStyle name="Normal 150 3 2" xfId="2499"/>
    <cellStyle name="Normal 150 3 3" xfId="2716"/>
    <cellStyle name="Normal 150 4" xfId="1427"/>
    <cellStyle name="Normal 150 5" xfId="1424"/>
    <cellStyle name="Normal 151" xfId="505"/>
    <cellStyle name="Normal 151 2" xfId="1429"/>
    <cellStyle name="Normal 151 2 2" xfId="7456"/>
    <cellStyle name="Normal 151 2 2 2" xfId="7457"/>
    <cellStyle name="Normal 151 2 2 3" xfId="12931"/>
    <cellStyle name="Normal 151 2 3" xfId="7458"/>
    <cellStyle name="Normal 151 2 4" xfId="7459"/>
    <cellStyle name="Normal 151 2 5" xfId="13443"/>
    <cellStyle name="Normal 151 3" xfId="1430"/>
    <cellStyle name="Normal 151 3 2" xfId="2498"/>
    <cellStyle name="Normal 151 3 3" xfId="2717"/>
    <cellStyle name="Normal 151 4" xfId="1431"/>
    <cellStyle name="Normal 151 5" xfId="1428"/>
    <cellStyle name="Normal 152" xfId="506"/>
    <cellStyle name="Normal 152 2" xfId="1432"/>
    <cellStyle name="Normal 152 2 2" xfId="7460"/>
    <cellStyle name="Normal 152 3" xfId="1433"/>
    <cellStyle name="Normal 152 4" xfId="1434"/>
    <cellStyle name="Normal 152 4 2" xfId="2497"/>
    <cellStyle name="Normal 152 4 3" xfId="2718"/>
    <cellStyle name="Normal 152 5" xfId="1435"/>
    <cellStyle name="Normal 153" xfId="507"/>
    <cellStyle name="Normal 153 2" xfId="1437"/>
    <cellStyle name="Normal 153 2 2" xfId="7461"/>
    <cellStyle name="Normal 153 2 2 2" xfId="7462"/>
    <cellStyle name="Normal 153 2 2 3" xfId="12973"/>
    <cellStyle name="Normal 153 2 3" xfId="7463"/>
    <cellStyle name="Normal 153 2 4" xfId="7464"/>
    <cellStyle name="Normal 153 2 5" xfId="13444"/>
    <cellStyle name="Normal 153 3" xfId="1438"/>
    <cellStyle name="Normal 153 3 2" xfId="2496"/>
    <cellStyle name="Normal 153 3 3" xfId="2719"/>
    <cellStyle name="Normal 153 4" xfId="1439"/>
    <cellStyle name="Normal 153 5" xfId="1436"/>
    <cellStyle name="Normal 154" xfId="508"/>
    <cellStyle name="Normal 154 2" xfId="1441"/>
    <cellStyle name="Normal 154 2 2" xfId="7465"/>
    <cellStyle name="Normal 154 2 2 2" xfId="7466"/>
    <cellStyle name="Normal 154 2 2 3" xfId="12964"/>
    <cellStyle name="Normal 154 2 3" xfId="7467"/>
    <cellStyle name="Normal 154 2 4" xfId="7468"/>
    <cellStyle name="Normal 154 2 5" xfId="13445"/>
    <cellStyle name="Normal 154 3" xfId="1442"/>
    <cellStyle name="Normal 154 3 2" xfId="2495"/>
    <cellStyle name="Normal 154 3 3" xfId="2720"/>
    <cellStyle name="Normal 154 4" xfId="1443"/>
    <cellStyle name="Normal 154 5" xfId="1440"/>
    <cellStyle name="Normal 155" xfId="509"/>
    <cellStyle name="Normal 155 2" xfId="1445"/>
    <cellStyle name="Normal 155 2 2" xfId="7469"/>
    <cellStyle name="Normal 155 2 2 2" xfId="7470"/>
    <cellStyle name="Normal 155 2 2 3" xfId="12871"/>
    <cellStyle name="Normal 155 2 3" xfId="7471"/>
    <cellStyle name="Normal 155 2 4" xfId="7472"/>
    <cellStyle name="Normal 155 2 5" xfId="13446"/>
    <cellStyle name="Normal 155 3" xfId="1446"/>
    <cellStyle name="Normal 155 4" xfId="1447"/>
    <cellStyle name="Normal 155 5" xfId="1448"/>
    <cellStyle name="Normal 155 5 2" xfId="2494"/>
    <cellStyle name="Normal 155 5 3" xfId="2721"/>
    <cellStyle name="Normal 155 6" xfId="1449"/>
    <cellStyle name="Normal 155 7" xfId="1444"/>
    <cellStyle name="Normal 156" xfId="510"/>
    <cellStyle name="Normal 156 2" xfId="1451"/>
    <cellStyle name="Normal 156 2 2" xfId="7473"/>
    <cellStyle name="Normal 156 2 2 2" xfId="7474"/>
    <cellStyle name="Normal 156 2 2 3" xfId="12366"/>
    <cellStyle name="Normal 156 2 3" xfId="7475"/>
    <cellStyle name="Normal 156 2 4" xfId="7476"/>
    <cellStyle name="Normal 156 2 5" xfId="13447"/>
    <cellStyle name="Normal 156 3" xfId="1452"/>
    <cellStyle name="Normal 156 3 2" xfId="2493"/>
    <cellStyle name="Normal 156 3 3" xfId="2722"/>
    <cellStyle name="Normal 156 4" xfId="1453"/>
    <cellStyle name="Normal 156 5" xfId="1450"/>
    <cellStyle name="Normal 157" xfId="511"/>
    <cellStyle name="Normal 157 2" xfId="1454"/>
    <cellStyle name="Normal 157 2 2" xfId="7477"/>
    <cellStyle name="Normal 157 3" xfId="1455"/>
    <cellStyle name="Normal 157 3 2" xfId="2492"/>
    <cellStyle name="Normal 157 3 3" xfId="2723"/>
    <cellStyle name="Normal 157 4" xfId="1456"/>
    <cellStyle name="Normal 158" xfId="512"/>
    <cellStyle name="Normal 158 2" xfId="1457"/>
    <cellStyle name="Normal 158 2 2" xfId="7478"/>
    <cellStyle name="Normal 158 3" xfId="1458"/>
    <cellStyle name="Normal 158 3 2" xfId="2491"/>
    <cellStyle name="Normal 158 3 3" xfId="2724"/>
    <cellStyle name="Normal 158 4" xfId="1459"/>
    <cellStyle name="Normal 159" xfId="513"/>
    <cellStyle name="Normal 159 2" xfId="1461"/>
    <cellStyle name="Normal 159 2 2" xfId="7479"/>
    <cellStyle name="Normal 159 2 2 2" xfId="7480"/>
    <cellStyle name="Normal 159 2 2 3" xfId="12970"/>
    <cellStyle name="Normal 159 2 3" xfId="7481"/>
    <cellStyle name="Normal 159 2 4" xfId="7482"/>
    <cellStyle name="Normal 159 2 5" xfId="13448"/>
    <cellStyle name="Normal 159 3" xfId="1462"/>
    <cellStyle name="Normal 159 3 2" xfId="2490"/>
    <cellStyle name="Normal 159 3 3" xfId="2725"/>
    <cellStyle name="Normal 159 4" xfId="1463"/>
    <cellStyle name="Normal 159 5" xfId="1460"/>
    <cellStyle name="Normal 16" xfId="202"/>
    <cellStyle name="Normal 16 10" xfId="9871"/>
    <cellStyle name="Normal 16 11" xfId="9030"/>
    <cellStyle name="Normal 16 12" xfId="10656"/>
    <cellStyle name="Normal 16 13" xfId="10788"/>
    <cellStyle name="Normal 16 2" xfId="203"/>
    <cellStyle name="Normal 16 2 10" xfId="10657"/>
    <cellStyle name="Normal 16 2 11" xfId="10789"/>
    <cellStyle name="Normal 16 2 2" xfId="9216"/>
    <cellStyle name="Normal 16 2 2 2" xfId="9355"/>
    <cellStyle name="Normal 16 2 2 2 2" xfId="9770"/>
    <cellStyle name="Normal 16 2 2 2 2 2" xfId="10021"/>
    <cellStyle name="Normal 16 2 2 2 3" xfId="10020"/>
    <cellStyle name="Normal 16 2 2 3" xfId="9490"/>
    <cellStyle name="Normal 16 2 2 3 2" xfId="10022"/>
    <cellStyle name="Normal 16 2 2 4" xfId="10019"/>
    <cellStyle name="Normal 16 2 2 5" xfId="10701"/>
    <cellStyle name="Normal 16 2 2 6" xfId="10833"/>
    <cellStyle name="Normal 16 2 3" xfId="9272"/>
    <cellStyle name="Normal 16 2 3 2" xfId="9390"/>
    <cellStyle name="Normal 16 2 3 2 2" xfId="9811"/>
    <cellStyle name="Normal 16 2 3 2 2 2" xfId="10025"/>
    <cellStyle name="Normal 16 2 3 2 3" xfId="10024"/>
    <cellStyle name="Normal 16 2 3 3" xfId="9530"/>
    <cellStyle name="Normal 16 2 3 3 2" xfId="10026"/>
    <cellStyle name="Normal 16 2 3 4" xfId="10023"/>
    <cellStyle name="Normal 16 2 3 5" xfId="10742"/>
    <cellStyle name="Normal 16 2 3 6" xfId="10872"/>
    <cellStyle name="Normal 16 2 4" xfId="9172"/>
    <cellStyle name="Normal 16 2 4 2" xfId="9625"/>
    <cellStyle name="Normal 16 2 4 2 2" xfId="10028"/>
    <cellStyle name="Normal 16 2 4 3" xfId="10027"/>
    <cellStyle name="Normal 16 2 5" xfId="9317"/>
    <cellStyle name="Normal 16 2 5 2" xfId="9728"/>
    <cellStyle name="Normal 16 2 5 2 2" xfId="10030"/>
    <cellStyle name="Normal 16 2 5 3" xfId="10029"/>
    <cellStyle name="Normal 16 2 6" xfId="9099"/>
    <cellStyle name="Normal 16 2 6 2" xfId="9578"/>
    <cellStyle name="Normal 16 2 6 2 2" xfId="10032"/>
    <cellStyle name="Normal 16 2 6 3" xfId="10031"/>
    <cellStyle name="Normal 16 2 7" xfId="9447"/>
    <cellStyle name="Normal 16 2 7 2" xfId="10033"/>
    <cellStyle name="Normal 16 2 8" xfId="9872"/>
    <cellStyle name="Normal 16 2 9" xfId="9031"/>
    <cellStyle name="Normal 16 3" xfId="8969"/>
    <cellStyle name="Normal 16 3 10" xfId="10658"/>
    <cellStyle name="Normal 16 3 11" xfId="10790"/>
    <cellStyle name="Normal 16 3 2" xfId="9217"/>
    <cellStyle name="Normal 16 3 2 2" xfId="9356"/>
    <cellStyle name="Normal 16 3 2 2 2" xfId="9771"/>
    <cellStyle name="Normal 16 3 2 2 2 2" xfId="10036"/>
    <cellStyle name="Normal 16 3 2 2 3" xfId="10035"/>
    <cellStyle name="Normal 16 3 2 3" xfId="9491"/>
    <cellStyle name="Normal 16 3 2 3 2" xfId="10037"/>
    <cellStyle name="Normal 16 3 2 4" xfId="10034"/>
    <cellStyle name="Normal 16 3 2 5" xfId="10702"/>
    <cellStyle name="Normal 16 3 2 6" xfId="10834"/>
    <cellStyle name="Normal 16 3 3" xfId="9273"/>
    <cellStyle name="Normal 16 3 3 2" xfId="9391"/>
    <cellStyle name="Normal 16 3 3 2 2" xfId="9812"/>
    <cellStyle name="Normal 16 3 3 2 2 2" xfId="10040"/>
    <cellStyle name="Normal 16 3 3 2 3" xfId="10039"/>
    <cellStyle name="Normal 16 3 3 3" xfId="9531"/>
    <cellStyle name="Normal 16 3 3 3 2" xfId="10041"/>
    <cellStyle name="Normal 16 3 3 4" xfId="10038"/>
    <cellStyle name="Normal 16 3 3 5" xfId="10743"/>
    <cellStyle name="Normal 16 3 3 6" xfId="10873"/>
    <cellStyle name="Normal 16 3 4" xfId="9173"/>
    <cellStyle name="Normal 16 3 4 2" xfId="9626"/>
    <cellStyle name="Normal 16 3 4 2 2" xfId="10043"/>
    <cellStyle name="Normal 16 3 4 3" xfId="10042"/>
    <cellStyle name="Normal 16 3 5" xfId="9318"/>
    <cellStyle name="Normal 16 3 5 2" xfId="9729"/>
    <cellStyle name="Normal 16 3 5 2 2" xfId="10045"/>
    <cellStyle name="Normal 16 3 5 3" xfId="10044"/>
    <cellStyle name="Normal 16 3 6" xfId="9100"/>
    <cellStyle name="Normal 16 3 6 2" xfId="9579"/>
    <cellStyle name="Normal 16 3 6 2 2" xfId="10047"/>
    <cellStyle name="Normal 16 3 6 3" xfId="10046"/>
    <cellStyle name="Normal 16 3 7" xfId="9448"/>
    <cellStyle name="Normal 16 3 7 2" xfId="10048"/>
    <cellStyle name="Normal 16 3 8" xfId="9873"/>
    <cellStyle name="Normal 16 3 9" xfId="9032"/>
    <cellStyle name="Normal 16 4" xfId="9215"/>
    <cellStyle name="Normal 16 4 2" xfId="9354"/>
    <cellStyle name="Normal 16 4 2 2" xfId="9769"/>
    <cellStyle name="Normal 16 4 2 2 2" xfId="10051"/>
    <cellStyle name="Normal 16 4 2 3" xfId="10050"/>
    <cellStyle name="Normal 16 4 3" xfId="9489"/>
    <cellStyle name="Normal 16 4 3 2" xfId="10052"/>
    <cellStyle name="Normal 16 4 4" xfId="10049"/>
    <cellStyle name="Normal 16 4 5" xfId="10700"/>
    <cellStyle name="Normal 16 4 6" xfId="10832"/>
    <cellStyle name="Normal 16 5" xfId="9271"/>
    <cellStyle name="Normal 16 5 2" xfId="9389"/>
    <cellStyle name="Normal 16 5 2 2" xfId="9810"/>
    <cellStyle name="Normal 16 5 2 2 2" xfId="10055"/>
    <cellStyle name="Normal 16 5 2 3" xfId="10054"/>
    <cellStyle name="Normal 16 5 3" xfId="9529"/>
    <cellStyle name="Normal 16 5 3 2" xfId="10056"/>
    <cellStyle name="Normal 16 5 4" xfId="10053"/>
    <cellStyle name="Normal 16 5 5" xfId="10741"/>
    <cellStyle name="Normal 16 5 6" xfId="10871"/>
    <cellStyle name="Normal 16 6" xfId="9171"/>
    <cellStyle name="Normal 16 6 2" xfId="9624"/>
    <cellStyle name="Normal 16 6 2 2" xfId="10058"/>
    <cellStyle name="Normal 16 6 3" xfId="10057"/>
    <cellStyle name="Normal 16 7" xfId="9316"/>
    <cellStyle name="Normal 16 7 2" xfId="9727"/>
    <cellStyle name="Normal 16 7 2 2" xfId="10060"/>
    <cellStyle name="Normal 16 7 3" xfId="10059"/>
    <cellStyle name="Normal 16 8" xfId="9098"/>
    <cellStyle name="Normal 16 8 2" xfId="9577"/>
    <cellStyle name="Normal 16 8 2 2" xfId="10062"/>
    <cellStyle name="Normal 16 8 3" xfId="10061"/>
    <cellStyle name="Normal 16 9" xfId="9446"/>
    <cellStyle name="Normal 16 9 2" xfId="10063"/>
    <cellStyle name="Normal 160" xfId="514"/>
    <cellStyle name="Normal 160 2" xfId="1465"/>
    <cellStyle name="Normal 160 2 2" xfId="7483"/>
    <cellStyle name="Normal 160 2 2 2" xfId="7484"/>
    <cellStyle name="Normal 160 2 2 3" xfId="13173"/>
    <cellStyle name="Normal 160 2 3" xfId="7485"/>
    <cellStyle name="Normal 160 2 4" xfId="7486"/>
    <cellStyle name="Normal 160 2 5" xfId="13449"/>
    <cellStyle name="Normal 160 3" xfId="1466"/>
    <cellStyle name="Normal 160 3 2" xfId="2489"/>
    <cellStyle name="Normal 160 3 3" xfId="2726"/>
    <cellStyle name="Normal 160 4" xfId="1467"/>
    <cellStyle name="Normal 160 5" xfId="1464"/>
    <cellStyle name="Normal 161" xfId="515"/>
    <cellStyle name="Normal 161 2" xfId="1469"/>
    <cellStyle name="Normal 161 2 2" xfId="7487"/>
    <cellStyle name="Normal 161 2 2 2" xfId="7488"/>
    <cellStyle name="Normal 161 2 2 3" xfId="11529"/>
    <cellStyle name="Normal 161 2 3" xfId="7489"/>
    <cellStyle name="Normal 161 2 4" xfId="7490"/>
    <cellStyle name="Normal 161 2 5" xfId="13450"/>
    <cellStyle name="Normal 161 3" xfId="1470"/>
    <cellStyle name="Normal 161 3 2" xfId="2488"/>
    <cellStyle name="Normal 161 3 3" xfId="2727"/>
    <cellStyle name="Normal 161 4" xfId="1471"/>
    <cellStyle name="Normal 161 5" xfId="1468"/>
    <cellStyle name="Normal 162" xfId="516"/>
    <cellStyle name="Normal 162 2" xfId="1473"/>
    <cellStyle name="Normal 162 2 2" xfId="7491"/>
    <cellStyle name="Normal 162 2 2 2" xfId="7492"/>
    <cellStyle name="Normal 162 2 2 3" xfId="12825"/>
    <cellStyle name="Normal 162 2 3" xfId="7493"/>
    <cellStyle name="Normal 162 2 4" xfId="7494"/>
    <cellStyle name="Normal 162 2 5" xfId="13451"/>
    <cellStyle name="Normal 162 3" xfId="1474"/>
    <cellStyle name="Normal 162 3 2" xfId="2487"/>
    <cellStyle name="Normal 162 3 3" xfId="2728"/>
    <cellStyle name="Normal 162 4" xfId="1475"/>
    <cellStyle name="Normal 162 5" xfId="1472"/>
    <cellStyle name="Normal 162 6" xfId="10604"/>
    <cellStyle name="Normal 163" xfId="517"/>
    <cellStyle name="Normal 163 2" xfId="1477"/>
    <cellStyle name="Normal 163 2 2" xfId="7495"/>
    <cellStyle name="Normal 163 2 2 2" xfId="7496"/>
    <cellStyle name="Normal 163 2 2 3" xfId="13020"/>
    <cellStyle name="Normal 163 2 3" xfId="7497"/>
    <cellStyle name="Normal 163 2 4" xfId="7498"/>
    <cellStyle name="Normal 163 2 5" xfId="13452"/>
    <cellStyle name="Normal 163 3" xfId="1478"/>
    <cellStyle name="Normal 163 3 2" xfId="2486"/>
    <cellStyle name="Normal 163 3 3" xfId="2729"/>
    <cellStyle name="Normal 163 4" xfId="1479"/>
    <cellStyle name="Normal 163 5" xfId="1476"/>
    <cellStyle name="Normal 164" xfId="518"/>
    <cellStyle name="Normal 164 2" xfId="1480"/>
    <cellStyle name="Normal 164 2 2" xfId="7499"/>
    <cellStyle name="Normal 164 3" xfId="1481"/>
    <cellStyle name="Normal 164 4" xfId="1482"/>
    <cellStyle name="Normal 164 4 2" xfId="2485"/>
    <cellStyle name="Normal 164 4 3" xfId="2730"/>
    <cellStyle name="Normal 164 5" xfId="1483"/>
    <cellStyle name="Normal 165" xfId="519"/>
    <cellStyle name="Normal 165 2" xfId="1484"/>
    <cellStyle name="Normal 165 2 2" xfId="7500"/>
    <cellStyle name="Normal 165 3" xfId="1485"/>
    <cellStyle name="Normal 165 4" xfId="1486"/>
    <cellStyle name="Normal 165 4 2" xfId="2484"/>
    <cellStyle name="Normal 165 4 3" xfId="2731"/>
    <cellStyle name="Normal 165 5" xfId="1487"/>
    <cellStyle name="Normal 166" xfId="520"/>
    <cellStyle name="Normal 166 2" xfId="1489"/>
    <cellStyle name="Normal 166 2 2" xfId="7501"/>
    <cellStyle name="Normal 166 2 2 2" xfId="7502"/>
    <cellStyle name="Normal 166 2 2 3" xfId="12425"/>
    <cellStyle name="Normal 166 2 3" xfId="7503"/>
    <cellStyle name="Normal 166 2 4" xfId="7504"/>
    <cellStyle name="Normal 166 2 5" xfId="13453"/>
    <cellStyle name="Normal 166 3" xfId="1490"/>
    <cellStyle name="Normal 166 3 2" xfId="2483"/>
    <cellStyle name="Normal 166 3 3" xfId="2732"/>
    <cellStyle name="Normal 166 4" xfId="1491"/>
    <cellStyle name="Normal 166 5" xfId="1488"/>
    <cellStyle name="Normal 167" xfId="521"/>
    <cellStyle name="Normal 167 2" xfId="1493"/>
    <cellStyle name="Normal 167 2 2" xfId="7505"/>
    <cellStyle name="Normal 167 2 2 2" xfId="7506"/>
    <cellStyle name="Normal 167 2 2 3" xfId="12367"/>
    <cellStyle name="Normal 167 2 3" xfId="7507"/>
    <cellStyle name="Normal 167 2 4" xfId="7508"/>
    <cellStyle name="Normal 167 2 5" xfId="13454"/>
    <cellStyle name="Normal 167 3" xfId="1494"/>
    <cellStyle name="Normal 167 3 2" xfId="2482"/>
    <cellStyle name="Normal 167 3 3" xfId="2733"/>
    <cellStyle name="Normal 167 4" xfId="1495"/>
    <cellStyle name="Normal 167 5" xfId="1492"/>
    <cellStyle name="Normal 168" xfId="522"/>
    <cellStyle name="Normal 168 2" xfId="1496"/>
    <cellStyle name="Normal 168 2 2" xfId="7509"/>
    <cellStyle name="Normal 168 3" xfId="1497"/>
    <cellStyle name="Normal 168 4" xfId="1498"/>
    <cellStyle name="Normal 168 4 2" xfId="2481"/>
    <cellStyle name="Normal 168 4 3" xfId="2734"/>
    <cellStyle name="Normal 168 5" xfId="1499"/>
    <cellStyle name="Normal 169" xfId="523"/>
    <cellStyle name="Normal 169 2" xfId="1501"/>
    <cellStyle name="Normal 169 2 2" xfId="7510"/>
    <cellStyle name="Normal 169 2 2 2" xfId="7511"/>
    <cellStyle name="Normal 169 2 2 3" xfId="12998"/>
    <cellStyle name="Normal 169 2 3" xfId="7512"/>
    <cellStyle name="Normal 169 2 4" xfId="7513"/>
    <cellStyle name="Normal 169 2 5" xfId="13455"/>
    <cellStyle name="Normal 169 3" xfId="1502"/>
    <cellStyle name="Normal 169 3 2" xfId="2480"/>
    <cellStyle name="Normal 169 3 3" xfId="2735"/>
    <cellStyle name="Normal 169 4" xfId="1503"/>
    <cellStyle name="Normal 169 5" xfId="1500"/>
    <cellStyle name="Normal 17" xfId="204"/>
    <cellStyle name="Normal 17 2" xfId="745"/>
    <cellStyle name="Normal 17 2 2" xfId="9665"/>
    <cellStyle name="Normal 17 3" xfId="7514"/>
    <cellStyle name="Normal 17 4" xfId="7515"/>
    <cellStyle name="Normal 17 5" xfId="7516"/>
    <cellStyle name="Normal 17 6" xfId="7517"/>
    <cellStyle name="Normal 17 7" xfId="7518"/>
    <cellStyle name="Normal 17 8" xfId="7519"/>
    <cellStyle name="Normal 170" xfId="524"/>
    <cellStyle name="Normal 170 2" xfId="1504"/>
    <cellStyle name="Normal 170 2 2" xfId="7520"/>
    <cellStyle name="Normal 170 3" xfId="1505"/>
    <cellStyle name="Normal 170 4" xfId="1506"/>
    <cellStyle name="Normal 170 4 2" xfId="2479"/>
    <cellStyle name="Normal 170 4 3" xfId="2736"/>
    <cellStyle name="Normal 170 5" xfId="1507"/>
    <cellStyle name="Normal 171" xfId="525"/>
    <cellStyle name="Normal 171 2" xfId="1509"/>
    <cellStyle name="Normal 171 2 2" xfId="7521"/>
    <cellStyle name="Normal 171 2 2 2" xfId="7522"/>
    <cellStyle name="Normal 171 2 2 3" xfId="12860"/>
    <cellStyle name="Normal 171 2 3" xfId="7523"/>
    <cellStyle name="Normal 171 2 4" xfId="7524"/>
    <cellStyle name="Normal 171 2 5" xfId="13456"/>
    <cellStyle name="Normal 171 3" xfId="1510"/>
    <cellStyle name="Normal 171 3 2" xfId="2478"/>
    <cellStyle name="Normal 171 3 3" xfId="2737"/>
    <cellStyle name="Normal 171 4" xfId="1511"/>
    <cellStyle name="Normal 171 5" xfId="1508"/>
    <cellStyle name="Normal 172" xfId="526"/>
    <cellStyle name="Normal 172 2" xfId="1512"/>
    <cellStyle name="Normal 172 2 2" xfId="7525"/>
    <cellStyle name="Normal 172 3" xfId="1513"/>
    <cellStyle name="Normal 172 4" xfId="1514"/>
    <cellStyle name="Normal 172 4 2" xfId="2477"/>
    <cellStyle name="Normal 172 4 3" xfId="2738"/>
    <cellStyle name="Normal 172 5" xfId="1515"/>
    <cellStyle name="Normal 172 6" xfId="10780"/>
    <cellStyle name="Normal 173" xfId="527"/>
    <cellStyle name="Normal 173 2" xfId="1517"/>
    <cellStyle name="Normal 173 2 2" xfId="7526"/>
    <cellStyle name="Normal 173 2 2 2" xfId="7527"/>
    <cellStyle name="Normal 173 2 2 3" xfId="13036"/>
    <cellStyle name="Normal 173 2 3" xfId="7528"/>
    <cellStyle name="Normal 173 2 4" xfId="7529"/>
    <cellStyle name="Normal 173 2 5" xfId="13457"/>
    <cellStyle name="Normal 173 3" xfId="1518"/>
    <cellStyle name="Normal 173 3 2" xfId="2476"/>
    <cellStyle name="Normal 173 3 3" xfId="2739"/>
    <cellStyle name="Normal 173 4" xfId="1519"/>
    <cellStyle name="Normal 173 5" xfId="1516"/>
    <cellStyle name="Normal 174" xfId="528"/>
    <cellStyle name="Normal 174 2" xfId="1520"/>
    <cellStyle name="Normal 174 2 2" xfId="7530"/>
    <cellStyle name="Normal 174 3" xfId="1521"/>
    <cellStyle name="Normal 174 4" xfId="1522"/>
    <cellStyle name="Normal 174 4 2" xfId="2475"/>
    <cellStyle name="Normal 174 4 3" xfId="2740"/>
    <cellStyle name="Normal 174 5" xfId="1523"/>
    <cellStyle name="Normal 175" xfId="529"/>
    <cellStyle name="Normal 176" xfId="530"/>
    <cellStyle name="Normal 176 2" xfId="1524"/>
    <cellStyle name="Normal 176 2 2" xfId="7531"/>
    <cellStyle name="Normal 176 3" xfId="1525"/>
    <cellStyle name="Normal 176 4" xfId="1526"/>
    <cellStyle name="Normal 176 4 2" xfId="2474"/>
    <cellStyle name="Normal 176 4 3" xfId="2741"/>
    <cellStyle name="Normal 176 5" xfId="1527"/>
    <cellStyle name="Normal 177" xfId="531"/>
    <cellStyle name="Normal 177 2" xfId="1529"/>
    <cellStyle name="Normal 177 2 2" xfId="7532"/>
    <cellStyle name="Normal 177 2 2 2" xfId="7533"/>
    <cellStyle name="Normal 177 2 2 3" xfId="11310"/>
    <cellStyle name="Normal 177 2 3" xfId="7534"/>
    <cellStyle name="Normal 177 2 4" xfId="7535"/>
    <cellStyle name="Normal 177 2 5" xfId="13458"/>
    <cellStyle name="Normal 177 3" xfId="1530"/>
    <cellStyle name="Normal 177 3 2" xfId="2473"/>
    <cellStyle name="Normal 177 3 3" xfId="2742"/>
    <cellStyle name="Normal 177 4" xfId="1531"/>
    <cellStyle name="Normal 177 5" xfId="1528"/>
    <cellStyle name="Normal 178" xfId="532"/>
    <cellStyle name="Normal 178 2" xfId="1533"/>
    <cellStyle name="Normal 178 2 2" xfId="7536"/>
    <cellStyle name="Normal 178 2 2 2" xfId="7537"/>
    <cellStyle name="Normal 178 2 2 3" xfId="13019"/>
    <cellStyle name="Normal 178 2 3" xfId="7538"/>
    <cellStyle name="Normal 178 2 4" xfId="7539"/>
    <cellStyle name="Normal 178 2 5" xfId="13459"/>
    <cellStyle name="Normal 178 3" xfId="1534"/>
    <cellStyle name="Normal 178 3 2" xfId="2472"/>
    <cellStyle name="Normal 178 3 3" xfId="2743"/>
    <cellStyle name="Normal 178 4" xfId="1535"/>
    <cellStyle name="Normal 178 5" xfId="1532"/>
    <cellStyle name="Normal 179" xfId="533"/>
    <cellStyle name="Normal 179 2" xfId="1536"/>
    <cellStyle name="Normal 179 2 2" xfId="7540"/>
    <cellStyle name="Normal 179 3" xfId="1537"/>
    <cellStyle name="Normal 179 4" xfId="1538"/>
    <cellStyle name="Normal 179 4 2" xfId="2471"/>
    <cellStyle name="Normal 179 4 3" xfId="2744"/>
    <cellStyle name="Normal 179 5" xfId="1539"/>
    <cellStyle name="Normal 18" xfId="205"/>
    <cellStyle name="Normal 18 2" xfId="746"/>
    <cellStyle name="Normal 18 2 2" xfId="9666"/>
    <cellStyle name="Normal 18 3" xfId="7541"/>
    <cellStyle name="Normal 18 4" xfId="7542"/>
    <cellStyle name="Normal 18 5" xfId="7543"/>
    <cellStyle name="Normal 18 6" xfId="7544"/>
    <cellStyle name="Normal 18 7" xfId="7545"/>
    <cellStyle name="Normal 18 8" xfId="7546"/>
    <cellStyle name="Normal 180" xfId="534"/>
    <cellStyle name="Normal 180 2" xfId="1541"/>
    <cellStyle name="Normal 180 2 2" xfId="7547"/>
    <cellStyle name="Normal 180 2 2 2" xfId="7548"/>
    <cellStyle name="Normal 180 2 2 3" xfId="12922"/>
    <cellStyle name="Normal 180 2 3" xfId="7549"/>
    <cellStyle name="Normal 180 2 4" xfId="7550"/>
    <cellStyle name="Normal 180 2 5" xfId="13460"/>
    <cellStyle name="Normal 180 3" xfId="1542"/>
    <cellStyle name="Normal 180 3 2" xfId="2470"/>
    <cellStyle name="Normal 180 3 3" xfId="2745"/>
    <cellStyle name="Normal 180 4" xfId="1543"/>
    <cellStyle name="Normal 180 5" xfId="1540"/>
    <cellStyle name="Normal 181" xfId="535"/>
    <cellStyle name="Normal 181 2" xfId="1545"/>
    <cellStyle name="Normal 181 2 2" xfId="7551"/>
    <cellStyle name="Normal 181 2 2 2" xfId="7552"/>
    <cellStyle name="Normal 181 2 2 3" xfId="12368"/>
    <cellStyle name="Normal 181 2 3" xfId="7553"/>
    <cellStyle name="Normal 181 2 4" xfId="7554"/>
    <cellStyle name="Normal 181 2 5" xfId="13461"/>
    <cellStyle name="Normal 181 3" xfId="1546"/>
    <cellStyle name="Normal 181 3 2" xfId="2469"/>
    <cellStyle name="Normal 181 3 3" xfId="2746"/>
    <cellStyle name="Normal 181 4" xfId="1547"/>
    <cellStyle name="Normal 181 5" xfId="1544"/>
    <cellStyle name="Normal 182" xfId="536"/>
    <cellStyle name="Normal 182 2" xfId="1548"/>
    <cellStyle name="Normal 182 2 2" xfId="7555"/>
    <cellStyle name="Normal 182 3" xfId="1549"/>
    <cellStyle name="Normal 182 4" xfId="1550"/>
    <cellStyle name="Normal 182 4 2" xfId="2468"/>
    <cellStyle name="Normal 182 4 3" xfId="2747"/>
    <cellStyle name="Normal 182 5" xfId="1551"/>
    <cellStyle name="Normal 183" xfId="537"/>
    <cellStyle name="Normal 183 2" xfId="1553"/>
    <cellStyle name="Normal 183 2 2" xfId="7556"/>
    <cellStyle name="Normal 183 2 2 2" xfId="7557"/>
    <cellStyle name="Normal 183 2 2 3" xfId="12997"/>
    <cellStyle name="Normal 183 2 3" xfId="7558"/>
    <cellStyle name="Normal 183 2 4" xfId="7559"/>
    <cellStyle name="Normal 183 2 5" xfId="13462"/>
    <cellStyle name="Normal 183 3" xfId="1554"/>
    <cellStyle name="Normal 183 3 2" xfId="2467"/>
    <cellStyle name="Normal 183 3 3" xfId="2748"/>
    <cellStyle name="Normal 183 4" xfId="1555"/>
    <cellStyle name="Normal 183 5" xfId="1552"/>
    <cellStyle name="Normal 184" xfId="538"/>
    <cellStyle name="Normal 184 2" xfId="1556"/>
    <cellStyle name="Normal 184 2 2" xfId="7560"/>
    <cellStyle name="Normal 184 3" xfId="1557"/>
    <cellStyle name="Normal 184 4" xfId="1558"/>
    <cellStyle name="Normal 184 4 2" xfId="2466"/>
    <cellStyle name="Normal 184 4 3" xfId="2749"/>
    <cellStyle name="Normal 184 5" xfId="1559"/>
    <cellStyle name="Normal 185" xfId="539"/>
    <cellStyle name="Normal 185 2" xfId="1561"/>
    <cellStyle name="Normal 185 2 2" xfId="7561"/>
    <cellStyle name="Normal 185 2 2 2" xfId="7562"/>
    <cellStyle name="Normal 185 2 2 3" xfId="11152"/>
    <cellStyle name="Normal 185 2 3" xfId="7563"/>
    <cellStyle name="Normal 185 2 4" xfId="7564"/>
    <cellStyle name="Normal 185 2 5" xfId="13463"/>
    <cellStyle name="Normal 185 3" xfId="1562"/>
    <cellStyle name="Normal 185 3 2" xfId="2465"/>
    <cellStyle name="Normal 185 3 3" xfId="2750"/>
    <cellStyle name="Normal 185 4" xfId="1563"/>
    <cellStyle name="Normal 185 5" xfId="1560"/>
    <cellStyle name="Normal 186" xfId="540"/>
    <cellStyle name="Normal 186 2" xfId="1564"/>
    <cellStyle name="Normal 186 2 2" xfId="7565"/>
    <cellStyle name="Normal 186 3" xfId="1565"/>
    <cellStyle name="Normal 186 4" xfId="1566"/>
    <cellStyle name="Normal 186 4 2" xfId="2464"/>
    <cellStyle name="Normal 186 4 3" xfId="2751"/>
    <cellStyle name="Normal 186 5" xfId="1567"/>
    <cellStyle name="Normal 187" xfId="541"/>
    <cellStyle name="Normal 188" xfId="542"/>
    <cellStyle name="Normal 188 2" xfId="1569"/>
    <cellStyle name="Normal 188 3" xfId="1570"/>
    <cellStyle name="Normal 188 4" xfId="1571"/>
    <cellStyle name="Normal 188 5" xfId="1572"/>
    <cellStyle name="Normal 188 6" xfId="1568"/>
    <cellStyle name="Normal 189" xfId="543"/>
    <cellStyle name="Normal 189 2" xfId="1574"/>
    <cellStyle name="Normal 189 2 2" xfId="7566"/>
    <cellStyle name="Normal 189 2 2 2" xfId="7567"/>
    <cellStyle name="Normal 189 2 2 3" xfId="12849"/>
    <cellStyle name="Normal 189 2 3" xfId="7568"/>
    <cellStyle name="Normal 189 2 4" xfId="7569"/>
    <cellStyle name="Normal 189 2 5" xfId="13464"/>
    <cellStyle name="Normal 189 3" xfId="1575"/>
    <cellStyle name="Normal 189 3 2" xfId="2463"/>
    <cellStyle name="Normal 189 3 3" xfId="2752"/>
    <cellStyle name="Normal 189 4" xfId="1576"/>
    <cellStyle name="Normal 189 5" xfId="1573"/>
    <cellStyle name="Normal 19" xfId="206"/>
    <cellStyle name="Normal 19 2" xfId="747"/>
    <cellStyle name="Normal 19 2 2" xfId="9667"/>
    <cellStyle name="Normal 19 3" xfId="7570"/>
    <cellStyle name="Normal 19 4" xfId="7571"/>
    <cellStyle name="Normal 19 5" xfId="7572"/>
    <cellStyle name="Normal 19 6" xfId="7573"/>
    <cellStyle name="Normal 19 7" xfId="7574"/>
    <cellStyle name="Normal 19 8" xfId="7575"/>
    <cellStyle name="Normal 190" xfId="544"/>
    <cellStyle name="Normal 190 2" xfId="1578"/>
    <cellStyle name="Normal 190 3" xfId="1579"/>
    <cellStyle name="Normal 190 4" xfId="1580"/>
    <cellStyle name="Normal 190 5" xfId="1581"/>
    <cellStyle name="Normal 190 6" xfId="1577"/>
    <cellStyle name="Normal 191" xfId="545"/>
    <cellStyle name="Normal 192" xfId="546"/>
    <cellStyle name="Normal 192 2" xfId="1583"/>
    <cellStyle name="Normal 192 2 2" xfId="7576"/>
    <cellStyle name="Normal 192 2 2 2" xfId="7577"/>
    <cellStyle name="Normal 192 2 2 3" xfId="12430"/>
    <cellStyle name="Normal 192 2 3" xfId="7578"/>
    <cellStyle name="Normal 192 2 4" xfId="7579"/>
    <cellStyle name="Normal 192 2 5" xfId="13465"/>
    <cellStyle name="Normal 192 3" xfId="1584"/>
    <cellStyle name="Normal 192 3 2" xfId="2462"/>
    <cellStyle name="Normal 192 3 3" xfId="2753"/>
    <cellStyle name="Normal 192 4" xfId="1585"/>
    <cellStyle name="Normal 192 5" xfId="1582"/>
    <cellStyle name="Normal 193" xfId="547"/>
    <cellStyle name="Normal 193 2" xfId="1587"/>
    <cellStyle name="Normal 193 3" xfId="1588"/>
    <cellStyle name="Normal 193 4" xfId="1589"/>
    <cellStyle name="Normal 193 5" xfId="1590"/>
    <cellStyle name="Normal 193 6" xfId="1586"/>
    <cellStyle name="Normal 194" xfId="548"/>
    <cellStyle name="Normal 195" xfId="549"/>
    <cellStyle name="Normal 195 2" xfId="1592"/>
    <cellStyle name="Normal 195 2 2" xfId="7580"/>
    <cellStyle name="Normal 195 2 2 2" xfId="7581"/>
    <cellStyle name="Normal 195 2 2 3" xfId="12915"/>
    <cellStyle name="Normal 195 2 3" xfId="7582"/>
    <cellStyle name="Normal 195 2 4" xfId="7583"/>
    <cellStyle name="Normal 195 2 5" xfId="13466"/>
    <cellStyle name="Normal 195 3" xfId="1593"/>
    <cellStyle name="Normal 195 3 2" xfId="2461"/>
    <cellStyle name="Normal 195 3 3" xfId="2754"/>
    <cellStyle name="Normal 195 4" xfId="1594"/>
    <cellStyle name="Normal 195 5" xfId="1591"/>
    <cellStyle name="Normal 196" xfId="550"/>
    <cellStyle name="Normal 196 2" xfId="1596"/>
    <cellStyle name="Normal 196 3" xfId="1597"/>
    <cellStyle name="Normal 196 4" xfId="1598"/>
    <cellStyle name="Normal 196 5" xfId="1595"/>
    <cellStyle name="Normal 197" xfId="551"/>
    <cellStyle name="Normal 198" xfId="646"/>
    <cellStyle name="Normal 198 2" xfId="1599"/>
    <cellStyle name="Normal 198 2 2" xfId="7584"/>
    <cellStyle name="Normal 198 2 3" xfId="13467"/>
    <cellStyle name="Normal 198 3" xfId="7585"/>
    <cellStyle name="Normal 198 3 2" xfId="7586"/>
    <cellStyle name="Normal 198 3 3" xfId="7587"/>
    <cellStyle name="Normal 198 3 4" xfId="7157"/>
    <cellStyle name="Normal 199" xfId="667"/>
    <cellStyle name="Normal 199 2" xfId="7588"/>
    <cellStyle name="Normal 199 2 2" xfId="12577"/>
    <cellStyle name="Normal 199 2 3" xfId="12830"/>
    <cellStyle name="Normal 199 3" xfId="7589"/>
    <cellStyle name="Normal 199 3 2" xfId="7590"/>
    <cellStyle name="Normal 199 3 3" xfId="7591"/>
    <cellStyle name="Normal 2" xfId="22"/>
    <cellStyle name="Normal 2 10" xfId="1600"/>
    <cellStyle name="Normal 2 11" xfId="1601"/>
    <cellStyle name="Normal 2 12" xfId="1602"/>
    <cellStyle name="Normal 2 13" xfId="1603"/>
    <cellStyle name="Normal 2 14" xfId="1604"/>
    <cellStyle name="Normal 2 15" xfId="1605"/>
    <cellStyle name="Normal 2 16" xfId="7592"/>
    <cellStyle name="Normal 2 17" xfId="7593"/>
    <cellStyle name="Normal 2 2" xfId="23"/>
    <cellStyle name="Normal 2 2 10" xfId="640"/>
    <cellStyle name="Normal 2 2 11" xfId="1606"/>
    <cellStyle name="Normal 2 2 12" xfId="7594"/>
    <cellStyle name="Normal 2 2 13" xfId="7595"/>
    <cellStyle name="Normal 2 2 2" xfId="24"/>
    <cellStyle name="Normal 2 2 2 10" xfId="1607"/>
    <cellStyle name="Normal 2 2 2 11" xfId="7596"/>
    <cellStyle name="Normal 2 2 2 12" xfId="7597"/>
    <cellStyle name="Normal 2 2 2 2" xfId="25"/>
    <cellStyle name="Normal 2 2 2 2 10" xfId="7598"/>
    <cellStyle name="Normal 2 2 2 2 11" xfId="7599"/>
    <cellStyle name="Normal 2 2 2 2 2" xfId="636"/>
    <cellStyle name="Normal 2 2 2 2 3" xfId="1608"/>
    <cellStyle name="Normal 2 2 2 2 4" xfId="1609"/>
    <cellStyle name="Normal 2 2 2 2 5" xfId="1610"/>
    <cellStyle name="Normal 2 2 2 2 6" xfId="1611"/>
    <cellStyle name="Normal 2 2 2 2 7" xfId="1612"/>
    <cellStyle name="Normal 2 2 2 2 8" xfId="1613"/>
    <cellStyle name="Normal 2 2 2 2 9" xfId="1614"/>
    <cellStyle name="Normal 2 2 2 3" xfId="844"/>
    <cellStyle name="Normal 2 2 2 3 2" xfId="7600"/>
    <cellStyle name="Normal 2 2 2 4" xfId="1615"/>
    <cellStyle name="Normal 2 2 2 5" xfId="1616"/>
    <cellStyle name="Normal 2 2 2 6" xfId="1617"/>
    <cellStyle name="Normal 2 2 2 7" xfId="1618"/>
    <cellStyle name="Normal 2 2 2 8" xfId="1619"/>
    <cellStyle name="Normal 2 2 2 9" xfId="1620"/>
    <cellStyle name="Normal 2 2 3" xfId="26"/>
    <cellStyle name="Normal 2 2 3 10" xfId="3017"/>
    <cellStyle name="Normal 2 2 3 11" xfId="7601"/>
    <cellStyle name="Normal 2 2 3 12" xfId="7602"/>
    <cellStyle name="Normal 2 2 3 13" xfId="10639"/>
    <cellStyle name="Normal 2 2 3 2" xfId="74"/>
    <cellStyle name="Normal 2 2 3 2 2" xfId="635"/>
    <cellStyle name="Normal 2 2 3 2 2 2" xfId="7603"/>
    <cellStyle name="Normal 2 2 3 2 3" xfId="2940"/>
    <cellStyle name="Normal 2 2 3 2 3 2" xfId="7604"/>
    <cellStyle name="Normal 2 2 3 2 3 2 2" xfId="11190"/>
    <cellStyle name="Normal 2 2 3 2 3 2 3" xfId="11081"/>
    <cellStyle name="Normal 2 2 3 2 3 3" xfId="7605"/>
    <cellStyle name="Normal 2 2 3 2 3 4" xfId="13537"/>
    <cellStyle name="Normal 2 2 3 2 4" xfId="7606"/>
    <cellStyle name="Normal 2 2 3 2 5" xfId="7607"/>
    <cellStyle name="Normal 2 2 3 2 6" xfId="7608"/>
    <cellStyle name="Normal 2 2 3 2 7" xfId="7609"/>
    <cellStyle name="Normal 2 2 3 2 8" xfId="7610"/>
    <cellStyle name="Normal 2 2 3 3" xfId="845"/>
    <cellStyle name="Normal 2 2 3 3 2" xfId="2941"/>
    <cellStyle name="Normal 2 2 3 4" xfId="1621"/>
    <cellStyle name="Normal 2 2 3 4 2" xfId="2942"/>
    <cellStyle name="Normal 2 2 3 5" xfId="1622"/>
    <cellStyle name="Normal 2 2 3 5 2" xfId="2943"/>
    <cellStyle name="Normal 2 2 3 6" xfId="1623"/>
    <cellStyle name="Normal 2 2 3 6 2" xfId="2944"/>
    <cellStyle name="Normal 2 2 3 7" xfId="1624"/>
    <cellStyle name="Normal 2 2 3 7 2" xfId="2945"/>
    <cellStyle name="Normal 2 2 3 8" xfId="1625"/>
    <cellStyle name="Normal 2 2 3 8 2" xfId="7611"/>
    <cellStyle name="Normal 2 2 3 9" xfId="1626"/>
    <cellStyle name="Normal 2 2 3 9 2" xfId="2946"/>
    <cellStyle name="Normal 2 2 3_cálculo da esp das camadas" xfId="2947"/>
    <cellStyle name="Normal 2 2 4" xfId="1627"/>
    <cellStyle name="Normal 2 2 4 2" xfId="7612"/>
    <cellStyle name="Normal 2 2 5" xfId="1628"/>
    <cellStyle name="Normal 2 2 5 2" xfId="7613"/>
    <cellStyle name="Normal 2 2 6" xfId="1629"/>
    <cellStyle name="Normal 2 2 6 2" xfId="7614"/>
    <cellStyle name="Normal 2 2 7" xfId="1630"/>
    <cellStyle name="Normal 2 2 7 2" xfId="7615"/>
    <cellStyle name="Normal 2 2 8" xfId="1631"/>
    <cellStyle name="Normal 2 2 8 2" xfId="7616"/>
    <cellStyle name="Normal 2 2 9" xfId="1632"/>
    <cellStyle name="Normal 2 2 9 2" xfId="7617"/>
    <cellStyle name="Normal 2 2_cálculo da esp das camadas" xfId="2948"/>
    <cellStyle name="Normal 2 3" xfId="27"/>
    <cellStyle name="Normal 2 3 10" xfId="1633"/>
    <cellStyle name="Normal 2 3 11" xfId="7618"/>
    <cellStyle name="Normal 2 3 12" xfId="7619"/>
    <cellStyle name="Normal 2 3 2" xfId="86"/>
    <cellStyle name="Normal 2 3 2 10" xfId="7620"/>
    <cellStyle name="Normal 2 3 2 11" xfId="7621"/>
    <cellStyle name="Normal 2 3 2 2" xfId="713"/>
    <cellStyle name="Normal 2 3 2 3" xfId="1634"/>
    <cellStyle name="Normal 2 3 2 4" xfId="1635"/>
    <cellStyle name="Normal 2 3 2 5" xfId="1636"/>
    <cellStyle name="Normal 2 3 2 6" xfId="1637"/>
    <cellStyle name="Normal 2 3 2 7" xfId="1638"/>
    <cellStyle name="Normal 2 3 2 8" xfId="1639"/>
    <cellStyle name="Normal 2 3 2 9" xfId="1640"/>
    <cellStyle name="Normal 2 3 3" xfId="657"/>
    <cellStyle name="Normal 2 3 4" xfId="1641"/>
    <cellStyle name="Normal 2 3 5" xfId="1642"/>
    <cellStyle name="Normal 2 3 6" xfId="1643"/>
    <cellStyle name="Normal 2 3 7" xfId="1644"/>
    <cellStyle name="Normal 2 3 8" xfId="1645"/>
    <cellStyle name="Normal 2 3 9" xfId="1646"/>
    <cellStyle name="Normal 2 4" xfId="28"/>
    <cellStyle name="Normal 2 4 10" xfId="1647"/>
    <cellStyle name="Normal 2 4 11" xfId="7622"/>
    <cellStyle name="Normal 2 4 12" xfId="7623"/>
    <cellStyle name="Normal 2 4 13" xfId="10605"/>
    <cellStyle name="Normal 2 4 2" xfId="87"/>
    <cellStyle name="Normal 2 4 2 10" xfId="7624"/>
    <cellStyle name="Normal 2 4 2 11" xfId="7625"/>
    <cellStyle name="Normal 2 4 2 2" xfId="714"/>
    <cellStyle name="Normal 2 4 2 3" xfId="1648"/>
    <cellStyle name="Normal 2 4 2 4" xfId="1649"/>
    <cellStyle name="Normal 2 4 2 5" xfId="1650"/>
    <cellStyle name="Normal 2 4 2 6" xfId="1651"/>
    <cellStyle name="Normal 2 4 2 7" xfId="1652"/>
    <cellStyle name="Normal 2 4 2 8" xfId="1653"/>
    <cellStyle name="Normal 2 4 2 9" xfId="1654"/>
    <cellStyle name="Normal 2 4 3" xfId="658"/>
    <cellStyle name="Normal 2 4 3 2" xfId="2949"/>
    <cellStyle name="Normal 2 4 3 3" xfId="7626"/>
    <cellStyle name="Normal 2 4 4" xfId="1655"/>
    <cellStyle name="Normal 2 4 5" xfId="1656"/>
    <cellStyle name="Normal 2 4 6" xfId="1657"/>
    <cellStyle name="Normal 2 4 7" xfId="1658"/>
    <cellStyle name="Normal 2 4 8" xfId="1659"/>
    <cellStyle name="Normal 2 4 9" xfId="1660"/>
    <cellStyle name="Normal 2 5" xfId="29"/>
    <cellStyle name="Normal 2 5 10" xfId="1661"/>
    <cellStyle name="Normal 2 5 10 2" xfId="7627"/>
    <cellStyle name="Normal 2 5 10 3" xfId="13468"/>
    <cellStyle name="Normal 2 5 11" xfId="1662"/>
    <cellStyle name="Normal 2 5 11 2" xfId="7628"/>
    <cellStyle name="Normal 2 5 11 3" xfId="13469"/>
    <cellStyle name="Normal 2 5 12" xfId="7629"/>
    <cellStyle name="Normal 2 5 13" xfId="7630"/>
    <cellStyle name="Normal 2 5 2" xfId="69"/>
    <cellStyle name="Normal 2 5 2 10" xfId="1663"/>
    <cellStyle name="Normal 2 5 2 10 2" xfId="7631"/>
    <cellStyle name="Normal 2 5 2 10 3" xfId="13470"/>
    <cellStyle name="Normal 2 5 2 11" xfId="1664"/>
    <cellStyle name="Normal 2 5 2 11 2" xfId="7632"/>
    <cellStyle name="Normal 2 5 2 11 3" xfId="13471"/>
    <cellStyle name="Normal 2 5 2 12" xfId="7633"/>
    <cellStyle name="Normal 2 5 2 2" xfId="88"/>
    <cellStyle name="Normal 2 5 2 2 10" xfId="7634"/>
    <cellStyle name="Normal 2 5 2 2 11" xfId="7635"/>
    <cellStyle name="Normal 2 5 2 2 2" xfId="715"/>
    <cellStyle name="Normal 2 5 2 2 3" xfId="1665"/>
    <cellStyle name="Normal 2 5 2 2 4" xfId="1666"/>
    <cellStyle name="Normal 2 5 2 2 5" xfId="1667"/>
    <cellStyle name="Normal 2 5 2 2 6" xfId="1668"/>
    <cellStyle name="Normal 2 5 2 2 7" xfId="1669"/>
    <cellStyle name="Normal 2 5 2 2 8" xfId="1670"/>
    <cellStyle name="Normal 2 5 2 2 9" xfId="1671"/>
    <cellStyle name="Normal 2 5 2 3" xfId="702"/>
    <cellStyle name="Normal 2 5 2 3 2" xfId="1672"/>
    <cellStyle name="Normal 2 5 2 4" xfId="997"/>
    <cellStyle name="Normal 2 5 2 5" xfId="1673"/>
    <cellStyle name="Normal 2 5 2 5 2" xfId="7636"/>
    <cellStyle name="Normal 2 5 2 5 3" xfId="13472"/>
    <cellStyle name="Normal 2 5 2 6" xfId="1674"/>
    <cellStyle name="Normal 2 5 2 6 2" xfId="7637"/>
    <cellStyle name="Normal 2 5 2 6 3" xfId="13473"/>
    <cellStyle name="Normal 2 5 2 7" xfId="1675"/>
    <cellStyle name="Normal 2 5 2 7 2" xfId="7638"/>
    <cellStyle name="Normal 2 5 2 7 3" xfId="13474"/>
    <cellStyle name="Normal 2 5 2 8" xfId="1676"/>
    <cellStyle name="Normal 2 5 2 8 2" xfId="7639"/>
    <cellStyle name="Normal 2 5 2 8 3" xfId="13475"/>
    <cellStyle name="Normal 2 5 2 9" xfId="1677"/>
    <cellStyle name="Normal 2 5 2 9 2" xfId="7640"/>
    <cellStyle name="Normal 2 5 2 9 3" xfId="13476"/>
    <cellStyle name="Normal 2 5 3" xfId="89"/>
    <cellStyle name="Normal 2 5 3 10" xfId="1678"/>
    <cellStyle name="Normal 2 5 3 11" xfId="4433"/>
    <cellStyle name="Normal 2 5 3 11 2" xfId="11766"/>
    <cellStyle name="Normal 2 5 3 11 2 2" xfId="15077"/>
    <cellStyle name="Normal 2 5 3 11 2 3" xfId="13721"/>
    <cellStyle name="Normal 2 5 3 12" xfId="7641"/>
    <cellStyle name="Normal 2 5 3 13" xfId="7642"/>
    <cellStyle name="Normal 2 5 3 2" xfId="207"/>
    <cellStyle name="Normal 2 5 3 2 10" xfId="1680"/>
    <cellStyle name="Normal 2 5 3 2 11" xfId="1681"/>
    <cellStyle name="Normal 2 5 3 2 11 2" xfId="7643"/>
    <cellStyle name="Normal 2 5 3 2 11 3" xfId="13477"/>
    <cellStyle name="Normal 2 5 3 2 12" xfId="1682"/>
    <cellStyle name="Normal 2 5 3 2 13" xfId="1679"/>
    <cellStyle name="Normal 2 5 3 2 2" xfId="748"/>
    <cellStyle name="Normal 2 5 3 2 2 2" xfId="1683"/>
    <cellStyle name="Normal 2 5 3 2 3" xfId="1684"/>
    <cellStyle name="Normal 2 5 3 2 3 2" xfId="7644"/>
    <cellStyle name="Normal 2 5 3 2 4" xfId="1685"/>
    <cellStyle name="Normal 2 5 3 2 5" xfId="1686"/>
    <cellStyle name="Normal 2 5 3 2 6" xfId="1687"/>
    <cellStyle name="Normal 2 5 3 2 6 2" xfId="7645"/>
    <cellStyle name="Normal 2 5 3 2 6 3" xfId="13478"/>
    <cellStyle name="Normal 2 5 3 2 7" xfId="1688"/>
    <cellStyle name="Normal 2 5 3 2 8" xfId="1689"/>
    <cellStyle name="Normal 2 5 3 2 9" xfId="1690"/>
    <cellStyle name="Normal 2 5 3 3" xfId="552"/>
    <cellStyle name="Normal 2 5 3 3 2" xfId="813"/>
    <cellStyle name="Normal 2 5 3 3 3" xfId="7646"/>
    <cellStyle name="Normal 2 5 3 3 4" xfId="7647"/>
    <cellStyle name="Normal 2 5 3 3 5" xfId="7648"/>
    <cellStyle name="Normal 2 5 3 3 6" xfId="7649"/>
    <cellStyle name="Normal 2 5 3 3 7" xfId="7650"/>
    <cellStyle name="Normal 2 5 3 3 8" xfId="7651"/>
    <cellStyle name="Normal 2 5 3 4" xfId="716"/>
    <cellStyle name="Normal 2 5 3 4 2" xfId="1691"/>
    <cellStyle name="Normal 2 5 3 4 2 2" xfId="7652"/>
    <cellStyle name="Normal 2 5 3 4 2 3" xfId="13479"/>
    <cellStyle name="Normal 2 5 3 5" xfId="998"/>
    <cellStyle name="Normal 2 5 3 5 2" xfId="1692"/>
    <cellStyle name="Normal 2 5 3 6" xfId="1693"/>
    <cellStyle name="Normal 2 5 3 7" xfId="1694"/>
    <cellStyle name="Normal 2 5 3 8" xfId="1695"/>
    <cellStyle name="Normal 2 5 3 9" xfId="1696"/>
    <cellStyle name="Normal 2 5 4" xfId="688"/>
    <cellStyle name="Normal 2 5 4 2" xfId="1698"/>
    <cellStyle name="Normal 2 5 4 3" xfId="1697"/>
    <cellStyle name="Normal 2 5 5" xfId="1699"/>
    <cellStyle name="Normal 2 5 5 2" xfId="7653"/>
    <cellStyle name="Normal 2 5 5 3" xfId="13480"/>
    <cellStyle name="Normal 2 5 6" xfId="1700"/>
    <cellStyle name="Normal 2 5 6 2" xfId="7654"/>
    <cellStyle name="Normal 2 5 6 3" xfId="13481"/>
    <cellStyle name="Normal 2 5 7" xfId="1701"/>
    <cellStyle name="Normal 2 5 7 2" xfId="7655"/>
    <cellStyle name="Normal 2 5 7 3" xfId="13482"/>
    <cellStyle name="Normal 2 5 8" xfId="1702"/>
    <cellStyle name="Normal 2 5 8 2" xfId="7656"/>
    <cellStyle name="Normal 2 5 8 3" xfId="13483"/>
    <cellStyle name="Normal 2 5 9" xfId="1703"/>
    <cellStyle name="Normal 2 5 9 2" xfId="7657"/>
    <cellStyle name="Normal 2 5 9 3" xfId="13484"/>
    <cellStyle name="Normal 2 6" xfId="63"/>
    <cellStyle name="Normal 2 6 10" xfId="1704"/>
    <cellStyle name="Normal 2 6 11" xfId="1705"/>
    <cellStyle name="Normal 2 6 12" xfId="7658"/>
    <cellStyle name="Normal 2 6 13" xfId="7659"/>
    <cellStyle name="Normal 2 6 2" xfId="64"/>
    <cellStyle name="Normal 2 6 2 10" xfId="7660"/>
    <cellStyle name="Normal 2 6 2 11" xfId="7661"/>
    <cellStyle name="Normal 2 6 2 2" xfId="699"/>
    <cellStyle name="Normal 2 6 2 3" xfId="1706"/>
    <cellStyle name="Normal 2 6 2 4" xfId="1707"/>
    <cellStyle name="Normal 2 6 2 5" xfId="1708"/>
    <cellStyle name="Normal 2 6 2 6" xfId="1709"/>
    <cellStyle name="Normal 2 6 2 7" xfId="1710"/>
    <cellStyle name="Normal 2 6 2 8" xfId="1711"/>
    <cellStyle name="Normal 2 6 2 9" xfId="1712"/>
    <cellStyle name="Normal 2 6 3" xfId="90"/>
    <cellStyle name="Normal 2 6 3 10" xfId="7662"/>
    <cellStyle name="Normal 2 6 3 11" xfId="7663"/>
    <cellStyle name="Normal 2 6 3 2" xfId="717"/>
    <cellStyle name="Normal 2 6 3 3" xfId="1713"/>
    <cellStyle name="Normal 2 6 3 4" xfId="1714"/>
    <cellStyle name="Normal 2 6 3 5" xfId="1715"/>
    <cellStyle name="Normal 2 6 3 6" xfId="1716"/>
    <cellStyle name="Normal 2 6 3 7" xfId="1717"/>
    <cellStyle name="Normal 2 6 3 8" xfId="1718"/>
    <cellStyle name="Normal 2 6 3 9" xfId="1719"/>
    <cellStyle name="Normal 2 6 4" xfId="698"/>
    <cellStyle name="Normal 2 6 5" xfId="1720"/>
    <cellStyle name="Normal 2 6 6" xfId="1721"/>
    <cellStyle name="Normal 2 6 7" xfId="1722"/>
    <cellStyle name="Normal 2 6 8" xfId="1723"/>
    <cellStyle name="Normal 2 6 9" xfId="1724"/>
    <cellStyle name="Normal 2 7" xfId="437"/>
    <cellStyle name="Normal 2 7 10" xfId="7664"/>
    <cellStyle name="Normal 2 7 11" xfId="7665"/>
    <cellStyle name="Normal 2 7 2" xfId="793"/>
    <cellStyle name="Normal 2 7 3" xfId="1725"/>
    <cellStyle name="Normal 2 7 4" xfId="1726"/>
    <cellStyle name="Normal 2 7 5" xfId="1727"/>
    <cellStyle name="Normal 2 7 6" xfId="1728"/>
    <cellStyle name="Normal 2 7 7" xfId="1729"/>
    <cellStyle name="Normal 2 7 8" xfId="1730"/>
    <cellStyle name="Normal 2 7 9" xfId="1731"/>
    <cellStyle name="Normal 2 8" xfId="656"/>
    <cellStyle name="Normal 2 9" xfId="1732"/>
    <cellStyle name="Normal 2 9 2" xfId="11542"/>
    <cellStyle name="Normal 20" xfId="208"/>
    <cellStyle name="Normal 20 2" xfId="749"/>
    <cellStyle name="Normal 20 2 2" xfId="9668"/>
    <cellStyle name="Normal 20 3" xfId="7666"/>
    <cellStyle name="Normal 20 4" xfId="7667"/>
    <cellStyle name="Normal 20 5" xfId="7668"/>
    <cellStyle name="Normal 20 6" xfId="7669"/>
    <cellStyle name="Normal 20 7" xfId="7670"/>
    <cellStyle name="Normal 20 8" xfId="7671"/>
    <cellStyle name="Normal 200" xfId="677"/>
    <cellStyle name="Normal 200 2" xfId="7672"/>
    <cellStyle name="Normal 200 2 2" xfId="7673"/>
    <cellStyle name="Normal 200 2 3" xfId="7674"/>
    <cellStyle name="Normal 200 2 4" xfId="11342"/>
    <cellStyle name="Normal 200 2 5" xfId="12619"/>
    <cellStyle name="Normal 200 3" xfId="7675"/>
    <cellStyle name="Normal 201" xfId="678"/>
    <cellStyle name="Normal 201 2" xfId="1733"/>
    <cellStyle name="Normal 201 2 2" xfId="2847"/>
    <cellStyle name="Normal 201 2 3" xfId="2755"/>
    <cellStyle name="Normal 201 2 4" xfId="2625"/>
    <cellStyle name="Normal 201 2 5" xfId="2558"/>
    <cellStyle name="Normal 201 3" xfId="11697"/>
    <cellStyle name="Normal 202" xfId="676"/>
    <cellStyle name="Normal 202 2" xfId="1734"/>
    <cellStyle name="Normal 203" xfId="679"/>
    <cellStyle name="Normal 203 2" xfId="1735"/>
    <cellStyle name="Normal 203 2 2" xfId="2848"/>
    <cellStyle name="Normal 203 2 3" xfId="2756"/>
    <cellStyle name="Normal 203 2 4" xfId="2626"/>
    <cellStyle name="Normal 203 2 5" xfId="2559"/>
    <cellStyle name="Normal 203 3" xfId="11686"/>
    <cellStyle name="Normal 204" xfId="675"/>
    <cellStyle name="Normal 204 2" xfId="1736"/>
    <cellStyle name="Normal 205" xfId="680"/>
    <cellStyle name="Normal 205 2" xfId="1737"/>
    <cellStyle name="Normal 206" xfId="681"/>
    <cellStyle name="Normal 206 2" xfId="1738"/>
    <cellStyle name="Normal 207" xfId="682"/>
    <cellStyle name="Normal 207 2" xfId="1739"/>
    <cellStyle name="Normal 208" xfId="647"/>
    <cellStyle name="Normal 208 2" xfId="1740"/>
    <cellStyle name="Normal 209" xfId="683"/>
    <cellStyle name="Normal 209 2" xfId="1741"/>
    <cellStyle name="Normal 21" xfId="209"/>
    <cellStyle name="Normal 21 2" xfId="750"/>
    <cellStyle name="Normal 21 2 2" xfId="9669"/>
    <cellStyle name="Normal 21 3" xfId="7676"/>
    <cellStyle name="Normal 21 4" xfId="7677"/>
    <cellStyle name="Normal 21 5" xfId="7678"/>
    <cellStyle name="Normal 21 6" xfId="7679"/>
    <cellStyle name="Normal 21 7" xfId="7680"/>
    <cellStyle name="Normal 21 8" xfId="7681"/>
    <cellStyle name="Normal 210" xfId="840"/>
    <cellStyle name="Normal 210 2" xfId="943"/>
    <cellStyle name="Normal 210 2 2" xfId="1742"/>
    <cellStyle name="Normal 211" xfId="944"/>
    <cellStyle name="Normal 211 2" xfId="945"/>
    <cellStyle name="Normal 211 3" xfId="999"/>
    <cellStyle name="Normal 211 4" xfId="1743"/>
    <cellStyle name="Normal 211 4 2" xfId="2849"/>
    <cellStyle name="Normal 211 4 3" xfId="2757"/>
    <cellStyle name="Normal 211 4 4" xfId="2627"/>
    <cellStyle name="Normal 211 4 5" xfId="2560"/>
    <cellStyle name="Normal 211 5" xfId="11753"/>
    <cellStyle name="Normal 211 5 2" xfId="11247"/>
    <cellStyle name="Normal 212" xfId="946"/>
    <cellStyle name="Normal 212 2" xfId="947"/>
    <cellStyle name="Normal 212 3" xfId="1000"/>
    <cellStyle name="Normal 212 4" xfId="13114"/>
    <cellStyle name="Normal 212 4 2" xfId="12467"/>
    <cellStyle name="Normal 213" xfId="948"/>
    <cellStyle name="Normal 213 2" xfId="949"/>
    <cellStyle name="Normal 213 3" xfId="1744"/>
    <cellStyle name="Normal 213 4" xfId="13322"/>
    <cellStyle name="Normal 213 4 2" xfId="10927"/>
    <cellStyle name="Normal 214" xfId="950"/>
    <cellStyle name="Normal 214 2" xfId="951"/>
    <cellStyle name="Normal 214 3" xfId="1001"/>
    <cellStyle name="Normal 214 4" xfId="1745"/>
    <cellStyle name="Normal 214 4 2" xfId="2850"/>
    <cellStyle name="Normal 214 4 3" xfId="2758"/>
    <cellStyle name="Normal 214 4 4" xfId="2628"/>
    <cellStyle name="Normal 214 4 5" xfId="2561"/>
    <cellStyle name="Normal 214 5" xfId="12394"/>
    <cellStyle name="Normal 214 5 2" xfId="11308"/>
    <cellStyle name="Normal 215" xfId="952"/>
    <cellStyle name="Normal 215 2" xfId="953"/>
    <cellStyle name="Normal 215 3" xfId="1746"/>
    <cellStyle name="Normal 215 4" xfId="13260"/>
    <cellStyle name="Normal 215 4 2" xfId="12404"/>
    <cellStyle name="Normal 216" xfId="954"/>
    <cellStyle name="Normal 216 2" xfId="955"/>
    <cellStyle name="Normal 216 3" xfId="1002"/>
    <cellStyle name="Normal 216 4" xfId="11563"/>
    <cellStyle name="Normal 216 4 2" xfId="12294"/>
    <cellStyle name="Normal 217" xfId="956"/>
    <cellStyle name="Normal 217 2" xfId="957"/>
    <cellStyle name="Normal 217 3" xfId="1747"/>
    <cellStyle name="Normal 217 3 2" xfId="2851"/>
    <cellStyle name="Normal 217 3 3" xfId="2759"/>
    <cellStyle name="Normal 217 3 4" xfId="2629"/>
    <cellStyle name="Normal 217 3 5" xfId="2562"/>
    <cellStyle name="Normal 217 3 6" xfId="13485"/>
    <cellStyle name="Normal 217 3 7" xfId="13386"/>
    <cellStyle name="Normal 217 4" xfId="7682"/>
    <cellStyle name="Normal 217 4 2" xfId="12466"/>
    <cellStyle name="Normal 217 4 2 2" xfId="12587"/>
    <cellStyle name="Normal 218" xfId="958"/>
    <cellStyle name="Normal 218 2" xfId="959"/>
    <cellStyle name="Normal 218 3" xfId="1003"/>
    <cellStyle name="Normal 218 4" xfId="11108"/>
    <cellStyle name="Normal 218 4 2" xfId="12808"/>
    <cellStyle name="Normal 219" xfId="960"/>
    <cellStyle name="Normal 219 2" xfId="961"/>
    <cellStyle name="Normal 219 3" xfId="1748"/>
    <cellStyle name="Normal 219 4" xfId="13299"/>
    <cellStyle name="Normal 219 4 2" xfId="11515"/>
    <cellStyle name="Normal 22" xfId="210"/>
    <cellStyle name="Normal 22 2" xfId="751"/>
    <cellStyle name="Normal 22 2 2" xfId="9670"/>
    <cellStyle name="Normal 22 3" xfId="7683"/>
    <cellStyle name="Normal 22 4" xfId="7684"/>
    <cellStyle name="Normal 22 5" xfId="7685"/>
    <cellStyle name="Normal 22 6" xfId="7686"/>
    <cellStyle name="Normal 22 7" xfId="7687"/>
    <cellStyle name="Normal 22 8" xfId="7688"/>
    <cellStyle name="Normal 220" xfId="962"/>
    <cellStyle name="Normal 220 2" xfId="963"/>
    <cellStyle name="Normal 220 3" xfId="1004"/>
    <cellStyle name="Normal 220 4" xfId="1749"/>
    <cellStyle name="Normal 220 4 2" xfId="2852"/>
    <cellStyle name="Normal 220 4 3" xfId="2760"/>
    <cellStyle name="Normal 220 4 4" xfId="2630"/>
    <cellStyle name="Normal 220 4 5" xfId="2563"/>
    <cellStyle name="Normal 220 5" xfId="11638"/>
    <cellStyle name="Normal 220 5 2" xfId="11113"/>
    <cellStyle name="Normal 221" xfId="964"/>
    <cellStyle name="Normal 221 2" xfId="965"/>
    <cellStyle name="Normal 221 3" xfId="1005"/>
    <cellStyle name="Normal 221 4" xfId="13236"/>
    <cellStyle name="Normal 221 4 2" xfId="13181"/>
    <cellStyle name="Normal 222" xfId="966"/>
    <cellStyle name="Normal 222 2" xfId="967"/>
    <cellStyle name="Normal 222 3" xfId="1750"/>
    <cellStyle name="Normal 222 4" xfId="11775"/>
    <cellStyle name="Normal 222 4 2" xfId="12597"/>
    <cellStyle name="Normal 223" xfId="968"/>
    <cellStyle name="Normal 223 2" xfId="969"/>
    <cellStyle name="Normal 223 3" xfId="1751"/>
    <cellStyle name="Normal 223 3 2" xfId="2853"/>
    <cellStyle name="Normal 223 3 3" xfId="2761"/>
    <cellStyle name="Normal 223 3 4" xfId="2631"/>
    <cellStyle name="Normal 223 3 5" xfId="2564"/>
    <cellStyle name="Normal 223 3 6" xfId="13486"/>
    <cellStyle name="Normal 223 3 7" xfId="13387"/>
    <cellStyle name="Normal 223 4" xfId="7689"/>
    <cellStyle name="Normal 223 4 2" xfId="11840"/>
    <cellStyle name="Normal 223 4 2 2" xfId="12053"/>
    <cellStyle name="Normal 224" xfId="970"/>
    <cellStyle name="Normal 224 2" xfId="971"/>
    <cellStyle name="Normal 224 3" xfId="1752"/>
    <cellStyle name="Normal 224 4" xfId="12403"/>
    <cellStyle name="Normal 224 4 2" xfId="11486"/>
    <cellStyle name="Normal 225" xfId="972"/>
    <cellStyle name="Normal 225 2" xfId="973"/>
    <cellStyle name="Normal 225 3" xfId="1753"/>
    <cellStyle name="Normal 225 4" xfId="13089"/>
    <cellStyle name="Normal 225 4 2" xfId="12878"/>
    <cellStyle name="Normal 226" xfId="974"/>
    <cellStyle name="Normal 226 2" xfId="975"/>
    <cellStyle name="Normal 226 3" xfId="1006"/>
    <cellStyle name="Normal 226 4" xfId="11307"/>
    <cellStyle name="Normal 226 4 2" xfId="13339"/>
    <cellStyle name="Normal 227" xfId="976"/>
    <cellStyle name="Normal 227 2" xfId="977"/>
    <cellStyle name="Normal 227 3" xfId="1754"/>
    <cellStyle name="Normal 227 4" xfId="13116"/>
    <cellStyle name="Normal 227 4 2" xfId="13275"/>
    <cellStyle name="Normal 228" xfId="978"/>
    <cellStyle name="Normal 228 2" xfId="979"/>
    <cellStyle name="Normal 228 3" xfId="1007"/>
    <cellStyle name="Normal 228 4" xfId="1755"/>
    <cellStyle name="Normal 228 4 2" xfId="2854"/>
    <cellStyle name="Normal 228 4 3" xfId="2762"/>
    <cellStyle name="Normal 228 4 4" xfId="2632"/>
    <cellStyle name="Normal 228 4 5" xfId="2565"/>
    <cellStyle name="Normal 228 5" xfId="11899"/>
    <cellStyle name="Normal 228 5 2" xfId="12989"/>
    <cellStyle name="Normal 229" xfId="980"/>
    <cellStyle name="Normal 229 2" xfId="981"/>
    <cellStyle name="Normal 229 3" xfId="1756"/>
    <cellStyle name="Normal 229 4" xfId="11564"/>
    <cellStyle name="Normal 229 4 2" xfId="12660"/>
    <cellStyle name="Normal 23" xfId="211"/>
    <cellStyle name="Normal 23 2" xfId="752"/>
    <cellStyle name="Normal 23 2 2" xfId="9671"/>
    <cellStyle name="Normal 23 3" xfId="7690"/>
    <cellStyle name="Normal 23 4" xfId="7691"/>
    <cellStyle name="Normal 23 5" xfId="7692"/>
    <cellStyle name="Normal 23 6" xfId="7693"/>
    <cellStyle name="Normal 23 7" xfId="7694"/>
    <cellStyle name="Normal 23 8" xfId="7695"/>
    <cellStyle name="Normal 230" xfId="846"/>
    <cellStyle name="Normal 230 2" xfId="982"/>
    <cellStyle name="Normal 230 2 2" xfId="1757"/>
    <cellStyle name="Normal 230 3" xfId="1008"/>
    <cellStyle name="Normal 230 4" xfId="11005"/>
    <cellStyle name="Normal 230 4 2" xfId="11375"/>
    <cellStyle name="Normal 231" xfId="983"/>
    <cellStyle name="Normal 231 2" xfId="984"/>
    <cellStyle name="Normal 231 3" xfId="1758"/>
    <cellStyle name="Normal 231 4" xfId="12376"/>
    <cellStyle name="Normal 231 4 2" xfId="12174"/>
    <cellStyle name="Normal 232" xfId="985"/>
    <cellStyle name="Normal 232 2" xfId="986"/>
    <cellStyle name="Normal 232 3" xfId="1759"/>
    <cellStyle name="Normal 232 4" xfId="11726"/>
    <cellStyle name="Normal 232 4 2" xfId="12392"/>
    <cellStyle name="Normal 233" xfId="1009"/>
    <cellStyle name="Normal 233 2" xfId="1010"/>
    <cellStyle name="Normal 233 3" xfId="1760"/>
    <cellStyle name="Normal 233 3 2" xfId="2855"/>
    <cellStyle name="Normal 233 3 3" xfId="2763"/>
    <cellStyle name="Normal 233 3 4" xfId="2633"/>
    <cellStyle name="Normal 233 3 5" xfId="2566"/>
    <cellStyle name="Normal 233 3 6" xfId="13487"/>
    <cellStyle name="Normal 233 3 7" xfId="13388"/>
    <cellStyle name="Normal 233 4" xfId="7696"/>
    <cellStyle name="Normal 233 4 2" xfId="12982"/>
    <cellStyle name="Normal 233 4 2 2" xfId="12127"/>
    <cellStyle name="Normal 234" xfId="1011"/>
    <cellStyle name="Normal 234 2" xfId="1012"/>
    <cellStyle name="Normal 234 3" xfId="1761"/>
    <cellStyle name="Normal 234 4" xfId="11565"/>
    <cellStyle name="Normal 234 4 2" xfId="12697"/>
    <cellStyle name="Normal 235" xfId="1013"/>
    <cellStyle name="Normal 235 2" xfId="1014"/>
    <cellStyle name="Normal 235 3" xfId="1090"/>
    <cellStyle name="Normal 235 3 2" xfId="2826"/>
    <cellStyle name="Normal 235 3 3" xfId="2671"/>
    <cellStyle name="Normal 235 3 4" xfId="2604"/>
    <cellStyle name="Normal 235 3 5" xfId="2537"/>
    <cellStyle name="Normal 235 3 6" xfId="13419"/>
    <cellStyle name="Normal 235 3 7" xfId="13389"/>
    <cellStyle name="Normal 235 4" xfId="7697"/>
    <cellStyle name="Normal 235 4 2" xfId="11006"/>
    <cellStyle name="Normal 235 4 2 2" xfId="11110"/>
    <cellStyle name="Normal 236" xfId="1015"/>
    <cellStyle name="Normal 236 2" xfId="1016"/>
    <cellStyle name="Normal 236 3" xfId="2448"/>
    <cellStyle name="Normal 236 3 2" xfId="2892"/>
    <cellStyle name="Normal 236 3 3" xfId="2825"/>
    <cellStyle name="Normal 236 3 4" xfId="2670"/>
    <cellStyle name="Normal 236 3 5" xfId="2603"/>
    <cellStyle name="Normal 236 4" xfId="11537"/>
    <cellStyle name="Normal 236 4 2" xfId="11476"/>
    <cellStyle name="Normal 237" xfId="1017"/>
    <cellStyle name="Normal 237 2" xfId="2523"/>
    <cellStyle name="Normal 237 3" xfId="11974"/>
    <cellStyle name="Normal 237 3 2" xfId="11376"/>
    <cellStyle name="Normal 238" xfId="1018"/>
    <cellStyle name="Normal 238 2" xfId="1019"/>
    <cellStyle name="Normal 238 3" xfId="7698"/>
    <cellStyle name="Normal 238 3 2" xfId="13155"/>
    <cellStyle name="Normal 238 3 2 2" xfId="13318"/>
    <cellStyle name="Normal 239" xfId="1020"/>
    <cellStyle name="Normal 239 2" xfId="2531"/>
    <cellStyle name="Normal 239 3" xfId="11007"/>
    <cellStyle name="Normal 239 3 2" xfId="13256"/>
    <cellStyle name="Normal 24" xfId="212"/>
    <cellStyle name="Normal 24 2" xfId="753"/>
    <cellStyle name="Normal 24 2 2" xfId="9672"/>
    <cellStyle name="Normal 24 3" xfId="7699"/>
    <cellStyle name="Normal 24 4" xfId="7700"/>
    <cellStyle name="Normal 24 5" xfId="7701"/>
    <cellStyle name="Normal 24 6" xfId="7702"/>
    <cellStyle name="Normal 24 7" xfId="7703"/>
    <cellStyle name="Normal 24 8" xfId="7704"/>
    <cellStyle name="Normal 240" xfId="1021"/>
    <cellStyle name="Normal 240 2" xfId="1022"/>
    <cellStyle name="Normal 240 3" xfId="7705"/>
    <cellStyle name="Normal 240 3 2" xfId="13117"/>
    <cellStyle name="Normal 240 3 2 2" xfId="12720"/>
    <cellStyle name="Normal 241" xfId="1023"/>
    <cellStyle name="Normal 241 2" xfId="2532"/>
    <cellStyle name="Normal 241 3" xfId="11501"/>
    <cellStyle name="Normal 241 3 2" xfId="12144"/>
    <cellStyle name="Normal 242" xfId="1024"/>
    <cellStyle name="Normal 242 2" xfId="1025"/>
    <cellStyle name="Normal 242 3" xfId="7706"/>
    <cellStyle name="Normal 242 3 2" xfId="11454"/>
    <cellStyle name="Normal 242 3 2 2" xfId="11286"/>
    <cellStyle name="Normal 243" xfId="1026"/>
    <cellStyle name="Normal 243 2" xfId="2533"/>
    <cellStyle name="Normal 243 3" xfId="12990"/>
    <cellStyle name="Normal 243 3 2" xfId="12202"/>
    <cellStyle name="Normal 244" xfId="1027"/>
    <cellStyle name="Normal 244 2" xfId="1028"/>
    <cellStyle name="Normal 244 3" xfId="7707"/>
    <cellStyle name="Normal 244 3 2" xfId="13340"/>
    <cellStyle name="Normal 244 3 2 2" xfId="12673"/>
    <cellStyle name="Normal 245" xfId="1029"/>
    <cellStyle name="Normal 245 2" xfId="2534"/>
    <cellStyle name="Normal 245 3" xfId="13276"/>
    <cellStyle name="Normal 245 3 2" xfId="11480"/>
    <cellStyle name="Normal 246" xfId="1030"/>
    <cellStyle name="Normal 246 2" xfId="1031"/>
    <cellStyle name="Normal 246 3" xfId="7708"/>
    <cellStyle name="Normal 246 3 2" xfId="11011"/>
    <cellStyle name="Normal 246 3 2 2" xfId="11377"/>
    <cellStyle name="Normal 247" xfId="1032"/>
    <cellStyle name="Normal 247 2" xfId="11008"/>
    <cellStyle name="Normal 247 2 2" xfId="12040"/>
    <cellStyle name="Normal 248" xfId="1033"/>
    <cellStyle name="Normal 248 2" xfId="1034"/>
    <cellStyle name="Normal 248 3" xfId="7709"/>
    <cellStyle name="Normal 248 3 2" xfId="12391"/>
    <cellStyle name="Normal 248 3 2 2" xfId="13295"/>
    <cellStyle name="Normal 249" xfId="1035"/>
    <cellStyle name="Normal 249 2" xfId="11010"/>
    <cellStyle name="Normal 249 2 2" xfId="13232"/>
    <cellStyle name="Normal 25" xfId="213"/>
    <cellStyle name="Normal 25 2" xfId="754"/>
    <cellStyle name="Normal 25 2 2" xfId="9673"/>
    <cellStyle name="Normal 25 3" xfId="7710"/>
    <cellStyle name="Normal 25 4" xfId="7711"/>
    <cellStyle name="Normal 25 5" xfId="7712"/>
    <cellStyle name="Normal 25 6" xfId="7713"/>
    <cellStyle name="Normal 25 7" xfId="7714"/>
    <cellStyle name="Normal 25 8" xfId="7715"/>
    <cellStyle name="Normal 250" xfId="1036"/>
    <cellStyle name="Normal 250 2" xfId="1037"/>
    <cellStyle name="Normal 250 3" xfId="11009"/>
    <cellStyle name="Normal 250 3 2" xfId="11920"/>
    <cellStyle name="Normal 251" xfId="1038"/>
    <cellStyle name="Normal 251 2" xfId="1039"/>
    <cellStyle name="Normal 251 3" xfId="7716"/>
    <cellStyle name="Normal 251 3 2" xfId="12354"/>
    <cellStyle name="Normal 251 3 2 2" xfId="12908"/>
    <cellStyle name="Normal 252" xfId="1040"/>
    <cellStyle name="Normal 252 2" xfId="1041"/>
    <cellStyle name="Normal 252 3" xfId="7717"/>
    <cellStyle name="Normal 252 3 2" xfId="11291"/>
    <cellStyle name="Normal 252 3 2 2" xfId="11248"/>
    <cellStyle name="Normal 253" xfId="1042"/>
    <cellStyle name="Normal 253 2" xfId="1043"/>
    <cellStyle name="Normal 253 3" xfId="7718"/>
    <cellStyle name="Normal 253 3 2" xfId="11635"/>
    <cellStyle name="Normal 253 3 2 2" xfId="12583"/>
    <cellStyle name="Normal 254" xfId="1044"/>
    <cellStyle name="Normal 254 2" xfId="1045"/>
    <cellStyle name="Normal 254 3" xfId="12862"/>
    <cellStyle name="Normal 254 3 2" xfId="12405"/>
    <cellStyle name="Normal 255" xfId="1046"/>
    <cellStyle name="Normal 255 2" xfId="1047"/>
    <cellStyle name="Normal 255 3" xfId="7719"/>
    <cellStyle name="Normal 255 3 2" xfId="13319"/>
    <cellStyle name="Normal 255 3 2 2" xfId="11703"/>
    <cellStyle name="Normal 256" xfId="1048"/>
    <cellStyle name="Normal 256 2" xfId="7720"/>
    <cellStyle name="Normal 256 2 2" xfId="13257"/>
    <cellStyle name="Normal 256 2 2 2" xfId="11154"/>
    <cellStyle name="Normal 257" xfId="1049"/>
    <cellStyle name="Normal 257 2" xfId="1050"/>
    <cellStyle name="Normal 257 3" xfId="7721"/>
    <cellStyle name="Normal 257 3 2" xfId="13118"/>
    <cellStyle name="Normal 257 3 2 2" xfId="11130"/>
    <cellStyle name="Normal 258" xfId="1051"/>
    <cellStyle name="Normal 258 2" xfId="1052"/>
    <cellStyle name="Normal 258 3" xfId="7722"/>
    <cellStyle name="Normal 258 3 2" xfId="11012"/>
    <cellStyle name="Normal 258 3 2 2" xfId="11309"/>
    <cellStyle name="Normal 259" xfId="1053"/>
    <cellStyle name="Normal 259 2" xfId="11120"/>
    <cellStyle name="Normal 259 2 2" xfId="12030"/>
    <cellStyle name="Normal 26" xfId="214"/>
    <cellStyle name="Normal 26 2" xfId="755"/>
    <cellStyle name="Normal 26 2 2" xfId="9674"/>
    <cellStyle name="Normal 26 3" xfId="7723"/>
    <cellStyle name="Normal 26 4" xfId="7724"/>
    <cellStyle name="Normal 26 5" xfId="7725"/>
    <cellStyle name="Normal 26 6" xfId="7726"/>
    <cellStyle name="Normal 26 7" xfId="7727"/>
    <cellStyle name="Normal 26 8" xfId="7728"/>
    <cellStyle name="Normal 260" xfId="1054"/>
    <cellStyle name="Normal 260 2" xfId="1055"/>
    <cellStyle name="Normal 260 3" xfId="7729"/>
    <cellStyle name="Normal 260 3 2" xfId="11566"/>
    <cellStyle name="Normal 260 3 2 2" xfId="11953"/>
    <cellStyle name="Normal 261" xfId="1056"/>
    <cellStyle name="Normal 261 2" xfId="7730"/>
    <cellStyle name="Normal 261 2 2" xfId="11013"/>
    <cellStyle name="Normal 261 2 2 2" xfId="11498"/>
    <cellStyle name="Normal 262" xfId="1057"/>
    <cellStyle name="Normal 262 2" xfId="1058"/>
    <cellStyle name="Normal 262 3" xfId="7731"/>
    <cellStyle name="Normal 262 3 2" xfId="11267"/>
    <cellStyle name="Normal 262 3 2 2" xfId="12904"/>
    <cellStyle name="Normal 263" xfId="1059"/>
    <cellStyle name="Normal 263 2" xfId="7732"/>
    <cellStyle name="Normal 263 2 2" xfId="12416"/>
    <cellStyle name="Normal 263 2 2 2" xfId="10938"/>
    <cellStyle name="Normal 264" xfId="1060"/>
    <cellStyle name="Normal 264 2" xfId="7733"/>
    <cellStyle name="Normal 264 2 2" xfId="11836"/>
    <cellStyle name="Normal 264 2 2 2" xfId="11841"/>
    <cellStyle name="Normal 265" xfId="1061"/>
    <cellStyle name="Normal 265 2" xfId="12881"/>
    <cellStyle name="Normal 265 2 2" xfId="10926"/>
    <cellStyle name="Normal 266" xfId="1062"/>
    <cellStyle name="Normal 266 2" xfId="11244"/>
    <cellStyle name="Normal 266 2 2" xfId="12870"/>
    <cellStyle name="Normal 267" xfId="1063"/>
    <cellStyle name="Normal 267 2" xfId="7734"/>
    <cellStyle name="Normal 267 2 2" xfId="11139"/>
    <cellStyle name="Normal 267 2 2 2" xfId="13274"/>
    <cellStyle name="Normal 268" xfId="1064"/>
    <cellStyle name="Normal 268 2" xfId="11014"/>
    <cellStyle name="Normal 268 2 2" xfId="13338"/>
    <cellStyle name="Normal 269" xfId="1065"/>
    <cellStyle name="Normal 269 2" xfId="11265"/>
    <cellStyle name="Normal 269 2 2" xfId="12377"/>
    <cellStyle name="Normal 27" xfId="215"/>
    <cellStyle name="Normal 27 2" xfId="756"/>
    <cellStyle name="Normal 27 2 2" xfId="9675"/>
    <cellStyle name="Normal 27 3" xfId="7735"/>
    <cellStyle name="Normal 27 4" xfId="7736"/>
    <cellStyle name="Normal 27 5" xfId="7737"/>
    <cellStyle name="Normal 27 6" xfId="7738"/>
    <cellStyle name="Normal 27 7" xfId="7739"/>
    <cellStyle name="Normal 27 8" xfId="7740"/>
    <cellStyle name="Normal 270" xfId="1066"/>
    <cellStyle name="Normal 270 2" xfId="7741"/>
    <cellStyle name="Normal 270 2 2" xfId="11567"/>
    <cellStyle name="Normal 270 2 2 2" xfId="10939"/>
    <cellStyle name="Normal 271" xfId="1067"/>
    <cellStyle name="Normal 271 2" xfId="11004"/>
    <cellStyle name="Normal 271 2 2" xfId="12788"/>
    <cellStyle name="Normal 272" xfId="1068"/>
    <cellStyle name="Normal 272 2" xfId="7742"/>
    <cellStyle name="Normal 272 2 2" xfId="13119"/>
    <cellStyle name="Normal 272 2 2 2" xfId="11576"/>
    <cellStyle name="Normal 273" xfId="1069"/>
    <cellStyle name="Normal 273 2" xfId="11984"/>
    <cellStyle name="Normal 273 2 2" xfId="12468"/>
    <cellStyle name="Normal 274" xfId="1070"/>
    <cellStyle name="Normal 274 2" xfId="11306"/>
    <cellStyle name="Normal 274 2 2" xfId="11032"/>
    <cellStyle name="Normal 275" xfId="1071"/>
    <cellStyle name="Normal 275 2" xfId="7743"/>
    <cellStyle name="Normal 275 2 2" xfId="11568"/>
    <cellStyle name="Normal 275 2 2 2" xfId="10940"/>
    <cellStyle name="Normal 276" xfId="1072"/>
    <cellStyle name="Normal 276 2" xfId="12375"/>
    <cellStyle name="Normal 276 2 2" xfId="11065"/>
    <cellStyle name="Normal 277" xfId="994"/>
    <cellStyle name="Normal 277 2" xfId="11015"/>
    <cellStyle name="Normal 277 2 2" xfId="11251"/>
    <cellStyle name="Normal 278" xfId="1089"/>
    <cellStyle name="Normal 278 2" xfId="11270"/>
    <cellStyle name="Normal 278 2 2" xfId="11526"/>
    <cellStyle name="Normal 279" xfId="3019"/>
    <cellStyle name="Normal 279 2" xfId="7744"/>
    <cellStyle name="Normal 279 2 2" xfId="12983"/>
    <cellStyle name="Normal 279 2 2 2" xfId="12905"/>
    <cellStyle name="Normal 279 3" xfId="13552"/>
    <cellStyle name="Normal 28" xfId="216"/>
    <cellStyle name="Normal 28 2" xfId="757"/>
    <cellStyle name="Normal 28 2 2" xfId="9676"/>
    <cellStyle name="Normal 28 3" xfId="7745"/>
    <cellStyle name="Normal 28 4" xfId="7746"/>
    <cellStyle name="Normal 28 5" xfId="7747"/>
    <cellStyle name="Normal 28 6" xfId="7748"/>
    <cellStyle name="Normal 28 7" xfId="7749"/>
    <cellStyle name="Normal 28 8" xfId="7750"/>
    <cellStyle name="Normal 280" xfId="2935"/>
    <cellStyle name="Normal 280 2" xfId="11016"/>
    <cellStyle name="Normal 280 2 2" xfId="12946"/>
    <cellStyle name="Normal 281" xfId="3020"/>
    <cellStyle name="Normal 281 2" xfId="7751"/>
    <cellStyle name="Normal 281 2 2" xfId="13120"/>
    <cellStyle name="Normal 281 2 2 2" xfId="13317"/>
    <cellStyle name="Normal 281 3" xfId="13553"/>
    <cellStyle name="Normal 282" xfId="7752"/>
    <cellStyle name="Normal 282 2" xfId="13006"/>
    <cellStyle name="Normal 282 2 2" xfId="13255"/>
    <cellStyle name="Normal 283" xfId="7753"/>
    <cellStyle name="Normal 283 2" xfId="7754"/>
    <cellStyle name="Normal 283 2 2" xfId="13129"/>
    <cellStyle name="Normal 283 2 3" xfId="13330"/>
    <cellStyle name="Normal 283 2 4" xfId="11569"/>
    <cellStyle name="Normal 283 3" xfId="14037"/>
    <cellStyle name="Normal 284" xfId="7755"/>
    <cellStyle name="Normal 284 2" xfId="12389"/>
    <cellStyle name="Normal 284 2 2" xfId="13128"/>
    <cellStyle name="Normal 285" xfId="7756"/>
    <cellStyle name="Normal 285 2" xfId="11505"/>
    <cellStyle name="Normal 285 2 2" xfId="11513"/>
    <cellStyle name="Normal 286" xfId="7757"/>
    <cellStyle name="Normal 286 2" xfId="11017"/>
    <cellStyle name="Normal 286 2 2" xfId="11287"/>
    <cellStyle name="Normal 287" xfId="7758"/>
    <cellStyle name="Normal 287 2" xfId="10924"/>
    <cellStyle name="Normal 287 2 2" xfId="11033"/>
    <cellStyle name="Normal 288" xfId="7759"/>
    <cellStyle name="Normal 288 2" xfId="13121"/>
    <cellStyle name="Normal 288 2 2" xfId="11577"/>
    <cellStyle name="Normal 289" xfId="7760"/>
    <cellStyle name="Normal 289 2" xfId="12879"/>
    <cellStyle name="Normal 289 2 2" xfId="11292"/>
    <cellStyle name="Normal 29" xfId="217"/>
    <cellStyle name="Normal 29 2" xfId="758"/>
    <cellStyle name="Normal 29 2 2" xfId="9677"/>
    <cellStyle name="Normal 29 3" xfId="7761"/>
    <cellStyle name="Normal 29 4" xfId="7762"/>
    <cellStyle name="Normal 29 5" xfId="7763"/>
    <cellStyle name="Normal 29 6" xfId="7764"/>
    <cellStyle name="Normal 29 7" xfId="7765"/>
    <cellStyle name="Normal 29 8" xfId="7766"/>
    <cellStyle name="Normal 290" xfId="7767"/>
    <cellStyle name="Normal 290 2" xfId="13321"/>
    <cellStyle name="Normal 290 2 2" xfId="11378"/>
    <cellStyle name="Normal 291" xfId="7768"/>
    <cellStyle name="Normal 291 2" xfId="13259"/>
    <cellStyle name="Normal 291 2 2" xfId="13294"/>
    <cellStyle name="Normal 292" xfId="7769"/>
    <cellStyle name="Normal 292 2" xfId="13123"/>
    <cellStyle name="Normal 292 2 2" xfId="13231"/>
    <cellStyle name="Normal 293" xfId="7770"/>
    <cellStyle name="Normal 293 2" xfId="13122"/>
    <cellStyle name="Normal 293 2 2" xfId="11691"/>
    <cellStyle name="Normal 294" xfId="7771"/>
    <cellStyle name="Normal 294 2" xfId="12395"/>
    <cellStyle name="Normal 294 2 2" xfId="11034"/>
    <cellStyle name="Normal 295" xfId="7772"/>
    <cellStyle name="Normal 295 2" xfId="11571"/>
    <cellStyle name="Normal 295 2 2" xfId="12408"/>
    <cellStyle name="Normal 296" xfId="7773"/>
    <cellStyle name="Normal 296 2" xfId="11018"/>
    <cellStyle name="Normal 296 2 2" xfId="13130"/>
    <cellStyle name="Normal 297" xfId="7774"/>
    <cellStyle name="Normal 297 2" xfId="11266"/>
    <cellStyle name="Normal 297 2 2" xfId="11578"/>
    <cellStyle name="Normal 298" xfId="7775"/>
    <cellStyle name="Normal 298 2" xfId="11294"/>
    <cellStyle name="Normal 298 2 2" xfId="12380"/>
    <cellStyle name="Normal 299" xfId="2536"/>
    <cellStyle name="Normal 299 2" xfId="11475"/>
    <cellStyle name="Normal 299 2 2" xfId="11162"/>
    <cellStyle name="Normal 3" xfId="30"/>
    <cellStyle name="Normal 3 10" xfId="1762"/>
    <cellStyle name="Normal 3 11" xfId="1763"/>
    <cellStyle name="Normal 3 12" xfId="7776"/>
    <cellStyle name="Normal 3 13" xfId="7777"/>
    <cellStyle name="Normal 3 2" xfId="31"/>
    <cellStyle name="Normal 3 2 2" xfId="218"/>
    <cellStyle name="Normal 3 2 2 2" xfId="759"/>
    <cellStyle name="Normal 3 2 2 3" xfId="7778"/>
    <cellStyle name="Normal 3 2 2 4" xfId="7779"/>
    <cellStyle name="Normal 3 2 2 5" xfId="7780"/>
    <cellStyle name="Normal 3 2 2 6" xfId="7781"/>
    <cellStyle name="Normal 3 2 2 7" xfId="7782"/>
    <cellStyle name="Normal 3 2 2 8" xfId="7783"/>
    <cellStyle name="Normal 3 2 3" xfId="219"/>
    <cellStyle name="Normal 3 2 3 2" xfId="9174"/>
    <cellStyle name="Normal 3 2 4" xfId="2950"/>
    <cellStyle name="Normal 3 2 4 2" xfId="7784"/>
    <cellStyle name="Normal 3 3" xfId="91"/>
    <cellStyle name="Normal 3 3 10" xfId="3777"/>
    <cellStyle name="Normal 3 3 11" xfId="7785"/>
    <cellStyle name="Normal 3 3 12" xfId="7786"/>
    <cellStyle name="Normal 3 3 2" xfId="220"/>
    <cellStyle name="Normal 3 3 2 2" xfId="1765"/>
    <cellStyle name="Normal 3 3 2 3" xfId="1766"/>
    <cellStyle name="Normal 3 3 2 4" xfId="1767"/>
    <cellStyle name="Normal 3 3 2 5" xfId="1764"/>
    <cellStyle name="Normal 3 3 2 6" xfId="7787"/>
    <cellStyle name="Normal 3 3 2 7" xfId="7788"/>
    <cellStyle name="Normal 3 3 2 8" xfId="7789"/>
    <cellStyle name="Normal 3 3 2 9" xfId="7790"/>
    <cellStyle name="Normal 3 3 3" xfId="718"/>
    <cellStyle name="Normal 3 3 4" xfId="1768"/>
    <cellStyle name="Normal 3 3 5" xfId="1769"/>
    <cellStyle name="Normal 3 3 5 2" xfId="1770"/>
    <cellStyle name="Normal 3 3 5 3" xfId="1771"/>
    <cellStyle name="Normal 3 3 5 4" xfId="13488"/>
    <cellStyle name="Normal 3 3 6" xfId="1772"/>
    <cellStyle name="Normal 3 3 7" xfId="1773"/>
    <cellStyle name="Normal 3 3 8" xfId="1774"/>
    <cellStyle name="Normal 3 3 9" xfId="1775"/>
    <cellStyle name="Normal 3 4" xfId="659"/>
    <cellStyle name="Normal 3 4 2" xfId="2951"/>
    <cellStyle name="Normal 3 4 2 2" xfId="9678"/>
    <cellStyle name="Normal 3 5" xfId="1776"/>
    <cellStyle name="Normal 3 6" xfId="1777"/>
    <cellStyle name="Normal 3 7" xfId="1778"/>
    <cellStyle name="Normal 3 8" xfId="1779"/>
    <cellStyle name="Normal 3 9" xfId="1780"/>
    <cellStyle name="Normal 30" xfId="221"/>
    <cellStyle name="Normal 30 2" xfId="760"/>
    <cellStyle name="Normal 30 2 2" xfId="9679"/>
    <cellStyle name="Normal 30 3" xfId="7791"/>
    <cellStyle name="Normal 30 4" xfId="7792"/>
    <cellStyle name="Normal 30 5" xfId="7793"/>
    <cellStyle name="Normal 30 6" xfId="7794"/>
    <cellStyle name="Normal 30 7" xfId="7795"/>
    <cellStyle name="Normal 30 8" xfId="7796"/>
    <cellStyle name="Normal 300" xfId="7797"/>
    <cellStyle name="Normal 300 2" xfId="13298"/>
    <cellStyle name="Normal 300 2 2" xfId="11579"/>
    <cellStyle name="Normal 301" xfId="7798"/>
    <cellStyle name="Normal 301 2" xfId="10935"/>
    <cellStyle name="Normal 301 2 2" xfId="13336"/>
    <cellStyle name="Normal 302" xfId="7799"/>
    <cellStyle name="Normal 302 2" xfId="11867"/>
    <cellStyle name="Normal 302 2 2" xfId="12359"/>
    <cellStyle name="Normal 303" xfId="7800"/>
    <cellStyle name="Normal 303 2" xfId="11896"/>
    <cellStyle name="Normal 303 2 2" xfId="11111"/>
    <cellStyle name="Normal 304" xfId="7801"/>
    <cellStyle name="Normal 304 2" xfId="11773"/>
    <cellStyle name="Normal 304 2 2" xfId="11036"/>
    <cellStyle name="Normal 305" xfId="7802"/>
    <cellStyle name="Normal 305 2" xfId="12957"/>
    <cellStyle name="Normal 305 2 2" xfId="13145"/>
    <cellStyle name="Normal 306" xfId="7803"/>
    <cellStyle name="Normal 306 2" xfId="11245"/>
    <cellStyle name="Normal 306 2 2" xfId="13131"/>
    <cellStyle name="Normal 307" xfId="7804"/>
    <cellStyle name="Normal 307 2" xfId="13235"/>
    <cellStyle name="Normal 307 2 2" xfId="11035"/>
    <cellStyle name="Normal 308" xfId="7805"/>
    <cellStyle name="Normal 308 2" xfId="11682"/>
    <cellStyle name="Normal 308 2 2" xfId="13272"/>
    <cellStyle name="Normal 309" xfId="7806"/>
    <cellStyle name="Normal 309 2" xfId="12402"/>
    <cellStyle name="Normal 309 2 2" xfId="13008"/>
    <cellStyle name="Normal 31" xfId="222"/>
    <cellStyle name="Normal 31 2" xfId="761"/>
    <cellStyle name="Normal 31 2 2" xfId="9680"/>
    <cellStyle name="Normal 31 3" xfId="7807"/>
    <cellStyle name="Normal 31 4" xfId="7808"/>
    <cellStyle name="Normal 31 5" xfId="7809"/>
    <cellStyle name="Normal 31 6" xfId="7810"/>
    <cellStyle name="Normal 31 7" xfId="7811"/>
    <cellStyle name="Normal 31 8" xfId="7812"/>
    <cellStyle name="Normal 310" xfId="7813"/>
    <cellStyle name="Normal 310 2" xfId="11020"/>
    <cellStyle name="Normal 310 2 2" xfId="11581"/>
    <cellStyle name="Normal 311" xfId="7814"/>
    <cellStyle name="Normal 311 2" xfId="11019"/>
    <cellStyle name="Normal 311 2 2" xfId="11580"/>
    <cellStyle name="Normal 312" xfId="7815"/>
    <cellStyle name="Normal 312 2" xfId="11368"/>
    <cellStyle name="Normal 312 2 2" xfId="11282"/>
    <cellStyle name="Normal 313" xfId="7816"/>
    <cellStyle name="Normal 313 2" xfId="11972"/>
    <cellStyle name="Normal 313 2 2" xfId="11037"/>
    <cellStyle name="Normal 314" xfId="7817"/>
    <cellStyle name="Normal 315" xfId="7818"/>
    <cellStyle name="Normal 315 2" xfId="11022"/>
    <cellStyle name="Normal 316" xfId="7819"/>
    <cellStyle name="Normal 317" xfId="7820"/>
    <cellStyle name="Normal 317 2" xfId="11602"/>
    <cellStyle name="Normal 318" xfId="7821"/>
    <cellStyle name="Normal 318 2" xfId="11021"/>
    <cellStyle name="Normal 319" xfId="7822"/>
    <cellStyle name="Normal 32" xfId="223"/>
    <cellStyle name="Normal 32 2" xfId="762"/>
    <cellStyle name="Normal 32 2 2" xfId="9681"/>
    <cellStyle name="Normal 32 3" xfId="7823"/>
    <cellStyle name="Normal 32 4" xfId="7824"/>
    <cellStyle name="Normal 32 5" xfId="7825"/>
    <cellStyle name="Normal 32 6" xfId="7826"/>
    <cellStyle name="Normal 32 7" xfId="7827"/>
    <cellStyle name="Normal 32 8" xfId="7828"/>
    <cellStyle name="Normal 320" xfId="7829"/>
    <cellStyle name="Normal 320 2" xfId="11728"/>
    <cellStyle name="Normal 321" xfId="7830"/>
    <cellStyle name="Normal 321 2" xfId="11989"/>
    <cellStyle name="Normal 322" xfId="7831"/>
    <cellStyle name="Normal 322 2" xfId="13004"/>
    <cellStyle name="Normal 322 2 2" xfId="13132"/>
    <cellStyle name="Normal 323" xfId="7832"/>
    <cellStyle name="Normal 323 2" xfId="11519"/>
    <cellStyle name="Normal 323 2 2" xfId="13146"/>
    <cellStyle name="Normal 324" xfId="7833"/>
    <cellStyle name="Normal 324 2" xfId="13341"/>
    <cellStyle name="Normal 324 2 2" xfId="11585"/>
    <cellStyle name="Normal 325" xfId="7834"/>
    <cellStyle name="Normal 325 2" xfId="11023"/>
    <cellStyle name="Normal 325 2 2" xfId="11524"/>
    <cellStyle name="Normal 326" xfId="7835"/>
    <cellStyle name="Normal 326 2" xfId="11024"/>
    <cellStyle name="Normal 326 2 2" xfId="11253"/>
    <cellStyle name="Normal 327" xfId="7836"/>
    <cellStyle name="Normal 327 2" xfId="11860"/>
    <cellStyle name="Normal 327 2 2" xfId="13315"/>
    <cellStyle name="Normal 328" xfId="7837"/>
    <cellStyle name="Normal 328 2" xfId="12956"/>
    <cellStyle name="Normal 328 2 2" xfId="13253"/>
    <cellStyle name="Normal 329" xfId="7838"/>
    <cellStyle name="Normal 329 2" xfId="13277"/>
    <cellStyle name="Normal 329 2 2" xfId="13133"/>
    <cellStyle name="Normal 33" xfId="224"/>
    <cellStyle name="Normal 33 2" xfId="763"/>
    <cellStyle name="Normal 33 2 2" xfId="9682"/>
    <cellStyle name="Normal 33 3" xfId="7839"/>
    <cellStyle name="Normal 33 4" xfId="7840"/>
    <cellStyle name="Normal 33 5" xfId="7841"/>
    <cellStyle name="Normal 33 6" xfId="7842"/>
    <cellStyle name="Normal 33 7" xfId="7843"/>
    <cellStyle name="Normal 33 8" xfId="7844"/>
    <cellStyle name="Normal 330" xfId="7845"/>
    <cellStyle name="Normal 330 2" xfId="13124"/>
    <cellStyle name="Normal 330 2 2" xfId="12397"/>
    <cellStyle name="Normal 331" xfId="7846"/>
    <cellStyle name="Normal 331 2" xfId="11025"/>
    <cellStyle name="Normal 331 2 2" xfId="11584"/>
    <cellStyle name="Normal 332" xfId="7847"/>
    <cellStyle name="Normal 332 2" xfId="12390"/>
    <cellStyle name="Normal 332 2 2" xfId="11155"/>
    <cellStyle name="Normal 333" xfId="7848"/>
    <cellStyle name="Normal 333 2" xfId="11572"/>
    <cellStyle name="Normal 333 2 2" xfId="11514"/>
    <cellStyle name="Normal 334" xfId="7849"/>
    <cellStyle name="Normal 334 2" xfId="11026"/>
    <cellStyle name="Normal 334 2 2" xfId="12418"/>
    <cellStyle name="Normal 335" xfId="7850"/>
    <cellStyle name="Normal 335 2" xfId="12353"/>
    <cellStyle name="Normal 335 2 2" xfId="12884"/>
    <cellStyle name="Normal 336" xfId="7851"/>
    <cellStyle name="Normal 336 2" xfId="11491"/>
    <cellStyle name="Normal 336 2 2" xfId="13025"/>
    <cellStyle name="Normal 337" xfId="7852"/>
    <cellStyle name="Normal 337 2" xfId="11679"/>
    <cellStyle name="Normal 337 2 2" xfId="10916"/>
    <cellStyle name="Normal 338" xfId="7853"/>
    <cellStyle name="Normal 338 2" xfId="11369"/>
    <cellStyle name="Normal 338 2 2" xfId="11586"/>
    <cellStyle name="Normal 339" xfId="7854"/>
    <cellStyle name="Normal 339 2" xfId="11370"/>
    <cellStyle name="Normal 339 2 2" xfId="12406"/>
    <cellStyle name="Normal 34" xfId="225"/>
    <cellStyle name="Normal 34 2" xfId="764"/>
    <cellStyle name="Normal 34 2 2" xfId="9683"/>
    <cellStyle name="Normal 34 3" xfId="7855"/>
    <cellStyle name="Normal 34 4" xfId="7856"/>
    <cellStyle name="Normal 34 5" xfId="7857"/>
    <cellStyle name="Normal 34 6" xfId="7858"/>
    <cellStyle name="Normal 34 7" xfId="7859"/>
    <cellStyle name="Normal 34 8" xfId="7860"/>
    <cellStyle name="Normal 340" xfId="7861"/>
    <cellStyle name="Normal 340 2" xfId="11371"/>
    <cellStyle name="Normal 340 2 2" xfId="11588"/>
    <cellStyle name="Normal 341" xfId="7862"/>
    <cellStyle name="Normal 341 2" xfId="13320"/>
    <cellStyle name="Normal 341 2 2" xfId="11587"/>
    <cellStyle name="Normal 342" xfId="7863"/>
    <cellStyle name="Normal 342 2" xfId="11372"/>
    <cellStyle name="Normal 342 2 2" xfId="12378"/>
    <cellStyle name="Normal 343" xfId="7864"/>
    <cellStyle name="Normal 343 2" xfId="13258"/>
    <cellStyle name="Normal 343 2 2" xfId="11305"/>
    <cellStyle name="Normal 344" xfId="7865"/>
    <cellStyle name="Normal 344 2" xfId="12014"/>
    <cellStyle name="Normal 344 2 2" xfId="11583"/>
    <cellStyle name="Normal 345" xfId="7866"/>
    <cellStyle name="Normal 345 2" xfId="11574"/>
    <cellStyle name="Normal 345 2 2" xfId="11589"/>
    <cellStyle name="Normal 346" xfId="7867"/>
    <cellStyle name="Normal 346 2" xfId="11934"/>
    <cellStyle name="Normal 346 2 2" xfId="11483"/>
    <cellStyle name="Normal 347" xfId="7868"/>
    <cellStyle name="Normal 347 2" xfId="10907"/>
    <cellStyle name="Normal 347 2 2" xfId="12984"/>
    <cellStyle name="Normal 348" xfId="7869"/>
    <cellStyle name="Normal 348 2" xfId="12568"/>
    <cellStyle name="Normal 348 2 2" xfId="10942"/>
    <cellStyle name="Normal 349" xfId="7870"/>
    <cellStyle name="Normal 349 2" xfId="11295"/>
    <cellStyle name="Normal 349 2 2" xfId="10941"/>
    <cellStyle name="Normal 35" xfId="226"/>
    <cellStyle name="Normal 35 2" xfId="765"/>
    <cellStyle name="Normal 35 2 2" xfId="9684"/>
    <cellStyle name="Normal 35 3" xfId="7871"/>
    <cellStyle name="Normal 35 4" xfId="7872"/>
    <cellStyle name="Normal 35 5" xfId="7873"/>
    <cellStyle name="Normal 35 6" xfId="7874"/>
    <cellStyle name="Normal 35 7" xfId="7875"/>
    <cellStyle name="Normal 35 8" xfId="7876"/>
    <cellStyle name="Normal 350" xfId="7877"/>
    <cellStyle name="Normal 350 2" xfId="11029"/>
    <cellStyle name="Normal 350 2 2" xfId="12370"/>
    <cellStyle name="Normal 351" xfId="7878"/>
    <cellStyle name="Normal 351 2" xfId="10908"/>
    <cellStyle name="Normal 351 2 2" xfId="11528"/>
    <cellStyle name="Normal 352" xfId="7879"/>
    <cellStyle name="Normal 352 2" xfId="10925"/>
    <cellStyle name="Normal 352 2 2" xfId="13337"/>
    <cellStyle name="Normal 353" xfId="7880"/>
    <cellStyle name="Normal 353 2" xfId="12569"/>
    <cellStyle name="Normal 353 2 2" xfId="13273"/>
    <cellStyle name="Normal 354" xfId="7881"/>
    <cellStyle name="Normal 354 2" xfId="11910"/>
    <cellStyle name="Normal 354 2 2" xfId="11156"/>
    <cellStyle name="Normal 355" xfId="7882"/>
    <cellStyle name="Normal 355 2" xfId="12571"/>
    <cellStyle name="Normal 355 2 2" xfId="10909"/>
    <cellStyle name="Normal 356" xfId="7883"/>
    <cellStyle name="Normal 356 2" xfId="7884"/>
    <cellStyle name="Normal 356 3" xfId="7885"/>
    <cellStyle name="Normal 356 3 2" xfId="7886"/>
    <cellStyle name="Normal 356 4" xfId="13297"/>
    <cellStyle name="Normal 356 4 2" xfId="11283"/>
    <cellStyle name="Normal 357" xfId="7887"/>
    <cellStyle name="Normal 357 2" xfId="7888"/>
    <cellStyle name="Normal 357 3" xfId="7889"/>
    <cellStyle name="Normal 357 3 2" xfId="7890"/>
    <cellStyle name="Normal 357 4" xfId="11820"/>
    <cellStyle name="Normal 357 4 2" xfId="10944"/>
    <cellStyle name="Normal 358" xfId="7891"/>
    <cellStyle name="Normal 358 2" xfId="13234"/>
    <cellStyle name="Normal 358 2 2" xfId="10943"/>
    <cellStyle name="Normal 359" xfId="7892"/>
    <cellStyle name="Normal 359 2" xfId="12570"/>
    <cellStyle name="Normal 359 2 2" xfId="11252"/>
    <cellStyle name="Normal 36" xfId="227"/>
    <cellStyle name="Normal 36 2" xfId="766"/>
    <cellStyle name="Normal 36 2 2" xfId="9685"/>
    <cellStyle name="Normal 36 3" xfId="7893"/>
    <cellStyle name="Normal 36 4" xfId="7894"/>
    <cellStyle name="Normal 36 5" xfId="7895"/>
    <cellStyle name="Normal 36 6" xfId="7896"/>
    <cellStyle name="Normal 36 7" xfId="7897"/>
    <cellStyle name="Normal 36 8" xfId="7898"/>
    <cellStyle name="Normal 360" xfId="7899"/>
    <cellStyle name="Normal 360 2" xfId="12912"/>
    <cellStyle name="Normal 360 2 2" xfId="11290"/>
    <cellStyle name="Normal 361" xfId="7900"/>
    <cellStyle name="Normal 361 2" xfId="13296"/>
    <cellStyle name="Normal 361 2 2" xfId="12991"/>
    <cellStyle name="Normal 362" xfId="7901"/>
    <cellStyle name="Normal 362 2" xfId="11373"/>
    <cellStyle name="Normal 362 2 2" xfId="13316"/>
    <cellStyle name="Normal 363" xfId="7902"/>
    <cellStyle name="Normal 363 2" xfId="13024"/>
    <cellStyle name="Normal 363 2 2" xfId="10945"/>
    <cellStyle name="Normal 364" xfId="7903"/>
    <cellStyle name="Normal 364 2" xfId="11783"/>
    <cellStyle name="Normal 364 2 2" xfId="10946"/>
    <cellStyle name="Normal 365" xfId="7904"/>
    <cellStyle name="Normal 365 2" xfId="11374"/>
    <cellStyle name="Normal 365 2 2" xfId="11039"/>
    <cellStyle name="Normal 366" xfId="7905"/>
    <cellStyle name="Normal 366 2" xfId="13233"/>
    <cellStyle name="Normal 366 2 2" xfId="13254"/>
    <cellStyle name="Normal 367" xfId="7906"/>
    <cellStyle name="Normal 367 2" xfId="11146"/>
    <cellStyle name="Normal 367 2 2" xfId="12396"/>
    <cellStyle name="Normal 368" xfId="7907"/>
    <cellStyle name="Normal 368 2" xfId="11246"/>
    <cellStyle name="Normal 368 2 2" xfId="10947"/>
    <cellStyle name="Normal 369" xfId="7908"/>
    <cellStyle name="Normal 369 2" xfId="11468"/>
    <cellStyle name="Normal 369 2 2" xfId="11268"/>
    <cellStyle name="Normal 37" xfId="228"/>
    <cellStyle name="Normal 37 10" xfId="9033"/>
    <cellStyle name="Normal 37 11" xfId="10659"/>
    <cellStyle name="Normal 37 12" xfId="10791"/>
    <cellStyle name="Normal 37 2" xfId="229"/>
    <cellStyle name="Normal 37 2 10" xfId="10660"/>
    <cellStyle name="Normal 37 2 11" xfId="10792"/>
    <cellStyle name="Normal 37 2 2" xfId="9219"/>
    <cellStyle name="Normal 37 2 2 2" xfId="9358"/>
    <cellStyle name="Normal 37 2 2 2 2" xfId="9773"/>
    <cellStyle name="Normal 37 2 2 2 2 2" xfId="10066"/>
    <cellStyle name="Normal 37 2 2 2 3" xfId="10065"/>
    <cellStyle name="Normal 37 2 2 3" xfId="9493"/>
    <cellStyle name="Normal 37 2 2 3 2" xfId="10067"/>
    <cellStyle name="Normal 37 2 2 4" xfId="10064"/>
    <cellStyle name="Normal 37 2 2 5" xfId="10705"/>
    <cellStyle name="Normal 37 2 2 6" xfId="10836"/>
    <cellStyle name="Normal 37 2 3" xfId="9275"/>
    <cellStyle name="Normal 37 2 3 2" xfId="9393"/>
    <cellStyle name="Normal 37 2 3 2 2" xfId="9814"/>
    <cellStyle name="Normal 37 2 3 2 2 2" xfId="10070"/>
    <cellStyle name="Normal 37 2 3 2 3" xfId="10069"/>
    <cellStyle name="Normal 37 2 3 3" xfId="9533"/>
    <cellStyle name="Normal 37 2 3 3 2" xfId="10071"/>
    <cellStyle name="Normal 37 2 3 4" xfId="10068"/>
    <cellStyle name="Normal 37 2 3 5" xfId="10745"/>
    <cellStyle name="Normal 37 2 3 6" xfId="10875"/>
    <cellStyle name="Normal 37 2 4" xfId="9176"/>
    <cellStyle name="Normal 37 2 4 2" xfId="9628"/>
    <cellStyle name="Normal 37 2 4 2 2" xfId="10073"/>
    <cellStyle name="Normal 37 2 4 3" xfId="10072"/>
    <cellStyle name="Normal 37 2 5" xfId="9320"/>
    <cellStyle name="Normal 37 2 5 2" xfId="9731"/>
    <cellStyle name="Normal 37 2 5 2 2" xfId="10075"/>
    <cellStyle name="Normal 37 2 5 3" xfId="10074"/>
    <cellStyle name="Normal 37 2 6" xfId="9102"/>
    <cellStyle name="Normal 37 2 6 2" xfId="9581"/>
    <cellStyle name="Normal 37 2 6 2 2" xfId="10077"/>
    <cellStyle name="Normal 37 2 6 3" xfId="10076"/>
    <cellStyle name="Normal 37 2 7" xfId="9450"/>
    <cellStyle name="Normal 37 2 7 2" xfId="10078"/>
    <cellStyle name="Normal 37 2 8" xfId="9875"/>
    <cellStyle name="Normal 37 2 9" xfId="9034"/>
    <cellStyle name="Normal 37 3" xfId="9218"/>
    <cellStyle name="Normal 37 3 2" xfId="9357"/>
    <cellStyle name="Normal 37 3 2 2" xfId="9772"/>
    <cellStyle name="Normal 37 3 2 2 2" xfId="10081"/>
    <cellStyle name="Normal 37 3 2 3" xfId="10080"/>
    <cellStyle name="Normal 37 3 3" xfId="9492"/>
    <cellStyle name="Normal 37 3 3 2" xfId="10082"/>
    <cellStyle name="Normal 37 3 4" xfId="10079"/>
    <cellStyle name="Normal 37 3 5" xfId="10704"/>
    <cellStyle name="Normal 37 3 6" xfId="10835"/>
    <cellStyle name="Normal 37 4" xfId="9274"/>
    <cellStyle name="Normal 37 4 2" xfId="9392"/>
    <cellStyle name="Normal 37 4 2 2" xfId="9813"/>
    <cellStyle name="Normal 37 4 2 2 2" xfId="10085"/>
    <cellStyle name="Normal 37 4 2 3" xfId="10084"/>
    <cellStyle name="Normal 37 4 3" xfId="9532"/>
    <cellStyle name="Normal 37 4 3 2" xfId="10086"/>
    <cellStyle name="Normal 37 4 4" xfId="10083"/>
    <cellStyle name="Normal 37 4 5" xfId="10744"/>
    <cellStyle name="Normal 37 4 6" xfId="10874"/>
    <cellStyle name="Normal 37 5" xfId="9175"/>
    <cellStyle name="Normal 37 5 2" xfId="9627"/>
    <cellStyle name="Normal 37 5 2 2" xfId="10088"/>
    <cellStyle name="Normal 37 5 3" xfId="10087"/>
    <cellStyle name="Normal 37 6" xfId="9319"/>
    <cellStyle name="Normal 37 6 2" xfId="9730"/>
    <cellStyle name="Normal 37 6 2 2" xfId="10090"/>
    <cellStyle name="Normal 37 6 3" xfId="10089"/>
    <cellStyle name="Normal 37 7" xfId="9101"/>
    <cellStyle name="Normal 37 7 2" xfId="9580"/>
    <cellStyle name="Normal 37 7 2 2" xfId="10092"/>
    <cellStyle name="Normal 37 7 3" xfId="10091"/>
    <cellStyle name="Normal 37 8" xfId="9449"/>
    <cellStyle name="Normal 37 8 2" xfId="10093"/>
    <cellStyle name="Normal 37 9" xfId="9874"/>
    <cellStyle name="Normal 370" xfId="7909"/>
    <cellStyle name="Normal 370 2" xfId="11030"/>
    <cellStyle name="Normal 370 2 2" xfId="12417"/>
    <cellStyle name="Normal 371" xfId="7910"/>
    <cellStyle name="Normal 371 2" xfId="13126"/>
    <cellStyle name="Normal 371 2 2" xfId="12995"/>
    <cellStyle name="Normal 372" xfId="7911"/>
    <cellStyle name="Normal 372 2" xfId="12381"/>
    <cellStyle name="Normal 372 2 2" xfId="13293"/>
    <cellStyle name="Normal 373" xfId="7912"/>
    <cellStyle name="Normal 373 2" xfId="13105"/>
    <cellStyle name="Normal 373 2 2" xfId="13230"/>
    <cellStyle name="Normal 374" xfId="7913"/>
    <cellStyle name="Normal 374 2" xfId="13127"/>
    <cellStyle name="Normal 374 2 2" xfId="11164"/>
    <cellStyle name="Normal 375" xfId="7914"/>
    <cellStyle name="Normal 375 2" xfId="11575"/>
    <cellStyle name="Normal 375 2 2" xfId="13023"/>
    <cellStyle name="Normal 376" xfId="7915"/>
    <cellStyle name="Normal 376 2" xfId="12360"/>
    <cellStyle name="Normal 376 2 2" xfId="11249"/>
    <cellStyle name="Normal 377" xfId="7916"/>
    <cellStyle name="Normal 377 2" xfId="13166"/>
    <cellStyle name="Normal 377 2 2" xfId="10948"/>
    <cellStyle name="Normal 378" xfId="7917"/>
    <cellStyle name="Normal 378 2" xfId="10936"/>
    <cellStyle name="Normal 378 2 2" xfId="12407"/>
    <cellStyle name="Normal 379" xfId="7918"/>
    <cellStyle name="Normal 379 2" xfId="11031"/>
    <cellStyle name="Normal 379 2 2" xfId="10950"/>
    <cellStyle name="Normal 38" xfId="230"/>
    <cellStyle name="Normal 38 10" xfId="10661"/>
    <cellStyle name="Normal 38 11" xfId="10793"/>
    <cellStyle name="Normal 38 12" xfId="8964"/>
    <cellStyle name="Normal 38 2" xfId="767"/>
    <cellStyle name="Normal 38 2 2" xfId="9359"/>
    <cellStyle name="Normal 38 2 2 2" xfId="9774"/>
    <cellStyle name="Normal 38 2 2 2 2" xfId="10096"/>
    <cellStyle name="Normal 38 2 2 3" xfId="10095"/>
    <cellStyle name="Normal 38 2 3" xfId="9494"/>
    <cellStyle name="Normal 38 2 3 2" xfId="10097"/>
    <cellStyle name="Normal 38 2 4" xfId="10094"/>
    <cellStyle name="Normal 38 2 5" xfId="10706"/>
    <cellStyle name="Normal 38 2 6" xfId="10837"/>
    <cellStyle name="Normal 38 2 7" xfId="9220"/>
    <cellStyle name="Normal 38 3" xfId="7919"/>
    <cellStyle name="Normal 38 3 2" xfId="9394"/>
    <cellStyle name="Normal 38 3 2 2" xfId="9815"/>
    <cellStyle name="Normal 38 3 2 2 2" xfId="10100"/>
    <cellStyle name="Normal 38 3 2 3" xfId="10099"/>
    <cellStyle name="Normal 38 3 3" xfId="9534"/>
    <cellStyle name="Normal 38 3 3 2" xfId="10101"/>
    <cellStyle name="Normal 38 3 4" xfId="10098"/>
    <cellStyle name="Normal 38 3 5" xfId="10746"/>
    <cellStyle name="Normal 38 3 6" xfId="10876"/>
    <cellStyle name="Normal 38 3 7" xfId="9276"/>
    <cellStyle name="Normal 38 4" xfId="7920"/>
    <cellStyle name="Normal 38 4 2" xfId="9629"/>
    <cellStyle name="Normal 38 4 2 2" xfId="10103"/>
    <cellStyle name="Normal 38 4 3" xfId="10102"/>
    <cellStyle name="Normal 38 4 4" xfId="9177"/>
    <cellStyle name="Normal 38 5" xfId="7921"/>
    <cellStyle name="Normal 38 5 2" xfId="9732"/>
    <cellStyle name="Normal 38 5 2 2" xfId="10105"/>
    <cellStyle name="Normal 38 5 3" xfId="10104"/>
    <cellStyle name="Normal 38 5 4" xfId="9321"/>
    <cellStyle name="Normal 38 6" xfId="7922"/>
    <cellStyle name="Normal 38 6 2" xfId="9582"/>
    <cellStyle name="Normal 38 6 2 2" xfId="10107"/>
    <cellStyle name="Normal 38 6 3" xfId="10106"/>
    <cellStyle name="Normal 38 6 4" xfId="9103"/>
    <cellStyle name="Normal 38 7" xfId="7923"/>
    <cellStyle name="Normal 38 7 2" xfId="10108"/>
    <cellStyle name="Normal 38 7 3" xfId="9451"/>
    <cellStyle name="Normal 38 8" xfId="7924"/>
    <cellStyle name="Normal 38 8 2" xfId="9876"/>
    <cellStyle name="Normal 38 9" xfId="9035"/>
    <cellStyle name="Normal 380" xfId="7925"/>
    <cellStyle name="Normal 380 2" xfId="11274"/>
    <cellStyle name="Normal 380 2 2" xfId="10949"/>
    <cellStyle name="Normal 381" xfId="7926"/>
    <cellStyle name="Normal 381 2" xfId="13007"/>
    <cellStyle name="Normal 381 2 2" xfId="12379"/>
    <cellStyle name="Normal 382" xfId="7927"/>
    <cellStyle name="Normal 382 2" xfId="13335"/>
    <cellStyle name="Normal 382 2 2" xfId="11073"/>
    <cellStyle name="Normal 383" xfId="7928"/>
    <cellStyle name="Normal 383 2" xfId="13271"/>
    <cellStyle name="Normal 383 2 2" xfId="10951"/>
    <cellStyle name="Normal 384" xfId="7929"/>
    <cellStyle name="Normal 384 2" xfId="12737"/>
    <cellStyle name="Normal 384 2 2" xfId="11040"/>
    <cellStyle name="Normal 385" xfId="7930"/>
    <cellStyle name="Normal 385 2" xfId="10937"/>
    <cellStyle name="Normal 385 2 2" xfId="12358"/>
    <cellStyle name="Normal 386" xfId="7931"/>
    <cellStyle name="Normal 386 2" xfId="11544"/>
    <cellStyle name="Normal 386 2 2" xfId="12981"/>
    <cellStyle name="Normal 387" xfId="7932"/>
    <cellStyle name="Normal 387 2" xfId="12222"/>
    <cellStyle name="Normal 387 2 2" xfId="10953"/>
    <cellStyle name="Normal 388" xfId="7933"/>
    <cellStyle name="Normal 388 2" xfId="11809"/>
    <cellStyle name="Normal 388 2 2" xfId="10952"/>
    <cellStyle name="Normal 389" xfId="7934"/>
    <cellStyle name="Normal 389 2" xfId="11254"/>
    <cellStyle name="Normal 389 2 2" xfId="12371"/>
    <cellStyle name="Normal 39" xfId="231"/>
    <cellStyle name="Normal 39 2" xfId="9221"/>
    <cellStyle name="Normal 39 2 2" xfId="9686"/>
    <cellStyle name="Normal 39 3" xfId="9140"/>
    <cellStyle name="Normal 39 4" xfId="9067"/>
    <cellStyle name="Normal 39 5" xfId="8999"/>
    <cellStyle name="Normal 39 6" xfId="8971"/>
    <cellStyle name="Normal 390" xfId="7935"/>
    <cellStyle name="Normal 391" xfId="7936"/>
    <cellStyle name="Normal 392" xfId="7937"/>
    <cellStyle name="Normal 393" xfId="7938"/>
    <cellStyle name="Normal 394" xfId="7939"/>
    <cellStyle name="Normal 395" xfId="7940"/>
    <cellStyle name="Normal 396" xfId="7941"/>
    <cellStyle name="Normal 397" xfId="7942"/>
    <cellStyle name="Normal 398" xfId="7943"/>
    <cellStyle name="Normal 399" xfId="7944"/>
    <cellStyle name="Normal 4" xfId="32"/>
    <cellStyle name="Normal 4 10" xfId="1781"/>
    <cellStyle name="Normal 4 11" xfId="7945"/>
    <cellStyle name="Normal 4 12" xfId="7946"/>
    <cellStyle name="Normal 4 2" xfId="92"/>
    <cellStyle name="Normal 4 2 10" xfId="2952"/>
    <cellStyle name="Normal 4 2 10 2" xfId="4457"/>
    <cellStyle name="Normal 4 2 10 2 2" xfId="13081"/>
    <cellStyle name="Normal 4 2 10 3" xfId="7947"/>
    <cellStyle name="Normal 4 2 10 4" xfId="13538"/>
    <cellStyle name="Normal 4 2 11" xfId="7948"/>
    <cellStyle name="Normal 4 2 12" xfId="7949"/>
    <cellStyle name="Normal 4 2 2" xfId="232"/>
    <cellStyle name="Normal 4 2 2 2" xfId="1783"/>
    <cellStyle name="Normal 4 2 2 2 2" xfId="7950"/>
    <cellStyle name="Normal 4 2 2 3" xfId="1784"/>
    <cellStyle name="Normal 4 2 2 3 2" xfId="7951"/>
    <cellStyle name="Normal 4 2 2 4" xfId="1785"/>
    <cellStyle name="Normal 4 2 2 5" xfId="1782"/>
    <cellStyle name="Normal 4 2 2 6" xfId="2953"/>
    <cellStyle name="Normal 4 2 2 6 2" xfId="7952"/>
    <cellStyle name="Normal 4 2 2 6 2 2" xfId="12579"/>
    <cellStyle name="Normal 4 2 2 6 2 3" xfId="12449"/>
    <cellStyle name="Normal 4 2 2 6 3" xfId="7953"/>
    <cellStyle name="Normal 4 2 2 6 4" xfId="13539"/>
    <cellStyle name="Normal 4 2 2 7" xfId="7954"/>
    <cellStyle name="Normal 4 2 2 8" xfId="7955"/>
    <cellStyle name="Normal 4 2 2 9" xfId="7956"/>
    <cellStyle name="Normal 4 2 3" xfId="719"/>
    <cellStyle name="Normal 4 2 3 2" xfId="7957"/>
    <cellStyle name="Normal 4 2 4" xfId="1786"/>
    <cellStyle name="Normal 4 2 4 2" xfId="7958"/>
    <cellStyle name="Normal 4 2 5" xfId="1787"/>
    <cellStyle name="Normal 4 2 5 2" xfId="1788"/>
    <cellStyle name="Normal 4 2 5 3" xfId="1789"/>
    <cellStyle name="Normal 4 2 5 4" xfId="13489"/>
    <cellStyle name="Normal 4 2 6" xfId="1790"/>
    <cellStyle name="Normal 4 2 6 2" xfId="7959"/>
    <cellStyle name="Normal 4 2 7" xfId="1791"/>
    <cellStyle name="Normal 4 2 8" xfId="1792"/>
    <cellStyle name="Normal 4 2 9" xfId="1793"/>
    <cellStyle name="Normal 4 3" xfId="233"/>
    <cellStyle name="Normal 4 3 2" xfId="768"/>
    <cellStyle name="Normal 4 3 2 2" xfId="7960"/>
    <cellStyle name="Normal 4 3 3" xfId="2954"/>
    <cellStyle name="Normal 4 3 3 2" xfId="7961"/>
    <cellStyle name="Normal 4 3 3 2 2" xfId="13331"/>
    <cellStyle name="Normal 4 3 3 2 3" xfId="11343"/>
    <cellStyle name="Normal 4 3 3 3" xfId="7962"/>
    <cellStyle name="Normal 4 3 3 4" xfId="13540"/>
    <cellStyle name="Normal 4 3 4" xfId="7963"/>
    <cellStyle name="Normal 4 3 5" xfId="7964"/>
    <cellStyle name="Normal 4 3 6" xfId="7965"/>
    <cellStyle name="Normal 4 3 7" xfId="7966"/>
    <cellStyle name="Normal 4 3 8" xfId="7967"/>
    <cellStyle name="Normal 4 3 9" xfId="9222"/>
    <cellStyle name="Normal 4 4" xfId="660"/>
    <cellStyle name="Normal 4 4 2" xfId="2955"/>
    <cellStyle name="Normal 4 5" xfId="1794"/>
    <cellStyle name="Normal 4 5 2" xfId="10607"/>
    <cellStyle name="Normal 4 6" xfId="1795"/>
    <cellStyle name="Normal 4 7" xfId="1796"/>
    <cellStyle name="Normal 4 8" xfId="1797"/>
    <cellStyle name="Normal 4 9" xfId="1798"/>
    <cellStyle name="Normal 40" xfId="234"/>
    <cellStyle name="Normal 40 2" xfId="9223"/>
    <cellStyle name="Normal 40 2 2" xfId="9687"/>
    <cellStyle name="Normal 40 3" xfId="9141"/>
    <cellStyle name="Normal 40 4" xfId="9068"/>
    <cellStyle name="Normal 40 5" xfId="9000"/>
    <cellStyle name="Normal 40 6" xfId="8972"/>
    <cellStyle name="Normal 400" xfId="7968"/>
    <cellStyle name="Normal 401" xfId="7969"/>
    <cellStyle name="Normal 402" xfId="7970"/>
    <cellStyle name="Normal 403" xfId="7971"/>
    <cellStyle name="Normal 404" xfId="7972"/>
    <cellStyle name="Normal 405" xfId="7973"/>
    <cellStyle name="Normal 406" xfId="7974"/>
    <cellStyle name="Normal 407" xfId="7975"/>
    <cellStyle name="Normal 408" xfId="7976"/>
    <cellStyle name="Normal 409" xfId="2535"/>
    <cellStyle name="Normal 409 2" xfId="7977"/>
    <cellStyle name="Normal 409 3" xfId="13535"/>
    <cellStyle name="Normal 41" xfId="235"/>
    <cellStyle name="Normal 41 2" xfId="9224"/>
    <cellStyle name="Normal 41 2 2" xfId="9688"/>
    <cellStyle name="Normal 41 3" xfId="9142"/>
    <cellStyle name="Normal 41 4" xfId="9069"/>
    <cellStyle name="Normal 41 5" xfId="9001"/>
    <cellStyle name="Normal 41 6" xfId="8973"/>
    <cellStyle name="Normal 410" xfId="7978"/>
    <cellStyle name="Normal 411" xfId="7979"/>
    <cellStyle name="Normal 412" xfId="7980"/>
    <cellStyle name="Normal 413" xfId="7981"/>
    <cellStyle name="Normal 414" xfId="7982"/>
    <cellStyle name="Normal 415" xfId="7983"/>
    <cellStyle name="Normal 416" xfId="7984"/>
    <cellStyle name="Normal 417" xfId="7985"/>
    <cellStyle name="Normal 418" xfId="7986"/>
    <cellStyle name="Normal 419" xfId="7987"/>
    <cellStyle name="Normal 42" xfId="236"/>
    <cellStyle name="Normal 42 2" xfId="9225"/>
    <cellStyle name="Normal 42 2 2" xfId="9689"/>
    <cellStyle name="Normal 42 3" xfId="9143"/>
    <cellStyle name="Normal 42 4" xfId="9070"/>
    <cellStyle name="Normal 42 5" xfId="9002"/>
    <cellStyle name="Normal 42 6" xfId="8974"/>
    <cellStyle name="Normal 420" xfId="7988"/>
    <cellStyle name="Normal 421" xfId="7989"/>
    <cellStyle name="Normal 422" xfId="7990"/>
    <cellStyle name="Normal 423" xfId="7991"/>
    <cellStyle name="Normal 424" xfId="7992"/>
    <cellStyle name="Normal 425" xfId="7993"/>
    <cellStyle name="Normal 426" xfId="7994"/>
    <cellStyle name="Normal 427" xfId="7995"/>
    <cellStyle name="Normal 428" xfId="7996"/>
    <cellStyle name="Normal 429" xfId="7997"/>
    <cellStyle name="Normal 43" xfId="237"/>
    <cellStyle name="Normal 43 2" xfId="9226"/>
    <cellStyle name="Normal 43 2 2" xfId="9690"/>
    <cellStyle name="Normal 43 3" xfId="9144"/>
    <cellStyle name="Normal 43 4" xfId="9071"/>
    <cellStyle name="Normal 43 5" xfId="9003"/>
    <cellStyle name="Normal 43 6" xfId="8975"/>
    <cellStyle name="Normal 430" xfId="7998"/>
    <cellStyle name="Normal 431" xfId="7999"/>
    <cellStyle name="Normal 432" xfId="8000"/>
    <cellStyle name="Normal 433" xfId="8001"/>
    <cellStyle name="Normal 434" xfId="8002"/>
    <cellStyle name="Normal 435" xfId="8003"/>
    <cellStyle name="Normal 436" xfId="8004"/>
    <cellStyle name="Normal 437" xfId="8005"/>
    <cellStyle name="Normal 438" xfId="8006"/>
    <cellStyle name="Normal 439" xfId="8007"/>
    <cellStyle name="Normal 44" xfId="238"/>
    <cellStyle name="Normal 44 2" xfId="9227"/>
    <cellStyle name="Normal 44 2 2" xfId="9691"/>
    <cellStyle name="Normal 44 3" xfId="9145"/>
    <cellStyle name="Normal 44 4" xfId="9072"/>
    <cellStyle name="Normal 44 5" xfId="9004"/>
    <cellStyle name="Normal 44 6" xfId="8976"/>
    <cellStyle name="Normal 440" xfId="8008"/>
    <cellStyle name="Normal 441" xfId="8009"/>
    <cellStyle name="Normal 442" xfId="8010"/>
    <cellStyle name="Normal 443" xfId="8011"/>
    <cellStyle name="Normal 444" xfId="8012"/>
    <cellStyle name="Normal 445" xfId="8013"/>
    <cellStyle name="Normal 446" xfId="8014"/>
    <cellStyle name="Normal 447" xfId="8015"/>
    <cellStyle name="Normal 448" xfId="8016"/>
    <cellStyle name="Normal 449" xfId="8017"/>
    <cellStyle name="Normal 45" xfId="239"/>
    <cellStyle name="Normal 45 2" xfId="9228"/>
    <cellStyle name="Normal 45 2 2" xfId="9692"/>
    <cellStyle name="Normal 45 3" xfId="9146"/>
    <cellStyle name="Normal 45 4" xfId="9073"/>
    <cellStyle name="Normal 45 5" xfId="9005"/>
    <cellStyle name="Normal 45 6" xfId="8977"/>
    <cellStyle name="Normal 450" xfId="8018"/>
    <cellStyle name="Normal 451" xfId="987"/>
    <cellStyle name="Normal 452" xfId="8019"/>
    <cellStyle name="Normal 453" xfId="8020"/>
    <cellStyle name="Normal 454" xfId="8021"/>
    <cellStyle name="Normal 455" xfId="8022"/>
    <cellStyle name="Normal 456" xfId="8962"/>
    <cellStyle name="Normal 46" xfId="240"/>
    <cellStyle name="Normal 46 2" xfId="9229"/>
    <cellStyle name="Normal 46 2 2" xfId="9693"/>
    <cellStyle name="Normal 46 3" xfId="9147"/>
    <cellStyle name="Normal 46 4" xfId="9074"/>
    <cellStyle name="Normal 46 5" xfId="9006"/>
    <cellStyle name="Normal 46 6" xfId="8978"/>
    <cellStyle name="Normal 47" xfId="241"/>
    <cellStyle name="Normal 47 2" xfId="9230"/>
    <cellStyle name="Normal 47 2 2" xfId="9694"/>
    <cellStyle name="Normal 47 3" xfId="9148"/>
    <cellStyle name="Normal 47 4" xfId="9075"/>
    <cellStyle name="Normal 47 5" xfId="9007"/>
    <cellStyle name="Normal 47 6" xfId="8979"/>
    <cellStyle name="Normal 48" xfId="242"/>
    <cellStyle name="Normal 48 2" xfId="9231"/>
    <cellStyle name="Normal 48 2 2" xfId="9695"/>
    <cellStyle name="Normal 48 3" xfId="9149"/>
    <cellStyle name="Normal 48 4" xfId="9076"/>
    <cellStyle name="Normal 48 5" xfId="9008"/>
    <cellStyle name="Normal 48 6" xfId="8980"/>
    <cellStyle name="Normal 49" xfId="243"/>
    <cellStyle name="Normal 49 2" xfId="9232"/>
    <cellStyle name="Normal 49 2 2" xfId="9696"/>
    <cellStyle name="Normal 49 3" xfId="9150"/>
    <cellStyle name="Normal 49 4" xfId="9077"/>
    <cellStyle name="Normal 49 5" xfId="9009"/>
    <cellStyle name="Normal 49 6" xfId="8981"/>
    <cellStyle name="Normal 5" xfId="33"/>
    <cellStyle name="Normal 5 10" xfId="9452"/>
    <cellStyle name="Normal 5 10 2" xfId="10109"/>
    <cellStyle name="Normal 5 11" xfId="9877"/>
    <cellStyle name="Normal 5 12" xfId="9036"/>
    <cellStyle name="Normal 5 13" xfId="10640"/>
    <cellStyle name="Normal 5 14" xfId="10662"/>
    <cellStyle name="Normal 5 15" xfId="10794"/>
    <cellStyle name="Normal 5 2" xfId="34"/>
    <cellStyle name="Normal 5 2 10" xfId="9878"/>
    <cellStyle name="Normal 5 2 11" xfId="9037"/>
    <cellStyle name="Normal 5 2 12" xfId="10663"/>
    <cellStyle name="Normal 5 2 13" xfId="10795"/>
    <cellStyle name="Normal 5 2 2" xfId="72"/>
    <cellStyle name="Normal 5 2 2 10" xfId="1799"/>
    <cellStyle name="Normal 5 2 2 10 2" xfId="10664"/>
    <cellStyle name="Normal 5 2 2 11" xfId="1800"/>
    <cellStyle name="Normal 5 2 2 11 2" xfId="10796"/>
    <cellStyle name="Normal 5 2 2 12" xfId="1801"/>
    <cellStyle name="Normal 5 2 2 13" xfId="8023"/>
    <cellStyle name="Normal 5 2 2 14" xfId="8024"/>
    <cellStyle name="Normal 5 2 2 2" xfId="93"/>
    <cellStyle name="Normal 5 2 2 2 10" xfId="8025"/>
    <cellStyle name="Normal 5 2 2 2 11" xfId="8026"/>
    <cellStyle name="Normal 5 2 2 2 12" xfId="9233"/>
    <cellStyle name="Normal 5 2 2 2 2" xfId="720"/>
    <cellStyle name="Normal 5 2 2 2 2 2" xfId="9776"/>
    <cellStyle name="Normal 5 2 2 2 2 2 2" xfId="10112"/>
    <cellStyle name="Normal 5 2 2 2 2 3" xfId="10111"/>
    <cellStyle name="Normal 5 2 2 2 2 4" xfId="9360"/>
    <cellStyle name="Normal 5 2 2 2 3" xfId="1802"/>
    <cellStyle name="Normal 5 2 2 2 3 2" xfId="10113"/>
    <cellStyle name="Normal 5 2 2 2 3 3" xfId="9497"/>
    <cellStyle name="Normal 5 2 2 2 4" xfId="1803"/>
    <cellStyle name="Normal 5 2 2 2 4 2" xfId="10110"/>
    <cellStyle name="Normal 5 2 2 2 5" xfId="1804"/>
    <cellStyle name="Normal 5 2 2 2 5 2" xfId="10709"/>
    <cellStyle name="Normal 5 2 2 2 6" xfId="1805"/>
    <cellStyle name="Normal 5 2 2 2 6 2" xfId="10840"/>
    <cellStyle name="Normal 5 2 2 2 7" xfId="1806"/>
    <cellStyle name="Normal 5 2 2 2 8" xfId="1807"/>
    <cellStyle name="Normal 5 2 2 2 9" xfId="1808"/>
    <cellStyle name="Normal 5 2 2 3" xfId="438"/>
    <cellStyle name="Normal 5 2 2 3 2" xfId="9397"/>
    <cellStyle name="Normal 5 2 2 3 2 2" xfId="9818"/>
    <cellStyle name="Normal 5 2 2 3 2 2 2" xfId="10116"/>
    <cellStyle name="Normal 5 2 2 3 2 3" xfId="10115"/>
    <cellStyle name="Normal 5 2 2 3 3" xfId="9537"/>
    <cellStyle name="Normal 5 2 2 3 3 2" xfId="10117"/>
    <cellStyle name="Normal 5 2 2 3 4" xfId="10114"/>
    <cellStyle name="Normal 5 2 2 3 5" xfId="10749"/>
    <cellStyle name="Normal 5 2 2 3 6" xfId="10879"/>
    <cellStyle name="Normal 5 2 2 4" xfId="439"/>
    <cellStyle name="Normal 5 2 2 4 2" xfId="1810"/>
    <cellStyle name="Normal 5 2 2 4 2 2" xfId="10118"/>
    <cellStyle name="Normal 5 2 2 4 2 3" xfId="9632"/>
    <cellStyle name="Normal 5 2 2 4 3" xfId="1811"/>
    <cellStyle name="Normal 5 2 2 4 4" xfId="1812"/>
    <cellStyle name="Normal 5 2 2 4 5" xfId="1809"/>
    <cellStyle name="Normal 5 2 2 4 6" xfId="8027"/>
    <cellStyle name="Normal 5 2 2 4 7" xfId="8028"/>
    <cellStyle name="Normal 5 2 2 4 8" xfId="8029"/>
    <cellStyle name="Normal 5 2 2 4 9" xfId="8030"/>
    <cellStyle name="Normal 5 2 2 5" xfId="1073"/>
    <cellStyle name="Normal 5 2 2 5 2" xfId="9735"/>
    <cellStyle name="Normal 5 2 2 5 2 2" xfId="10120"/>
    <cellStyle name="Normal 5 2 2 5 3" xfId="10119"/>
    <cellStyle name="Normal 5 2 2 6" xfId="1813"/>
    <cellStyle name="Normal 5 2 2 6 2" xfId="9585"/>
    <cellStyle name="Normal 5 2 2 6 2 2" xfId="10122"/>
    <cellStyle name="Normal 5 2 2 6 3" xfId="10121"/>
    <cellStyle name="Normal 5 2 2 6 4" xfId="9106"/>
    <cellStyle name="Normal 5 2 2 7" xfId="1814"/>
    <cellStyle name="Normal 5 2 2 7 2" xfId="10123"/>
    <cellStyle name="Normal 5 2 2 7 3" xfId="9454"/>
    <cellStyle name="Normal 5 2 2 8" xfId="1815"/>
    <cellStyle name="Normal 5 2 2 8 2" xfId="9879"/>
    <cellStyle name="Normal 5 2 2 9" xfId="1816"/>
    <cellStyle name="Normal 5 2 2 9 2" xfId="9038"/>
    <cellStyle name="Normal 5 2 3" xfId="94"/>
    <cellStyle name="Normal 5 2 3 10" xfId="10665"/>
    <cellStyle name="Normal 5 2 3 11" xfId="10797"/>
    <cellStyle name="Normal 5 2 3 2" xfId="244"/>
    <cellStyle name="Normal 5 2 3 2 2" xfId="769"/>
    <cellStyle name="Normal 5 2 3 2 2 2" xfId="1818"/>
    <cellStyle name="Normal 5 2 3 2 2 2 2" xfId="10125"/>
    <cellStyle name="Normal 5 2 3 2 2 3" xfId="10124"/>
    <cellStyle name="Normal 5 2 3 2 3" xfId="1819"/>
    <cellStyle name="Normal 5 2 3 2 3 2" xfId="10126"/>
    <cellStyle name="Normal 5 2 3 2 3 3" xfId="9498"/>
    <cellStyle name="Normal 5 2 3 2 4" xfId="1820"/>
    <cellStyle name="Normal 5 2 3 2 5" xfId="1817"/>
    <cellStyle name="Normal 5 2 3 2 6" xfId="8031"/>
    <cellStyle name="Normal 5 2 3 2 7" xfId="8032"/>
    <cellStyle name="Normal 5 2 3 2 8" xfId="8033"/>
    <cellStyle name="Normal 5 2 3 2 9" xfId="8034"/>
    <cellStyle name="Normal 5 2 3 3" xfId="553"/>
    <cellStyle name="Normal 5 2 3 3 2" xfId="814"/>
    <cellStyle name="Normal 5 2 3 3 2 2" xfId="9819"/>
    <cellStyle name="Normal 5 2 3 3 2 2 2" xfId="10129"/>
    <cellStyle name="Normal 5 2 3 3 2 3" xfId="10128"/>
    <cellStyle name="Normal 5 2 3 3 2 4" xfId="9398"/>
    <cellStyle name="Normal 5 2 3 3 3" xfId="8035"/>
    <cellStyle name="Normal 5 2 3 3 3 2" xfId="10130"/>
    <cellStyle name="Normal 5 2 3 3 3 3" xfId="9538"/>
    <cellStyle name="Normal 5 2 3 3 4" xfId="8036"/>
    <cellStyle name="Normal 5 2 3 3 4 2" xfId="10127"/>
    <cellStyle name="Normal 5 2 3 3 5" xfId="8037"/>
    <cellStyle name="Normal 5 2 3 3 5 2" xfId="10750"/>
    <cellStyle name="Normal 5 2 3 3 6" xfId="8038"/>
    <cellStyle name="Normal 5 2 3 3 6 2" xfId="10880"/>
    <cellStyle name="Normal 5 2 3 3 7" xfId="8039"/>
    <cellStyle name="Normal 5 2 3 3 8" xfId="8040"/>
    <cellStyle name="Normal 5 2 3 3 9" xfId="9278"/>
    <cellStyle name="Normal 5 2 3 4" xfId="4245"/>
    <cellStyle name="Normal 5 2 3 4 2" xfId="9633"/>
    <cellStyle name="Normal 5 2 3 4 2 2" xfId="10132"/>
    <cellStyle name="Normal 5 2 3 4 2 3" xfId="11966"/>
    <cellStyle name="Normal 5 2 3 4 2 4" xfId="10920"/>
    <cellStyle name="Normal 5 2 3 4 3" xfId="10131"/>
    <cellStyle name="Normal 5 2 3 5" xfId="8041"/>
    <cellStyle name="Normal 5 2 3 5 2" xfId="9736"/>
    <cellStyle name="Normal 5 2 3 5 2 2" xfId="10134"/>
    <cellStyle name="Normal 5 2 3 5 3" xfId="10133"/>
    <cellStyle name="Normal 5 2 3 6" xfId="9107"/>
    <cellStyle name="Normal 5 2 3 6 2" xfId="9586"/>
    <cellStyle name="Normal 5 2 3 6 2 2" xfId="10136"/>
    <cellStyle name="Normal 5 2 3 6 3" xfId="10135"/>
    <cellStyle name="Normal 5 2 3 7" xfId="9455"/>
    <cellStyle name="Normal 5 2 3 7 2" xfId="10137"/>
    <cellStyle name="Normal 5 2 3 8" xfId="9880"/>
    <cellStyle name="Normal 5 2 3 9" xfId="9039"/>
    <cellStyle name="Normal 5 2 4" xfId="126"/>
    <cellStyle name="Normal 5 2 4 10" xfId="2956"/>
    <cellStyle name="Normal 5 2 4 10 2" xfId="8042"/>
    <cellStyle name="Normal 5 2 4 10 2 2" xfId="13267"/>
    <cellStyle name="Normal 5 2 4 10 2 3" xfId="11534"/>
    <cellStyle name="Normal 5 2 4 10 3" xfId="8043"/>
    <cellStyle name="Normal 5 2 4 10 4" xfId="13541"/>
    <cellStyle name="Normal 5 2 4 11" xfId="8044"/>
    <cellStyle name="Normal 5 2 4 2" xfId="735"/>
    <cellStyle name="Normal 5 2 4 2 2" xfId="8045"/>
    <cellStyle name="Normal 5 2 4 2 2 2" xfId="10139"/>
    <cellStyle name="Normal 5 2 4 2 3" xfId="10138"/>
    <cellStyle name="Normal 5 2 4 3" xfId="1821"/>
    <cellStyle name="Normal 5 2 4 3 2" xfId="10140"/>
    <cellStyle name="Normal 5 2 4 3 3" xfId="9496"/>
    <cellStyle name="Normal 5 2 4 4" xfId="1822"/>
    <cellStyle name="Normal 5 2 4 4 2" xfId="8046"/>
    <cellStyle name="Normal 5 2 4 5" xfId="1823"/>
    <cellStyle name="Normal 5 2 4 5 2" xfId="10708"/>
    <cellStyle name="Normal 5 2 4 6" xfId="1824"/>
    <cellStyle name="Normal 5 2 4 6 2" xfId="10839"/>
    <cellStyle name="Normal 5 2 4 7" xfId="1825"/>
    <cellStyle name="Normal 5 2 4 8" xfId="1826"/>
    <cellStyle name="Normal 5 2 4 9" xfId="1827"/>
    <cellStyle name="Normal 5 2 5" xfId="440"/>
    <cellStyle name="Normal 5 2 5 2" xfId="9396"/>
    <cellStyle name="Normal 5 2 5 2 2" xfId="9817"/>
    <cellStyle name="Normal 5 2 5 2 2 2" xfId="10143"/>
    <cellStyle name="Normal 5 2 5 2 3" xfId="10142"/>
    <cellStyle name="Normal 5 2 5 3" xfId="9536"/>
    <cellStyle name="Normal 5 2 5 3 2" xfId="10144"/>
    <cellStyle name="Normal 5 2 5 4" xfId="10141"/>
    <cellStyle name="Normal 5 2 5 5" xfId="10748"/>
    <cellStyle name="Normal 5 2 5 6" xfId="10878"/>
    <cellStyle name="Normal 5 2 6" xfId="689"/>
    <cellStyle name="Normal 5 2 6 2" xfId="9631"/>
    <cellStyle name="Normal 5 2 6 2 2" xfId="10146"/>
    <cellStyle name="Normal 5 2 6 3" xfId="10145"/>
    <cellStyle name="Normal 5 2 6 4" xfId="9179"/>
    <cellStyle name="Normal 5 2 7" xfId="8047"/>
    <cellStyle name="Normal 5 2 7 2" xfId="9734"/>
    <cellStyle name="Normal 5 2 7 2 2" xfId="10148"/>
    <cellStyle name="Normal 5 2 7 3" xfId="10147"/>
    <cellStyle name="Normal 5 2 7 4" xfId="9323"/>
    <cellStyle name="Normal 5 2 8" xfId="8048"/>
    <cellStyle name="Normal 5 2 8 2" xfId="9584"/>
    <cellStyle name="Normal 5 2 8 2 2" xfId="10150"/>
    <cellStyle name="Normal 5 2 8 3" xfId="10149"/>
    <cellStyle name="Normal 5 2 8 4" xfId="9105"/>
    <cellStyle name="Normal 5 2 9" xfId="9453"/>
    <cellStyle name="Normal 5 2 9 2" xfId="10151"/>
    <cellStyle name="Normal 5 3" xfId="70"/>
    <cellStyle name="Normal 5 3 10" xfId="1828"/>
    <cellStyle name="Normal 5 3 10 2" xfId="10666"/>
    <cellStyle name="Normal 5 3 11" xfId="8049"/>
    <cellStyle name="Normal 5 3 11 2" xfId="10798"/>
    <cellStyle name="Normal 5 3 12" xfId="8050"/>
    <cellStyle name="Normal 5 3 2" xfId="95"/>
    <cellStyle name="Normal 5 3 2 2" xfId="441"/>
    <cellStyle name="Normal 5 3 2 2 2" xfId="9777"/>
    <cellStyle name="Normal 5 3 2 2 2 2" xfId="10154"/>
    <cellStyle name="Normal 5 3 2 2 3" xfId="10153"/>
    <cellStyle name="Normal 5 3 2 3" xfId="9499"/>
    <cellStyle name="Normal 5 3 2 3 2" xfId="10155"/>
    <cellStyle name="Normal 5 3 2 4" xfId="10152"/>
    <cellStyle name="Normal 5 3 2 5" xfId="10710"/>
    <cellStyle name="Normal 5 3 2 6" xfId="10841"/>
    <cellStyle name="Normal 5 3 3" xfId="703"/>
    <cellStyle name="Normal 5 3 3 2" xfId="9399"/>
    <cellStyle name="Normal 5 3 3 2 2" xfId="9820"/>
    <cellStyle name="Normal 5 3 3 2 2 2" xfId="10158"/>
    <cellStyle name="Normal 5 3 3 2 3" xfId="10157"/>
    <cellStyle name="Normal 5 3 3 3" xfId="9539"/>
    <cellStyle name="Normal 5 3 3 3 2" xfId="10159"/>
    <cellStyle name="Normal 5 3 3 4" xfId="10156"/>
    <cellStyle name="Normal 5 3 3 5" xfId="10751"/>
    <cellStyle name="Normal 5 3 3 6" xfId="10881"/>
    <cellStyle name="Normal 5 3 3 7" xfId="9279"/>
    <cellStyle name="Normal 5 3 4" xfId="1829"/>
    <cellStyle name="Normal 5 3 4 2" xfId="9634"/>
    <cellStyle name="Normal 5 3 4 2 2" xfId="10161"/>
    <cellStyle name="Normal 5 3 4 3" xfId="10160"/>
    <cellStyle name="Normal 5 3 4 4" xfId="9180"/>
    <cellStyle name="Normal 5 3 5" xfId="1830"/>
    <cellStyle name="Normal 5 3 5 2" xfId="9737"/>
    <cellStyle name="Normal 5 3 5 2 2" xfId="10163"/>
    <cellStyle name="Normal 5 3 5 3" xfId="10162"/>
    <cellStyle name="Normal 5 3 5 4" xfId="9324"/>
    <cellStyle name="Normal 5 3 6" xfId="1831"/>
    <cellStyle name="Normal 5 3 6 2" xfId="9587"/>
    <cellStyle name="Normal 5 3 6 2 2" xfId="10165"/>
    <cellStyle name="Normal 5 3 6 3" xfId="10164"/>
    <cellStyle name="Normal 5 3 6 4" xfId="9108"/>
    <cellStyle name="Normal 5 3 7" xfId="1832"/>
    <cellStyle name="Normal 5 3 7 2" xfId="10166"/>
    <cellStyle name="Normal 5 3 7 3" xfId="9456"/>
    <cellStyle name="Normal 5 3 8" xfId="1833"/>
    <cellStyle name="Normal 5 3 8 2" xfId="9881"/>
    <cellStyle name="Normal 5 3 9" xfId="1834"/>
    <cellStyle name="Normal 5 3 9 2" xfId="9040"/>
    <cellStyle name="Normal 5 4" xfId="245"/>
    <cellStyle name="Normal 5 4 10" xfId="10667"/>
    <cellStyle name="Normal 5 4 11" xfId="10799"/>
    <cellStyle name="Normal 5 4 2" xfId="442"/>
    <cellStyle name="Normal 5 4 2 2" xfId="9361"/>
    <cellStyle name="Normal 5 4 2 2 2" xfId="9778"/>
    <cellStyle name="Normal 5 4 2 2 2 2" xfId="10169"/>
    <cellStyle name="Normal 5 4 2 2 3" xfId="10168"/>
    <cellStyle name="Normal 5 4 2 3" xfId="9500"/>
    <cellStyle name="Normal 5 4 2 3 2" xfId="10170"/>
    <cellStyle name="Normal 5 4 2 4" xfId="10167"/>
    <cellStyle name="Normal 5 4 2 5" xfId="10711"/>
    <cellStyle name="Normal 5 4 2 6" xfId="10842"/>
    <cellStyle name="Normal 5 4 3" xfId="9280"/>
    <cellStyle name="Normal 5 4 3 2" xfId="9400"/>
    <cellStyle name="Normal 5 4 3 2 2" xfId="9821"/>
    <cellStyle name="Normal 5 4 3 2 2 2" xfId="10173"/>
    <cellStyle name="Normal 5 4 3 2 3" xfId="10172"/>
    <cellStyle name="Normal 5 4 3 3" xfId="9540"/>
    <cellStyle name="Normal 5 4 3 3 2" xfId="10174"/>
    <cellStyle name="Normal 5 4 3 4" xfId="10171"/>
    <cellStyle name="Normal 5 4 3 5" xfId="10752"/>
    <cellStyle name="Normal 5 4 3 6" xfId="10882"/>
    <cellStyle name="Normal 5 4 4" xfId="9181"/>
    <cellStyle name="Normal 5 4 4 2" xfId="9635"/>
    <cellStyle name="Normal 5 4 4 2 2" xfId="10176"/>
    <cellStyle name="Normal 5 4 4 3" xfId="10175"/>
    <cellStyle name="Normal 5 4 5" xfId="9325"/>
    <cellStyle name="Normal 5 4 5 2" xfId="9738"/>
    <cellStyle name="Normal 5 4 5 2 2" xfId="10178"/>
    <cellStyle name="Normal 5 4 5 3" xfId="10177"/>
    <cellStyle name="Normal 5 4 6" xfId="9109"/>
    <cellStyle name="Normal 5 4 6 2" xfId="9588"/>
    <cellStyle name="Normal 5 4 6 2 2" xfId="10180"/>
    <cellStyle name="Normal 5 4 6 3" xfId="10179"/>
    <cellStyle name="Normal 5 4 7" xfId="9457"/>
    <cellStyle name="Normal 5 4 7 2" xfId="10181"/>
    <cellStyle name="Normal 5 4 8" xfId="9882"/>
    <cellStyle name="Normal 5 4 9" xfId="9041"/>
    <cellStyle name="Normal 5 5" xfId="443"/>
    <cellStyle name="Normal 5 5 2" xfId="444"/>
    <cellStyle name="Normal 5 5 2 2" xfId="9775"/>
    <cellStyle name="Normal 5 5 2 2 2" xfId="10184"/>
    <cellStyle name="Normal 5 5 2 3" xfId="10183"/>
    <cellStyle name="Normal 5 5 3" xfId="9495"/>
    <cellStyle name="Normal 5 5 3 2" xfId="10185"/>
    <cellStyle name="Normal 5 5 4" xfId="10182"/>
    <cellStyle name="Normal 5 5 5" xfId="10707"/>
    <cellStyle name="Normal 5 5 6" xfId="10838"/>
    <cellStyle name="Normal 5 6" xfId="445"/>
    <cellStyle name="Normal 5 6 2" xfId="9395"/>
    <cellStyle name="Normal 5 6 2 2" xfId="9816"/>
    <cellStyle name="Normal 5 6 2 2 2" xfId="10188"/>
    <cellStyle name="Normal 5 6 2 3" xfId="10187"/>
    <cellStyle name="Normal 5 6 3" xfId="9535"/>
    <cellStyle name="Normal 5 6 3 2" xfId="10189"/>
    <cellStyle name="Normal 5 6 4" xfId="10186"/>
    <cellStyle name="Normal 5 6 5" xfId="10747"/>
    <cellStyle name="Normal 5 6 6" xfId="10877"/>
    <cellStyle name="Normal 5 7" xfId="9178"/>
    <cellStyle name="Normal 5 7 2" xfId="9630"/>
    <cellStyle name="Normal 5 7 2 2" xfId="10191"/>
    <cellStyle name="Normal 5 7 3" xfId="10190"/>
    <cellStyle name="Normal 5 8" xfId="9322"/>
    <cellStyle name="Normal 5 8 2" xfId="9733"/>
    <cellStyle name="Normal 5 8 2 2" xfId="10193"/>
    <cellStyle name="Normal 5 8 3" xfId="10192"/>
    <cellStyle name="Normal 5 9" xfId="9104"/>
    <cellStyle name="Normal 5 9 2" xfId="9583"/>
    <cellStyle name="Normal 5 9 2 2" xfId="10195"/>
    <cellStyle name="Normal 5 9 3" xfId="10194"/>
    <cellStyle name="Normal 50" xfId="246"/>
    <cellStyle name="Normal 50 2" xfId="9234"/>
    <cellStyle name="Normal 50 2 2" xfId="9697"/>
    <cellStyle name="Normal 50 3" xfId="9151"/>
    <cellStyle name="Normal 50 4" xfId="9078"/>
    <cellStyle name="Normal 50 5" xfId="9010"/>
    <cellStyle name="Normal 50 6" xfId="8982"/>
    <cellStyle name="Normal 51" xfId="247"/>
    <cellStyle name="Normal 51 2" xfId="9235"/>
    <cellStyle name="Normal 51 2 2" xfId="9698"/>
    <cellStyle name="Normal 51 3" xfId="9152"/>
    <cellStyle name="Normal 51 4" xfId="9079"/>
    <cellStyle name="Normal 51 5" xfId="9011"/>
    <cellStyle name="Normal 51 6" xfId="8983"/>
    <cellStyle name="Normal 52" xfId="248"/>
    <cellStyle name="Normal 52 2" xfId="9236"/>
    <cellStyle name="Normal 52 2 2" xfId="9699"/>
    <cellStyle name="Normal 52 3" xfId="9153"/>
    <cellStyle name="Normal 52 4" xfId="9080"/>
    <cellStyle name="Normal 52 5" xfId="9012"/>
    <cellStyle name="Normal 52 6" xfId="8984"/>
    <cellStyle name="Normal 53" xfId="249"/>
    <cellStyle name="Normal 53 2" xfId="9237"/>
    <cellStyle name="Normal 53 2 2" xfId="9700"/>
    <cellStyle name="Normal 53 3" xfId="9154"/>
    <cellStyle name="Normal 53 4" xfId="9081"/>
    <cellStyle name="Normal 53 5" xfId="9013"/>
    <cellStyle name="Normal 53 6" xfId="8985"/>
    <cellStyle name="Normal 54" xfId="250"/>
    <cellStyle name="Normal 54 2" xfId="9238"/>
    <cellStyle name="Normal 54 2 2" xfId="9701"/>
    <cellStyle name="Normal 54 3" xfId="9155"/>
    <cellStyle name="Normal 54 4" xfId="9082"/>
    <cellStyle name="Normal 54 5" xfId="9014"/>
    <cellStyle name="Normal 54 6" xfId="8986"/>
    <cellStyle name="Normal 55" xfId="251"/>
    <cellStyle name="Normal 55 2" xfId="9239"/>
    <cellStyle name="Normal 55 2 2" xfId="9702"/>
    <cellStyle name="Normal 55 3" xfId="9156"/>
    <cellStyle name="Normal 55 4" xfId="9083"/>
    <cellStyle name="Normal 55 5" xfId="9015"/>
    <cellStyle name="Normal 55 6" xfId="8987"/>
    <cellStyle name="Normal 56" xfId="252"/>
    <cellStyle name="Normal 56 2" xfId="9240"/>
    <cellStyle name="Normal 56 2 2" xfId="9703"/>
    <cellStyle name="Normal 56 3" xfId="9157"/>
    <cellStyle name="Normal 56 4" xfId="9084"/>
    <cellStyle name="Normal 56 5" xfId="9016"/>
    <cellStyle name="Normal 56 6" xfId="8988"/>
    <cellStyle name="Normal 57" xfId="253"/>
    <cellStyle name="Normal 57 2" xfId="9241"/>
    <cellStyle name="Normal 57 2 2" xfId="9704"/>
    <cellStyle name="Normal 57 3" xfId="9158"/>
    <cellStyle name="Normal 57 4" xfId="9085"/>
    <cellStyle name="Normal 57 5" xfId="9017"/>
    <cellStyle name="Normal 57 6" xfId="8989"/>
    <cellStyle name="Normal 58" xfId="254"/>
    <cellStyle name="Normal 58 2" xfId="9242"/>
    <cellStyle name="Normal 58 2 2" xfId="9705"/>
    <cellStyle name="Normal 58 3" xfId="9159"/>
    <cellStyle name="Normal 58 4" xfId="9086"/>
    <cellStyle name="Normal 58 5" xfId="9018"/>
    <cellStyle name="Normal 58 6" xfId="8990"/>
    <cellStyle name="Normal 59" xfId="255"/>
    <cellStyle name="Normal 59 2" xfId="9243"/>
    <cellStyle name="Normal 59 2 2" xfId="9706"/>
    <cellStyle name="Normal 59 3" xfId="9160"/>
    <cellStyle name="Normal 59 4" xfId="9087"/>
    <cellStyle name="Normal 59 5" xfId="9019"/>
    <cellStyle name="Normal 59 6" xfId="8991"/>
    <cellStyle name="Normal 6" xfId="1"/>
    <cellStyle name="Normal 6 10" xfId="9066"/>
    <cellStyle name="Normal 6 10 2" xfId="9568"/>
    <cellStyle name="Normal 6 10 2 2" xfId="10197"/>
    <cellStyle name="Normal 6 10 3" xfId="10196"/>
    <cellStyle name="Normal 6 11" xfId="9439"/>
    <cellStyle name="Normal 6 11 2" xfId="10198"/>
    <cellStyle name="Normal 6 12" xfId="9864"/>
    <cellStyle name="Normal 6 13" xfId="8998"/>
    <cellStyle name="Normal 6 14" xfId="10649"/>
    <cellStyle name="Normal 6 15" xfId="10781"/>
    <cellStyle name="Normal 6 2" xfId="97"/>
    <cellStyle name="Normal 6 2 10" xfId="9458"/>
    <cellStyle name="Normal 6 2 10 2" xfId="10199"/>
    <cellStyle name="Normal 6 2 11" xfId="9883"/>
    <cellStyle name="Normal 6 2 12" xfId="9042"/>
    <cellStyle name="Normal 6 2 13" xfId="10668"/>
    <cellStyle name="Normal 6 2 14" xfId="10800"/>
    <cellStyle name="Normal 6 2 2" xfId="256"/>
    <cellStyle name="Normal 6 2 2 10" xfId="9884"/>
    <cellStyle name="Normal 6 2 2 11" xfId="9043"/>
    <cellStyle name="Normal 6 2 2 12" xfId="10669"/>
    <cellStyle name="Normal 6 2 2 13" xfId="10801"/>
    <cellStyle name="Normal 6 2 2 2" xfId="257"/>
    <cellStyle name="Normal 6 2 2 2 10" xfId="10670"/>
    <cellStyle name="Normal 6 2 2 2 11" xfId="10802"/>
    <cellStyle name="Normal 6 2 2 2 2" xfId="9246"/>
    <cellStyle name="Normal 6 2 2 2 2 2" xfId="9365"/>
    <cellStyle name="Normal 6 2 2 2 2 2 2" xfId="9782"/>
    <cellStyle name="Normal 6 2 2 2 2 2 2 2" xfId="10202"/>
    <cellStyle name="Normal 6 2 2 2 2 2 3" xfId="10201"/>
    <cellStyle name="Normal 6 2 2 2 2 3" xfId="9503"/>
    <cellStyle name="Normal 6 2 2 2 2 3 2" xfId="10203"/>
    <cellStyle name="Normal 6 2 2 2 2 4" xfId="10200"/>
    <cellStyle name="Normal 6 2 2 2 2 5" xfId="10714"/>
    <cellStyle name="Normal 6 2 2 2 2 6" xfId="10845"/>
    <cellStyle name="Normal 6 2 2 2 3" xfId="9283"/>
    <cellStyle name="Normal 6 2 2 2 3 2" xfId="9403"/>
    <cellStyle name="Normal 6 2 2 2 3 2 2" xfId="9824"/>
    <cellStyle name="Normal 6 2 2 2 3 2 2 2" xfId="10206"/>
    <cellStyle name="Normal 6 2 2 2 3 2 3" xfId="10205"/>
    <cellStyle name="Normal 6 2 2 2 3 3" xfId="9543"/>
    <cellStyle name="Normal 6 2 2 2 3 3 2" xfId="10207"/>
    <cellStyle name="Normal 6 2 2 2 3 4" xfId="10204"/>
    <cellStyle name="Normal 6 2 2 2 3 5" xfId="10755"/>
    <cellStyle name="Normal 6 2 2 2 3 6" xfId="10885"/>
    <cellStyle name="Normal 6 2 2 2 4" xfId="9184"/>
    <cellStyle name="Normal 6 2 2 2 4 2" xfId="9638"/>
    <cellStyle name="Normal 6 2 2 2 4 2 2" xfId="10209"/>
    <cellStyle name="Normal 6 2 2 2 4 3" xfId="10208"/>
    <cellStyle name="Normal 6 2 2 2 5" xfId="9328"/>
    <cellStyle name="Normal 6 2 2 2 5 2" xfId="9741"/>
    <cellStyle name="Normal 6 2 2 2 5 2 2" xfId="10211"/>
    <cellStyle name="Normal 6 2 2 2 5 3" xfId="10210"/>
    <cellStyle name="Normal 6 2 2 2 6" xfId="9112"/>
    <cellStyle name="Normal 6 2 2 2 6 2" xfId="9591"/>
    <cellStyle name="Normal 6 2 2 2 6 2 2" xfId="10213"/>
    <cellStyle name="Normal 6 2 2 2 6 3" xfId="10212"/>
    <cellStyle name="Normal 6 2 2 2 7" xfId="9460"/>
    <cellStyle name="Normal 6 2 2 2 7 2" xfId="10214"/>
    <cellStyle name="Normal 6 2 2 2 8" xfId="9885"/>
    <cellStyle name="Normal 6 2 2 2 9" xfId="9044"/>
    <cellStyle name="Normal 6 2 2 3" xfId="8966"/>
    <cellStyle name="Normal 6 2 2 3 10" xfId="10671"/>
    <cellStyle name="Normal 6 2 2 3 11" xfId="10803"/>
    <cellStyle name="Normal 6 2 2 3 2" xfId="9247"/>
    <cellStyle name="Normal 6 2 2 3 2 2" xfId="9366"/>
    <cellStyle name="Normal 6 2 2 3 2 2 2" xfId="9783"/>
    <cellStyle name="Normal 6 2 2 3 2 2 2 2" xfId="10217"/>
    <cellStyle name="Normal 6 2 2 3 2 2 3" xfId="10216"/>
    <cellStyle name="Normal 6 2 2 3 2 3" xfId="9504"/>
    <cellStyle name="Normal 6 2 2 3 2 3 2" xfId="10218"/>
    <cellStyle name="Normal 6 2 2 3 2 4" xfId="10215"/>
    <cellStyle name="Normal 6 2 2 3 2 5" xfId="10715"/>
    <cellStyle name="Normal 6 2 2 3 2 6" xfId="10846"/>
    <cellStyle name="Normal 6 2 2 3 3" xfId="9284"/>
    <cellStyle name="Normal 6 2 2 3 3 2" xfId="9404"/>
    <cellStyle name="Normal 6 2 2 3 3 2 2" xfId="9825"/>
    <cellStyle name="Normal 6 2 2 3 3 2 2 2" xfId="10221"/>
    <cellStyle name="Normal 6 2 2 3 3 2 3" xfId="10220"/>
    <cellStyle name="Normal 6 2 2 3 3 3" xfId="9544"/>
    <cellStyle name="Normal 6 2 2 3 3 3 2" xfId="10222"/>
    <cellStyle name="Normal 6 2 2 3 3 4" xfId="10219"/>
    <cellStyle name="Normal 6 2 2 3 3 5" xfId="10756"/>
    <cellStyle name="Normal 6 2 2 3 3 6" xfId="10886"/>
    <cellStyle name="Normal 6 2 2 3 4" xfId="9185"/>
    <cellStyle name="Normal 6 2 2 3 4 2" xfId="9639"/>
    <cellStyle name="Normal 6 2 2 3 4 2 2" xfId="10224"/>
    <cellStyle name="Normal 6 2 2 3 4 3" xfId="10223"/>
    <cellStyle name="Normal 6 2 2 3 5" xfId="9329"/>
    <cellStyle name="Normal 6 2 2 3 5 2" xfId="9742"/>
    <cellStyle name="Normal 6 2 2 3 5 2 2" xfId="10226"/>
    <cellStyle name="Normal 6 2 2 3 5 3" xfId="10225"/>
    <cellStyle name="Normal 6 2 2 3 6" xfId="9113"/>
    <cellStyle name="Normal 6 2 2 3 6 2" xfId="9592"/>
    <cellStyle name="Normal 6 2 2 3 6 2 2" xfId="10228"/>
    <cellStyle name="Normal 6 2 2 3 6 3" xfId="10227"/>
    <cellStyle name="Normal 6 2 2 3 7" xfId="9461"/>
    <cellStyle name="Normal 6 2 2 3 7 2" xfId="10229"/>
    <cellStyle name="Normal 6 2 2 3 8" xfId="9886"/>
    <cellStyle name="Normal 6 2 2 3 9" xfId="9045"/>
    <cellStyle name="Normal 6 2 2 4" xfId="9245"/>
    <cellStyle name="Normal 6 2 2 4 2" xfId="9364"/>
    <cellStyle name="Normal 6 2 2 4 2 2" xfId="9781"/>
    <cellStyle name="Normal 6 2 2 4 2 2 2" xfId="10232"/>
    <cellStyle name="Normal 6 2 2 4 2 3" xfId="10231"/>
    <cellStyle name="Normal 6 2 2 4 3" xfId="9502"/>
    <cellStyle name="Normal 6 2 2 4 3 2" xfId="10233"/>
    <cellStyle name="Normal 6 2 2 4 4" xfId="10230"/>
    <cellStyle name="Normal 6 2 2 4 5" xfId="10713"/>
    <cellStyle name="Normal 6 2 2 4 6" xfId="10844"/>
    <cellStyle name="Normal 6 2 2 5" xfId="9282"/>
    <cellStyle name="Normal 6 2 2 5 2" xfId="9402"/>
    <cellStyle name="Normal 6 2 2 5 2 2" xfId="9823"/>
    <cellStyle name="Normal 6 2 2 5 2 2 2" xfId="10236"/>
    <cellStyle name="Normal 6 2 2 5 2 3" xfId="10235"/>
    <cellStyle name="Normal 6 2 2 5 3" xfId="9542"/>
    <cellStyle name="Normal 6 2 2 5 3 2" xfId="10237"/>
    <cellStyle name="Normal 6 2 2 5 4" xfId="10234"/>
    <cellStyle name="Normal 6 2 2 5 5" xfId="10754"/>
    <cellStyle name="Normal 6 2 2 5 6" xfId="10884"/>
    <cellStyle name="Normal 6 2 2 6" xfId="9183"/>
    <cellStyle name="Normal 6 2 2 6 2" xfId="9637"/>
    <cellStyle name="Normal 6 2 2 6 2 2" xfId="10239"/>
    <cellStyle name="Normal 6 2 2 6 3" xfId="10238"/>
    <cellStyle name="Normal 6 2 2 7" xfId="9327"/>
    <cellStyle name="Normal 6 2 2 7 2" xfId="9740"/>
    <cellStyle name="Normal 6 2 2 7 2 2" xfId="10241"/>
    <cellStyle name="Normal 6 2 2 7 3" xfId="10240"/>
    <cellStyle name="Normal 6 2 2 8" xfId="9111"/>
    <cellStyle name="Normal 6 2 2 8 2" xfId="9590"/>
    <cellStyle name="Normal 6 2 2 8 2 2" xfId="10243"/>
    <cellStyle name="Normal 6 2 2 8 3" xfId="10242"/>
    <cellStyle name="Normal 6 2 2 9" xfId="9459"/>
    <cellStyle name="Normal 6 2 2 9 2" xfId="10244"/>
    <cellStyle name="Normal 6 2 3" xfId="258"/>
    <cellStyle name="Normal 6 2 3 10" xfId="10672"/>
    <cellStyle name="Normal 6 2 3 11" xfId="10804"/>
    <cellStyle name="Normal 6 2 3 2" xfId="8051"/>
    <cellStyle name="Normal 6 2 3 2 2" xfId="9367"/>
    <cellStyle name="Normal 6 2 3 2 2 2" xfId="9784"/>
    <cellStyle name="Normal 6 2 3 2 2 2 2" xfId="10247"/>
    <cellStyle name="Normal 6 2 3 2 2 3" xfId="10246"/>
    <cellStyle name="Normal 6 2 3 2 3" xfId="9505"/>
    <cellStyle name="Normal 6 2 3 2 3 2" xfId="10248"/>
    <cellStyle name="Normal 6 2 3 2 4" xfId="10245"/>
    <cellStyle name="Normal 6 2 3 2 5" xfId="10716"/>
    <cellStyle name="Normal 6 2 3 2 6" xfId="10847"/>
    <cellStyle name="Normal 6 2 3 2 7" xfId="9248"/>
    <cellStyle name="Normal 6 2 3 3" xfId="9285"/>
    <cellStyle name="Normal 6 2 3 3 2" xfId="9405"/>
    <cellStyle name="Normal 6 2 3 3 2 2" xfId="9826"/>
    <cellStyle name="Normal 6 2 3 3 2 2 2" xfId="10251"/>
    <cellStyle name="Normal 6 2 3 3 2 3" xfId="10250"/>
    <cellStyle name="Normal 6 2 3 3 3" xfId="9545"/>
    <cellStyle name="Normal 6 2 3 3 3 2" xfId="10252"/>
    <cellStyle name="Normal 6 2 3 3 4" xfId="10249"/>
    <cellStyle name="Normal 6 2 3 3 5" xfId="10757"/>
    <cellStyle name="Normal 6 2 3 3 6" xfId="10887"/>
    <cellStyle name="Normal 6 2 3 4" xfId="9186"/>
    <cellStyle name="Normal 6 2 3 4 2" xfId="9640"/>
    <cellStyle name="Normal 6 2 3 4 2 2" xfId="10254"/>
    <cellStyle name="Normal 6 2 3 4 3" xfId="10253"/>
    <cellStyle name="Normal 6 2 3 5" xfId="9330"/>
    <cellStyle name="Normal 6 2 3 5 2" xfId="9743"/>
    <cellStyle name="Normal 6 2 3 5 2 2" xfId="10256"/>
    <cellStyle name="Normal 6 2 3 5 3" xfId="10255"/>
    <cellStyle name="Normal 6 2 3 6" xfId="9114"/>
    <cellStyle name="Normal 6 2 3 6 2" xfId="9593"/>
    <cellStyle name="Normal 6 2 3 6 2 2" xfId="10258"/>
    <cellStyle name="Normal 6 2 3 6 3" xfId="10257"/>
    <cellStyle name="Normal 6 2 3 7" xfId="9462"/>
    <cellStyle name="Normal 6 2 3 7 2" xfId="10259"/>
    <cellStyle name="Normal 6 2 3 8" xfId="9887"/>
    <cellStyle name="Normal 6 2 3 9" xfId="9046"/>
    <cellStyle name="Normal 6 2 4" xfId="431"/>
    <cellStyle name="Normal 6 2 4 10" xfId="10673"/>
    <cellStyle name="Normal 6 2 4 11" xfId="10805"/>
    <cellStyle name="Normal 6 2 4 2" xfId="787"/>
    <cellStyle name="Normal 6 2 4 2 2" xfId="8052"/>
    <cellStyle name="Normal 6 2 4 2 2 2" xfId="9785"/>
    <cellStyle name="Normal 6 2 4 2 2 2 2" xfId="10262"/>
    <cellStyle name="Normal 6 2 4 2 2 3" xfId="10261"/>
    <cellStyle name="Normal 6 2 4 2 3" xfId="9506"/>
    <cellStyle name="Normal 6 2 4 2 3 2" xfId="10263"/>
    <cellStyle name="Normal 6 2 4 2 4" xfId="10260"/>
    <cellStyle name="Normal 6 2 4 2 5" xfId="10717"/>
    <cellStyle name="Normal 6 2 4 2 6" xfId="10848"/>
    <cellStyle name="Normal 6 2 4 3" xfId="8053"/>
    <cellStyle name="Normal 6 2 4 3 2" xfId="9406"/>
    <cellStyle name="Normal 6 2 4 3 2 2" xfId="9827"/>
    <cellStyle name="Normal 6 2 4 3 2 2 2" xfId="10266"/>
    <cellStyle name="Normal 6 2 4 3 2 3" xfId="10265"/>
    <cellStyle name="Normal 6 2 4 3 3" xfId="9546"/>
    <cellStyle name="Normal 6 2 4 3 3 2" xfId="10267"/>
    <cellStyle name="Normal 6 2 4 3 4" xfId="10264"/>
    <cellStyle name="Normal 6 2 4 3 5" xfId="10758"/>
    <cellStyle name="Normal 6 2 4 3 6" xfId="10888"/>
    <cellStyle name="Normal 6 2 4 3 7" xfId="9286"/>
    <cellStyle name="Normal 6 2 4 4" xfId="8054"/>
    <cellStyle name="Normal 6 2 4 4 2" xfId="9641"/>
    <cellStyle name="Normal 6 2 4 4 2 2" xfId="10269"/>
    <cellStyle name="Normal 6 2 4 4 3" xfId="10268"/>
    <cellStyle name="Normal 6 2 4 4 4" xfId="9187"/>
    <cellStyle name="Normal 6 2 4 5" xfId="8055"/>
    <cellStyle name="Normal 6 2 4 5 2" xfId="9744"/>
    <cellStyle name="Normal 6 2 4 5 2 2" xfId="10271"/>
    <cellStyle name="Normal 6 2 4 5 3" xfId="10270"/>
    <cellStyle name="Normal 6 2 4 5 4" xfId="9331"/>
    <cellStyle name="Normal 6 2 4 6" xfId="8056"/>
    <cellStyle name="Normal 6 2 4 6 2" xfId="9594"/>
    <cellStyle name="Normal 6 2 4 6 2 2" xfId="10273"/>
    <cellStyle name="Normal 6 2 4 6 3" xfId="10272"/>
    <cellStyle name="Normal 6 2 4 6 4" xfId="9115"/>
    <cellStyle name="Normal 6 2 4 7" xfId="8057"/>
    <cellStyle name="Normal 6 2 4 7 2" xfId="10274"/>
    <cellStyle name="Normal 6 2 4 7 3" xfId="9463"/>
    <cellStyle name="Normal 6 2 4 8" xfId="8058"/>
    <cellStyle name="Normal 6 2 4 8 2" xfId="9888"/>
    <cellStyle name="Normal 6 2 4 9" xfId="9047"/>
    <cellStyle name="Normal 6 2 5" xfId="9244"/>
    <cellStyle name="Normal 6 2 5 2" xfId="9363"/>
    <cellStyle name="Normal 6 2 5 2 2" xfId="9780"/>
    <cellStyle name="Normal 6 2 5 2 2 2" xfId="10277"/>
    <cellStyle name="Normal 6 2 5 2 3" xfId="10276"/>
    <cellStyle name="Normal 6 2 5 3" xfId="9501"/>
    <cellStyle name="Normal 6 2 5 3 2" xfId="10278"/>
    <cellStyle name="Normal 6 2 5 4" xfId="10275"/>
    <cellStyle name="Normal 6 2 5 5" xfId="10712"/>
    <cellStyle name="Normal 6 2 5 6" xfId="10843"/>
    <cellStyle name="Normal 6 2 6" xfId="9281"/>
    <cellStyle name="Normal 6 2 6 2" xfId="9401"/>
    <cellStyle name="Normal 6 2 6 2 2" xfId="9822"/>
    <cellStyle name="Normal 6 2 6 2 2 2" xfId="10281"/>
    <cellStyle name="Normal 6 2 6 2 3" xfId="10280"/>
    <cellStyle name="Normal 6 2 6 3" xfId="9541"/>
    <cellStyle name="Normal 6 2 6 3 2" xfId="10282"/>
    <cellStyle name="Normal 6 2 6 4" xfId="10279"/>
    <cellStyle name="Normal 6 2 6 5" xfId="10753"/>
    <cellStyle name="Normal 6 2 6 6" xfId="10883"/>
    <cellStyle name="Normal 6 2 7" xfId="9182"/>
    <cellStyle name="Normal 6 2 7 2" xfId="9636"/>
    <cellStyle name="Normal 6 2 7 2 2" xfId="10284"/>
    <cellStyle name="Normal 6 2 7 3" xfId="10283"/>
    <cellStyle name="Normal 6 2 8" xfId="9326"/>
    <cellStyle name="Normal 6 2 8 2" xfId="9739"/>
    <cellStyle name="Normal 6 2 8 2 2" xfId="10286"/>
    <cellStyle name="Normal 6 2 8 3" xfId="10285"/>
    <cellStyle name="Normal 6 2 9" xfId="9110"/>
    <cellStyle name="Normal 6 2 9 2" xfId="9589"/>
    <cellStyle name="Normal 6 2 9 2 2" xfId="10288"/>
    <cellStyle name="Normal 6 2 9 3" xfId="10287"/>
    <cellStyle name="Normal 6 3" xfId="98"/>
    <cellStyle name="Normal 6 3 10" xfId="988"/>
    <cellStyle name="Normal 6 3 10 2" xfId="9889"/>
    <cellStyle name="Normal 6 3 11" xfId="1835"/>
    <cellStyle name="Normal 6 3 11 2" xfId="9048"/>
    <cellStyle name="Normal 6 3 12" xfId="8059"/>
    <cellStyle name="Normal 6 3 12 2" xfId="10674"/>
    <cellStyle name="Normal 6 3 13" xfId="8060"/>
    <cellStyle name="Normal 6 3 13 2" xfId="10806"/>
    <cellStyle name="Normal 6 3 2" xfId="259"/>
    <cellStyle name="Normal 6 3 2 10" xfId="1837"/>
    <cellStyle name="Normal 6 3 2 10 2" xfId="10675"/>
    <cellStyle name="Normal 6 3 2 11" xfId="1838"/>
    <cellStyle name="Normal 6 3 2 11 2" xfId="10807"/>
    <cellStyle name="Normal 6 3 2 12" xfId="1836"/>
    <cellStyle name="Normal 6 3 2 2" xfId="554"/>
    <cellStyle name="Normal 6 3 2 2 2" xfId="1840"/>
    <cellStyle name="Normal 6 3 2 2 2 2" xfId="9787"/>
    <cellStyle name="Normal 6 3 2 2 2 2 2" xfId="10291"/>
    <cellStyle name="Normal 6 3 2 2 2 3" xfId="10290"/>
    <cellStyle name="Normal 6 3 2 2 2 4" xfId="9369"/>
    <cellStyle name="Normal 6 3 2 2 3" xfId="1841"/>
    <cellStyle name="Normal 6 3 2 2 3 2" xfId="10292"/>
    <cellStyle name="Normal 6 3 2 2 4" xfId="1842"/>
    <cellStyle name="Normal 6 3 2 2 4 2" xfId="10289"/>
    <cellStyle name="Normal 6 3 2 2 5" xfId="1839"/>
    <cellStyle name="Normal 6 3 2 2 5 2" xfId="10719"/>
    <cellStyle name="Normal 6 3 2 2 6" xfId="8061"/>
    <cellStyle name="Normal 6 3 2 2 6 2" xfId="10850"/>
    <cellStyle name="Normal 6 3 2 2 7" xfId="8062"/>
    <cellStyle name="Normal 6 3 2 2 8" xfId="8063"/>
    <cellStyle name="Normal 6 3 2 2 9" xfId="8064"/>
    <cellStyle name="Normal 6 3 2 3" xfId="1843"/>
    <cellStyle name="Normal 6 3 2 3 2" xfId="9408"/>
    <cellStyle name="Normal 6 3 2 3 2 2" xfId="9829"/>
    <cellStyle name="Normal 6 3 2 3 2 2 2" xfId="10295"/>
    <cellStyle name="Normal 6 3 2 3 2 3" xfId="10294"/>
    <cellStyle name="Normal 6 3 2 3 3" xfId="9548"/>
    <cellStyle name="Normal 6 3 2 3 3 2" xfId="10296"/>
    <cellStyle name="Normal 6 3 2 3 4" xfId="10293"/>
    <cellStyle name="Normal 6 3 2 3 5" xfId="10760"/>
    <cellStyle name="Normal 6 3 2 3 6" xfId="10890"/>
    <cellStyle name="Normal 6 3 2 3 7" xfId="9288"/>
    <cellStyle name="Normal 6 3 2 4" xfId="1844"/>
    <cellStyle name="Normal 6 3 2 4 2" xfId="9643"/>
    <cellStyle name="Normal 6 3 2 4 2 2" xfId="10298"/>
    <cellStyle name="Normal 6 3 2 4 3" xfId="10297"/>
    <cellStyle name="Normal 6 3 2 4 4" xfId="9189"/>
    <cellStyle name="Normal 6 3 2 5" xfId="1845"/>
    <cellStyle name="Normal 6 3 2 5 2" xfId="1846"/>
    <cellStyle name="Normal 6 3 2 5 2 2" xfId="10300"/>
    <cellStyle name="Normal 6 3 2 5 3" xfId="1847"/>
    <cellStyle name="Normal 6 3 2 5 3 2" xfId="10299"/>
    <cellStyle name="Normal 6 3 2 5 4" xfId="13490"/>
    <cellStyle name="Normal 6 3 2 6" xfId="1848"/>
    <cellStyle name="Normal 6 3 2 6 2" xfId="8065"/>
    <cellStyle name="Normal 6 3 2 6 2 2" xfId="10302"/>
    <cellStyle name="Normal 6 3 2 6 3" xfId="10301"/>
    <cellStyle name="Normal 6 3 2 6 3 2" xfId="14899"/>
    <cellStyle name="Normal 6 3 2 6 3 3" xfId="13491"/>
    <cellStyle name="Normal 6 3 2 7" xfId="1849"/>
    <cellStyle name="Normal 6 3 2 7 2" xfId="10303"/>
    <cellStyle name="Normal 6 3 2 7 3" xfId="9465"/>
    <cellStyle name="Normal 6 3 2 8" xfId="1850"/>
    <cellStyle name="Normal 6 3 2 8 2" xfId="9890"/>
    <cellStyle name="Normal 6 3 2 9" xfId="1851"/>
    <cellStyle name="Normal 6 3 2 9 2" xfId="9049"/>
    <cellStyle name="Normal 6 3 3" xfId="260"/>
    <cellStyle name="Normal 6 3 3 10" xfId="10676"/>
    <cellStyle name="Normal 6 3 3 11" xfId="10808"/>
    <cellStyle name="Normal 6 3 3 2" xfId="9250"/>
    <cellStyle name="Normal 6 3 3 2 2" xfId="9370"/>
    <cellStyle name="Normal 6 3 3 2 2 2" xfId="9788"/>
    <cellStyle name="Normal 6 3 3 2 2 2 2" xfId="10306"/>
    <cellStyle name="Normal 6 3 3 2 2 3" xfId="10305"/>
    <cellStyle name="Normal 6 3 3 2 3" xfId="9508"/>
    <cellStyle name="Normal 6 3 3 2 3 2" xfId="10307"/>
    <cellStyle name="Normal 6 3 3 2 4" xfId="10304"/>
    <cellStyle name="Normal 6 3 3 2 5" xfId="10720"/>
    <cellStyle name="Normal 6 3 3 2 6" xfId="10851"/>
    <cellStyle name="Normal 6 3 3 3" xfId="9289"/>
    <cellStyle name="Normal 6 3 3 3 2" xfId="9409"/>
    <cellStyle name="Normal 6 3 3 3 2 2" xfId="9830"/>
    <cellStyle name="Normal 6 3 3 3 2 2 2" xfId="10310"/>
    <cellStyle name="Normal 6 3 3 3 2 3" xfId="10309"/>
    <cellStyle name="Normal 6 3 3 3 3" xfId="9549"/>
    <cellStyle name="Normal 6 3 3 3 3 2" xfId="10311"/>
    <cellStyle name="Normal 6 3 3 3 4" xfId="10308"/>
    <cellStyle name="Normal 6 3 3 3 5" xfId="10761"/>
    <cellStyle name="Normal 6 3 3 3 6" xfId="10891"/>
    <cellStyle name="Normal 6 3 3 4" xfId="9190"/>
    <cellStyle name="Normal 6 3 3 4 2" xfId="9644"/>
    <cellStyle name="Normal 6 3 3 4 2 2" xfId="10313"/>
    <cellStyle name="Normal 6 3 3 4 3" xfId="10312"/>
    <cellStyle name="Normal 6 3 3 5" xfId="9333"/>
    <cellStyle name="Normal 6 3 3 5 2" xfId="9746"/>
    <cellStyle name="Normal 6 3 3 5 2 2" xfId="10315"/>
    <cellStyle name="Normal 6 3 3 5 3" xfId="10314"/>
    <cellStyle name="Normal 6 3 3 6" xfId="9117"/>
    <cellStyle name="Normal 6 3 3 6 2" xfId="9596"/>
    <cellStyle name="Normal 6 3 3 6 2 2" xfId="10317"/>
    <cellStyle name="Normal 6 3 3 6 3" xfId="10316"/>
    <cellStyle name="Normal 6 3 3 7" xfId="9466"/>
    <cellStyle name="Normal 6 3 3 7 2" xfId="10318"/>
    <cellStyle name="Normal 6 3 3 8" xfId="9891"/>
    <cellStyle name="Normal 6 3 3 9" xfId="9050"/>
    <cellStyle name="Normal 6 3 4" xfId="721"/>
    <cellStyle name="Normal 6 3 4 2" xfId="9368"/>
    <cellStyle name="Normal 6 3 4 2 2" xfId="9786"/>
    <cellStyle name="Normal 6 3 4 2 2 2" xfId="10321"/>
    <cellStyle name="Normal 6 3 4 2 3" xfId="10320"/>
    <cellStyle name="Normal 6 3 4 3" xfId="9507"/>
    <cellStyle name="Normal 6 3 4 3 2" xfId="10322"/>
    <cellStyle name="Normal 6 3 4 4" xfId="10319"/>
    <cellStyle name="Normal 6 3 4 5" xfId="10718"/>
    <cellStyle name="Normal 6 3 4 6" xfId="10849"/>
    <cellStyle name="Normal 6 3 4 7" xfId="9249"/>
    <cellStyle name="Normal 6 3 5" xfId="1852"/>
    <cellStyle name="Normal 6 3 5 2" xfId="9407"/>
    <cellStyle name="Normal 6 3 5 2 2" xfId="9828"/>
    <cellStyle name="Normal 6 3 5 2 2 2" xfId="10325"/>
    <cellStyle name="Normal 6 3 5 2 3" xfId="10324"/>
    <cellStyle name="Normal 6 3 5 3" xfId="9547"/>
    <cellStyle name="Normal 6 3 5 3 2" xfId="10326"/>
    <cellStyle name="Normal 6 3 5 4" xfId="10323"/>
    <cellStyle name="Normal 6 3 5 5" xfId="10759"/>
    <cellStyle name="Normal 6 3 5 6" xfId="10889"/>
    <cellStyle name="Normal 6 3 5 7" xfId="9287"/>
    <cellStyle name="Normal 6 3 6" xfId="1853"/>
    <cellStyle name="Normal 6 3 6 2" xfId="9642"/>
    <cellStyle name="Normal 6 3 6 2 2" xfId="10328"/>
    <cellStyle name="Normal 6 3 6 3" xfId="10327"/>
    <cellStyle name="Normal 6 3 6 4" xfId="9188"/>
    <cellStyle name="Normal 6 3 7" xfId="1854"/>
    <cellStyle name="Normal 6 3 7 2" xfId="9745"/>
    <cellStyle name="Normal 6 3 7 2 2" xfId="10330"/>
    <cellStyle name="Normal 6 3 7 3" xfId="10329"/>
    <cellStyle name="Normal 6 3 7 4" xfId="9332"/>
    <cellStyle name="Normal 6 3 8" xfId="1855"/>
    <cellStyle name="Normal 6 3 8 2" xfId="9595"/>
    <cellStyle name="Normal 6 3 8 2 2" xfId="10332"/>
    <cellStyle name="Normal 6 3 8 3" xfId="10331"/>
    <cellStyle name="Normal 6 3 8 4" xfId="9116"/>
    <cellStyle name="Normal 6 3 9" xfId="1856"/>
    <cellStyle name="Normal 6 3 9 2" xfId="10333"/>
    <cellStyle name="Normal 6 3 9 3" xfId="9464"/>
    <cellStyle name="Normal 6 4" xfId="99"/>
    <cellStyle name="Normal 6 4 10" xfId="1857"/>
    <cellStyle name="Normal 6 4 10 2" xfId="10677"/>
    <cellStyle name="Normal 6 4 11" xfId="1858"/>
    <cellStyle name="Normal 6 4 11 2" xfId="10809"/>
    <cellStyle name="Normal 6 4 12" xfId="8066"/>
    <cellStyle name="Normal 6 4 13" xfId="8067"/>
    <cellStyle name="Normal 6 4 2" xfId="261"/>
    <cellStyle name="Normal 6 4 2 2" xfId="446"/>
    <cellStyle name="Normal 6 4 2 2 2" xfId="9789"/>
    <cellStyle name="Normal 6 4 2 2 2 2" xfId="10336"/>
    <cellStyle name="Normal 6 4 2 2 3" xfId="10335"/>
    <cellStyle name="Normal 6 4 2 3" xfId="9509"/>
    <cellStyle name="Normal 6 4 2 3 2" xfId="10337"/>
    <cellStyle name="Normal 6 4 2 4" xfId="10334"/>
    <cellStyle name="Normal 6 4 2 5" xfId="10721"/>
    <cellStyle name="Normal 6 4 2 6" xfId="10852"/>
    <cellStyle name="Normal 6 4 3" xfId="447"/>
    <cellStyle name="Normal 6 4 3 10" xfId="8068"/>
    <cellStyle name="Normal 6 4 3 11" xfId="8069"/>
    <cellStyle name="Normal 6 4 3 12" xfId="9290"/>
    <cellStyle name="Normal 6 4 3 2" xfId="794"/>
    <cellStyle name="Normal 6 4 3 2 2" xfId="9831"/>
    <cellStyle name="Normal 6 4 3 2 2 2" xfId="10340"/>
    <cellStyle name="Normal 6 4 3 2 3" xfId="10339"/>
    <cellStyle name="Normal 6 4 3 2 4" xfId="9410"/>
    <cellStyle name="Normal 6 4 3 3" xfId="1859"/>
    <cellStyle name="Normal 6 4 3 3 2" xfId="10341"/>
    <cellStyle name="Normal 6 4 3 3 3" xfId="9550"/>
    <cellStyle name="Normal 6 4 3 4" xfId="1860"/>
    <cellStyle name="Normal 6 4 3 4 2" xfId="10338"/>
    <cellStyle name="Normal 6 4 3 5" xfId="1861"/>
    <cellStyle name="Normal 6 4 3 5 2" xfId="10762"/>
    <cellStyle name="Normal 6 4 3 6" xfId="1862"/>
    <cellStyle name="Normal 6 4 3 6 2" xfId="10892"/>
    <cellStyle name="Normal 6 4 3 7" xfId="1863"/>
    <cellStyle name="Normal 6 4 3 8" xfId="1864"/>
    <cellStyle name="Normal 6 4 3 9" xfId="1865"/>
    <cellStyle name="Normal 6 4 4" xfId="555"/>
    <cellStyle name="Normal 6 4 4 2" xfId="815"/>
    <cellStyle name="Normal 6 4 4 2 2" xfId="10343"/>
    <cellStyle name="Normal 6 4 4 2 3" xfId="9645"/>
    <cellStyle name="Normal 6 4 4 3" xfId="8070"/>
    <cellStyle name="Normal 6 4 4 3 2" xfId="10342"/>
    <cellStyle name="Normal 6 4 4 4" xfId="8071"/>
    <cellStyle name="Normal 6 4 4 5" xfId="8072"/>
    <cellStyle name="Normal 6 4 4 6" xfId="8073"/>
    <cellStyle name="Normal 6 4 4 7" xfId="8074"/>
    <cellStyle name="Normal 6 4 4 8" xfId="8075"/>
    <cellStyle name="Normal 6 4 4 9" xfId="9191"/>
    <cellStyle name="Normal 6 4 5" xfId="1866"/>
    <cellStyle name="Normal 6 4 5 2" xfId="9747"/>
    <cellStyle name="Normal 6 4 5 2 2" xfId="10345"/>
    <cellStyle name="Normal 6 4 5 3" xfId="10344"/>
    <cellStyle name="Normal 6 4 5 4" xfId="9334"/>
    <cellStyle name="Normal 6 4 6" xfId="1867"/>
    <cellStyle name="Normal 6 4 6 2" xfId="9597"/>
    <cellStyle name="Normal 6 4 6 2 2" xfId="10347"/>
    <cellStyle name="Normal 6 4 6 3" xfId="10346"/>
    <cellStyle name="Normal 6 4 6 4" xfId="9118"/>
    <cellStyle name="Normal 6 4 7" xfId="1868"/>
    <cellStyle name="Normal 6 4 7 2" xfId="10348"/>
    <cellStyle name="Normal 6 4 7 3" xfId="9467"/>
    <cellStyle name="Normal 6 4 8" xfId="1869"/>
    <cellStyle name="Normal 6 4 8 2" xfId="9892"/>
    <cellStyle name="Normal 6 4 9" xfId="1870"/>
    <cellStyle name="Normal 6 4 9 2" xfId="9051"/>
    <cellStyle name="Normal 6 5" xfId="96"/>
    <cellStyle name="Normal 6 5 10" xfId="10678"/>
    <cellStyle name="Normal 6 5 11" xfId="10810"/>
    <cellStyle name="Normal 6 5 2" xfId="448"/>
    <cellStyle name="Normal 6 5 2 2" xfId="9371"/>
    <cellStyle name="Normal 6 5 2 2 2" xfId="9790"/>
    <cellStyle name="Normal 6 5 2 2 2 2" xfId="10351"/>
    <cellStyle name="Normal 6 5 2 2 3" xfId="10350"/>
    <cellStyle name="Normal 6 5 2 3" xfId="9510"/>
    <cellStyle name="Normal 6 5 2 3 2" xfId="10352"/>
    <cellStyle name="Normal 6 5 2 4" xfId="10349"/>
    <cellStyle name="Normal 6 5 2 5" xfId="10722"/>
    <cellStyle name="Normal 6 5 2 6" xfId="10853"/>
    <cellStyle name="Normal 6 5 3" xfId="9291"/>
    <cellStyle name="Normal 6 5 3 2" xfId="9411"/>
    <cellStyle name="Normal 6 5 3 2 2" xfId="9832"/>
    <cellStyle name="Normal 6 5 3 2 2 2" xfId="10355"/>
    <cellStyle name="Normal 6 5 3 2 3" xfId="10354"/>
    <cellStyle name="Normal 6 5 3 3" xfId="9551"/>
    <cellStyle name="Normal 6 5 3 3 2" xfId="10356"/>
    <cellStyle name="Normal 6 5 3 4" xfId="10353"/>
    <cellStyle name="Normal 6 5 3 5" xfId="10763"/>
    <cellStyle name="Normal 6 5 3 6" xfId="10893"/>
    <cellStyle name="Normal 6 5 4" xfId="9192"/>
    <cellStyle name="Normal 6 5 4 2" xfId="9646"/>
    <cellStyle name="Normal 6 5 4 2 2" xfId="10358"/>
    <cellStyle name="Normal 6 5 4 3" xfId="10357"/>
    <cellStyle name="Normal 6 5 5" xfId="9335"/>
    <cellStyle name="Normal 6 5 5 2" xfId="9748"/>
    <cellStyle name="Normal 6 5 5 2 2" xfId="10360"/>
    <cellStyle name="Normal 6 5 5 3" xfId="10359"/>
    <cellStyle name="Normal 6 5 6" xfId="9119"/>
    <cellStyle name="Normal 6 5 6 2" xfId="9598"/>
    <cellStyle name="Normal 6 5 6 2 2" xfId="10362"/>
    <cellStyle name="Normal 6 5 6 3" xfId="10361"/>
    <cellStyle name="Normal 6 5 7" xfId="9468"/>
    <cellStyle name="Normal 6 5 7 2" xfId="10363"/>
    <cellStyle name="Normal 6 5 8" xfId="9893"/>
    <cellStyle name="Normal 6 5 9" xfId="9052"/>
    <cellStyle name="Normal 6 6" xfId="125"/>
    <cellStyle name="Normal 6 6 10" xfId="8076"/>
    <cellStyle name="Normal 6 6 2" xfId="262"/>
    <cellStyle name="Normal 6 6 2 2" xfId="770"/>
    <cellStyle name="Normal 6 6 2 2 2" xfId="10366"/>
    <cellStyle name="Normal 6 6 2 2 3" xfId="9779"/>
    <cellStyle name="Normal 6 6 2 3" xfId="8077"/>
    <cellStyle name="Normal 6 6 2 3 2" xfId="10365"/>
    <cellStyle name="Normal 6 6 2 4" xfId="8078"/>
    <cellStyle name="Normal 6 6 2 5" xfId="8079"/>
    <cellStyle name="Normal 6 6 2 6" xfId="8080"/>
    <cellStyle name="Normal 6 6 2 7" xfId="8081"/>
    <cellStyle name="Normal 6 6 2 8" xfId="8082"/>
    <cellStyle name="Normal 6 6 2 9" xfId="9362"/>
    <cellStyle name="Normal 6 6 3" xfId="1872"/>
    <cellStyle name="Normal 6 6 3 2" xfId="8083"/>
    <cellStyle name="Normal 6 6 3 2 2" xfId="13013"/>
    <cellStyle name="Normal 6 6 3 2 3" xfId="11722"/>
    <cellStyle name="Normal 6 6 3 3" xfId="8084"/>
    <cellStyle name="Normal 6 6 3 4" xfId="8085"/>
    <cellStyle name="Normal 6 6 3 5" xfId="13492"/>
    <cellStyle name="Normal 6 6 4" xfId="1873"/>
    <cellStyle name="Normal 6 6 4 2" xfId="2460"/>
    <cellStyle name="Normal 6 6 4 2 2" xfId="8086"/>
    <cellStyle name="Normal 6 6 4 2 3" xfId="8087"/>
    <cellStyle name="Normal 6 6 4 3" xfId="2764"/>
    <cellStyle name="Normal 6 6 4 4" xfId="10364"/>
    <cellStyle name="Normal 6 6 5" xfId="1874"/>
    <cellStyle name="Normal 6 6 6" xfId="1871"/>
    <cellStyle name="Normal 6 6 7" xfId="8088"/>
    <cellStyle name="Normal 6 6 8" xfId="8089"/>
    <cellStyle name="Normal 6 6 9" xfId="8090"/>
    <cellStyle name="Normal 6 7" xfId="263"/>
    <cellStyle name="Normal 6 7 10" xfId="9267"/>
    <cellStyle name="Normal 6 7 2" xfId="556"/>
    <cellStyle name="Normal 6 7 2 2" xfId="816"/>
    <cellStyle name="Normal 6 7 2 2 2" xfId="1876"/>
    <cellStyle name="Normal 6 7 2 2 2 2" xfId="2857"/>
    <cellStyle name="Normal 6 7 2 2 2 3" xfId="2766"/>
    <cellStyle name="Normal 6 7 2 2 2 4" xfId="2635"/>
    <cellStyle name="Normal 6 7 2 2 2 5" xfId="2568"/>
    <cellStyle name="Normal 6 7 2 2 2 6" xfId="10369"/>
    <cellStyle name="Normal 6 7 2 2 3" xfId="9804"/>
    <cellStyle name="Normal 6 7 2 3" xfId="1877"/>
    <cellStyle name="Normal 6 7 2 3 2" xfId="10368"/>
    <cellStyle name="Normal 6 7 2 4" xfId="1878"/>
    <cellStyle name="Normal 6 7 2 4 2" xfId="2459"/>
    <cellStyle name="Normal 6 7 2 4 3" xfId="2767"/>
    <cellStyle name="Normal 6 7 2 5" xfId="1875"/>
    <cellStyle name="Normal 6 7 2 5 2" xfId="2856"/>
    <cellStyle name="Normal 6 7 2 5 3" xfId="2765"/>
    <cellStyle name="Normal 6 7 2 5 4" xfId="2634"/>
    <cellStyle name="Normal 6 7 2 5 5" xfId="2567"/>
    <cellStyle name="Normal 6 7 2 6" xfId="8091"/>
    <cellStyle name="Normal 6 7 2 7" xfId="8092"/>
    <cellStyle name="Normal 6 7 2 8" xfId="8093"/>
    <cellStyle name="Normal 6 7 2 9" xfId="9384"/>
    <cellStyle name="Normal 6 7 3" xfId="771"/>
    <cellStyle name="Normal 6 7 3 2" xfId="8094"/>
    <cellStyle name="Normal 6 7 3 2 2" xfId="8095"/>
    <cellStyle name="Normal 6 7 3 2 3" xfId="8096"/>
    <cellStyle name="Normal 6 7 3 2 4" xfId="10370"/>
    <cellStyle name="Normal 6 7 3 3" xfId="9523"/>
    <cellStyle name="Normal 6 7 4" xfId="8097"/>
    <cellStyle name="Normal 6 7 4 2" xfId="10367"/>
    <cellStyle name="Normal 6 7 5" xfId="8098"/>
    <cellStyle name="Normal 6 7 5 2" xfId="10735"/>
    <cellStyle name="Normal 6 7 6" xfId="8099"/>
    <cellStyle name="Normal 6 7 6 2" xfId="10865"/>
    <cellStyle name="Normal 6 7 7" xfId="8100"/>
    <cellStyle name="Normal 6 7 8" xfId="8101"/>
    <cellStyle name="Normal 6 7 9" xfId="8102"/>
    <cellStyle name="Normal 6 8" xfId="557"/>
    <cellStyle name="Normal 6 8 2" xfId="558"/>
    <cellStyle name="Normal 6 8 2 2" xfId="817"/>
    <cellStyle name="Normal 6 8 2 2 2" xfId="1880"/>
    <cellStyle name="Normal 6 8 2 2 2 2" xfId="2859"/>
    <cellStyle name="Normal 6 8 2 2 2 3" xfId="2769"/>
    <cellStyle name="Normal 6 8 2 2 2 4" xfId="2637"/>
    <cellStyle name="Normal 6 8 2 2 2 5" xfId="2570"/>
    <cellStyle name="Normal 6 8 2 2 3" xfId="10372"/>
    <cellStyle name="Normal 6 8 2 3" xfId="1881"/>
    <cellStyle name="Normal 6 8 2 4" xfId="1882"/>
    <cellStyle name="Normal 6 8 2 4 2" xfId="2458"/>
    <cellStyle name="Normal 6 8 2 4 3" xfId="2770"/>
    <cellStyle name="Normal 6 8 2 5" xfId="1879"/>
    <cellStyle name="Normal 6 8 2 5 2" xfId="2858"/>
    <cellStyle name="Normal 6 8 2 5 3" xfId="2768"/>
    <cellStyle name="Normal 6 8 2 5 4" xfId="2636"/>
    <cellStyle name="Normal 6 8 2 5 5" xfId="2569"/>
    <cellStyle name="Normal 6 8 2 6" xfId="8103"/>
    <cellStyle name="Normal 6 8 2 7" xfId="8104"/>
    <cellStyle name="Normal 6 8 2 8" xfId="8105"/>
    <cellStyle name="Normal 6 8 2 9" xfId="9617"/>
    <cellStyle name="Normal 6 8 3" xfId="8106"/>
    <cellStyle name="Normal 6 8 3 2" xfId="8107"/>
    <cellStyle name="Normal 6 8 3 3" xfId="8108"/>
    <cellStyle name="Normal 6 8 3 4" xfId="10371"/>
    <cellStyle name="Normal 6 8 4" xfId="9139"/>
    <cellStyle name="Normal 6 9" xfId="847"/>
    <cellStyle name="Normal 6 9 2" xfId="8109"/>
    <cellStyle name="Normal 6 9 2 2" xfId="10374"/>
    <cellStyle name="Normal 6 9 2 3" xfId="9720"/>
    <cellStyle name="Normal 6 9 3" xfId="10373"/>
    <cellStyle name="Normal 6 9 4" xfId="9309"/>
    <cellStyle name="Normal 60" xfId="264"/>
    <cellStyle name="Normal 60 2" xfId="9251"/>
    <cellStyle name="Normal 60 2 2" xfId="9707"/>
    <cellStyle name="Normal 60 3" xfId="9161"/>
    <cellStyle name="Normal 60 4" xfId="9088"/>
    <cellStyle name="Normal 60 5" xfId="9020"/>
    <cellStyle name="Normal 60 6" xfId="8992"/>
    <cellStyle name="Normal 61" xfId="265"/>
    <cellStyle name="Normal 61 2" xfId="9252"/>
    <cellStyle name="Normal 61 2 2" xfId="9708"/>
    <cellStyle name="Normal 61 3" xfId="9162"/>
    <cellStyle name="Normal 61 4" xfId="9089"/>
    <cellStyle name="Normal 61 5" xfId="9021"/>
    <cellStyle name="Normal 61 6" xfId="8993"/>
    <cellStyle name="Normal 62" xfId="266"/>
    <cellStyle name="Normal 62 2" xfId="9253"/>
    <cellStyle name="Normal 62 2 2" xfId="9709"/>
    <cellStyle name="Normal 62 3" xfId="9163"/>
    <cellStyle name="Normal 62 4" xfId="9090"/>
    <cellStyle name="Normal 62 5" xfId="9022"/>
    <cellStyle name="Normal 62 6" xfId="8994"/>
    <cellStyle name="Normal 63" xfId="267"/>
    <cellStyle name="Normal 63 2" xfId="9254"/>
    <cellStyle name="Normal 63 2 2" xfId="9710"/>
    <cellStyle name="Normal 63 3" xfId="9164"/>
    <cellStyle name="Normal 63 4" xfId="9091"/>
    <cellStyle name="Normal 63 5" xfId="9023"/>
    <cellStyle name="Normal 63 6" xfId="8995"/>
    <cellStyle name="Normal 64" xfId="268"/>
    <cellStyle name="Normal 64 10" xfId="10822"/>
    <cellStyle name="Normal 64 11" xfId="8996"/>
    <cellStyle name="Normal 64 2" xfId="9063"/>
    <cellStyle name="Normal 64 2 2" xfId="9614"/>
    <cellStyle name="Normal 64 3" xfId="9208"/>
    <cellStyle name="Normal 64 3 2" xfId="9660"/>
    <cellStyle name="Normal 64 3 2 2" xfId="10376"/>
    <cellStyle name="Normal 64 3 3" xfId="10375"/>
    <cellStyle name="Normal 64 4" xfId="9345"/>
    <cellStyle name="Normal 64 4 2" xfId="9759"/>
    <cellStyle name="Normal 64 4 2 2" xfId="10378"/>
    <cellStyle name="Normal 64 4 3" xfId="10377"/>
    <cellStyle name="Normal 64 5" xfId="9131"/>
    <cellStyle name="Normal 64 5 2" xfId="9613"/>
    <cellStyle name="Normal 64 5 2 2" xfId="10380"/>
    <cellStyle name="Normal 64 5 3" xfId="10379"/>
    <cellStyle name="Normal 64 6" xfId="9479"/>
    <cellStyle name="Normal 64 6 2" xfId="10381"/>
    <cellStyle name="Normal 64 7" xfId="9903"/>
    <cellStyle name="Normal 64 8" xfId="9062"/>
    <cellStyle name="Normal 64 9" xfId="10690"/>
    <cellStyle name="Normal 65" xfId="269"/>
    <cellStyle name="Normal 65 2" xfId="9303"/>
    <cellStyle name="Normal 65 2 2" xfId="9427"/>
    <cellStyle name="Normal 65 2 2 2" xfId="9848"/>
    <cellStyle name="Normal 65 2 2 2 2" xfId="10384"/>
    <cellStyle name="Normal 65 2 2 3" xfId="10383"/>
    <cellStyle name="Normal 65 2 3" xfId="9567"/>
    <cellStyle name="Normal 65 2 3 2" xfId="10385"/>
    <cellStyle name="Normal 65 2 4" xfId="10382"/>
    <cellStyle name="Normal 65 2 5" xfId="10776"/>
    <cellStyle name="Normal 65 2 6" xfId="10906"/>
    <cellStyle name="Normal 65 3" xfId="9615"/>
    <cellStyle name="Normal 65 4" xfId="9064"/>
    <cellStyle name="Normal 66" xfId="270"/>
    <cellStyle name="Normal 66 2" xfId="9264"/>
    <cellStyle name="Normal 66 2 2" xfId="10778"/>
    <cellStyle name="Normal 66 3" xfId="9210"/>
    <cellStyle name="Normal 66 3 2" xfId="9662"/>
    <cellStyle name="Normal 66 3 2 2" xfId="10387"/>
    <cellStyle name="Normal 66 3 3" xfId="10386"/>
    <cellStyle name="Normal 66 4" xfId="9347"/>
    <cellStyle name="Normal 66 4 2" xfId="9761"/>
    <cellStyle name="Normal 66 4 2 2" xfId="10389"/>
    <cellStyle name="Normal 66 4 3" xfId="10388"/>
    <cellStyle name="Normal 66 5" xfId="9481"/>
    <cellStyle name="Normal 66 5 2" xfId="10390"/>
    <cellStyle name="Normal 66 6" xfId="10692"/>
    <cellStyle name="Normal 66 7" xfId="10824"/>
    <cellStyle name="Normal 66 8" xfId="9132"/>
    <cellStyle name="Normal 67" xfId="271"/>
    <cellStyle name="Normal 67 2" xfId="9348"/>
    <cellStyle name="Normal 67 2 2" xfId="9762"/>
    <cellStyle name="Normal 67 2 2 2" xfId="10393"/>
    <cellStyle name="Normal 67 2 3" xfId="10392"/>
    <cellStyle name="Normal 67 3" xfId="9482"/>
    <cellStyle name="Normal 67 3 2" xfId="10394"/>
    <cellStyle name="Normal 67 4" xfId="10391"/>
    <cellStyle name="Normal 67 5" xfId="10693"/>
    <cellStyle name="Normal 67 6" xfId="10779"/>
    <cellStyle name="Normal 67 7" xfId="10825"/>
    <cellStyle name="Normal 68" xfId="272"/>
    <cellStyle name="Normal 68 2" xfId="10682"/>
    <cellStyle name="Normal 68 3" xfId="9277"/>
    <cellStyle name="Normal 69" xfId="273"/>
    <cellStyle name="Normal 69 2" xfId="10703"/>
    <cellStyle name="Normal 69 3" xfId="9137"/>
    <cellStyle name="Normal 7" xfId="65"/>
    <cellStyle name="Normal 7 10" xfId="8110"/>
    <cellStyle name="Normal 7 11" xfId="8111"/>
    <cellStyle name="Normal 7 2" xfId="274"/>
    <cellStyle name="Normal 7 2 2" xfId="772"/>
    <cellStyle name="Normal 7 2 2 2" xfId="8112"/>
    <cellStyle name="Normal 7 2 2 2 2" xfId="9712"/>
    <cellStyle name="Normal 7 2 3" xfId="2957"/>
    <cellStyle name="Normal 7 2 3 2" xfId="8113"/>
    <cellStyle name="Normal 7 2 3 2 2" xfId="12326"/>
    <cellStyle name="Normal 7 2 3 2 3" xfId="11451"/>
    <cellStyle name="Normal 7 2 3 3" xfId="8114"/>
    <cellStyle name="Normal 7 2 3 4" xfId="13542"/>
    <cellStyle name="Normal 7 2 4" xfId="8115"/>
    <cellStyle name="Normal 7 2 5" xfId="8116"/>
    <cellStyle name="Normal 7 2 6" xfId="8117"/>
    <cellStyle name="Normal 7 2 7" xfId="8118"/>
    <cellStyle name="Normal 7 2 8" xfId="8119"/>
    <cellStyle name="Normal 7 3" xfId="700"/>
    <cellStyle name="Normal 7 3 2" xfId="2958"/>
    <cellStyle name="Normal 7 3 2 2" xfId="9711"/>
    <cellStyle name="Normal 7 4" xfId="1883"/>
    <cellStyle name="Normal 7 4 2" xfId="2959"/>
    <cellStyle name="Normal 7 5" xfId="1884"/>
    <cellStyle name="Normal 7 5 2" xfId="2960"/>
    <cellStyle name="Normal 7 6" xfId="1885"/>
    <cellStyle name="Normal 7 6 2" xfId="2961"/>
    <cellStyle name="Normal 7 7" xfId="1886"/>
    <cellStyle name="Normal 7 7 2" xfId="2962"/>
    <cellStyle name="Normal 7 8" xfId="1887"/>
    <cellStyle name="Normal 7 8 2" xfId="2963"/>
    <cellStyle name="Normal 7 9" xfId="1888"/>
    <cellStyle name="Normal 7_cálculo da esp das camadas" xfId="2964"/>
    <cellStyle name="Normal 70" xfId="275"/>
    <cellStyle name="Normal 70 2" xfId="9205"/>
    <cellStyle name="Normal 71" xfId="276"/>
    <cellStyle name="Normal 71 2" xfId="9304"/>
    <cellStyle name="Normal 72" xfId="277"/>
    <cellStyle name="Normal 72 2" xfId="9305"/>
    <cellStyle name="Normal 73" xfId="278"/>
    <cellStyle name="Normal 73 2" xfId="9138"/>
    <cellStyle name="Normal 74" xfId="279"/>
    <cellStyle name="Normal 74 2" xfId="9307"/>
    <cellStyle name="Normal 75" xfId="280"/>
    <cellStyle name="Normal 75 2" xfId="9306"/>
    <cellStyle name="Normal 76" xfId="281"/>
    <cellStyle name="Normal 76 2" xfId="9308"/>
    <cellStyle name="Normal 77" xfId="282"/>
    <cellStyle name="Normal 77 2" xfId="9374"/>
    <cellStyle name="Normal 78" xfId="283"/>
    <cellStyle name="Normal 78 2" xfId="9428"/>
    <cellStyle name="Normal 79" xfId="284"/>
    <cellStyle name="Normal 79 2" xfId="9429"/>
    <cellStyle name="Normal 8" xfId="71"/>
    <cellStyle name="Normal 8 10" xfId="8120"/>
    <cellStyle name="Normal 8 11" xfId="8121"/>
    <cellStyle name="Normal 8 2" xfId="285"/>
    <cellStyle name="Normal 8 2 2" xfId="773"/>
    <cellStyle name="Normal 8 2 2 2" xfId="9713"/>
    <cellStyle name="Normal 8 2 3" xfId="8122"/>
    <cellStyle name="Normal 8 2 4" xfId="8123"/>
    <cellStyle name="Normal 8 2 5" xfId="8124"/>
    <cellStyle name="Normal 8 2 6" xfId="8125"/>
    <cellStyle name="Normal 8 2 7" xfId="8126"/>
    <cellStyle name="Normal 8 2 8" xfId="8127"/>
    <cellStyle name="Normal 8 3" xfId="704"/>
    <cellStyle name="Normal 8 3 2" xfId="8128"/>
    <cellStyle name="Normal 8 4" xfId="1889"/>
    <cellStyle name="Normal 8 4 2" xfId="8129"/>
    <cellStyle name="Normal 8 5" xfId="1890"/>
    <cellStyle name="Normal 8 5 2" xfId="2965"/>
    <cellStyle name="Normal 8 5 2 2" xfId="8130"/>
    <cellStyle name="Normal 8 5 3" xfId="8131"/>
    <cellStyle name="Normal 8 6" xfId="1891"/>
    <cellStyle name="Normal 8 7" xfId="1892"/>
    <cellStyle name="Normal 8 8" xfId="1893"/>
    <cellStyle name="Normal 8 9" xfId="1894"/>
    <cellStyle name="Normal 80" xfId="286"/>
    <cellStyle name="Normal 80 2" xfId="9065"/>
    <cellStyle name="Normal 81" xfId="287"/>
    <cellStyle name="Normal 81 2" xfId="9128"/>
    <cellStyle name="Normal 82" xfId="288"/>
    <cellStyle name="Normal 82 2" xfId="9436"/>
    <cellStyle name="Normal 83" xfId="289"/>
    <cellStyle name="Normal 83 2" xfId="9437"/>
    <cellStyle name="Normal 84" xfId="290"/>
    <cellStyle name="Normal 84 2" xfId="9435"/>
    <cellStyle name="Normal 85" xfId="291"/>
    <cellStyle name="Normal 85 2" xfId="9434"/>
    <cellStyle name="Normal 86" xfId="292"/>
    <cellStyle name="Normal 86 2" xfId="9433"/>
    <cellStyle name="Normal 87" xfId="293"/>
    <cellStyle name="Normal 87 2" xfId="9438"/>
    <cellStyle name="Normal 88" xfId="294"/>
    <cellStyle name="Normal 88 2" xfId="9856"/>
    <cellStyle name="Normal 89" xfId="295"/>
    <cellStyle name="Normal 89 2" xfId="9857"/>
    <cellStyle name="Normal 9" xfId="296"/>
    <cellStyle name="Normal 9 10" xfId="8132"/>
    <cellStyle name="Normal 9 2" xfId="559"/>
    <cellStyle name="Normal 9 2 2" xfId="818"/>
    <cellStyle name="Normal 9 2 3" xfId="8133"/>
    <cellStyle name="Normal 9 2 4" xfId="8134"/>
    <cellStyle name="Normal 9 2 5" xfId="8135"/>
    <cellStyle name="Normal 9 2 6" xfId="8136"/>
    <cellStyle name="Normal 9 2 7" xfId="8137"/>
    <cellStyle name="Normal 9 2 8" xfId="8138"/>
    <cellStyle name="Normal 9 3" xfId="774"/>
    <cellStyle name="Normal 9 3 2" xfId="1896"/>
    <cellStyle name="Normal 9 3 2 2" xfId="8139"/>
    <cellStyle name="Normal 9 3 2 3" xfId="13493"/>
    <cellStyle name="Normal 9 4" xfId="1897"/>
    <cellStyle name="Normal 9 4 2" xfId="8140"/>
    <cellStyle name="Normal 9 4 3" xfId="8141"/>
    <cellStyle name="Normal 9 5" xfId="1895"/>
    <cellStyle name="Normal 9 5 2" xfId="8142"/>
    <cellStyle name="Normal 9 6" xfId="2966"/>
    <cellStyle name="Normal 9 6 2" xfId="8143"/>
    <cellStyle name="Normal 9 6 3" xfId="8144"/>
    <cellStyle name="Normal 9 6 3 2" xfId="11671"/>
    <cellStyle name="Normal 9 6 3 3" xfId="11149"/>
    <cellStyle name="Normal 9 6 4" xfId="8145"/>
    <cellStyle name="Normal 9 6 5" xfId="13543"/>
    <cellStyle name="Normal 9 7" xfId="8146"/>
    <cellStyle name="Normal 9 8" xfId="8147"/>
    <cellStyle name="Normal 9 9" xfId="8148"/>
    <cellStyle name="Normal 90" xfId="297"/>
    <cellStyle name="Normal 90 2" xfId="9855"/>
    <cellStyle name="Normal 91" xfId="298"/>
    <cellStyle name="Normal 91 2" xfId="9599"/>
    <cellStyle name="Normal 92" xfId="299"/>
    <cellStyle name="Normal 92 2" xfId="9854"/>
    <cellStyle name="Normal 93" xfId="300"/>
    <cellStyle name="Normal 93 2" xfId="9852"/>
    <cellStyle name="Normal 94" xfId="301"/>
    <cellStyle name="Normal 94 2" xfId="9576"/>
    <cellStyle name="Normal 95" xfId="302"/>
    <cellStyle name="Normal 95 2" xfId="9861"/>
    <cellStyle name="Normal 96" xfId="303"/>
    <cellStyle name="Normal 96 2" xfId="9853"/>
    <cellStyle name="Normal 97" xfId="304"/>
    <cellStyle name="Normal 97 2" xfId="9859"/>
    <cellStyle name="Normal 98" xfId="305"/>
    <cellStyle name="Normal 98 2" xfId="9858"/>
    <cellStyle name="Normal 99" xfId="306"/>
    <cellStyle name="Normal 99 2" xfId="9862"/>
    <cellStyle name="Normal_Pesquisa no referencial 10 de maio de 2013" xfId="124"/>
    <cellStyle name="Normal1" xfId="307"/>
    <cellStyle name="Normal2" xfId="308"/>
    <cellStyle name="Normal2 10" xfId="13365"/>
    <cellStyle name="Normal2 2" xfId="4979"/>
    <cellStyle name="Normal2 2 2" xfId="7064"/>
    <cellStyle name="Normal2 2 2 2" xfId="8872"/>
    <cellStyle name="Normal2 2 2 2 2" xfId="14850"/>
    <cellStyle name="Normal2 2 2 2 3" xfId="14807"/>
    <cellStyle name="Normal2 2 2 2 4" xfId="14208"/>
    <cellStyle name="Normal2 2 2 3" xfId="13944"/>
    <cellStyle name="Normal2 2 3" xfId="7097"/>
    <cellStyle name="Normal2 2 3 2" xfId="8904"/>
    <cellStyle name="Normal2 2 3 2 2" xfId="14859"/>
    <cellStyle name="Normal2 2 3 2 3" xfId="14317"/>
    <cellStyle name="Normal2 2 3 2 4" xfId="14240"/>
    <cellStyle name="Normal2 2 3 3" xfId="13977"/>
    <cellStyle name="Normal2 2 4" xfId="6982"/>
    <cellStyle name="Normal2 2 4 2" xfId="8805"/>
    <cellStyle name="Normal2 2 4 2 2" xfId="14820"/>
    <cellStyle name="Normal2 2 4 2 3" xfId="14336"/>
    <cellStyle name="Normal2 2 4 2 4" xfId="14141"/>
    <cellStyle name="Normal2 2 4 3" xfId="13864"/>
    <cellStyle name="Normal2 2 5" xfId="7122"/>
    <cellStyle name="Normal2 2 5 2" xfId="8929"/>
    <cellStyle name="Normal2 2 5 2 2" xfId="14869"/>
    <cellStyle name="Normal2 2 5 2 3" xfId="14298"/>
    <cellStyle name="Normal2 2 5 2 4" xfId="14265"/>
    <cellStyle name="Normal2 2 5 3" xfId="14002"/>
    <cellStyle name="Normal2 2 6" xfId="7144"/>
    <cellStyle name="Normal2 2 6 2" xfId="8951"/>
    <cellStyle name="Normal2 2 6 2 2" xfId="14878"/>
    <cellStyle name="Normal2 2 6 2 3" xfId="14672"/>
    <cellStyle name="Normal2 2 6 2 4" xfId="14287"/>
    <cellStyle name="Normal2 2 6 3" xfId="14024"/>
    <cellStyle name="Normal2 2 7" xfId="8710"/>
    <cellStyle name="Normal2 2 7 2" xfId="14784"/>
    <cellStyle name="Normal2 2 7 3" xfId="14342"/>
    <cellStyle name="Normal2 2 7 4" xfId="14046"/>
    <cellStyle name="Normal2 2 8" xfId="13735"/>
    <cellStyle name="Normal2 3" xfId="6891"/>
    <cellStyle name="Normal2 3 2" xfId="8728"/>
    <cellStyle name="Normal2 3 2 2" xfId="14795"/>
    <cellStyle name="Normal2 3 2 3" xfId="14339"/>
    <cellStyle name="Normal2 3 2 4" xfId="14064"/>
    <cellStyle name="Normal2 3 3" xfId="13778"/>
    <cellStyle name="Normal2 4" xfId="7017"/>
    <cellStyle name="Normal2 4 2" xfId="8832"/>
    <cellStyle name="Normal2 4 2 2" xfId="14834"/>
    <cellStyle name="Normal2 4 2 3" xfId="14321"/>
    <cellStyle name="Normal2 4 2 4" xfId="14168"/>
    <cellStyle name="Normal2 4 3" xfId="13899"/>
    <cellStyle name="Normal2 5" xfId="6915"/>
    <cellStyle name="Normal2 5 2" xfId="8748"/>
    <cellStyle name="Normal2 5 2 2" xfId="14803"/>
    <cellStyle name="Normal2 5 2 3" xfId="14642"/>
    <cellStyle name="Normal2 5 2 4" xfId="14084"/>
    <cellStyle name="Normal2 5 3" xfId="13800"/>
    <cellStyle name="Normal2 6" xfId="6924"/>
    <cellStyle name="Normal2 6 2" xfId="8756"/>
    <cellStyle name="Normal2 6 2 2" xfId="14806"/>
    <cellStyle name="Normal2 6 2 3" xfId="14696"/>
    <cellStyle name="Normal2 6 2 4" xfId="14092"/>
    <cellStyle name="Normal2 6 3" xfId="13809"/>
    <cellStyle name="Normal2 7" xfId="7039"/>
    <cellStyle name="Normal2 7 2" xfId="8850"/>
    <cellStyle name="Normal2 7 2 2" xfId="14842"/>
    <cellStyle name="Normal2 7 2 3" xfId="14636"/>
    <cellStyle name="Normal2 7 2 4" xfId="14186"/>
    <cellStyle name="Normal2 7 3" xfId="13920"/>
    <cellStyle name="Normal2 8" xfId="8706"/>
    <cellStyle name="Normal2 8 2" xfId="14780"/>
    <cellStyle name="Normal2 8 3" xfId="14716"/>
    <cellStyle name="Normal2 8 4" xfId="14042"/>
    <cellStyle name="Normal2 9" xfId="13184"/>
    <cellStyle name="Normal2 9 2" xfId="15835"/>
    <cellStyle name="Normal2 9 3" xfId="15773"/>
    <cellStyle name="Normal3" xfId="309"/>
    <cellStyle name="Normal3 10" xfId="13366"/>
    <cellStyle name="Normal3 2" xfId="4989"/>
    <cellStyle name="Normal3 2 2" xfId="7074"/>
    <cellStyle name="Normal3 2 2 2" xfId="8882"/>
    <cellStyle name="Normal3 2 2 2 2" xfId="14854"/>
    <cellStyle name="Normal3 2 2 2 3" xfId="14640"/>
    <cellStyle name="Normal3 2 2 2 4" xfId="14218"/>
    <cellStyle name="Normal3 2 2 3" xfId="13954"/>
    <cellStyle name="Normal3 2 3" xfId="7107"/>
    <cellStyle name="Normal3 2 3 2" xfId="8914"/>
    <cellStyle name="Normal3 2 3 2 2" xfId="14863"/>
    <cellStyle name="Normal3 2 3 2 3" xfId="14615"/>
    <cellStyle name="Normal3 2 3 2 4" xfId="14250"/>
    <cellStyle name="Normal3 2 3 3" xfId="13987"/>
    <cellStyle name="Normal3 2 4" xfId="7110"/>
    <cellStyle name="Normal3 2 4 2" xfId="8917"/>
    <cellStyle name="Normal3 2 4 2 2" xfId="14864"/>
    <cellStyle name="Normal3 2 4 2 3" xfId="14662"/>
    <cellStyle name="Normal3 2 4 2 4" xfId="14253"/>
    <cellStyle name="Normal3 2 4 3" xfId="13990"/>
    <cellStyle name="Normal3 2 5" xfId="7132"/>
    <cellStyle name="Normal3 2 5 2" xfId="8939"/>
    <cellStyle name="Normal3 2 5 2 2" xfId="14873"/>
    <cellStyle name="Normal3 2 5 2 3" xfId="14797"/>
    <cellStyle name="Normal3 2 5 2 4" xfId="14275"/>
    <cellStyle name="Normal3 2 5 3" xfId="14012"/>
    <cellStyle name="Normal3 2 6" xfId="7154"/>
    <cellStyle name="Normal3 2 6 2" xfId="8961"/>
    <cellStyle name="Normal3 2 6 2 2" xfId="14882"/>
    <cellStyle name="Normal3 2 6 2 3" xfId="14669"/>
    <cellStyle name="Normal3 2 6 2 4" xfId="14297"/>
    <cellStyle name="Normal3 2 6 3" xfId="14034"/>
    <cellStyle name="Normal3 2 7" xfId="8712"/>
    <cellStyle name="Normal3 2 7 2" xfId="14786"/>
    <cellStyle name="Normal3 2 7 3" xfId="14713"/>
    <cellStyle name="Normal3 2 7 4" xfId="14048"/>
    <cellStyle name="Normal3 2 8" xfId="13744"/>
    <cellStyle name="Normal3 3" xfId="6892"/>
    <cellStyle name="Normal3 3 2" xfId="8729"/>
    <cellStyle name="Normal3 3 2 2" xfId="14796"/>
    <cellStyle name="Normal3 3 2 3" xfId="14366"/>
    <cellStyle name="Normal3 3 2 4" xfId="14065"/>
    <cellStyle name="Normal3 3 3" xfId="13779"/>
    <cellStyle name="Normal3 4" xfId="6944"/>
    <cellStyle name="Normal3 4 2" xfId="8774"/>
    <cellStyle name="Normal3 4 2 2" xfId="14810"/>
    <cellStyle name="Normal3 4 2 3" xfId="14630"/>
    <cellStyle name="Normal3 4 2 4" xfId="14110"/>
    <cellStyle name="Normal3 4 3" xfId="13828"/>
    <cellStyle name="Normal3 5" xfId="6873"/>
    <cellStyle name="Normal3 5 2" xfId="8714"/>
    <cellStyle name="Normal3 5 2 2" xfId="14788"/>
    <cellStyle name="Normal3 5 2 3" xfId="14711"/>
    <cellStyle name="Normal3 5 2 4" xfId="14050"/>
    <cellStyle name="Normal3 5 3" xfId="13760"/>
    <cellStyle name="Normal3 6" xfId="6909"/>
    <cellStyle name="Normal3 6 2" xfId="8744"/>
    <cellStyle name="Normal3 6 2 2" xfId="14802"/>
    <cellStyle name="Normal3 6 2 3" xfId="14699"/>
    <cellStyle name="Normal3 6 2 4" xfId="14080"/>
    <cellStyle name="Normal3 6 3" xfId="13794"/>
    <cellStyle name="Normal3 7" xfId="7005"/>
    <cellStyle name="Normal3 7 2" xfId="8823"/>
    <cellStyle name="Normal3 7 2 2" xfId="14829"/>
    <cellStyle name="Normal3 7 2 3" xfId="14327"/>
    <cellStyle name="Normal3 7 2 4" xfId="14159"/>
    <cellStyle name="Normal3 7 3" xfId="13887"/>
    <cellStyle name="Normal3 8" xfId="8707"/>
    <cellStyle name="Normal3 8 2" xfId="14781"/>
    <cellStyle name="Normal3 8 3" xfId="14715"/>
    <cellStyle name="Normal3 8 4" xfId="14043"/>
    <cellStyle name="Normal3 9" xfId="13185"/>
    <cellStyle name="Normal3 9 2" xfId="15836"/>
    <cellStyle name="Normal3 9 3" xfId="15774"/>
    <cellStyle name="Nota 2" xfId="416"/>
    <cellStyle name="Nota 2 10" xfId="7034"/>
    <cellStyle name="Nota 2 10 2" xfId="12193"/>
    <cellStyle name="Nota 2 10 2 2" xfId="15270"/>
    <cellStyle name="Nota 2 10 3" xfId="13062"/>
    <cellStyle name="Nota 2 10 3 2" xfId="15730"/>
    <cellStyle name="Nota 2 10 4" xfId="11508"/>
    <cellStyle name="Nota 2 10 5" xfId="14387"/>
    <cellStyle name="Nota 2 10 6" xfId="13915"/>
    <cellStyle name="Nota 2 11" xfId="10641"/>
    <cellStyle name="Nota 2 11 2" xfId="13136"/>
    <cellStyle name="Nota 2 11 2 2" xfId="15752"/>
    <cellStyle name="Nota 2 11 3" xfId="13357"/>
    <cellStyle name="Nota 2 12" xfId="13190"/>
    <cellStyle name="Nota 2 12 2" xfId="13345"/>
    <cellStyle name="Nota 2 12 2 2" xfId="15803"/>
    <cellStyle name="Nota 2 12 3" xfId="15778"/>
    <cellStyle name="Nota 2 13" xfId="11044"/>
    <cellStyle name="Nota 2 13 2" xfId="14928"/>
    <cellStyle name="Nota 2 14" xfId="11690"/>
    <cellStyle name="Nota 2 14 2" xfId="15068"/>
    <cellStyle name="Nota 2 15" xfId="11624"/>
    <cellStyle name="Nota 2 16" xfId="14599"/>
    <cellStyle name="Nota 2 17" xfId="13371"/>
    <cellStyle name="Nota 2 2" xfId="785"/>
    <cellStyle name="Nota 2 2 10" xfId="13195"/>
    <cellStyle name="Nota 2 2 10 2" xfId="13347"/>
    <cellStyle name="Nota 2 2 10 2 2" xfId="15805"/>
    <cellStyle name="Nota 2 2 10 3" xfId="15783"/>
    <cellStyle name="Nota 2 2 11" xfId="11128"/>
    <cellStyle name="Nota 2 2 11 2" xfId="14951"/>
    <cellStyle name="Nota 2 2 12" xfId="11464"/>
    <cellStyle name="Nota 2 2 12 2" xfId="15028"/>
    <cellStyle name="Nota 2 2 13" xfId="11995"/>
    <cellStyle name="Nota 2 2 14" xfId="14399"/>
    <cellStyle name="Nota 2 2 15" xfId="13376"/>
    <cellStyle name="Nota 2 2 2" xfId="4977"/>
    <cellStyle name="Nota 2 2 2 10" xfId="11623"/>
    <cellStyle name="Nota 2 2 2 10 2" xfId="15052"/>
    <cellStyle name="Nota 2 2 2 11" xfId="11439"/>
    <cellStyle name="Nota 2 2 2 12" xfId="15707"/>
    <cellStyle name="Nota 2 2 2 13" xfId="13733"/>
    <cellStyle name="Nota 2 2 2 2" xfId="7062"/>
    <cellStyle name="Nota 2 2 2 2 2" xfId="8870"/>
    <cellStyle name="Nota 2 2 2 2 2 2" xfId="12735"/>
    <cellStyle name="Nota 2 2 2 2 2 2 2" xfId="15586"/>
    <cellStyle name="Nota 2 2 2 2 2 3" xfId="10972"/>
    <cellStyle name="Nota 2 2 2 2 2 3 2" xfId="14921"/>
    <cellStyle name="Nota 2 2 2 2 2 4" xfId="12529"/>
    <cellStyle name="Nota 2 2 2 2 2 5" xfId="14821"/>
    <cellStyle name="Nota 2 2 2 2 2 6" xfId="14206"/>
    <cellStyle name="Nota 2 2 2 2 3" xfId="12220"/>
    <cellStyle name="Nota 2 2 2 2 3 2" xfId="15295"/>
    <cellStyle name="Nota 2 2 2 2 4" xfId="12829"/>
    <cellStyle name="Nota 2 2 2 2 4 2" xfId="15673"/>
    <cellStyle name="Nota 2 2 2 2 5" xfId="12972"/>
    <cellStyle name="Nota 2 2 2 2 6" xfId="14585"/>
    <cellStyle name="Nota 2 2 2 2 7" xfId="13942"/>
    <cellStyle name="Nota 2 2 2 3" xfId="6951"/>
    <cellStyle name="Nota 2 2 2 3 2" xfId="8780"/>
    <cellStyle name="Nota 2 2 2 3 2 2" xfId="12649"/>
    <cellStyle name="Nota 2 2 2 3 2 2 2" xfId="15505"/>
    <cellStyle name="Nota 2 2 2 3 2 3" xfId="11336"/>
    <cellStyle name="Nota 2 2 2 3 2 3 2" xfId="15001"/>
    <cellStyle name="Nota 2 2 2 3 2 4" xfId="11648"/>
    <cellStyle name="Nota 2 2 2 3 2 5" xfId="14655"/>
    <cellStyle name="Nota 2 2 2 3 2 6" xfId="14116"/>
    <cellStyle name="Nota 2 2 2 3 3" xfId="12114"/>
    <cellStyle name="Nota 2 2 2 3 3 2" xfId="15194"/>
    <cellStyle name="Nota 2 2 2 3 4" xfId="12911"/>
    <cellStyle name="Nota 2 2 2 3 4 2" xfId="15697"/>
    <cellStyle name="Nota 2 2 2 3 5" xfId="11701"/>
    <cellStyle name="Nota 2 2 2 3 6" xfId="14550"/>
    <cellStyle name="Nota 2 2 2 3 7" xfId="13835"/>
    <cellStyle name="Nota 2 2 2 4" xfId="7095"/>
    <cellStyle name="Nota 2 2 2 4 2" xfId="8902"/>
    <cellStyle name="Nota 2 2 2 4 2 2" xfId="12765"/>
    <cellStyle name="Nota 2 2 2 4 2 2 2" xfId="15615"/>
    <cellStyle name="Nota 2 2 2 4 2 3" xfId="11321"/>
    <cellStyle name="Nota 2 2 2 4 2 3 2" xfId="14986"/>
    <cellStyle name="Nota 2 2 2 4 2 4" xfId="11449"/>
    <cellStyle name="Nota 2 2 2 4 2 5" xfId="14319"/>
    <cellStyle name="Nota 2 2 2 4 2 6" xfId="14238"/>
    <cellStyle name="Nota 2 2 2 4 3" xfId="12251"/>
    <cellStyle name="Nota 2 2 2 4 3 2" xfId="15325"/>
    <cellStyle name="Nota 2 2 2 4 4" xfId="13058"/>
    <cellStyle name="Nota 2 2 2 4 4 2" xfId="15726"/>
    <cellStyle name="Nota 2 2 2 4 5" xfId="11233"/>
    <cellStyle name="Nota 2 2 2 4 6" xfId="14730"/>
    <cellStyle name="Nota 2 2 2 4 7" xfId="13975"/>
    <cellStyle name="Nota 2 2 2 5" xfId="6928"/>
    <cellStyle name="Nota 2 2 2 5 2" xfId="8760"/>
    <cellStyle name="Nota 2 2 2 5 2 2" xfId="12630"/>
    <cellStyle name="Nota 2 2 2 5 2 2 2" xfId="15486"/>
    <cellStyle name="Nota 2 2 2 5 2 3" xfId="13139"/>
    <cellStyle name="Nota 2 2 2 5 2 3 2" xfId="15754"/>
    <cellStyle name="Nota 2 2 2 5 2 4" xfId="11839"/>
    <cellStyle name="Nota 2 2 2 5 2 5" xfId="14639"/>
    <cellStyle name="Nota 2 2 2 5 2 6" xfId="14096"/>
    <cellStyle name="Nota 2 2 2 5 3" xfId="12092"/>
    <cellStyle name="Nota 2 2 2 5 3 2" xfId="15172"/>
    <cellStyle name="Nota 2 2 2 5 4" xfId="13075"/>
    <cellStyle name="Nota 2 2 2 5 4 2" xfId="15743"/>
    <cellStyle name="Nota 2 2 2 5 5" xfId="13226"/>
    <cellStyle name="Nota 2 2 2 5 6" xfId="14526"/>
    <cellStyle name="Nota 2 2 2 5 7" xfId="13813"/>
    <cellStyle name="Nota 2 2 2 6" xfId="7120"/>
    <cellStyle name="Nota 2 2 2 6 2" xfId="8927"/>
    <cellStyle name="Nota 2 2 2 6 2 2" xfId="12786"/>
    <cellStyle name="Nota 2 2 2 6 2 2 2" xfId="15636"/>
    <cellStyle name="Nota 2 2 2 6 2 3" xfId="12436"/>
    <cellStyle name="Nota 2 2 2 6 2 3 2" xfId="15400"/>
    <cellStyle name="Nota 2 2 2 6 2 4" xfId="11968"/>
    <cellStyle name="Nota 2 2 2 6 2 5" xfId="14347"/>
    <cellStyle name="Nota 2 2 2 6 2 6" xfId="14263"/>
    <cellStyle name="Nota 2 2 2 6 3" xfId="12272"/>
    <cellStyle name="Nota 2 2 2 6 3 2" xfId="15346"/>
    <cellStyle name="Nota 2 2 2 6 4" xfId="12536"/>
    <cellStyle name="Nota 2 2 2 6 4 2" xfId="15424"/>
    <cellStyle name="Nota 2 2 2 6 5" xfId="11129"/>
    <cellStyle name="Nota 2 2 2 6 6" xfId="14725"/>
    <cellStyle name="Nota 2 2 2 6 7" xfId="14000"/>
    <cellStyle name="Nota 2 2 2 7" xfId="7142"/>
    <cellStyle name="Nota 2 2 2 7 2" xfId="8949"/>
    <cellStyle name="Nota 2 2 2 7 2 2" xfId="12806"/>
    <cellStyle name="Nota 2 2 2 7 2 2 2" xfId="15655"/>
    <cellStyle name="Nota 2 2 2 7 2 3" xfId="11075"/>
    <cellStyle name="Nota 2 2 2 7 2 3 2" xfId="14940"/>
    <cellStyle name="Nota 2 2 2 7 2 4" xfId="11418"/>
    <cellStyle name="Nota 2 2 2 7 2 5" xfId="14679"/>
    <cellStyle name="Nota 2 2 2 7 2 6" xfId="14285"/>
    <cellStyle name="Nota 2 2 2 7 3" xfId="12292"/>
    <cellStyle name="Nota 2 2 2 7 3 2" xfId="15365"/>
    <cellStyle name="Nota 2 2 2 7 4" xfId="12821"/>
    <cellStyle name="Nota 2 2 2 7 4 2" xfId="15668"/>
    <cellStyle name="Nota 2 2 2 7 5" xfId="12499"/>
    <cellStyle name="Nota 2 2 2 7 6" xfId="14723"/>
    <cellStyle name="Nota 2 2 2 7 7" xfId="14022"/>
    <cellStyle name="Nota 2 2 2 8" xfId="7049"/>
    <cellStyle name="Nota 2 2 2 8 2" xfId="12207"/>
    <cellStyle name="Nota 2 2 2 8 2 2" xfId="15283"/>
    <cellStyle name="Nota 2 2 2 8 3" xfId="11426"/>
    <cellStyle name="Nota 2 2 2 8 3 2" xfId="15017"/>
    <cellStyle name="Nota 2 2 2 8 4" xfId="12401"/>
    <cellStyle name="Nota 2 2 2 8 5" xfId="14477"/>
    <cellStyle name="Nota 2 2 2 8 6" xfId="13930"/>
    <cellStyle name="Nota 2 2 2 9" xfId="11807"/>
    <cellStyle name="Nota 2 2 2 9 2" xfId="11530"/>
    <cellStyle name="Nota 2 2 3" xfId="6912"/>
    <cellStyle name="Nota 2 2 3 2" xfId="8746"/>
    <cellStyle name="Nota 2 2 3 2 2" xfId="12617"/>
    <cellStyle name="Nota 2 2 3 2 2 2" xfId="15474"/>
    <cellStyle name="Nota 2 2 3 2 3" xfId="13169"/>
    <cellStyle name="Nota 2 2 3 2 3 2" xfId="15764"/>
    <cellStyle name="Nota 2 2 3 2 4" xfId="12883"/>
    <cellStyle name="Nota 2 2 3 2 5" xfId="14692"/>
    <cellStyle name="Nota 2 2 3 2 6" xfId="14082"/>
    <cellStyle name="Nota 2 2 3 3" xfId="12078"/>
    <cellStyle name="Nota 2 2 3 3 2" xfId="15158"/>
    <cellStyle name="Nota 2 2 3 4" xfId="13141"/>
    <cellStyle name="Nota 2 2 3 4 2" xfId="15756"/>
    <cellStyle name="Nota 2 2 3 5" xfId="11885"/>
    <cellStyle name="Nota 2 2 3 6" xfId="14552"/>
    <cellStyle name="Nota 2 2 3 7" xfId="13797"/>
    <cellStyle name="Nota 2 2 4" xfId="6929"/>
    <cellStyle name="Nota 2 2 4 2" xfId="8761"/>
    <cellStyle name="Nota 2 2 4 2 2" xfId="12631"/>
    <cellStyle name="Nota 2 2 4 2 2 2" xfId="15487"/>
    <cellStyle name="Nota 2 2 4 2 3" xfId="12826"/>
    <cellStyle name="Nota 2 2 4 2 3 2" xfId="15671"/>
    <cellStyle name="Nota 2 2 4 2 4" xfId="11819"/>
    <cellStyle name="Nota 2 2 4 2 5" xfId="14858"/>
    <cellStyle name="Nota 2 2 4 2 6" xfId="14097"/>
    <cellStyle name="Nota 2 2 4 3" xfId="12093"/>
    <cellStyle name="Nota 2 2 4 3 2" xfId="15173"/>
    <cellStyle name="Nota 2 2 4 4" xfId="12951"/>
    <cellStyle name="Nota 2 2 4 4 2" xfId="15704"/>
    <cellStyle name="Nota 2 2 4 5" xfId="11987"/>
    <cellStyle name="Nota 2 2 4 6" xfId="14380"/>
    <cellStyle name="Nota 2 2 4 7" xfId="13814"/>
    <cellStyle name="Nota 2 2 5" xfId="7040"/>
    <cellStyle name="Nota 2 2 5 2" xfId="8851"/>
    <cellStyle name="Nota 2 2 5 2 2" xfId="12716"/>
    <cellStyle name="Nota 2 2 5 2 2 2" xfId="15568"/>
    <cellStyle name="Nota 2 2 5 2 3" xfId="12444"/>
    <cellStyle name="Nota 2 2 5 2 3 2" xfId="15408"/>
    <cellStyle name="Nota 2 2 5 2 4" xfId="12917"/>
    <cellStyle name="Nota 2 2 5 2 5" xfId="14798"/>
    <cellStyle name="Nota 2 2 5 2 6" xfId="14187"/>
    <cellStyle name="Nota 2 2 5 3" xfId="12198"/>
    <cellStyle name="Nota 2 2 5 3 2" xfId="15275"/>
    <cellStyle name="Nota 2 2 5 4" xfId="13063"/>
    <cellStyle name="Nota 2 2 5 4 2" xfId="15731"/>
    <cellStyle name="Nota 2 2 5 5" xfId="12388"/>
    <cellStyle name="Nota 2 2 5 6" xfId="14745"/>
    <cellStyle name="Nota 2 2 5 7" xfId="13921"/>
    <cellStyle name="Nota 2 2 6" xfId="6956"/>
    <cellStyle name="Nota 2 2 6 2" xfId="8785"/>
    <cellStyle name="Nota 2 2 6 2 2" xfId="12654"/>
    <cellStyle name="Nota 2 2 6 2 2 2" xfId="15510"/>
    <cellStyle name="Nota 2 2 6 2 3" xfId="11334"/>
    <cellStyle name="Nota 2 2 6 2 3 2" xfId="14999"/>
    <cellStyle name="Nota 2 2 6 2 4" xfId="11049"/>
    <cellStyle name="Nota 2 2 6 2 5" xfId="14616"/>
    <cellStyle name="Nota 2 2 6 2 6" xfId="14121"/>
    <cellStyle name="Nota 2 2 6 3" xfId="12119"/>
    <cellStyle name="Nota 2 2 6 3 2" xfId="15199"/>
    <cellStyle name="Nota 2 2 6 4" xfId="10929"/>
    <cellStyle name="Nota 2 2 6 4 2" xfId="14918"/>
    <cellStyle name="Nota 2 2 6 5" xfId="13221"/>
    <cellStyle name="Nota 2 2 6 6" xfId="14767"/>
    <cellStyle name="Nota 2 2 6 7" xfId="13838"/>
    <cellStyle name="Nota 2 2 7" xfId="6971"/>
    <cellStyle name="Nota 2 2 7 2" xfId="8797"/>
    <cellStyle name="Nota 2 2 7 2 2" xfId="12666"/>
    <cellStyle name="Nota 2 2 7 2 2 2" xfId="15521"/>
    <cellStyle name="Nota 2 2 7 2 3" xfId="12446"/>
    <cellStyle name="Nota 2 2 7 2 3 2" xfId="15410"/>
    <cellStyle name="Nota 2 2 7 2 4" xfId="11916"/>
    <cellStyle name="Nota 2 2 7 2 5" xfId="14570"/>
    <cellStyle name="Nota 2 2 7 2 6" xfId="14133"/>
    <cellStyle name="Nota 2 2 7 3" xfId="12134"/>
    <cellStyle name="Nota 2 2 7 3 2" xfId="15213"/>
    <cellStyle name="Nota 2 2 7 4" xfId="13067"/>
    <cellStyle name="Nota 2 2 7 4 2" xfId="15735"/>
    <cellStyle name="Nota 2 2 7 5" xfId="13086"/>
    <cellStyle name="Nota 2 2 7 6" xfId="14515"/>
    <cellStyle name="Nota 2 2 7 7" xfId="13853"/>
    <cellStyle name="Nota 2 2 8" xfId="6937"/>
    <cellStyle name="Nota 2 2 8 2" xfId="8768"/>
    <cellStyle name="Nota 2 2 8 2 2" xfId="12638"/>
    <cellStyle name="Nota 2 2 8 2 2 2" xfId="15494"/>
    <cellStyle name="Nota 2 2 8 2 3" xfId="11340"/>
    <cellStyle name="Nota 2 2 8 2 3 2" xfId="15005"/>
    <cellStyle name="Nota 2 2 8 2 4" xfId="12509"/>
    <cellStyle name="Nota 2 2 8 2 5" xfId="14670"/>
    <cellStyle name="Nota 2 2 8 2 6" xfId="14104"/>
    <cellStyle name="Nota 2 2 8 3" xfId="12101"/>
    <cellStyle name="Nota 2 2 8 3 2" xfId="15181"/>
    <cellStyle name="Nota 2 2 8 4" xfId="13180"/>
    <cellStyle name="Nota 2 2 8 4 2" xfId="15770"/>
    <cellStyle name="Nota 2 2 8 5" xfId="13220"/>
    <cellStyle name="Nota 2 2 8 6" xfId="14377"/>
    <cellStyle name="Nota 2 2 8 7" xfId="13821"/>
    <cellStyle name="Nota 2 2 9" xfId="7038"/>
    <cellStyle name="Nota 2 2 9 2" xfId="12197"/>
    <cellStyle name="Nota 2 2 9 2 2" xfId="15274"/>
    <cellStyle name="Nota 2 2 9 3" xfId="12539"/>
    <cellStyle name="Nota 2 2 9 3 2" xfId="15427"/>
    <cellStyle name="Nota 2 2 9 4" xfId="11223"/>
    <cellStyle name="Nota 2 2 9 5" xfId="14746"/>
    <cellStyle name="Nota 2 2 9 6" xfId="13919"/>
    <cellStyle name="Nota 2 3" xfId="4983"/>
    <cellStyle name="Nota 2 3 10" xfId="11622"/>
    <cellStyle name="Nota 2 3 10 2" xfId="15051"/>
    <cellStyle name="Nota 2 3 11" xfId="11626"/>
    <cellStyle name="Nota 2 3 12" xfId="14608"/>
    <cellStyle name="Nota 2 3 13" xfId="13390"/>
    <cellStyle name="Nota 2 3 2" xfId="7068"/>
    <cellStyle name="Nota 2 3 2 2" xfId="8876"/>
    <cellStyle name="Nota 2 3 2 2 2" xfId="12740"/>
    <cellStyle name="Nota 2 3 2 2 2 2" xfId="15590"/>
    <cellStyle name="Nota 2 3 2 2 3" xfId="11324"/>
    <cellStyle name="Nota 2 3 2 2 3 2" xfId="14989"/>
    <cellStyle name="Nota 2 3 2 2 4" xfId="12042"/>
    <cellStyle name="Nota 2 3 2 2 5" xfId="14627"/>
    <cellStyle name="Nota 2 3 2 2 6" xfId="14212"/>
    <cellStyle name="Nota 2 3 2 3" xfId="12225"/>
    <cellStyle name="Nota 2 3 2 3 2" xfId="15299"/>
    <cellStyle name="Nota 2 3 2 4" xfId="11425"/>
    <cellStyle name="Nota 2 3 2 4 2" xfId="15016"/>
    <cellStyle name="Nota 2 3 2 5" xfId="11745"/>
    <cellStyle name="Nota 2 3 2 6" xfId="14469"/>
    <cellStyle name="Nota 2 3 2 7" xfId="13948"/>
    <cellStyle name="Nota 2 3 3" xfId="7081"/>
    <cellStyle name="Nota 2 3 3 2" xfId="8888"/>
    <cellStyle name="Nota 2 3 3 2 2" xfId="12751"/>
    <cellStyle name="Nota 2 3 3 2 2 2" xfId="15601"/>
    <cellStyle name="Nota 2 3 3 2 3" xfId="12441"/>
    <cellStyle name="Nota 2 3 3 2 3 2" xfId="15405"/>
    <cellStyle name="Nota 2 3 3 2 4" xfId="12530"/>
    <cellStyle name="Nota 2 3 3 2 5" xfId="14562"/>
    <cellStyle name="Nota 2 3 3 2 6" xfId="14224"/>
    <cellStyle name="Nota 2 3 3 3" xfId="12237"/>
    <cellStyle name="Nota 2 3 3 3 2" xfId="15311"/>
    <cellStyle name="Nota 2 3 3 4" xfId="12537"/>
    <cellStyle name="Nota 2 3 3 4 2" xfId="15425"/>
    <cellStyle name="Nota 2 3 3 5" xfId="12974"/>
    <cellStyle name="Nota 2 3 3 6" xfId="14462"/>
    <cellStyle name="Nota 2 3 3 7" xfId="13961"/>
    <cellStyle name="Nota 2 3 4" xfId="7101"/>
    <cellStyle name="Nota 2 3 4 2" xfId="8908"/>
    <cellStyle name="Nota 2 3 4 2 2" xfId="12769"/>
    <cellStyle name="Nota 2 3 4 2 2 2" xfId="15619"/>
    <cellStyle name="Nota 2 3 4 2 3" xfId="11320"/>
    <cellStyle name="Nota 2 3 4 2 3 2" xfId="14985"/>
    <cellStyle name="Nota 2 3 4 2 4" xfId="11496"/>
    <cellStyle name="Nota 2 3 4 2 5" xfId="14583"/>
    <cellStyle name="Nota 2 3 4 2 6" xfId="14244"/>
    <cellStyle name="Nota 2 3 4 3" xfId="12255"/>
    <cellStyle name="Nota 2 3 4 3 2" xfId="15329"/>
    <cellStyle name="Nota 2 3 4 4" xfId="11422"/>
    <cellStyle name="Nota 2 3 4 4 2" xfId="15013"/>
    <cellStyle name="Nota 2 3 4 5" xfId="12873"/>
    <cellStyle name="Nota 2 3 4 6" xfId="14305"/>
    <cellStyle name="Nota 2 3 4 7" xfId="13981"/>
    <cellStyle name="Nota 2 3 5" xfId="7108"/>
    <cellStyle name="Nota 2 3 5 2" xfId="8915"/>
    <cellStyle name="Nota 2 3 5 2 2" xfId="12775"/>
    <cellStyle name="Nota 2 3 5 2 2 2" xfId="15625"/>
    <cellStyle name="Nota 2 3 5 2 3" xfId="12438"/>
    <cellStyle name="Nota 2 3 5 2 3 2" xfId="15402"/>
    <cellStyle name="Nota 2 3 5 2 4" xfId="11664"/>
    <cellStyle name="Nota 2 3 5 2 5" xfId="14697"/>
    <cellStyle name="Nota 2 3 5 2 6" xfId="14251"/>
    <cellStyle name="Nota 2 3 5 3" xfId="12261"/>
    <cellStyle name="Nota 2 3 5 3 2" xfId="15335"/>
    <cellStyle name="Nota 2 3 5 4" xfId="12910"/>
    <cellStyle name="Nota 2 3 5 4 2" xfId="15696"/>
    <cellStyle name="Nota 2 3 5 5" xfId="11237"/>
    <cellStyle name="Nota 2 3 5 6" xfId="14727"/>
    <cellStyle name="Nota 2 3 5 7" xfId="13988"/>
    <cellStyle name="Nota 2 3 6" xfId="7126"/>
    <cellStyle name="Nota 2 3 6 2" xfId="8933"/>
    <cellStyle name="Nota 2 3 6 2 2" xfId="12791"/>
    <cellStyle name="Nota 2 3 6 2 2 2" xfId="15640"/>
    <cellStyle name="Nota 2 3 6 2 3" xfId="11316"/>
    <cellStyle name="Nota 2 3 6 2 3 2" xfId="14981"/>
    <cellStyle name="Nota 2 3 6 2 4" xfId="11687"/>
    <cellStyle name="Nota 2 3 6 2 5" xfId="14808"/>
    <cellStyle name="Nota 2 3 6 2 6" xfId="14269"/>
    <cellStyle name="Nota 2 3 6 3" xfId="12277"/>
    <cellStyle name="Nota 2 3 6 3 2" xfId="15350"/>
    <cellStyle name="Nota 2 3 6 4" xfId="11420"/>
    <cellStyle name="Nota 2 3 6 4 2" xfId="15011"/>
    <cellStyle name="Nota 2 3 6 5" xfId="11504"/>
    <cellStyle name="Nota 2 3 6 6" xfId="14444"/>
    <cellStyle name="Nota 2 3 6 7" xfId="14006"/>
    <cellStyle name="Nota 2 3 7" xfId="7148"/>
    <cellStyle name="Nota 2 3 7 2" xfId="8955"/>
    <cellStyle name="Nota 2 3 7 2 2" xfId="12811"/>
    <cellStyle name="Nota 2 3 7 2 2 2" xfId="15659"/>
    <cellStyle name="Nota 2 3 7 2 3" xfId="12434"/>
    <cellStyle name="Nota 2 3 7 2 3 2" xfId="15398"/>
    <cellStyle name="Nota 2 3 7 2 4" xfId="11442"/>
    <cellStyle name="Nota 2 3 7 2 5" xfId="14666"/>
    <cellStyle name="Nota 2 3 7 2 6" xfId="14291"/>
    <cellStyle name="Nota 2 3 7 3" xfId="12297"/>
    <cellStyle name="Nota 2 3 7 3 2" xfId="15369"/>
    <cellStyle name="Nota 2 3 7 4" xfId="12817"/>
    <cellStyle name="Nota 2 3 7 4 2" xfId="15665"/>
    <cellStyle name="Nota 2 3 7 5" xfId="11845"/>
    <cellStyle name="Nota 2 3 7 6" xfId="14572"/>
    <cellStyle name="Nota 2 3 7 7" xfId="14028"/>
    <cellStyle name="Nota 2 3 8" xfId="6880"/>
    <cellStyle name="Nota 2 3 8 2" xfId="12049"/>
    <cellStyle name="Nota 2 3 8 2 2" xfId="15134"/>
    <cellStyle name="Nota 2 3 8 3" xfId="13078"/>
    <cellStyle name="Nota 2 3 8 3 2" xfId="15746"/>
    <cellStyle name="Nota 2 3 8 4" xfId="11206"/>
    <cellStyle name="Nota 2 3 8 5" xfId="14416"/>
    <cellStyle name="Nota 2 3 8 6" xfId="13767"/>
    <cellStyle name="Nota 2 3 9" xfId="11812"/>
    <cellStyle name="Nota 2 3 9 2" xfId="15091"/>
    <cellStyle name="Nota 2 4" xfId="6897"/>
    <cellStyle name="Nota 2 4 2" xfId="8734"/>
    <cellStyle name="Nota 2 4 2 2" xfId="12606"/>
    <cellStyle name="Nota 2 4 2 2 2" xfId="15463"/>
    <cellStyle name="Nota 2 4 2 3" xfId="12933"/>
    <cellStyle name="Nota 2 4 2 3 2" xfId="15702"/>
    <cellStyle name="Nota 2 4 2 4" xfId="12005"/>
    <cellStyle name="Nota 2 4 2 5" xfId="14809"/>
    <cellStyle name="Nota 2 4 2 6" xfId="14070"/>
    <cellStyle name="Nota 2 4 3" xfId="12064"/>
    <cellStyle name="Nota 2 4 3 2" xfId="15145"/>
    <cellStyle name="Nota 2 4 4" xfId="13077"/>
    <cellStyle name="Nota 2 4 4 2" xfId="15745"/>
    <cellStyle name="Nota 2 4 5" xfId="11832"/>
    <cellStyle name="Nota 2 4 6" xfId="14549"/>
    <cellStyle name="Nota 2 4 7" xfId="13391"/>
    <cellStyle name="Nota 2 5" xfId="6902"/>
    <cellStyle name="Nota 2 5 2" xfId="8739"/>
    <cellStyle name="Nota 2 5 2 2" xfId="12611"/>
    <cellStyle name="Nota 2 5 2 2 2" xfId="15468"/>
    <cellStyle name="Nota 2 5 2 3" xfId="13042"/>
    <cellStyle name="Nota 2 5 2 3 2" xfId="15718"/>
    <cellStyle name="Nota 2 5 2 4" xfId="13056"/>
    <cellStyle name="Nota 2 5 2 5" xfId="14622"/>
    <cellStyle name="Nota 2 5 2 6" xfId="14075"/>
    <cellStyle name="Nota 2 5 3" xfId="12069"/>
    <cellStyle name="Nota 2 5 3 2" xfId="15149"/>
    <cellStyle name="Nota 2 5 4" xfId="13149"/>
    <cellStyle name="Nota 2 5 4 2" xfId="15758"/>
    <cellStyle name="Nota 2 5 5" xfId="11895"/>
    <cellStyle name="Nota 2 5 6" xfId="14409"/>
    <cellStyle name="Nota 2 5 7" xfId="13392"/>
    <cellStyle name="Nota 2 6" xfId="6953"/>
    <cellStyle name="Nota 2 6 2" xfId="8782"/>
    <cellStyle name="Nota 2 6 2 2" xfId="12651"/>
    <cellStyle name="Nota 2 6 2 2 2" xfId="15507"/>
    <cellStyle name="Nota 2 6 2 3" xfId="11335"/>
    <cellStyle name="Nota 2 6 2 3 2" xfId="15000"/>
    <cellStyle name="Nota 2 6 2 4" xfId="12516"/>
    <cellStyle name="Nota 2 6 2 5" xfId="14661"/>
    <cellStyle name="Nota 2 6 2 6" xfId="14118"/>
    <cellStyle name="Nota 2 6 3" xfId="12116"/>
    <cellStyle name="Nota 2 6 3 2" xfId="15196"/>
    <cellStyle name="Nota 2 6 4" xfId="13070"/>
    <cellStyle name="Nota 2 6 4 2" xfId="15738"/>
    <cellStyle name="Nota 2 6 5" xfId="11736"/>
    <cellStyle name="Nota 2 6 6" xfId="14375"/>
    <cellStyle name="Nota 2 6 7" xfId="13393"/>
    <cellStyle name="Nota 2 7" xfId="6932"/>
    <cellStyle name="Nota 2 7 2" xfId="8763"/>
    <cellStyle name="Nota 2 7 2 2" xfId="12633"/>
    <cellStyle name="Nota 2 7 2 2 2" xfId="15489"/>
    <cellStyle name="Nota 2 7 2 3" xfId="10973"/>
    <cellStyle name="Nota 2 7 2 3 2" xfId="14922"/>
    <cellStyle name="Nota 2 7 2 4" xfId="12386"/>
    <cellStyle name="Nota 2 7 2 5" xfId="14849"/>
    <cellStyle name="Nota 2 7 2 6" xfId="14099"/>
    <cellStyle name="Nota 2 7 3" xfId="12096"/>
    <cellStyle name="Nota 2 7 3 2" xfId="15176"/>
    <cellStyle name="Nota 2 7 4" xfId="13072"/>
    <cellStyle name="Nota 2 7 4 2" xfId="15740"/>
    <cellStyle name="Nota 2 7 5" xfId="11970"/>
    <cellStyle name="Nota 2 7 6" xfId="14524"/>
    <cellStyle name="Nota 2 7 7" xfId="13394"/>
    <cellStyle name="Nota 2 8" xfId="6952"/>
    <cellStyle name="Nota 2 8 2" xfId="8781"/>
    <cellStyle name="Nota 2 8 2 2" xfId="12650"/>
    <cellStyle name="Nota 2 8 2 2 2" xfId="15506"/>
    <cellStyle name="Nota 2 8 2 3" xfId="11080"/>
    <cellStyle name="Nota 2 8 2 3 2" xfId="14945"/>
    <cellStyle name="Nota 2 8 2 4" xfId="12001"/>
    <cellStyle name="Nota 2 8 2 5" xfId="14629"/>
    <cellStyle name="Nota 2 8 2 6" xfId="14117"/>
    <cellStyle name="Nota 2 8 3" xfId="12115"/>
    <cellStyle name="Nota 2 8 3 2" xfId="15195"/>
    <cellStyle name="Nota 2 8 4" xfId="13069"/>
    <cellStyle name="Nota 2 8 4 2" xfId="15737"/>
    <cellStyle name="Nota 2 8 5" xfId="12845"/>
    <cellStyle name="Nota 2 8 6" xfId="14519"/>
    <cellStyle name="Nota 2 8 7" xfId="13395"/>
    <cellStyle name="Nota 2 9" xfId="6911"/>
    <cellStyle name="Nota 2 9 2" xfId="8745"/>
    <cellStyle name="Nota 2 9 2 2" xfId="12616"/>
    <cellStyle name="Nota 2 9 2 2 2" xfId="15473"/>
    <cellStyle name="Nota 2 9 2 3" xfId="12867"/>
    <cellStyle name="Nota 2 9 2 3 2" xfId="15686"/>
    <cellStyle name="Nota 2 9 2 4" xfId="13217"/>
    <cellStyle name="Nota 2 9 2 5" xfId="14872"/>
    <cellStyle name="Nota 2 9 2 6" xfId="14081"/>
    <cellStyle name="Nota 2 9 3" xfId="12077"/>
    <cellStyle name="Nota 2 9 3 2" xfId="15157"/>
    <cellStyle name="Nota 2 9 4" xfId="13163"/>
    <cellStyle name="Nota 2 9 4 2" xfId="15763"/>
    <cellStyle name="Nota 2 9 5" xfId="11634"/>
    <cellStyle name="Nota 2 9 6" xfId="14548"/>
    <cellStyle name="Nota 2 9 7" xfId="13796"/>
    <cellStyle name="Nota 3" xfId="989"/>
    <cellStyle name="Nota 3 10" xfId="6874"/>
    <cellStyle name="Nota 3 10 2" xfId="12043"/>
    <cellStyle name="Nota 3 10 2 2" xfId="15128"/>
    <cellStyle name="Nota 3 10 3" xfId="11054"/>
    <cellStyle name="Nota 3 10 3 2" xfId="14935"/>
    <cellStyle name="Nota 3 10 4" xfId="11148"/>
    <cellStyle name="Nota 3 10 5" xfId="14346"/>
    <cellStyle name="Nota 3 10 6" xfId="13761"/>
    <cellStyle name="Nota 3 11" xfId="13196"/>
    <cellStyle name="Nota 3 11 2" xfId="13348"/>
    <cellStyle name="Nota 3 11 2 2" xfId="15806"/>
    <cellStyle name="Nota 3 11 3" xfId="15784"/>
    <cellStyle name="Nota 3 12" xfId="11170"/>
    <cellStyle name="Nota 3 12 2" xfId="14955"/>
    <cellStyle name="Nota 3 13" xfId="11653"/>
    <cellStyle name="Nota 3 13 2" xfId="15060"/>
    <cellStyle name="Nota 3 14" xfId="12890"/>
    <cellStyle name="Nota 3 15" xfId="14576"/>
    <cellStyle name="Nota 3 16" xfId="13377"/>
    <cellStyle name="Nota 3 2" xfId="990"/>
    <cellStyle name="Nota 3 2 10" xfId="13197"/>
    <cellStyle name="Nota 3 2 10 2" xfId="13349"/>
    <cellStyle name="Nota 3 2 10 2 2" xfId="15807"/>
    <cellStyle name="Nota 3 2 10 3" xfId="15785"/>
    <cellStyle name="Nota 3 2 11" xfId="11171"/>
    <cellStyle name="Nota 3 2 11 2" xfId="14956"/>
    <cellStyle name="Nota 3 2 12" xfId="11481"/>
    <cellStyle name="Nota 3 2 12 2" xfId="15033"/>
    <cellStyle name="Nota 3 2 13" xfId="11437"/>
    <cellStyle name="Nota 3 2 14" xfId="14396"/>
    <cellStyle name="Nota 3 2 15" xfId="13378"/>
    <cellStyle name="Nota 3 2 2" xfId="4984"/>
    <cellStyle name="Nota 3 2 2 10" xfId="11434"/>
    <cellStyle name="Nota 3 2 2 10 2" xfId="15023"/>
    <cellStyle name="Nota 3 2 2 11" xfId="12901"/>
    <cellStyle name="Nota 3 2 2 12" xfId="14584"/>
    <cellStyle name="Nota 3 2 2 13" xfId="13739"/>
    <cellStyle name="Nota 3 2 2 2" xfId="7069"/>
    <cellStyle name="Nota 3 2 2 2 2" xfId="8877"/>
    <cellStyle name="Nota 3 2 2 2 2 2" xfId="12741"/>
    <cellStyle name="Nota 3 2 2 2 2 2 2" xfId="15591"/>
    <cellStyle name="Nota 3 2 2 2 2 3" xfId="12442"/>
    <cellStyle name="Nota 3 2 2 2 2 3 2" xfId="15406"/>
    <cellStyle name="Nota 3 2 2 2 2 4" xfId="12009"/>
    <cellStyle name="Nota 3 2 2 2 2 5" xfId="14880"/>
    <cellStyle name="Nota 3 2 2 2 2 6" xfId="14213"/>
    <cellStyle name="Nota 3 2 2 2 3" xfId="12226"/>
    <cellStyle name="Nota 3 2 2 2 3 2" xfId="15300"/>
    <cellStyle name="Nota 3 2 2 2 4" xfId="12841"/>
    <cellStyle name="Nota 3 2 2 2 4 2" xfId="15679"/>
    <cellStyle name="Nota 3 2 2 2 5" xfId="13263"/>
    <cellStyle name="Nota 3 2 2 2 6" xfId="14738"/>
    <cellStyle name="Nota 3 2 2 2 7" xfId="13949"/>
    <cellStyle name="Nota 3 2 2 3" xfId="7082"/>
    <cellStyle name="Nota 3 2 2 3 2" xfId="8889"/>
    <cellStyle name="Nota 3 2 2 3 2 2" xfId="12752"/>
    <cellStyle name="Nota 3 2 2 3 2 2 2" xfId="15602"/>
    <cellStyle name="Nota 3 2 2 3 2 3" xfId="11322"/>
    <cellStyle name="Nota 3 2 2 3 2 3 2" xfId="14987"/>
    <cellStyle name="Nota 3 2 2 3 2 4" xfId="12531"/>
    <cellStyle name="Nota 3 2 2 3 2 5" xfId="14356"/>
    <cellStyle name="Nota 3 2 2 3 2 6" xfId="14225"/>
    <cellStyle name="Nota 3 2 2 3 3" xfId="12238"/>
    <cellStyle name="Nota 3 2 2 3 3 2" xfId="15312"/>
    <cellStyle name="Nota 3 2 2 3 4" xfId="11423"/>
    <cellStyle name="Nota 3 2 2 3 4 2" xfId="15014"/>
    <cellStyle name="Nota 3 2 2 3 5" xfId="11658"/>
    <cellStyle name="Nota 3 2 2 3 6" xfId="14461"/>
    <cellStyle name="Nota 3 2 2 3 7" xfId="13962"/>
    <cellStyle name="Nota 3 2 2 4" xfId="7102"/>
    <cellStyle name="Nota 3 2 2 4 2" xfId="8909"/>
    <cellStyle name="Nota 3 2 2 4 2 2" xfId="12770"/>
    <cellStyle name="Nota 3 2 2 4 2 2 2" xfId="15620"/>
    <cellStyle name="Nota 3 2 2 4 2 3" xfId="11076"/>
    <cellStyle name="Nota 3 2 2 4 2 3 2" xfId="14941"/>
    <cellStyle name="Nota 3 2 2 4 2 4" xfId="11685"/>
    <cellStyle name="Nota 3 2 2 4 2 5" xfId="14400"/>
    <cellStyle name="Nota 3 2 2 4 2 6" xfId="14245"/>
    <cellStyle name="Nota 3 2 2 4 3" xfId="12256"/>
    <cellStyle name="Nota 3 2 2 4 3 2" xfId="15330"/>
    <cellStyle name="Nota 3 2 2 4 4" xfId="13170"/>
    <cellStyle name="Nota 3 2 2 4 4 2" xfId="15765"/>
    <cellStyle name="Nota 3 2 2 4 5" xfId="11923"/>
    <cellStyle name="Nota 3 2 2 4 6" xfId="14456"/>
    <cellStyle name="Nota 3 2 2 4 7" xfId="13982"/>
    <cellStyle name="Nota 3 2 2 5" xfId="6945"/>
    <cellStyle name="Nota 3 2 2 5 2" xfId="8775"/>
    <cellStyle name="Nota 3 2 2 5 2 2" xfId="12644"/>
    <cellStyle name="Nota 3 2 2 5 2 2 2" xfId="15500"/>
    <cellStyle name="Nota 3 2 2 5 2 3" xfId="11338"/>
    <cellStyle name="Nota 3 2 2 5 2 3 2" xfId="15003"/>
    <cellStyle name="Nota 3 2 2 5 2 4" xfId="12511"/>
    <cellStyle name="Nota 3 2 2 5 2 5" xfId="14825"/>
    <cellStyle name="Nota 3 2 2 5 2 6" xfId="14111"/>
    <cellStyle name="Nota 3 2 2 5 3" xfId="12108"/>
    <cellStyle name="Nota 3 2 2 5 3 2" xfId="15188"/>
    <cellStyle name="Nota 3 2 2 5 4" xfId="12889"/>
    <cellStyle name="Nota 3 2 2 5 4 2" xfId="15691"/>
    <cellStyle name="Nota 3 2 2 5 5" xfId="11950"/>
    <cellStyle name="Nota 3 2 2 5 6" xfId="14376"/>
    <cellStyle name="Nota 3 2 2 5 7" xfId="13829"/>
    <cellStyle name="Nota 3 2 2 6" xfId="7127"/>
    <cellStyle name="Nota 3 2 2 6 2" xfId="8934"/>
    <cellStyle name="Nota 3 2 2 6 2 2" xfId="12792"/>
    <cellStyle name="Nota 3 2 2 6 2 2 2" xfId="15641"/>
    <cellStyle name="Nota 3 2 2 6 2 3" xfId="11315"/>
    <cellStyle name="Nota 3 2 2 6 2 3 2" xfId="14980"/>
    <cellStyle name="Nota 3 2 2 6 2 4" xfId="11893"/>
    <cellStyle name="Nota 3 2 2 6 2 5" xfId="14633"/>
    <cellStyle name="Nota 3 2 2 6 2 6" xfId="14270"/>
    <cellStyle name="Nota 3 2 2 6 3" xfId="12278"/>
    <cellStyle name="Nota 3 2 2 6 3 2" xfId="15351"/>
    <cellStyle name="Nota 3 2 2 6 4" xfId="10921"/>
    <cellStyle name="Nota 3 2 2 6 4 2" xfId="14916"/>
    <cellStyle name="Nota 3 2 2 6 5" xfId="10914"/>
    <cellStyle name="Nota 3 2 2 6 6" xfId="14443"/>
    <cellStyle name="Nota 3 2 2 6 7" xfId="14007"/>
    <cellStyle name="Nota 3 2 2 7" xfId="7149"/>
    <cellStyle name="Nota 3 2 2 7 2" xfId="8956"/>
    <cellStyle name="Nota 3 2 2 7 2 2" xfId="12812"/>
    <cellStyle name="Nota 3 2 2 7 2 2 2" xfId="15660"/>
    <cellStyle name="Nota 3 2 2 7 2 3" xfId="12433"/>
    <cellStyle name="Nota 3 2 2 7 2 3 2" xfId="15397"/>
    <cellStyle name="Nota 3 2 2 7 2 4" xfId="11669"/>
    <cellStyle name="Nota 3 2 2 7 2 5" xfId="14801"/>
    <cellStyle name="Nota 3 2 2 7 2 6" xfId="14292"/>
    <cellStyle name="Nota 3 2 2 7 3" xfId="12298"/>
    <cellStyle name="Nota 3 2 2 7 3 2" xfId="15370"/>
    <cellStyle name="Nota 3 2 2 7 4" xfId="12820"/>
    <cellStyle name="Nota 3 2 2 7 4 2" xfId="15667"/>
    <cellStyle name="Nota 3 2 2 7 5" xfId="12501"/>
    <cellStyle name="Nota 3 2 2 7 6" xfId="14722"/>
    <cellStyle name="Nota 3 2 2 7 7" xfId="14029"/>
    <cellStyle name="Nota 3 2 2 8" xfId="6949"/>
    <cellStyle name="Nota 3 2 2 8 2" xfId="12112"/>
    <cellStyle name="Nota 3 2 2 8 2 2" xfId="15192"/>
    <cellStyle name="Nota 3 2 2 8 3" xfId="13068"/>
    <cellStyle name="Nota 3 2 2 8 3 2" xfId="15736"/>
    <cellStyle name="Nota 3 2 2 8 4" xfId="11875"/>
    <cellStyle name="Nota 3 2 2 8 5" xfId="14541"/>
    <cellStyle name="Nota 3 2 2 8 6" xfId="13833"/>
    <cellStyle name="Nota 3 2 2 9" xfId="11813"/>
    <cellStyle name="Nota 3 2 2 9 2" xfId="11394"/>
    <cellStyle name="Nota 3 2 3" xfId="6918"/>
    <cellStyle name="Nota 3 2 3 2" xfId="8751"/>
    <cellStyle name="Nota 3 2 3 2 2" xfId="12622"/>
    <cellStyle name="Nota 3 2 3 2 2 2" xfId="15478"/>
    <cellStyle name="Nota 3 2 3 2 3" xfId="13039"/>
    <cellStyle name="Nota 3 2 3 2 3 2" xfId="15715"/>
    <cellStyle name="Nota 3 2 3 2 4" xfId="13214"/>
    <cellStyle name="Nota 3 2 3 2 5" xfId="14853"/>
    <cellStyle name="Nota 3 2 3 2 6" xfId="14087"/>
    <cellStyle name="Nota 3 2 3 3" xfId="12083"/>
    <cellStyle name="Nota 3 2 3 3 2" xfId="15163"/>
    <cellStyle name="Nota 3 2 3 4" xfId="12900"/>
    <cellStyle name="Nota 3 2 3 4 2" xfId="15694"/>
    <cellStyle name="Nota 3 2 3 5" xfId="12835"/>
    <cellStyle name="Nota 3 2 3 6" xfId="14403"/>
    <cellStyle name="Nota 3 2 3 7" xfId="13803"/>
    <cellStyle name="Nota 3 2 4" xfId="6940"/>
    <cellStyle name="Nota 3 2 4 2" xfId="8771"/>
    <cellStyle name="Nota 3 2 4 2 2" xfId="12641"/>
    <cellStyle name="Nota 3 2 4 2 2 2" xfId="15497"/>
    <cellStyle name="Nota 3 2 4 2 3" xfId="12448"/>
    <cellStyle name="Nota 3 2 4 2 3 2" xfId="15412"/>
    <cellStyle name="Nota 3 2 4 2 4" xfId="11868"/>
    <cellStyle name="Nota 3 2 4 2 5" xfId="14827"/>
    <cellStyle name="Nota 3 2 4 2 6" xfId="14107"/>
    <cellStyle name="Nota 3 2 4 3" xfId="12104"/>
    <cellStyle name="Nota 3 2 4 3 2" xfId="15184"/>
    <cellStyle name="Nota 3 2 4 4" xfId="13071"/>
    <cellStyle name="Nota 3 2 4 4 2" xfId="15739"/>
    <cellStyle name="Nota 3 2 4 5" xfId="11650"/>
    <cellStyle name="Nota 3 2 4 6" xfId="14538"/>
    <cellStyle name="Nota 3 2 4 7" xfId="13824"/>
    <cellStyle name="Nota 3 2 5" xfId="6959"/>
    <cellStyle name="Nota 3 2 5 2" xfId="8788"/>
    <cellStyle name="Nota 3 2 5 2 2" xfId="12657"/>
    <cellStyle name="Nota 3 2 5 2 2 2" xfId="15513"/>
    <cellStyle name="Nota 3 2 5 2 3" xfId="11079"/>
    <cellStyle name="Nota 3 2 5 2 3 2" xfId="14944"/>
    <cellStyle name="Nota 3 2 5 2 4" xfId="11613"/>
    <cellStyle name="Nota 3 2 5 2 5" xfId="14614"/>
    <cellStyle name="Nota 3 2 5 2 6" xfId="14124"/>
    <cellStyle name="Nota 3 2 5 3" xfId="12122"/>
    <cellStyle name="Nota 3 2 5 3 2" xfId="15202"/>
    <cellStyle name="Nota 3 2 5 4" xfId="12545"/>
    <cellStyle name="Nota 3 2 5 4 2" xfId="15433"/>
    <cellStyle name="Nota 3 2 5 5" xfId="13219"/>
    <cellStyle name="Nota 3 2 5 6" xfId="14765"/>
    <cellStyle name="Nota 3 2 5 7" xfId="13841"/>
    <cellStyle name="Nota 3 2 6" xfId="6889"/>
    <cellStyle name="Nota 3 2 6 2" xfId="8727"/>
    <cellStyle name="Nota 3 2 6 2 2" xfId="12601"/>
    <cellStyle name="Nota 3 2 6 2 2 2" xfId="15458"/>
    <cellStyle name="Nota 3 2 6 2 3" xfId="12838"/>
    <cellStyle name="Nota 3 2 6 2 3 2" xfId="15676"/>
    <cellStyle name="Nota 3 2 6 2 4" xfId="13053"/>
    <cellStyle name="Nota 3 2 6 2 5" xfId="14389"/>
    <cellStyle name="Nota 3 2 6 2 6" xfId="14063"/>
    <cellStyle name="Nota 3 2 6 3" xfId="12058"/>
    <cellStyle name="Nota 3 2 6 3 2" xfId="15142"/>
    <cellStyle name="Nota 3 2 6 4" xfId="12936"/>
    <cellStyle name="Nota 3 2 6 4 2" xfId="15703"/>
    <cellStyle name="Nota 3 2 6 5" xfId="11209"/>
    <cellStyle name="Nota 3 2 6 6" xfId="14425"/>
    <cellStyle name="Nota 3 2 6 7" xfId="13776"/>
    <cellStyle name="Nota 3 2 7" xfId="6925"/>
    <cellStyle name="Nota 3 2 7 2" xfId="8757"/>
    <cellStyle name="Nota 3 2 7 2 2" xfId="12627"/>
    <cellStyle name="Nota 3 2 7 2 2 2" xfId="15483"/>
    <cellStyle name="Nota 3 2 7 2 3" xfId="13140"/>
    <cellStyle name="Nota 3 2 7 2 3 2" xfId="15755"/>
    <cellStyle name="Nota 3 2 7 2 4" xfId="13210"/>
    <cellStyle name="Nota 3 2 7 2 5" xfId="14868"/>
    <cellStyle name="Nota 3 2 7 2 6" xfId="14093"/>
    <cellStyle name="Nota 3 2 7 3" xfId="12089"/>
    <cellStyle name="Nota 3 2 7 3 2" xfId="15169"/>
    <cellStyle name="Nota 3 2 7 4" xfId="11430"/>
    <cellStyle name="Nota 3 2 7 4 2" xfId="15021"/>
    <cellStyle name="Nota 3 2 7 5" xfId="11298"/>
    <cellStyle name="Nota 3 2 7 6" xfId="14770"/>
    <cellStyle name="Nota 3 2 7 7" xfId="13810"/>
    <cellStyle name="Nota 3 2 8" xfId="6916"/>
    <cellStyle name="Nota 3 2 8 2" xfId="8749"/>
    <cellStyle name="Nota 3 2 8 2 2" xfId="12620"/>
    <cellStyle name="Nota 3 2 8 2 2 2" xfId="15476"/>
    <cellStyle name="Nota 3 2 8 2 3" xfId="13040"/>
    <cellStyle name="Nota 3 2 8 2 3 2" xfId="15716"/>
    <cellStyle name="Nota 3 2 8 2 4" xfId="13216"/>
    <cellStyle name="Nota 3 2 8 2 5" xfId="14862"/>
    <cellStyle name="Nota 3 2 8 2 6" xfId="14085"/>
    <cellStyle name="Nota 3 2 8 3" xfId="12081"/>
    <cellStyle name="Nota 3 2 8 3 2" xfId="15161"/>
    <cellStyle name="Nota 3 2 8 4" xfId="12977"/>
    <cellStyle name="Nota 3 2 8 4 2" xfId="15709"/>
    <cellStyle name="Nota 3 2 8 5" xfId="13245"/>
    <cellStyle name="Nota 3 2 8 6" xfId="14404"/>
    <cellStyle name="Nota 3 2 8 7" xfId="13801"/>
    <cellStyle name="Nota 3 2 9" xfId="6977"/>
    <cellStyle name="Nota 3 2 9 2" xfId="12140"/>
    <cellStyle name="Nota 3 2 9 2 2" xfId="15219"/>
    <cellStyle name="Nota 3 2 9 3" xfId="13066"/>
    <cellStyle name="Nota 3 2 9 3 2" xfId="15734"/>
    <cellStyle name="Nota 3 2 9 4" xfId="11778"/>
    <cellStyle name="Nota 3 2 9 5" xfId="14760"/>
    <cellStyle name="Nota 3 2 9 6" xfId="13859"/>
    <cellStyle name="Nota 3 3" xfId="4971"/>
    <cellStyle name="Nota 3 3 10" xfId="11612"/>
    <cellStyle name="Nota 3 3 10 2" xfId="15048"/>
    <cellStyle name="Nota 3 3 11" xfId="11963"/>
    <cellStyle name="Nota 3 3 12" xfId="14588"/>
    <cellStyle name="Nota 3 3 13" xfId="13396"/>
    <cellStyle name="Nota 3 3 2" xfId="7056"/>
    <cellStyle name="Nota 3 3 2 2" xfId="8864"/>
    <cellStyle name="Nota 3 3 2 2 2" xfId="12729"/>
    <cellStyle name="Nota 3 3 2 2 2 2" xfId="15580"/>
    <cellStyle name="Nota 3 3 2 2 3" xfId="11078"/>
    <cellStyle name="Nota 3 3 2 2 3 2" xfId="14943"/>
    <cellStyle name="Nota 3 3 2 2 4" xfId="11413"/>
    <cellStyle name="Nota 3 3 2 2 5" xfId="14591"/>
    <cellStyle name="Nota 3 3 2 2 6" xfId="14200"/>
    <cellStyle name="Nota 3 3 2 3" xfId="12214"/>
    <cellStyle name="Nota 3 3 2 3 2" xfId="15290"/>
    <cellStyle name="Nota 3 3 2 4" xfId="11427"/>
    <cellStyle name="Nota 3 3 2 4 2" xfId="15018"/>
    <cellStyle name="Nota 3 3 2 5" xfId="11847"/>
    <cellStyle name="Nota 3 3 2 6" xfId="14742"/>
    <cellStyle name="Nota 3 3 2 7" xfId="13397"/>
    <cellStyle name="Nota 3 3 3" xfId="7022"/>
    <cellStyle name="Nota 3 3 3 2" xfId="8837"/>
    <cellStyle name="Nota 3 3 3 2 2" xfId="12703"/>
    <cellStyle name="Nota 3 3 3 2 2 2" xfId="15556"/>
    <cellStyle name="Nota 3 3 3 2 3" xfId="11472"/>
    <cellStyle name="Nota 3 3 3 2 3 2" xfId="15032"/>
    <cellStyle name="Nota 3 3 3 2 4" xfId="12028"/>
    <cellStyle name="Nota 3 3 3 2 5" xfId="14567"/>
    <cellStyle name="Nota 3 3 3 2 6" xfId="14173"/>
    <cellStyle name="Nota 3 3 3 3" xfId="12182"/>
    <cellStyle name="Nota 3 3 3 3 2" xfId="15259"/>
    <cellStyle name="Nota 3 3 3 4" xfId="12542"/>
    <cellStyle name="Nota 3 3 3 4 2" xfId="15430"/>
    <cellStyle name="Nota 3 3 3 5" xfId="11452"/>
    <cellStyle name="Nota 3 3 3 6" xfId="14488"/>
    <cellStyle name="Nota 3 3 3 7" xfId="13398"/>
    <cellStyle name="Nota 3 3 4" xfId="7089"/>
    <cellStyle name="Nota 3 3 4 2" xfId="8896"/>
    <cellStyle name="Nota 3 3 4 2 2" xfId="12759"/>
    <cellStyle name="Nota 3 3 4 2 2 2" xfId="15609"/>
    <cellStyle name="Nota 3 3 4 2 3" xfId="12440"/>
    <cellStyle name="Nota 3 3 4 2 3 2" xfId="15404"/>
    <cellStyle name="Nota 3 3 4 2 4" xfId="12274"/>
    <cellStyle name="Nota 3 3 4 2 5" xfId="14558"/>
    <cellStyle name="Nota 3 3 4 2 6" xfId="14232"/>
    <cellStyle name="Nota 3 3 4 3" xfId="12245"/>
    <cellStyle name="Nota 3 3 4 3 2" xfId="15319"/>
    <cellStyle name="Nota 3 3 4 4" xfId="13179"/>
    <cellStyle name="Nota 3 3 4 4 2" xfId="15769"/>
    <cellStyle name="Nota 3 3 4 5" xfId="13115"/>
    <cellStyle name="Nota 3 3 4 6" xfId="14733"/>
    <cellStyle name="Nota 3 3 4 7" xfId="13969"/>
    <cellStyle name="Nota 3 3 5" xfId="6907"/>
    <cellStyle name="Nota 3 3 5 2" xfId="8742"/>
    <cellStyle name="Nota 3 3 5 2 2" xfId="12614"/>
    <cellStyle name="Nota 3 3 5 2 2 2" xfId="15471"/>
    <cellStyle name="Nota 3 3 5 2 3" xfId="13041"/>
    <cellStyle name="Nota 3 3 5 2 3 2" xfId="15717"/>
    <cellStyle name="Nota 3 3 5 2 4" xfId="12898"/>
    <cellStyle name="Nota 3 3 5 2 5" xfId="14671"/>
    <cellStyle name="Nota 3 3 5 2 6" xfId="14078"/>
    <cellStyle name="Nota 3 3 5 3" xfId="12074"/>
    <cellStyle name="Nota 3 3 5 3 2" xfId="15154"/>
    <cellStyle name="Nota 3 3 5 4" xfId="13076"/>
    <cellStyle name="Nota 3 3 5 4 2" xfId="15744"/>
    <cellStyle name="Nota 3 3 5 5" xfId="12035"/>
    <cellStyle name="Nota 3 3 5 6" xfId="14406"/>
    <cellStyle name="Nota 3 3 5 7" xfId="13792"/>
    <cellStyle name="Nota 3 3 6" xfId="7114"/>
    <cellStyle name="Nota 3 3 6 2" xfId="8921"/>
    <cellStyle name="Nota 3 3 6 2 2" xfId="12780"/>
    <cellStyle name="Nota 3 3 6 2 2 2" xfId="15630"/>
    <cellStyle name="Nota 3 3 6 2 3" xfId="11317"/>
    <cellStyle name="Nota 3 3 6 2 3 2" xfId="14982"/>
    <cellStyle name="Nota 3 3 6 2 4" xfId="11662"/>
    <cellStyle name="Nota 3 3 6 2 5" xfId="14316"/>
    <cellStyle name="Nota 3 3 6 2 6" xfId="14257"/>
    <cellStyle name="Nota 3 3 6 3" xfId="12266"/>
    <cellStyle name="Nota 3 3 6 3 2" xfId="15340"/>
    <cellStyle name="Nota 3 3 6 4" xfId="12958"/>
    <cellStyle name="Nota 3 3 6 4 2" xfId="15705"/>
    <cellStyle name="Nota 3 3 6 5" xfId="12343"/>
    <cellStyle name="Nota 3 3 6 6" xfId="14448"/>
    <cellStyle name="Nota 3 3 6 7" xfId="13994"/>
    <cellStyle name="Nota 3 3 7" xfId="7136"/>
    <cellStyle name="Nota 3 3 7 2" xfId="8943"/>
    <cellStyle name="Nota 3 3 7 2 2" xfId="12800"/>
    <cellStyle name="Nota 3 3 7 2 2 2" xfId="15649"/>
    <cellStyle name="Nota 3 3 7 2 3" xfId="11313"/>
    <cellStyle name="Nota 3 3 7 2 3 2" xfId="14978"/>
    <cellStyle name="Nota 3 3 7 2 4" xfId="12559"/>
    <cellStyle name="Nota 3 3 7 2 5" xfId="14693"/>
    <cellStyle name="Nota 3 3 7 2 6" xfId="14279"/>
    <cellStyle name="Nota 3 3 7 3" xfId="12286"/>
    <cellStyle name="Nota 3 3 7 3 2" xfId="15359"/>
    <cellStyle name="Nota 3 3 7 4" xfId="12828"/>
    <cellStyle name="Nota 3 3 7 4 2" xfId="15672"/>
    <cellStyle name="Nota 3 3 7 5" xfId="11243"/>
    <cellStyle name="Nota 3 3 7 6" xfId="14435"/>
    <cellStyle name="Nota 3 3 7 7" xfId="14016"/>
    <cellStyle name="Nota 3 3 8" xfId="7015"/>
    <cellStyle name="Nota 3 3 8 2" xfId="12176"/>
    <cellStyle name="Nota 3 3 8 2 2" xfId="15253"/>
    <cellStyle name="Nota 3 3 8 3" xfId="13065"/>
    <cellStyle name="Nota 3 3 8 3 2" xfId="15733"/>
    <cellStyle name="Nota 3 3 8 4" xfId="11543"/>
    <cellStyle name="Nota 3 3 8 5" xfId="14753"/>
    <cellStyle name="Nota 3 3 8 6" xfId="13897"/>
    <cellStyle name="Nota 3 3 9" xfId="11801"/>
    <cellStyle name="Nota 3 3 9 2" xfId="15086"/>
    <cellStyle name="Nota 3 4" xfId="6917"/>
    <cellStyle name="Nota 3 4 2" xfId="8750"/>
    <cellStyle name="Nota 3 4 2 2" xfId="12621"/>
    <cellStyle name="Nota 3 4 2 2 2" xfId="15477"/>
    <cellStyle name="Nota 3 4 2 3" xfId="12909"/>
    <cellStyle name="Nota 3 4 2 3 2" xfId="15695"/>
    <cellStyle name="Nota 3 4 2 4" xfId="11952"/>
    <cellStyle name="Nota 3 4 2 5" xfId="14685"/>
    <cellStyle name="Nota 3 4 2 6" xfId="14086"/>
    <cellStyle name="Nota 3 4 3" xfId="12082"/>
    <cellStyle name="Nota 3 4 3 2" xfId="15162"/>
    <cellStyle name="Nota 3 4 4" xfId="11431"/>
    <cellStyle name="Nota 3 4 4 2" xfId="15022"/>
    <cellStyle name="Nota 3 4 5" xfId="11750"/>
    <cellStyle name="Nota 3 4 6" xfId="14527"/>
    <cellStyle name="Nota 3 4 7" xfId="13802"/>
    <cellStyle name="Nota 3 5" xfId="6947"/>
    <cellStyle name="Nota 3 5 2" xfId="8777"/>
    <cellStyle name="Nota 3 5 2 2" xfId="12646"/>
    <cellStyle name="Nota 3 5 2 2 2" xfId="15502"/>
    <cellStyle name="Nota 3 5 2 3" xfId="11469"/>
    <cellStyle name="Nota 3 5 2 3 2" xfId="15029"/>
    <cellStyle name="Nota 3 5 2 4" xfId="12513"/>
    <cellStyle name="Nota 3 5 2 5" xfId="14835"/>
    <cellStyle name="Nota 3 5 2 6" xfId="14113"/>
    <cellStyle name="Nota 3 5 3" xfId="12110"/>
    <cellStyle name="Nota 3 5 3 2" xfId="15190"/>
    <cellStyle name="Nota 3 5 4" xfId="13171"/>
    <cellStyle name="Nota 3 5 4 2" xfId="15766"/>
    <cellStyle name="Nota 3 5 5" xfId="12000"/>
    <cellStyle name="Nota 3 5 6" xfId="14373"/>
    <cellStyle name="Nota 3 5 7" xfId="13831"/>
    <cellStyle name="Nota 3 6" xfId="7041"/>
    <cellStyle name="Nota 3 6 2" xfId="8852"/>
    <cellStyle name="Nota 3 6 2 2" xfId="12717"/>
    <cellStyle name="Nota 3 6 2 2 2" xfId="15569"/>
    <cellStyle name="Nota 3 6 2 3" xfId="11327"/>
    <cellStyle name="Nota 3 6 2 3 2" xfId="14992"/>
    <cellStyle name="Nota 3 6 2 4" xfId="11467"/>
    <cellStyle name="Nota 3 6 2 5" xfId="14621"/>
    <cellStyle name="Nota 3 6 2 6" xfId="14188"/>
    <cellStyle name="Nota 3 6 3" xfId="12199"/>
    <cellStyle name="Nota 3 6 3 2" xfId="15276"/>
    <cellStyle name="Nota 3 6 4" xfId="13064"/>
    <cellStyle name="Nota 3 6 4 2" xfId="15732"/>
    <cellStyle name="Nota 3 6 5" xfId="11222"/>
    <cellStyle name="Nota 3 6 6" xfId="14395"/>
    <cellStyle name="Nota 3 6 7" xfId="13922"/>
    <cellStyle name="Nota 3 7" xfId="6927"/>
    <cellStyle name="Nota 3 7 2" xfId="8759"/>
    <cellStyle name="Nota 3 7 2 2" xfId="12629"/>
    <cellStyle name="Nota 3 7 2 2 2" xfId="15485"/>
    <cellStyle name="Nota 3 7 2 3" xfId="13159"/>
    <cellStyle name="Nota 3 7 2 3 2" xfId="15760"/>
    <cellStyle name="Nota 3 7 2 4" xfId="11672"/>
    <cellStyle name="Nota 3 7 2 5" xfId="14814"/>
    <cellStyle name="Nota 3 7 2 6" xfId="14095"/>
    <cellStyle name="Nota 3 7 3" xfId="12091"/>
    <cellStyle name="Nota 3 7 3 2" xfId="15171"/>
    <cellStyle name="Nota 3 7 4" xfId="13074"/>
    <cellStyle name="Nota 3 7 4 2" xfId="15742"/>
    <cellStyle name="Nota 3 7 5" xfId="13287"/>
    <cellStyle name="Nota 3 7 6" xfId="14345"/>
    <cellStyle name="Nota 3 7 7" xfId="13812"/>
    <cellStyle name="Nota 3 8" xfId="6876"/>
    <cellStyle name="Nota 3 8 2" xfId="8716"/>
    <cellStyle name="Nota 3 8 2 2" xfId="12590"/>
    <cellStyle name="Nota 3 8 2 2 2" xfId="15448"/>
    <cellStyle name="Nota 3 8 2 3" xfId="12857"/>
    <cellStyle name="Nota 3 8 2 3 2" xfId="15683"/>
    <cellStyle name="Nota 3 8 2 4" xfId="12869"/>
    <cellStyle name="Nota 3 8 2 5" xfId="14709"/>
    <cellStyle name="Nota 3 8 2 6" xfId="14052"/>
    <cellStyle name="Nota 3 8 3" xfId="12045"/>
    <cellStyle name="Nota 3 8 3 2" xfId="15130"/>
    <cellStyle name="Nota 3 8 4" xfId="12978"/>
    <cellStyle name="Nota 3 8 4 2" xfId="15710"/>
    <cellStyle name="Nota 3 8 5" xfId="12934"/>
    <cellStyle name="Nota 3 8 6" xfId="14418"/>
    <cellStyle name="Nota 3 8 7" xfId="13763"/>
    <cellStyle name="Nota 3 9" xfId="7010"/>
    <cellStyle name="Nota 3 9 2" xfId="8827"/>
    <cellStyle name="Nota 3 9 2 2" xfId="12694"/>
    <cellStyle name="Nota 3 9 2 2 2" xfId="15548"/>
    <cellStyle name="Nota 3 9 2 3" xfId="11471"/>
    <cellStyle name="Nota 3 9 2 3 2" xfId="15031"/>
    <cellStyle name="Nota 3 9 2 4" xfId="11668"/>
    <cellStyle name="Nota 3 9 2 5" xfId="14324"/>
    <cellStyle name="Nota 3 9 2 6" xfId="14163"/>
    <cellStyle name="Nota 3 9 3" xfId="12171"/>
    <cellStyle name="Nota 3 9 3 2" xfId="15249"/>
    <cellStyle name="Nota 3 9 4" xfId="10931"/>
    <cellStyle name="Nota 3 9 4 2" xfId="14919"/>
    <cellStyle name="Nota 3 9 5" xfId="13010"/>
    <cellStyle name="Nota 3 9 6" xfId="14493"/>
    <cellStyle name="Nota 3 9 7" xfId="13892"/>
    <cellStyle name="Nota 4" xfId="12419"/>
    <cellStyle name="Nota 4 2" xfId="12938"/>
    <cellStyle name="Note" xfId="417"/>
    <cellStyle name="Note 10" xfId="6989"/>
    <cellStyle name="Note 10 2" xfId="12151"/>
    <cellStyle name="Note 10 2 2" xfId="15229"/>
    <cellStyle name="Note 10 3" xfId="11053"/>
    <cellStyle name="Note 10 3 2" xfId="14934"/>
    <cellStyle name="Note 10 4" xfId="10967"/>
    <cellStyle name="Note 10 5" xfId="14504"/>
    <cellStyle name="Note 10 6" xfId="13871"/>
    <cellStyle name="Note 11" xfId="13191"/>
    <cellStyle name="Note 11 2" xfId="13346"/>
    <cellStyle name="Note 11 2 2" xfId="15804"/>
    <cellStyle name="Note 11 3" xfId="15779"/>
    <cellStyle name="Note 12" xfId="11045"/>
    <cellStyle name="Note 12 2" xfId="14929"/>
    <cellStyle name="Note 13" xfId="11866"/>
    <cellStyle name="Note 13 2" xfId="15106"/>
    <cellStyle name="Note 14" xfId="11764"/>
    <cellStyle name="Note 15" xfId="14611"/>
    <cellStyle name="Note 16" xfId="13372"/>
    <cellStyle name="Note 2" xfId="2967"/>
    <cellStyle name="Note 2 10" xfId="13200"/>
    <cellStyle name="Note 2 10 2" xfId="13350"/>
    <cellStyle name="Note 2 10 2 2" xfId="15808"/>
    <cellStyle name="Note 2 10 3" xfId="15788"/>
    <cellStyle name="Note 2 11" xfId="11593"/>
    <cellStyle name="Note 2 11 2" xfId="15042"/>
    <cellStyle name="Note 2 12" xfId="11886"/>
    <cellStyle name="Note 2 12 2" xfId="15109"/>
    <cellStyle name="Note 2 13" xfId="11960"/>
    <cellStyle name="Note 2 14" xfId="14574"/>
    <cellStyle name="Note 2 15" xfId="13399"/>
    <cellStyle name="Note 2 2" xfId="4985"/>
    <cellStyle name="Note 2 2 10" xfId="11959"/>
    <cellStyle name="Note 2 2 10 2" xfId="15122"/>
    <cellStyle name="Note 2 2 11" xfId="12859"/>
    <cellStyle name="Note 2 2 12" xfId="14601"/>
    <cellStyle name="Note 2 2 13" xfId="13740"/>
    <cellStyle name="Note 2 2 2" xfId="7070"/>
    <cellStyle name="Note 2 2 2 2" xfId="8878"/>
    <cellStyle name="Note 2 2 2 2 2" xfId="12742"/>
    <cellStyle name="Note 2 2 2 2 2 2" xfId="15592"/>
    <cellStyle name="Note 2 2 2 2 3" xfId="11323"/>
    <cellStyle name="Note 2 2 2 2 3 2" xfId="14988"/>
    <cellStyle name="Note 2 2 2 2 4" xfId="11436"/>
    <cellStyle name="Note 2 2 2 2 5" xfId="14698"/>
    <cellStyle name="Note 2 2 2 2 6" xfId="14214"/>
    <cellStyle name="Note 2 2 2 3" xfId="12227"/>
    <cellStyle name="Note 2 2 2 3 2" xfId="15301"/>
    <cellStyle name="Note 2 2 2 4" xfId="13060"/>
    <cellStyle name="Note 2 2 2 4 2" xfId="15728"/>
    <cellStyle name="Note 2 2 2 5" xfId="12341"/>
    <cellStyle name="Note 2 2 2 6" xfId="14468"/>
    <cellStyle name="Note 2 2 2 7" xfId="13950"/>
    <cellStyle name="Note 2 2 3" xfId="7083"/>
    <cellStyle name="Note 2 2 3 2" xfId="8890"/>
    <cellStyle name="Note 2 2 3 2 2" xfId="12753"/>
    <cellStyle name="Note 2 2 3 2 2 2" xfId="15603"/>
    <cellStyle name="Note 2 2 3 2 3" xfId="11077"/>
    <cellStyle name="Note 2 2 3 2 3 2" xfId="14942"/>
    <cellStyle name="Note 2 2 3 2 4" xfId="12532"/>
    <cellStyle name="Note 2 2 3 2 5" xfId="14561"/>
    <cellStyle name="Note 2 2 3 2 6" xfId="14226"/>
    <cellStyle name="Note 2 2 3 3" xfId="12239"/>
    <cellStyle name="Note 2 2 3 3 2" xfId="15313"/>
    <cellStyle name="Note 2 2 3 4" xfId="11424"/>
    <cellStyle name="Note 2 2 3 4 2" xfId="15015"/>
    <cellStyle name="Note 2 2 3 5" xfId="12831"/>
    <cellStyle name="Note 2 2 3 6" xfId="14460"/>
    <cellStyle name="Note 2 2 3 7" xfId="13963"/>
    <cellStyle name="Note 2 2 4" xfId="7103"/>
    <cellStyle name="Note 2 2 4 2" xfId="8910"/>
    <cellStyle name="Note 2 2 4 2 2" xfId="12771"/>
    <cellStyle name="Note 2 2 4 2 2 2" xfId="15621"/>
    <cellStyle name="Note 2 2 4 2 3" xfId="11319"/>
    <cellStyle name="Note 2 2 4 2 3 2" xfId="14984"/>
    <cellStyle name="Note 2 2 4 2 4" xfId="11961"/>
    <cellStyle name="Note 2 2 4 2 5" xfId="14668"/>
    <cellStyle name="Note 2 2 4 2 6" xfId="14246"/>
    <cellStyle name="Note 2 2 4 3" xfId="12257"/>
    <cellStyle name="Note 2 2 4 3 2" xfId="15331"/>
    <cellStyle name="Note 2 2 4 4" xfId="11421"/>
    <cellStyle name="Note 2 2 4 4 2" xfId="15012"/>
    <cellStyle name="Note 2 2 4 5" xfId="13301"/>
    <cellStyle name="Note 2 2 4 6" xfId="14455"/>
    <cellStyle name="Note 2 2 4 7" xfId="13983"/>
    <cellStyle name="Note 2 2 5" xfId="7035"/>
    <cellStyle name="Note 2 2 5 2" xfId="8847"/>
    <cellStyle name="Note 2 2 5 2 2" xfId="12713"/>
    <cellStyle name="Note 2 2 5 2 2 2" xfId="15565"/>
    <cellStyle name="Note 2 2 5 2 3" xfId="11328"/>
    <cellStyle name="Note 2 2 5 2 3 2" xfId="14993"/>
    <cellStyle name="Note 2 2 5 2 4" xfId="12523"/>
    <cellStyle name="Note 2 2 5 2 5" xfId="14840"/>
    <cellStyle name="Note 2 2 5 2 6" xfId="14183"/>
    <cellStyle name="Note 2 2 5 3" xfId="12194"/>
    <cellStyle name="Note 2 2 5 3 2" xfId="15271"/>
    <cellStyle name="Note 2 2 5 4" xfId="12540"/>
    <cellStyle name="Note 2 2 5 4 2" xfId="15428"/>
    <cellStyle name="Note 2 2 5 5" xfId="12423"/>
    <cellStyle name="Note 2 2 5 6" xfId="14749"/>
    <cellStyle name="Note 2 2 5 7" xfId="13916"/>
    <cellStyle name="Note 2 2 6" xfId="7128"/>
    <cellStyle name="Note 2 2 6 2" xfId="8935"/>
    <cellStyle name="Note 2 2 6 2 2" xfId="12793"/>
    <cellStyle name="Note 2 2 6 2 2 2" xfId="15642"/>
    <cellStyle name="Note 2 2 6 2 3" xfId="11314"/>
    <cellStyle name="Note 2 2 6 2 3 2" xfId="14979"/>
    <cellStyle name="Note 2 2 6 2 4" xfId="11497"/>
    <cellStyle name="Note 2 2 6 2 5" xfId="14811"/>
    <cellStyle name="Note 2 2 6 2 6" xfId="14271"/>
    <cellStyle name="Note 2 2 6 3" xfId="12279"/>
    <cellStyle name="Note 2 2 6 3 2" xfId="15352"/>
    <cellStyle name="Note 2 2 6 4" xfId="13161"/>
    <cellStyle name="Note 2 2 6 4 2" xfId="15761"/>
    <cellStyle name="Note 2 2 6 5" xfId="11241"/>
    <cellStyle name="Note 2 2 6 6" xfId="14442"/>
    <cellStyle name="Note 2 2 6 7" xfId="14008"/>
    <cellStyle name="Note 2 2 7" xfId="7150"/>
    <cellStyle name="Note 2 2 7 2" xfId="8957"/>
    <cellStyle name="Note 2 2 7 2 2" xfId="12813"/>
    <cellStyle name="Note 2 2 7 2 2 2" xfId="15661"/>
    <cellStyle name="Note 2 2 7 2 3" xfId="12432"/>
    <cellStyle name="Note 2 2 7 2 3 2" xfId="15396"/>
    <cellStyle name="Note 2 2 7 2 4" xfId="11870"/>
    <cellStyle name="Note 2 2 7 2 5" xfId="14626"/>
    <cellStyle name="Note 2 2 7 2 6" xfId="14293"/>
    <cellStyle name="Note 2 2 7 3" xfId="12299"/>
    <cellStyle name="Note 2 2 7 3 2" xfId="15371"/>
    <cellStyle name="Note 2 2 7 4" xfId="12834"/>
    <cellStyle name="Note 2 2 7 4 2" xfId="15675"/>
    <cellStyle name="Note 2 2 7 5" xfId="13102"/>
    <cellStyle name="Note 2 2 7 6" xfId="14431"/>
    <cellStyle name="Note 2 2 7 7" xfId="14030"/>
    <cellStyle name="Note 2 2 8" xfId="7014"/>
    <cellStyle name="Note 2 2 8 2" xfId="12175"/>
    <cellStyle name="Note 2 2 8 2 2" xfId="15252"/>
    <cellStyle name="Note 2 2 8 3" xfId="12899"/>
    <cellStyle name="Note 2 2 8 3 2" xfId="15693"/>
    <cellStyle name="Note 2 2 8 4" xfId="11788"/>
    <cellStyle name="Note 2 2 8 5" xfId="14491"/>
    <cellStyle name="Note 2 2 8 6" xfId="13896"/>
    <cellStyle name="Note 2 2 9" xfId="11814"/>
    <cellStyle name="Note 2 2 9 2" xfId="11102"/>
    <cellStyle name="Note 2 3" xfId="6992"/>
    <cellStyle name="Note 2 3 2" xfId="8813"/>
    <cellStyle name="Note 2 3 2 2" xfId="12681"/>
    <cellStyle name="Note 2 3 2 2 2" xfId="15535"/>
    <cellStyle name="Note 2 3 2 3" xfId="11331"/>
    <cellStyle name="Note 2 3 2 3 2" xfId="14996"/>
    <cellStyle name="Note 2 3 2 4" xfId="12846"/>
    <cellStyle name="Note 2 3 2 5" xfId="14360"/>
    <cellStyle name="Note 2 3 2 6" xfId="14149"/>
    <cellStyle name="Note 2 3 3" xfId="12154"/>
    <cellStyle name="Note 2 3 3 2" xfId="15232"/>
    <cellStyle name="Note 2 3 4" xfId="11429"/>
    <cellStyle name="Note 2 3 4 2" xfId="15020"/>
    <cellStyle name="Note 2 3 5" xfId="11964"/>
    <cellStyle name="Note 2 3 6" xfId="14501"/>
    <cellStyle name="Note 2 3 7" xfId="13874"/>
    <cellStyle name="Note 2 4" xfId="7048"/>
    <cellStyle name="Note 2 4 2" xfId="8858"/>
    <cellStyle name="Note 2 4 2 2" xfId="12723"/>
    <cellStyle name="Note 2 4 2 2 2" xfId="15574"/>
    <cellStyle name="Note 2 4 2 3" xfId="11326"/>
    <cellStyle name="Note 2 4 2 3 2" xfId="14991"/>
    <cellStyle name="Note 2 4 2 4" xfId="11760"/>
    <cellStyle name="Note 2 4 2 5" xfId="14831"/>
    <cellStyle name="Note 2 4 2 6" xfId="14194"/>
    <cellStyle name="Note 2 4 3" xfId="12206"/>
    <cellStyle name="Note 2 4 3 2" xfId="15282"/>
    <cellStyle name="Note 2 4 4" xfId="12538"/>
    <cellStyle name="Note 2 4 4 2" xfId="15426"/>
    <cellStyle name="Note 2 4 5" xfId="11225"/>
    <cellStyle name="Note 2 4 6" xfId="14478"/>
    <cellStyle name="Note 2 4 7" xfId="13929"/>
    <cellStyle name="Note 2 5" xfId="6980"/>
    <cellStyle name="Note 2 5 2" xfId="8803"/>
    <cellStyle name="Note 2 5 2 2" xfId="12672"/>
    <cellStyle name="Note 2 5 2 2 2" xfId="15527"/>
    <cellStyle name="Note 2 5 2 3" xfId="11470"/>
    <cellStyle name="Note 2 5 2 3 2" xfId="15030"/>
    <cellStyle name="Note 2 5 2 4" xfId="11702"/>
    <cellStyle name="Note 2 5 2 5" xfId="14363"/>
    <cellStyle name="Note 2 5 2 6" xfId="14139"/>
    <cellStyle name="Note 2 5 3" xfId="12143"/>
    <cellStyle name="Note 2 5 3 2" xfId="15222"/>
    <cellStyle name="Note 2 5 4" xfId="13178"/>
    <cellStyle name="Note 2 5 4 2" xfId="15768"/>
    <cellStyle name="Note 2 5 5" xfId="11992"/>
    <cellStyle name="Note 2 5 6" xfId="14510"/>
    <cellStyle name="Note 2 5 7" xfId="13862"/>
    <cellStyle name="Note 2 6" xfId="6988"/>
    <cellStyle name="Note 2 6 2" xfId="8810"/>
    <cellStyle name="Note 2 6 2 2" xfId="12678"/>
    <cellStyle name="Note 2 6 2 2 2" xfId="15532"/>
    <cellStyle name="Note 2 6 2 3" xfId="12445"/>
    <cellStyle name="Note 2 6 2 3 2" xfId="15409"/>
    <cellStyle name="Note 2 6 2 4" xfId="11739"/>
    <cellStyle name="Note 2 6 2 5" xfId="14362"/>
    <cellStyle name="Note 2 6 2 6" xfId="14146"/>
    <cellStyle name="Note 2 6 3" xfId="12150"/>
    <cellStyle name="Note 2 6 3 2" xfId="15228"/>
    <cellStyle name="Note 2 6 4" xfId="12888"/>
    <cellStyle name="Note 2 6 4 2" xfId="15690"/>
    <cellStyle name="Note 2 6 5" xfId="11915"/>
    <cellStyle name="Note 2 6 6" xfId="14505"/>
    <cellStyle name="Note 2 6 7" xfId="13870"/>
    <cellStyle name="Note 2 7" xfId="7052"/>
    <cellStyle name="Note 2 7 2" xfId="8860"/>
    <cellStyle name="Note 2 7 2 2" xfId="12725"/>
    <cellStyle name="Note 2 7 2 2 2" xfId="15576"/>
    <cellStyle name="Note 2 7 2 3" xfId="12443"/>
    <cellStyle name="Note 2 7 2 3 2" xfId="15407"/>
    <cellStyle name="Note 2 7 2 4" xfId="12525"/>
    <cellStyle name="Note 2 7 2 5" xfId="14856"/>
    <cellStyle name="Note 2 7 2 6" xfId="14196"/>
    <cellStyle name="Note 2 7 3" xfId="12210"/>
    <cellStyle name="Note 2 7 3 2" xfId="15286"/>
    <cellStyle name="Note 2 7 4" xfId="13061"/>
    <cellStyle name="Note 2 7 4 2" xfId="15729"/>
    <cellStyle name="Note 2 7 5" xfId="11280"/>
    <cellStyle name="Note 2 7 6" xfId="14475"/>
    <cellStyle name="Note 2 7 7" xfId="13933"/>
    <cellStyle name="Note 2 8" xfId="7109"/>
    <cellStyle name="Note 2 8 2" xfId="8916"/>
    <cellStyle name="Note 2 8 2 2" xfId="12776"/>
    <cellStyle name="Note 2 8 2 2 2" xfId="15626"/>
    <cellStyle name="Note 2 8 2 3" xfId="12437"/>
    <cellStyle name="Note 2 8 2 3 2" xfId="15401"/>
    <cellStyle name="Note 2 8 2 4" xfId="11752"/>
    <cellStyle name="Note 2 8 2 5" xfId="14690"/>
    <cellStyle name="Note 2 8 2 6" xfId="14252"/>
    <cellStyle name="Note 2 8 3" xfId="12262"/>
    <cellStyle name="Note 2 8 3 2" xfId="15336"/>
    <cellStyle name="Note 2 8 4" xfId="13057"/>
    <cellStyle name="Note 2 8 4 2" xfId="15725"/>
    <cellStyle name="Note 2 8 5" xfId="10966"/>
    <cellStyle name="Note 2 8 6" xfId="14573"/>
    <cellStyle name="Note 2 8 7" xfId="13989"/>
    <cellStyle name="Note 2 9" xfId="6994"/>
    <cellStyle name="Note 2 9 2" xfId="12156"/>
    <cellStyle name="Note 2 9 2 2" xfId="15234"/>
    <cellStyle name="Note 2 9 3" xfId="11428"/>
    <cellStyle name="Note 2 9 3 2" xfId="15019"/>
    <cellStyle name="Note 2 9 4" xfId="11213"/>
    <cellStyle name="Note 2 9 5" xfId="14758"/>
    <cellStyle name="Note 2 9 6" xfId="13876"/>
    <cellStyle name="Note 3" xfId="4972"/>
    <cellStyle name="Note 3 10" xfId="11096"/>
    <cellStyle name="Note 3 10 2" xfId="14947"/>
    <cellStyle name="Note 3 11" xfId="12034"/>
    <cellStyle name="Note 3 12" xfId="14578"/>
    <cellStyle name="Note 3 13" xfId="13400"/>
    <cellStyle name="Note 3 2" xfId="7057"/>
    <cellStyle name="Note 3 2 2" xfId="8865"/>
    <cellStyle name="Note 3 2 2 2" xfId="12730"/>
    <cellStyle name="Note 3 2 2 2 2" xfId="15581"/>
    <cellStyle name="Note 3 2 2 3" xfId="11325"/>
    <cellStyle name="Note 3 2 2 3 2" xfId="14990"/>
    <cellStyle name="Note 3 2 2 4" xfId="12528"/>
    <cellStyle name="Note 3 2 2 5" xfId="14619"/>
    <cellStyle name="Note 3 2 2 6" xfId="14201"/>
    <cellStyle name="Note 3 2 3" xfId="12215"/>
    <cellStyle name="Note 3 2 3 2" xfId="11715"/>
    <cellStyle name="Note 3 2 4" xfId="11126"/>
    <cellStyle name="Note 3 2 4 2" xfId="14950"/>
    <cellStyle name="Note 3 2 5" xfId="11453"/>
    <cellStyle name="Note 3 2 6" xfId="14473"/>
    <cellStyle name="Note 3 2 7" xfId="13937"/>
    <cellStyle name="Note 3 3" xfId="6969"/>
    <cellStyle name="Note 3 3 2" xfId="8795"/>
    <cellStyle name="Note 3 3 2 2" xfId="12664"/>
    <cellStyle name="Note 3 3 2 2 2" xfId="15519"/>
    <cellStyle name="Note 3 3 2 3" xfId="12447"/>
    <cellStyle name="Note 3 3 2 3 2" xfId="15411"/>
    <cellStyle name="Note 3 3 2 4" xfId="11878"/>
    <cellStyle name="Note 3 3 2 5" xfId="14571"/>
    <cellStyle name="Note 3 3 2 6" xfId="14131"/>
    <cellStyle name="Note 3 3 3" xfId="12132"/>
    <cellStyle name="Note 3 3 3 2" xfId="15211"/>
    <cellStyle name="Note 3 3 4" xfId="12544"/>
    <cellStyle name="Note 3 3 4 2" xfId="15432"/>
    <cellStyle name="Note 3 3 5" xfId="11607"/>
    <cellStyle name="Note 3 3 6" xfId="14517"/>
    <cellStyle name="Note 3 3 7" xfId="13851"/>
    <cellStyle name="Note 3 4" xfId="7090"/>
    <cellStyle name="Note 3 4 2" xfId="8897"/>
    <cellStyle name="Note 3 4 2 2" xfId="12760"/>
    <cellStyle name="Note 3 4 2 2 2" xfId="15610"/>
    <cellStyle name="Note 3 4 2 3" xfId="12439"/>
    <cellStyle name="Note 3 4 2 3 2" xfId="15403"/>
    <cellStyle name="Note 3 4 2 4" xfId="11904"/>
    <cellStyle name="Note 3 4 2 5" xfId="14352"/>
    <cellStyle name="Note 3 4 2 6" xfId="14233"/>
    <cellStyle name="Note 3 4 3" xfId="12246"/>
    <cellStyle name="Note 3 4 3 2" xfId="15320"/>
    <cellStyle name="Note 3 4 4" xfId="13154"/>
    <cellStyle name="Note 3 4 4 2" xfId="15759"/>
    <cellStyle name="Note 3 4 5" xfId="11232"/>
    <cellStyle name="Note 3 4 6" xfId="14732"/>
    <cellStyle name="Note 3 4 7" xfId="13970"/>
    <cellStyle name="Note 3 5" xfId="6997"/>
    <cellStyle name="Note 3 5 2" xfId="8817"/>
    <cellStyle name="Note 3 5 2 2" xfId="12685"/>
    <cellStyle name="Note 3 5 2 2 2" xfId="15539"/>
    <cellStyle name="Note 3 5 2 3" xfId="11332"/>
    <cellStyle name="Note 3 5 2 3 2" xfId="14997"/>
    <cellStyle name="Note 3 5 2 4" xfId="11444"/>
    <cellStyle name="Note 3 5 2 5" xfId="14332"/>
    <cellStyle name="Note 3 5 2 6" xfId="14153"/>
    <cellStyle name="Note 3 5 3" xfId="12159"/>
    <cellStyle name="Note 3 5 3 2" xfId="15237"/>
    <cellStyle name="Note 3 5 4" xfId="12543"/>
    <cellStyle name="Note 3 5 4 2" xfId="15431"/>
    <cellStyle name="Note 3 5 5" xfId="12907"/>
    <cellStyle name="Note 3 5 6" xfId="14500"/>
    <cellStyle name="Note 3 5 7" xfId="13879"/>
    <cellStyle name="Note 3 6" xfId="7115"/>
    <cellStyle name="Note 3 6 2" xfId="8922"/>
    <cellStyle name="Note 3 6 2 2" xfId="12781"/>
    <cellStyle name="Note 3 6 2 2 2" xfId="15631"/>
    <cellStyle name="Note 3 6 2 3" xfId="11318"/>
    <cellStyle name="Note 3 6 2 3 2" xfId="14983"/>
    <cellStyle name="Note 3 6 2 4" xfId="11790"/>
    <cellStyle name="Note 3 6 2 5" xfId="14315"/>
    <cellStyle name="Note 3 6 2 6" xfId="14258"/>
    <cellStyle name="Note 3 6 3" xfId="12267"/>
    <cellStyle name="Note 3 6 3 2" xfId="15341"/>
    <cellStyle name="Note 3 6 4" xfId="11115"/>
    <cellStyle name="Note 3 6 4 2" xfId="14949"/>
    <cellStyle name="Note 3 6 5" xfId="11238"/>
    <cellStyle name="Note 3 6 6" xfId="14447"/>
    <cellStyle name="Note 3 6 7" xfId="13995"/>
    <cellStyle name="Note 3 7" xfId="7137"/>
    <cellStyle name="Note 3 7 2" xfId="8944"/>
    <cellStyle name="Note 3 7 2 2" xfId="12801"/>
    <cellStyle name="Note 3 7 2 2 2" xfId="15650"/>
    <cellStyle name="Note 3 7 2 3" xfId="12435"/>
    <cellStyle name="Note 3 7 2 3 2" xfId="15399"/>
    <cellStyle name="Note 3 7 2 4" xfId="11633"/>
    <cellStyle name="Note 3 7 2 5" xfId="14865"/>
    <cellStyle name="Note 3 7 2 6" xfId="14280"/>
    <cellStyle name="Note 3 7 3" xfId="12287"/>
    <cellStyle name="Note 3 7 3 2" xfId="15360"/>
    <cellStyle name="Note 3 7 4" xfId="12976"/>
    <cellStyle name="Note 3 7 4 2" xfId="15708"/>
    <cellStyle name="Note 3 7 5" xfId="13101"/>
    <cellStyle name="Note 3 7 6" xfId="14434"/>
    <cellStyle name="Note 3 7 7" xfId="14017"/>
    <cellStyle name="Note 3 8" xfId="7075"/>
    <cellStyle name="Note 3 8 2" xfId="12231"/>
    <cellStyle name="Note 3 8 2 2" xfId="15305"/>
    <cellStyle name="Note 3 8 3" xfId="13059"/>
    <cellStyle name="Note 3 8 3 2" xfId="15727"/>
    <cellStyle name="Note 3 8 4" xfId="11262"/>
    <cellStyle name="Note 3 8 5" xfId="14420"/>
    <cellStyle name="Note 3 8 6" xfId="13955"/>
    <cellStyle name="Note 3 9" xfId="11802"/>
    <cellStyle name="Note 3 9 2" xfId="11392"/>
    <cellStyle name="Note 3 9 3" xfId="15087"/>
    <cellStyle name="Note 3 9 4" xfId="13728"/>
    <cellStyle name="Note 4" xfId="6898"/>
    <cellStyle name="Note 4 2" xfId="8735"/>
    <cellStyle name="Note 4 2 2" xfId="12607"/>
    <cellStyle name="Note 4 2 2 2" xfId="15464"/>
    <cellStyle name="Note 4 2 3" xfId="12852"/>
    <cellStyle name="Note 4 2 3 2" xfId="15681"/>
    <cellStyle name="Note 4 2 4" xfId="13055"/>
    <cellStyle name="Note 4 2 5" xfId="14634"/>
    <cellStyle name="Note 4 2 6" xfId="14071"/>
    <cellStyle name="Note 4 3" xfId="12065"/>
    <cellStyle name="Note 4 3 2" xfId="12373"/>
    <cellStyle name="Note 4 4" xfId="12966"/>
    <cellStyle name="Note 4 4 2" xfId="15706"/>
    <cellStyle name="Note 4 5" xfId="11884"/>
    <cellStyle name="Note 4 6" xfId="14553"/>
    <cellStyle name="Note 4 7" xfId="13784"/>
    <cellStyle name="Note 5" xfId="6948"/>
    <cellStyle name="Note 5 2" xfId="8778"/>
    <cellStyle name="Note 5 2 2" xfId="12647"/>
    <cellStyle name="Note 5 2 2 2" xfId="15503"/>
    <cellStyle name="Note 5 2 3" xfId="11337"/>
    <cellStyle name="Note 5 2 3 2" xfId="15002"/>
    <cellStyle name="Note 5 2 4" xfId="12514"/>
    <cellStyle name="Note 5 2 5" xfId="14660"/>
    <cellStyle name="Note 5 2 6" xfId="14114"/>
    <cellStyle name="Note 5 3" xfId="12111"/>
    <cellStyle name="Note 5 3 2" xfId="15191"/>
    <cellStyle name="Note 5 4" xfId="13148"/>
    <cellStyle name="Note 5 4 2" xfId="15757"/>
    <cellStyle name="Note 5 5" xfId="10981"/>
    <cellStyle name="Note 5 6" xfId="14537"/>
    <cellStyle name="Note 5 7" xfId="13832"/>
    <cellStyle name="Note 6" xfId="6958"/>
    <cellStyle name="Note 6 2" xfId="8787"/>
    <cellStyle name="Note 6 2 2" xfId="12656"/>
    <cellStyle name="Note 6 2 2 2" xfId="15512"/>
    <cellStyle name="Note 6 2 3" xfId="11333"/>
    <cellStyle name="Note 6 2 3 2" xfId="14998"/>
    <cellStyle name="Note 6 2 4" xfId="13222"/>
    <cellStyle name="Note 6 2 5" xfId="14688"/>
    <cellStyle name="Note 6 2 6" xfId="14123"/>
    <cellStyle name="Note 6 3" xfId="12121"/>
    <cellStyle name="Note 6 3 2" xfId="15201"/>
    <cellStyle name="Note 6 4" xfId="13162"/>
    <cellStyle name="Note 6 4 2" xfId="15762"/>
    <cellStyle name="Note 6 5" xfId="11758"/>
    <cellStyle name="Note 6 6" xfId="14374"/>
    <cellStyle name="Note 6 7" xfId="13840"/>
    <cellStyle name="Note 7" xfId="6933"/>
    <cellStyle name="Note 7 2" xfId="8764"/>
    <cellStyle name="Note 7 2 2" xfId="12634"/>
    <cellStyle name="Note 7 2 2 2" xfId="15490"/>
    <cellStyle name="Note 7 2 3" xfId="11339"/>
    <cellStyle name="Note 7 2 3 2" xfId="15004"/>
    <cellStyle name="Note 7 2 4" xfId="13174"/>
    <cellStyle name="Note 7 2 5" xfId="14675"/>
    <cellStyle name="Note 7 2 6" xfId="14100"/>
    <cellStyle name="Note 7 3" xfId="12097"/>
    <cellStyle name="Note 7 3 2" xfId="15177"/>
    <cellStyle name="Note 7 4" xfId="13073"/>
    <cellStyle name="Note 7 4 2" xfId="15741"/>
    <cellStyle name="Note 7 5" xfId="13029"/>
    <cellStyle name="Note 7 6" xfId="14379"/>
    <cellStyle name="Note 7 7" xfId="13817"/>
    <cellStyle name="Note 8" xfId="7018"/>
    <cellStyle name="Note 8 2" xfId="8833"/>
    <cellStyle name="Note 8 2 2" xfId="12699"/>
    <cellStyle name="Note 8 2 2 2" xfId="15552"/>
    <cellStyle name="Note 8 2 3" xfId="11330"/>
    <cellStyle name="Note 8 2 3 2" xfId="14995"/>
    <cellStyle name="Note 8 2 4" xfId="12517"/>
    <cellStyle name="Note 8 2 5" xfId="14320"/>
    <cellStyle name="Note 8 2 6" xfId="14169"/>
    <cellStyle name="Note 8 3" xfId="12178"/>
    <cellStyle name="Note 8 3 2" xfId="15255"/>
    <cellStyle name="Note 8 4" xfId="12842"/>
    <cellStyle name="Note 8 4 2" xfId="15680"/>
    <cellStyle name="Note 8 5" xfId="11876"/>
    <cellStyle name="Note 8 6" xfId="14490"/>
    <cellStyle name="Note 8 7" xfId="13900"/>
    <cellStyle name="Note 9" xfId="7031"/>
    <cellStyle name="Note 9 2" xfId="8844"/>
    <cellStyle name="Note 9 2 2" xfId="12710"/>
    <cellStyle name="Note 9 2 2 2" xfId="15562"/>
    <cellStyle name="Note 9 2 3" xfId="11329"/>
    <cellStyle name="Note 9 2 3 2" xfId="14994"/>
    <cellStyle name="Note 9 2 4" xfId="12520"/>
    <cellStyle name="Note 9 2 5" xfId="14617"/>
    <cellStyle name="Note 9 2 6" xfId="14180"/>
    <cellStyle name="Note 9 3" xfId="12190"/>
    <cellStyle name="Note 9 3 2" xfId="15267"/>
    <cellStyle name="Note 9 4" xfId="12541"/>
    <cellStyle name="Note 9 4 2" xfId="15429"/>
    <cellStyle name="Note 9 5" xfId="11221"/>
    <cellStyle name="Note 9 6" xfId="14421"/>
    <cellStyle name="Note 9 7" xfId="13912"/>
    <cellStyle name="Numero" xfId="2968"/>
    <cellStyle name="Numero 2" xfId="8149"/>
    <cellStyle name="Output" xfId="418"/>
    <cellStyle name="Output 10" xfId="13192"/>
    <cellStyle name="Output 10 2" xfId="15780"/>
    <cellStyle name="Output 11" xfId="11046"/>
    <cellStyle name="Output 11 2" xfId="14930"/>
    <cellStyle name="Output 12" xfId="11446"/>
    <cellStyle name="Output 12 2" xfId="15026"/>
    <cellStyle name="Output 13" xfId="14606"/>
    <cellStyle name="Output 14" xfId="13373"/>
    <cellStyle name="Output 2" xfId="4978"/>
    <cellStyle name="Output 2 10" xfId="11808"/>
    <cellStyle name="Output 2 10 2" xfId="11507"/>
    <cellStyle name="Output 2 10 2 2" xfId="15034"/>
    <cellStyle name="Output 2 10 3" xfId="15090"/>
    <cellStyle name="Output 2 11" xfId="11846"/>
    <cellStyle name="Output 2 11 2" xfId="15097"/>
    <cellStyle name="Output 2 12" xfId="14775"/>
    <cellStyle name="Output 2 13" xfId="13734"/>
    <cellStyle name="Output 2 2" xfId="7063"/>
    <cellStyle name="Output 2 2 2" xfId="8871"/>
    <cellStyle name="Output 2 2 2 2" xfId="12736"/>
    <cellStyle name="Output 2 2 2 2 2" xfId="15587"/>
    <cellStyle name="Output 2 2 2 3" xfId="11415"/>
    <cellStyle name="Output 2 2 2 3 2" xfId="15008"/>
    <cellStyle name="Output 2 2 2 4" xfId="14646"/>
    <cellStyle name="Output 2 2 2 5" xfId="14207"/>
    <cellStyle name="Output 2 2 3" xfId="12221"/>
    <cellStyle name="Output 2 2 3 2" xfId="15296"/>
    <cellStyle name="Output 2 2 4" xfId="11228"/>
    <cellStyle name="Output 2 2 4 2" xfId="14964"/>
    <cellStyle name="Output 2 2 5" xfId="14471"/>
    <cellStyle name="Output 2 2 6" xfId="13943"/>
    <cellStyle name="Output 2 3" xfId="7078"/>
    <cellStyle name="Output 2 3 2" xfId="8885"/>
    <cellStyle name="Output 2 3 2 2" xfId="12748"/>
    <cellStyle name="Output 2 3 2 2 2" xfId="15598"/>
    <cellStyle name="Output 2 3 2 3" xfId="11720"/>
    <cellStyle name="Output 2 3 2 3 2" xfId="15073"/>
    <cellStyle name="Output 2 3 2 4" xfId="14852"/>
    <cellStyle name="Output 2 3 2 5" xfId="14221"/>
    <cellStyle name="Output 2 3 3" xfId="12234"/>
    <cellStyle name="Output 2 3 3 2" xfId="15308"/>
    <cellStyle name="Output 2 3 4" xfId="11050"/>
    <cellStyle name="Output 2 3 4 2" xfId="14933"/>
    <cellStyle name="Output 2 3 5" xfId="14465"/>
    <cellStyle name="Output 2 3 6" xfId="13958"/>
    <cellStyle name="Output 2 4" xfId="6875"/>
    <cellStyle name="Output 2 4 2" xfId="8715"/>
    <cellStyle name="Output 2 4 2 2" xfId="12589"/>
    <cellStyle name="Output 2 4 2 2 2" xfId="15447"/>
    <cellStyle name="Output 2 4 2 3" xfId="13177"/>
    <cellStyle name="Output 2 4 2 3 2" xfId="15767"/>
    <cellStyle name="Output 2 4 2 4" xfId="14710"/>
    <cellStyle name="Output 2 4 2 5" xfId="14051"/>
    <cellStyle name="Output 2 4 3" xfId="12044"/>
    <cellStyle name="Output 2 4 3 2" xfId="15129"/>
    <cellStyle name="Output 2 4 4" xfId="13030"/>
    <cellStyle name="Output 2 4 4 2" xfId="15714"/>
    <cellStyle name="Output 2 4 5" xfId="14532"/>
    <cellStyle name="Output 2 4 6" xfId="13762"/>
    <cellStyle name="Output 2 5" xfId="7096"/>
    <cellStyle name="Output 2 5 2" xfId="8903"/>
    <cellStyle name="Output 2 5 2 2" xfId="12766"/>
    <cellStyle name="Output 2 5 2 2 2" xfId="15616"/>
    <cellStyle name="Output 2 5 2 3" xfId="11552"/>
    <cellStyle name="Output 2 5 2 3 2" xfId="15037"/>
    <cellStyle name="Output 2 5 2 4" xfId="14318"/>
    <cellStyle name="Output 2 5 2 5" xfId="14239"/>
    <cellStyle name="Output 2 5 3" xfId="12252"/>
    <cellStyle name="Output 2 5 3 2" xfId="15326"/>
    <cellStyle name="Output 2 5 4" xfId="11263"/>
    <cellStyle name="Output 2 5 4 2" xfId="14971"/>
    <cellStyle name="Output 2 5 5" xfId="14729"/>
    <cellStyle name="Output 2 5 6" xfId="13976"/>
    <cellStyle name="Output 2 6" xfId="6998"/>
    <cellStyle name="Output 2 6 2" xfId="8818"/>
    <cellStyle name="Output 2 6 2 2" xfId="12686"/>
    <cellStyle name="Output 2 6 2 2 2" xfId="15540"/>
    <cellStyle name="Output 2 6 2 3" xfId="11673"/>
    <cellStyle name="Output 2 6 2 3 2" xfId="15067"/>
    <cellStyle name="Output 2 6 2 4" xfId="14331"/>
    <cellStyle name="Output 2 6 2 5" xfId="14154"/>
    <cellStyle name="Output 2 6 3" xfId="12160"/>
    <cellStyle name="Output 2 6 3 2" xfId="15238"/>
    <cellStyle name="Output 2 6 4" xfId="11215"/>
    <cellStyle name="Output 2 6 4 2" xfId="14960"/>
    <cellStyle name="Output 2 6 5" xfId="14499"/>
    <cellStyle name="Output 2 6 6" xfId="13880"/>
    <cellStyle name="Output 2 7" xfId="7121"/>
    <cellStyle name="Output 2 7 2" xfId="8928"/>
    <cellStyle name="Output 2 7 2 2" xfId="12787"/>
    <cellStyle name="Output 2 7 2 2 2" xfId="15637"/>
    <cellStyle name="Output 2 7 2 3" xfId="11615"/>
    <cellStyle name="Output 2 7 2 3 2" xfId="15049"/>
    <cellStyle name="Output 2 7 2 4" xfId="14299"/>
    <cellStyle name="Output 2 7 2 5" xfId="14264"/>
    <cellStyle name="Output 2 7 3" xfId="12273"/>
    <cellStyle name="Output 2 7 3 2" xfId="15347"/>
    <cellStyle name="Output 2 7 4" xfId="12928"/>
    <cellStyle name="Output 2 7 4 2" xfId="15699"/>
    <cellStyle name="Output 2 7 5" xfId="14311"/>
    <cellStyle name="Output 2 7 6" xfId="14001"/>
    <cellStyle name="Output 2 8" xfId="7143"/>
    <cellStyle name="Output 2 8 2" xfId="8950"/>
    <cellStyle name="Output 2 8 2 2" xfId="12807"/>
    <cellStyle name="Output 2 8 2 2 2" xfId="15656"/>
    <cellStyle name="Output 2 8 2 3" xfId="11419"/>
    <cellStyle name="Output 2 8 2 3 2" xfId="15010"/>
    <cellStyle name="Output 2 8 2 4" xfId="14846"/>
    <cellStyle name="Output 2 8 2 5" xfId="14286"/>
    <cellStyle name="Output 2 8 3" xfId="12293"/>
    <cellStyle name="Output 2 8 3 2" xfId="15366"/>
    <cellStyle name="Output 2 8 4" xfId="13285"/>
    <cellStyle name="Output 2 8 4 2" xfId="15798"/>
    <cellStyle name="Output 2 8 5" xfId="14310"/>
    <cellStyle name="Output 2 8 6" xfId="14023"/>
    <cellStyle name="Output 2 9" xfId="6942"/>
    <cellStyle name="Output 2 9 2" xfId="12106"/>
    <cellStyle name="Output 2 9 2 2" xfId="15186"/>
    <cellStyle name="Output 2 9 3" xfId="11777"/>
    <cellStyle name="Output 2 9 3 2" xfId="15080"/>
    <cellStyle name="Output 2 9 4" xfId="14547"/>
    <cellStyle name="Output 2 9 5" xfId="13826"/>
    <cellStyle name="Output 3" xfId="6899"/>
    <cellStyle name="Output 3 2" xfId="8736"/>
    <cellStyle name="Output 3 2 2" xfId="12608"/>
    <cellStyle name="Output 3 2 2 2" xfId="15465"/>
    <cellStyle name="Output 3 2 3" xfId="13054"/>
    <cellStyle name="Output 3 2 3 2" xfId="15724"/>
    <cellStyle name="Output 3 2 4" xfId="14826"/>
    <cellStyle name="Output 3 2 5" xfId="14072"/>
    <cellStyle name="Output 3 3" xfId="12066"/>
    <cellStyle name="Output 3 3 2" xfId="13048"/>
    <cellStyle name="Output 3 3 2 2" xfId="15721"/>
    <cellStyle name="Output 3 3 3" xfId="15146"/>
    <cellStyle name="Output 3 4" xfId="11933"/>
    <cellStyle name="Output 3 4 2" xfId="15117"/>
    <cellStyle name="Output 3 5" xfId="14530"/>
    <cellStyle name="Output 3 6" xfId="13785"/>
    <cellStyle name="Output 4" xfId="6938"/>
    <cellStyle name="Output 4 2" xfId="8769"/>
    <cellStyle name="Output 4 2 2" xfId="12639"/>
    <cellStyle name="Output 4 2 2 2" xfId="15495"/>
    <cellStyle name="Output 4 2 3" xfId="11941"/>
    <cellStyle name="Output 4 2 3 2" xfId="15119"/>
    <cellStyle name="Output 4 2 4" xfId="14824"/>
    <cellStyle name="Output 4 2 5" xfId="14105"/>
    <cellStyle name="Output 4 3" xfId="12102"/>
    <cellStyle name="Output 4 3 2" xfId="15182"/>
    <cellStyle name="Output 4 4" xfId="11595"/>
    <cellStyle name="Output 4 4 2" xfId="15044"/>
    <cellStyle name="Output 4 5" xfId="14521"/>
    <cellStyle name="Output 4 6" xfId="13822"/>
    <cellStyle name="Output 5" xfId="7036"/>
    <cellStyle name="Output 5 2" xfId="8848"/>
    <cellStyle name="Output 5 2 2" xfId="12714"/>
    <cellStyle name="Output 5 2 2 2" xfId="15566"/>
    <cellStyle name="Output 5 2 3" xfId="12524"/>
    <cellStyle name="Output 5 2 3 2" xfId="15420"/>
    <cellStyle name="Output 5 2 4" xfId="14665"/>
    <cellStyle name="Output 5 2 5" xfId="14184"/>
    <cellStyle name="Output 5 3" xfId="12195"/>
    <cellStyle name="Output 5 3 2" xfId="15272"/>
    <cellStyle name="Output 5 4" xfId="13344"/>
    <cellStyle name="Output 5 4 2" xfId="15802"/>
    <cellStyle name="Output 5 5" xfId="14748"/>
    <cellStyle name="Output 5 6" xfId="13917"/>
    <cellStyle name="Output 6" xfId="7050"/>
    <cellStyle name="Output 6 2" xfId="8859"/>
    <cellStyle name="Output 6 2 2" xfId="12724"/>
    <cellStyle name="Output 6 2 2 2" xfId="15575"/>
    <cellStyle name="Output 6 2 3" xfId="11670"/>
    <cellStyle name="Output 6 2 3 2" xfId="15066"/>
    <cellStyle name="Output 6 2 4" xfId="14657"/>
    <cellStyle name="Output 6 2 5" xfId="14195"/>
    <cellStyle name="Output 6 3" xfId="12208"/>
    <cellStyle name="Output 6 3 2" xfId="15284"/>
    <cellStyle name="Output 6 4" xfId="10913"/>
    <cellStyle name="Output 6 4 2" xfId="14915"/>
    <cellStyle name="Output 6 5" xfId="14743"/>
    <cellStyle name="Output 6 6" xfId="13931"/>
    <cellStyle name="Output 7" xfId="7045"/>
    <cellStyle name="Output 7 2" xfId="8856"/>
    <cellStyle name="Output 7 2 2" xfId="12721"/>
    <cellStyle name="Output 7 2 2 2" xfId="15572"/>
    <cellStyle name="Output 7 2 3" xfId="10928"/>
    <cellStyle name="Output 7 2 3 2" xfId="14917"/>
    <cellStyle name="Output 7 2 4" xfId="14866"/>
    <cellStyle name="Output 7 2 5" xfId="14192"/>
    <cellStyle name="Output 7 3" xfId="12203"/>
    <cellStyle name="Output 7 3 2" xfId="15279"/>
    <cellStyle name="Output 7 4" xfId="12564"/>
    <cellStyle name="Output 7 4 2" xfId="15439"/>
    <cellStyle name="Output 7 5" xfId="14480"/>
    <cellStyle name="Output 7 6" xfId="13926"/>
    <cellStyle name="Output 8" xfId="6936"/>
    <cellStyle name="Output 8 2" xfId="8767"/>
    <cellStyle name="Output 8 2 2" xfId="12637"/>
    <cellStyle name="Output 8 2 2 2" xfId="15493"/>
    <cellStyle name="Output 8 2 3" xfId="12508"/>
    <cellStyle name="Output 8 2 3 2" xfId="15416"/>
    <cellStyle name="Output 8 2 4" xfId="14643"/>
    <cellStyle name="Output 8 2 5" xfId="14103"/>
    <cellStyle name="Output 8 3" xfId="12100"/>
    <cellStyle name="Output 8 3 2" xfId="15180"/>
    <cellStyle name="Output 8 4" xfId="12581"/>
    <cellStyle name="Output 8 4 2" xfId="15441"/>
    <cellStyle name="Output 8 5" xfId="14522"/>
    <cellStyle name="Output 8 6" xfId="13820"/>
    <cellStyle name="Output 9" xfId="7009"/>
    <cellStyle name="Output 9 2" xfId="12170"/>
    <cellStyle name="Output 9 2 2" xfId="15248"/>
    <cellStyle name="Output 9 3" xfId="12897"/>
    <cellStyle name="Output 9 3 2" xfId="15692"/>
    <cellStyle name="Output 9 4" xfId="14754"/>
    <cellStyle name="Output 9 5" xfId="13891"/>
    <cellStyle name="Percent [2]" xfId="310"/>
    <cellStyle name="Percent [2] 2" xfId="775"/>
    <cellStyle name="Percent [2] 2 2" xfId="9714"/>
    <cellStyle name="Percent [2] 3" xfId="8150"/>
    <cellStyle name="Percent [2] 4" xfId="8151"/>
    <cellStyle name="Percent [2] 5" xfId="8152"/>
    <cellStyle name="Percent [2] 6" xfId="8153"/>
    <cellStyle name="Percent [2] 7" xfId="8154"/>
    <cellStyle name="Percent [2] 8" xfId="8155"/>
    <cellStyle name="Percent_Sheet1" xfId="311"/>
    <cellStyle name="Percentual" xfId="312"/>
    <cellStyle name="Ponto" xfId="313"/>
    <cellStyle name="Porcentagem" xfId="924" builtinId="5"/>
    <cellStyle name="Porcentagem 10" xfId="1898"/>
    <cellStyle name="Porcentagem 11" xfId="1899"/>
    <cellStyle name="Porcentagem 12" xfId="1900"/>
    <cellStyle name="Porcentagem 13" xfId="1901"/>
    <cellStyle name="Porcentagem 14" xfId="1902"/>
    <cellStyle name="Porcentagem 15" xfId="1903"/>
    <cellStyle name="Porcentagem 2" xfId="36"/>
    <cellStyle name="Porcentagem 2 10" xfId="645"/>
    <cellStyle name="Porcentagem 2 11" xfId="1904"/>
    <cellStyle name="Porcentagem 2 12" xfId="1905"/>
    <cellStyle name="Porcentagem 2 13" xfId="8156"/>
    <cellStyle name="Porcentagem 2 14" xfId="8157"/>
    <cellStyle name="Porcentagem 2 2" xfId="37"/>
    <cellStyle name="Porcentagem 2 2 10" xfId="1906"/>
    <cellStyle name="Porcentagem 2 2 11" xfId="8158"/>
    <cellStyle name="Porcentagem 2 2 12" xfId="8159"/>
    <cellStyle name="Porcentagem 2 2 2" xfId="100"/>
    <cellStyle name="Porcentagem 2 2 2 10" xfId="8160"/>
    <cellStyle name="Porcentagem 2 2 2 11" xfId="8161"/>
    <cellStyle name="Porcentagem 2 2 2 2" xfId="639"/>
    <cellStyle name="Porcentagem 2 2 2 3" xfId="1907"/>
    <cellStyle name="Porcentagem 2 2 2 4" xfId="1908"/>
    <cellStyle name="Porcentagem 2 2 2 5" xfId="1909"/>
    <cellStyle name="Porcentagem 2 2 2 6" xfId="1910"/>
    <cellStyle name="Porcentagem 2 2 2 7" xfId="1911"/>
    <cellStyle name="Porcentagem 2 2 2 8" xfId="1912"/>
    <cellStyle name="Porcentagem 2 2 2 9" xfId="1913"/>
    <cellStyle name="Porcentagem 2 2 3" xfId="848"/>
    <cellStyle name="Porcentagem 2 2 4" xfId="1914"/>
    <cellStyle name="Porcentagem 2 2 5" xfId="1915"/>
    <cellStyle name="Porcentagem 2 2 6" xfId="1916"/>
    <cellStyle name="Porcentagem 2 2 7" xfId="1917"/>
    <cellStyle name="Porcentagem 2 2 8" xfId="1918"/>
    <cellStyle name="Porcentagem 2 2 9" xfId="1919"/>
    <cellStyle name="Porcentagem 2 3" xfId="38"/>
    <cellStyle name="Porcentagem 2 3 10" xfId="8162"/>
    <cellStyle name="Porcentagem 2 3 11" xfId="8163"/>
    <cellStyle name="Porcentagem 2 3 2" xfId="690"/>
    <cellStyle name="Porcentagem 2 3 2 2" xfId="8164"/>
    <cellStyle name="Porcentagem 2 3 3" xfId="1920"/>
    <cellStyle name="Porcentagem 2 3 4" xfId="1921"/>
    <cellStyle name="Porcentagem 2 3 5" xfId="1922"/>
    <cellStyle name="Porcentagem 2 3 6" xfId="1923"/>
    <cellStyle name="Porcentagem 2 3 7" xfId="1924"/>
    <cellStyle name="Porcentagem 2 3 8" xfId="1925"/>
    <cellStyle name="Porcentagem 2 3 9" xfId="1926"/>
    <cellStyle name="Porcentagem 2 4" xfId="39"/>
    <cellStyle name="Porcentagem 2 4 10" xfId="1927"/>
    <cellStyle name="Porcentagem 2 4 11" xfId="8165"/>
    <cellStyle name="Porcentagem 2 4 12" xfId="8166"/>
    <cellStyle name="Porcentagem 2 4 2" xfId="77"/>
    <cellStyle name="Porcentagem 2 4 2 10" xfId="8167"/>
    <cellStyle name="Porcentagem 2 4 2 11" xfId="8168"/>
    <cellStyle name="Porcentagem 2 4 2 2" xfId="706"/>
    <cellStyle name="Porcentagem 2 4 2 3" xfId="1928"/>
    <cellStyle name="Porcentagem 2 4 2 4" xfId="1929"/>
    <cellStyle name="Porcentagem 2 4 2 5" xfId="1930"/>
    <cellStyle name="Porcentagem 2 4 2 6" xfId="1931"/>
    <cellStyle name="Porcentagem 2 4 2 7" xfId="1932"/>
    <cellStyle name="Porcentagem 2 4 2 8" xfId="1933"/>
    <cellStyle name="Porcentagem 2 4 2 9" xfId="1934"/>
    <cellStyle name="Porcentagem 2 4 3" xfId="691"/>
    <cellStyle name="Porcentagem 2 4 4" xfId="1935"/>
    <cellStyle name="Porcentagem 2 4 5" xfId="1936"/>
    <cellStyle name="Porcentagem 2 4 6" xfId="1937"/>
    <cellStyle name="Porcentagem 2 4 7" xfId="1938"/>
    <cellStyle name="Porcentagem 2 4 8" xfId="1939"/>
    <cellStyle name="Porcentagem 2 4 9" xfId="1940"/>
    <cellStyle name="Porcentagem 2 5" xfId="849"/>
    <cellStyle name="Porcentagem 2 5 2" xfId="8169"/>
    <cellStyle name="Porcentagem 2 6" xfId="1941"/>
    <cellStyle name="Porcentagem 2 7" xfId="1942"/>
    <cellStyle name="Porcentagem 2 8" xfId="1943"/>
    <cellStyle name="Porcentagem 2 9" xfId="1944"/>
    <cellStyle name="Porcentagem 3" xfId="40"/>
    <cellStyle name="Porcentagem 3 10" xfId="1945"/>
    <cellStyle name="Porcentagem 3 11" xfId="1946"/>
    <cellStyle name="Porcentagem 3 12" xfId="1947"/>
    <cellStyle name="Porcentagem 3 13" xfId="8170"/>
    <cellStyle name="Porcentagem 3 14" xfId="8171"/>
    <cellStyle name="Porcentagem 3 2" xfId="41"/>
    <cellStyle name="Porcentagem 3 2 10" xfId="1948"/>
    <cellStyle name="Porcentagem 3 2 11" xfId="1949"/>
    <cellStyle name="Porcentagem 3 2 12" xfId="8172"/>
    <cellStyle name="Porcentagem 3 2 13" xfId="8173"/>
    <cellStyle name="Porcentagem 3 2 2" xfId="42"/>
    <cellStyle name="Porcentagem 3 2 2 10" xfId="8174"/>
    <cellStyle name="Porcentagem 3 2 2 11" xfId="8175"/>
    <cellStyle name="Porcentagem 3 2 2 2" xfId="692"/>
    <cellStyle name="Porcentagem 3 2 2 3" xfId="1950"/>
    <cellStyle name="Porcentagem 3 2 2 4" xfId="1951"/>
    <cellStyle name="Porcentagem 3 2 2 5" xfId="1952"/>
    <cellStyle name="Porcentagem 3 2 2 6" xfId="1953"/>
    <cellStyle name="Porcentagem 3 2 2 7" xfId="1954"/>
    <cellStyle name="Porcentagem 3 2 2 8" xfId="1955"/>
    <cellStyle name="Porcentagem 3 2 2 9" xfId="1956"/>
    <cellStyle name="Porcentagem 3 2 3" xfId="101"/>
    <cellStyle name="Porcentagem 3 2 3 10" xfId="1957"/>
    <cellStyle name="Porcentagem 3 2 3 10 2" xfId="1958"/>
    <cellStyle name="Porcentagem 3 2 3 10 3" xfId="8176"/>
    <cellStyle name="Porcentagem 3 2 3 10 4" xfId="13494"/>
    <cellStyle name="Porcentagem 3 2 3 11" xfId="3738"/>
    <cellStyle name="Porcentagem 3 2 3 12" xfId="8177"/>
    <cellStyle name="Porcentagem 3 2 3 2" xfId="314"/>
    <cellStyle name="Porcentagem 3 2 3 2 10" xfId="8178"/>
    <cellStyle name="Porcentagem 3 2 3 2 11" xfId="8179"/>
    <cellStyle name="Porcentagem 3 2 3 2 12" xfId="8180"/>
    <cellStyle name="Porcentagem 3 2 3 2 12 2" xfId="8181"/>
    <cellStyle name="Porcentagem 3 2 3 2 13" xfId="8182"/>
    <cellStyle name="Porcentagem 3 2 3 2 13 2" xfId="8183"/>
    <cellStyle name="Porcentagem 3 2 3 2 14" xfId="8184"/>
    <cellStyle name="Porcentagem 3 2 3 2 15" xfId="8185"/>
    <cellStyle name="Porcentagem 3 2 3 2 2" xfId="560"/>
    <cellStyle name="Porcentagem 3 2 3 2 3" xfId="1074"/>
    <cellStyle name="Porcentagem 3 2 3 2 3 2" xfId="1960"/>
    <cellStyle name="Porcentagem 3 2 3 2 4" xfId="1961"/>
    <cellStyle name="Porcentagem 3 2 3 2 4 2" xfId="8186"/>
    <cellStyle name="Porcentagem 3 2 3 2 5" xfId="1962"/>
    <cellStyle name="Porcentagem 3 2 3 2 5 2" xfId="8187"/>
    <cellStyle name="Porcentagem 3 2 3 2 5 3" xfId="8188"/>
    <cellStyle name="Porcentagem 3 2 3 2 5 4" xfId="13495"/>
    <cellStyle name="Porcentagem 3 2 3 2 6" xfId="1959"/>
    <cellStyle name="Porcentagem 3 2 3 2 7" xfId="8189"/>
    <cellStyle name="Porcentagem 3 2 3 2 8" xfId="8190"/>
    <cellStyle name="Porcentagem 3 2 3 2 8 2" xfId="8191"/>
    <cellStyle name="Porcentagem 3 2 3 2 9" xfId="8192"/>
    <cellStyle name="Porcentagem 3 2 3 2 9 2" xfId="8193"/>
    <cellStyle name="Porcentagem 3 2 3 3" xfId="722"/>
    <cellStyle name="Porcentagem 3 2 3 4" xfId="1963"/>
    <cellStyle name="Porcentagem 3 2 3 5" xfId="1964"/>
    <cellStyle name="Porcentagem 3 2 3 5 2" xfId="1965"/>
    <cellStyle name="Porcentagem 3 2 3 5 2 2" xfId="1966"/>
    <cellStyle name="Porcentagem 3 2 3 5 3" xfId="1967"/>
    <cellStyle name="Porcentagem 3 2 3 5 4" xfId="1968"/>
    <cellStyle name="Porcentagem 3 2 3 5 5" xfId="13496"/>
    <cellStyle name="Porcentagem 3 2 3 6" xfId="1969"/>
    <cellStyle name="Porcentagem 3 2 3 7" xfId="1970"/>
    <cellStyle name="Porcentagem 3 2 3 8" xfId="1971"/>
    <cellStyle name="Porcentagem 3 2 3 9" xfId="1972"/>
    <cellStyle name="Porcentagem 3 2 4" xfId="315"/>
    <cellStyle name="Porcentagem 3 2 4 2" xfId="776"/>
    <cellStyle name="Porcentagem 3 2 4 3" xfId="8194"/>
    <cellStyle name="Porcentagem 3 2 4 4" xfId="8195"/>
    <cellStyle name="Porcentagem 3 2 4 5" xfId="8196"/>
    <cellStyle name="Porcentagem 3 2 4 6" xfId="8197"/>
    <cellStyle name="Porcentagem 3 2 4 7" xfId="8198"/>
    <cellStyle name="Porcentagem 3 2 4 8" xfId="8199"/>
    <cellStyle name="Porcentagem 3 2 5" xfId="662"/>
    <cellStyle name="Porcentagem 3 2 6" xfId="1973"/>
    <cellStyle name="Porcentagem 3 2 7" xfId="1974"/>
    <cellStyle name="Porcentagem 3 2 8" xfId="1975"/>
    <cellStyle name="Porcentagem 3 2 9" xfId="1976"/>
    <cellStyle name="Porcentagem 3 3" xfId="43"/>
    <cellStyle name="Porcentagem 3 3 10" xfId="8200"/>
    <cellStyle name="Porcentagem 3 3 11" xfId="8201"/>
    <cellStyle name="Porcentagem 3 3 12" xfId="9255"/>
    <cellStyle name="Porcentagem 3 3 2" xfId="693"/>
    <cellStyle name="Porcentagem 3 3 2 2" xfId="8202"/>
    <cellStyle name="Porcentagem 3 3 3" xfId="1977"/>
    <cellStyle name="Porcentagem 3 3 3 2" xfId="2969"/>
    <cellStyle name="Porcentagem 3 3 4" xfId="1978"/>
    <cellStyle name="Porcentagem 3 3 5" xfId="1979"/>
    <cellStyle name="Porcentagem 3 3 6" xfId="1980"/>
    <cellStyle name="Porcentagem 3 3 7" xfId="1981"/>
    <cellStyle name="Porcentagem 3 3 8" xfId="1982"/>
    <cellStyle name="Porcentagem 3 3 9" xfId="1983"/>
    <cellStyle name="Porcentagem 3 4" xfId="102"/>
    <cellStyle name="Porcentagem 3 4 10" xfId="4060"/>
    <cellStyle name="Porcentagem 3 4 11" xfId="8203"/>
    <cellStyle name="Porcentagem 3 4 12" xfId="8204"/>
    <cellStyle name="Porcentagem 3 4 2" xfId="316"/>
    <cellStyle name="Porcentagem 3 4 2 2" xfId="1985"/>
    <cellStyle name="Porcentagem 3 4 2 3" xfId="1986"/>
    <cellStyle name="Porcentagem 3 4 2 4" xfId="1987"/>
    <cellStyle name="Porcentagem 3 4 2 5" xfId="1984"/>
    <cellStyle name="Porcentagem 3 4 2 6" xfId="8205"/>
    <cellStyle name="Porcentagem 3 4 2 7" xfId="8206"/>
    <cellStyle name="Porcentagem 3 4 2 8" xfId="8207"/>
    <cellStyle name="Porcentagem 3 4 2 9" xfId="8208"/>
    <cellStyle name="Porcentagem 3 4 3" xfId="723"/>
    <cellStyle name="Porcentagem 3 4 3 2" xfId="8209"/>
    <cellStyle name="Porcentagem 3 4 4" xfId="1988"/>
    <cellStyle name="Porcentagem 3 4 5" xfId="1989"/>
    <cellStyle name="Porcentagem 3 4 5 2" xfId="1990"/>
    <cellStyle name="Porcentagem 3 4 5 3" xfId="1991"/>
    <cellStyle name="Porcentagem 3 4 5 4" xfId="13497"/>
    <cellStyle name="Porcentagem 3 4 6" xfId="1992"/>
    <cellStyle name="Porcentagem 3 4 7" xfId="1993"/>
    <cellStyle name="Porcentagem 3 4 8" xfId="1994"/>
    <cellStyle name="Porcentagem 3 4 9" xfId="1995"/>
    <cellStyle name="Porcentagem 3 5" xfId="317"/>
    <cellStyle name="Porcentagem 3 5 2" xfId="777"/>
    <cellStyle name="Porcentagem 3 5 3" xfId="8210"/>
    <cellStyle name="Porcentagem 3 5 4" xfId="8211"/>
    <cellStyle name="Porcentagem 3 5 5" xfId="8212"/>
    <cellStyle name="Porcentagem 3 5 6" xfId="8213"/>
    <cellStyle name="Porcentagem 3 5 7" xfId="8214"/>
    <cellStyle name="Porcentagem 3 5 8" xfId="8215"/>
    <cellStyle name="Porcentagem 3 6" xfId="661"/>
    <cellStyle name="Porcentagem 3 7" xfId="1996"/>
    <cellStyle name="Porcentagem 3 8" xfId="1997"/>
    <cellStyle name="Porcentagem 3 9" xfId="1998"/>
    <cellStyle name="Porcentagem 4" xfId="44"/>
    <cellStyle name="Porcentagem 4 10" xfId="8216"/>
    <cellStyle name="Porcentagem 4 11" xfId="8217"/>
    <cellStyle name="Porcentagem 4 2" xfId="318"/>
    <cellStyle name="Porcentagem 4 2 2" xfId="778"/>
    <cellStyle name="Porcentagem 4 2 2 2" xfId="9610"/>
    <cellStyle name="Porcentagem 4 2 3" xfId="8218"/>
    <cellStyle name="Porcentagem 4 2 4" xfId="8219"/>
    <cellStyle name="Porcentagem 4 2 5" xfId="8220"/>
    <cellStyle name="Porcentagem 4 2 6" xfId="8221"/>
    <cellStyle name="Porcentagem 4 2 7" xfId="8222"/>
    <cellStyle name="Porcentagem 4 2 8" xfId="8223"/>
    <cellStyle name="Porcentagem 4 3" xfId="663"/>
    <cellStyle name="Porcentagem 4 3 2" xfId="8224"/>
    <cellStyle name="Porcentagem 4 4" xfId="1999"/>
    <cellStyle name="Porcentagem 4 4 2" xfId="8225"/>
    <cellStyle name="Porcentagem 4 5" xfId="2000"/>
    <cellStyle name="Porcentagem 4 5 2" xfId="8226"/>
    <cellStyle name="Porcentagem 4 6" xfId="2001"/>
    <cellStyle name="Porcentagem 4 6 2" xfId="8227"/>
    <cellStyle name="Porcentagem 4 7" xfId="2002"/>
    <cellStyle name="Porcentagem 4 7 2" xfId="8228"/>
    <cellStyle name="Porcentagem 4 8" xfId="2003"/>
    <cellStyle name="Porcentagem 4 9" xfId="2004"/>
    <cellStyle name="Porcentagem 5" xfId="35"/>
    <cellStyle name="Porcentagem 5 10" xfId="2005"/>
    <cellStyle name="Porcentagem 5 11" xfId="2006"/>
    <cellStyle name="Porcentagem 5 2" xfId="103"/>
    <cellStyle name="Porcentagem 5 2 10" xfId="2970"/>
    <cellStyle name="Porcentagem 5 2 10 2" xfId="4180"/>
    <cellStyle name="Porcentagem 5 2 10 2 2" xfId="11066"/>
    <cellStyle name="Porcentagem 5 2 10 3" xfId="8229"/>
    <cellStyle name="Porcentagem 5 2 10 4" xfId="13544"/>
    <cellStyle name="Porcentagem 5 2 11" xfId="8230"/>
    <cellStyle name="Porcentagem 5 2 12" xfId="8231"/>
    <cellStyle name="Porcentagem 5 2 2" xfId="319"/>
    <cellStyle name="Porcentagem 5 2 2 2" xfId="2008"/>
    <cellStyle name="Porcentagem 5 2 2 2 2" xfId="8232"/>
    <cellStyle name="Porcentagem 5 2 2 3" xfId="2009"/>
    <cellStyle name="Porcentagem 5 2 2 4" xfId="2010"/>
    <cellStyle name="Porcentagem 5 2 2 5" xfId="2007"/>
    <cellStyle name="Porcentagem 5 2 2 6" xfId="8233"/>
    <cellStyle name="Porcentagem 5 2 2 7" xfId="8234"/>
    <cellStyle name="Porcentagem 5 2 2 8" xfId="8235"/>
    <cellStyle name="Porcentagem 5 2 2 9" xfId="8236"/>
    <cellStyle name="Porcentagem 5 2 3" xfId="724"/>
    <cellStyle name="Porcentagem 5 2 4" xfId="2011"/>
    <cellStyle name="Porcentagem 5 2 4 2" xfId="8237"/>
    <cellStyle name="Porcentagem 5 2 5" xfId="2012"/>
    <cellStyle name="Porcentagem 5 2 5 2" xfId="2013"/>
    <cellStyle name="Porcentagem 5 2 5 3" xfId="2014"/>
    <cellStyle name="Porcentagem 5 2 5 4" xfId="13498"/>
    <cellStyle name="Porcentagem 5 2 6" xfId="2015"/>
    <cellStyle name="Porcentagem 5 2 7" xfId="2016"/>
    <cellStyle name="Porcentagem 5 2 8" xfId="2017"/>
    <cellStyle name="Porcentagem 5 2 9" xfId="2018"/>
    <cellStyle name="Porcentagem 5 3" xfId="104"/>
    <cellStyle name="Porcentagem 5 3 10" xfId="2020"/>
    <cellStyle name="Porcentagem 5 3 10 2" xfId="1093"/>
    <cellStyle name="Porcentagem 5 3 10 3" xfId="2772"/>
    <cellStyle name="Porcentagem 5 3 10 3 2" xfId="8238"/>
    <cellStyle name="Porcentagem 5 3 10 3 3" xfId="8239"/>
    <cellStyle name="Porcentagem 5 3 10 4" xfId="11312"/>
    <cellStyle name="Porcentagem 5 3 10 4 2" xfId="14977"/>
    <cellStyle name="Porcentagem 5 3 10 4 3" xfId="13499"/>
    <cellStyle name="Porcentagem 5 3 11" xfId="2021"/>
    <cellStyle name="Porcentagem 5 3 11 2" xfId="1094"/>
    <cellStyle name="Porcentagem 5 3 11 3" xfId="2773"/>
    <cellStyle name="Porcentagem 5 3 12" xfId="2019"/>
    <cellStyle name="Porcentagem 5 3 12 2" xfId="2860"/>
    <cellStyle name="Porcentagem 5 3 12 3" xfId="2771"/>
    <cellStyle name="Porcentagem 5 3 12 4" xfId="2638"/>
    <cellStyle name="Porcentagem 5 3 12 5" xfId="2571"/>
    <cellStyle name="Porcentagem 5 3 13" xfId="2971"/>
    <cellStyle name="Porcentagem 5 3 2" xfId="105"/>
    <cellStyle name="Porcentagem 5 3 2 10" xfId="8240"/>
    <cellStyle name="Porcentagem 5 3 2 11" xfId="8241"/>
    <cellStyle name="Porcentagem 5 3 2 2" xfId="725"/>
    <cellStyle name="Porcentagem 5 3 2 3" xfId="2022"/>
    <cellStyle name="Porcentagem 5 3 2 4" xfId="2023"/>
    <cellStyle name="Porcentagem 5 3 2 5" xfId="2024"/>
    <cellStyle name="Porcentagem 5 3 2 6" xfId="2025"/>
    <cellStyle name="Porcentagem 5 3 2 7" xfId="2026"/>
    <cellStyle name="Porcentagem 5 3 2 8" xfId="2027"/>
    <cellStyle name="Porcentagem 5 3 2 9" xfId="2028"/>
    <cellStyle name="Porcentagem 5 3 3" xfId="449"/>
    <cellStyle name="Porcentagem 5 3 3 2" xfId="561"/>
    <cellStyle name="Porcentagem 5 3 3 2 2" xfId="819"/>
    <cellStyle name="Porcentagem 5 3 3 2 3" xfId="8242"/>
    <cellStyle name="Porcentagem 5 3 3 2 4" xfId="8243"/>
    <cellStyle name="Porcentagem 5 3 3 2 5" xfId="8244"/>
    <cellStyle name="Porcentagem 5 3 3 2 6" xfId="8245"/>
    <cellStyle name="Porcentagem 5 3 3 2 7" xfId="8246"/>
    <cellStyle name="Porcentagem 5 3 3 2 8" xfId="8247"/>
    <cellStyle name="Porcentagem 5 3 3 3" xfId="795"/>
    <cellStyle name="Porcentagem 5 3 3 3 2" xfId="2030"/>
    <cellStyle name="Porcentagem 5 3 3 3 2 2" xfId="2862"/>
    <cellStyle name="Porcentagem 5 3 3 3 2 2 2" xfId="8248"/>
    <cellStyle name="Porcentagem 5 3 3 3 2 2 3" xfId="8249"/>
    <cellStyle name="Porcentagem 5 3 3 3 2 3" xfId="2775"/>
    <cellStyle name="Porcentagem 5 3 3 3 2 4" xfId="2640"/>
    <cellStyle name="Porcentagem 5 3 3 3 2 5" xfId="2573"/>
    <cellStyle name="Porcentagem 5 3 3 3 2 6" xfId="11719"/>
    <cellStyle name="Porcentagem 5 3 3 3 2 6 2" xfId="15072"/>
    <cellStyle name="Porcentagem 5 3 3 3 2 6 3" xfId="13500"/>
    <cellStyle name="Porcentagem 5 3 3 4" xfId="2031"/>
    <cellStyle name="Porcentagem 5 3 3 4 2" xfId="1109"/>
    <cellStyle name="Porcentagem 5 3 3 4 3" xfId="2776"/>
    <cellStyle name="Porcentagem 5 3 3 5" xfId="2029"/>
    <cellStyle name="Porcentagem 5 3 3 5 2" xfId="2861"/>
    <cellStyle name="Porcentagem 5 3 3 5 3" xfId="2774"/>
    <cellStyle name="Porcentagem 5 3 3 5 4" xfId="2639"/>
    <cellStyle name="Porcentagem 5 3 3 5 5" xfId="2572"/>
    <cellStyle name="Porcentagem 5 3 3 6" xfId="8250"/>
    <cellStyle name="Porcentagem 5 3 3 7" xfId="8251"/>
    <cellStyle name="Porcentagem 5 3 3 8" xfId="8252"/>
    <cellStyle name="Porcentagem 5 3 3 9" xfId="8253"/>
    <cellStyle name="Porcentagem 5 3 4" xfId="450"/>
    <cellStyle name="Porcentagem 5 3 4 2" xfId="562"/>
    <cellStyle name="Porcentagem 5 3 4 2 2" xfId="820"/>
    <cellStyle name="Porcentagem 5 3 4 2 3" xfId="8254"/>
    <cellStyle name="Porcentagem 5 3 4 2 4" xfId="8255"/>
    <cellStyle name="Porcentagem 5 3 4 2 5" xfId="8256"/>
    <cellStyle name="Porcentagem 5 3 4 2 6" xfId="8257"/>
    <cellStyle name="Porcentagem 5 3 4 2 7" xfId="8258"/>
    <cellStyle name="Porcentagem 5 3 4 2 8" xfId="8259"/>
    <cellStyle name="Porcentagem 5 3 4 3" xfId="796"/>
    <cellStyle name="Porcentagem 5 3 4 4" xfId="8260"/>
    <cellStyle name="Porcentagem 5 3 4 5" xfId="8261"/>
    <cellStyle name="Porcentagem 5 3 4 6" xfId="8262"/>
    <cellStyle name="Porcentagem 5 3 4 7" xfId="8263"/>
    <cellStyle name="Porcentagem 5 3 4 8" xfId="8264"/>
    <cellStyle name="Porcentagem 5 3 4 9" xfId="8265"/>
    <cellStyle name="Porcentagem 5 3 5" xfId="563"/>
    <cellStyle name="Porcentagem 5 3 5 2" xfId="564"/>
    <cellStyle name="Porcentagem 5 3 5 2 2" xfId="821"/>
    <cellStyle name="Porcentagem 5 3 5 2 3" xfId="8266"/>
    <cellStyle name="Porcentagem 5 3 5 2 4" xfId="8267"/>
    <cellStyle name="Porcentagem 5 3 5 2 5" xfId="8268"/>
    <cellStyle name="Porcentagem 5 3 5 2 6" xfId="8269"/>
    <cellStyle name="Porcentagem 5 3 5 2 7" xfId="8270"/>
    <cellStyle name="Porcentagem 5 3 5 2 8" xfId="8271"/>
    <cellStyle name="Porcentagem 5 3 5 3" xfId="2032"/>
    <cellStyle name="Porcentagem 5 3 5 3 2" xfId="2863"/>
    <cellStyle name="Porcentagem 5 3 5 3 3" xfId="2777"/>
    <cellStyle name="Porcentagem 5 3 5 3 4" xfId="2641"/>
    <cellStyle name="Porcentagem 5 3 5 3 5" xfId="2574"/>
    <cellStyle name="Porcentagem 5 3 6" xfId="565"/>
    <cellStyle name="Porcentagem 5 3 6 2" xfId="566"/>
    <cellStyle name="Porcentagem 5 3 6 2 2" xfId="823"/>
    <cellStyle name="Porcentagem 5 3 6 2 3" xfId="8272"/>
    <cellStyle name="Porcentagem 5 3 6 2 4" xfId="8273"/>
    <cellStyle name="Porcentagem 5 3 6 2 5" xfId="8274"/>
    <cellStyle name="Porcentagem 5 3 6 2 6" xfId="8275"/>
    <cellStyle name="Porcentagem 5 3 6 2 7" xfId="8276"/>
    <cellStyle name="Porcentagem 5 3 6 2 8" xfId="8277"/>
    <cellStyle name="Porcentagem 5 3 6 3" xfId="822"/>
    <cellStyle name="Porcentagem 5 3 6 3 2" xfId="2034"/>
    <cellStyle name="Porcentagem 5 3 6 3 2 2" xfId="2865"/>
    <cellStyle name="Porcentagem 5 3 6 3 2 3" xfId="2779"/>
    <cellStyle name="Porcentagem 5 3 6 3 2 4" xfId="2643"/>
    <cellStyle name="Porcentagem 5 3 6 3 2 5" xfId="2576"/>
    <cellStyle name="Porcentagem 5 3 6 4" xfId="2035"/>
    <cellStyle name="Porcentagem 5 3 6 4 2" xfId="1149"/>
    <cellStyle name="Porcentagem 5 3 6 4 3" xfId="2780"/>
    <cellStyle name="Porcentagem 5 3 6 5" xfId="2033"/>
    <cellStyle name="Porcentagem 5 3 6 5 2" xfId="2864"/>
    <cellStyle name="Porcentagem 5 3 6 5 3" xfId="2778"/>
    <cellStyle name="Porcentagem 5 3 6 5 4" xfId="2642"/>
    <cellStyle name="Porcentagem 5 3 6 5 5" xfId="2575"/>
    <cellStyle name="Porcentagem 5 3 6 6" xfId="8278"/>
    <cellStyle name="Porcentagem 5 3 6 7" xfId="8279"/>
    <cellStyle name="Porcentagem 5 3 6 8" xfId="8280"/>
    <cellStyle name="Porcentagem 5 3 6 9" xfId="8281"/>
    <cellStyle name="Porcentagem 5 3 7" xfId="567"/>
    <cellStyle name="Porcentagem 5 3 7 2" xfId="2037"/>
    <cellStyle name="Porcentagem 5 3 7 2 2" xfId="8282"/>
    <cellStyle name="Porcentagem 5 3 7 3" xfId="2036"/>
    <cellStyle name="Porcentagem 5 3 7 3 2" xfId="2866"/>
    <cellStyle name="Porcentagem 5 3 7 3 3" xfId="2781"/>
    <cellStyle name="Porcentagem 5 3 7 3 4" xfId="2644"/>
    <cellStyle name="Porcentagem 5 3 7 3 5" xfId="2577"/>
    <cellStyle name="Porcentagem 5 3 8" xfId="568"/>
    <cellStyle name="Porcentagem 5 3 8 2" xfId="2038"/>
    <cellStyle name="Porcentagem 5 3 8 2 2" xfId="8283"/>
    <cellStyle name="Porcentagem 5 3 8 3" xfId="2039"/>
    <cellStyle name="Porcentagem 5 3 8 4" xfId="2040"/>
    <cellStyle name="Porcentagem 5 3 8 4 2" xfId="1164"/>
    <cellStyle name="Porcentagem 5 3 8 4 3" xfId="2782"/>
    <cellStyle name="Porcentagem 5 3 8 5" xfId="2041"/>
    <cellStyle name="Porcentagem 5 3 9" xfId="569"/>
    <cellStyle name="Porcentagem 5 3 9 2" xfId="2042"/>
    <cellStyle name="Porcentagem 5 3 9 2 2" xfId="2867"/>
    <cellStyle name="Porcentagem 5 3 9 2 3" xfId="2783"/>
    <cellStyle name="Porcentagem 5 3 9 2 4" xfId="2645"/>
    <cellStyle name="Porcentagem 5 3 9 2 5" xfId="2578"/>
    <cellStyle name="Porcentagem 5 4" xfId="2043"/>
    <cellStyle name="Porcentagem 5 4 2" xfId="2972"/>
    <cellStyle name="Porcentagem 5 5" xfId="2044"/>
    <cellStyle name="Porcentagem 5 6" xfId="2045"/>
    <cellStyle name="Porcentagem 5 7" xfId="2046"/>
    <cellStyle name="Porcentagem 5 8" xfId="2047"/>
    <cellStyle name="Porcentagem 5 9" xfId="2048"/>
    <cellStyle name="Porcentagem 6" xfId="66"/>
    <cellStyle name="Porcentagem 6 10" xfId="8284"/>
    <cellStyle name="Porcentagem 6 10 2" xfId="9053"/>
    <cellStyle name="Porcentagem 6 11" xfId="8285"/>
    <cellStyle name="Porcentagem 6 11 2" xfId="10680"/>
    <cellStyle name="Porcentagem 6 12" xfId="10811"/>
    <cellStyle name="Porcentagem 6 2" xfId="320"/>
    <cellStyle name="Porcentagem 6 2 10" xfId="10681"/>
    <cellStyle name="Porcentagem 6 2 11" xfId="10812"/>
    <cellStyle name="Porcentagem 6 2 12" xfId="8970"/>
    <cellStyle name="Porcentagem 6 2 2" xfId="779"/>
    <cellStyle name="Porcentagem 6 2 2 2" xfId="9373"/>
    <cellStyle name="Porcentagem 6 2 2 2 2" xfId="9792"/>
    <cellStyle name="Porcentagem 6 2 2 2 2 2" xfId="10397"/>
    <cellStyle name="Porcentagem 6 2 2 2 3" xfId="10396"/>
    <cellStyle name="Porcentagem 6 2 2 3" xfId="9511"/>
    <cellStyle name="Porcentagem 6 2 2 3 2" xfId="10398"/>
    <cellStyle name="Porcentagem 6 2 2 4" xfId="10395"/>
    <cellStyle name="Porcentagem 6 2 2 5" xfId="10724"/>
    <cellStyle name="Porcentagem 6 2 2 6" xfId="10855"/>
    <cellStyle name="Porcentagem 6 2 2 7" xfId="9256"/>
    <cellStyle name="Porcentagem 6 2 3" xfId="8286"/>
    <cellStyle name="Porcentagem 6 2 3 2" xfId="9413"/>
    <cellStyle name="Porcentagem 6 2 3 2 2" xfId="9834"/>
    <cellStyle name="Porcentagem 6 2 3 2 2 2" xfId="10401"/>
    <cellStyle name="Porcentagem 6 2 3 2 3" xfId="10400"/>
    <cellStyle name="Porcentagem 6 2 3 3" xfId="9553"/>
    <cellStyle name="Porcentagem 6 2 3 3 2" xfId="10402"/>
    <cellStyle name="Porcentagem 6 2 3 4" xfId="10399"/>
    <cellStyle name="Porcentagem 6 2 3 5" xfId="10765"/>
    <cellStyle name="Porcentagem 6 2 3 6" xfId="10895"/>
    <cellStyle name="Porcentagem 6 2 3 7" xfId="9293"/>
    <cellStyle name="Porcentagem 6 2 4" xfId="8287"/>
    <cellStyle name="Porcentagem 6 2 4 2" xfId="9648"/>
    <cellStyle name="Porcentagem 6 2 4 2 2" xfId="10404"/>
    <cellStyle name="Porcentagem 6 2 4 3" xfId="10403"/>
    <cellStyle name="Porcentagem 6 2 4 4" xfId="9194"/>
    <cellStyle name="Porcentagem 6 2 5" xfId="8288"/>
    <cellStyle name="Porcentagem 6 2 5 2" xfId="9750"/>
    <cellStyle name="Porcentagem 6 2 5 2 2" xfId="10406"/>
    <cellStyle name="Porcentagem 6 2 5 3" xfId="10405"/>
    <cellStyle name="Porcentagem 6 2 5 4" xfId="9337"/>
    <cellStyle name="Porcentagem 6 2 6" xfId="8289"/>
    <cellStyle name="Porcentagem 6 2 6 2" xfId="9601"/>
    <cellStyle name="Porcentagem 6 2 6 2 2" xfId="10408"/>
    <cellStyle name="Porcentagem 6 2 6 3" xfId="10407"/>
    <cellStyle name="Porcentagem 6 2 6 4" xfId="9121"/>
    <cellStyle name="Porcentagem 6 2 7" xfId="8290"/>
    <cellStyle name="Porcentagem 6 2 7 2" xfId="10409"/>
    <cellStyle name="Porcentagem 6 2 7 3" xfId="9470"/>
    <cellStyle name="Porcentagem 6 2 8" xfId="8291"/>
    <cellStyle name="Porcentagem 6 2 8 2" xfId="9895"/>
    <cellStyle name="Porcentagem 6 2 9" xfId="9054"/>
    <cellStyle name="Porcentagem 6 3" xfId="321"/>
    <cellStyle name="Porcentagem 6 3 10" xfId="8292"/>
    <cellStyle name="Porcentagem 6 3 11" xfId="8293"/>
    <cellStyle name="Porcentagem 6 3 12" xfId="8294"/>
    <cellStyle name="Porcentagem 6 3 12 2" xfId="8295"/>
    <cellStyle name="Porcentagem 6 3 13" xfId="8296"/>
    <cellStyle name="Porcentagem 6 3 13 2" xfId="8297"/>
    <cellStyle name="Porcentagem 6 3 14" xfId="8298"/>
    <cellStyle name="Porcentagem 6 3 15" xfId="8299"/>
    <cellStyle name="Porcentagem 6 3 2" xfId="570"/>
    <cellStyle name="Porcentagem 6 3 2 2" xfId="2050"/>
    <cellStyle name="Porcentagem 6 3 2 2 2" xfId="8300"/>
    <cellStyle name="Porcentagem 6 3 2 2 2 2" xfId="10412"/>
    <cellStyle name="Porcentagem 6 3 2 2 3" xfId="9791"/>
    <cellStyle name="Porcentagem 6 3 2 2 3 2" xfId="14897"/>
    <cellStyle name="Porcentagem 6 3 2 2 3 3" xfId="13501"/>
    <cellStyle name="Porcentagem 6 3 2 3" xfId="10411"/>
    <cellStyle name="Porcentagem 6 3 2 4" xfId="9372"/>
    <cellStyle name="Porcentagem 6 3 3" xfId="1075"/>
    <cellStyle name="Porcentagem 6 3 3 2" xfId="2052"/>
    <cellStyle name="Porcentagem 6 3 3 2 2" xfId="10413"/>
    <cellStyle name="Porcentagem 6 3 3 2 2 2" xfId="14901"/>
    <cellStyle name="Porcentagem 6 3 3 2 2 3" xfId="13502"/>
    <cellStyle name="Porcentagem 6 3 3 2 3" xfId="13401"/>
    <cellStyle name="Porcentagem 6 3 3 3" xfId="2051"/>
    <cellStyle name="Porcentagem 6 3 3 4" xfId="8301"/>
    <cellStyle name="Porcentagem 6 3 4" xfId="2053"/>
    <cellStyle name="Porcentagem 6 3 4 2" xfId="8302"/>
    <cellStyle name="Porcentagem 6 3 4 3" xfId="8303"/>
    <cellStyle name="Porcentagem 6 3 4 4" xfId="10410"/>
    <cellStyle name="Porcentagem 6 3 4 4 2" xfId="14900"/>
    <cellStyle name="Porcentagem 6 3 4 4 3" xfId="13503"/>
    <cellStyle name="Porcentagem 6 3 5" xfId="2054"/>
    <cellStyle name="Porcentagem 6 3 5 2" xfId="8304"/>
    <cellStyle name="Porcentagem 6 3 5 3" xfId="10723"/>
    <cellStyle name="Porcentagem 6 3 6" xfId="2055"/>
    <cellStyle name="Porcentagem 6 3 6 2" xfId="10854"/>
    <cellStyle name="Porcentagem 6 3 7" xfId="2049"/>
    <cellStyle name="Porcentagem 6 3 8" xfId="8305"/>
    <cellStyle name="Porcentagem 6 3 8 2" xfId="8306"/>
    <cellStyle name="Porcentagem 6 3 9" xfId="8307"/>
    <cellStyle name="Porcentagem 6 3 9 2" xfId="8308"/>
    <cellStyle name="Porcentagem 6 4" xfId="701"/>
    <cellStyle name="Porcentagem 6 4 2" xfId="8309"/>
    <cellStyle name="Porcentagem 6 4 2 2" xfId="9833"/>
    <cellStyle name="Porcentagem 6 4 2 2 2" xfId="10416"/>
    <cellStyle name="Porcentagem 6 4 2 3" xfId="10415"/>
    <cellStyle name="Porcentagem 6 4 2 4" xfId="9412"/>
    <cellStyle name="Porcentagem 6 4 3" xfId="9552"/>
    <cellStyle name="Porcentagem 6 4 3 2" xfId="10417"/>
    <cellStyle name="Porcentagem 6 4 4" xfId="10414"/>
    <cellStyle name="Porcentagem 6 4 5" xfId="10764"/>
    <cellStyle name="Porcentagem 6 4 6" xfId="10894"/>
    <cellStyle name="Porcentagem 6 4 7" xfId="9292"/>
    <cellStyle name="Porcentagem 6 5" xfId="2056"/>
    <cellStyle name="Porcentagem 6 5 2" xfId="8310"/>
    <cellStyle name="Porcentagem 6 5 2 2" xfId="10419"/>
    <cellStyle name="Porcentagem 6 5 2 3" xfId="9647"/>
    <cellStyle name="Porcentagem 6 5 3" xfId="10418"/>
    <cellStyle name="Porcentagem 6 5 4" xfId="9193"/>
    <cellStyle name="Porcentagem 6 6" xfId="2057"/>
    <cellStyle name="Porcentagem 6 6 2" xfId="8311"/>
    <cellStyle name="Porcentagem 6 6 2 2" xfId="10421"/>
    <cellStyle name="Porcentagem 6 6 2 3" xfId="9749"/>
    <cellStyle name="Porcentagem 6 6 3" xfId="10420"/>
    <cellStyle name="Porcentagem 6 6 4" xfId="9336"/>
    <cellStyle name="Porcentagem 6 7" xfId="2058"/>
    <cellStyle name="Porcentagem 6 7 2" xfId="8312"/>
    <cellStyle name="Porcentagem 6 7 2 2" xfId="10423"/>
    <cellStyle name="Porcentagem 6 7 2 3" xfId="9600"/>
    <cellStyle name="Porcentagem 6 7 3" xfId="10422"/>
    <cellStyle name="Porcentagem 6 7 4" xfId="9120"/>
    <cellStyle name="Porcentagem 6 8" xfId="2059"/>
    <cellStyle name="Porcentagem 6 8 2" xfId="10424"/>
    <cellStyle name="Porcentagem 6 8 3" xfId="9469"/>
    <cellStyle name="Porcentagem 6 9" xfId="2060"/>
    <cellStyle name="Porcentagem 6 9 2" xfId="9894"/>
    <cellStyle name="Porcentagem 7" xfId="106"/>
    <cellStyle name="Porcentagem 7 10" xfId="571"/>
    <cellStyle name="Porcentagem 7 10 2" xfId="2062"/>
    <cellStyle name="Porcentagem 7 10 2 2" xfId="2869"/>
    <cellStyle name="Porcentagem 7 10 2 3" xfId="2785"/>
    <cellStyle name="Porcentagem 7 10 2 4" xfId="2647"/>
    <cellStyle name="Porcentagem 7 10 2 5" xfId="2580"/>
    <cellStyle name="Porcentagem 7 11" xfId="2063"/>
    <cellStyle name="Porcentagem 7 11 2" xfId="1267"/>
    <cellStyle name="Porcentagem 7 11 3" xfId="2786"/>
    <cellStyle name="Porcentagem 7 11 3 2" xfId="8313"/>
    <cellStyle name="Porcentagem 7 11 3 3" xfId="8314"/>
    <cellStyle name="Porcentagem 7 11 4" xfId="11173"/>
    <cellStyle name="Porcentagem 7 11 4 2" xfId="14957"/>
    <cellStyle name="Porcentagem 7 11 4 3" xfId="13504"/>
    <cellStyle name="Porcentagem 7 12" xfId="2064"/>
    <cellStyle name="Porcentagem 7 12 2" xfId="2065"/>
    <cellStyle name="Porcentagem 7 12 3" xfId="8315"/>
    <cellStyle name="Porcentagem 7 12 4" xfId="13505"/>
    <cellStyle name="Porcentagem 7 13" xfId="2061"/>
    <cellStyle name="Porcentagem 7 13 2" xfId="2868"/>
    <cellStyle name="Porcentagem 7 13 3" xfId="2784"/>
    <cellStyle name="Porcentagem 7 13 4" xfId="2646"/>
    <cellStyle name="Porcentagem 7 13 5" xfId="2579"/>
    <cellStyle name="Porcentagem 7 14" xfId="2973"/>
    <cellStyle name="Porcentagem 7 14 2" xfId="4236"/>
    <cellStyle name="Porcentagem 7 2" xfId="107"/>
    <cellStyle name="Porcentagem 7 2 10" xfId="8316"/>
    <cellStyle name="Porcentagem 7 2 11" xfId="8317"/>
    <cellStyle name="Porcentagem 7 2 2" xfId="726"/>
    <cellStyle name="Porcentagem 7 2 3" xfId="2066"/>
    <cellStyle name="Porcentagem 7 2 4" xfId="2067"/>
    <cellStyle name="Porcentagem 7 2 5" xfId="2068"/>
    <cellStyle name="Porcentagem 7 2 6" xfId="2069"/>
    <cellStyle name="Porcentagem 7 2 7" xfId="2070"/>
    <cellStyle name="Porcentagem 7 2 8" xfId="2071"/>
    <cellStyle name="Porcentagem 7 2 9" xfId="2072"/>
    <cellStyle name="Porcentagem 7 3" xfId="322"/>
    <cellStyle name="Porcentagem 7 3 10" xfId="8318"/>
    <cellStyle name="Porcentagem 7 3 11" xfId="8319"/>
    <cellStyle name="Porcentagem 7 3 12" xfId="8320"/>
    <cellStyle name="Porcentagem 7 3 12 2" xfId="8321"/>
    <cellStyle name="Porcentagem 7 3 13" xfId="8322"/>
    <cellStyle name="Porcentagem 7 3 13 2" xfId="8323"/>
    <cellStyle name="Porcentagem 7 3 14" xfId="8324"/>
    <cellStyle name="Porcentagem 7 3 15" xfId="8325"/>
    <cellStyle name="Porcentagem 7 3 2" xfId="572"/>
    <cellStyle name="Porcentagem 7 3 2 2" xfId="824"/>
    <cellStyle name="Porcentagem 7 3 2 3" xfId="8326"/>
    <cellStyle name="Porcentagem 7 3 2 4" xfId="8327"/>
    <cellStyle name="Porcentagem 7 3 2 5" xfId="8328"/>
    <cellStyle name="Porcentagem 7 3 2 6" xfId="8329"/>
    <cellStyle name="Porcentagem 7 3 2 7" xfId="8330"/>
    <cellStyle name="Porcentagem 7 3 2 8" xfId="8331"/>
    <cellStyle name="Porcentagem 7 3 3" xfId="1077"/>
    <cellStyle name="Porcentagem 7 3 3 2" xfId="1314"/>
    <cellStyle name="Porcentagem 7 3 3 2 2" xfId="8332"/>
    <cellStyle name="Porcentagem 7 3 3 2 3" xfId="13425"/>
    <cellStyle name="Porcentagem 7 3 3 3" xfId="2074"/>
    <cellStyle name="Porcentagem 7 3 3 3 2" xfId="2871"/>
    <cellStyle name="Porcentagem 7 3 3 3 3" xfId="2788"/>
    <cellStyle name="Porcentagem 7 3 3 3 4" xfId="2649"/>
    <cellStyle name="Porcentagem 7 3 3 3 5" xfId="2582"/>
    <cellStyle name="Porcentagem 7 3 4" xfId="1076"/>
    <cellStyle name="Porcentagem 7 3 4 2" xfId="8333"/>
    <cellStyle name="Porcentagem 7 3 5" xfId="2075"/>
    <cellStyle name="Porcentagem 7 3 5 2" xfId="1320"/>
    <cellStyle name="Porcentagem 7 3 5 2 2" xfId="8334"/>
    <cellStyle name="Porcentagem 7 3 5 2 3" xfId="13426"/>
    <cellStyle name="Porcentagem 7 3 5 3" xfId="2789"/>
    <cellStyle name="Porcentagem 7 3 5 3 2" xfId="8335"/>
    <cellStyle name="Porcentagem 7 3 5 3 3" xfId="8336"/>
    <cellStyle name="Porcentagem 7 3 5 4" xfId="13103"/>
    <cellStyle name="Porcentagem 7 3 5 4 2" xfId="15749"/>
    <cellStyle name="Porcentagem 7 3 5 4 3" xfId="13506"/>
    <cellStyle name="Porcentagem 7 3 6" xfId="2073"/>
    <cellStyle name="Porcentagem 7 3 6 2" xfId="2870"/>
    <cellStyle name="Porcentagem 7 3 6 3" xfId="2787"/>
    <cellStyle name="Porcentagem 7 3 6 4" xfId="2648"/>
    <cellStyle name="Porcentagem 7 3 6 5" xfId="2581"/>
    <cellStyle name="Porcentagem 7 3 7" xfId="8337"/>
    <cellStyle name="Porcentagem 7 3 8" xfId="8338"/>
    <cellStyle name="Porcentagem 7 3 8 2" xfId="8339"/>
    <cellStyle name="Porcentagem 7 3 9" xfId="8340"/>
    <cellStyle name="Porcentagem 7 3 9 2" xfId="8341"/>
    <cellStyle name="Porcentagem 7 4" xfId="451"/>
    <cellStyle name="Porcentagem 7 4 2" xfId="573"/>
    <cellStyle name="Porcentagem 7 4 2 2" xfId="825"/>
    <cellStyle name="Porcentagem 7 4 2 3" xfId="8342"/>
    <cellStyle name="Porcentagem 7 4 2 4" xfId="8343"/>
    <cellStyle name="Porcentagem 7 4 2 5" xfId="8344"/>
    <cellStyle name="Porcentagem 7 4 2 6" xfId="8345"/>
    <cellStyle name="Porcentagem 7 4 2 7" xfId="8346"/>
    <cellStyle name="Porcentagem 7 4 2 8" xfId="8347"/>
    <cellStyle name="Porcentagem 7 4 3" xfId="797"/>
    <cellStyle name="Porcentagem 7 4 4" xfId="8348"/>
    <cellStyle name="Porcentagem 7 4 5" xfId="8349"/>
    <cellStyle name="Porcentagem 7 4 6" xfId="8350"/>
    <cellStyle name="Porcentagem 7 4 7" xfId="8351"/>
    <cellStyle name="Porcentagem 7 4 8" xfId="8352"/>
    <cellStyle name="Porcentagem 7 4 9" xfId="8353"/>
    <cellStyle name="Porcentagem 7 5" xfId="574"/>
    <cellStyle name="Porcentagem 7 5 2" xfId="575"/>
    <cellStyle name="Porcentagem 7 5 2 2" xfId="826"/>
    <cellStyle name="Porcentagem 7 5 2 3" xfId="8354"/>
    <cellStyle name="Porcentagem 7 5 2 4" xfId="8355"/>
    <cellStyle name="Porcentagem 7 5 2 5" xfId="8356"/>
    <cellStyle name="Porcentagem 7 5 2 6" xfId="8357"/>
    <cellStyle name="Porcentagem 7 5 2 7" xfId="8358"/>
    <cellStyle name="Porcentagem 7 5 2 8" xfId="8359"/>
    <cellStyle name="Porcentagem 7 5 3" xfId="2076"/>
    <cellStyle name="Porcentagem 7 5 3 2" xfId="2872"/>
    <cellStyle name="Porcentagem 7 5 3 3" xfId="2790"/>
    <cellStyle name="Porcentagem 7 5 3 4" xfId="2650"/>
    <cellStyle name="Porcentagem 7 5 3 5" xfId="2583"/>
    <cellStyle name="Porcentagem 7 6" xfId="576"/>
    <cellStyle name="Porcentagem 7 6 2" xfId="577"/>
    <cellStyle name="Porcentagem 7 6 2 2" xfId="828"/>
    <cellStyle name="Porcentagem 7 6 2 3" xfId="8360"/>
    <cellStyle name="Porcentagem 7 6 2 4" xfId="8361"/>
    <cellStyle name="Porcentagem 7 6 2 5" xfId="8362"/>
    <cellStyle name="Porcentagem 7 6 2 6" xfId="8363"/>
    <cellStyle name="Porcentagem 7 6 2 7" xfId="8364"/>
    <cellStyle name="Porcentagem 7 6 2 8" xfId="8365"/>
    <cellStyle name="Porcentagem 7 6 3" xfId="827"/>
    <cellStyle name="Porcentagem 7 6 3 2" xfId="2078"/>
    <cellStyle name="Porcentagem 7 6 3 2 2" xfId="2874"/>
    <cellStyle name="Porcentagem 7 6 3 2 3" xfId="2792"/>
    <cellStyle name="Porcentagem 7 6 3 2 4" xfId="2652"/>
    <cellStyle name="Porcentagem 7 6 3 2 5" xfId="2585"/>
    <cellStyle name="Porcentagem 7 6 4" xfId="2079"/>
    <cellStyle name="Porcentagem 7 6 4 2" xfId="1324"/>
    <cellStyle name="Porcentagem 7 6 4 3" xfId="2793"/>
    <cellStyle name="Porcentagem 7 6 5" xfId="2077"/>
    <cellStyle name="Porcentagem 7 6 5 2" xfId="2873"/>
    <cellStyle name="Porcentagem 7 6 5 3" xfId="2791"/>
    <cellStyle name="Porcentagem 7 6 5 4" xfId="2651"/>
    <cellStyle name="Porcentagem 7 6 5 5" xfId="2584"/>
    <cellStyle name="Porcentagem 7 6 6" xfId="8366"/>
    <cellStyle name="Porcentagem 7 6 7" xfId="8367"/>
    <cellStyle name="Porcentagem 7 6 8" xfId="8368"/>
    <cellStyle name="Porcentagem 7 6 9" xfId="8369"/>
    <cellStyle name="Porcentagem 7 7" xfId="578"/>
    <cellStyle name="Porcentagem 7 7 2" xfId="579"/>
    <cellStyle name="Porcentagem 7 7 2 2" xfId="2080"/>
    <cellStyle name="Porcentagem 7 7 3" xfId="2081"/>
    <cellStyle name="Porcentagem 7 7 3 2" xfId="2082"/>
    <cellStyle name="Porcentagem 7 7 3 3" xfId="2794"/>
    <cellStyle name="Porcentagem 7 7 4" xfId="2083"/>
    <cellStyle name="Porcentagem 7 7 5" xfId="2084"/>
    <cellStyle name="Porcentagem 7 8" xfId="580"/>
    <cellStyle name="Porcentagem 7 8 2" xfId="2085"/>
    <cellStyle name="Porcentagem 7 8 2 2" xfId="8370"/>
    <cellStyle name="Porcentagem 7 8 3" xfId="2086"/>
    <cellStyle name="Porcentagem 7 8 4" xfId="2087"/>
    <cellStyle name="Porcentagem 7 8 4 2" xfId="1328"/>
    <cellStyle name="Porcentagem 7 8 4 3" xfId="2795"/>
    <cellStyle name="Porcentagem 7 8 5" xfId="2088"/>
    <cellStyle name="Porcentagem 7 9" xfId="581"/>
    <cellStyle name="Porcentagem 7 9 2" xfId="2089"/>
    <cellStyle name="Porcentagem 7 9 2 2" xfId="2875"/>
    <cellStyle name="Porcentagem 7 9 2 3" xfId="2796"/>
    <cellStyle name="Porcentagem 7 9 2 4" xfId="2653"/>
    <cellStyle name="Porcentagem 7 9 2 5" xfId="2586"/>
    <cellStyle name="Porcentagem 8" xfId="2090"/>
    <cellStyle name="Porcentagem 8 2" xfId="2974"/>
    <cellStyle name="Porcentagem 8 3" xfId="10777"/>
    <cellStyle name="Porcentagem 9" xfId="2091"/>
    <cellStyle name="Porcentagem 9 2" xfId="8371"/>
    <cellStyle name="Porcentagem 9 2 2" xfId="8372"/>
    <cellStyle name="Result" xfId="323"/>
    <cellStyle name="Result2" xfId="324"/>
    <cellStyle name="Saída 2" xfId="419"/>
    <cellStyle name="Saída 2 10" xfId="6983"/>
    <cellStyle name="Saída 2 10 2" xfId="12145"/>
    <cellStyle name="Saída 2 10 2 2" xfId="15223"/>
    <cellStyle name="Saída 2 10 3" xfId="11939"/>
    <cellStyle name="Saída 2 10 3 2" xfId="15118"/>
    <cellStyle name="Saída 2 10 4" xfId="14509"/>
    <cellStyle name="Saída 2 10 5" xfId="13865"/>
    <cellStyle name="Saída 2 11" xfId="10642"/>
    <cellStyle name="Saída 2 11 2" xfId="13137"/>
    <cellStyle name="Saída 2 11 2 2" xfId="15753"/>
    <cellStyle name="Saída 2 11 3" xfId="13358"/>
    <cellStyle name="Saída 2 11 3 2" xfId="15809"/>
    <cellStyle name="Saída 2 11 4" xfId="14905"/>
    <cellStyle name="Saída 2 12" xfId="13193"/>
    <cellStyle name="Saída 2 12 2" xfId="15781"/>
    <cellStyle name="Saída 2 13" xfId="11047"/>
    <cellStyle name="Saída 2 13 2" xfId="14931"/>
    <cellStyle name="Saída 2 14" xfId="12547"/>
    <cellStyle name="Saída 2 14 2" xfId="15435"/>
    <cellStyle name="Saída 2 15" xfId="14582"/>
    <cellStyle name="Saída 2 16" xfId="13374"/>
    <cellStyle name="Saída 2 2" xfId="2975"/>
    <cellStyle name="Saída 2 2 10" xfId="13201"/>
    <cellStyle name="Saída 2 2 10 2" xfId="15789"/>
    <cellStyle name="Saída 2 2 11" xfId="11594"/>
    <cellStyle name="Saída 2 2 11 2" xfId="15043"/>
    <cellStyle name="Saída 2 2 12" xfId="11438"/>
    <cellStyle name="Saída 2 2 12 2" xfId="15024"/>
    <cellStyle name="Saída 2 2 13" xfId="14610"/>
    <cellStyle name="Saída 2 2 14" xfId="13402"/>
    <cellStyle name="Saída 2 2 2" xfId="4988"/>
    <cellStyle name="Saída 2 2 2 10" xfId="11817"/>
    <cellStyle name="Saída 2 2 2 10 2" xfId="12428"/>
    <cellStyle name="Saída 2 2 2 10 2 2" xfId="15394"/>
    <cellStyle name="Saída 2 2 2 10 3" xfId="15093"/>
    <cellStyle name="Saída 2 2 2 11" xfId="11831"/>
    <cellStyle name="Saída 2 2 2 11 2" xfId="15094"/>
    <cellStyle name="Saída 2 2 2 12" xfId="14534"/>
    <cellStyle name="Saída 2 2 2 13" xfId="13743"/>
    <cellStyle name="Saída 2 2 2 2" xfId="7073"/>
    <cellStyle name="Saída 2 2 2 2 2" xfId="8881"/>
    <cellStyle name="Saída 2 2 2 2 2 2" xfId="12745"/>
    <cellStyle name="Saída 2 2 2 2 2 2 2" xfId="15595"/>
    <cellStyle name="Saída 2 2 2 2 2 3" xfId="11789"/>
    <cellStyle name="Saída 2 2 2 2 2 3 2" xfId="15083"/>
    <cellStyle name="Saída 2 2 2 2 2 4" xfId="14815"/>
    <cellStyle name="Saída 2 2 2 2 2 5" xfId="14217"/>
    <cellStyle name="Saída 2 2 2 2 3" xfId="12230"/>
    <cellStyle name="Saída 2 2 2 2 3 2" xfId="15304"/>
    <cellStyle name="Saída 2 2 2 2 4" xfId="11230"/>
    <cellStyle name="Saída 2 2 2 2 4 2" xfId="14966"/>
    <cellStyle name="Saída 2 2 2 2 5" xfId="14736"/>
    <cellStyle name="Saída 2 2 2 2 6" xfId="13953"/>
    <cellStyle name="Saída 2 2 2 3" xfId="7080"/>
    <cellStyle name="Saída 2 2 2 3 2" xfId="8887"/>
    <cellStyle name="Saída 2 2 2 3 2 2" xfId="12750"/>
    <cellStyle name="Saída 2 2 2 3 2 2 2" xfId="15600"/>
    <cellStyle name="Saída 2 2 2 3 2 3" xfId="11592"/>
    <cellStyle name="Saída 2 2 2 3 2 3 2" xfId="15041"/>
    <cellStyle name="Saída 2 2 2 3 2 4" xfId="14595"/>
    <cellStyle name="Saída 2 2 2 3 2 5" xfId="14223"/>
    <cellStyle name="Saída 2 2 2 3 3" xfId="12236"/>
    <cellStyle name="Saída 2 2 2 3 3 2" xfId="15310"/>
    <cellStyle name="Saída 2 2 2 3 4" xfId="11134"/>
    <cellStyle name="Saída 2 2 2 3 4 2" xfId="14952"/>
    <cellStyle name="Saída 2 2 2 3 5" xfId="14463"/>
    <cellStyle name="Saída 2 2 2 3 6" xfId="13960"/>
    <cellStyle name="Saída 2 2 2 4" xfId="7085"/>
    <cellStyle name="Saída 2 2 2 4 2" xfId="8892"/>
    <cellStyle name="Saída 2 2 2 4 2 2" xfId="12755"/>
    <cellStyle name="Saída 2 2 2 4 2 2 2" xfId="15605"/>
    <cellStyle name="Saída 2 2 2 4 2 3" xfId="12534"/>
    <cellStyle name="Saída 2 2 2 4 2 3 2" xfId="15423"/>
    <cellStyle name="Saída 2 2 2 4 2 4" xfId="14560"/>
    <cellStyle name="Saída 2 2 2 4 2 5" xfId="14228"/>
    <cellStyle name="Saída 2 2 2 4 3" xfId="12241"/>
    <cellStyle name="Saída 2 2 2 4 3 2" xfId="15315"/>
    <cellStyle name="Saída 2 2 2 4 4" xfId="13262"/>
    <cellStyle name="Saída 2 2 2 4 4 2" xfId="15796"/>
    <cellStyle name="Saída 2 2 2 4 5" xfId="14386"/>
    <cellStyle name="Saída 2 2 2 4 6" xfId="13965"/>
    <cellStyle name="Saída 2 2 2 5" xfId="7106"/>
    <cellStyle name="Saída 2 2 2 5 2" xfId="8913"/>
    <cellStyle name="Saída 2 2 2 5 2 2" xfId="12774"/>
    <cellStyle name="Saída 2 2 2 5 2 2 2" xfId="15624"/>
    <cellStyle name="Saída 2 2 2 5 2 3" xfId="11883"/>
    <cellStyle name="Saída 2 2 2 5 2 3 2" xfId="15108"/>
    <cellStyle name="Saída 2 2 2 5 2 4" xfId="14658"/>
    <cellStyle name="Saída 2 2 2 5 2 5" xfId="14249"/>
    <cellStyle name="Saída 2 2 2 5 3" xfId="12260"/>
    <cellStyle name="Saída 2 2 2 5 3 2" xfId="15334"/>
    <cellStyle name="Saída 2 2 2 5 4" xfId="12875"/>
    <cellStyle name="Saída 2 2 2 5 4 2" xfId="15687"/>
    <cellStyle name="Saída 2 2 2 5 5" xfId="14452"/>
    <cellStyle name="Saída 2 2 2 5 6" xfId="13986"/>
    <cellStyle name="Saída 2 2 2 6" xfId="6908"/>
    <cellStyle name="Saída 2 2 2 6 2" xfId="8743"/>
    <cellStyle name="Saída 2 2 2 6 2 2" xfId="12615"/>
    <cellStyle name="Saída 2 2 2 6 2 2 2" xfId="15472"/>
    <cellStyle name="Saída 2 2 2 6 2 3" xfId="12507"/>
    <cellStyle name="Saída 2 2 2 6 2 3 2" xfId="15415"/>
    <cellStyle name="Saída 2 2 2 6 2 4" xfId="14881"/>
    <cellStyle name="Saída 2 2 2 6 2 5" xfId="14079"/>
    <cellStyle name="Saída 2 2 2 6 3" xfId="12075"/>
    <cellStyle name="Saída 2 2 2 6 3 2" xfId="15155"/>
    <cellStyle name="Saída 2 2 2 6 4" xfId="12336"/>
    <cellStyle name="Saída 2 2 2 6 4 2" xfId="15382"/>
    <cellStyle name="Saída 2 2 2 6 5" xfId="14405"/>
    <cellStyle name="Saída 2 2 2 6 6" xfId="13793"/>
    <cellStyle name="Saída 2 2 2 7" xfId="7131"/>
    <cellStyle name="Saída 2 2 2 7 2" xfId="8938"/>
    <cellStyle name="Saída 2 2 2 7 2 2" xfId="12796"/>
    <cellStyle name="Saída 2 2 2 7 2 2 2" xfId="15645"/>
    <cellStyle name="Saída 2 2 2 7 2 3" xfId="11787"/>
    <cellStyle name="Saída 2 2 2 7 2 3 2" xfId="15082"/>
    <cellStyle name="Saída 2 2 2 7 2 4" xfId="14641"/>
    <cellStyle name="Saída 2 2 2 7 2 5" xfId="14274"/>
    <cellStyle name="Saída 2 2 2 7 3" xfId="12282"/>
    <cellStyle name="Saída 2 2 2 7 3 2" xfId="15355"/>
    <cellStyle name="Saída 2 2 2 7 4" xfId="12930"/>
    <cellStyle name="Saída 2 2 2 7 4 2" xfId="15701"/>
    <cellStyle name="Saída 2 2 2 7 5" xfId="14439"/>
    <cellStyle name="Saída 2 2 2 7 6" xfId="14011"/>
    <cellStyle name="Saída 2 2 2 8" xfId="7153"/>
    <cellStyle name="Saída 2 2 2 8 2" xfId="8960"/>
    <cellStyle name="Saída 2 2 2 8 2 2" xfId="12816"/>
    <cellStyle name="Saída 2 2 2 8 2 2 2" xfId="15664"/>
    <cellStyle name="Saída 2 2 2 8 2 3" xfId="11917"/>
    <cellStyle name="Saída 2 2 2 8 2 3 2" xfId="15114"/>
    <cellStyle name="Saída 2 2 2 8 2 4" xfId="14845"/>
    <cellStyle name="Saída 2 2 2 8 2 5" xfId="14296"/>
    <cellStyle name="Saída 2 2 2 8 3" xfId="12302"/>
    <cellStyle name="Saída 2 2 2 8 3 2" xfId="15374"/>
    <cellStyle name="Saída 2 2 2 8 4" xfId="13016"/>
    <cellStyle name="Saída 2 2 2 8 4 2" xfId="15713"/>
    <cellStyle name="Saída 2 2 2 8 5" xfId="14720"/>
    <cellStyle name="Saída 2 2 2 8 6" xfId="14033"/>
    <cellStyle name="Saída 2 2 2 9" xfId="7156"/>
    <cellStyle name="Saída 2 2 2 9 2" xfId="12304"/>
    <cellStyle name="Saída 2 2 2 9 2 2" xfId="15376"/>
    <cellStyle name="Saída 2 2 2 9 3" xfId="11064"/>
    <cellStyle name="Saída 2 2 2 9 3 2" xfId="14939"/>
    <cellStyle name="Saída 2 2 2 9 4" xfId="14429"/>
    <cellStyle name="Saída 2 2 2 9 5" xfId="14036"/>
    <cellStyle name="Saída 2 2 3" xfId="6993"/>
    <cellStyle name="Saída 2 2 3 2" xfId="8814"/>
    <cellStyle name="Saída 2 2 3 2 2" xfId="12682"/>
    <cellStyle name="Saída 2 2 3 2 2 2" xfId="15536"/>
    <cellStyle name="Saída 2 2 3 2 3" xfId="12833"/>
    <cellStyle name="Saída 2 2 3 2 3 2" xfId="15674"/>
    <cellStyle name="Saída 2 2 3 2 4" xfId="14333"/>
    <cellStyle name="Saída 2 2 3 2 5" xfId="14150"/>
    <cellStyle name="Saída 2 2 3 3" xfId="12155"/>
    <cellStyle name="Saída 2 2 3 3 2" xfId="15233"/>
    <cellStyle name="Saída 2 2 3 4" xfId="11772"/>
    <cellStyle name="Saída 2 2 3 4 2" xfId="15079"/>
    <cellStyle name="Saída 2 2 3 5" xfId="14388"/>
    <cellStyle name="Saída 2 2 3 6" xfId="13875"/>
    <cellStyle name="Saída 2 2 4" xfId="7024"/>
    <cellStyle name="Saída 2 2 4 2" xfId="8838"/>
    <cellStyle name="Saída 2 2 4 2 2" xfId="12704"/>
    <cellStyle name="Saída 2 2 4 2 2 2" xfId="15557"/>
    <cellStyle name="Saída 2 2 4 2 3" xfId="11837"/>
    <cellStyle name="Saída 2 2 4 2 3 2" xfId="15096"/>
    <cellStyle name="Saída 2 2 4 2 4" xfId="14566"/>
    <cellStyle name="Saída 2 2 4 2 5" xfId="14174"/>
    <cellStyle name="Saída 2 2 4 3" xfId="12184"/>
    <cellStyle name="Saída 2 2 4 3 2" xfId="15261"/>
    <cellStyle name="Saída 2 2 4 4" xfId="11217"/>
    <cellStyle name="Saída 2 2 4 4 2" xfId="14961"/>
    <cellStyle name="Saída 2 2 4 5" xfId="14487"/>
    <cellStyle name="Saída 2 2 4 6" xfId="13905"/>
    <cellStyle name="Saída 2 2 5" xfId="6939"/>
    <cellStyle name="Saída 2 2 5 2" xfId="8770"/>
    <cellStyle name="Saída 2 2 5 2 2" xfId="12640"/>
    <cellStyle name="Saída 2 2 5 2 2 2" xfId="15496"/>
    <cellStyle name="Saída 2 2 5 2 3" xfId="12510"/>
    <cellStyle name="Saída 2 2 5 2 3 2" xfId="15417"/>
    <cellStyle name="Saída 2 2 5 2 4" xfId="14650"/>
    <cellStyle name="Saída 2 2 5 2 5" xfId="14106"/>
    <cellStyle name="Saída 2 2 5 3" xfId="12103"/>
    <cellStyle name="Saída 2 2 5 3 2" xfId="15183"/>
    <cellStyle name="Saída 2 2 5 4" xfId="11646"/>
    <cellStyle name="Saída 2 2 5 4 2" xfId="15058"/>
    <cellStyle name="Saída 2 2 5 5" xfId="14372"/>
    <cellStyle name="Saída 2 2 5 6" xfId="13823"/>
    <cellStyle name="Saída 2 2 6" xfId="7033"/>
    <cellStyle name="Saída 2 2 6 2" xfId="8846"/>
    <cellStyle name="Saída 2 2 6 2 2" xfId="12712"/>
    <cellStyle name="Saída 2 2 6 2 2 2" xfId="15564"/>
    <cellStyle name="Saída 2 2 6 2 3" xfId="12522"/>
    <cellStyle name="Saída 2 2 6 2 3 2" xfId="15419"/>
    <cellStyle name="Saída 2 2 6 2 4" xfId="14647"/>
    <cellStyle name="Saída 2 2 6 2 5" xfId="14182"/>
    <cellStyle name="Saída 2 2 6 3" xfId="12192"/>
    <cellStyle name="Saída 2 2 6 3 2" xfId="15269"/>
    <cellStyle name="Saída 2 2 6 4" xfId="11061"/>
    <cellStyle name="Saída 2 2 6 4 2" xfId="14937"/>
    <cellStyle name="Saída 2 2 6 5" xfId="14481"/>
    <cellStyle name="Saída 2 2 6 6" xfId="13914"/>
    <cellStyle name="Saída 2 2 7" xfId="6973"/>
    <cellStyle name="Saída 2 2 7 2" xfId="8799"/>
    <cellStyle name="Saída 2 2 7 2 2" xfId="12668"/>
    <cellStyle name="Saída 2 2 7 2 2 2" xfId="15523"/>
    <cellStyle name="Saída 2 2 7 2 3" xfId="11644"/>
    <cellStyle name="Saída 2 2 7 2 3 2" xfId="15057"/>
    <cellStyle name="Saída 2 2 7 2 4" xfId="14419"/>
    <cellStyle name="Saída 2 2 7 2 5" xfId="14135"/>
    <cellStyle name="Saída 2 2 7 3" xfId="12136"/>
    <cellStyle name="Saída 2 2 7 3 2" xfId="15215"/>
    <cellStyle name="Saída 2 2 7 4" xfId="11647"/>
    <cellStyle name="Saída 2 2 7 4 2" xfId="15059"/>
    <cellStyle name="Saída 2 2 7 5" xfId="14513"/>
    <cellStyle name="Saída 2 2 7 6" xfId="13855"/>
    <cellStyle name="Saída 2 2 8" xfId="6883"/>
    <cellStyle name="Saída 2 2 8 2" xfId="8722"/>
    <cellStyle name="Saída 2 2 8 2 2" xfId="12596"/>
    <cellStyle name="Saída 2 2 8 2 2 2" xfId="15454"/>
    <cellStyle name="Saída 2 2 8 2 3" xfId="13052"/>
    <cellStyle name="Saída 2 2 8 2 3 2" xfId="15723"/>
    <cellStyle name="Saída 2 2 8 2 4" xfId="14707"/>
    <cellStyle name="Saída 2 2 8 2 5" xfId="14058"/>
    <cellStyle name="Saída 2 2 8 3" xfId="12052"/>
    <cellStyle name="Saída 2 2 8 3 2" xfId="15137"/>
    <cellStyle name="Saída 2 2 8 4" xfId="11207"/>
    <cellStyle name="Saída 2 2 8 4 2" xfId="14959"/>
    <cellStyle name="Saída 2 2 8 5" xfId="14545"/>
    <cellStyle name="Saída 2 2 8 6" xfId="13770"/>
    <cellStyle name="Saída 2 2 9" xfId="7023"/>
    <cellStyle name="Saída 2 2 9 2" xfId="12183"/>
    <cellStyle name="Saída 2 2 9 2 2" xfId="15260"/>
    <cellStyle name="Saída 2 2 9 3" xfId="11224"/>
    <cellStyle name="Saída 2 2 9 3 2" xfId="14963"/>
    <cellStyle name="Saída 2 2 9 4" xfId="14486"/>
    <cellStyle name="Saída 2 2 9 5" xfId="13904"/>
    <cellStyle name="Saída 2 3" xfId="4976"/>
    <cellStyle name="Saída 2 3 10" xfId="11806"/>
    <cellStyle name="Saída 2 3 10 2" xfId="11549"/>
    <cellStyle name="Saída 2 3 10 2 2" xfId="15036"/>
    <cellStyle name="Saída 2 3 10 3" xfId="15089"/>
    <cellStyle name="Saída 2 3 11" xfId="11944"/>
    <cellStyle name="Saída 2 3 11 2" xfId="15120"/>
    <cellStyle name="Saída 2 3 12" xfId="14776"/>
    <cellStyle name="Saída 2 3 13" xfId="13732"/>
    <cellStyle name="Saída 2 3 2" xfId="7061"/>
    <cellStyle name="Saída 2 3 2 2" xfId="8869"/>
    <cellStyle name="Saída 2 3 2 2 2" xfId="12734"/>
    <cellStyle name="Saída 2 3 2 2 2 2" xfId="15585"/>
    <cellStyle name="Saída 2 3 2 2 3" xfId="11414"/>
    <cellStyle name="Saída 2 3 2 2 3 2" xfId="15007"/>
    <cellStyle name="Saída 2 3 2 2 4" xfId="14623"/>
    <cellStyle name="Saída 2 3 2 2 5" xfId="14205"/>
    <cellStyle name="Saída 2 3 2 3" xfId="12219"/>
    <cellStyle name="Saída 2 3 2 3 2" xfId="15294"/>
    <cellStyle name="Saída 2 3 2 4" xfId="12357"/>
    <cellStyle name="Saída 2 3 2 4 2" xfId="15389"/>
    <cellStyle name="Saída 2 3 2 5" xfId="14740"/>
    <cellStyle name="Saída 2 3 2 6" xfId="13941"/>
    <cellStyle name="Saída 2 3 3" xfId="7077"/>
    <cellStyle name="Saída 2 3 3 2" xfId="8884"/>
    <cellStyle name="Saída 2 3 3 2 2" xfId="12747"/>
    <cellStyle name="Saída 2 3 3 2 2 2" xfId="15597"/>
    <cellStyle name="Saída 2 3 3 2 3" xfId="11756"/>
    <cellStyle name="Saída 2 3 3 2 3 2" xfId="15076"/>
    <cellStyle name="Saída 2 3 3 2 4" xfId="14684"/>
    <cellStyle name="Saída 2 3 3 2 5" xfId="14220"/>
    <cellStyle name="Saída 2 3 3 3" xfId="12233"/>
    <cellStyle name="Saída 2 3 3 3 2" xfId="15307"/>
    <cellStyle name="Saída 2 3 3 4" xfId="12993"/>
    <cellStyle name="Saída 2 3 3 4 2" xfId="15711"/>
    <cellStyle name="Saída 2 3 3 5" xfId="14383"/>
    <cellStyle name="Saída 2 3 3 6" xfId="13957"/>
    <cellStyle name="Saída 2 3 4" xfId="6941"/>
    <cellStyle name="Saída 2 3 4 2" xfId="8772"/>
    <cellStyle name="Saída 2 3 4 2 2" xfId="12642"/>
    <cellStyle name="Saída 2 3 4 2 2 2" xfId="15498"/>
    <cellStyle name="Saída 2 3 4 2 3" xfId="11731"/>
    <cellStyle name="Saída 2 3 4 2 3 2" xfId="15074"/>
    <cellStyle name="Saída 2 3 4 2 4" xfId="14654"/>
    <cellStyle name="Saída 2 3 4 2 5" xfId="14108"/>
    <cellStyle name="Saída 2 3 4 3" xfId="12105"/>
    <cellStyle name="Saída 2 3 4 3 2" xfId="15185"/>
    <cellStyle name="Saída 2 3 4 4" xfId="13218"/>
    <cellStyle name="Saída 2 3 4 4 2" xfId="15793"/>
    <cellStyle name="Saída 2 3 4 5" xfId="14542"/>
    <cellStyle name="Saída 2 3 4 6" xfId="13825"/>
    <cellStyle name="Saída 2 3 5" xfId="7094"/>
    <cellStyle name="Saída 2 3 5 2" xfId="8901"/>
    <cellStyle name="Saída 2 3 5 2 2" xfId="12764"/>
    <cellStyle name="Saída 2 3 5 2 2 2" xfId="15614"/>
    <cellStyle name="Saída 2 3 5 2 3" xfId="11853"/>
    <cellStyle name="Saída 2 3 5 2 3 2" xfId="15102"/>
    <cellStyle name="Saída 2 3 5 2 4" xfId="14350"/>
    <cellStyle name="Saída 2 3 5 2 5" xfId="14237"/>
    <cellStyle name="Saída 2 3 5 3" xfId="12250"/>
    <cellStyle name="Saída 2 3 5 3 2" xfId="15324"/>
    <cellStyle name="Saída 2 3 5 4" xfId="11234"/>
    <cellStyle name="Saída 2 3 5 4 2" xfId="14968"/>
    <cellStyle name="Saída 2 3 5 5" xfId="14309"/>
    <cellStyle name="Saída 2 3 5 6" xfId="13974"/>
    <cellStyle name="Saída 2 3 6" xfId="6882"/>
    <cellStyle name="Saída 2 3 6 2" xfId="8721"/>
    <cellStyle name="Saída 2 3 6 2 2" xfId="12595"/>
    <cellStyle name="Saída 2 3 6 2 2 2" xfId="15453"/>
    <cellStyle name="Saída 2 3 6 2 3" xfId="11865"/>
    <cellStyle name="Saída 2 3 6 2 3 2" xfId="15105"/>
    <cellStyle name="Saída 2 3 6 2 4" xfId="14708"/>
    <cellStyle name="Saída 2 3 6 2 5" xfId="14057"/>
    <cellStyle name="Saída 2 3 6 3" xfId="12051"/>
    <cellStyle name="Saída 2 3 6 3 2" xfId="15136"/>
    <cellStyle name="Saída 2 3 6 4" xfId="12880"/>
    <cellStyle name="Saída 2 3 6 4 2" xfId="15688"/>
    <cellStyle name="Saída 2 3 6 5" xfId="14540"/>
    <cellStyle name="Saída 2 3 6 6" xfId="13769"/>
    <cellStyle name="Saída 2 3 7" xfId="7119"/>
    <cellStyle name="Saída 2 3 7 2" xfId="8926"/>
    <cellStyle name="Saída 2 3 7 2 2" xfId="12785"/>
    <cellStyle name="Saída 2 3 7 2 2 2" xfId="15635"/>
    <cellStyle name="Saída 2 3 7 2 3" xfId="11655"/>
    <cellStyle name="Saída 2 3 7 2 3 2" xfId="15062"/>
    <cellStyle name="Saída 2 3 7 2 4" xfId="14554"/>
    <cellStyle name="Saída 2 3 7 2 5" xfId="14262"/>
    <cellStyle name="Saída 2 3 7 3" xfId="12271"/>
    <cellStyle name="Saída 2 3 7 3 2" xfId="15345"/>
    <cellStyle name="Saída 2 3 7 4" xfId="11239"/>
    <cellStyle name="Saída 2 3 7 4 2" xfId="14969"/>
    <cellStyle name="Saída 2 3 7 5" xfId="14726"/>
    <cellStyle name="Saída 2 3 7 6" xfId="13999"/>
    <cellStyle name="Saída 2 3 8" xfId="7141"/>
    <cellStyle name="Saída 2 3 8 2" xfId="8948"/>
    <cellStyle name="Saída 2 3 8 2 2" xfId="12805"/>
    <cellStyle name="Saída 2 3 8 2 2 2" xfId="15654"/>
    <cellStyle name="Saída 2 3 8 2 3" xfId="11417"/>
    <cellStyle name="Saída 2 3 8 2 3 2" xfId="15009"/>
    <cellStyle name="Saída 2 3 8 2 4" xfId="14855"/>
    <cellStyle name="Saída 2 3 8 2 5" xfId="14284"/>
    <cellStyle name="Saída 2 3 8 3" xfId="12291"/>
    <cellStyle name="Saída 2 3 8 3 2" xfId="15364"/>
    <cellStyle name="Saída 2 3 8 4" xfId="11299"/>
    <cellStyle name="Saída 2 3 8 4 2" xfId="14974"/>
    <cellStyle name="Saída 2 3 8 5" xfId="14724"/>
    <cellStyle name="Saída 2 3 8 6" xfId="14021"/>
    <cellStyle name="Saída 2 3 9" xfId="7004"/>
    <cellStyle name="Saída 2 3 9 2" xfId="12166"/>
    <cellStyle name="Saída 2 3 9 2 2" xfId="15244"/>
    <cellStyle name="Saída 2 3 9 3" xfId="11300"/>
    <cellStyle name="Saída 2 3 9 3 2" xfId="14975"/>
    <cellStyle name="Saída 2 3 9 4" xfId="14382"/>
    <cellStyle name="Saída 2 3 9 5" xfId="13886"/>
    <cellStyle name="Saída 2 4" xfId="6900"/>
    <cellStyle name="Saída 2 4 2" xfId="8737"/>
    <cellStyle name="Saída 2 4 2 2" xfId="12609"/>
    <cellStyle name="Saída 2 4 2 2 2" xfId="15466"/>
    <cellStyle name="Saída 2 4 2 3" xfId="12840"/>
    <cellStyle name="Saída 2 4 2 3 2" xfId="15678"/>
    <cellStyle name="Saída 2 4 2 4" xfId="14653"/>
    <cellStyle name="Saída 2 4 2 5" xfId="14073"/>
    <cellStyle name="Saída 2 4 3" xfId="12067"/>
    <cellStyle name="Saída 2 4 3 2" xfId="13327"/>
    <cellStyle name="Saída 2 4 3 2 2" xfId="15801"/>
    <cellStyle name="Saída 2 4 3 3" xfId="15147"/>
    <cellStyle name="Saída 2 4 4" xfId="11929"/>
    <cellStyle name="Saída 2 4 4 2" xfId="15116"/>
    <cellStyle name="Saída 2 4 5" xfId="14424"/>
    <cellStyle name="Saída 2 4 6" xfId="13786"/>
    <cellStyle name="Saída 2 5" xfId="6975"/>
    <cellStyle name="Saída 2 5 2" xfId="8800"/>
    <cellStyle name="Saída 2 5 2 2" xfId="12669"/>
    <cellStyle name="Saída 2 5 2 2 2" xfId="15524"/>
    <cellStyle name="Saída 2 5 2 3" xfId="11718"/>
    <cellStyle name="Saída 2 5 2 3 2" xfId="15071"/>
    <cellStyle name="Saída 2 5 2 4" xfId="14428"/>
    <cellStyle name="Saída 2 5 2 5" xfId="14136"/>
    <cellStyle name="Saída 2 5 3" xfId="12138"/>
    <cellStyle name="Saída 2 5 3 2" xfId="15217"/>
    <cellStyle name="Saída 2 5 4" xfId="12554"/>
    <cellStyle name="Saída 2 5 4 2" xfId="15437"/>
    <cellStyle name="Saída 2 5 5" xfId="14511"/>
    <cellStyle name="Saída 2 5 6" xfId="13857"/>
    <cellStyle name="Saída 2 6" xfId="6881"/>
    <cellStyle name="Saída 2 6 2" xfId="8720"/>
    <cellStyle name="Saída 2 6 2 2" xfId="12594"/>
    <cellStyle name="Saída 2 6 2 2 2" xfId="15452"/>
    <cellStyle name="Saída 2 6 2 3" xfId="11851"/>
    <cellStyle name="Saída 2 6 2 3 2" xfId="15100"/>
    <cellStyle name="Saída 2 6 2 4" xfId="14340"/>
    <cellStyle name="Saída 2 6 2 5" xfId="14056"/>
    <cellStyle name="Saída 2 6 3" xfId="12050"/>
    <cellStyle name="Saída 2 6 3 2" xfId="15135"/>
    <cellStyle name="Saída 2 6 4" xfId="13045"/>
    <cellStyle name="Saída 2 6 4 2" xfId="15719"/>
    <cellStyle name="Saída 2 6 5" xfId="14774"/>
    <cellStyle name="Saída 2 6 6" xfId="13768"/>
    <cellStyle name="Saída 2 7" xfId="6984"/>
    <cellStyle name="Saída 2 7 2" xfId="8806"/>
    <cellStyle name="Saída 2 7 2 2" xfId="12674"/>
    <cellStyle name="Saída 2 7 2 2 2" xfId="15528"/>
    <cellStyle name="Saída 2 7 2 3" xfId="11631"/>
    <cellStyle name="Saída 2 7 2 3 2" xfId="15055"/>
    <cellStyle name="Saída 2 7 2 4" xfId="14335"/>
    <cellStyle name="Saída 2 7 2 5" xfId="14142"/>
    <cellStyle name="Saída 2 7 3" xfId="12146"/>
    <cellStyle name="Saída 2 7 3 2" xfId="15224"/>
    <cellStyle name="Saída 2 7 4" xfId="11908"/>
    <cellStyle name="Saída 2 7 4 2" xfId="15112"/>
    <cellStyle name="Saída 2 7 5" xfId="14508"/>
    <cellStyle name="Saída 2 7 6" xfId="13866"/>
    <cellStyle name="Saída 2 8" xfId="6913"/>
    <cellStyle name="Saída 2 8 2" xfId="8747"/>
    <cellStyle name="Saída 2 8 2 2" xfId="12618"/>
    <cellStyle name="Saída 2 8 2 2 2" xfId="15475"/>
    <cellStyle name="Saída 2 8 2 3" xfId="13212"/>
    <cellStyle name="Saída 2 8 2 3 2" xfId="15792"/>
    <cellStyle name="Saída 2 8 2 4" xfId="14817"/>
    <cellStyle name="Saída 2 8 2 5" xfId="14083"/>
    <cellStyle name="Saída 2 8 3" xfId="12079"/>
    <cellStyle name="Saída 2 8 3 2" xfId="15159"/>
    <cellStyle name="Saída 2 8 4" xfId="13047"/>
    <cellStyle name="Saída 2 8 4 2" xfId="15720"/>
    <cellStyle name="Saída 2 8 5" xfId="14528"/>
    <cellStyle name="Saída 2 8 6" xfId="13798"/>
    <cellStyle name="Saída 2 9" xfId="7042"/>
    <cellStyle name="Saída 2 9 2" xfId="8853"/>
    <cellStyle name="Saída 2 9 2 2" xfId="12718"/>
    <cellStyle name="Saída 2 9 2 2 2" xfId="15570"/>
    <cellStyle name="Saída 2 9 2 3" xfId="11412"/>
    <cellStyle name="Saída 2 9 2 3 2" xfId="15006"/>
    <cellStyle name="Saída 2 9 2 4" xfId="14625"/>
    <cellStyle name="Saída 2 9 2 5" xfId="14189"/>
    <cellStyle name="Saída 2 9 3" xfId="12200"/>
    <cellStyle name="Saída 2 9 3 2" xfId="15277"/>
    <cellStyle name="Saída 2 9 4" xfId="12338"/>
    <cellStyle name="Saída 2 9 4 2" xfId="15383"/>
    <cellStyle name="Saída 2 9 5" xfId="14368"/>
    <cellStyle name="Saída 2 9 6" xfId="13923"/>
    <cellStyle name="Sep. milhar [0]" xfId="325"/>
    <cellStyle name="Separador de m" xfId="326"/>
    <cellStyle name="Separador de milhares 2" xfId="45"/>
    <cellStyle name="Separador de milhares 2 10" xfId="2092"/>
    <cellStyle name="Separador de milhares 2 10 2" xfId="3221"/>
    <cellStyle name="Separador de milhares 2 10 2 2" xfId="4557"/>
    <cellStyle name="Separador de milhares 2 10 2 3" xfId="5390"/>
    <cellStyle name="Separador de milhares 2 10 3" xfId="4061"/>
    <cellStyle name="Separador de milhares 2 10 3 2" xfId="6120"/>
    <cellStyle name="Separador de milhares 2 11" xfId="2093"/>
    <cellStyle name="Separador de milhares 2 11 2" xfId="3222"/>
    <cellStyle name="Separador de milhares 2 11 2 2" xfId="4558"/>
    <cellStyle name="Separador de milhares 2 11 2 3" xfId="5391"/>
    <cellStyle name="Separador de milhares 2 11 3" xfId="4335"/>
    <cellStyle name="Separador de milhares 2 11 3 2" xfId="6121"/>
    <cellStyle name="Separador de milhares 2 12" xfId="2094"/>
    <cellStyle name="Separador de milhares 2 12 2" xfId="3223"/>
    <cellStyle name="Separador de milhares 2 12 2 2" xfId="4559"/>
    <cellStyle name="Separador de milhares 2 12 2 3" xfId="5392"/>
    <cellStyle name="Separador de milhares 2 12 3" xfId="4219"/>
    <cellStyle name="Separador de milhares 2 12 3 2" xfId="6122"/>
    <cellStyle name="Separador de milhares 2 13" xfId="3023"/>
    <cellStyle name="Separador de milhares 2 13 2" xfId="3703"/>
    <cellStyle name="Separador de milhares 2 13 2 2" xfId="5868"/>
    <cellStyle name="Separador de milhares 2 13 3" xfId="5192"/>
    <cellStyle name="Separador de milhares 2 13 4" xfId="12415"/>
    <cellStyle name="Separador de milhares 2 13 4 2" xfId="15393"/>
    <cellStyle name="Separador de milhares 2 13 4 3" xfId="13554"/>
    <cellStyle name="Separador de milhares 2 14" xfId="8373"/>
    <cellStyle name="Separador de milhares 2 14 2" xfId="12971"/>
    <cellStyle name="Separador de milhares 2 14 3" xfId="12580"/>
    <cellStyle name="Separador de milhares 2 15" xfId="8374"/>
    <cellStyle name="Separador de milhares 2 16" xfId="8375"/>
    <cellStyle name="Separador de milhares 2 2" xfId="46"/>
    <cellStyle name="Separador de milhares 2 2 10" xfId="2095"/>
    <cellStyle name="Separador de milhares 2 2 10 2" xfId="3224"/>
    <cellStyle name="Separador de milhares 2 2 10 2 2" xfId="4560"/>
    <cellStyle name="Separador de milhares 2 2 10 2 3" xfId="5393"/>
    <cellStyle name="Separador de milhares 2 2 10 3" xfId="4434"/>
    <cellStyle name="Separador de milhares 2 2 10 3 2" xfId="6123"/>
    <cellStyle name="Separador de milhares 2 2 11" xfId="3024"/>
    <cellStyle name="Separador de milhares 2 2 11 2" xfId="4454"/>
    <cellStyle name="Separador de milhares 2 2 11 2 2" xfId="5869"/>
    <cellStyle name="Separador de milhares 2 2 11 3" xfId="5193"/>
    <cellStyle name="Separador de milhares 2 2 11 3 2" xfId="12385"/>
    <cellStyle name="Separador de milhares 2 2 11 3 3" xfId="12988"/>
    <cellStyle name="Separador de milhares 2 2 11 4" xfId="13555"/>
    <cellStyle name="Separador de milhares 2 2 12" xfId="8376"/>
    <cellStyle name="Separador de milhares 2 2 12 2" xfId="10956"/>
    <cellStyle name="Separador de milhares 2 2 12 3" xfId="10983"/>
    <cellStyle name="Separador de milhares 2 2 13" xfId="8377"/>
    <cellStyle name="Separador de milhares 2 2 14" xfId="8378"/>
    <cellStyle name="Separador de milhares 2 2 2" xfId="108"/>
    <cellStyle name="Separador de milhares 2 2 2 10" xfId="3036"/>
    <cellStyle name="Separador de milhares 2 2 2 10 2" xfId="4489"/>
    <cellStyle name="Separador de milhares 2 2 2 10 3" xfId="5205"/>
    <cellStyle name="Separador de milhares 2 2 2 10 3 2" xfId="12332"/>
    <cellStyle name="Separador de milhares 2 2 2 10 3 3" xfId="12872"/>
    <cellStyle name="Separador de milhares 2 2 2 10 4" xfId="13566"/>
    <cellStyle name="Separador de milhares 2 2 2 11" xfId="3810"/>
    <cellStyle name="Separador de milhares 2 2 2 11 2" xfId="5889"/>
    <cellStyle name="Separador de milhares 2 2 2 11 2 2" xfId="11404"/>
    <cellStyle name="Separador de milhares 2 2 2 11 2 3" xfId="11821"/>
    <cellStyle name="Separador de milhares 2 2 2 11 3" xfId="13680"/>
    <cellStyle name="Separador de milhares 2 2 2 12" xfId="8379"/>
    <cellStyle name="Separador de milhares 2 2 2 13" xfId="8380"/>
    <cellStyle name="Separador de milhares 2 2 2 2" xfId="727"/>
    <cellStyle name="Separador de milhares 2 2 2 2 2" xfId="2976"/>
    <cellStyle name="Separador de milhares 2 2 2 2 3" xfId="3112"/>
    <cellStyle name="Separador de milhares 2 2 2 2 3 2" xfId="4527"/>
    <cellStyle name="Separador de milhares 2 2 2 2 3 3" xfId="5281"/>
    <cellStyle name="Separador de milhares 2 2 2 2 3 3 2" xfId="11399"/>
    <cellStyle name="Separador de milhares 2 2 2 2 3 3 3" xfId="12987"/>
    <cellStyle name="Separador de milhares 2 2 2 2 3 4" xfId="13599"/>
    <cellStyle name="Separador de milhares 2 2 2 2 4" xfId="4222"/>
    <cellStyle name="Separador de milhares 2 2 2 2 4 2" xfId="5997"/>
    <cellStyle name="Separador de milhares 2 2 2 2 5" xfId="8381"/>
    <cellStyle name="Separador de milhares 2 2 2 3" xfId="2096"/>
    <cellStyle name="Separador de milhares 2 2 2 3 2" xfId="3225"/>
    <cellStyle name="Separador de milhares 2 2 2 3 2 2" xfId="4561"/>
    <cellStyle name="Separador de milhares 2 2 2 3 2 3" xfId="5394"/>
    <cellStyle name="Separador de milhares 2 2 2 3 2 3 2" xfId="11183"/>
    <cellStyle name="Separador de milhares 2 2 2 3 2 3 3" xfId="13164"/>
    <cellStyle name="Separador de milhares 2 2 2 3 2 4" xfId="13620"/>
    <cellStyle name="Separador de milhares 2 2 2 3 3" xfId="3876"/>
    <cellStyle name="Separador de milhares 2 2 2 3 3 2" xfId="6124"/>
    <cellStyle name="Separador de milhares 2 2 2 3 4" xfId="8382"/>
    <cellStyle name="Separador de milhares 2 2 2 4" xfId="2097"/>
    <cellStyle name="Separador de milhares 2 2 2 4 2" xfId="3226"/>
    <cellStyle name="Separador de milhares 2 2 2 4 2 2" xfId="4562"/>
    <cellStyle name="Separador de milhares 2 2 2 4 2 3" xfId="5395"/>
    <cellStyle name="Separador de milhares 2 2 2 4 3" xfId="3839"/>
    <cellStyle name="Separador de milhares 2 2 2 4 3 2" xfId="6125"/>
    <cellStyle name="Separador de milhares 2 2 2 5" xfId="2098"/>
    <cellStyle name="Separador de milhares 2 2 2 5 2" xfId="3227"/>
    <cellStyle name="Separador de milhares 2 2 2 5 2 2" xfId="4563"/>
    <cellStyle name="Separador de milhares 2 2 2 5 2 3" xfId="5396"/>
    <cellStyle name="Separador de milhares 2 2 2 5 3" xfId="4330"/>
    <cellStyle name="Separador de milhares 2 2 2 5 3 2" xfId="6126"/>
    <cellStyle name="Separador de milhares 2 2 2 6" xfId="2099"/>
    <cellStyle name="Separador de milhares 2 2 2 6 2" xfId="3228"/>
    <cellStyle name="Separador de milhares 2 2 2 6 2 2" xfId="4564"/>
    <cellStyle name="Separador de milhares 2 2 2 6 2 3" xfId="5397"/>
    <cellStyle name="Separador de milhares 2 2 2 6 3" xfId="3721"/>
    <cellStyle name="Separador de milhares 2 2 2 6 3 2" xfId="6127"/>
    <cellStyle name="Separador de milhares 2 2 2 7" xfId="2100"/>
    <cellStyle name="Separador de milhares 2 2 2 7 2" xfId="3229"/>
    <cellStyle name="Separador de milhares 2 2 2 7 2 2" xfId="4565"/>
    <cellStyle name="Separador de milhares 2 2 2 7 2 3" xfId="5398"/>
    <cellStyle name="Separador de milhares 2 2 2 7 3" xfId="4357"/>
    <cellStyle name="Separador de milhares 2 2 2 7 3 2" xfId="6128"/>
    <cellStyle name="Separador de milhares 2 2 2 8" xfId="2101"/>
    <cellStyle name="Separador de milhares 2 2 2 8 2" xfId="3230"/>
    <cellStyle name="Separador de milhares 2 2 2 8 2 2" xfId="4566"/>
    <cellStyle name="Separador de milhares 2 2 2 8 2 3" xfId="5399"/>
    <cellStyle name="Separador de milhares 2 2 2 8 3" xfId="3720"/>
    <cellStyle name="Separador de milhares 2 2 2 8 3 2" xfId="6129"/>
    <cellStyle name="Separador de milhares 2 2 2 9" xfId="2102"/>
    <cellStyle name="Separador de milhares 2 2 2 9 2" xfId="3231"/>
    <cellStyle name="Separador de milhares 2 2 2 9 2 2" xfId="4567"/>
    <cellStyle name="Separador de milhares 2 2 2 9 2 3" xfId="5400"/>
    <cellStyle name="Separador de milhares 2 2 2 9 3" xfId="4005"/>
    <cellStyle name="Separador de milhares 2 2 2 9 3 2" xfId="6130"/>
    <cellStyle name="Separador de milhares 2 2 3" xfId="665"/>
    <cellStyle name="Separador de milhares 2 2 3 2" xfId="3100"/>
    <cellStyle name="Separador de milhares 2 2 3 2 2" xfId="4515"/>
    <cellStyle name="Separador de milhares 2 2 3 2 3" xfId="5269"/>
    <cellStyle name="Separador de milhares 2 2 3 2 3 2" xfId="13026"/>
    <cellStyle name="Separador de milhares 2 2 3 2 3 3" xfId="11071"/>
    <cellStyle name="Separador de milhares 2 2 3 2 4" xfId="13596"/>
    <cellStyle name="Separador de milhares 2 2 3 3" xfId="3845"/>
    <cellStyle name="Separador de milhares 2 2 3 3 2" xfId="5984"/>
    <cellStyle name="Separador de milhares 2 2 3 4" xfId="8383"/>
    <cellStyle name="Separador de milhares 2 2 3 4 2" xfId="7158"/>
    <cellStyle name="Separador de milhares 2 2 4" xfId="2103"/>
    <cellStyle name="Separador de milhares 2 2 4 2" xfId="3232"/>
    <cellStyle name="Separador de milhares 2 2 4 2 2" xfId="4568"/>
    <cellStyle name="Separador de milhares 2 2 4 2 3" xfId="5401"/>
    <cellStyle name="Separador de milhares 2 2 4 2 3 2" xfId="10975"/>
    <cellStyle name="Separador de milhares 2 2 4 2 3 3" xfId="11089"/>
    <cellStyle name="Separador de milhares 2 2 4 2 4" xfId="13621"/>
    <cellStyle name="Separador de milhares 2 2 4 3" xfId="4104"/>
    <cellStyle name="Separador de milhares 2 2 4 3 2" xfId="6131"/>
    <cellStyle name="Separador de milhares 2 2 4 4" xfId="8384"/>
    <cellStyle name="Separador de milhares 2 2 5" xfId="2104"/>
    <cellStyle name="Separador de milhares 2 2 5 2" xfId="3233"/>
    <cellStyle name="Separador de milhares 2 2 5 2 2" xfId="4569"/>
    <cellStyle name="Separador de milhares 2 2 5 2 3" xfId="5402"/>
    <cellStyle name="Separador de milhares 2 2 5 2 3 2" xfId="11124"/>
    <cellStyle name="Separador de milhares 2 2 5 2 3 3" xfId="12422"/>
    <cellStyle name="Separador de milhares 2 2 5 2 4" xfId="13622"/>
    <cellStyle name="Separador de milhares 2 2 5 3" xfId="3714"/>
    <cellStyle name="Separador de milhares 2 2 5 3 2" xfId="6132"/>
    <cellStyle name="Separador de milhares 2 2 5 4" xfId="8385"/>
    <cellStyle name="Separador de milhares 2 2 6" xfId="2105"/>
    <cellStyle name="Separador de milhares 2 2 6 2" xfId="3234"/>
    <cellStyle name="Separador de milhares 2 2 6 2 2" xfId="4570"/>
    <cellStyle name="Separador de milhares 2 2 6 2 3" xfId="5403"/>
    <cellStyle name="Separador de milhares 2 2 6 2 3 2" xfId="12940"/>
    <cellStyle name="Separador de milhares 2 2 6 2 3 3" xfId="11151"/>
    <cellStyle name="Separador de milhares 2 2 6 2 4" xfId="13623"/>
    <cellStyle name="Separador de milhares 2 2 6 3" xfId="4035"/>
    <cellStyle name="Separador de milhares 2 2 6 3 2" xfId="6133"/>
    <cellStyle name="Separador de milhares 2 2 6 4" xfId="8386"/>
    <cellStyle name="Separador de milhares 2 2 7" xfId="2106"/>
    <cellStyle name="Separador de milhares 2 2 7 2" xfId="3235"/>
    <cellStyle name="Separador de milhares 2 2 7 2 2" xfId="4571"/>
    <cellStyle name="Separador de milhares 2 2 7 2 3" xfId="5404"/>
    <cellStyle name="Separador de milhares 2 2 7 2 3 2" xfId="12481"/>
    <cellStyle name="Separador de milhares 2 2 7 2 3 3" xfId="12923"/>
    <cellStyle name="Separador de milhares 2 2 7 2 4" xfId="13624"/>
    <cellStyle name="Separador de milhares 2 2 7 3" xfId="4085"/>
    <cellStyle name="Separador de milhares 2 2 7 3 2" xfId="6134"/>
    <cellStyle name="Separador de milhares 2 2 7 4" xfId="8387"/>
    <cellStyle name="Separador de milhares 2 2 8" xfId="2107"/>
    <cellStyle name="Separador de milhares 2 2 8 2" xfId="3236"/>
    <cellStyle name="Separador de milhares 2 2 8 2 2" xfId="4572"/>
    <cellStyle name="Separador de milhares 2 2 8 2 3" xfId="5405"/>
    <cellStyle name="Separador de milhares 2 2 8 3" xfId="3969"/>
    <cellStyle name="Separador de milhares 2 2 8 3 2" xfId="6135"/>
    <cellStyle name="Separador de milhares 2 2 9" xfId="2108"/>
    <cellStyle name="Separador de milhares 2 2 9 2" xfId="3237"/>
    <cellStyle name="Separador de milhares 2 2 9 2 2" xfId="4573"/>
    <cellStyle name="Separador de milhares 2 2 9 2 3" xfId="5406"/>
    <cellStyle name="Separador de milhares 2 2 9 3" xfId="4409"/>
    <cellStyle name="Separador de milhares 2 2 9 3 2" xfId="6136"/>
    <cellStyle name="Separador de milhares 2 3" xfId="47"/>
    <cellStyle name="Separador de milhares 2 3 10" xfId="2109"/>
    <cellStyle name="Separador de milhares 2 3 10 2" xfId="3238"/>
    <cellStyle name="Separador de milhares 2 3 10 2 2" xfId="4574"/>
    <cellStyle name="Separador de milhares 2 3 10 2 3" xfId="5407"/>
    <cellStyle name="Separador de milhares 2 3 10 3" xfId="4234"/>
    <cellStyle name="Separador de milhares 2 3 10 3 2" xfId="6137"/>
    <cellStyle name="Separador de milhares 2 3 11" xfId="3025"/>
    <cellStyle name="Separador de milhares 2 3 11 2" xfId="4243"/>
    <cellStyle name="Separador de milhares 2 3 11 2 2" xfId="5870"/>
    <cellStyle name="Separador de milhares 2 3 11 3" xfId="5194"/>
    <cellStyle name="Separador de milhares 2 3 11 3 2" xfId="13158"/>
    <cellStyle name="Separador de milhares 2 3 11 3 3" xfId="11619"/>
    <cellStyle name="Separador de milhares 2 3 11 4" xfId="13556"/>
    <cellStyle name="Separador de milhares 2 3 12" xfId="8388"/>
    <cellStyle name="Separador de milhares 2 3 12 2" xfId="11465"/>
    <cellStyle name="Separador de milhares 2 3 12 3" xfId="13002"/>
    <cellStyle name="Separador de milhares 2 3 13" xfId="8389"/>
    <cellStyle name="Separador de milhares 2 3 14" xfId="8390"/>
    <cellStyle name="Separador de milhares 2 3 2" xfId="109"/>
    <cellStyle name="Separador de milhares 2 3 2 10" xfId="3037"/>
    <cellStyle name="Separador de milhares 2 3 2 10 2" xfId="4490"/>
    <cellStyle name="Separador de milhares 2 3 2 10 3" xfId="5206"/>
    <cellStyle name="Separador de milhares 2 3 2 10 3 2" xfId="12330"/>
    <cellStyle name="Separador de milhares 2 3 2 10 3 3" xfId="11742"/>
    <cellStyle name="Separador de milhares 2 3 2 10 4" xfId="13567"/>
    <cellStyle name="Separador de milhares 2 3 2 11" xfId="3801"/>
    <cellStyle name="Separador de milhares 2 3 2 11 2" xfId="5890"/>
    <cellStyle name="Separador de milhares 2 3 2 11 2 2" xfId="11405"/>
    <cellStyle name="Separador de milhares 2 3 2 11 2 3" xfId="11440"/>
    <cellStyle name="Separador de milhares 2 3 2 11 3" xfId="13679"/>
    <cellStyle name="Separador de milhares 2 3 2 12" xfId="8391"/>
    <cellStyle name="Separador de milhares 2 3 2 13" xfId="8392"/>
    <cellStyle name="Separador de milhares 2 3 2 2" xfId="728"/>
    <cellStyle name="Separador de milhares 2 3 2 2 2" xfId="3113"/>
    <cellStyle name="Separador de milhares 2 3 2 2 2 2" xfId="4528"/>
    <cellStyle name="Separador de milhares 2 3 2 2 2 3" xfId="5282"/>
    <cellStyle name="Separador de milhares 2 3 2 2 3" xfId="3986"/>
    <cellStyle name="Separador de milhares 2 3 2 2 3 2" xfId="5998"/>
    <cellStyle name="Separador de milhares 2 3 2 3" xfId="2110"/>
    <cellStyle name="Separador de milhares 2 3 2 3 2" xfId="3239"/>
    <cellStyle name="Separador de milhares 2 3 2 3 2 2" xfId="4575"/>
    <cellStyle name="Separador de milhares 2 3 2 3 2 3" xfId="5408"/>
    <cellStyle name="Separador de milhares 2 3 2 3 3" xfId="3872"/>
    <cellStyle name="Separador de milhares 2 3 2 3 3 2" xfId="6138"/>
    <cellStyle name="Separador de milhares 2 3 2 4" xfId="2111"/>
    <cellStyle name="Separador de milhares 2 3 2 4 2" xfId="3240"/>
    <cellStyle name="Separador de milhares 2 3 2 4 2 2" xfId="4576"/>
    <cellStyle name="Separador de milhares 2 3 2 4 2 3" xfId="5409"/>
    <cellStyle name="Separador de milhares 2 3 2 4 3" xfId="4188"/>
    <cellStyle name="Separador de milhares 2 3 2 4 3 2" xfId="6139"/>
    <cellStyle name="Separador de milhares 2 3 2 5" xfId="2112"/>
    <cellStyle name="Separador de milhares 2 3 2 5 2" xfId="3241"/>
    <cellStyle name="Separador de milhares 2 3 2 5 2 2" xfId="4577"/>
    <cellStyle name="Separador de milhares 2 3 2 5 2 3" xfId="5410"/>
    <cellStyle name="Separador de milhares 2 3 2 5 3" xfId="3963"/>
    <cellStyle name="Separador de milhares 2 3 2 5 3 2" xfId="6140"/>
    <cellStyle name="Separador de milhares 2 3 2 6" xfId="2113"/>
    <cellStyle name="Separador de milhares 2 3 2 6 2" xfId="3242"/>
    <cellStyle name="Separador de milhares 2 3 2 6 2 2" xfId="4578"/>
    <cellStyle name="Separador de milhares 2 3 2 6 2 3" xfId="5411"/>
    <cellStyle name="Separador de milhares 2 3 2 6 3" xfId="3739"/>
    <cellStyle name="Separador de milhares 2 3 2 6 3 2" xfId="6141"/>
    <cellStyle name="Separador de milhares 2 3 2 7" xfId="2114"/>
    <cellStyle name="Separador de milhares 2 3 2 7 2" xfId="3243"/>
    <cellStyle name="Separador de milhares 2 3 2 7 2 2" xfId="4579"/>
    <cellStyle name="Separador de milhares 2 3 2 7 2 3" xfId="5412"/>
    <cellStyle name="Separador de milhares 2 3 2 7 3" xfId="4047"/>
    <cellStyle name="Separador de milhares 2 3 2 7 3 2" xfId="6142"/>
    <cellStyle name="Separador de milhares 2 3 2 8" xfId="2115"/>
    <cellStyle name="Separador de milhares 2 3 2 8 2" xfId="3244"/>
    <cellStyle name="Separador de milhares 2 3 2 8 2 2" xfId="4580"/>
    <cellStyle name="Separador de milhares 2 3 2 8 2 3" xfId="5413"/>
    <cellStyle name="Separador de milhares 2 3 2 8 3" xfId="4015"/>
    <cellStyle name="Separador de milhares 2 3 2 8 3 2" xfId="6143"/>
    <cellStyle name="Separador de milhares 2 3 2 9" xfId="2116"/>
    <cellStyle name="Separador de milhares 2 3 2 9 2" xfId="3245"/>
    <cellStyle name="Separador de milhares 2 3 2 9 2 2" xfId="4581"/>
    <cellStyle name="Separador de milhares 2 3 2 9 2 3" xfId="5414"/>
    <cellStyle name="Separador de milhares 2 3 2 9 3" xfId="4329"/>
    <cellStyle name="Separador de milhares 2 3 2 9 3 2" xfId="6144"/>
    <cellStyle name="Separador de milhares 2 3 3" xfId="666"/>
    <cellStyle name="Separador de milhares 2 3 3 2" xfId="3101"/>
    <cellStyle name="Separador de milhares 2 3 3 2 2" xfId="4516"/>
    <cellStyle name="Separador de milhares 2 3 3 2 3" xfId="5270"/>
    <cellStyle name="Separador de milhares 2 3 3 3" xfId="4344"/>
    <cellStyle name="Separador de milhares 2 3 3 3 2" xfId="5985"/>
    <cellStyle name="Separador de milhares 2 3 4" xfId="2117"/>
    <cellStyle name="Separador de milhares 2 3 4 2" xfId="3246"/>
    <cellStyle name="Separador de milhares 2 3 4 2 2" xfId="4582"/>
    <cellStyle name="Separador de milhares 2 3 4 2 3" xfId="5415"/>
    <cellStyle name="Separador de milhares 2 3 4 3" xfId="3843"/>
    <cellStyle name="Separador de milhares 2 3 4 3 2" xfId="6145"/>
    <cellStyle name="Separador de milhares 2 3 5" xfId="2118"/>
    <cellStyle name="Separador de milhares 2 3 5 2" xfId="3247"/>
    <cellStyle name="Separador de milhares 2 3 5 2 2" xfId="4583"/>
    <cellStyle name="Separador de milhares 2 3 5 2 3" xfId="5416"/>
    <cellStyle name="Separador de milhares 2 3 5 3" xfId="4037"/>
    <cellStyle name="Separador de milhares 2 3 5 3 2" xfId="6146"/>
    <cellStyle name="Separador de milhares 2 3 6" xfId="2119"/>
    <cellStyle name="Separador de milhares 2 3 6 2" xfId="3248"/>
    <cellStyle name="Separador de milhares 2 3 6 2 2" xfId="4584"/>
    <cellStyle name="Separador de milhares 2 3 6 2 3" xfId="5417"/>
    <cellStyle name="Separador de milhares 2 3 6 3" xfId="4214"/>
    <cellStyle name="Separador de milhares 2 3 6 3 2" xfId="6147"/>
    <cellStyle name="Separador de milhares 2 3 7" xfId="2120"/>
    <cellStyle name="Separador de milhares 2 3 7 2" xfId="3249"/>
    <cellStyle name="Separador de milhares 2 3 7 2 2" xfId="4585"/>
    <cellStyle name="Separador de milhares 2 3 7 2 3" xfId="5418"/>
    <cellStyle name="Separador de milhares 2 3 7 3" xfId="4280"/>
    <cellStyle name="Separador de milhares 2 3 7 3 2" xfId="6148"/>
    <cellStyle name="Separador de milhares 2 3 8" xfId="2121"/>
    <cellStyle name="Separador de milhares 2 3 8 2" xfId="3250"/>
    <cellStyle name="Separador de milhares 2 3 8 2 2" xfId="4586"/>
    <cellStyle name="Separador de milhares 2 3 8 2 3" xfId="5419"/>
    <cellStyle name="Separador de milhares 2 3 8 3" xfId="3804"/>
    <cellStyle name="Separador de milhares 2 3 8 3 2" xfId="6149"/>
    <cellStyle name="Separador de milhares 2 3 9" xfId="2122"/>
    <cellStyle name="Separador de milhares 2 3 9 2" xfId="3251"/>
    <cellStyle name="Separador de milhares 2 3 9 2 2" xfId="4587"/>
    <cellStyle name="Separador de milhares 2 3 9 2 3" xfId="5420"/>
    <cellStyle name="Separador de milhares 2 3 9 3" xfId="4377"/>
    <cellStyle name="Separador de milhares 2 3 9 3 2" xfId="6150"/>
    <cellStyle name="Separador de milhares 2 4" xfId="48"/>
    <cellStyle name="Separador de milhares 2 4 10" xfId="3026"/>
    <cellStyle name="Separador de milhares 2 4 10 2" xfId="4127"/>
    <cellStyle name="Separador de milhares 2 4 10 2 2" xfId="5871"/>
    <cellStyle name="Separador de milhares 2 4 10 3" xfId="5195"/>
    <cellStyle name="Separador de milhares 2 4 10 3 2" xfId="10911"/>
    <cellStyle name="Separador de milhares 2 4 10 3 3" xfId="11737"/>
    <cellStyle name="Separador de milhares 2 4 10 4" xfId="13557"/>
    <cellStyle name="Separador de milhares 2 4 11" xfId="8393"/>
    <cellStyle name="Separador de milhares 2 4 11 2" xfId="12856"/>
    <cellStyle name="Separador de milhares 2 4 11 3" xfId="11627"/>
    <cellStyle name="Separador de milhares 2 4 12" xfId="8394"/>
    <cellStyle name="Separador de milhares 2 4 13" xfId="8395"/>
    <cellStyle name="Separador de milhares 2 4 2" xfId="694"/>
    <cellStyle name="Separador de milhares 2 4 2 2" xfId="3108"/>
    <cellStyle name="Separador de milhares 2 4 2 2 2" xfId="4523"/>
    <cellStyle name="Separador de milhares 2 4 2 2 3" xfId="5277"/>
    <cellStyle name="Separador de milhares 2 4 2 2 3 2" xfId="11165"/>
    <cellStyle name="Separador de milhares 2 4 2 2 3 3" xfId="11971"/>
    <cellStyle name="Separador de milhares 2 4 2 2 4" xfId="13597"/>
    <cellStyle name="Separador de milhares 2 4 2 3" xfId="4145"/>
    <cellStyle name="Separador de milhares 2 4 2 3 2" xfId="5993"/>
    <cellStyle name="Separador de milhares 2 4 2 4" xfId="8396"/>
    <cellStyle name="Separador de milhares 2 4 3" xfId="2123"/>
    <cellStyle name="Separador de milhares 2 4 3 2" xfId="2977"/>
    <cellStyle name="Separador de milhares 2 4 3 3" xfId="3252"/>
    <cellStyle name="Separador de milhares 2 4 3 3 2" xfId="4588"/>
    <cellStyle name="Separador de milhares 2 4 3 3 3" xfId="5421"/>
    <cellStyle name="Separador de milhares 2 4 3 4" xfId="4105"/>
    <cellStyle name="Separador de milhares 2 4 3 4 2" xfId="6151"/>
    <cellStyle name="Separador de milhares 2 4 4" xfId="2124"/>
    <cellStyle name="Separador de milhares 2 4 4 2" xfId="3253"/>
    <cellStyle name="Separador de milhares 2 4 4 2 2" xfId="4589"/>
    <cellStyle name="Separador de milhares 2 4 4 2 3" xfId="5422"/>
    <cellStyle name="Separador de milhares 2 4 4 3" xfId="4237"/>
    <cellStyle name="Separador de milhares 2 4 4 3 2" xfId="6152"/>
    <cellStyle name="Separador de milhares 2 4 5" xfId="2125"/>
    <cellStyle name="Separador de milhares 2 4 5 2" xfId="3254"/>
    <cellStyle name="Separador de milhares 2 4 5 2 2" xfId="4590"/>
    <cellStyle name="Separador de milhares 2 4 5 2 3" xfId="5423"/>
    <cellStyle name="Separador de milhares 2 4 5 3" xfId="4475"/>
    <cellStyle name="Separador de milhares 2 4 5 3 2" xfId="6153"/>
    <cellStyle name="Separador de milhares 2 4 6" xfId="2126"/>
    <cellStyle name="Separador de milhares 2 4 6 2" xfId="3255"/>
    <cellStyle name="Separador de milhares 2 4 6 2 2" xfId="4591"/>
    <cellStyle name="Separador de milhares 2 4 6 2 3" xfId="5424"/>
    <cellStyle name="Separador de milhares 2 4 6 3" xfId="3874"/>
    <cellStyle name="Separador de milhares 2 4 6 3 2" xfId="6154"/>
    <cellStyle name="Separador de milhares 2 4 7" xfId="2127"/>
    <cellStyle name="Separador de milhares 2 4 7 2" xfId="3256"/>
    <cellStyle name="Separador de milhares 2 4 7 2 2" xfId="4592"/>
    <cellStyle name="Separador de milhares 2 4 7 2 3" xfId="5425"/>
    <cellStyle name="Separador de milhares 2 4 7 3" xfId="4432"/>
    <cellStyle name="Separador de milhares 2 4 7 3 2" xfId="6155"/>
    <cellStyle name="Separador de milhares 2 4 8" xfId="2128"/>
    <cellStyle name="Separador de milhares 2 4 8 2" xfId="3257"/>
    <cellStyle name="Separador de milhares 2 4 8 2 2" xfId="4593"/>
    <cellStyle name="Separador de milhares 2 4 8 2 3" xfId="5426"/>
    <cellStyle name="Separador de milhares 2 4 8 3" xfId="4185"/>
    <cellStyle name="Separador de milhares 2 4 8 3 2" xfId="6156"/>
    <cellStyle name="Separador de milhares 2 4 9" xfId="2129"/>
    <cellStyle name="Separador de milhares 2 4 9 2" xfId="3258"/>
    <cellStyle name="Separador de milhares 2 4 9 2 2" xfId="4594"/>
    <cellStyle name="Separador de milhares 2 4 9 2 3" xfId="5427"/>
    <cellStyle name="Separador de milhares 2 4 9 3" xfId="4069"/>
    <cellStyle name="Separador de milhares 2 4 9 3 2" xfId="6157"/>
    <cellStyle name="Separador de milhares 2 5" xfId="664"/>
    <cellStyle name="Separador de milhares 2 5 2" xfId="2978"/>
    <cellStyle name="Separador de milhares 2 5 2 2" xfId="3670"/>
    <cellStyle name="Separador de milhares 2 5 2 2 2" xfId="4948"/>
    <cellStyle name="Separador de milhares 2 5 2 2 3" xfId="5839"/>
    <cellStyle name="Separador de milhares 2 5 2 2 3 2" xfId="12038"/>
    <cellStyle name="Separador de milhares 2 5 2 2 3 3" xfId="12013"/>
    <cellStyle name="Separador de milhares 2 5 2 3" xfId="8397"/>
    <cellStyle name="Separador de milhares 2 5 3" xfId="2979"/>
    <cellStyle name="Separador de milhares 2 5 3 2" xfId="8398"/>
    <cellStyle name="Separador de milhares 2 5 4" xfId="3099"/>
    <cellStyle name="Separador de milhares 2 5 4 2" xfId="4514"/>
    <cellStyle name="Separador de milhares 2 5 4 3" xfId="5268"/>
    <cellStyle name="Separador de milhares 2 5 4 3 2" xfId="13227"/>
    <cellStyle name="Separador de milhares 2 5 4 3 3" xfId="12036"/>
    <cellStyle name="Separador de milhares 2 5 4 4" xfId="13595"/>
    <cellStyle name="Separador de milhares 2 5 5" xfId="4257"/>
    <cellStyle name="Separador de milhares 2 5 5 2" xfId="5983"/>
    <cellStyle name="Separador de milhares 2 5 6" xfId="8399"/>
    <cellStyle name="Separador de milhares 2 6" xfId="2130"/>
    <cellStyle name="Separador de milhares 2 6 2" xfId="3259"/>
    <cellStyle name="Separador de milhares 2 6 2 2" xfId="4595"/>
    <cellStyle name="Separador de milhares 2 6 2 3" xfId="5428"/>
    <cellStyle name="Separador de milhares 2 6 3" xfId="4485"/>
    <cellStyle name="Separador de milhares 2 6 3 2" xfId="6158"/>
    <cellStyle name="Separador de milhares 2 7" xfId="2131"/>
    <cellStyle name="Separador de milhares 2 7 2" xfId="3260"/>
    <cellStyle name="Separador de milhares 2 7 2 2" xfId="4596"/>
    <cellStyle name="Separador de milhares 2 7 2 3" xfId="5429"/>
    <cellStyle name="Separador de milhares 2 7 3" xfId="4345"/>
    <cellStyle name="Separador de milhares 2 7 3 2" xfId="6159"/>
    <cellStyle name="Separador de milhares 2 8" xfId="2132"/>
    <cellStyle name="Separador de milhares 2 8 2" xfId="3261"/>
    <cellStyle name="Separador de milhares 2 8 2 2" xfId="4597"/>
    <cellStyle name="Separador de milhares 2 8 2 3" xfId="5430"/>
    <cellStyle name="Separador de milhares 2 8 3" xfId="4351"/>
    <cellStyle name="Separador de milhares 2 8 3 2" xfId="6160"/>
    <cellStyle name="Separador de milhares 2 9" xfId="2133"/>
    <cellStyle name="Separador de milhares 2 9 2" xfId="3262"/>
    <cellStyle name="Separador de milhares 2 9 2 2" xfId="4598"/>
    <cellStyle name="Separador de milhares 2 9 2 3" xfId="5431"/>
    <cellStyle name="Separador de milhares 2 9 3" xfId="3842"/>
    <cellStyle name="Separador de milhares 2 9 3 2" xfId="6161"/>
    <cellStyle name="Separador de milhares 3" xfId="49"/>
    <cellStyle name="Separador de milhares 3 10" xfId="2134"/>
    <cellStyle name="Separador de milhares 3 10 2" xfId="3263"/>
    <cellStyle name="Separador de milhares 3 10 2 2" xfId="4599"/>
    <cellStyle name="Separador de milhares 3 10 2 3" xfId="5432"/>
    <cellStyle name="Separador de milhares 3 10 2 3 2" xfId="11776"/>
    <cellStyle name="Separador de milhares 3 10 2 3 3" xfId="11887"/>
    <cellStyle name="Separador de milhares 3 10 2 4" xfId="13625"/>
    <cellStyle name="Separador de milhares 3 10 3" xfId="3764"/>
    <cellStyle name="Separador de milhares 3 10 3 2" xfId="6162"/>
    <cellStyle name="Separador de milhares 3 10 4" xfId="8400"/>
    <cellStyle name="Separador de milhares 3 11" xfId="3868"/>
    <cellStyle name="Separador de milhares 3 11 2" xfId="5872"/>
    <cellStyle name="Separador de milhares 3 11 2 2" xfId="12409"/>
    <cellStyle name="Separador de milhares 3 11 2 2 2" xfId="15392"/>
    <cellStyle name="Separador de milhares 3 11 2 2 3" xfId="13751"/>
    <cellStyle name="Separador de milhares 3 11 2 3" xfId="11998"/>
    <cellStyle name="Separador de milhares 3 11 2 4" xfId="11725"/>
    <cellStyle name="Separador de milhares 3 11 3" xfId="11848"/>
    <cellStyle name="Separador de milhares 3 11 3 2" xfId="15098"/>
    <cellStyle name="Separador de milhares 3 11 3 3" xfId="13687"/>
    <cellStyle name="Separador de milhares 3 11 4" xfId="11042"/>
    <cellStyle name="Separador de milhares 3 12" xfId="8401"/>
    <cellStyle name="Separador de milhares 3 12 2" xfId="8402"/>
    <cellStyle name="Separador de milhares 3 12 2 2" xfId="10957"/>
    <cellStyle name="Separador de milhares 3 12 2 3" xfId="11965"/>
    <cellStyle name="Separador de milhares 3 12 3" xfId="11117"/>
    <cellStyle name="Separador de milhares 3 12 4" xfId="11601"/>
    <cellStyle name="Separador de milhares 3 13" xfId="8403"/>
    <cellStyle name="Separador de milhares 3 13 2" xfId="8404"/>
    <cellStyle name="Separador de milhares 3 13 2 2" xfId="11074"/>
    <cellStyle name="Separador de milhares 3 13 2 3" xfId="11538"/>
    <cellStyle name="Separador de milhares 3 13 3" xfId="12382"/>
    <cellStyle name="Separador de milhares 3 13 4" xfId="11743"/>
    <cellStyle name="Separador de milhares 3 2" xfId="111"/>
    <cellStyle name="Separador de milhares 3 2 10" xfId="2135"/>
    <cellStyle name="Separador de milhares 3 2 10 2" xfId="3264"/>
    <cellStyle name="Separador de milhares 3 2 10 2 2" xfId="4600"/>
    <cellStyle name="Separador de milhares 3 2 10 2 3" xfId="5433"/>
    <cellStyle name="Separador de milhares 3 2 10 2 3 2" xfId="11902"/>
    <cellStyle name="Separador de milhares 3 2 10 2 3 3" xfId="11441"/>
    <cellStyle name="Separador de milhares 3 2 10 2 4" xfId="13626"/>
    <cellStyle name="Separador de milhares 3 2 10 3" xfId="4169"/>
    <cellStyle name="Separador de milhares 3 2 10 3 2" xfId="6163"/>
    <cellStyle name="Separador de milhares 3 2 10 4" xfId="8405"/>
    <cellStyle name="Separador de milhares 3 2 11" xfId="2980"/>
    <cellStyle name="Separador de milhares 3 2 11 2" xfId="3671"/>
    <cellStyle name="Separador de milhares 3 2 11 2 2" xfId="4949"/>
    <cellStyle name="Separador de milhares 3 2 11 2 3" xfId="5840"/>
    <cellStyle name="Separador de milhares 3 2 11 2 3 2" xfId="11994"/>
    <cellStyle name="Separador de milhares 3 2 11 2 3 3" xfId="11345"/>
    <cellStyle name="Separador de milhares 3 2 11 2 4" xfId="12307"/>
    <cellStyle name="Separador de milhares 3 2 11 2 4 2" xfId="15378"/>
    <cellStyle name="Separador de milhares 3 2 11 2 4 3" xfId="13636"/>
    <cellStyle name="Separador de milhares 3 2 11 3" xfId="4187"/>
    <cellStyle name="Separador de milhares 3 2 11 3 2" xfId="5892"/>
    <cellStyle name="Separador de milhares 3 2 11 3 2 2" xfId="11403"/>
    <cellStyle name="Separador de milhares 3 2 11 3 2 3" xfId="11609"/>
    <cellStyle name="Separador de milhares 3 2 11 3 3" xfId="11927"/>
    <cellStyle name="Separador de milhares 3 2 11 4" xfId="8406"/>
    <cellStyle name="Separador de milhares 3 2 11 4 2" xfId="13160"/>
    <cellStyle name="Separador de milhares 3 2 11 4 3" xfId="13096"/>
    <cellStyle name="Separador de milhares 3 2 11 5" xfId="13545"/>
    <cellStyle name="Separador de milhares 3 2 12" xfId="8407"/>
    <cellStyle name="Separador de milhares 3 2 12 2" xfId="14038"/>
    <cellStyle name="Separador de milhares 3 2 12 3" xfId="13380"/>
    <cellStyle name="Separador de milhares 3 2 2" xfId="112"/>
    <cellStyle name="Separador de milhares 3 2 2 2" xfId="850"/>
    <cellStyle name="Separador de milhares 3 2 2 2 2" xfId="3135"/>
    <cellStyle name="Separador de milhares 3 2 2 2 2 2" xfId="4340"/>
    <cellStyle name="Separador de milhares 3 2 2 2 2 2 2" xfId="6535"/>
    <cellStyle name="Separador de milhares 3 2 2 2 2 3" xfId="5304"/>
    <cellStyle name="Separador de milhares 3 2 2 2 2 3 2" xfId="12939"/>
    <cellStyle name="Separador de milhares 3 2 2 2 2 3 3" xfId="12450"/>
    <cellStyle name="Separador de milhares 3 2 2 2 2 4" xfId="12361"/>
    <cellStyle name="Separador de milhares 3 2 2 2 2 4 2" xfId="15390"/>
    <cellStyle name="Separador de milhares 3 2 2 2 2 4 3" xfId="13604"/>
    <cellStyle name="Separador de milhares 3 2 2 2 3" xfId="3884"/>
    <cellStyle name="Separador de milhares 3 2 2 2 3 2" xfId="6025"/>
    <cellStyle name="Separador de milhares 3 2 2 2 4" xfId="6720"/>
    <cellStyle name="Separador de milhares 3 2 2 2 5" xfId="5038"/>
    <cellStyle name="Separador de milhares 3 2 2 3" xfId="2981"/>
    <cellStyle name="Separador de milhares 3 2 2 3 2" xfId="3672"/>
    <cellStyle name="Separador de milhares 3 2 2 3 2 2" xfId="4950"/>
    <cellStyle name="Separador de milhares 3 2 2 3 2 3" xfId="5841"/>
    <cellStyle name="Separador de milhares 3 2 2 3 2 3 2" xfId="12489"/>
    <cellStyle name="Separador de milhares 3 2 2 3 2 3 3" xfId="11346"/>
    <cellStyle name="Separador de milhares 3 2 2 3 2 4" xfId="11256"/>
    <cellStyle name="Separador de milhares 3 2 2 3 3" xfId="8408"/>
    <cellStyle name="Separador de milhares 3 2 2 3 3 2" xfId="12902"/>
    <cellStyle name="Separador de milhares 3 2 2 3 3 3" xfId="10955"/>
    <cellStyle name="Separador de milhares 3 2 2 3 4" xfId="11301"/>
    <cellStyle name="Separador de milhares 3 2 2 3 4 2" xfId="14976"/>
    <cellStyle name="Separador de milhares 3 2 2 3 4 3" xfId="13546"/>
    <cellStyle name="Separador de milhares 3 2 2 4" xfId="5893"/>
    <cellStyle name="Separador de milhares 3 2 2 4 2" xfId="12309"/>
    <cellStyle name="Separador de milhares 3 2 2 4 2 2" xfId="15379"/>
    <cellStyle name="Separador de milhares 3 2 2 4 2 3" xfId="13752"/>
    <cellStyle name="Separador de milhares 3 2 2 4 3" xfId="11055"/>
    <cellStyle name="Separador de milhares 3 2 2 4 4" xfId="11344"/>
    <cellStyle name="Separador de milhares 3 2 3" xfId="327"/>
    <cellStyle name="Separador de milhares 3 2 3 2" xfId="582"/>
    <cellStyle name="Separador de milhares 3 2 3 2 2" xfId="851"/>
    <cellStyle name="Separador de milhares 3 2 3 2 2 2" xfId="3136"/>
    <cellStyle name="Separador de milhares 3 2 3 2 2 2 2" xfId="4374"/>
    <cellStyle name="Separador de milhares 3 2 3 2 2 2 2 2" xfId="6536"/>
    <cellStyle name="Separador de milhares 3 2 3 2 2 2 3" xfId="5305"/>
    <cellStyle name="Separador de milhares 3 2 3 2 2 3" xfId="3885"/>
    <cellStyle name="Separador de milhares 3 2 3 2 2 3 2" xfId="6026"/>
    <cellStyle name="Separador de milhares 3 2 3 2 2 4" xfId="6721"/>
    <cellStyle name="Separador de milhares 3 2 3 2 2 5" xfId="5039"/>
    <cellStyle name="Separador de milhares 3 2 3 2 3" xfId="5928"/>
    <cellStyle name="Separador de milhares 3 2 3 3" xfId="852"/>
    <cellStyle name="Separador de milhares 3 2 3 3 2" xfId="2136"/>
    <cellStyle name="Separador de milhares 3 2 3 3 2 2" xfId="3265"/>
    <cellStyle name="Separador de milhares 3 2 3 3 2 2 2" xfId="4601"/>
    <cellStyle name="Separador de milhares 3 2 3 3 2 2 3" xfId="5434"/>
    <cellStyle name="Separador de milhares 3 2 3 3 2 2 3 2" xfId="11684"/>
    <cellStyle name="Separador de milhares 3 2 3 3 2 2 3 3" xfId="11347"/>
    <cellStyle name="Separador de milhares 3 2 3 3 2 2 4" xfId="12308"/>
    <cellStyle name="Separador de milhares 3 2 3 3 2 3" xfId="4023"/>
    <cellStyle name="Separador de milhares 3 2 3 3 2 3 2" xfId="6164"/>
    <cellStyle name="Separador de milhares 3 2 3 3 2 4" xfId="13507"/>
    <cellStyle name="Separador de milhares 3 2 3 3 3" xfId="3137"/>
    <cellStyle name="Separador de milhares 3 2 3 3 3 2" xfId="3796"/>
    <cellStyle name="Separador de milhares 3 2 3 3 3 2 2" xfId="6537"/>
    <cellStyle name="Separador de milhares 3 2 3 3 3 3" xfId="5306"/>
    <cellStyle name="Separador de milhares 3 2 3 3 3 3 2" xfId="12472"/>
    <cellStyle name="Separador de milhares 3 2 3 3 3 3 3" xfId="11348"/>
    <cellStyle name="Separador de milhares 3 2 3 3 3 4" xfId="11275"/>
    <cellStyle name="Separador de milhares 3 2 3 3 3 4 2" xfId="14972"/>
    <cellStyle name="Separador de milhares 3 2 3 3 3 4 3" xfId="13605"/>
    <cellStyle name="Separador de milhares 3 2 3 3 4" xfId="3886"/>
    <cellStyle name="Separador de milhares 3 2 3 3 4 2" xfId="6027"/>
    <cellStyle name="Separador de milhares 3 2 3 3 4 2 2" xfId="11889"/>
    <cellStyle name="Separador de milhares 3 2 3 3 4 2 3" xfId="11122"/>
    <cellStyle name="Separador de milhares 3 2 3 3 4 3" xfId="12854"/>
    <cellStyle name="Separador de milhares 3 2 3 3 4 3 2" xfId="15682"/>
    <cellStyle name="Separador de milhares 3 2 3 3 4 3 3" xfId="13656"/>
    <cellStyle name="Separador de milhares 3 2 3 3 5" xfId="6722"/>
    <cellStyle name="Separador de milhares 3 2 3 3 6" xfId="5040"/>
    <cellStyle name="Separador de milhares 3 2 3 4" xfId="5906"/>
    <cellStyle name="Separador de milhares 3 2 3 4 2" xfId="11628"/>
    <cellStyle name="Separador de milhares 3 2 3 4 2 2" xfId="15054"/>
    <cellStyle name="Separador de milhares 3 2 3 4 2 3" xfId="13753"/>
    <cellStyle name="Separador de milhares 3 2 3 4 3" xfId="13334"/>
    <cellStyle name="Separador de milhares 3 2 3 4 4" xfId="11706"/>
    <cellStyle name="Separador de milhares 3 2 4" xfId="583"/>
    <cellStyle name="Separador de milhares 3 2 4 10" xfId="8409"/>
    <cellStyle name="Separador de milhares 3 2 4 10 2" xfId="13270"/>
    <cellStyle name="Separador de milhares 3 2 4 10 3" xfId="11271"/>
    <cellStyle name="Separador de milhares 3 2 4 2" xfId="853"/>
    <cellStyle name="Separador de milhares 3 2 4 2 2" xfId="2138"/>
    <cellStyle name="Separador de milhares 3 2 4 2 2 2" xfId="3267"/>
    <cellStyle name="Separador de milhares 3 2 4 2 2 2 2" xfId="4603"/>
    <cellStyle name="Separador de milhares 3 2 4 2 2 2 3" xfId="5436"/>
    <cellStyle name="Separador de milhares 3 2 4 2 2 2 3 2" xfId="11184"/>
    <cellStyle name="Separador de milhares 3 2 4 2 2 2 3 3" xfId="11909"/>
    <cellStyle name="Separador de milhares 3 2 4 2 2 2 4" xfId="13627"/>
    <cellStyle name="Separador de milhares 3 2 4 2 2 3" xfId="3861"/>
    <cellStyle name="Separador de milhares 3 2 4 2 2 3 2" xfId="6166"/>
    <cellStyle name="Separador de milhares 3 2 4 2 2 3 2 2" xfId="12967"/>
    <cellStyle name="Separador de milhares 3 2 4 2 2 3 2 3" xfId="12451"/>
    <cellStyle name="Separador de milhares 3 2 4 2 2 3 3" xfId="10958"/>
    <cellStyle name="Separador de milhares 3 2 4 2 2 4" xfId="8410"/>
    <cellStyle name="Separador de milhares 3 2 4 2 3" xfId="3138"/>
    <cellStyle name="Separador de milhares 3 2 4 2 3 2" xfId="3991"/>
    <cellStyle name="Separador de milhares 3 2 4 2 3 2 2" xfId="6538"/>
    <cellStyle name="Separador de milhares 3 2 4 2 3 3" xfId="5307"/>
    <cellStyle name="Separador de milhares 3 2 4 2 3 3 2" xfId="12473"/>
    <cellStyle name="Separador de milhares 3 2 4 2 3 3 3" xfId="12310"/>
    <cellStyle name="Separador de milhares 3 2 4 2 3 4" xfId="13606"/>
    <cellStyle name="Separador de milhares 3 2 4 2 3 5" xfId="13403"/>
    <cellStyle name="Separador de milhares 3 2 4 2 4" xfId="3887"/>
    <cellStyle name="Separador de milhares 3 2 4 2 4 2" xfId="6028"/>
    <cellStyle name="Separador de milhares 3 2 4 2 5" xfId="6723"/>
    <cellStyle name="Separador de milhares 3 2 4 2 6" xfId="5041"/>
    <cellStyle name="Separador de milhares 3 2 4 3" xfId="2139"/>
    <cellStyle name="Separador de milhares 3 2 4 3 2" xfId="3268"/>
    <cellStyle name="Separador de milhares 3 2 4 3 2 2" xfId="4604"/>
    <cellStyle name="Separador de milhares 3 2 4 3 2 3" xfId="5437"/>
    <cellStyle name="Separador de milhares 3 2 4 3 3" xfId="3803"/>
    <cellStyle name="Separador de milhares 3 2 4 3 3 2" xfId="6167"/>
    <cellStyle name="Separador de milhares 3 2 4 4" xfId="2140"/>
    <cellStyle name="Separador de milhares 3 2 4 4 2" xfId="3269"/>
    <cellStyle name="Separador de milhares 3 2 4 4 2 2" xfId="4605"/>
    <cellStyle name="Separador de milhares 3 2 4 4 2 3" xfId="5438"/>
    <cellStyle name="Separador de milhares 3 2 4 4 3" xfId="4338"/>
    <cellStyle name="Separador de milhares 3 2 4 4 3 2" xfId="6168"/>
    <cellStyle name="Separador de milhares 3 2 4 5" xfId="2141"/>
    <cellStyle name="Separador de milhares 3 2 4 5 2" xfId="3270"/>
    <cellStyle name="Separador de milhares 3 2 4 5 2 2" xfId="4606"/>
    <cellStyle name="Separador de milhares 3 2 4 5 2 3" xfId="5439"/>
    <cellStyle name="Separador de milhares 3 2 4 5 3" xfId="3875"/>
    <cellStyle name="Separador de milhares 3 2 4 5 3 2" xfId="6169"/>
    <cellStyle name="Separador de milhares 3 2 4 6" xfId="2137"/>
    <cellStyle name="Separador de milhares 3 2 4 6 2" xfId="3266"/>
    <cellStyle name="Separador de milhares 3 2 4 6 2 2" xfId="4602"/>
    <cellStyle name="Separador de milhares 3 2 4 6 2 3" xfId="5435"/>
    <cellStyle name="Separador de milhares 3 2 4 6 3" xfId="3786"/>
    <cellStyle name="Separador de milhares 3 2 4 6 3 2" xfId="6165"/>
    <cellStyle name="Separador de milhares 3 2 4 7" xfId="5929"/>
    <cellStyle name="Separador de milhares 3 2 4 7 2" xfId="11522"/>
    <cellStyle name="Separador de milhares 3 2 4 7 2 2" xfId="15035"/>
    <cellStyle name="Separador de milhares 3 2 4 7 2 3" xfId="13755"/>
    <cellStyle name="Separador de milhares 3 2 4 7 3" xfId="11948"/>
    <cellStyle name="Separador de milhares 3 2 4 7 4" xfId="12002"/>
    <cellStyle name="Separador de milhares 3 2 4 8" xfId="8411"/>
    <cellStyle name="Separador de milhares 3 2 4 8 2" xfId="12312"/>
    <cellStyle name="Separador de milhares 3 2 4 8 3" xfId="11349"/>
    <cellStyle name="Separador de milhares 3 2 4 9" xfId="8412"/>
    <cellStyle name="Separador de milhares 3 2 4 9 2" xfId="12311"/>
    <cellStyle name="Separador de milhares 3 2 4 9 3" xfId="11350"/>
    <cellStyle name="Separador de milhares 3 2 5" xfId="584"/>
    <cellStyle name="Separador de milhares 3 2 5 2" xfId="854"/>
    <cellStyle name="Separador de milhares 3 2 5 2 2" xfId="2143"/>
    <cellStyle name="Separador de milhares 3 2 5 2 2 2" xfId="3272"/>
    <cellStyle name="Separador de milhares 3 2 5 2 2 2 2" xfId="4608"/>
    <cellStyle name="Separador de milhares 3 2 5 2 2 2 3" xfId="5441"/>
    <cellStyle name="Separador de milhares 3 2 5 2 2 3" xfId="3797"/>
    <cellStyle name="Separador de milhares 3 2 5 2 2 3 2" xfId="6171"/>
    <cellStyle name="Separador de milhares 3 2 5 2 2 4" xfId="13508"/>
    <cellStyle name="Separador de milhares 3 2 5 2 2 5" xfId="13404"/>
    <cellStyle name="Separador de milhares 3 2 5 2 3" xfId="3139"/>
    <cellStyle name="Separador de milhares 3 2 5 2 3 2" xfId="3869"/>
    <cellStyle name="Separador de milhares 3 2 5 2 3 2 2" xfId="6539"/>
    <cellStyle name="Separador de milhares 3 2 5 2 3 3" xfId="5308"/>
    <cellStyle name="Separador de milhares 3 2 5 2 3 3 2" xfId="12474"/>
    <cellStyle name="Separador de milhares 3 2 5 2 3 3 3" xfId="11781"/>
    <cellStyle name="Separador de milhares 3 2 5 2 4" xfId="3888"/>
    <cellStyle name="Separador de milhares 3 2 5 2 4 2" xfId="6029"/>
    <cellStyle name="Separador de milhares 3 2 5 2 5" xfId="6724"/>
    <cellStyle name="Separador de milhares 3 2 5 2 6" xfId="5042"/>
    <cellStyle name="Separador de milhares 3 2 5 3" xfId="2144"/>
    <cellStyle name="Separador de milhares 3 2 5 3 2" xfId="3273"/>
    <cellStyle name="Separador de milhares 3 2 5 3 2 2" xfId="4609"/>
    <cellStyle name="Separador de milhares 3 2 5 3 2 3" xfId="5442"/>
    <cellStyle name="Separador de milhares 3 2 5 3 3" xfId="3702"/>
    <cellStyle name="Separador de milhares 3 2 5 3 3 2" xfId="6172"/>
    <cellStyle name="Separador de milhares 3 2 5 4" xfId="2145"/>
    <cellStyle name="Separador de milhares 3 2 5 4 2" xfId="3274"/>
    <cellStyle name="Separador de milhares 3 2 5 4 2 2" xfId="4610"/>
    <cellStyle name="Separador de milhares 3 2 5 4 2 3" xfId="5443"/>
    <cellStyle name="Separador de milhares 3 2 5 4 3" xfId="4249"/>
    <cellStyle name="Separador de milhares 3 2 5 4 3 2" xfId="6173"/>
    <cellStyle name="Separador de milhares 3 2 5 5" xfId="2142"/>
    <cellStyle name="Separador de milhares 3 2 5 5 2" xfId="3271"/>
    <cellStyle name="Separador de milhares 3 2 5 5 2 2" xfId="4607"/>
    <cellStyle name="Separador de milhares 3 2 5 5 2 3" xfId="5440"/>
    <cellStyle name="Separador de milhares 3 2 5 5 3" xfId="4028"/>
    <cellStyle name="Separador de milhares 3 2 5 5 3 2" xfId="6170"/>
    <cellStyle name="Separador de milhares 3 2 5 6" xfId="5930"/>
    <cellStyle name="Separador de milhares 3 2 6" xfId="855"/>
    <cellStyle name="Separador de milhares 3 2 6 2" xfId="1078"/>
    <cellStyle name="Separador de milhares 3 2 6 2 2" xfId="3210"/>
    <cellStyle name="Separador de milhares 3 2 6 2 2 2" xfId="4552"/>
    <cellStyle name="Separador de milhares 3 2 6 2 2 3" xfId="5379"/>
    <cellStyle name="Separador de milhares 3 2 6 2 3" xfId="3742"/>
    <cellStyle name="Separador de milhares 3 2 6 2 3 2" xfId="6103"/>
    <cellStyle name="Separador de milhares 3 2 6 3" xfId="2146"/>
    <cellStyle name="Separador de milhares 3 2 6 3 2" xfId="3275"/>
    <cellStyle name="Separador de milhares 3 2 6 3 2 2" xfId="4611"/>
    <cellStyle name="Separador de milhares 3 2 6 3 2 3" xfId="5444"/>
    <cellStyle name="Separador de milhares 3 2 6 3 2 3 2" xfId="12482"/>
    <cellStyle name="Separador de milhares 3 2 6 3 2 3 3" xfId="11159"/>
    <cellStyle name="Separador de milhares 3 2 6 3 2 4" xfId="11255"/>
    <cellStyle name="Separador de milhares 3 2 6 3 3" xfId="4232"/>
    <cellStyle name="Separador de milhares 3 2 6 3 3 2" xfId="6174"/>
    <cellStyle name="Separador de milhares 3 2 6 3 4" xfId="13509"/>
    <cellStyle name="Separador de milhares 3 2 6 4" xfId="3140"/>
    <cellStyle name="Separador de milhares 3 2 6 4 2" xfId="4119"/>
    <cellStyle name="Separador de milhares 3 2 6 4 2 2" xfId="6540"/>
    <cellStyle name="Separador de milhares 3 2 6 4 3" xfId="5309"/>
    <cellStyle name="Separador de milhares 3 2 6 4 3 2" xfId="12475"/>
    <cellStyle name="Separador de milhares 3 2 6 4 3 3" xfId="11490"/>
    <cellStyle name="Separador de milhares 3 2 6 5" xfId="3889"/>
    <cellStyle name="Separador de milhares 3 2 6 5 2" xfId="6030"/>
    <cellStyle name="Separador de milhares 3 2 6 6" xfId="6725"/>
    <cellStyle name="Separador de milhares 3 2 6 7" xfId="5043"/>
    <cellStyle name="Separador de milhares 3 2 7" xfId="1079"/>
    <cellStyle name="Separador de milhares 3 2 7 2" xfId="2148"/>
    <cellStyle name="Separador de milhares 3 2 7 2 2" xfId="3277"/>
    <cellStyle name="Separador de milhares 3 2 7 2 2 2" xfId="4613"/>
    <cellStyle name="Separador de milhares 3 2 7 2 2 3" xfId="5446"/>
    <cellStyle name="Separador de milhares 3 2 7 2 3" xfId="3748"/>
    <cellStyle name="Separador de milhares 3 2 7 2 3 2" xfId="6176"/>
    <cellStyle name="Separador de milhares 3 2 7 3" xfId="2147"/>
    <cellStyle name="Separador de milhares 3 2 7 3 2" xfId="3276"/>
    <cellStyle name="Separador de milhares 3 2 7 3 2 2" xfId="4612"/>
    <cellStyle name="Separador de milhares 3 2 7 3 2 3" xfId="5445"/>
    <cellStyle name="Separador de milhares 3 2 7 3 3" xfId="4477"/>
    <cellStyle name="Separador de milhares 3 2 7 3 3 2" xfId="6175"/>
    <cellStyle name="Separador de milhares 3 2 7 4" xfId="3211"/>
    <cellStyle name="Separador de milhares 3 2 7 4 2" xfId="4553"/>
    <cellStyle name="Separador de milhares 3 2 7 4 3" xfId="5380"/>
    <cellStyle name="Separador de milhares 3 2 7 4 3 2" xfId="11180"/>
    <cellStyle name="Separador de milhares 3 2 7 4 3 3" xfId="12855"/>
    <cellStyle name="Separador de milhares 3 2 7 5" xfId="4141"/>
    <cellStyle name="Separador de milhares 3 2 7 5 2" xfId="6104"/>
    <cellStyle name="Separador de milhares 3 2 8" xfId="2149"/>
    <cellStyle name="Separador de milhares 3 2 8 2" xfId="2150"/>
    <cellStyle name="Separador de milhares 3 2 8 2 2" xfId="3279"/>
    <cellStyle name="Separador de milhares 3 2 8 2 2 2" xfId="4615"/>
    <cellStyle name="Separador de milhares 3 2 8 2 2 3" xfId="5448"/>
    <cellStyle name="Separador de milhares 3 2 8 2 3" xfId="4006"/>
    <cellStyle name="Separador de milhares 3 2 8 2 3 2" xfId="6178"/>
    <cellStyle name="Separador de milhares 3 2 8 3" xfId="3278"/>
    <cellStyle name="Separador de milhares 3 2 8 3 2" xfId="4614"/>
    <cellStyle name="Separador de milhares 3 2 8 3 3" xfId="5447"/>
    <cellStyle name="Separador de milhares 3 2 8 4" xfId="4124"/>
    <cellStyle name="Separador de milhares 3 2 8 4 2" xfId="6177"/>
    <cellStyle name="Separador de milhares 3 2 9" xfId="2151"/>
    <cellStyle name="Separador de milhares 3 2 9 2" xfId="2152"/>
    <cellStyle name="Separador de milhares 3 2 9 2 2" xfId="3281"/>
    <cellStyle name="Separador de milhares 3 2 9 2 2 2" xfId="4617"/>
    <cellStyle name="Separador de milhares 3 2 9 2 2 3" xfId="5450"/>
    <cellStyle name="Separador de milhares 3 2 9 2 3" xfId="3824"/>
    <cellStyle name="Separador de milhares 3 2 9 2 3 2" xfId="6180"/>
    <cellStyle name="Separador de milhares 3 2 9 3" xfId="3280"/>
    <cellStyle name="Separador de milhares 3 2 9 3 2" xfId="4616"/>
    <cellStyle name="Separador de milhares 3 2 9 3 3" xfId="5449"/>
    <cellStyle name="Separador de milhares 3 2 9 4" xfId="3788"/>
    <cellStyle name="Separador de milhares 3 2 9 4 2" xfId="6179"/>
    <cellStyle name="Separador de milhares 3 3" xfId="113"/>
    <cellStyle name="Separador de milhares 3 3 2" xfId="328"/>
    <cellStyle name="Separador de milhares 3 3 2 2" xfId="585"/>
    <cellStyle name="Separador de milhares 3 3 2 2 2" xfId="856"/>
    <cellStyle name="Separador de milhares 3 3 2 2 2 2" xfId="3141"/>
    <cellStyle name="Separador de milhares 3 3 2 2 2 2 2" xfId="4087"/>
    <cellStyle name="Separador de milhares 3 3 2 2 2 2 2 2" xfId="6541"/>
    <cellStyle name="Separador de milhares 3 3 2 2 2 2 3" xfId="5310"/>
    <cellStyle name="Separador de milhares 3 3 2 2 2 3" xfId="3890"/>
    <cellStyle name="Separador de milhares 3 3 2 2 2 3 2" xfId="6031"/>
    <cellStyle name="Separador de milhares 3 3 2 2 2 4" xfId="6726"/>
    <cellStyle name="Separador de milhares 3 3 2 2 2 5" xfId="5044"/>
    <cellStyle name="Separador de milhares 3 3 2 2 3" xfId="5931"/>
    <cellStyle name="Separador de milhares 3 3 2 3" xfId="857"/>
    <cellStyle name="Separador de milhares 3 3 2 3 2" xfId="1080"/>
    <cellStyle name="Separador de milhares 3 3 2 3 2 2" xfId="2153"/>
    <cellStyle name="Separador de milhares 3 3 2 3 2 2 2" xfId="3282"/>
    <cellStyle name="Separador de milhares 3 3 2 3 2 2 2 2" xfId="4618"/>
    <cellStyle name="Separador de milhares 3 3 2 3 2 2 2 3" xfId="5451"/>
    <cellStyle name="Separador de milhares 3 3 2 3 2 2 3" xfId="4389"/>
    <cellStyle name="Separador de milhares 3 3 2 3 2 2 3 2" xfId="6181"/>
    <cellStyle name="Separador de milhares 3 3 2 3 2 3" xfId="3212"/>
    <cellStyle name="Separador de milhares 3 3 2 3 2 3 2" xfId="4554"/>
    <cellStyle name="Separador de milhares 3 3 2 3 2 3 3" xfId="5381"/>
    <cellStyle name="Separador de milhares 3 3 2 3 2 3 3 2" xfId="11181"/>
    <cellStyle name="Separador de milhares 3 3 2 3 2 3 3 3" xfId="13313"/>
    <cellStyle name="Separador de milhares 3 3 2 3 2 4" xfId="4077"/>
    <cellStyle name="Separador de milhares 3 3 2 3 2 4 2" xfId="6105"/>
    <cellStyle name="Separador de milhares 3 3 2 3 3" xfId="3142"/>
    <cellStyle name="Separador de milhares 3 3 2 3 3 2" xfId="3759"/>
    <cellStyle name="Separador de milhares 3 3 2 3 3 2 2" xfId="6542"/>
    <cellStyle name="Separador de milhares 3 3 2 3 3 3" xfId="5311"/>
    <cellStyle name="Separador de milhares 3 3 2 3 3 3 2" xfId="11144"/>
    <cellStyle name="Separador de milhares 3 3 2 3 3 3 3" xfId="13247"/>
    <cellStyle name="Separador de milhares 3 3 2 3 3 4" xfId="13607"/>
    <cellStyle name="Separador de milhares 3 3 2 3 4" xfId="3891"/>
    <cellStyle name="Separador de milhares 3 3 2 3 4 2" xfId="6032"/>
    <cellStyle name="Separador de milhares 3 3 2 3 4 2 2" xfId="11988"/>
    <cellStyle name="Separador de milhares 3 3 2 3 4 2 3" xfId="13252"/>
    <cellStyle name="Separador de milhares 3 3 2 3 4 3" xfId="13657"/>
    <cellStyle name="Separador de milhares 3 3 2 3 4 4" xfId="13405"/>
    <cellStyle name="Separador de milhares 3 3 2 3 5" xfId="6727"/>
    <cellStyle name="Separador de milhares 3 3 2 3 6" xfId="5045"/>
    <cellStyle name="Separador de milhares 3 3 2 4" xfId="5907"/>
    <cellStyle name="Separador de milhares 3 3 2 4 2" xfId="8413"/>
    <cellStyle name="Separador de milhares 3 3 2 4 2 2" xfId="11141"/>
    <cellStyle name="Separador de milhares 3 3 2 4 2 3" xfId="12963"/>
    <cellStyle name="Separador de milhares 3 3 2 4 3" xfId="12313"/>
    <cellStyle name="Separador de milhares 3 3 2 4 3 2" xfId="15380"/>
    <cellStyle name="Separador de milhares 3 3 2 4 3 3" xfId="13754"/>
    <cellStyle name="Separador de milhares 3 3 2 4 4" xfId="12026"/>
    <cellStyle name="Separador de milhares 3 3 2 4 5" xfId="13088"/>
    <cellStyle name="Separador de milhares 3 3 2 5" xfId="8414"/>
    <cellStyle name="Separador de milhares 3 3 2 5 2" xfId="8415"/>
    <cellStyle name="Separador de milhares 3 3 2 5 2 2" xfId="11118"/>
    <cellStyle name="Separador de milhares 3 3 2 5 2 3" xfId="11879"/>
    <cellStyle name="Separador de milhares 3 3 2 5 3" xfId="12399"/>
    <cellStyle name="Separador de milhares 3 3 2 5 4" xfId="13238"/>
    <cellStyle name="Separador de milhares 3 3 2 6" xfId="8416"/>
    <cellStyle name="Separador de milhares 3 3 2 6 2" xfId="8417"/>
    <cellStyle name="Separador de milhares 3 3 2 6 2 2" xfId="11512"/>
    <cellStyle name="Separador de milhares 3 3 2 6 2 3" xfId="13282"/>
    <cellStyle name="Separador de milhares 3 3 2 6 3" xfId="10959"/>
    <cellStyle name="Separador de milhares 3 3 2 6 4" xfId="13304"/>
    <cellStyle name="Separador de milhares 3 3 2 7" xfId="8418"/>
    <cellStyle name="Separador de milhares 3 3 2 7 2" xfId="8419"/>
    <cellStyle name="Separador de milhares 3 3 2 7 2 2" xfId="11665"/>
    <cellStyle name="Separador de milhares 3 3 2 7 2 3" xfId="13206"/>
    <cellStyle name="Separador de milhares 3 3 2 7 3" xfId="11157"/>
    <cellStyle name="Separador de milhares 3 3 2 7 4" xfId="13242"/>
    <cellStyle name="Separador de milhares 3 3 2 8" xfId="8420"/>
    <cellStyle name="Separador de milhares 3 3 2 8 2" xfId="8421"/>
    <cellStyle name="Separador de milhares 3 3 2 8 2 2" xfId="13229"/>
    <cellStyle name="Separador de milhares 3 3 2 8 2 3" xfId="10965"/>
    <cellStyle name="Separador de milhares 3 3 2 8 3" xfId="13292"/>
    <cellStyle name="Separador de milhares 3 3 2 8 4" xfId="13209"/>
    <cellStyle name="Separador de milhares 3 3 2 9" xfId="8422"/>
    <cellStyle name="Separador de milhares 3 3 2 9 2" xfId="8423"/>
    <cellStyle name="Separador de milhares 3 3 2 9 2 2" xfId="12866"/>
    <cellStyle name="Separador de milhares 3 3 2 9 2 3" xfId="13208"/>
    <cellStyle name="Separador de milhares 3 3 2 9 3" xfId="13090"/>
    <cellStyle name="Separador de milhares 3 3 2 9 4" xfId="13207"/>
    <cellStyle name="Separador de milhares 3 3 3" xfId="858"/>
    <cellStyle name="Separador de milhares 3 3 3 2" xfId="2155"/>
    <cellStyle name="Separador de milhares 3 3 3 2 2" xfId="3284"/>
    <cellStyle name="Separador de milhares 3 3 3 2 2 2" xfId="4620"/>
    <cellStyle name="Separador de milhares 3 3 3 2 2 3" xfId="5453"/>
    <cellStyle name="Separador de milhares 3 3 3 2 3" xfId="4100"/>
    <cellStyle name="Separador de milhares 3 3 3 2 3 2" xfId="6183"/>
    <cellStyle name="Separador de milhares 3 3 3 3" xfId="2154"/>
    <cellStyle name="Separador de milhares 3 3 3 3 2" xfId="3283"/>
    <cellStyle name="Separador de milhares 3 3 3 3 2 2" xfId="4619"/>
    <cellStyle name="Separador de milhares 3 3 3 3 2 3" xfId="5452"/>
    <cellStyle name="Separador de milhares 3 3 3 3 3" xfId="4358"/>
    <cellStyle name="Separador de milhares 3 3 3 3 3 2" xfId="6182"/>
    <cellStyle name="Separador de milhares 3 3 3 4" xfId="3143"/>
    <cellStyle name="Separador de milhares 3 3 3 4 2" xfId="3973"/>
    <cellStyle name="Separador de milhares 3 3 3 4 2 2" xfId="6543"/>
    <cellStyle name="Separador de milhares 3 3 3 4 3" xfId="5312"/>
    <cellStyle name="Separador de milhares 3 3 3 5" xfId="3892"/>
    <cellStyle name="Separador de milhares 3 3 3 5 2" xfId="6033"/>
    <cellStyle name="Separador de milhares 3 3 3 6" xfId="6728"/>
    <cellStyle name="Separador de milhares 3 3 3 7" xfId="5046"/>
    <cellStyle name="Separador de milhares 3 3 4" xfId="2982"/>
    <cellStyle name="Separador de milhares 3 3 4 2" xfId="3713"/>
    <cellStyle name="Separador de milhares 3 3 4 2 2" xfId="5894"/>
    <cellStyle name="Separador de milhares 3 3 4 2 2 2" xfId="11982"/>
    <cellStyle name="Separador de milhares 3 3 4 2 2 3" xfId="11132"/>
    <cellStyle name="Separador de milhares 3 3 4 2 3" xfId="13674"/>
    <cellStyle name="Separador de milhares 3 3 5" xfId="8424"/>
    <cellStyle name="Separador de milhares 3 3 5 2" xfId="11458"/>
    <cellStyle name="Separador de milhares 3 3 5 3" xfId="11069"/>
    <cellStyle name="Separador de milhares 3 3 6" xfId="8425"/>
    <cellStyle name="Separador de milhares 3 3 6 2" xfId="14039"/>
    <cellStyle name="Separador de milhares 3 3 6 3" xfId="13381"/>
    <cellStyle name="Separador de milhares 3 4" xfId="114"/>
    <cellStyle name="Separador de milhares 3 4 2" xfId="859"/>
    <cellStyle name="Separador de milhares 3 4 2 2" xfId="3144"/>
    <cellStyle name="Separador de milhares 3 4 2 2 2" xfId="3785"/>
    <cellStyle name="Separador de milhares 3 4 2 2 2 2" xfId="6544"/>
    <cellStyle name="Separador de milhares 3 4 2 2 3" xfId="5313"/>
    <cellStyle name="Separador de milhares 3 4 2 3" xfId="3893"/>
    <cellStyle name="Separador de milhares 3 4 2 3 2" xfId="6034"/>
    <cellStyle name="Separador de milhares 3 4 2 4" xfId="6729"/>
    <cellStyle name="Separador de milhares 3 4 2 5" xfId="5047"/>
    <cellStyle name="Separador de milhares 3 4 3" xfId="5895"/>
    <cellStyle name="Separador de milhares 3 5" xfId="110"/>
    <cellStyle name="Separador de milhares 3 5 2" xfId="860"/>
    <cellStyle name="Separador de milhares 3 5 2 2" xfId="3145"/>
    <cellStyle name="Separador de milhares 3 5 2 2 2" xfId="3756"/>
    <cellStyle name="Separador de milhares 3 5 2 2 2 2" xfId="6545"/>
    <cellStyle name="Separador de milhares 3 5 2 2 3" xfId="5314"/>
    <cellStyle name="Separador de milhares 3 5 2 2 3 2" xfId="12918"/>
    <cellStyle name="Separador de milhares 3 5 2 2 3 3" xfId="12960"/>
    <cellStyle name="Separador de milhares 3 5 2 2 4" xfId="13608"/>
    <cellStyle name="Separador de milhares 3 5 2 3" xfId="3894"/>
    <cellStyle name="Separador de milhares 3 5 2 3 2" xfId="6035"/>
    <cellStyle name="Separador de milhares 3 5 2 4" xfId="6730"/>
    <cellStyle name="Separador de milhares 3 5 2 5" xfId="5048"/>
    <cellStyle name="Separador de milhares 3 5 3" xfId="2983"/>
    <cellStyle name="Separador de milhares 3 5 3 2" xfId="8426"/>
    <cellStyle name="Separador de milhares 3 5 3 2 2" xfId="12413"/>
    <cellStyle name="Separador de milhares 3 5 3 2 3" xfId="11072"/>
    <cellStyle name="Separador de milhares 3 5 3 3" xfId="8427"/>
    <cellStyle name="Separador de milhares 3 5 3 4" xfId="13547"/>
    <cellStyle name="Separador de milhares 3 5 4" xfId="5891"/>
    <cellStyle name="Separador de milhares 3 5 4 2" xfId="11406"/>
    <cellStyle name="Separador de milhares 3 5 4 3" xfId="13303"/>
    <cellStyle name="Separador de milhares 3 6" xfId="586"/>
    <cellStyle name="Separador de milhares 3 6 2" xfId="587"/>
    <cellStyle name="Separador de milhares 3 6 2 2" xfId="861"/>
    <cellStyle name="Separador de milhares 3 6 2 2 2" xfId="3146"/>
    <cellStyle name="Separador de milhares 3 6 2 2 2 2" xfId="4339"/>
    <cellStyle name="Separador de milhares 3 6 2 2 2 2 2" xfId="6546"/>
    <cellStyle name="Separador de milhares 3 6 2 2 2 3" xfId="5315"/>
    <cellStyle name="Separador de milhares 3 6 2 2 3" xfId="3895"/>
    <cellStyle name="Separador de milhares 3 6 2 2 3 2" xfId="6036"/>
    <cellStyle name="Separador de milhares 3 6 2 2 4" xfId="6731"/>
    <cellStyle name="Separador de milhares 3 6 2 2 5" xfId="5049"/>
    <cellStyle name="Separador de milhares 3 6 2 3" xfId="5933"/>
    <cellStyle name="Separador de milhares 3 6 3" xfId="862"/>
    <cellStyle name="Separador de milhares 3 6 3 2" xfId="3147"/>
    <cellStyle name="Separador de milhares 3 6 3 2 2" xfId="3825"/>
    <cellStyle name="Separador de milhares 3 6 3 2 2 2" xfId="6547"/>
    <cellStyle name="Separador de milhares 3 6 3 2 3" xfId="5316"/>
    <cellStyle name="Separador de milhares 3 6 3 3" xfId="3896"/>
    <cellStyle name="Separador de milhares 3 6 3 3 2" xfId="6037"/>
    <cellStyle name="Separador de milhares 3 6 3 4" xfId="6732"/>
    <cellStyle name="Separador de milhares 3 6 3 5" xfId="5050"/>
    <cellStyle name="Separador de milhares 3 6 4" xfId="5932"/>
    <cellStyle name="Separador de milhares 3 7" xfId="588"/>
    <cellStyle name="Separador de milhares 3 7 2" xfId="863"/>
    <cellStyle name="Separador de milhares 3 7 2 2" xfId="2156"/>
    <cellStyle name="Separador de milhares 3 7 2 2 2" xfId="3285"/>
    <cellStyle name="Separador de milhares 3 7 2 2 2 2" xfId="4621"/>
    <cellStyle name="Separador de milhares 3 7 2 2 2 3" xfId="5454"/>
    <cellStyle name="Separador de milhares 3 7 2 2 3" xfId="4413"/>
    <cellStyle name="Separador de milhares 3 7 2 2 3 2" xfId="6184"/>
    <cellStyle name="Separador de milhares 3 7 2 3" xfId="3148"/>
    <cellStyle name="Separador de milhares 3 7 2 3 2" xfId="4113"/>
    <cellStyle name="Separador de milhares 3 7 2 3 2 2" xfId="6548"/>
    <cellStyle name="Separador de milhares 3 7 2 3 3" xfId="5317"/>
    <cellStyle name="Separador de milhares 3 7 2 4" xfId="3897"/>
    <cellStyle name="Separador de milhares 3 7 2 4 2" xfId="6038"/>
    <cellStyle name="Separador de milhares 3 7 2 5" xfId="6733"/>
    <cellStyle name="Separador de milhares 3 7 2 6" xfId="5051"/>
    <cellStyle name="Separador de milhares 3 7 3" xfId="5934"/>
    <cellStyle name="Separador de milhares 3 8" xfId="864"/>
    <cellStyle name="Separador de milhares 3 8 2" xfId="1081"/>
    <cellStyle name="Separador de milhares 3 8 2 2" xfId="2158"/>
    <cellStyle name="Separador de milhares 3 8 2 2 2" xfId="3287"/>
    <cellStyle name="Separador de milhares 3 8 2 2 2 2" xfId="4623"/>
    <cellStyle name="Separador de milhares 3 8 2 2 2 3" xfId="5456"/>
    <cellStyle name="Separador de milhares 3 8 2 2 3" xfId="4197"/>
    <cellStyle name="Separador de milhares 3 8 2 2 3 2" xfId="6186"/>
    <cellStyle name="Separador de milhares 3 8 2 3" xfId="3213"/>
    <cellStyle name="Separador de milhares 3 8 2 3 2" xfId="4555"/>
    <cellStyle name="Separador de milhares 3 8 2 3 3" xfId="5382"/>
    <cellStyle name="Separador de milhares 3 8 2 3 3 2" xfId="12480"/>
    <cellStyle name="Separador de milhares 3 8 2 3 3 3" xfId="11121"/>
    <cellStyle name="Separador de milhares 3 8 2 4" xfId="4129"/>
    <cellStyle name="Separador de milhares 3 8 2 4 2" xfId="6106"/>
    <cellStyle name="Separador de milhares 3 8 3" xfId="2157"/>
    <cellStyle name="Separador de milhares 3 8 3 2" xfId="3286"/>
    <cellStyle name="Separador de milhares 3 8 3 2 2" xfId="4622"/>
    <cellStyle name="Separador de milhares 3 8 3 2 3" xfId="5455"/>
    <cellStyle name="Separador de milhares 3 8 3 3" xfId="4456"/>
    <cellStyle name="Separador de milhares 3 8 3 3 2" xfId="6185"/>
    <cellStyle name="Separador de milhares 3 8 4" xfId="3149"/>
    <cellStyle name="Separador de milhares 3 8 4 2" xfId="4192"/>
    <cellStyle name="Separador de milhares 3 8 4 2 2" xfId="6549"/>
    <cellStyle name="Separador de milhares 3 8 4 3" xfId="5318"/>
    <cellStyle name="Separador de milhares 3 8 4 3 2" xfId="11168"/>
    <cellStyle name="Separador de milhares 3 8 4 3 3" xfId="13342"/>
    <cellStyle name="Separador de milhares 3 8 4 4" xfId="12314"/>
    <cellStyle name="Separador de milhares 3 8 5" xfId="3898"/>
    <cellStyle name="Separador de milhares 3 8 5 2" xfId="6039"/>
    <cellStyle name="Separador de milhares 3 8 6" xfId="6734"/>
    <cellStyle name="Separador de milhares 3 8 7" xfId="5052"/>
    <cellStyle name="Separador de milhares 3 9" xfId="2159"/>
    <cellStyle name="Separador de milhares 3 9 2" xfId="2160"/>
    <cellStyle name="Separador de milhares 3 9 2 2" xfId="3289"/>
    <cellStyle name="Separador de milhares 3 9 2 2 2" xfId="4625"/>
    <cellStyle name="Separador de milhares 3 9 2 2 3" xfId="5458"/>
    <cellStyle name="Separador de milhares 3 9 2 3" xfId="3752"/>
    <cellStyle name="Separador de milhares 3 9 2 3 2" xfId="6188"/>
    <cellStyle name="Separador de milhares 3 9 3" xfId="3288"/>
    <cellStyle name="Separador de milhares 3 9 3 2" xfId="4624"/>
    <cellStyle name="Separador de milhares 3 9 3 3" xfId="5457"/>
    <cellStyle name="Separador de milhares 3 9 4" xfId="3857"/>
    <cellStyle name="Separador de milhares 3 9 4 2" xfId="6187"/>
    <cellStyle name="Separador de milhares 4" xfId="329"/>
    <cellStyle name="Separador de milhares 4 2" xfId="991"/>
    <cellStyle name="Separador de milhares 4 2 2" xfId="2985"/>
    <cellStyle name="Separador de milhares 4 2 2 2" xfId="3674"/>
    <cellStyle name="Separador de milhares 4 2 2 2 2" xfId="4952"/>
    <cellStyle name="Separador de milhares 4 2 2 2 3" xfId="5843"/>
    <cellStyle name="Separador de milhares 4 2 2 2 3 2" xfId="11735"/>
    <cellStyle name="Separador de milhares 4 2 2 2 3 3" xfId="13241"/>
    <cellStyle name="Separador de milhares 4 2 2 2 4" xfId="13637"/>
    <cellStyle name="Separador de milhares 4 2 2 3" xfId="8428"/>
    <cellStyle name="Separador de milhares 4 2 2 3 2" xfId="11535"/>
    <cellStyle name="Separador de milhares 4 2 2 4" xfId="8429"/>
    <cellStyle name="Separador de milhares 4 2 3" xfId="2984"/>
    <cellStyle name="Separador de milhares 4 2 3 2" xfId="3673"/>
    <cellStyle name="Separador de milhares 4 2 3 2 2" xfId="4951"/>
    <cellStyle name="Separador de milhares 4 2 3 2 3" xfId="5842"/>
    <cellStyle name="Separador de milhares 4 2 3 3" xfId="4417"/>
    <cellStyle name="Separador de milhares 4 2 3 3 2" xfId="6866"/>
    <cellStyle name="Separador de milhares 4 2 3 4" xfId="5184"/>
    <cellStyle name="Separador de milhares 4 2 4" xfId="6100"/>
    <cellStyle name="Separador de milhares 4 2 5" xfId="8430"/>
    <cellStyle name="Separador de milhares 4 3" xfId="992"/>
    <cellStyle name="Separador de milhares 4 3 2" xfId="2986"/>
    <cellStyle name="Separador de milhares 4 3 2 2" xfId="3675"/>
    <cellStyle name="Separador de milhares 4 3 2 2 2" xfId="4953"/>
    <cellStyle name="Separador de milhares 4 3 2 2 3" xfId="5844"/>
    <cellStyle name="Separador de milhares 4 3 2 2 3 2" xfId="11850"/>
    <cellStyle name="Separador de milhares 4 3 2 2 3 3" xfId="11754"/>
    <cellStyle name="Separador de milhares 4 3 2 3" xfId="8431"/>
    <cellStyle name="Separador de milhares 4 3 3" xfId="3209"/>
    <cellStyle name="Separador de milhares 4 3 3 2" xfId="4551"/>
    <cellStyle name="Separador de milhares 4 3 3 3" xfId="5378"/>
    <cellStyle name="Separador de milhares 4 3 3 3 2" xfId="11179"/>
    <cellStyle name="Separador de milhares 4 3 3 3 3" xfId="11163"/>
    <cellStyle name="Separador de milhares 4 3 3 4" xfId="13619"/>
    <cellStyle name="Separador de milhares 4 3 3 5" xfId="13406"/>
    <cellStyle name="Separador de milhares 4 3 4" xfId="4449"/>
    <cellStyle name="Separador de milhares 4 3 4 2" xfId="6101"/>
    <cellStyle name="Separador de milhares 4 4" xfId="8432"/>
    <cellStyle name="Separador de milhares 4 4 2" xfId="12316"/>
    <cellStyle name="Separador de milhares 4 4 3" xfId="13205"/>
    <cellStyle name="Separador de milhares 4 5" xfId="8433"/>
    <cellStyle name="Separador de milhares 4 5 2" xfId="12315"/>
    <cellStyle name="Separador de milhares 4 5 3" xfId="13097"/>
    <cellStyle name="Separador de milhares 5" xfId="2987"/>
    <cellStyle name="Separador de milhares 5 2" xfId="2988"/>
    <cellStyle name="Separador de milhares 5 2 2" xfId="8434"/>
    <cellStyle name="Separador de milhares 5 3" xfId="3676"/>
    <cellStyle name="Separador de milhares 5 3 2" xfId="4954"/>
    <cellStyle name="Separador de milhares 5 3 3" xfId="5845"/>
    <cellStyle name="Separador de milhares 5 3 3 2" xfId="11604"/>
    <cellStyle name="Separador de milhares 5 3 3 3" xfId="12004"/>
    <cellStyle name="Separador de milhares 5 4" xfId="8435"/>
    <cellStyle name="Separador de milhares 6" xfId="2989"/>
    <cellStyle name="Separador de milhares 7" xfId="2990"/>
    <cellStyle name="Separador de milhares 7 10" xfId="8436"/>
    <cellStyle name="Separador de milhares 7 2" xfId="2991"/>
    <cellStyle name="Separador de milhares 7 2 2" xfId="3678"/>
    <cellStyle name="Separador de milhares 7 2 2 2" xfId="4956"/>
    <cellStyle name="Separador de milhares 7 2 2 3" xfId="5847"/>
    <cellStyle name="Separador de milhares 7 2 2 3 2" xfId="11990"/>
    <cellStyle name="Separador de milhares 7 2 2 3 3" xfId="13204"/>
    <cellStyle name="Separador de milhares 7 2 2 4" xfId="13639"/>
    <cellStyle name="Separador de milhares 7 2 3" xfId="8437"/>
    <cellStyle name="Separador de milhares 7 2 3 2" xfId="13311"/>
    <cellStyle name="Separador de milhares 7 2 4" xfId="8438"/>
    <cellStyle name="Separador de milhares 7 3" xfId="2992"/>
    <cellStyle name="Separador de milhares 7 3 2" xfId="3679"/>
    <cellStyle name="Separador de milhares 7 3 2 2" xfId="4957"/>
    <cellStyle name="Separador de milhares 7 3 2 3" xfId="5848"/>
    <cellStyle name="Separador de milhares 7 3 2 3 2" xfId="11861"/>
    <cellStyle name="Separador de milhares 7 3 2 3 3" xfId="12355"/>
    <cellStyle name="Separador de milhares 7 3 2 4" xfId="13640"/>
    <cellStyle name="Separador de milhares 7 3 3" xfId="8439"/>
    <cellStyle name="Separador de milhares 7 3 3 2" xfId="11709"/>
    <cellStyle name="Separador de milhares 7 3 4" xfId="8440"/>
    <cellStyle name="Separador de milhares 7 4" xfId="2993"/>
    <cellStyle name="Separador de milhares 7 4 2" xfId="3680"/>
    <cellStyle name="Separador de milhares 7 4 2 2" xfId="4958"/>
    <cellStyle name="Separador de milhares 7 4 2 3" xfId="5849"/>
    <cellStyle name="Separador de milhares 7 4 2 3 2" xfId="11680"/>
    <cellStyle name="Separador de milhares 7 4 2 3 3" xfId="11158"/>
    <cellStyle name="Separador de milhares 7 4 2 4" xfId="13641"/>
    <cellStyle name="Separador de milhares 7 4 3" xfId="8441"/>
    <cellStyle name="Separador de milhares 7 4 3 2" xfId="13250"/>
    <cellStyle name="Separador de milhares 7 4 4" xfId="8442"/>
    <cellStyle name="Separador de milhares 7 5" xfId="2994"/>
    <cellStyle name="Separador de milhares 7 5 2" xfId="3681"/>
    <cellStyle name="Separador de milhares 7 5 2 2" xfId="4959"/>
    <cellStyle name="Separador de milhares 7 5 2 3" xfId="5850"/>
    <cellStyle name="Separador de milhares 7 5 2 3 2" xfId="11935"/>
    <cellStyle name="Separador de milhares 7 5 2 3 3" xfId="10933"/>
    <cellStyle name="Separador de milhares 7 5 2 4" xfId="13642"/>
    <cellStyle name="Separador de milhares 7 5 3" xfId="8443"/>
    <cellStyle name="Separador de milhares 7 5 3 2" xfId="11954"/>
    <cellStyle name="Separador de milhares 7 5 4" xfId="8444"/>
    <cellStyle name="Separador de milhares 7 6" xfId="2995"/>
    <cellStyle name="Separador de milhares 7 6 2" xfId="3682"/>
    <cellStyle name="Separador de milhares 7 6 2 2" xfId="4960"/>
    <cellStyle name="Separador de milhares 7 6 2 3" xfId="5851"/>
    <cellStyle name="Separador de milhares 7 6 2 3 2" xfId="11747"/>
    <cellStyle name="Separador de milhares 7 6 2 3 3" xfId="13203"/>
    <cellStyle name="Separador de milhares 7 6 2 4" xfId="13643"/>
    <cellStyle name="Separador de milhares 7 6 3" xfId="8445"/>
    <cellStyle name="Separador de milhares 7 6 3 2" xfId="12327"/>
    <cellStyle name="Separador de milhares 7 6 4" xfId="8446"/>
    <cellStyle name="Separador de milhares 7 7" xfId="2996"/>
    <cellStyle name="Separador de milhares 7 7 2" xfId="3683"/>
    <cellStyle name="Separador de milhares 7 7 2 2" xfId="4961"/>
    <cellStyle name="Separador de milhares 7 7 2 3" xfId="5852"/>
    <cellStyle name="Separador de milhares 7 7 2 3 2" xfId="12490"/>
    <cellStyle name="Separador de milhares 7 7 2 3 3" xfId="11541"/>
    <cellStyle name="Separador de milhares 7 7 2 4" xfId="13644"/>
    <cellStyle name="Separador de milhares 7 7 3" xfId="8447"/>
    <cellStyle name="Separador de milhares 7 7 3 2" xfId="12031"/>
    <cellStyle name="Separador de milhares 7 7 4" xfId="8448"/>
    <cellStyle name="Separador de milhares 7 8" xfId="3677"/>
    <cellStyle name="Separador de milhares 7 8 2" xfId="4955"/>
    <cellStyle name="Separador de milhares 7 8 3" xfId="5846"/>
    <cellStyle name="Separador de milhares 7 8 3 2" xfId="11707"/>
    <cellStyle name="Separador de milhares 7 8 3 3" xfId="13001"/>
    <cellStyle name="Separador de milhares 7 8 4" xfId="13638"/>
    <cellStyle name="Separador de milhares 7 9" xfId="8449"/>
    <cellStyle name="Separador de milhares 7 9 2" xfId="11881"/>
    <cellStyle name="Separador de milhares 8" xfId="2997"/>
    <cellStyle name="Separador de milhares 8 2" xfId="8450"/>
    <cellStyle name="Sepavador de milhares [0]_Pasta2" xfId="330"/>
    <cellStyle name="Standard_RP100_01 (metr.)" xfId="331"/>
    <cellStyle name="sub-total" xfId="2998"/>
    <cellStyle name="sub-total 2" xfId="3684"/>
    <cellStyle name="sub-total 2 2" xfId="4962"/>
    <cellStyle name="sub-total 2 3" xfId="5853"/>
    <cellStyle name="sub-total 3" xfId="4421"/>
    <cellStyle name="sub-total 3 2" xfId="6867"/>
    <cellStyle name="sub-total 4" xfId="5185"/>
    <cellStyle name="Texto de Aviso 2" xfId="420"/>
    <cellStyle name="Texto de Aviso 2 2" xfId="2999"/>
    <cellStyle name="Texto Explicativo 2" xfId="421"/>
    <cellStyle name="Texto Explicativo 2 2" xfId="3000"/>
    <cellStyle name="Title" xfId="422"/>
    <cellStyle name="Título 1 1" xfId="3001"/>
    <cellStyle name="Título 1 2" xfId="423"/>
    <cellStyle name="Título 1 2 2" xfId="3002"/>
    <cellStyle name="Título 1 2 3" xfId="10643"/>
    <cellStyle name="Título 2 2" xfId="424"/>
    <cellStyle name="Título 2 2 2" xfId="3003"/>
    <cellStyle name="Título 2 2 3" xfId="10644"/>
    <cellStyle name="Título 3 2" xfId="425"/>
    <cellStyle name="Título 3 2 2" xfId="3004"/>
    <cellStyle name="Título 3 2 3" xfId="10645"/>
    <cellStyle name="Título 4 2" xfId="426"/>
    <cellStyle name="Título 4 2 2" xfId="3005"/>
    <cellStyle name="Título 4 2 3" xfId="10646"/>
    <cellStyle name="Título 5" xfId="427"/>
    <cellStyle name="Título 5 2" xfId="3006"/>
    <cellStyle name="Titulo1" xfId="332"/>
    <cellStyle name="Titulo2" xfId="333"/>
    <cellStyle name="Total 2" xfId="428"/>
    <cellStyle name="Total 2 10" xfId="6888"/>
    <cellStyle name="Total 2 10 2" xfId="12057"/>
    <cellStyle name="Total 2 10 2 2" xfId="15141"/>
    <cellStyle name="Total 2 10 3" xfId="12929"/>
    <cellStyle name="Total 2 10 3 2" xfId="15700"/>
    <cellStyle name="Total 2 10 4" xfId="14414"/>
    <cellStyle name="Total 2 10 5" xfId="13775"/>
    <cellStyle name="Total 2 11" xfId="13194"/>
    <cellStyle name="Total 2 11 2" xfId="15782"/>
    <cellStyle name="Total 2 12" xfId="11048"/>
    <cellStyle name="Total 2 12 2" xfId="14932"/>
    <cellStyle name="Total 2 13" xfId="12546"/>
    <cellStyle name="Total 2 13 2" xfId="15434"/>
    <cellStyle name="Total 2 14" xfId="14579"/>
    <cellStyle name="Total 2 15" xfId="13375"/>
    <cellStyle name="Total 2 2" xfId="3007"/>
    <cellStyle name="Total 2 2 10" xfId="13202"/>
    <cellStyle name="Total 2 2 10 2" xfId="15790"/>
    <cellStyle name="Total 2 2 11" xfId="11596"/>
    <cellStyle name="Total 2 2 11 2" xfId="15045"/>
    <cellStyle name="Total 2 2 12" xfId="11946"/>
    <cellStyle name="Total 2 2 12 2" xfId="15121"/>
    <cellStyle name="Total 2 2 13" xfId="14603"/>
    <cellStyle name="Total 2 2 14" xfId="13407"/>
    <cellStyle name="Total 2 2 2" xfId="4969"/>
    <cellStyle name="Total 2 2 2 10" xfId="11799"/>
    <cellStyle name="Total 2 2 2 10 2" xfId="12999"/>
    <cellStyle name="Total 2 2 2 10 2 2" xfId="15712"/>
    <cellStyle name="Total 2 2 2 10 3" xfId="15085"/>
    <cellStyle name="Total 2 2 2 11" xfId="12548"/>
    <cellStyle name="Total 2 2 2 11 2" xfId="15436"/>
    <cellStyle name="Total 2 2 2 12" xfId="14586"/>
    <cellStyle name="Total 2 2 2 13" xfId="13726"/>
    <cellStyle name="Total 2 2 2 2" xfId="7054"/>
    <cellStyle name="Total 2 2 2 2 2" xfId="8862"/>
    <cellStyle name="Total 2 2 2 2 2 2" xfId="12727"/>
    <cellStyle name="Total 2 2 2 2 2 2 2" xfId="15578"/>
    <cellStyle name="Total 2 2 2 2 2 3" xfId="12527"/>
    <cellStyle name="Total 2 2 2 2 2 3 2" xfId="15421"/>
    <cellStyle name="Total 2 2 2 2 2 4" xfId="14847"/>
    <cellStyle name="Total 2 2 2 2 2 5" xfId="14198"/>
    <cellStyle name="Total 2 2 2 2 3" xfId="12212"/>
    <cellStyle name="Total 2 2 2 2 3 2" xfId="15288"/>
    <cellStyle name="Total 2 2 2 2 4" xfId="12340"/>
    <cellStyle name="Total 2 2 2 2 4 2" xfId="15384"/>
    <cellStyle name="Total 2 2 2 2 5" xfId="14472"/>
    <cellStyle name="Total 2 2 2 2 6" xfId="13935"/>
    <cellStyle name="Total 2 2 2 3" xfId="7076"/>
    <cellStyle name="Total 2 2 2 3 2" xfId="8883"/>
    <cellStyle name="Total 2 2 2 3 2 2" xfId="12746"/>
    <cellStyle name="Total 2 2 2 3 2 2 2" xfId="15596"/>
    <cellStyle name="Total 2 2 2 3 2 3" xfId="11625"/>
    <cellStyle name="Total 2 2 2 3 2 3 2" xfId="15053"/>
    <cellStyle name="Total 2 2 2 3 2 4" xfId="14861"/>
    <cellStyle name="Total 2 2 2 3 2 5" xfId="14219"/>
    <cellStyle name="Total 2 2 2 3 3" xfId="12232"/>
    <cellStyle name="Total 2 2 2 3 3 2" xfId="15306"/>
    <cellStyle name="Total 2 2 2 3 4" xfId="13051"/>
    <cellStyle name="Total 2 2 2 3 4 2" xfId="15722"/>
    <cellStyle name="Total 2 2 2 3 5" xfId="14466"/>
    <cellStyle name="Total 2 2 2 3 6" xfId="13956"/>
    <cellStyle name="Total 2 2 2 4" xfId="7011"/>
    <cellStyle name="Total 2 2 2 4 2" xfId="8828"/>
    <cellStyle name="Total 2 2 2 4 2 2" xfId="12695"/>
    <cellStyle name="Total 2 2 2 4 2 2 2" xfId="15549"/>
    <cellStyle name="Total 2 2 2 4 2 3" xfId="11852"/>
    <cellStyle name="Total 2 2 2 4 2 3 2" xfId="15101"/>
    <cellStyle name="Total 2 2 2 4 2 4" xfId="14402"/>
    <cellStyle name="Total 2 2 2 4 2 5" xfId="14164"/>
    <cellStyle name="Total 2 2 2 4 3" xfId="12172"/>
    <cellStyle name="Total 2 2 2 4 3 2" xfId="15250"/>
    <cellStyle name="Total 2 2 2 4 4" xfId="11793"/>
    <cellStyle name="Total 2 2 2 4 4 2" xfId="15084"/>
    <cellStyle name="Total 2 2 2 4 5" xfId="14492"/>
    <cellStyle name="Total 2 2 2 4 6" xfId="13893"/>
    <cellStyle name="Total 2 2 2 5" xfId="7087"/>
    <cellStyle name="Total 2 2 2 5 2" xfId="8894"/>
    <cellStyle name="Total 2 2 2 5 2 2" xfId="12757"/>
    <cellStyle name="Total 2 2 2 5 2 2 2" xfId="15607"/>
    <cellStyle name="Total 2 2 2 5 2 3" xfId="11693"/>
    <cellStyle name="Total 2 2 2 5 2 3 2" xfId="15069"/>
    <cellStyle name="Total 2 2 2 5 2 4" xfId="14559"/>
    <cellStyle name="Total 2 2 2 5 2 5" xfId="14230"/>
    <cellStyle name="Total 2 2 2 5 3" xfId="12243"/>
    <cellStyle name="Total 2 2 2 5 3 2" xfId="15317"/>
    <cellStyle name="Total 2 2 2 5 4" xfId="12342"/>
    <cellStyle name="Total 2 2 2 5 4 2" xfId="15385"/>
    <cellStyle name="Total 2 2 2 5 5" xfId="14734"/>
    <cellStyle name="Total 2 2 2 5 6" xfId="13967"/>
    <cellStyle name="Total 2 2 2 6" xfId="6978"/>
    <cellStyle name="Total 2 2 2 6 2" xfId="8801"/>
    <cellStyle name="Total 2 2 2 6 2 2" xfId="12670"/>
    <cellStyle name="Total 2 2 2 6 2 2 2" xfId="15525"/>
    <cellStyle name="Total 2 2 2 6 2 3" xfId="10979"/>
    <cellStyle name="Total 2 2 2 6 2 3 2" xfId="14923"/>
    <cellStyle name="Total 2 2 2 6 2 4" xfId="14427"/>
    <cellStyle name="Total 2 2 2 6 2 5" xfId="14137"/>
    <cellStyle name="Total 2 2 2 6 3" xfId="12141"/>
    <cellStyle name="Total 2 2 2 6 3 2" xfId="15220"/>
    <cellStyle name="Total 2 2 2 6 4" xfId="11654"/>
    <cellStyle name="Total 2 2 2 6 4 2" xfId="15061"/>
    <cellStyle name="Total 2 2 2 6 5" xfId="14759"/>
    <cellStyle name="Total 2 2 2 6 6" xfId="13860"/>
    <cellStyle name="Total 2 2 2 7" xfId="7112"/>
    <cellStyle name="Total 2 2 2 7 2" xfId="8919"/>
    <cellStyle name="Total 2 2 2 7 2 2" xfId="12778"/>
    <cellStyle name="Total 2 2 2 7 2 2 2" xfId="15628"/>
    <cellStyle name="Total 2 2 2 7 2 3" xfId="12582"/>
    <cellStyle name="Total 2 2 2 7 2 3 2" xfId="15442"/>
    <cellStyle name="Total 2 2 2 7 2 4" xfId="14676"/>
    <cellStyle name="Total 2 2 2 7 2 5" xfId="14255"/>
    <cellStyle name="Total 2 2 2 7 3" xfId="12264"/>
    <cellStyle name="Total 2 2 2 7 3 2" xfId="15338"/>
    <cellStyle name="Total 2 2 2 7 4" xfId="11063"/>
    <cellStyle name="Total 2 2 2 7 4 2" xfId="14938"/>
    <cellStyle name="Total 2 2 2 7 5" xfId="14450"/>
    <cellStyle name="Total 2 2 2 7 6" xfId="13992"/>
    <cellStyle name="Total 2 2 2 8" xfId="7134"/>
    <cellStyle name="Total 2 2 2 8 2" xfId="8941"/>
    <cellStyle name="Total 2 2 2 8 2 2" xfId="12798"/>
    <cellStyle name="Total 2 2 2 8 2 2 2" xfId="15647"/>
    <cellStyle name="Total 2 2 2 8 2 3" xfId="11445"/>
    <cellStyle name="Total 2 2 2 8 2 3 2" xfId="15025"/>
    <cellStyle name="Total 2 2 2 8 2 4" xfId="14632"/>
    <cellStyle name="Total 2 2 2 8 2 5" xfId="14277"/>
    <cellStyle name="Total 2 2 2 8 3" xfId="12284"/>
    <cellStyle name="Total 2 2 2 8 3 2" xfId="15357"/>
    <cellStyle name="Total 2 2 2 8 4" xfId="13244"/>
    <cellStyle name="Total 2 2 2 8 4 2" xfId="15795"/>
    <cellStyle name="Total 2 2 2 8 5" xfId="14437"/>
    <cellStyle name="Total 2 2 2 8 6" xfId="14014"/>
    <cellStyle name="Total 2 2 2 9" xfId="6962"/>
    <cellStyle name="Total 2 2 2 9 2" xfId="12125"/>
    <cellStyle name="Total 2 2 2 9 2 2" xfId="15205"/>
    <cellStyle name="Total 2 2 2 9 3" xfId="11983"/>
    <cellStyle name="Total 2 2 2 9 3 2" xfId="15124"/>
    <cellStyle name="Total 2 2 2 9 4" xfId="14762"/>
    <cellStyle name="Total 2 2 2 9 5" xfId="13844"/>
    <cellStyle name="Total 2 2 3" xfId="6995"/>
    <cellStyle name="Total 2 2 3 2" xfId="8815"/>
    <cellStyle name="Total 2 2 3 2 2" xfId="12683"/>
    <cellStyle name="Total 2 2 3 2 2 2" xfId="15537"/>
    <cellStyle name="Total 2 2 3 2 3" xfId="12819"/>
    <cellStyle name="Total 2 2 3 2 3 2" xfId="15666"/>
    <cellStyle name="Total 2 2 3 2 4" xfId="14700"/>
    <cellStyle name="Total 2 2 3 2 5" xfId="14151"/>
    <cellStyle name="Total 2 2 3 3" xfId="12157"/>
    <cellStyle name="Total 2 2 3 3 2" xfId="15235"/>
    <cellStyle name="Total 2 2 3 4" xfId="12822"/>
    <cellStyle name="Total 2 2 3 4 2" xfId="15669"/>
    <cellStyle name="Total 2 2 3 5" xfId="14757"/>
    <cellStyle name="Total 2 2 3 6" xfId="13877"/>
    <cellStyle name="Total 2 2 4" xfId="6877"/>
    <cellStyle name="Total 2 2 4 2" xfId="8717"/>
    <cellStyle name="Total 2 2 4 2 2" xfId="12591"/>
    <cellStyle name="Total 2 2 4 2 2 2" xfId="15449"/>
    <cellStyle name="Total 2 2 4 2 3" xfId="12503"/>
    <cellStyle name="Total 2 2 4 2 3 2" xfId="15413"/>
    <cellStyle name="Total 2 2 4 2 4" xfId="14390"/>
    <cellStyle name="Total 2 2 4 2 5" xfId="14053"/>
    <cellStyle name="Total 2 2 4 3" xfId="12046"/>
    <cellStyle name="Total 2 2 4 3 2" xfId="15131"/>
    <cellStyle name="Total 2 2 4 4" xfId="11714"/>
    <cellStyle name="Total 2 2 4 4 2" xfId="15070"/>
    <cellStyle name="Total 2 2 4 5" xfId="14417"/>
    <cellStyle name="Total 2 2 4 6" xfId="13764"/>
    <cellStyle name="Total 2 2 5" xfId="6972"/>
    <cellStyle name="Total 2 2 5 2" xfId="8798"/>
    <cellStyle name="Total 2 2 5 2 2" xfId="12667"/>
    <cellStyle name="Total 2 2 5 2 2 2" xfId="15522"/>
    <cellStyle name="Total 2 2 5 2 3" xfId="11663"/>
    <cellStyle name="Total 2 2 5 2 3 2" xfId="15065"/>
    <cellStyle name="Total 2 2 5 2 4" xfId="14702"/>
    <cellStyle name="Total 2 2 5 2 5" xfId="14134"/>
    <cellStyle name="Total 2 2 5 3" xfId="12135"/>
    <cellStyle name="Total 2 2 5 3 2" xfId="15214"/>
    <cellStyle name="Total 2 2 5 4" xfId="12824"/>
    <cellStyle name="Total 2 2 5 4 2" xfId="15670"/>
    <cellStyle name="Total 2 2 5 5" xfId="14514"/>
    <cellStyle name="Total 2 2 5 6" xfId="13854"/>
    <cellStyle name="Total 2 2 6" xfId="7007"/>
    <cellStyle name="Total 2 2 6 2" xfId="8825"/>
    <cellStyle name="Total 2 2 6 2 2" xfId="12692"/>
    <cellStyle name="Total 2 2 6 2 2 2" xfId="15546"/>
    <cellStyle name="Total 2 2 6 2 3" xfId="11967"/>
    <cellStyle name="Total 2 2 6 2 3 2" xfId="15123"/>
    <cellStyle name="Total 2 2 6 2 4" xfId="14326"/>
    <cellStyle name="Total 2 2 6 2 5" xfId="14161"/>
    <cellStyle name="Total 2 2 6 3" xfId="12168"/>
    <cellStyle name="Total 2 2 6 3 2" xfId="15246"/>
    <cellStyle name="Total 2 2 6 4" xfId="11058"/>
    <cellStyle name="Total 2 2 6 4 2" xfId="14936"/>
    <cellStyle name="Total 2 2 6 5" xfId="14308"/>
    <cellStyle name="Total 2 2 6 6" xfId="13889"/>
    <cellStyle name="Total 2 2 7" xfId="7027"/>
    <cellStyle name="Total 2 2 7 2" xfId="8840"/>
    <cellStyle name="Total 2 2 7 2 2" xfId="12706"/>
    <cellStyle name="Total 2 2 7 2 2 2" xfId="15559"/>
    <cellStyle name="Total 2 2 7 2 3" xfId="11632"/>
    <cellStyle name="Total 2 2 7 2 3 2" xfId="15056"/>
    <cellStyle name="Total 2 2 7 2 4" xfId="14564"/>
    <cellStyle name="Total 2 2 7 2 5" xfId="14176"/>
    <cellStyle name="Total 2 2 7 3" xfId="12187"/>
    <cellStyle name="Total 2 2 7 3 2" xfId="15264"/>
    <cellStyle name="Total 2 2 7 4" xfId="11218"/>
    <cellStyle name="Total 2 2 7 4 2" xfId="14962"/>
    <cellStyle name="Total 2 2 7 5" xfId="14484"/>
    <cellStyle name="Total 2 2 7 6" xfId="13908"/>
    <cellStyle name="Total 2 2 8" xfId="6955"/>
    <cellStyle name="Total 2 2 8 2" xfId="8784"/>
    <cellStyle name="Total 2 2 8 2 2" xfId="12653"/>
    <cellStyle name="Total 2 2 8 2 2 2" xfId="15509"/>
    <cellStyle name="Total 2 2 8 2 3" xfId="11611"/>
    <cellStyle name="Total 2 2 8 2 3 2" xfId="15047"/>
    <cellStyle name="Total 2 2 8 2 4" xfId="14667"/>
    <cellStyle name="Total 2 2 8 2 5" xfId="14120"/>
    <cellStyle name="Total 2 2 8 3" xfId="12118"/>
    <cellStyle name="Total 2 2 8 3 2" xfId="15198"/>
    <cellStyle name="Total 2 2 8 4" xfId="11911"/>
    <cellStyle name="Total 2 2 8 4 2" xfId="15113"/>
    <cellStyle name="Total 2 2 8 5" xfId="14768"/>
    <cellStyle name="Total 2 2 8 6" xfId="13837"/>
    <cellStyle name="Total 2 2 9" xfId="7155"/>
    <cellStyle name="Total 2 2 9 2" xfId="12303"/>
    <cellStyle name="Total 2 2 9 2 2" xfId="15375"/>
    <cellStyle name="Total 2 2 9 3" xfId="12347"/>
    <cellStyle name="Total 2 2 9 3 2" xfId="15387"/>
    <cellStyle name="Total 2 2 9 4" xfId="14719"/>
    <cellStyle name="Total 2 2 9 5" xfId="14035"/>
    <cellStyle name="Total 2 3" xfId="4986"/>
    <cellStyle name="Total 2 3 10" xfId="11815"/>
    <cellStyle name="Total 2 3 10 2" xfId="12431"/>
    <cellStyle name="Total 2 3 10 2 2" xfId="15395"/>
    <cellStyle name="Total 2 3 10 3" xfId="15092"/>
    <cellStyle name="Total 2 3 11" xfId="11084"/>
    <cellStyle name="Total 2 3 11 2" xfId="14946"/>
    <cellStyle name="Total 2 3 12" xfId="14587"/>
    <cellStyle name="Total 2 3 13" xfId="13741"/>
    <cellStyle name="Total 2 3 2" xfId="7071"/>
    <cellStyle name="Total 2 3 2 2" xfId="8879"/>
    <cellStyle name="Total 2 3 2 2 2" xfId="12743"/>
    <cellStyle name="Total 2 3 2 2 2 2" xfId="15593"/>
    <cellStyle name="Total 2 3 2 2 3" xfId="11447"/>
    <cellStyle name="Total 2 3 2 2 3 2" xfId="15027"/>
    <cellStyle name="Total 2 3 2 2 4" xfId="14871"/>
    <cellStyle name="Total 2 3 2 2 5" xfId="14215"/>
    <cellStyle name="Total 2 3 2 3" xfId="12228"/>
    <cellStyle name="Total 2 3 2 3 2" xfId="15302"/>
    <cellStyle name="Total 2 3 2 4" xfId="11229"/>
    <cellStyle name="Total 2 3 2 4 2" xfId="14965"/>
    <cellStyle name="Total 2 3 2 5" xfId="14737"/>
    <cellStyle name="Total 2 3 2 6" xfId="13951"/>
    <cellStyle name="Total 2 3 3" xfId="7079"/>
    <cellStyle name="Total 2 3 3 2" xfId="8886"/>
    <cellStyle name="Total 2 3 3 2 2" xfId="12749"/>
    <cellStyle name="Total 2 3 3 2 2 2" xfId="15599"/>
    <cellStyle name="Total 2 3 3 2 3" xfId="12011"/>
    <cellStyle name="Total 2 3 3 2 3 2" xfId="15126"/>
    <cellStyle name="Total 2 3 3 2 4" xfId="14677"/>
    <cellStyle name="Total 2 3 3 2 5" xfId="14222"/>
    <cellStyle name="Total 2 3 3 3" xfId="12235"/>
    <cellStyle name="Total 2 3 3 3 2" xfId="15309"/>
    <cellStyle name="Total 2 3 3 4" xfId="11231"/>
    <cellStyle name="Total 2 3 3 4 2" xfId="14967"/>
    <cellStyle name="Total 2 3 3 5" xfId="14464"/>
    <cellStyle name="Total 2 3 3 6" xfId="13959"/>
    <cellStyle name="Total 2 3 4" xfId="7084"/>
    <cellStyle name="Total 2 3 4 2" xfId="8891"/>
    <cellStyle name="Total 2 3 4 2 2" xfId="12754"/>
    <cellStyle name="Total 2 3 4 2 2 2" xfId="15604"/>
    <cellStyle name="Total 2 3 4 2 3" xfId="12533"/>
    <cellStyle name="Total 2 3 4 2 3 2" xfId="15422"/>
    <cellStyle name="Total 2 3 4 2 4" xfId="14355"/>
    <cellStyle name="Total 2 3 4 2 5" xfId="14227"/>
    <cellStyle name="Total 2 3 4 3" xfId="12240"/>
    <cellStyle name="Total 2 3 4 3 2" xfId="15314"/>
    <cellStyle name="Total 2 3 4 4" xfId="13324"/>
    <cellStyle name="Total 2 3 4 4 2" xfId="15800"/>
    <cellStyle name="Total 2 3 4 5" xfId="14459"/>
    <cellStyle name="Total 2 3 4 6" xfId="13964"/>
    <cellStyle name="Total 2 3 5" xfId="7104"/>
    <cellStyle name="Total 2 3 5 2" xfId="8911"/>
    <cellStyle name="Total 2 3 5 2 2" xfId="12772"/>
    <cellStyle name="Total 2 3 5 2 2 2" xfId="15622"/>
    <cellStyle name="Total 2 3 5 2 3" xfId="11856"/>
    <cellStyle name="Total 2 3 5 2 3 2" xfId="15103"/>
    <cellStyle name="Total 2 3 5 2 4" xfId="14645"/>
    <cellStyle name="Total 2 3 5 2 5" xfId="14247"/>
    <cellStyle name="Total 2 3 5 3" xfId="12258"/>
    <cellStyle name="Total 2 3 5 3 2" xfId="15332"/>
    <cellStyle name="Total 2 3 5 4" xfId="13239"/>
    <cellStyle name="Total 2 3 5 4 2" xfId="15794"/>
    <cellStyle name="Total 2 3 5 5" xfId="14454"/>
    <cellStyle name="Total 2 3 5 6" xfId="13984"/>
    <cellStyle name="Total 2 3 6" xfId="6923"/>
    <cellStyle name="Total 2 3 6 2" xfId="8755"/>
    <cellStyle name="Total 2 3 6 2 2" xfId="12626"/>
    <cellStyle name="Total 2 3 6 2 2 2" xfId="15482"/>
    <cellStyle name="Total 2 3 6 2 3" xfId="13211"/>
    <cellStyle name="Total 2 3 6 2 3 2" xfId="15791"/>
    <cellStyle name="Total 2 3 6 2 4" xfId="14877"/>
    <cellStyle name="Total 2 3 6 2 5" xfId="14091"/>
    <cellStyle name="Total 2 3 6 3" xfId="12088"/>
    <cellStyle name="Total 2 3 6 3 2" xfId="15168"/>
    <cellStyle name="Total 2 3 6 4" xfId="11109"/>
    <cellStyle name="Total 2 3 6 4 2" xfId="14948"/>
    <cellStyle name="Total 2 3 6 5" xfId="14771"/>
    <cellStyle name="Total 2 3 6 6" xfId="13808"/>
    <cellStyle name="Total 2 3 7" xfId="7129"/>
    <cellStyle name="Total 2 3 7 2" xfId="8936"/>
    <cellStyle name="Total 2 3 7 2 2" xfId="12794"/>
    <cellStyle name="Total 2 3 7 2 2 2" xfId="15643"/>
    <cellStyle name="Total 2 3 7 2 3" xfId="11656"/>
    <cellStyle name="Total 2 3 7 2 3 2" xfId="15063"/>
    <cellStyle name="Total 2 3 7 2 4" xfId="14635"/>
    <cellStyle name="Total 2 3 7 2 5" xfId="14272"/>
    <cellStyle name="Total 2 3 7 3" xfId="12280"/>
    <cellStyle name="Total 2 3 7 3 2" xfId="15353"/>
    <cellStyle name="Total 2 3 7 4" xfId="11260"/>
    <cellStyle name="Total 2 3 7 4 2" xfId="14970"/>
    <cellStyle name="Total 2 3 7 5" xfId="14441"/>
    <cellStyle name="Total 2 3 7 6" xfId="14009"/>
    <cellStyle name="Total 2 3 8" xfId="7151"/>
    <cellStyle name="Total 2 3 8 2" xfId="8958"/>
    <cellStyle name="Total 2 3 8 2 2" xfId="12814"/>
    <cellStyle name="Total 2 3 8 2 2 2" xfId="15662"/>
    <cellStyle name="Total 2 3 8 2 3" xfId="11770"/>
    <cellStyle name="Total 2 3 8 2 3 2" xfId="15078"/>
    <cellStyle name="Total 2 3 8 2 4" xfId="14839"/>
    <cellStyle name="Total 2 3 8 2 5" xfId="14294"/>
    <cellStyle name="Total 2 3 8 3" xfId="12300"/>
    <cellStyle name="Total 2 3 8 3 2" xfId="15372"/>
    <cellStyle name="Total 2 3 8 4" xfId="12346"/>
    <cellStyle name="Total 2 3 8 4 2" xfId="15386"/>
    <cellStyle name="Total 2 3 8 5" xfId="14721"/>
    <cellStyle name="Total 2 3 8 6" xfId="14031"/>
    <cellStyle name="Total 2 3 9" xfId="6968"/>
    <cellStyle name="Total 2 3 9 2" xfId="12131"/>
    <cellStyle name="Total 2 3 9 2 2" xfId="15210"/>
    <cellStyle name="Total 2 3 9 3" xfId="13083"/>
    <cellStyle name="Total 2 3 9 3 2" xfId="15747"/>
    <cellStyle name="Total 2 3 9 4" xfId="14371"/>
    <cellStyle name="Total 2 3 9 5" xfId="13850"/>
    <cellStyle name="Total 2 4" xfId="6901"/>
    <cellStyle name="Total 2 4 2" xfId="8738"/>
    <cellStyle name="Total 2 4 2 2" xfId="12610"/>
    <cellStyle name="Total 2 4 2 2 2" xfId="15467"/>
    <cellStyle name="Total 2 4 2 3" xfId="12506"/>
    <cellStyle name="Total 2 4 2 3 2" xfId="15414"/>
    <cellStyle name="Total 2 4 2 4" xfId="14799"/>
    <cellStyle name="Total 2 4 2 5" xfId="14074"/>
    <cellStyle name="Total 2 4 3" xfId="12068"/>
    <cellStyle name="Total 2 4 3 2" xfId="13265"/>
    <cellStyle name="Total 2 4 3 2 2" xfId="15797"/>
    <cellStyle name="Total 2 4 3 3" xfId="15148"/>
    <cellStyle name="Total 2 4 4" xfId="11877"/>
    <cellStyle name="Total 2 4 4 2" xfId="15107"/>
    <cellStyle name="Total 2 4 5" xfId="14410"/>
    <cellStyle name="Total 2 4 6" xfId="13787"/>
    <cellStyle name="Total 2 5" xfId="6963"/>
    <cellStyle name="Total 2 5 2" xfId="8790"/>
    <cellStyle name="Total 2 5 2 2" xfId="12659"/>
    <cellStyle name="Total 2 5 2 2 2" xfId="15515"/>
    <cellStyle name="Total 2 5 2 3" xfId="11661"/>
    <cellStyle name="Total 2 5 2 3 2" xfId="15064"/>
    <cellStyle name="Total 2 5 2 4" xfId="14674"/>
    <cellStyle name="Total 2 5 2 5" xfId="14126"/>
    <cellStyle name="Total 2 5 3" xfId="12126"/>
    <cellStyle name="Total 2 5 3 2" xfId="15206"/>
    <cellStyle name="Total 2 5 4" xfId="11746"/>
    <cellStyle name="Total 2 5 4 2" xfId="15075"/>
    <cellStyle name="Total 2 5 5" xfId="14761"/>
    <cellStyle name="Total 2 5 6" xfId="13845"/>
    <cellStyle name="Total 2 6" xfId="6926"/>
    <cellStyle name="Total 2 6 2" xfId="8758"/>
    <cellStyle name="Total 2 6 2 2" xfId="12628"/>
    <cellStyle name="Total 2 6 2 2 2" xfId="15484"/>
    <cellStyle name="Total 2 6 2 3" xfId="13091"/>
    <cellStyle name="Total 2 6 2 3 2" xfId="15748"/>
    <cellStyle name="Total 2 6 2 4" xfId="14689"/>
    <cellStyle name="Total 2 6 2 5" xfId="14094"/>
    <cellStyle name="Total 2 6 3" xfId="12090"/>
    <cellStyle name="Total 2 6 3 2" xfId="15170"/>
    <cellStyle name="Total 2 6 4" xfId="12839"/>
    <cellStyle name="Total 2 6 4 2" xfId="15677"/>
    <cellStyle name="Total 2 6 5" xfId="14393"/>
    <cellStyle name="Total 2 6 6" xfId="13811"/>
    <cellStyle name="Total 2 7" xfId="7019"/>
    <cellStyle name="Total 2 7 2" xfId="8834"/>
    <cellStyle name="Total 2 7 2 2" xfId="12700"/>
    <cellStyle name="Total 2 7 2 2 2" xfId="15553"/>
    <cellStyle name="Total 2 7 2 3" xfId="12518"/>
    <cellStyle name="Total 2 7 2 3 2" xfId="15418"/>
    <cellStyle name="Total 2 7 2 4" xfId="14563"/>
    <cellStyle name="Total 2 7 2 5" xfId="14170"/>
    <cellStyle name="Total 2 7 3" xfId="12179"/>
    <cellStyle name="Total 2 7 3 2" xfId="15256"/>
    <cellStyle name="Total 2 7 4" xfId="11160"/>
    <cellStyle name="Total 2 7 4 2" xfId="14954"/>
    <cellStyle name="Total 2 7 5" xfId="14752"/>
    <cellStyle name="Total 2 7 6" xfId="13901"/>
    <cellStyle name="Total 2 8" xfId="6985"/>
    <cellStyle name="Total 2 8 2" xfId="8807"/>
    <cellStyle name="Total 2 8 2 2" xfId="12675"/>
    <cellStyle name="Total 2 8 2 2 2" xfId="15529"/>
    <cellStyle name="Total 2 8 2 3" xfId="11597"/>
    <cellStyle name="Total 2 8 2 3 2" xfId="15046"/>
    <cellStyle name="Total 2 8 2 4" xfId="14301"/>
    <cellStyle name="Total 2 8 2 5" xfId="14143"/>
    <cellStyle name="Total 2 8 3" xfId="12147"/>
    <cellStyle name="Total 2 8 3 2" xfId="15225"/>
    <cellStyle name="Total 2 8 4" xfId="11784"/>
    <cellStyle name="Total 2 8 4 2" xfId="15081"/>
    <cellStyle name="Total 2 8 5" xfId="14381"/>
    <cellStyle name="Total 2 8 6" xfId="13867"/>
    <cellStyle name="Total 2 9" xfId="6954"/>
    <cellStyle name="Total 2 9 2" xfId="8783"/>
    <cellStyle name="Total 2 9 2 2" xfId="12652"/>
    <cellStyle name="Total 2 9 2 2 2" xfId="15508"/>
    <cellStyle name="Total 2 9 2 3" xfId="12861"/>
    <cellStyle name="Total 2 9 2 3 2" xfId="15684"/>
    <cellStyle name="Total 2 9 2 4" xfId="14659"/>
    <cellStyle name="Total 2 9 2 5" xfId="14119"/>
    <cellStyle name="Total 2 9 3" xfId="12117"/>
    <cellStyle name="Total 2 9 3 2" xfId="15197"/>
    <cellStyle name="Total 2 9 4" xfId="11907"/>
    <cellStyle name="Total 2 9 4 2" xfId="15111"/>
    <cellStyle name="Total 2 9 5" xfId="14769"/>
    <cellStyle name="Total 2 9 6" xfId="13836"/>
    <cellStyle name="Vírgula" xfId="634" builtinId="3"/>
    <cellStyle name="Vírgula 10" xfId="334"/>
    <cellStyle name="Vírgula 10 10" xfId="3750"/>
    <cellStyle name="Vírgula 10 10 2" xfId="6492"/>
    <cellStyle name="Vírgula 10 10 2 2" xfId="8451"/>
    <cellStyle name="Vírgula 10 10 2 3" xfId="13328"/>
    <cellStyle name="Vírgula 10 10 3" xfId="8452"/>
    <cellStyle name="Vírgula 10 10 4" xfId="13645"/>
    <cellStyle name="Vírgula 10 11" xfId="4071"/>
    <cellStyle name="Vírgula 10 11 2" xfId="6500"/>
    <cellStyle name="Vírgula 10 11 2 2" xfId="10969"/>
    <cellStyle name="Vírgula 10 11 2 3" xfId="13022"/>
    <cellStyle name="Vírgula 10 11 3" xfId="12383"/>
    <cellStyle name="Vírgula 10 11 3 2" xfId="15391"/>
    <cellStyle name="Vírgula 10 11 3 3" xfId="13707"/>
    <cellStyle name="Vírgula 10 12" xfId="5862"/>
    <cellStyle name="Vírgula 10 12 2" xfId="11900"/>
    <cellStyle name="Vírgula 10 12 2 2" xfId="15110"/>
    <cellStyle name="Vírgula 10 12 2 3" xfId="13749"/>
    <cellStyle name="Vírgula 10 12 3" xfId="11085"/>
    <cellStyle name="Vírgula 10 12 4" xfId="11487"/>
    <cellStyle name="Vírgula 10 13" xfId="6678"/>
    <cellStyle name="Vírgula 10 13 2" xfId="8453"/>
    <cellStyle name="Vírgula 10 13 2 2" xfId="8454"/>
    <cellStyle name="Vírgula 10 13 3" xfId="8455"/>
    <cellStyle name="Vírgula 10 13 4" xfId="11145"/>
    <cellStyle name="Vírgula 10 14" xfId="4995"/>
    <cellStyle name="Vírgula 10 14 2" xfId="8456"/>
    <cellStyle name="Vírgula 10 14 2 2" xfId="8457"/>
    <cellStyle name="Vírgula 10 14 3" xfId="8458"/>
    <cellStyle name="Vírgula 10 15" xfId="8459"/>
    <cellStyle name="Vírgula 10 15 2" xfId="12421"/>
    <cellStyle name="Vírgula 10 15 3" xfId="12387"/>
    <cellStyle name="Vírgula 10 16" xfId="8460"/>
    <cellStyle name="Vírgula 10 16 2" xfId="12318"/>
    <cellStyle name="Vírgula 10 16 3" xfId="11554"/>
    <cellStyle name="Vírgula 10 17" xfId="8461"/>
    <cellStyle name="Vírgula 10 18" xfId="8462"/>
    <cellStyle name="Vírgula 10 19" xfId="8463"/>
    <cellStyle name="Vírgula 10 2" xfId="335"/>
    <cellStyle name="Vírgula 10 2 10" xfId="4996"/>
    <cellStyle name="Vírgula 10 2 11" xfId="10813"/>
    <cellStyle name="Vírgula 10 2 2" xfId="589"/>
    <cellStyle name="Vírgula 10 2 2 2" xfId="865"/>
    <cellStyle name="Vírgula 10 2 2 2 2" xfId="3150"/>
    <cellStyle name="Vírgula 10 2 2 2 2 2" xfId="4466"/>
    <cellStyle name="Vírgula 10 2 2 2 2 2 2" xfId="6550"/>
    <cellStyle name="Vírgula 10 2 2 2 2 2 3" xfId="10427"/>
    <cellStyle name="Vírgula 10 2 2 2 2 3" xfId="5319"/>
    <cellStyle name="Vírgula 10 2 2 2 2 4" xfId="9794"/>
    <cellStyle name="Vírgula 10 2 2 2 3" xfId="3899"/>
    <cellStyle name="Vírgula 10 2 2 2 3 2" xfId="6040"/>
    <cellStyle name="Vírgula 10 2 2 2 3 3" xfId="10426"/>
    <cellStyle name="Vírgula 10 2 2 2 4" xfId="6735"/>
    <cellStyle name="Vírgula 10 2 2 2 5" xfId="5053"/>
    <cellStyle name="Vírgula 10 2 2 2 6" xfId="9376"/>
    <cellStyle name="Vírgula 10 2 2 3" xfId="3060"/>
    <cellStyle name="Vírgula 10 2 2 3 2" xfId="3757"/>
    <cellStyle name="Vírgula 10 2 2 3 2 2" xfId="6510"/>
    <cellStyle name="Vírgula 10 2 2 3 2 3" xfId="10428"/>
    <cellStyle name="Vírgula 10 2 2 3 3" xfId="5229"/>
    <cellStyle name="Vírgula 10 2 2 3 4" xfId="9513"/>
    <cellStyle name="Vírgula 10 2 2 4" xfId="3808"/>
    <cellStyle name="Vírgula 10 2 2 4 2" xfId="5935"/>
    <cellStyle name="Vírgula 10 2 2 4 3" xfId="10425"/>
    <cellStyle name="Vírgula 10 2 2 5" xfId="6689"/>
    <cellStyle name="Vírgula 10 2 2 5 2" xfId="10726"/>
    <cellStyle name="Vírgula 10 2 2 6" xfId="5007"/>
    <cellStyle name="Vírgula 10 2 2 6 2" xfId="10857"/>
    <cellStyle name="Vírgula 10 2 2 7" xfId="9258"/>
    <cellStyle name="Vírgula 10 2 3" xfId="866"/>
    <cellStyle name="Vírgula 10 2 3 2" xfId="2165"/>
    <cellStyle name="Vírgula 10 2 3 2 2" xfId="3294"/>
    <cellStyle name="Vírgula 10 2 3 2 2 2" xfId="4401"/>
    <cellStyle name="Vírgula 10 2 3 2 2 2 2" xfId="6616"/>
    <cellStyle name="Vírgula 10 2 3 2 2 2 3" xfId="10430"/>
    <cellStyle name="Vírgula 10 2 3 2 2 3" xfId="5463"/>
    <cellStyle name="Vírgula 10 2 3 2 2 4" xfId="9836"/>
    <cellStyle name="Vírgula 10 2 3 2 3" xfId="4200"/>
    <cellStyle name="Vírgula 10 2 3 2 3 2" xfId="6193"/>
    <cellStyle name="Vírgula 10 2 3 2 3 3" xfId="10429"/>
    <cellStyle name="Vírgula 10 2 3 2 4" xfId="6808"/>
    <cellStyle name="Vírgula 10 2 3 2 5" xfId="5126"/>
    <cellStyle name="Vírgula 10 2 3 2 6" xfId="9415"/>
    <cellStyle name="Vírgula 10 2 3 3" xfId="2164"/>
    <cellStyle name="Vírgula 10 2 3 3 2" xfId="3293"/>
    <cellStyle name="Vírgula 10 2 3 3 2 2" xfId="4406"/>
    <cellStyle name="Vírgula 10 2 3 3 2 2 2" xfId="6615"/>
    <cellStyle name="Vírgula 10 2 3 3 2 3" xfId="5462"/>
    <cellStyle name="Vírgula 10 2 3 3 2 4" xfId="10431"/>
    <cellStyle name="Vírgula 10 2 3 3 3" xfId="4199"/>
    <cellStyle name="Vírgula 10 2 3 3 3 2" xfId="6192"/>
    <cellStyle name="Vírgula 10 2 3 3 4" xfId="6807"/>
    <cellStyle name="Vírgula 10 2 3 3 5" xfId="5125"/>
    <cellStyle name="Vírgula 10 2 3 3 6" xfId="9555"/>
    <cellStyle name="Vírgula 10 2 3 4" xfId="3151"/>
    <cellStyle name="Vírgula 10 2 3 4 2" xfId="4045"/>
    <cellStyle name="Vírgula 10 2 3 4 2 2" xfId="6551"/>
    <cellStyle name="Vírgula 10 2 3 4 3" xfId="5320"/>
    <cellStyle name="Vírgula 10 2 3 4 3 2" xfId="11401"/>
    <cellStyle name="Vírgula 10 2 3 4 3 3" xfId="12317"/>
    <cellStyle name="Vírgula 10 2 3 5" xfId="3900"/>
    <cellStyle name="Vírgula 10 2 3 5 2" xfId="6041"/>
    <cellStyle name="Vírgula 10 2 3 5 2 2" xfId="12941"/>
    <cellStyle name="Vírgula 10 2 3 5 2 3" xfId="11640"/>
    <cellStyle name="Vírgula 10 2 3 6" xfId="6736"/>
    <cellStyle name="Vírgula 10 2 3 7" xfId="5054"/>
    <cellStyle name="Vírgula 10 2 4" xfId="2166"/>
    <cellStyle name="Vírgula 10 2 4 2" xfId="3295"/>
    <cellStyle name="Vírgula 10 2 4 2 2" xfId="4469"/>
    <cellStyle name="Vírgula 10 2 4 2 2 2" xfId="6617"/>
    <cellStyle name="Vírgula 10 2 4 2 2 3" xfId="10433"/>
    <cellStyle name="Vírgula 10 2 4 2 3" xfId="5464"/>
    <cellStyle name="Vírgula 10 2 4 2 4" xfId="9650"/>
    <cellStyle name="Vírgula 10 2 4 3" xfId="4201"/>
    <cellStyle name="Vírgula 10 2 4 3 2" xfId="6194"/>
    <cellStyle name="Vírgula 10 2 4 3 3" xfId="10432"/>
    <cellStyle name="Vírgula 10 2 4 4" xfId="6809"/>
    <cellStyle name="Vírgula 10 2 4 5" xfId="5127"/>
    <cellStyle name="Vírgula 10 2 4 6" xfId="9196"/>
    <cellStyle name="Vírgula 10 2 5" xfId="3046"/>
    <cellStyle name="Vírgula 10 2 5 2" xfId="4074"/>
    <cellStyle name="Vírgula 10 2 5 2 2" xfId="5909"/>
    <cellStyle name="Vírgula 10 2 5 2 2 2" xfId="12891"/>
    <cellStyle name="Vírgula 10 2 5 2 2 3" xfId="11958"/>
    <cellStyle name="Vírgula 10 2 5 2 3" xfId="13708"/>
    <cellStyle name="Vírgula 10 2 5 3" xfId="5215"/>
    <cellStyle name="Vírgula 10 2 5 3 2" xfId="13290"/>
    <cellStyle name="Vírgula 10 2 5 4" xfId="12305"/>
    <cellStyle name="Vírgula 10 2 5 4 2" xfId="15377"/>
    <cellStyle name="Vírgula 10 2 5 4 3" xfId="13574"/>
    <cellStyle name="Vírgula 10 2 6" xfId="3751"/>
    <cellStyle name="Vírgula 10 2 6 2" xfId="6493"/>
    <cellStyle name="Vírgula 10 2 6 2 2" xfId="8464"/>
    <cellStyle name="Vírgula 10 2 6 2 2 2" xfId="10435"/>
    <cellStyle name="Vírgula 10 2 6 2 3" xfId="13266"/>
    <cellStyle name="Vírgula 10 2 6 3" xfId="8465"/>
    <cellStyle name="Vírgula 10 2 6 3 2" xfId="10434"/>
    <cellStyle name="Vírgula 10 2 6 4" xfId="13646"/>
    <cellStyle name="Vírgula 10 2 7" xfId="4230"/>
    <cellStyle name="Vírgula 10 2 7 2" xfId="6501"/>
    <cellStyle name="Vírgula 10 2 7 2 2" xfId="8466"/>
    <cellStyle name="Vírgula 10 2 7 2 3" xfId="12992"/>
    <cellStyle name="Vírgula 10 2 7 3" xfId="8467"/>
    <cellStyle name="Vírgula 10 2 8" xfId="5863"/>
    <cellStyle name="Vírgula 10 2 9" xfId="6679"/>
    <cellStyle name="Vírgula 10 3" xfId="590"/>
    <cellStyle name="Vírgula 10 3 2" xfId="867"/>
    <cellStyle name="Vírgula 10 3 2 2" xfId="3152"/>
    <cellStyle name="Vírgula 10 3 2 2 2" xfId="4423"/>
    <cellStyle name="Vírgula 10 3 2 2 2 2" xfId="6552"/>
    <cellStyle name="Vírgula 10 3 2 2 2 3" xfId="10438"/>
    <cellStyle name="Vírgula 10 3 2 2 3" xfId="5321"/>
    <cellStyle name="Vírgula 10 3 2 2 4" xfId="9793"/>
    <cellStyle name="Vírgula 10 3 2 3" xfId="3901"/>
    <cellStyle name="Vírgula 10 3 2 3 2" xfId="6042"/>
    <cellStyle name="Vírgula 10 3 2 3 3" xfId="10437"/>
    <cellStyle name="Vírgula 10 3 2 4" xfId="6737"/>
    <cellStyle name="Vírgula 10 3 2 5" xfId="5055"/>
    <cellStyle name="Vírgula 10 3 2 6" xfId="9375"/>
    <cellStyle name="Vírgula 10 3 3" xfId="3061"/>
    <cellStyle name="Vírgula 10 3 3 2" xfId="4058"/>
    <cellStyle name="Vírgula 10 3 3 2 2" xfId="6511"/>
    <cellStyle name="Vírgula 10 3 3 2 3" xfId="10439"/>
    <cellStyle name="Vírgula 10 3 3 3" xfId="5230"/>
    <cellStyle name="Vírgula 10 3 3 4" xfId="9512"/>
    <cellStyle name="Vírgula 10 3 4" xfId="3809"/>
    <cellStyle name="Vírgula 10 3 4 2" xfId="5936"/>
    <cellStyle name="Vírgula 10 3 4 3" xfId="10436"/>
    <cellStyle name="Vírgula 10 3 5" xfId="6690"/>
    <cellStyle name="Vírgula 10 3 5 2" xfId="10725"/>
    <cellStyle name="Vírgula 10 3 6" xfId="5008"/>
    <cellStyle name="Vírgula 10 3 6 2" xfId="10856"/>
    <cellStyle name="Vírgula 10 3 7" xfId="9257"/>
    <cellStyle name="Vírgula 10 4" xfId="868"/>
    <cellStyle name="Vírgula 10 4 2" xfId="2169"/>
    <cellStyle name="Vírgula 10 4 2 2" xfId="3298"/>
    <cellStyle name="Vírgula 10 4 2 2 2" xfId="4132"/>
    <cellStyle name="Vírgula 10 4 2 2 2 2" xfId="6619"/>
    <cellStyle name="Vírgula 10 4 2 2 2 3" xfId="10441"/>
    <cellStyle name="Vírgula 10 4 2 2 3" xfId="5467"/>
    <cellStyle name="Vírgula 10 4 2 2 4" xfId="9835"/>
    <cellStyle name="Vírgula 10 4 2 3" xfId="4204"/>
    <cellStyle name="Vírgula 10 4 2 3 2" xfId="6197"/>
    <cellStyle name="Vírgula 10 4 2 3 3" xfId="10440"/>
    <cellStyle name="Vírgula 10 4 2 4" xfId="6811"/>
    <cellStyle name="Vírgula 10 4 2 5" xfId="5129"/>
    <cellStyle name="Vírgula 10 4 2 6" xfId="9414"/>
    <cellStyle name="Vírgula 10 4 2 6 2" xfId="14889"/>
    <cellStyle name="Vírgula 10 4 2 6 3" xfId="13510"/>
    <cellStyle name="Vírgula 10 4 2 7" xfId="13408"/>
    <cellStyle name="Vírgula 10 4 3" xfId="2168"/>
    <cellStyle name="Vírgula 10 4 3 2" xfId="3297"/>
    <cellStyle name="Vírgula 10 4 3 2 2" xfId="4323"/>
    <cellStyle name="Vírgula 10 4 3 2 2 2" xfId="6618"/>
    <cellStyle name="Vírgula 10 4 3 2 3" xfId="5466"/>
    <cellStyle name="Vírgula 10 4 3 2 4" xfId="10442"/>
    <cellStyle name="Vírgula 10 4 3 3" xfId="4203"/>
    <cellStyle name="Vírgula 10 4 3 3 2" xfId="6196"/>
    <cellStyle name="Vírgula 10 4 3 4" xfId="6810"/>
    <cellStyle name="Vírgula 10 4 3 5" xfId="5128"/>
    <cellStyle name="Vírgula 10 4 3 6" xfId="9554"/>
    <cellStyle name="Vírgula 10 4 4" xfId="3153"/>
    <cellStyle name="Vírgula 10 4 4 2" xfId="4155"/>
    <cellStyle name="Vírgula 10 4 4 2 2" xfId="6553"/>
    <cellStyle name="Vírgula 10 4 4 3" xfId="5322"/>
    <cellStyle name="Vírgula 10 4 4 3 2" xfId="11169"/>
    <cellStyle name="Vírgula 10 4 4 3 3" xfId="13240"/>
    <cellStyle name="Vírgula 10 4 4 4" xfId="11051"/>
    <cellStyle name="Vírgula 10 4 5" xfId="3902"/>
    <cellStyle name="Vírgula 10 4 5 2" xfId="6043"/>
    <cellStyle name="Vírgula 10 4 6" xfId="6738"/>
    <cellStyle name="Vírgula 10 4 7" xfId="5056"/>
    <cellStyle name="Vírgula 10 5" xfId="2170"/>
    <cellStyle name="Vírgula 10 5 2" xfId="3299"/>
    <cellStyle name="Vírgula 10 5 2 2" xfId="4630"/>
    <cellStyle name="Vírgula 10 5 2 2 2" xfId="10444"/>
    <cellStyle name="Vírgula 10 5 2 2 2 2" xfId="13351"/>
    <cellStyle name="Vírgula 10 5 2 2 2 3" xfId="13289"/>
    <cellStyle name="Vírgula 10 5 2 3" xfId="5468"/>
    <cellStyle name="Vírgula 10 5 2 3 2" xfId="11185"/>
    <cellStyle name="Vírgula 10 5 2 3 3" xfId="12348"/>
    <cellStyle name="Vírgula 10 5 2 4" xfId="9649"/>
    <cellStyle name="Vírgula 10 5 2 4 2" xfId="14895"/>
    <cellStyle name="Vírgula 10 5 2 4 3" xfId="13628"/>
    <cellStyle name="Vírgula 10 5 3" xfId="3841"/>
    <cellStyle name="Vírgula 10 5 3 2" xfId="6198"/>
    <cellStyle name="Vírgula 10 5 3 2 2" xfId="12565"/>
    <cellStyle name="Vírgula 10 5 3 2 3" xfId="12836"/>
    <cellStyle name="Vírgula 10 5 3 3" xfId="10443"/>
    <cellStyle name="Vírgula 10 5 4" xfId="8468"/>
    <cellStyle name="Vírgula 10 5 4 2" xfId="11749"/>
    <cellStyle name="Vírgula 10 5 4 3" xfId="10932"/>
    <cellStyle name="Vírgula 10 5 5" xfId="8469"/>
    <cellStyle name="Vírgula 10 5 6" xfId="9195"/>
    <cellStyle name="Vírgula 10 5 6 2" xfId="14884"/>
    <cellStyle name="Vírgula 10 5 6 3" xfId="13511"/>
    <cellStyle name="Vírgula 10 6" xfId="2171"/>
    <cellStyle name="Vírgula 10 6 2" xfId="3300"/>
    <cellStyle name="Vírgula 10 6 2 2" xfId="4038"/>
    <cellStyle name="Vírgula 10 6 2 2 2" xfId="6620"/>
    <cellStyle name="Vírgula 10 6 2 2 3" xfId="10446"/>
    <cellStyle name="Vírgula 10 6 2 3" xfId="5469"/>
    <cellStyle name="Vírgula 10 6 2 4" xfId="9751"/>
    <cellStyle name="Vírgula 10 6 3" xfId="4206"/>
    <cellStyle name="Vírgula 10 6 3 2" xfId="6199"/>
    <cellStyle name="Vírgula 10 6 3 3" xfId="10445"/>
    <cellStyle name="Vírgula 10 6 4" xfId="6812"/>
    <cellStyle name="Vírgula 10 6 5" xfId="5130"/>
    <cellStyle name="Vírgula 10 6 6" xfId="9338"/>
    <cellStyle name="Vírgula 10 7" xfId="2172"/>
    <cellStyle name="Vírgula 10 7 2" xfId="3301"/>
    <cellStyle name="Vírgula 10 7 2 2" xfId="4631"/>
    <cellStyle name="Vírgula 10 7 2 2 2" xfId="10448"/>
    <cellStyle name="Vírgula 10 7 2 3" xfId="5470"/>
    <cellStyle name="Vírgula 10 7 2 4" xfId="9602"/>
    <cellStyle name="Vírgula 10 7 3" xfId="3704"/>
    <cellStyle name="Vírgula 10 7 3 2" xfId="6200"/>
    <cellStyle name="Vírgula 10 7 3 3" xfId="10447"/>
    <cellStyle name="Vírgula 10 7 4" xfId="9122"/>
    <cellStyle name="Vírgula 10 8" xfId="2163"/>
    <cellStyle name="Vírgula 10 8 2" xfId="3292"/>
    <cellStyle name="Vírgula 10 8 2 2" xfId="4628"/>
    <cellStyle name="Vírgula 10 8 2 3" xfId="5461"/>
    <cellStyle name="Vírgula 10 8 2 4" xfId="10449"/>
    <cellStyle name="Vírgula 10 8 3" xfId="4177"/>
    <cellStyle name="Vírgula 10 8 3 2" xfId="6191"/>
    <cellStyle name="Vírgula 10 8 4" xfId="9471"/>
    <cellStyle name="Vírgula 10 9" xfId="3045"/>
    <cellStyle name="Vírgula 10 9 2" xfId="4179"/>
    <cellStyle name="Vírgula 10 9 2 2" xfId="5908"/>
    <cellStyle name="Vírgula 10 9 2 2 2" xfId="11147"/>
    <cellStyle name="Vírgula 10 9 2 2 3" xfId="13104"/>
    <cellStyle name="Vírgula 10 9 2 3" xfId="13711"/>
    <cellStyle name="Vírgula 10 9 3" xfId="5214"/>
    <cellStyle name="Vírgula 10 9 3 2" xfId="13223"/>
    <cellStyle name="Vírgula 10 9 4" xfId="11555"/>
    <cellStyle name="Vírgula 10 9 4 2" xfId="15038"/>
    <cellStyle name="Vírgula 10 9 4 3" xfId="13573"/>
    <cellStyle name="Vírgula 11" xfId="336"/>
    <cellStyle name="Vírgula 11 2" xfId="780"/>
    <cellStyle name="Vírgula 11 2 2" xfId="9715"/>
    <cellStyle name="Vírgula 11 3" xfId="2173"/>
    <cellStyle name="Vírgula 11 3 2" xfId="3302"/>
    <cellStyle name="Vírgula 11 3 2 2" xfId="4632"/>
    <cellStyle name="Vírgula 11 3 2 3" xfId="5471"/>
    <cellStyle name="Vírgula 11 3 2 3 2" xfId="11186"/>
    <cellStyle name="Vírgula 11 3 2 3 3" xfId="11796"/>
    <cellStyle name="Vírgula 11 3 3" xfId="4173"/>
    <cellStyle name="Vírgula 11 3 3 2" xfId="6201"/>
    <cellStyle name="Vírgula 11 3 4" xfId="9197"/>
    <cellStyle name="Vírgula 11 3 4 2" xfId="14885"/>
    <cellStyle name="Vírgula 11 3 4 3" xfId="13512"/>
    <cellStyle name="Vírgula 11 4" xfId="8470"/>
    <cellStyle name="Vírgula 11 5" xfId="8471"/>
    <cellStyle name="Vírgula 11 6" xfId="8472"/>
    <cellStyle name="Vírgula 11 7" xfId="8473"/>
    <cellStyle name="Vírgula 11 8" xfId="8474"/>
    <cellStyle name="Vírgula 12" xfId="337"/>
    <cellStyle name="Vírgula 12 10" xfId="10683"/>
    <cellStyle name="Vírgula 12 11" xfId="10814"/>
    <cellStyle name="Vírgula 12 12" xfId="8965"/>
    <cellStyle name="Vírgula 12 2" xfId="869"/>
    <cellStyle name="Vírgula 12 2 2" xfId="3154"/>
    <cellStyle name="Vírgula 12 2 2 2" xfId="3783"/>
    <cellStyle name="Vírgula 12 2 2 2 2" xfId="6554"/>
    <cellStyle name="Vírgula 12 2 2 2 2 2" xfId="10452"/>
    <cellStyle name="Vírgula 12 2 2 2 3" xfId="9795"/>
    <cellStyle name="Vírgula 12 2 2 3" xfId="5323"/>
    <cellStyle name="Vírgula 12 2 2 3 2" xfId="10451"/>
    <cellStyle name="Vírgula 12 2 2 3 3" xfId="11402"/>
    <cellStyle name="Vírgula 12 2 2 3 4" xfId="12356"/>
    <cellStyle name="Vírgula 12 2 2 4" xfId="9377"/>
    <cellStyle name="Vírgula 12 2 2 4 2" xfId="14887"/>
    <cellStyle name="Vírgula 12 2 2 4 3" xfId="13609"/>
    <cellStyle name="Vírgula 12 2 3" xfId="3903"/>
    <cellStyle name="Vírgula 12 2 3 2" xfId="6044"/>
    <cellStyle name="Vírgula 12 2 3 2 2" xfId="10453"/>
    <cellStyle name="Vírgula 12 2 3 3" xfId="9514"/>
    <cellStyle name="Vírgula 12 2 4" xfId="6739"/>
    <cellStyle name="Vírgula 12 2 4 2" xfId="10450"/>
    <cellStyle name="Vírgula 12 2 5" xfId="5057"/>
    <cellStyle name="Vírgula 12 2 5 2" xfId="10727"/>
    <cellStyle name="Vírgula 12 2 6" xfId="10858"/>
    <cellStyle name="Vírgula 12 2 7" xfId="9259"/>
    <cellStyle name="Vírgula 12 3" xfId="4082"/>
    <cellStyle name="Vírgula 12 3 2" xfId="5910"/>
    <cellStyle name="Vírgula 12 3 2 2" xfId="9837"/>
    <cellStyle name="Vírgula 12 3 2 2 2" xfId="10456"/>
    <cellStyle name="Vírgula 12 3 2 3" xfId="10455"/>
    <cellStyle name="Vírgula 12 3 2 4" xfId="9416"/>
    <cellStyle name="Vírgula 12 3 3" xfId="9556"/>
    <cellStyle name="Vírgula 12 3 3 2" xfId="10457"/>
    <cellStyle name="Vírgula 12 3 4" xfId="10454"/>
    <cellStyle name="Vírgula 12 3 5" xfId="10766"/>
    <cellStyle name="Vírgula 12 3 6" xfId="10896"/>
    <cellStyle name="Vírgula 12 3 7" xfId="9294"/>
    <cellStyle name="Vírgula 12 4" xfId="9198"/>
    <cellStyle name="Vírgula 12 4 2" xfId="9651"/>
    <cellStyle name="Vírgula 12 4 2 2" xfId="10459"/>
    <cellStyle name="Vírgula 12 4 3" xfId="10458"/>
    <cellStyle name="Vírgula 12 5" xfId="9339"/>
    <cellStyle name="Vírgula 12 5 2" xfId="9752"/>
    <cellStyle name="Vírgula 12 5 2 2" xfId="10461"/>
    <cellStyle name="Vírgula 12 5 3" xfId="10460"/>
    <cellStyle name="Vírgula 12 6" xfId="9123"/>
    <cellStyle name="Vírgula 12 6 2" xfId="9603"/>
    <cellStyle name="Vírgula 12 6 2 2" xfId="10463"/>
    <cellStyle name="Vírgula 12 6 3" xfId="10462"/>
    <cellStyle name="Vírgula 12 7" xfId="9472"/>
    <cellStyle name="Vírgula 12 7 2" xfId="10464"/>
    <cellStyle name="Vírgula 12 8" xfId="9896"/>
    <cellStyle name="Vírgula 12 9" xfId="9056"/>
    <cellStyle name="Vírgula 13" xfId="993"/>
    <cellStyle name="Vírgula 13 2" xfId="1082"/>
    <cellStyle name="Vírgula 13 2 2" xfId="3214"/>
    <cellStyle name="Vírgula 13 2 2 2" xfId="4154"/>
    <cellStyle name="Vírgula 13 2 2 2 2" xfId="6609"/>
    <cellStyle name="Vírgula 13 2 2 3" xfId="5383"/>
    <cellStyle name="Vírgula 13 2 3" xfId="3992"/>
    <cellStyle name="Vírgula 13 2 3 2" xfId="6107"/>
    <cellStyle name="Vírgula 13 2 4" xfId="6795"/>
    <cellStyle name="Vírgula 13 2 5" xfId="5113"/>
    <cellStyle name="Vírgula 13 2 6" xfId="9616"/>
    <cellStyle name="Vírgula 13 3" xfId="2174"/>
    <cellStyle name="Vírgula 13 3 2" xfId="3303"/>
    <cellStyle name="Vírgula 13 3 2 2" xfId="4633"/>
    <cellStyle name="Vírgula 13 3 2 3" xfId="5472"/>
    <cellStyle name="Vírgula 13 3 3" xfId="4125"/>
    <cellStyle name="Vírgula 13 3 3 2" xfId="6202"/>
    <cellStyle name="Vírgula 13 4" xfId="6102"/>
    <cellStyle name="Vírgula 14" xfId="1083"/>
    <cellStyle name="Vírgula 14 2" xfId="2175"/>
    <cellStyle name="Vírgula 14 2 2" xfId="3304"/>
    <cellStyle name="Vírgula 14 2 2 2" xfId="4634"/>
    <cellStyle name="Vírgula 14 2 2 3" xfId="5473"/>
    <cellStyle name="Vírgula 14 2 3" xfId="3782"/>
    <cellStyle name="Vírgula 14 2 3 2" xfId="6203"/>
    <cellStyle name="Vírgula 14 2 4" xfId="10679"/>
    <cellStyle name="Vírgula 14 3" xfId="3215"/>
    <cellStyle name="Vírgula 14 3 2" xfId="4250"/>
    <cellStyle name="Vírgula 14 3 2 2" xfId="6610"/>
    <cellStyle name="Vírgula 14 3 3" xfId="5384"/>
    <cellStyle name="Vírgula 14 4" xfId="3993"/>
    <cellStyle name="Vírgula 14 4 2" xfId="6108"/>
    <cellStyle name="Vírgula 14 5" xfId="6796"/>
    <cellStyle name="Vírgula 14 6" xfId="5114"/>
    <cellStyle name="Vírgula 15" xfId="2176"/>
    <cellStyle name="Vírgula 15 2" xfId="3305"/>
    <cellStyle name="Vírgula 15 2 2" xfId="4635"/>
    <cellStyle name="Vírgula 15 2 3" xfId="5474"/>
    <cellStyle name="Vírgula 15 3" xfId="4207"/>
    <cellStyle name="Vírgula 15 3 2" xfId="6204"/>
    <cellStyle name="Vírgula 16" xfId="2177"/>
    <cellStyle name="Vírgula 16 2" xfId="3306"/>
    <cellStyle name="Vírgula 16 2 2" xfId="4636"/>
    <cellStyle name="Vírgula 16 2 3" xfId="5475"/>
    <cellStyle name="Vírgula 16 3" xfId="4231"/>
    <cellStyle name="Vírgula 16 3 2" xfId="6205"/>
    <cellStyle name="Vírgula 17" xfId="3095"/>
    <cellStyle name="Vírgula 17 2" xfId="4510"/>
    <cellStyle name="Vírgula 17 3" xfId="5264"/>
    <cellStyle name="Vírgula 17 3 2" xfId="13288"/>
    <cellStyle name="Vírgula 17 3 3" xfId="12896"/>
    <cellStyle name="Vírgula 18" xfId="3838"/>
    <cellStyle name="Vírgula 18 2" xfId="6714"/>
    <cellStyle name="Vírgula 19" xfId="5032"/>
    <cellStyle name="Vírgula 2" xfId="50"/>
    <cellStyle name="Vírgula 2 10" xfId="641"/>
    <cellStyle name="Vírgula 2 10 2" xfId="3097"/>
    <cellStyle name="Vírgula 2 10 2 2" xfId="4512"/>
    <cellStyle name="Vírgula 2 10 2 3" xfId="5266"/>
    <cellStyle name="Vírgula 2 10 3" xfId="4468"/>
    <cellStyle name="Vírgula 2 10 3 2" xfId="5981"/>
    <cellStyle name="Vírgula 2 11" xfId="2178"/>
    <cellStyle name="Vírgula 2 11 2" xfId="3307"/>
    <cellStyle name="Vírgula 2 11 2 2" xfId="4637"/>
    <cellStyle name="Vírgula 2 11 2 3" xfId="5476"/>
    <cellStyle name="Vírgula 2 11 3" xfId="4122"/>
    <cellStyle name="Vírgula 2 11 3 2" xfId="6206"/>
    <cellStyle name="Vírgula 2 12" xfId="4194"/>
    <cellStyle name="Vírgula 2 12 2" xfId="5873"/>
    <cellStyle name="Vírgula 2 12 2 2" xfId="13082"/>
    <cellStyle name="Vírgula 2 12 2 3" xfId="10971"/>
    <cellStyle name="Vírgula 2 12 3" xfId="13714"/>
    <cellStyle name="Vírgula 2 13" xfId="8475"/>
    <cellStyle name="Vírgula 2 13 2" xfId="13012"/>
    <cellStyle name="Vírgula 2 13 3" xfId="10986"/>
    <cellStyle name="Vírgula 2 2" xfId="51"/>
    <cellStyle name="Vírgula 2 2 10" xfId="643"/>
    <cellStyle name="Vírgula 2 2 10 2" xfId="3098"/>
    <cellStyle name="Vírgula 2 2 10 2 2" xfId="4513"/>
    <cellStyle name="Vírgula 2 2 10 2 3" xfId="5267"/>
    <cellStyle name="Vírgula 2 2 10 3" xfId="3981"/>
    <cellStyle name="Vírgula 2 2 10 3 2" xfId="5982"/>
    <cellStyle name="Vírgula 2 2 11" xfId="4451"/>
    <cellStyle name="Vírgula 2 2 11 2" xfId="5874"/>
    <cellStyle name="Vírgula 2 2 11 2 2" xfId="11872"/>
    <cellStyle name="Vírgula 2 2 11 2 3" xfId="10985"/>
    <cellStyle name="Vírgula 2 2 11 3" xfId="13723"/>
    <cellStyle name="Vírgula 2 2 12" xfId="8476"/>
    <cellStyle name="Vírgula 2 2 12 2" xfId="13080"/>
    <cellStyle name="Vírgula 2 2 12 3" xfId="11500"/>
    <cellStyle name="Vírgula 2 2 2" xfId="52"/>
    <cellStyle name="Vírgula 2 2 2 10" xfId="2180"/>
    <cellStyle name="Vírgula 2 2 2 10 2" xfId="3309"/>
    <cellStyle name="Vírgula 2 2 2 10 2 2" xfId="4639"/>
    <cellStyle name="Vírgula 2 2 2 10 2 3" xfId="5478"/>
    <cellStyle name="Vírgula 2 2 2 10 3" xfId="4031"/>
    <cellStyle name="Vírgula 2 2 2 10 3 2" xfId="6208"/>
    <cellStyle name="Vírgula 2 2 2 11" xfId="3865"/>
    <cellStyle name="Vírgula 2 2 2 11 2" xfId="5875"/>
    <cellStyle name="Vírgula 2 2 2 11 2 2" xfId="11678"/>
    <cellStyle name="Vírgula 2 2 2 11 2 3" xfId="12893"/>
    <cellStyle name="Vírgula 2 2 2 11 3" xfId="13686"/>
    <cellStyle name="Vírgula 2 2 2 12" xfId="8477"/>
    <cellStyle name="Vírgula 2 2 2 12 2" xfId="12877"/>
    <cellStyle name="Vírgula 2 2 2 12 3" xfId="11281"/>
    <cellStyle name="Vírgula 2 2 2 2" xfId="73"/>
    <cellStyle name="Vírgula 2 2 2 2 10" xfId="5888"/>
    <cellStyle name="Vírgula 2 2 2 2 10 2" xfId="11818"/>
    <cellStyle name="Vírgula 2 2 2 2 10 3" xfId="13021"/>
    <cellStyle name="Vírgula 2 2 2 2 11" xfId="8478"/>
    <cellStyle name="Vírgula 2 2 2 2 11 2" xfId="10960"/>
    <cellStyle name="Vírgula 2 2 2 2 11 3" xfId="12914"/>
    <cellStyle name="Vírgula 2 2 2 2 2" xfId="637"/>
    <cellStyle name="Vírgula 2 2 2 2 2 2" xfId="3096"/>
    <cellStyle name="Vírgula 2 2 2 2 2 2 2" xfId="4511"/>
    <cellStyle name="Vírgula 2 2 2 2 2 2 3" xfId="5265"/>
    <cellStyle name="Vírgula 2 2 2 2 2 3" xfId="4073"/>
    <cellStyle name="Vírgula 2 2 2 2 2 3 2" xfId="5980"/>
    <cellStyle name="Vírgula 2 2 2 2 3" xfId="870"/>
    <cellStyle name="Vírgula 2 2 2 2 3 2" xfId="2181"/>
    <cellStyle name="Vírgula 2 2 2 2 3 2 2" xfId="3310"/>
    <cellStyle name="Vírgula 2 2 2 2 3 2 2 2" xfId="4640"/>
    <cellStyle name="Vírgula 2 2 2 2 3 2 2 3" xfId="5479"/>
    <cellStyle name="Vírgula 2 2 2 2 3 2 3" xfId="4011"/>
    <cellStyle name="Vírgula 2 2 2 2 3 2 3 2" xfId="6209"/>
    <cellStyle name="Vírgula 2 2 2 2 3 3" xfId="3155"/>
    <cellStyle name="Vírgula 2 2 2 2 3 3 2" xfId="4052"/>
    <cellStyle name="Vírgula 2 2 2 2 3 3 2 2" xfId="6555"/>
    <cellStyle name="Vírgula 2 2 2 2 3 3 3" xfId="5324"/>
    <cellStyle name="Vírgula 2 2 2 2 3 4" xfId="3904"/>
    <cellStyle name="Vírgula 2 2 2 2 3 4 2" xfId="6045"/>
    <cellStyle name="Vírgula 2 2 2 2 3 5" xfId="6740"/>
    <cellStyle name="Vírgula 2 2 2 2 3 6" xfId="5058"/>
    <cellStyle name="Vírgula 2 2 2 2 4" xfId="2182"/>
    <cellStyle name="Vírgula 2 2 2 2 4 2" xfId="3311"/>
    <cellStyle name="Vírgula 2 2 2 2 4 2 2" xfId="4641"/>
    <cellStyle name="Vírgula 2 2 2 2 4 2 3" xfId="5480"/>
    <cellStyle name="Vírgula 2 2 2 2 4 3" xfId="4075"/>
    <cellStyle name="Vírgula 2 2 2 2 4 3 2" xfId="6210"/>
    <cellStyle name="Vírgula 2 2 2 2 5" xfId="2183"/>
    <cellStyle name="Vírgula 2 2 2 2 5 2" xfId="3312"/>
    <cellStyle name="Vírgula 2 2 2 2 5 2 2" xfId="4642"/>
    <cellStyle name="Vírgula 2 2 2 2 5 2 3" xfId="5481"/>
    <cellStyle name="Vírgula 2 2 2 2 5 3" xfId="3698"/>
    <cellStyle name="Vírgula 2 2 2 2 5 3 2" xfId="6211"/>
    <cellStyle name="Vírgula 2 2 2 2 6" xfId="2184"/>
    <cellStyle name="Vírgula 2 2 2 2 6 2" xfId="3313"/>
    <cellStyle name="Vírgula 2 2 2 2 6 2 2" xfId="4643"/>
    <cellStyle name="Vírgula 2 2 2 2 6 2 3" xfId="5482"/>
    <cellStyle name="Vírgula 2 2 2 2 6 3" xfId="4106"/>
    <cellStyle name="Vírgula 2 2 2 2 6 3 2" xfId="6212"/>
    <cellStyle name="Vírgula 2 2 2 2 7" xfId="2185"/>
    <cellStyle name="Vírgula 2 2 2 2 7 2" xfId="3314"/>
    <cellStyle name="Vírgula 2 2 2 2 7 2 2" xfId="4644"/>
    <cellStyle name="Vírgula 2 2 2 2 7 2 3" xfId="5483"/>
    <cellStyle name="Vírgula 2 2 2 2 7 3" xfId="4387"/>
    <cellStyle name="Vírgula 2 2 2 2 7 3 2" xfId="6213"/>
    <cellStyle name="Vírgula 2 2 2 2 8" xfId="2186"/>
    <cellStyle name="Vírgula 2 2 2 2 8 2" xfId="3315"/>
    <cellStyle name="Vírgula 2 2 2 2 8 2 2" xfId="4645"/>
    <cellStyle name="Vírgula 2 2 2 2 8 2 3" xfId="5484"/>
    <cellStyle name="Vírgula 2 2 2 2 8 3" xfId="4471"/>
    <cellStyle name="Vírgula 2 2 2 2 8 3 2" xfId="6214"/>
    <cellStyle name="Vírgula 2 2 2 2 9" xfId="2187"/>
    <cellStyle name="Vírgula 2 2 2 2 9 2" xfId="3316"/>
    <cellStyle name="Vírgula 2 2 2 2 9 2 2" xfId="4646"/>
    <cellStyle name="Vírgula 2 2 2 2 9 2 3" xfId="5485"/>
    <cellStyle name="Vírgula 2 2 2 2 9 3" xfId="4107"/>
    <cellStyle name="Vírgula 2 2 2 2 9 3 2" xfId="6215"/>
    <cellStyle name="Vírgula 2 2 2 3" xfId="871"/>
    <cellStyle name="Vírgula 2 2 2 3 2" xfId="1084"/>
    <cellStyle name="Vírgula 2 2 2 3 2 2" xfId="3216"/>
    <cellStyle name="Vírgula 2 2 2 3 2 2 2" xfId="4556"/>
    <cellStyle name="Vírgula 2 2 2 3 2 2 3" xfId="5385"/>
    <cellStyle name="Vírgula 2 2 2 3 2 3" xfId="4050"/>
    <cellStyle name="Vírgula 2 2 2 3 2 3 2" xfId="6109"/>
    <cellStyle name="Vírgula 2 2 2 3 3" xfId="3156"/>
    <cellStyle name="Vírgula 2 2 2 3 3 2" xfId="4140"/>
    <cellStyle name="Vírgula 2 2 2 3 3 2 2" xfId="6556"/>
    <cellStyle name="Vírgula 2 2 2 3 3 3" xfId="5325"/>
    <cellStyle name="Vírgula 2 2 2 3 4" xfId="3905"/>
    <cellStyle name="Vírgula 2 2 2 3 4 2" xfId="6046"/>
    <cellStyle name="Vírgula 2 2 2 3 5" xfId="6741"/>
    <cellStyle name="Vírgula 2 2 2 3 6" xfId="5059"/>
    <cellStyle name="Vírgula 2 2 2 4" xfId="2188"/>
    <cellStyle name="Vírgula 2 2 2 4 2" xfId="3317"/>
    <cellStyle name="Vírgula 2 2 2 4 2 2" xfId="4647"/>
    <cellStyle name="Vírgula 2 2 2 4 2 3" xfId="5486"/>
    <cellStyle name="Vírgula 2 2 2 4 3" xfId="3862"/>
    <cellStyle name="Vírgula 2 2 2 4 3 2" xfId="6216"/>
    <cellStyle name="Vírgula 2 2 2 5" xfId="2189"/>
    <cellStyle name="Vírgula 2 2 2 5 2" xfId="3318"/>
    <cellStyle name="Vírgula 2 2 2 5 2 2" xfId="4648"/>
    <cellStyle name="Vírgula 2 2 2 5 2 3" xfId="5487"/>
    <cellStyle name="Vírgula 2 2 2 5 3" xfId="4318"/>
    <cellStyle name="Vírgula 2 2 2 5 3 2" xfId="6217"/>
    <cellStyle name="Vírgula 2 2 2 6" xfId="2190"/>
    <cellStyle name="Vírgula 2 2 2 6 2" xfId="3319"/>
    <cellStyle name="Vírgula 2 2 2 6 2 2" xfId="4649"/>
    <cellStyle name="Vírgula 2 2 2 6 2 3" xfId="5488"/>
    <cellStyle name="Vírgula 2 2 2 6 3" xfId="4486"/>
    <cellStyle name="Vírgula 2 2 2 6 3 2" xfId="6218"/>
    <cellStyle name="Vírgula 2 2 2 7" xfId="2191"/>
    <cellStyle name="Vírgula 2 2 2 7 2" xfId="3320"/>
    <cellStyle name="Vírgula 2 2 2 7 2 2" xfId="4650"/>
    <cellStyle name="Vírgula 2 2 2 7 2 3" xfId="5489"/>
    <cellStyle name="Vírgula 2 2 2 7 3" xfId="3747"/>
    <cellStyle name="Vírgula 2 2 2 7 3 2" xfId="6219"/>
    <cellStyle name="Vírgula 2 2 2 8" xfId="2192"/>
    <cellStyle name="Vírgula 2 2 2 8 2" xfId="3321"/>
    <cellStyle name="Vírgula 2 2 2 8 2 2" xfId="4651"/>
    <cellStyle name="Vírgula 2 2 2 8 2 3" xfId="5490"/>
    <cellStyle name="Vírgula 2 2 2 8 3" xfId="4008"/>
    <cellStyle name="Vírgula 2 2 2 8 3 2" xfId="6220"/>
    <cellStyle name="Vírgula 2 2 2 9" xfId="2193"/>
    <cellStyle name="Vírgula 2 2 2 9 2" xfId="3322"/>
    <cellStyle name="Vírgula 2 2 2 9 2 2" xfId="4652"/>
    <cellStyle name="Vírgula 2 2 2 9 2 3" xfId="5491"/>
    <cellStyle name="Vírgula 2 2 2 9 3" xfId="4455"/>
    <cellStyle name="Vírgula 2 2 2 9 3 2" xfId="6221"/>
    <cellStyle name="Vírgula 2 2 3" xfId="872"/>
    <cellStyle name="Vírgula 2 2 3 2" xfId="2194"/>
    <cellStyle name="Vírgula 2 2 3 2 2" xfId="3323"/>
    <cellStyle name="Vírgula 2 2 3 2 2 2" xfId="4653"/>
    <cellStyle name="Vírgula 2 2 3 2 2 3" xfId="5492"/>
    <cellStyle name="Vírgula 2 2 3 2 2 3 2" xfId="11187"/>
    <cellStyle name="Vírgula 2 2 3 2 2 3 3" xfId="13302"/>
    <cellStyle name="Vírgula 2 2 3 2 3" xfId="4392"/>
    <cellStyle name="Vírgula 2 2 3 2 3 2" xfId="6222"/>
    <cellStyle name="Vírgula 2 2 3 2 4" xfId="13513"/>
    <cellStyle name="Vírgula 2 2 3 3" xfId="3008"/>
    <cellStyle name="Vírgula 2 2 3 3 2" xfId="4360"/>
    <cellStyle name="Vírgula 2 2 3 3 2 2" xfId="6557"/>
    <cellStyle name="Vírgula 2 2 3 3 2 2 2" xfId="12851"/>
    <cellStyle name="Vírgula 2 2 3 3 2 2 3" xfId="12921"/>
    <cellStyle name="Vírgula 2 2 3 3 3" xfId="8479"/>
    <cellStyle name="Vírgula 2 2 3 3 4" xfId="13548"/>
    <cellStyle name="Vírgula 2 2 3 3 5" xfId="13409"/>
    <cellStyle name="Vírgula 2 2 3 4" xfId="3157"/>
    <cellStyle name="Vírgula 2 2 3 4 2" xfId="4550"/>
    <cellStyle name="Vírgula 2 2 3 4 3" xfId="5326"/>
    <cellStyle name="Vírgula 2 2 3 5" xfId="3906"/>
    <cellStyle name="Vírgula 2 2 3 5 2" xfId="6047"/>
    <cellStyle name="Vírgula 2 2 3 6" xfId="6742"/>
    <cellStyle name="Vírgula 2 2 3 7" xfId="5060"/>
    <cellStyle name="Vírgula 2 2 4" xfId="2195"/>
    <cellStyle name="Vírgula 2 2 4 2" xfId="3324"/>
    <cellStyle name="Vírgula 2 2 4 2 2" xfId="4654"/>
    <cellStyle name="Vírgula 2 2 4 2 3" xfId="5493"/>
    <cellStyle name="Vírgula 2 2 4 2 3 2" xfId="12483"/>
    <cellStyle name="Vírgula 2 2 4 2 3 3" xfId="13087"/>
    <cellStyle name="Vírgula 2 2 4 2 4" xfId="13629"/>
    <cellStyle name="Vírgula 2 2 4 3" xfId="4403"/>
    <cellStyle name="Vírgula 2 2 4 3 2" xfId="6223"/>
    <cellStyle name="Vírgula 2 2 4 4" xfId="8480"/>
    <cellStyle name="Vírgula 2 2 4 5" xfId="10648"/>
    <cellStyle name="Vírgula 2 2 5" xfId="2196"/>
    <cellStyle name="Vírgula 2 2 5 2" xfId="3325"/>
    <cellStyle name="Vírgula 2 2 5 2 2" xfId="4655"/>
    <cellStyle name="Vírgula 2 2 5 2 3" xfId="5494"/>
    <cellStyle name="Vírgula 2 2 5 3" xfId="4326"/>
    <cellStyle name="Vírgula 2 2 5 3 2" xfId="6224"/>
    <cellStyle name="Vírgula 2 2 6" xfId="2197"/>
    <cellStyle name="Vírgula 2 2 6 2" xfId="3326"/>
    <cellStyle name="Vírgula 2 2 6 2 2" xfId="4656"/>
    <cellStyle name="Vírgula 2 2 6 2 3" xfId="5495"/>
    <cellStyle name="Vírgula 2 2 6 3" xfId="4162"/>
    <cellStyle name="Vírgula 2 2 6 3 2" xfId="6225"/>
    <cellStyle name="Vírgula 2 2 7" xfId="2198"/>
    <cellStyle name="Vírgula 2 2 7 2" xfId="3327"/>
    <cellStyle name="Vírgula 2 2 7 2 2" xfId="4657"/>
    <cellStyle name="Vírgula 2 2 7 2 3" xfId="5496"/>
    <cellStyle name="Vírgula 2 2 7 3" xfId="4400"/>
    <cellStyle name="Vírgula 2 2 7 3 2" xfId="6226"/>
    <cellStyle name="Vírgula 2 2 8" xfId="2199"/>
    <cellStyle name="Vírgula 2 2 8 2" xfId="3328"/>
    <cellStyle name="Vírgula 2 2 8 2 2" xfId="4658"/>
    <cellStyle name="Vírgula 2 2 8 2 3" xfId="5497"/>
    <cellStyle name="Vírgula 2 2 8 3" xfId="4016"/>
    <cellStyle name="Vírgula 2 2 8 3 2" xfId="6227"/>
    <cellStyle name="Vírgula 2 2 9" xfId="2200"/>
    <cellStyle name="Vírgula 2 2 9 2" xfId="3329"/>
    <cellStyle name="Vírgula 2 2 9 2 2" xfId="4659"/>
    <cellStyle name="Vírgula 2 2 9 2 3" xfId="5498"/>
    <cellStyle name="Vírgula 2 2 9 3" xfId="4488"/>
    <cellStyle name="Vírgula 2 2 9 3 2" xfId="6228"/>
    <cellStyle name="Vírgula 2 3" xfId="53"/>
    <cellStyle name="Vírgula 2 3 10" xfId="3970"/>
    <cellStyle name="Vírgula 2 3 10 2" xfId="5876"/>
    <cellStyle name="Vírgula 2 3 10 2 2" xfId="11700"/>
    <cellStyle name="Vírgula 2 3 10 2 3" xfId="13034"/>
    <cellStyle name="Vírgula 2 3 10 3" xfId="13695"/>
    <cellStyle name="Vírgula 2 3 11" xfId="8481"/>
    <cellStyle name="Vírgula 2 3 11 2" xfId="11276"/>
    <cellStyle name="Vírgula 2 3 11 3" xfId="13031"/>
    <cellStyle name="Vírgula 2 3 2" xfId="338"/>
    <cellStyle name="Vírgula 2 3 2 10" xfId="8482"/>
    <cellStyle name="Vírgula 2 3 2 2" xfId="781"/>
    <cellStyle name="Vírgula 2 3 2 2 2" xfId="3120"/>
    <cellStyle name="Vírgula 2 3 2 2 2 2" xfId="4535"/>
    <cellStyle name="Vírgula 2 3 2 2 2 3" xfId="5289"/>
    <cellStyle name="Vírgula 2 3 2 2 2 3 2" xfId="11854"/>
    <cellStyle name="Vírgula 2 3 2 2 2 3 3" xfId="13018"/>
    <cellStyle name="Vírgula 2 3 2 2 2 4" xfId="13602"/>
    <cellStyle name="Vírgula 2 3 2 2 3" xfId="3792"/>
    <cellStyle name="Vírgula 2 3 2 2 3 2" xfId="6006"/>
    <cellStyle name="Vírgula 2 3 2 2 4" xfId="8483"/>
    <cellStyle name="Vírgula 2 3 2 3" xfId="3009"/>
    <cellStyle name="Vírgula 2 3 2 3 2" xfId="4131"/>
    <cellStyle name="Vírgula 2 3 2 3 2 2" xfId="5911"/>
    <cellStyle name="Vírgula 2 3 2 3 2 2 2" xfId="11086"/>
    <cellStyle name="Vírgula 2 3 2 3 2 2 3" xfId="11517"/>
    <cellStyle name="Vírgula 2 3 2 3 2 3" xfId="13709"/>
    <cellStyle name="Vírgula 2 3 2 3 3" xfId="8484"/>
    <cellStyle name="Vírgula 2 3 2 3 3 2" xfId="11723"/>
    <cellStyle name="Vírgula 2 3 2 3 3 3" xfId="11506"/>
    <cellStyle name="Vírgula 2 3 2 3 4" xfId="12707"/>
    <cellStyle name="Vírgula 2 3 2 4" xfId="3047"/>
    <cellStyle name="Vírgula 2 3 2 4 2" xfId="4495"/>
    <cellStyle name="Vírgula 2 3 2 4 3" xfId="5216"/>
    <cellStyle name="Vírgula 2 3 2 4 3 2" xfId="13248"/>
    <cellStyle name="Vírgula 2 3 2 4 3 3" xfId="12823"/>
    <cellStyle name="Vírgula 2 3 2 4 4" xfId="13575"/>
    <cellStyle name="Vírgula 2 3 2 5" xfId="8485"/>
    <cellStyle name="Vírgula 2 3 2 5 2" xfId="11674"/>
    <cellStyle name="Vírgula 2 3 2 5 3" xfId="12029"/>
    <cellStyle name="Vírgula 2 3 2 6" xfId="8486"/>
    <cellStyle name="Vírgula 2 3 2 6 2" xfId="12864"/>
    <cellStyle name="Vírgula 2 3 2 6 3" xfId="13152"/>
    <cellStyle name="Vírgula 2 3 2 7" xfId="8487"/>
    <cellStyle name="Vírgula 2 3 2 7 2" xfId="13333"/>
    <cellStyle name="Vírgula 2 3 2 7 3" xfId="12837"/>
    <cellStyle name="Vírgula 2 3 2 8" xfId="8488"/>
    <cellStyle name="Vírgula 2 3 2 8 2" xfId="13269"/>
    <cellStyle name="Vírgula 2 3 2 8 3" xfId="13015"/>
    <cellStyle name="Vírgula 2 3 2 9" xfId="8489"/>
    <cellStyle name="Vírgula 2 3 3" xfId="668"/>
    <cellStyle name="Vírgula 2 3 3 2" xfId="3102"/>
    <cellStyle name="Vírgula 2 3 3 2 2" xfId="4517"/>
    <cellStyle name="Vírgula 2 3 3 2 3" xfId="5271"/>
    <cellStyle name="Vírgula 2 3 3 3" xfId="4076"/>
    <cellStyle name="Vírgula 2 3 3 3 2" xfId="5986"/>
    <cellStyle name="Vírgula 2 3 4" xfId="873"/>
    <cellStyle name="Vírgula 2 3 4 2" xfId="2201"/>
    <cellStyle name="Vírgula 2 3 4 2 2" xfId="3330"/>
    <cellStyle name="Vírgula 2 3 4 2 2 2" xfId="4660"/>
    <cellStyle name="Vírgula 2 3 4 2 2 3" xfId="5499"/>
    <cellStyle name="Vírgula 2 3 4 2 3" xfId="3805"/>
    <cellStyle name="Vírgula 2 3 4 2 3 2" xfId="6229"/>
    <cellStyle name="Vírgula 2 3 4 3" xfId="3158"/>
    <cellStyle name="Vírgula 2 3 4 3 2" xfId="4121"/>
    <cellStyle name="Vírgula 2 3 4 3 2 2" xfId="6558"/>
    <cellStyle name="Vírgula 2 3 4 3 3" xfId="5327"/>
    <cellStyle name="Vírgula 2 3 4 4" xfId="3907"/>
    <cellStyle name="Vírgula 2 3 4 4 2" xfId="6048"/>
    <cellStyle name="Vírgula 2 3 4 5" xfId="6743"/>
    <cellStyle name="Vírgula 2 3 4 6" xfId="5061"/>
    <cellStyle name="Vírgula 2 3 5" xfId="2202"/>
    <cellStyle name="Vírgula 2 3 5 2" xfId="3331"/>
    <cellStyle name="Vírgula 2 3 5 2 2" xfId="4661"/>
    <cellStyle name="Vírgula 2 3 5 2 3" xfId="5500"/>
    <cellStyle name="Vírgula 2 3 5 3" xfId="4172"/>
    <cellStyle name="Vírgula 2 3 5 3 2" xfId="6230"/>
    <cellStyle name="Vírgula 2 3 6" xfId="2203"/>
    <cellStyle name="Vírgula 2 3 6 2" xfId="3332"/>
    <cellStyle name="Vírgula 2 3 6 2 2" xfId="4662"/>
    <cellStyle name="Vírgula 2 3 6 2 3" xfId="5501"/>
    <cellStyle name="Vírgula 2 3 6 3" xfId="3979"/>
    <cellStyle name="Vírgula 2 3 6 3 2" xfId="6231"/>
    <cellStyle name="Vírgula 2 3 7" xfId="2204"/>
    <cellStyle name="Vírgula 2 3 7 2" xfId="3333"/>
    <cellStyle name="Vírgula 2 3 7 2 2" xfId="4663"/>
    <cellStyle name="Vírgula 2 3 7 2 3" xfId="5502"/>
    <cellStyle name="Vírgula 2 3 7 3" xfId="4176"/>
    <cellStyle name="Vírgula 2 3 7 3 2" xfId="6232"/>
    <cellStyle name="Vírgula 2 3 8" xfId="2205"/>
    <cellStyle name="Vírgula 2 3 8 2" xfId="3334"/>
    <cellStyle name="Vírgula 2 3 8 2 2" xfId="4664"/>
    <cellStyle name="Vírgula 2 3 8 2 3" xfId="5503"/>
    <cellStyle name="Vírgula 2 3 8 3" xfId="4416"/>
    <cellStyle name="Vírgula 2 3 8 3 2" xfId="6233"/>
    <cellStyle name="Vírgula 2 3 9" xfId="2206"/>
    <cellStyle name="Vírgula 2 3 9 2" xfId="3335"/>
    <cellStyle name="Vírgula 2 3 9 2 2" xfId="4665"/>
    <cellStyle name="Vírgula 2 3 9 2 3" xfId="5504"/>
    <cellStyle name="Vírgula 2 3 9 3" xfId="4130"/>
    <cellStyle name="Vírgula 2 3 9 3 2" xfId="6234"/>
    <cellStyle name="Vírgula 2 4" xfId="339"/>
    <cellStyle name="Vírgula 2 4 10" xfId="8490"/>
    <cellStyle name="Vírgula 2 4 11" xfId="9135"/>
    <cellStyle name="Vírgula 2 4 2" xfId="782"/>
    <cellStyle name="Vírgula 2 4 2 2" xfId="3121"/>
    <cellStyle name="Vírgula 2 4 2 2 2" xfId="4536"/>
    <cellStyle name="Vírgula 2 4 2 2 2 2" xfId="13027"/>
    <cellStyle name="Vírgula 2 4 2 2 3" xfId="5290"/>
    <cellStyle name="Vírgula 2 4 2 2 3 2" xfId="11400"/>
    <cellStyle name="Vírgula 2 4 2 2 3 3" xfId="11492"/>
    <cellStyle name="Vírgula 2 4 2 2 4" xfId="13603"/>
    <cellStyle name="Vírgula 2 4 2 3" xfId="4253"/>
    <cellStyle name="Vírgula 2 4 2 3 2" xfId="6007"/>
    <cellStyle name="Vírgula 2 4 2 4" xfId="8491"/>
    <cellStyle name="Vírgula 2 4 3" xfId="3010"/>
    <cellStyle name="Vírgula 2 4 3 2" xfId="3685"/>
    <cellStyle name="Vírgula 2 4 3 2 2" xfId="4963"/>
    <cellStyle name="Vírgula 2 4 3 2 3" xfId="5854"/>
    <cellStyle name="Vírgula 2 4 3 2 3 2" xfId="13095"/>
    <cellStyle name="Vírgula 2 4 3 2 3 3" xfId="11499"/>
    <cellStyle name="Vírgula 2 4 3 3" xfId="4424"/>
    <cellStyle name="Vírgula 2 4 3 3 2" xfId="5912"/>
    <cellStyle name="Vírgula 2 4 3 4" xfId="4297"/>
    <cellStyle name="Vírgula 2 4 3 4 2" xfId="6868"/>
    <cellStyle name="Vírgula 2 4 3 5" xfId="5186"/>
    <cellStyle name="Vírgula 2 4 3 6" xfId="13549"/>
    <cellStyle name="Vírgula 2 4 4" xfId="3048"/>
    <cellStyle name="Vírgula 2 4 4 2" xfId="4496"/>
    <cellStyle name="Vírgula 2 4 4 3" xfId="5217"/>
    <cellStyle name="Vírgula 2 4 4 3 2" xfId="11199"/>
    <cellStyle name="Vírgula 2 4 4 3 3" xfId="11302"/>
    <cellStyle name="Vírgula 2 4 4 4" xfId="13576"/>
    <cellStyle name="Vírgula 2 4 5" xfId="8492"/>
    <cellStyle name="Vírgula 2 4 5 2" xfId="12319"/>
    <cellStyle name="Vírgula 2 4 5 3" xfId="11838"/>
    <cellStyle name="Vírgula 2 4 6" xfId="8493"/>
    <cellStyle name="Vírgula 2 4 6 2" xfId="11503"/>
    <cellStyle name="Vírgula 2 4 6 3" xfId="13175"/>
    <cellStyle name="Vírgula 2 4 7" xfId="8494"/>
    <cellStyle name="Vírgula 2 4 7 2" xfId="12321"/>
    <cellStyle name="Vírgula 2 4 7 3" xfId="12924"/>
    <cellStyle name="Vírgula 2 4 8" xfId="8495"/>
    <cellStyle name="Vírgula 2 4 8 2" xfId="12320"/>
    <cellStyle name="Vírgula 2 4 8 3" xfId="13147"/>
    <cellStyle name="Vírgula 2 4 9" xfId="8496"/>
    <cellStyle name="Vírgula 2 5" xfId="340"/>
    <cellStyle name="Vírgula 2 5 2" xfId="874"/>
    <cellStyle name="Vírgula 2 5 2 2" xfId="2209"/>
    <cellStyle name="Vírgula 2 5 2 2 2" xfId="3338"/>
    <cellStyle name="Vírgula 2 5 2 2 2 2" xfId="4668"/>
    <cellStyle name="Vírgula 2 5 2 2 2 3" xfId="5507"/>
    <cellStyle name="Vírgula 2 5 2 2 3" xfId="3699"/>
    <cellStyle name="Vírgula 2 5 2 2 3 2" xfId="6237"/>
    <cellStyle name="Vírgula 2 5 2 2 4" xfId="13514"/>
    <cellStyle name="Vírgula 2 5 2 2 5" xfId="13410"/>
    <cellStyle name="Vírgula 2 5 2 3" xfId="3159"/>
    <cellStyle name="Vírgula 2 5 2 3 2" xfId="4308"/>
    <cellStyle name="Vírgula 2 5 2 3 2 2" xfId="6559"/>
    <cellStyle name="Vírgula 2 5 2 3 3" xfId="5328"/>
    <cellStyle name="Vírgula 2 5 2 3 3 2" xfId="11531"/>
    <cellStyle name="Vírgula 2 5 2 3 3 3" xfId="12848"/>
    <cellStyle name="Vírgula 2 5 2 3 4" xfId="12411"/>
    <cellStyle name="Vírgula 2 5 2 4" xfId="3908"/>
    <cellStyle name="Vírgula 2 5 2 4 2" xfId="6049"/>
    <cellStyle name="Vírgula 2 5 2 5" xfId="6744"/>
    <cellStyle name="Vírgula 2 5 2 6" xfId="5062"/>
    <cellStyle name="Vírgula 2 5 3" xfId="2210"/>
    <cellStyle name="Vírgula 2 5 3 2" xfId="3339"/>
    <cellStyle name="Vírgula 2 5 3 2 2" xfId="4669"/>
    <cellStyle name="Vírgula 2 5 3 2 3" xfId="5508"/>
    <cellStyle name="Vírgula 2 5 3 2 3 2" xfId="11905"/>
    <cellStyle name="Vírgula 2 5 3 2 3 3" xfId="13143"/>
    <cellStyle name="Vírgula 2 5 3 2 4" xfId="13630"/>
    <cellStyle name="Vírgula 2 5 3 3" xfId="4463"/>
    <cellStyle name="Vírgula 2 5 3 3 2" xfId="6238"/>
    <cellStyle name="Vírgula 2 5 3 3 2 2" xfId="12495"/>
    <cellStyle name="Vírgula 2 5 3 3 2 3" xfId="11484"/>
    <cellStyle name="Vírgula 2 5 3 3 3" xfId="12027"/>
    <cellStyle name="Vírgula 2 5 3 4" xfId="8497"/>
    <cellStyle name="Vírgula 2 5 4" xfId="2211"/>
    <cellStyle name="Vírgula 2 5 4 2" xfId="3340"/>
    <cellStyle name="Vírgula 2 5 4 2 2" xfId="4670"/>
    <cellStyle name="Vírgula 2 5 4 2 3" xfId="5509"/>
    <cellStyle name="Vírgula 2 5 4 3" xfId="4099"/>
    <cellStyle name="Vírgula 2 5 4 3 2" xfId="6239"/>
    <cellStyle name="Vírgula 2 5 5" xfId="2208"/>
    <cellStyle name="Vírgula 2 5 5 2" xfId="3337"/>
    <cellStyle name="Vírgula 2 5 5 2 2" xfId="4667"/>
    <cellStyle name="Vírgula 2 5 5 2 3" xfId="5506"/>
    <cellStyle name="Vírgula 2 5 5 3" xfId="4213"/>
    <cellStyle name="Vírgula 2 5 5 3 2" xfId="6236"/>
    <cellStyle name="Vírgula 2 5 6" xfId="4224"/>
    <cellStyle name="Vírgula 2 5 6 2" xfId="5913"/>
    <cellStyle name="Vírgula 2 5 6 2 2" xfId="11087"/>
    <cellStyle name="Vírgula 2 5 6 2 3" xfId="12882"/>
    <cellStyle name="Vírgula 2 5 6 3" xfId="13312"/>
    <cellStyle name="Vírgula 2 5 6 3 2" xfId="15799"/>
    <cellStyle name="Vírgula 2 5 6 3 3" xfId="13716"/>
    <cellStyle name="Vírgula 2 5 7" xfId="8498"/>
    <cellStyle name="Vírgula 2 5 7 2" xfId="13251"/>
    <cellStyle name="Vírgula 2 5 7 3" xfId="12865"/>
    <cellStyle name="Vírgula 2 5 8" xfId="8499"/>
    <cellStyle name="Vírgula 2 5 8 2" xfId="11056"/>
    <cellStyle name="Vírgula 2 5 8 3" xfId="13032"/>
    <cellStyle name="Vírgula 2 5 9" xfId="8500"/>
    <cellStyle name="Vírgula 2 5 9 2" xfId="12322"/>
    <cellStyle name="Vírgula 2 5 9 3" xfId="13168"/>
    <cellStyle name="Vírgula 2 6" xfId="875"/>
    <cellStyle name="Vírgula 2 6 2" xfId="2212"/>
    <cellStyle name="Vírgula 2 6 2 2" xfId="3341"/>
    <cellStyle name="Vírgula 2 6 2 2 2" xfId="4671"/>
    <cellStyle name="Vírgula 2 6 2 2 3" xfId="5510"/>
    <cellStyle name="Vírgula 2 6 2 3" xfId="4460"/>
    <cellStyle name="Vírgula 2 6 2 3 2" xfId="6240"/>
    <cellStyle name="Vírgula 2 6 3" xfId="3160"/>
    <cellStyle name="Vírgula 2 6 3 2" xfId="3977"/>
    <cellStyle name="Vírgula 2 6 3 2 2" xfId="6560"/>
    <cellStyle name="Vírgula 2 6 3 3" xfId="5329"/>
    <cellStyle name="Vírgula 2 6 4" xfId="3909"/>
    <cellStyle name="Vírgula 2 6 4 2" xfId="6050"/>
    <cellStyle name="Vírgula 2 6 5" xfId="6745"/>
    <cellStyle name="Vírgula 2 6 6" xfId="5063"/>
    <cellStyle name="Vírgula 2 6 7" xfId="10606"/>
    <cellStyle name="Vírgula 2 7" xfId="2213"/>
    <cellStyle name="Vírgula 2 7 2" xfId="3342"/>
    <cellStyle name="Vírgula 2 7 2 2" xfId="4672"/>
    <cellStyle name="Vírgula 2 7 2 3" xfId="5511"/>
    <cellStyle name="Vírgula 2 7 3" xfId="4012"/>
    <cellStyle name="Vírgula 2 7 3 2" xfId="6241"/>
    <cellStyle name="Vírgula 2 8" xfId="2214"/>
    <cellStyle name="Vírgula 2 8 2" xfId="3343"/>
    <cellStyle name="Vírgula 2 8 2 2" xfId="4673"/>
    <cellStyle name="Vírgula 2 8 2 3" xfId="5512"/>
    <cellStyle name="Vírgula 2 8 3" xfId="4402"/>
    <cellStyle name="Vírgula 2 8 3 2" xfId="6242"/>
    <cellStyle name="Vírgula 2 9" xfId="2215"/>
    <cellStyle name="Vírgula 2 9 2" xfId="3344"/>
    <cellStyle name="Vírgula 2 9 2 2" xfId="4674"/>
    <cellStyle name="Vírgula 2 9 2 3" xfId="5513"/>
    <cellStyle name="Vírgula 2 9 3" xfId="3866"/>
    <cellStyle name="Vírgula 2 9 3 2" xfId="6243"/>
    <cellStyle name="Vírgula 3" xfId="54"/>
    <cellStyle name="Vírgula 3 10" xfId="2216"/>
    <cellStyle name="Vírgula 3 10 2" xfId="3345"/>
    <cellStyle name="Vírgula 3 10 2 2" xfId="4675"/>
    <cellStyle name="Vírgula 3 10 2 3" xfId="5514"/>
    <cellStyle name="Vírgula 3 10 3" xfId="3851"/>
    <cellStyle name="Vírgula 3 10 3 2" xfId="6244"/>
    <cellStyle name="Vírgula 3 11" xfId="2217"/>
    <cellStyle name="Vírgula 3 11 2" xfId="3346"/>
    <cellStyle name="Vírgula 3 11 2 2" xfId="4676"/>
    <cellStyle name="Vírgula 3 11 2 3" xfId="5515"/>
    <cellStyle name="Vírgula 3 11 3" xfId="4078"/>
    <cellStyle name="Vírgula 3 11 3 2" xfId="6245"/>
    <cellStyle name="Vírgula 3 12" xfId="2218"/>
    <cellStyle name="Vírgula 3 12 2" xfId="3347"/>
    <cellStyle name="Vírgula 3 12 2 2" xfId="4677"/>
    <cellStyle name="Vírgula 3 12 2 3" xfId="5516"/>
    <cellStyle name="Vírgula 3 12 3" xfId="3972"/>
    <cellStyle name="Vírgula 3 12 3 2" xfId="6246"/>
    <cellStyle name="Vírgula 3 13" xfId="3027"/>
    <cellStyle name="Vírgula 3 13 2" xfId="3724"/>
    <cellStyle name="Vírgula 3 13 2 2" xfId="5877"/>
    <cellStyle name="Vírgula 3 13 3" xfId="5196"/>
    <cellStyle name="Vírgula 3 13 3 2" xfId="12328"/>
    <cellStyle name="Vírgula 3 13 3 3" xfId="12424"/>
    <cellStyle name="Vírgula 3 13 4" xfId="13558"/>
    <cellStyle name="Vírgula 3 14" xfId="8501"/>
    <cellStyle name="Vírgula 3 14 2" xfId="12400"/>
    <cellStyle name="Vírgula 3 14 3" xfId="11060"/>
    <cellStyle name="Vírgula 3 15" xfId="8502"/>
    <cellStyle name="Vírgula 3 16" xfId="8503"/>
    <cellStyle name="Vírgula 3 2" xfId="55"/>
    <cellStyle name="Vírgula 3 2 10" xfId="2219"/>
    <cellStyle name="Vírgula 3 2 10 2" xfId="3348"/>
    <cellStyle name="Vírgula 3 2 10 2 2" xfId="4678"/>
    <cellStyle name="Vírgula 3 2 10 2 3" xfId="5517"/>
    <cellStyle name="Vírgula 3 2 10 3" xfId="4375"/>
    <cellStyle name="Vírgula 3 2 10 3 2" xfId="6247"/>
    <cellStyle name="Vírgula 3 2 11" xfId="2220"/>
    <cellStyle name="Vírgula 3 2 11 2" xfId="3349"/>
    <cellStyle name="Vírgula 3 2 11 2 2" xfId="4679"/>
    <cellStyle name="Vírgula 3 2 11 2 3" xfId="5518"/>
    <cellStyle name="Vírgula 3 2 11 3" xfId="4143"/>
    <cellStyle name="Vírgula 3 2 11 3 2" xfId="6248"/>
    <cellStyle name="Vírgula 3 2 12" xfId="3028"/>
    <cellStyle name="Vírgula 3 2 12 2" xfId="4191"/>
    <cellStyle name="Vírgula 3 2 12 2 2" xfId="5878"/>
    <cellStyle name="Vírgula 3 2 12 3" xfId="5197"/>
    <cellStyle name="Vírgula 3 2 12 3 2" xfId="12363"/>
    <cellStyle name="Vírgula 3 2 12 3 3" xfId="13165"/>
    <cellStyle name="Vírgula 3 2 12 4" xfId="13559"/>
    <cellStyle name="Vírgula 3 2 13" xfId="8504"/>
    <cellStyle name="Vírgula 3 2 13 2" xfId="12323"/>
    <cellStyle name="Vírgula 3 2 13 3" xfId="11610"/>
    <cellStyle name="Vírgula 3 2 14" xfId="8505"/>
    <cellStyle name="Vírgula 3 2 15" xfId="8506"/>
    <cellStyle name="Vírgula 3 2 2" xfId="56"/>
    <cellStyle name="Vírgula 3 2 2 10" xfId="3029"/>
    <cellStyle name="Vírgula 3 2 2 10 2" xfId="3812"/>
    <cellStyle name="Vírgula 3 2 2 10 2 2" xfId="5879"/>
    <cellStyle name="Vírgula 3 2 2 10 3" xfId="5198"/>
    <cellStyle name="Vírgula 3 2 2 10 3 2" xfId="12985"/>
    <cellStyle name="Vírgula 3 2 2 10 3 3" xfId="12947"/>
    <cellStyle name="Vírgula 3 2 2 10 4" xfId="13560"/>
    <cellStyle name="Vírgula 3 2 2 11" xfId="8507"/>
    <cellStyle name="Vírgula 3 2 2 11 2" xfId="11795"/>
    <cellStyle name="Vírgula 3 2 2 11 3" xfId="10988"/>
    <cellStyle name="Vírgula 3 2 2 12" xfId="8508"/>
    <cellStyle name="Vírgula 3 2 2 13" xfId="8509"/>
    <cellStyle name="Vírgula 3 2 2 2" xfId="695"/>
    <cellStyle name="Vírgula 3 2 2 2 2" xfId="3109"/>
    <cellStyle name="Vírgula 3 2 2 2 2 2" xfId="4524"/>
    <cellStyle name="Vírgula 3 2 2 2 2 3" xfId="5278"/>
    <cellStyle name="Vírgula 3 2 2 2 3" xfId="4419"/>
    <cellStyle name="Vírgula 3 2 2 2 3 2" xfId="5994"/>
    <cellStyle name="Vírgula 3 2 2 3" xfId="2221"/>
    <cellStyle name="Vírgula 3 2 2 3 2" xfId="3350"/>
    <cellStyle name="Vírgula 3 2 2 3 2 2" xfId="4680"/>
    <cellStyle name="Vírgula 3 2 2 3 2 3" xfId="5519"/>
    <cellStyle name="Vírgula 3 2 2 3 3" xfId="4084"/>
    <cellStyle name="Vírgula 3 2 2 3 3 2" xfId="6249"/>
    <cellStyle name="Vírgula 3 2 2 4" xfId="2222"/>
    <cellStyle name="Vírgula 3 2 2 4 2" xfId="3351"/>
    <cellStyle name="Vírgula 3 2 2 4 2 2" xfId="4681"/>
    <cellStyle name="Vírgula 3 2 2 4 2 3" xfId="5520"/>
    <cellStyle name="Vírgula 3 2 2 4 3" xfId="4394"/>
    <cellStyle name="Vírgula 3 2 2 4 3 2" xfId="6250"/>
    <cellStyle name="Vírgula 3 2 2 5" xfId="2223"/>
    <cellStyle name="Vírgula 3 2 2 5 2" xfId="3352"/>
    <cellStyle name="Vírgula 3 2 2 5 2 2" xfId="4682"/>
    <cellStyle name="Vírgula 3 2 2 5 2 3" xfId="5521"/>
    <cellStyle name="Vírgula 3 2 2 5 3" xfId="4410"/>
    <cellStyle name="Vírgula 3 2 2 5 3 2" xfId="6251"/>
    <cellStyle name="Vírgula 3 2 2 6" xfId="2224"/>
    <cellStyle name="Vírgula 3 2 2 6 2" xfId="3353"/>
    <cellStyle name="Vírgula 3 2 2 6 2 2" xfId="4683"/>
    <cellStyle name="Vírgula 3 2 2 6 2 3" xfId="5522"/>
    <cellStyle name="Vírgula 3 2 2 6 3" xfId="4134"/>
    <cellStyle name="Vírgula 3 2 2 6 3 2" xfId="6252"/>
    <cellStyle name="Vírgula 3 2 2 7" xfId="2225"/>
    <cellStyle name="Vírgula 3 2 2 7 2" xfId="3354"/>
    <cellStyle name="Vírgula 3 2 2 7 2 2" xfId="4684"/>
    <cellStyle name="Vírgula 3 2 2 7 2 3" xfId="5523"/>
    <cellStyle name="Vírgula 3 2 2 7 3" xfId="4393"/>
    <cellStyle name="Vírgula 3 2 2 7 3 2" xfId="6253"/>
    <cellStyle name="Vírgula 3 2 2 8" xfId="2226"/>
    <cellStyle name="Vírgula 3 2 2 8 2" xfId="3355"/>
    <cellStyle name="Vírgula 3 2 2 8 2 2" xfId="4685"/>
    <cellStyle name="Vírgula 3 2 2 8 2 3" xfId="5524"/>
    <cellStyle name="Vírgula 3 2 2 8 3" xfId="3693"/>
    <cellStyle name="Vírgula 3 2 2 8 3 2" xfId="6254"/>
    <cellStyle name="Vírgula 3 2 2 9" xfId="2227"/>
    <cellStyle name="Vírgula 3 2 2 9 2" xfId="3356"/>
    <cellStyle name="Vírgula 3 2 2 9 2 2" xfId="4686"/>
    <cellStyle name="Vírgula 3 2 2 9 2 3" xfId="5525"/>
    <cellStyle name="Vírgula 3 2 2 9 3" xfId="3694"/>
    <cellStyle name="Vírgula 3 2 2 9 3 2" xfId="6255"/>
    <cellStyle name="Vírgula 3 2 3" xfId="115"/>
    <cellStyle name="Vírgula 3 2 3 10" xfId="3038"/>
    <cellStyle name="Vírgula 3 2 3 10 2" xfId="4491"/>
    <cellStyle name="Vírgula 3 2 3 10 3" xfId="5207"/>
    <cellStyle name="Vírgula 3 2 3 10 3 2" xfId="11477"/>
    <cellStyle name="Vírgula 3 2 3 10 3 3" xfId="11059"/>
    <cellStyle name="Vírgula 3 2 3 10 4" xfId="13568"/>
    <cellStyle name="Vírgula 3 2 3 11" xfId="3844"/>
    <cellStyle name="Vírgula 3 2 3 11 2" xfId="5896"/>
    <cellStyle name="Vírgula 3 2 3 11 2 2" xfId="11991"/>
    <cellStyle name="Vírgula 3 2 3 11 2 3" xfId="10987"/>
    <cellStyle name="Vírgula 3 2 3 11 3" xfId="13681"/>
    <cellStyle name="Vírgula 3 2 3 12" xfId="8510"/>
    <cellStyle name="Vírgula 3 2 3 13" xfId="8511"/>
    <cellStyle name="Vírgula 3 2 3 2" xfId="729"/>
    <cellStyle name="Vírgula 3 2 3 2 2" xfId="3114"/>
    <cellStyle name="Vírgula 3 2 3 2 2 2" xfId="4529"/>
    <cellStyle name="Vírgula 3 2 3 2 2 3" xfId="5283"/>
    <cellStyle name="Vírgula 3 2 3 2 3" xfId="3769"/>
    <cellStyle name="Vírgula 3 2 3 2 3 2" xfId="5999"/>
    <cellStyle name="Vírgula 3 2 3 3" xfId="2228"/>
    <cellStyle name="Vírgula 3 2 3 3 2" xfId="3357"/>
    <cellStyle name="Vírgula 3 2 3 3 2 2" xfId="4687"/>
    <cellStyle name="Vírgula 3 2 3 3 2 3" xfId="5526"/>
    <cellStyle name="Vírgula 3 2 3 3 3" xfId="4397"/>
    <cellStyle name="Vírgula 3 2 3 3 3 2" xfId="6256"/>
    <cellStyle name="Vírgula 3 2 3 4" xfId="2229"/>
    <cellStyle name="Vírgula 3 2 3 4 2" xfId="3358"/>
    <cellStyle name="Vírgula 3 2 3 4 2 2" xfId="4688"/>
    <cellStyle name="Vírgula 3 2 3 4 2 3" xfId="5527"/>
    <cellStyle name="Vírgula 3 2 3 4 3" xfId="4487"/>
    <cellStyle name="Vírgula 3 2 3 4 3 2" xfId="6257"/>
    <cellStyle name="Vírgula 3 2 3 5" xfId="2230"/>
    <cellStyle name="Vírgula 3 2 3 5 2" xfId="3359"/>
    <cellStyle name="Vírgula 3 2 3 5 2 2" xfId="4689"/>
    <cellStyle name="Vírgula 3 2 3 5 2 3" xfId="5528"/>
    <cellStyle name="Vírgula 3 2 3 5 3" xfId="4097"/>
    <cellStyle name="Vírgula 3 2 3 5 3 2" xfId="6258"/>
    <cellStyle name="Vírgula 3 2 3 6" xfId="2231"/>
    <cellStyle name="Vírgula 3 2 3 6 2" xfId="3360"/>
    <cellStyle name="Vírgula 3 2 3 6 2 2" xfId="4690"/>
    <cellStyle name="Vírgula 3 2 3 6 2 3" xfId="5529"/>
    <cellStyle name="Vírgula 3 2 3 6 3" xfId="4110"/>
    <cellStyle name="Vírgula 3 2 3 6 3 2" xfId="6259"/>
    <cellStyle name="Vírgula 3 2 3 7" xfId="2232"/>
    <cellStyle name="Vírgula 3 2 3 7 2" xfId="3361"/>
    <cellStyle name="Vírgula 3 2 3 7 2 2" xfId="4691"/>
    <cellStyle name="Vírgula 3 2 3 7 2 3" xfId="5530"/>
    <cellStyle name="Vírgula 3 2 3 7 3" xfId="4435"/>
    <cellStyle name="Vírgula 3 2 3 7 3 2" xfId="6260"/>
    <cellStyle name="Vírgula 3 2 3 8" xfId="2233"/>
    <cellStyle name="Vírgula 3 2 3 8 2" xfId="3362"/>
    <cellStyle name="Vírgula 3 2 3 8 2 2" xfId="4692"/>
    <cellStyle name="Vírgula 3 2 3 8 2 3" xfId="5531"/>
    <cellStyle name="Vírgula 3 2 3 8 3" xfId="4348"/>
    <cellStyle name="Vírgula 3 2 3 8 3 2" xfId="6261"/>
    <cellStyle name="Vírgula 3 2 3 9" xfId="2234"/>
    <cellStyle name="Vírgula 3 2 3 9 2" xfId="3363"/>
    <cellStyle name="Vírgula 3 2 3 9 2 2" xfId="4693"/>
    <cellStyle name="Vírgula 3 2 3 9 2 3" xfId="5532"/>
    <cellStyle name="Vírgula 3 2 3 9 3" xfId="4120"/>
    <cellStyle name="Vírgula 3 2 3 9 3 2" xfId="6262"/>
    <cellStyle name="Vírgula 3 2 4" xfId="670"/>
    <cellStyle name="Vírgula 3 2 4 2" xfId="3104"/>
    <cellStyle name="Vírgula 3 2 4 2 2" xfId="4519"/>
    <cellStyle name="Vírgula 3 2 4 2 3" xfId="5273"/>
    <cellStyle name="Vírgula 3 2 4 3" xfId="3690"/>
    <cellStyle name="Vírgula 3 2 4 3 2" xfId="5988"/>
    <cellStyle name="Vírgula 3 2 5" xfId="2235"/>
    <cellStyle name="Vírgula 3 2 5 2" xfId="3364"/>
    <cellStyle name="Vírgula 3 2 5 2 2" xfId="4694"/>
    <cellStyle name="Vírgula 3 2 5 2 3" xfId="5533"/>
    <cellStyle name="Vírgula 3 2 5 3" xfId="4096"/>
    <cellStyle name="Vírgula 3 2 5 3 2" xfId="6263"/>
    <cellStyle name="Vírgula 3 2 6" xfId="2236"/>
    <cellStyle name="Vírgula 3 2 6 2" xfId="3365"/>
    <cellStyle name="Vírgula 3 2 6 2 2" xfId="4695"/>
    <cellStyle name="Vírgula 3 2 6 2 3" xfId="5534"/>
    <cellStyle name="Vírgula 3 2 6 3" xfId="4464"/>
    <cellStyle name="Vírgula 3 2 6 3 2" xfId="6264"/>
    <cellStyle name="Vírgula 3 2 7" xfId="2237"/>
    <cellStyle name="Vírgula 3 2 7 2" xfId="3366"/>
    <cellStyle name="Vírgula 3 2 7 2 2" xfId="4696"/>
    <cellStyle name="Vírgula 3 2 7 2 3" xfId="5535"/>
    <cellStyle name="Vírgula 3 2 7 3" xfId="3878"/>
    <cellStyle name="Vírgula 3 2 7 3 2" xfId="6265"/>
    <cellStyle name="Vírgula 3 2 8" xfId="2238"/>
    <cellStyle name="Vírgula 3 2 8 2" xfId="3367"/>
    <cellStyle name="Vírgula 3 2 8 2 2" xfId="4697"/>
    <cellStyle name="Vírgula 3 2 8 2 3" xfId="5536"/>
    <cellStyle name="Vírgula 3 2 8 3" xfId="4034"/>
    <cellStyle name="Vírgula 3 2 8 3 2" xfId="6266"/>
    <cellStyle name="Vírgula 3 2 9" xfId="2239"/>
    <cellStyle name="Vírgula 3 2 9 2" xfId="3368"/>
    <cellStyle name="Vírgula 3 2 9 2 2" xfId="4698"/>
    <cellStyle name="Vírgula 3 2 9 2 3" xfId="5537"/>
    <cellStyle name="Vírgula 3 2 9 3" xfId="4445"/>
    <cellStyle name="Vírgula 3 2 9 3 2" xfId="6267"/>
    <cellStyle name="Vírgula 3 3" xfId="57"/>
    <cellStyle name="Vírgula 3 3 10" xfId="3030"/>
    <cellStyle name="Vírgula 3 3 10 2" xfId="3987"/>
    <cellStyle name="Vírgula 3 3 10 2 2" xfId="5880"/>
    <cellStyle name="Vírgula 3 3 10 3" xfId="5199"/>
    <cellStyle name="Vírgula 3 3 10 3 2" xfId="12329"/>
    <cellStyle name="Vírgula 3 3 10 3 3" xfId="11351"/>
    <cellStyle name="Vírgula 3 3 10 4" xfId="13561"/>
    <cellStyle name="Vírgula 3 3 11" xfId="8512"/>
    <cellStyle name="Vírgula 3 3 11 2" xfId="11379"/>
    <cellStyle name="Vírgula 3 3 11 3" xfId="11600"/>
    <cellStyle name="Vírgula 3 3 12" xfId="8513"/>
    <cellStyle name="Vírgula 3 3 13" xfId="8514"/>
    <cellStyle name="Vírgula 3 3 2" xfId="696"/>
    <cellStyle name="Vírgula 3 3 2 2" xfId="3110"/>
    <cellStyle name="Vírgula 3 3 2 2 2" xfId="4525"/>
    <cellStyle name="Vírgula 3 3 2 2 3" xfId="5279"/>
    <cellStyle name="Vírgula 3 3 2 2 3 2" xfId="11166"/>
    <cellStyle name="Vírgula 3 3 2 2 3 3" xfId="11303"/>
    <cellStyle name="Vírgula 3 3 2 2 4" xfId="13598"/>
    <cellStyle name="Vírgula 3 3 2 3" xfId="4476"/>
    <cellStyle name="Vírgula 3 3 2 3 2" xfId="5995"/>
    <cellStyle name="Vírgula 3 3 2 4" xfId="8515"/>
    <cellStyle name="Vírgula 3 3 3" xfId="2240"/>
    <cellStyle name="Vírgula 3 3 3 2" xfId="3011"/>
    <cellStyle name="Vírgula 3 3 3 2 2" xfId="3686"/>
    <cellStyle name="Vírgula 3 3 3 2 2 2" xfId="4964"/>
    <cellStyle name="Vírgula 3 3 3 2 2 3" xfId="5855"/>
    <cellStyle name="Vírgula 3 3 3 2 3" xfId="4425"/>
    <cellStyle name="Vírgula 3 3 3 2 3 2" xfId="6869"/>
    <cellStyle name="Vírgula 3 3 3 2 4" xfId="5187"/>
    <cellStyle name="Vírgula 3 3 3 3" xfId="3369"/>
    <cellStyle name="Vírgula 3 3 3 3 2" xfId="4699"/>
    <cellStyle name="Vírgula 3 3 3 3 3" xfId="5538"/>
    <cellStyle name="Vírgula 3 3 3 4" xfId="4325"/>
    <cellStyle name="Vírgula 3 3 3 4 2" xfId="6268"/>
    <cellStyle name="Vírgula 3 3 4" xfId="2241"/>
    <cellStyle name="Vírgula 3 3 4 2" xfId="3370"/>
    <cellStyle name="Vírgula 3 3 4 2 2" xfId="4700"/>
    <cellStyle name="Vírgula 3 3 4 2 3" xfId="5539"/>
    <cellStyle name="Vírgula 3 3 4 3" xfId="4355"/>
    <cellStyle name="Vírgula 3 3 4 3 2" xfId="6269"/>
    <cellStyle name="Vírgula 3 3 5" xfId="2242"/>
    <cellStyle name="Vírgula 3 3 5 2" xfId="3371"/>
    <cellStyle name="Vírgula 3 3 5 2 2" xfId="4701"/>
    <cellStyle name="Vírgula 3 3 5 2 3" xfId="5540"/>
    <cellStyle name="Vírgula 3 3 5 3" xfId="4072"/>
    <cellStyle name="Vírgula 3 3 5 3 2" xfId="6270"/>
    <cellStyle name="Vírgula 3 3 6" xfId="2243"/>
    <cellStyle name="Vírgula 3 3 6 2" xfId="3372"/>
    <cellStyle name="Vírgula 3 3 6 2 2" xfId="4702"/>
    <cellStyle name="Vírgula 3 3 6 2 3" xfId="5541"/>
    <cellStyle name="Vírgula 3 3 6 3" xfId="3712"/>
    <cellStyle name="Vírgula 3 3 6 3 2" xfId="6271"/>
    <cellStyle name="Vírgula 3 3 7" xfId="2244"/>
    <cellStyle name="Vírgula 3 3 7 2" xfId="3373"/>
    <cellStyle name="Vírgula 3 3 7 2 2" xfId="4703"/>
    <cellStyle name="Vírgula 3 3 7 2 3" xfId="5542"/>
    <cellStyle name="Vírgula 3 3 7 3" xfId="4317"/>
    <cellStyle name="Vírgula 3 3 7 3 2" xfId="6272"/>
    <cellStyle name="Vírgula 3 3 8" xfId="2245"/>
    <cellStyle name="Vírgula 3 3 8 2" xfId="3374"/>
    <cellStyle name="Vírgula 3 3 8 2 2" xfId="4704"/>
    <cellStyle name="Vírgula 3 3 8 2 3" xfId="5543"/>
    <cellStyle name="Vírgula 3 3 8 3" xfId="4205"/>
    <cellStyle name="Vírgula 3 3 8 3 2" xfId="6273"/>
    <cellStyle name="Vírgula 3 3 9" xfId="2246"/>
    <cellStyle name="Vírgula 3 3 9 2" xfId="3375"/>
    <cellStyle name="Vírgula 3 3 9 2 2" xfId="4705"/>
    <cellStyle name="Vírgula 3 3 9 2 3" xfId="5544"/>
    <cellStyle name="Vírgula 3 3 9 3" xfId="4334"/>
    <cellStyle name="Vírgula 3 3 9 3 2" xfId="6274"/>
    <cellStyle name="Vírgula 3 4" xfId="116"/>
    <cellStyle name="Vírgula 3 4 10" xfId="3039"/>
    <cellStyle name="Vírgula 3 4 10 2" xfId="4492"/>
    <cellStyle name="Vírgula 3 4 10 3" xfId="5208"/>
    <cellStyle name="Vírgula 3 4 10 3 2" xfId="12331"/>
    <cellStyle name="Vírgula 3 4 10 3 3" xfId="10990"/>
    <cellStyle name="Vírgula 3 4 10 4" xfId="13569"/>
    <cellStyle name="Vírgula 3 4 11" xfId="3990"/>
    <cellStyle name="Vírgula 3 4 11 2" xfId="5897"/>
    <cellStyle name="Vírgula 3 4 11 2 2" xfId="11863"/>
    <cellStyle name="Vírgula 3 4 11 2 3" xfId="12452"/>
    <cellStyle name="Vírgula 3 4 11 3" xfId="13697"/>
    <cellStyle name="Vírgula 3 4 12" xfId="8516"/>
    <cellStyle name="Vírgula 3 4 13" xfId="8517"/>
    <cellStyle name="Vírgula 3 4 2" xfId="730"/>
    <cellStyle name="Vírgula 3 4 2 2" xfId="3115"/>
    <cellStyle name="Vírgula 3 4 2 2 2" xfId="4530"/>
    <cellStyle name="Vírgula 3 4 2 2 3" xfId="5284"/>
    <cellStyle name="Vírgula 3 4 2 3" xfId="3961"/>
    <cellStyle name="Vírgula 3 4 2 3 2" xfId="6000"/>
    <cellStyle name="Vírgula 3 4 3" xfId="2247"/>
    <cellStyle name="Vírgula 3 4 3 2" xfId="3376"/>
    <cellStyle name="Vírgula 3 4 3 2 2" xfId="4706"/>
    <cellStyle name="Vírgula 3 4 3 2 3" xfId="5545"/>
    <cellStyle name="Vírgula 3 4 3 3" xfId="4370"/>
    <cellStyle name="Vírgula 3 4 3 3 2" xfId="6275"/>
    <cellStyle name="Vírgula 3 4 4" xfId="2248"/>
    <cellStyle name="Vírgula 3 4 4 2" xfId="3377"/>
    <cellStyle name="Vírgula 3 4 4 2 2" xfId="4707"/>
    <cellStyle name="Vírgula 3 4 4 2 3" xfId="5546"/>
    <cellStyle name="Vírgula 3 4 4 3" xfId="3852"/>
    <cellStyle name="Vírgula 3 4 4 3 2" xfId="6276"/>
    <cellStyle name="Vírgula 3 4 5" xfId="2249"/>
    <cellStyle name="Vírgula 3 4 5 2" xfId="3378"/>
    <cellStyle name="Vírgula 3 4 5 2 2" xfId="4708"/>
    <cellStyle name="Vírgula 3 4 5 2 3" xfId="5547"/>
    <cellStyle name="Vírgula 3 4 5 3" xfId="4109"/>
    <cellStyle name="Vírgula 3 4 5 3 2" xfId="6277"/>
    <cellStyle name="Vírgula 3 4 6" xfId="2250"/>
    <cellStyle name="Vírgula 3 4 6 2" xfId="3379"/>
    <cellStyle name="Vírgula 3 4 6 2 2" xfId="4709"/>
    <cellStyle name="Vírgula 3 4 6 2 3" xfId="5548"/>
    <cellStyle name="Vírgula 3 4 6 3" xfId="4479"/>
    <cellStyle name="Vírgula 3 4 6 3 2" xfId="6278"/>
    <cellStyle name="Vírgula 3 4 7" xfId="2251"/>
    <cellStyle name="Vírgula 3 4 7 2" xfId="3380"/>
    <cellStyle name="Vírgula 3 4 7 2 2" xfId="4710"/>
    <cellStyle name="Vírgula 3 4 7 2 3" xfId="5549"/>
    <cellStyle name="Vírgula 3 4 7 3" xfId="3847"/>
    <cellStyle name="Vírgula 3 4 7 3 2" xfId="6279"/>
    <cellStyle name="Vírgula 3 4 8" xfId="2252"/>
    <cellStyle name="Vírgula 3 4 8 2" xfId="3381"/>
    <cellStyle name="Vírgula 3 4 8 2 2" xfId="4711"/>
    <cellStyle name="Vírgula 3 4 8 2 3" xfId="5550"/>
    <cellStyle name="Vírgula 3 4 8 3" xfId="4378"/>
    <cellStyle name="Vírgula 3 4 8 3 2" xfId="6280"/>
    <cellStyle name="Vírgula 3 4 9" xfId="2253"/>
    <cellStyle name="Vírgula 3 4 9 2" xfId="3382"/>
    <cellStyle name="Vírgula 3 4 9 2 2" xfId="4712"/>
    <cellStyle name="Vírgula 3 4 9 2 3" xfId="5551"/>
    <cellStyle name="Vírgula 3 4 9 3" xfId="4442"/>
    <cellStyle name="Vírgula 3 4 9 3 2" xfId="6281"/>
    <cellStyle name="Vírgula 3 5" xfId="669"/>
    <cellStyle name="Vírgula 3 5 2" xfId="3103"/>
    <cellStyle name="Vírgula 3 5 2 2" xfId="4518"/>
    <cellStyle name="Vírgula 3 5 2 3" xfId="5272"/>
    <cellStyle name="Vírgula 3 5 3" xfId="4478"/>
    <cellStyle name="Vírgula 3 5 3 2" xfId="5987"/>
    <cellStyle name="Vírgula 3 6" xfId="2254"/>
    <cellStyle name="Vírgula 3 6 2" xfId="3383"/>
    <cellStyle name="Vírgula 3 6 2 2" xfId="4713"/>
    <cellStyle name="Vírgula 3 6 2 3" xfId="5552"/>
    <cellStyle name="Vírgula 3 6 3" xfId="4160"/>
    <cellStyle name="Vírgula 3 6 3 2" xfId="6282"/>
    <cellStyle name="Vírgula 3 6 4" xfId="10647"/>
    <cellStyle name="Vírgula 3 7" xfId="2255"/>
    <cellStyle name="Vírgula 3 7 2" xfId="3384"/>
    <cellStyle name="Vírgula 3 7 2 2" xfId="4714"/>
    <cellStyle name="Vírgula 3 7 2 3" xfId="5553"/>
    <cellStyle name="Vírgula 3 7 3" xfId="3854"/>
    <cellStyle name="Vírgula 3 7 3 2" xfId="6283"/>
    <cellStyle name="Vírgula 3 8" xfId="2256"/>
    <cellStyle name="Vírgula 3 8 2" xfId="3385"/>
    <cellStyle name="Vírgula 3 8 2 2" xfId="4715"/>
    <cellStyle name="Vírgula 3 8 2 3" xfId="5554"/>
    <cellStyle name="Vírgula 3 8 3" xfId="3768"/>
    <cellStyle name="Vírgula 3 8 3 2" xfId="6284"/>
    <cellStyle name="Vírgula 3 9" xfId="2257"/>
    <cellStyle name="Vírgula 3 9 2" xfId="3386"/>
    <cellStyle name="Vírgula 3 9 2 2" xfId="4716"/>
    <cellStyle name="Vírgula 3 9 2 3" xfId="5555"/>
    <cellStyle name="Vírgula 3 9 3" xfId="3780"/>
    <cellStyle name="Vírgula 3 9 3 2" xfId="6285"/>
    <cellStyle name="Vírgula 4" xfId="58"/>
    <cellStyle name="Vírgula 4 10" xfId="2258"/>
    <cellStyle name="Vírgula 4 10 2" xfId="3387"/>
    <cellStyle name="Vírgula 4 10 2 2" xfId="4717"/>
    <cellStyle name="Vírgula 4 10 2 3" xfId="5556"/>
    <cellStyle name="Vírgula 4 10 3" xfId="4356"/>
    <cellStyle name="Vírgula 4 10 3 2" xfId="6286"/>
    <cellStyle name="Vírgula 4 11" xfId="2259"/>
    <cellStyle name="Vírgula 4 11 2" xfId="3388"/>
    <cellStyle name="Vírgula 4 11 2 2" xfId="4718"/>
    <cellStyle name="Vírgula 4 11 2 3" xfId="5557"/>
    <cellStyle name="Vírgula 4 11 3" xfId="4337"/>
    <cellStyle name="Vírgula 4 11 3 2" xfId="6287"/>
    <cellStyle name="Vírgula 4 12" xfId="2260"/>
    <cellStyle name="Vírgula 4 12 2" xfId="3389"/>
    <cellStyle name="Vírgula 4 12 2 2" xfId="4719"/>
    <cellStyle name="Vírgula 4 12 2 3" xfId="5558"/>
    <cellStyle name="Vírgula 4 12 3" xfId="4256"/>
    <cellStyle name="Vírgula 4 12 3 2" xfId="6288"/>
    <cellStyle name="Vírgula 4 13" xfId="3031"/>
    <cellStyle name="Vírgula 4 13 2" xfId="3860"/>
    <cellStyle name="Vírgula 4 13 2 2" xfId="5881"/>
    <cellStyle name="Vírgula 4 13 3" xfId="5200"/>
    <cellStyle name="Vírgula 4 13 3 2" xfId="11197"/>
    <cellStyle name="Vírgula 4 13 3 3" xfId="11352"/>
    <cellStyle name="Vírgula 4 13 4" xfId="13562"/>
    <cellStyle name="Vírgula 4 14" xfId="8518"/>
    <cellStyle name="Vírgula 4 14 2" xfId="11380"/>
    <cellStyle name="Vírgula 4 14 3" xfId="11353"/>
    <cellStyle name="Vírgula 4 15" xfId="8519"/>
    <cellStyle name="Vírgula 4 16" xfId="8520"/>
    <cellStyle name="Vírgula 4 2" xfId="59"/>
    <cellStyle name="Vírgula 4 2 10" xfId="2261"/>
    <cellStyle name="Vírgula 4 2 10 2" xfId="3390"/>
    <cellStyle name="Vírgula 4 2 10 2 2" xfId="4720"/>
    <cellStyle name="Vírgula 4 2 10 2 3" xfId="5559"/>
    <cellStyle name="Vírgula 4 2 10 3" xfId="4021"/>
    <cellStyle name="Vírgula 4 2 10 3 2" xfId="6289"/>
    <cellStyle name="Vírgula 4 2 11" xfId="3032"/>
    <cellStyle name="Vírgula 4 2 11 2" xfId="4115"/>
    <cellStyle name="Vírgula 4 2 11 2 2" xfId="5882"/>
    <cellStyle name="Vírgula 4 2 11 3" xfId="5201"/>
    <cellStyle name="Vírgula 4 2 11 3 2" xfId="11136"/>
    <cellStyle name="Vírgula 4 2 11 3 3" xfId="11521"/>
    <cellStyle name="Vírgula 4 2 11 4" xfId="13563"/>
    <cellStyle name="Vírgula 4 2 12" xfId="8521"/>
    <cellStyle name="Vírgula 4 2 12 2" xfId="11975"/>
    <cellStyle name="Vírgula 4 2 12 3" xfId="11354"/>
    <cellStyle name="Vírgula 4 2 13" xfId="8522"/>
    <cellStyle name="Vírgula 4 2 14" xfId="8523"/>
    <cellStyle name="Vírgula 4 2 2" xfId="60"/>
    <cellStyle name="Vírgula 4 2 2 10" xfId="3033"/>
    <cellStyle name="Vírgula 4 2 2 10 2" xfId="4453"/>
    <cellStyle name="Vírgula 4 2 2 10 2 2" xfId="5883"/>
    <cellStyle name="Vírgula 4 2 2 10 3" xfId="5202"/>
    <cellStyle name="Vírgula 4 2 2 10 3 2" xfId="13009"/>
    <cellStyle name="Vírgula 4 2 2 10 3 3" xfId="11082"/>
    <cellStyle name="Vírgula 4 2 2 10 4" xfId="13564"/>
    <cellStyle name="Vírgula 4 2 2 11" xfId="8524"/>
    <cellStyle name="Vírgula 4 2 2 11 2" xfId="11142"/>
    <cellStyle name="Vírgula 4 2 2 11 3" xfId="11140"/>
    <cellStyle name="Vírgula 4 2 2 12" xfId="8525"/>
    <cellStyle name="Vírgula 4 2 2 13" xfId="8526"/>
    <cellStyle name="Vírgula 4 2 2 2" xfId="673"/>
    <cellStyle name="Vírgula 4 2 2 2 2" xfId="3107"/>
    <cellStyle name="Vírgula 4 2 2 2 2 2" xfId="4522"/>
    <cellStyle name="Vírgula 4 2 2 2 2 3" xfId="5276"/>
    <cellStyle name="Vírgula 4 2 2 2 3" xfId="3795"/>
    <cellStyle name="Vírgula 4 2 2 2 3 2" xfId="5991"/>
    <cellStyle name="Vírgula 4 2 2 3" xfId="2262"/>
    <cellStyle name="Vírgula 4 2 2 3 2" xfId="3391"/>
    <cellStyle name="Vírgula 4 2 2 3 2 2" xfId="4721"/>
    <cellStyle name="Vírgula 4 2 2 3 2 3" xfId="5560"/>
    <cellStyle name="Vírgula 4 2 2 3 3" xfId="4046"/>
    <cellStyle name="Vírgula 4 2 2 3 3 2" xfId="6290"/>
    <cellStyle name="Vírgula 4 2 2 4" xfId="2263"/>
    <cellStyle name="Vírgula 4 2 2 4 2" xfId="3392"/>
    <cellStyle name="Vírgula 4 2 2 4 2 2" xfId="4722"/>
    <cellStyle name="Vírgula 4 2 2 4 2 3" xfId="5561"/>
    <cellStyle name="Vírgula 4 2 2 4 3" xfId="3811"/>
    <cellStyle name="Vírgula 4 2 2 4 3 2" xfId="6291"/>
    <cellStyle name="Vírgula 4 2 2 5" xfId="2264"/>
    <cellStyle name="Vírgula 4 2 2 5 2" xfId="3393"/>
    <cellStyle name="Vírgula 4 2 2 5 2 2" xfId="4723"/>
    <cellStyle name="Vírgula 4 2 2 5 2 3" xfId="5562"/>
    <cellStyle name="Vírgula 4 2 2 5 3" xfId="3840"/>
    <cellStyle name="Vírgula 4 2 2 5 3 2" xfId="6292"/>
    <cellStyle name="Vírgula 4 2 2 6" xfId="2265"/>
    <cellStyle name="Vírgula 4 2 2 6 2" xfId="3394"/>
    <cellStyle name="Vírgula 4 2 2 6 2 2" xfId="4724"/>
    <cellStyle name="Vírgula 4 2 2 6 2 3" xfId="5563"/>
    <cellStyle name="Vírgula 4 2 2 6 3" xfId="3718"/>
    <cellStyle name="Vírgula 4 2 2 6 3 2" xfId="6293"/>
    <cellStyle name="Vírgula 4 2 2 7" xfId="2266"/>
    <cellStyle name="Vírgula 4 2 2 7 2" xfId="3395"/>
    <cellStyle name="Vírgula 4 2 2 7 2 2" xfId="4725"/>
    <cellStyle name="Vírgula 4 2 2 7 2 3" xfId="5564"/>
    <cellStyle name="Vírgula 4 2 2 7 3" xfId="4391"/>
    <cellStyle name="Vírgula 4 2 2 7 3 2" xfId="6294"/>
    <cellStyle name="Vírgula 4 2 2 8" xfId="2267"/>
    <cellStyle name="Vírgula 4 2 2 8 2" xfId="3396"/>
    <cellStyle name="Vírgula 4 2 2 8 2 2" xfId="4726"/>
    <cellStyle name="Vírgula 4 2 2 8 2 3" xfId="5565"/>
    <cellStyle name="Vírgula 4 2 2 8 3" xfId="4252"/>
    <cellStyle name="Vírgula 4 2 2 8 3 2" xfId="6295"/>
    <cellStyle name="Vírgula 4 2 2 9" xfId="2268"/>
    <cellStyle name="Vírgula 4 2 2 9 2" xfId="3397"/>
    <cellStyle name="Vírgula 4 2 2 9 2 2" xfId="4727"/>
    <cellStyle name="Vírgula 4 2 2 9 2 3" xfId="5566"/>
    <cellStyle name="Vírgula 4 2 2 9 3" xfId="4003"/>
    <cellStyle name="Vírgula 4 2 2 9 3 2" xfId="6296"/>
    <cellStyle name="Vírgula 4 2 3" xfId="672"/>
    <cellStyle name="Vírgula 4 2 3 2" xfId="3012"/>
    <cellStyle name="Vírgula 4 2 3 2 2" xfId="3687"/>
    <cellStyle name="Vírgula 4 2 3 2 2 2" xfId="4965"/>
    <cellStyle name="Vírgula 4 2 3 2 2 3" xfId="5856"/>
    <cellStyle name="Vírgula 4 2 3 2 3" xfId="4426"/>
    <cellStyle name="Vírgula 4 2 3 2 3 2" xfId="6870"/>
    <cellStyle name="Vírgula 4 2 3 2 4" xfId="5188"/>
    <cellStyle name="Vírgula 4 2 3 3" xfId="3106"/>
    <cellStyle name="Vírgula 4 2 3 3 2" xfId="4521"/>
    <cellStyle name="Vírgula 4 2 3 3 3" xfId="5275"/>
    <cellStyle name="Vírgula 4 2 3 4" xfId="3767"/>
    <cellStyle name="Vírgula 4 2 3 4 2" xfId="5990"/>
    <cellStyle name="Vírgula 4 2 4" xfId="2269"/>
    <cellStyle name="Vírgula 4 2 4 2" xfId="3398"/>
    <cellStyle name="Vírgula 4 2 4 2 2" xfId="4728"/>
    <cellStyle name="Vírgula 4 2 4 2 3" xfId="5567"/>
    <cellStyle name="Vírgula 4 2 4 3" xfId="4465"/>
    <cellStyle name="Vírgula 4 2 4 3 2" xfId="6297"/>
    <cellStyle name="Vírgula 4 2 5" xfId="2270"/>
    <cellStyle name="Vírgula 4 2 5 2" xfId="3399"/>
    <cellStyle name="Vírgula 4 2 5 2 2" xfId="4729"/>
    <cellStyle name="Vírgula 4 2 5 2 3" xfId="5568"/>
    <cellStyle name="Vírgula 4 2 5 3" xfId="3725"/>
    <cellStyle name="Vírgula 4 2 5 3 2" xfId="6298"/>
    <cellStyle name="Vírgula 4 2 6" xfId="2271"/>
    <cellStyle name="Vírgula 4 2 6 2" xfId="3400"/>
    <cellStyle name="Vírgula 4 2 6 2 2" xfId="4730"/>
    <cellStyle name="Vírgula 4 2 6 2 3" xfId="5569"/>
    <cellStyle name="Vírgula 4 2 6 3" xfId="3850"/>
    <cellStyle name="Vírgula 4 2 6 3 2" xfId="6299"/>
    <cellStyle name="Vírgula 4 2 7" xfId="2272"/>
    <cellStyle name="Vírgula 4 2 7 2" xfId="3401"/>
    <cellStyle name="Vírgula 4 2 7 2 2" xfId="4731"/>
    <cellStyle name="Vírgula 4 2 7 2 3" xfId="5570"/>
    <cellStyle name="Vírgula 4 2 7 3" xfId="3761"/>
    <cellStyle name="Vírgula 4 2 7 3 2" xfId="6300"/>
    <cellStyle name="Vírgula 4 2 8" xfId="2273"/>
    <cellStyle name="Vírgula 4 2 8 2" xfId="3402"/>
    <cellStyle name="Vírgula 4 2 8 2 2" xfId="4732"/>
    <cellStyle name="Vírgula 4 2 8 2 3" xfId="5571"/>
    <cellStyle name="Vírgula 4 2 8 3" xfId="4431"/>
    <cellStyle name="Vírgula 4 2 8 3 2" xfId="6301"/>
    <cellStyle name="Vírgula 4 2 9" xfId="2274"/>
    <cellStyle name="Vírgula 4 2 9 2" xfId="3403"/>
    <cellStyle name="Vírgula 4 2 9 2 2" xfId="4733"/>
    <cellStyle name="Vírgula 4 2 9 2 3" xfId="5572"/>
    <cellStyle name="Vírgula 4 2 9 3" xfId="4459"/>
    <cellStyle name="Vírgula 4 2 9 3 2" xfId="6302"/>
    <cellStyle name="Vírgula 4 3" xfId="61"/>
    <cellStyle name="Vírgula 4 3 10" xfId="3034"/>
    <cellStyle name="Vírgula 4 3 10 2" xfId="3778"/>
    <cellStyle name="Vírgula 4 3 10 2 2" xfId="5884"/>
    <cellStyle name="Vírgula 4 3 10 3" xfId="5203"/>
    <cellStyle name="Vírgula 4 3 10 3 2" xfId="13329"/>
    <cellStyle name="Vírgula 4 3 10 3 3" xfId="11762"/>
    <cellStyle name="Vírgula 4 3 10 4" xfId="13565"/>
    <cellStyle name="Vírgula 4 3 11" xfId="8527"/>
    <cellStyle name="Vírgula 4 3 11 2" xfId="12426"/>
    <cellStyle name="Vírgula 4 3 11 3" xfId="11599"/>
    <cellStyle name="Vírgula 4 3 12" xfId="8528"/>
    <cellStyle name="Vírgula 4 3 13" xfId="8529"/>
    <cellStyle name="Vírgula 4 3 2" xfId="697"/>
    <cellStyle name="Vírgula 4 3 2 2" xfId="3111"/>
    <cellStyle name="Vírgula 4 3 2 2 2" xfId="4526"/>
    <cellStyle name="Vírgula 4 3 2 2 3" xfId="5280"/>
    <cellStyle name="Vírgula 4 3 2 3" xfId="4246"/>
    <cellStyle name="Vírgula 4 3 2 3 2" xfId="5996"/>
    <cellStyle name="Vírgula 4 3 3" xfId="2276"/>
    <cellStyle name="Vírgula 4 3 3 2" xfId="3405"/>
    <cellStyle name="Vírgula 4 3 3 2 2" xfId="4735"/>
    <cellStyle name="Vírgula 4 3 3 2 3" xfId="5574"/>
    <cellStyle name="Vírgula 4 3 3 3" xfId="4208"/>
    <cellStyle name="Vírgula 4 3 3 3 2" xfId="6304"/>
    <cellStyle name="Vírgula 4 3 4" xfId="2277"/>
    <cellStyle name="Vírgula 4 3 4 2" xfId="3406"/>
    <cellStyle name="Vírgula 4 3 4 2 2" xfId="4736"/>
    <cellStyle name="Vírgula 4 3 4 2 3" xfId="5575"/>
    <cellStyle name="Vírgula 4 3 4 3" xfId="4013"/>
    <cellStyle name="Vírgula 4 3 4 3 2" xfId="6305"/>
    <cellStyle name="Vírgula 4 3 5" xfId="2278"/>
    <cellStyle name="Vírgula 4 3 5 2" xfId="3407"/>
    <cellStyle name="Vírgula 4 3 5 2 2" xfId="4737"/>
    <cellStyle name="Vírgula 4 3 5 2 3" xfId="5576"/>
    <cellStyle name="Vírgula 4 3 5 3" xfId="4440"/>
    <cellStyle name="Vírgula 4 3 5 3 2" xfId="6306"/>
    <cellStyle name="Vírgula 4 3 6" xfId="2279"/>
    <cellStyle name="Vírgula 4 3 6 2" xfId="3408"/>
    <cellStyle name="Vírgula 4 3 6 2 2" xfId="4738"/>
    <cellStyle name="Vírgula 4 3 6 2 3" xfId="5577"/>
    <cellStyle name="Vírgula 4 3 6 3" xfId="3974"/>
    <cellStyle name="Vírgula 4 3 6 3 2" xfId="6307"/>
    <cellStyle name="Vírgula 4 3 7" xfId="2280"/>
    <cellStyle name="Vírgula 4 3 7 2" xfId="3409"/>
    <cellStyle name="Vírgula 4 3 7 2 2" xfId="4739"/>
    <cellStyle name="Vírgula 4 3 7 2 3" xfId="5578"/>
    <cellStyle name="Vírgula 4 3 7 3" xfId="4390"/>
    <cellStyle name="Vírgula 4 3 7 3 2" xfId="6308"/>
    <cellStyle name="Vírgula 4 3 8" xfId="2281"/>
    <cellStyle name="Vírgula 4 3 8 2" xfId="3410"/>
    <cellStyle name="Vírgula 4 3 8 2 2" xfId="4740"/>
    <cellStyle name="Vírgula 4 3 8 2 3" xfId="5579"/>
    <cellStyle name="Vírgula 4 3 8 3" xfId="3760"/>
    <cellStyle name="Vírgula 4 3 8 3 2" xfId="6309"/>
    <cellStyle name="Vírgula 4 3 9" xfId="2282"/>
    <cellStyle name="Vírgula 4 3 9 2" xfId="3411"/>
    <cellStyle name="Vírgula 4 3 9 2 2" xfId="4741"/>
    <cellStyle name="Vírgula 4 3 9 2 3" xfId="5580"/>
    <cellStyle name="Vírgula 4 3 9 3" xfId="4054"/>
    <cellStyle name="Vírgula 4 3 9 3 2" xfId="6310"/>
    <cellStyle name="Vírgula 4 4" xfId="341"/>
    <cellStyle name="Vírgula 4 4 10" xfId="2284"/>
    <cellStyle name="Vírgula 4 4 10 2" xfId="3413"/>
    <cellStyle name="Vírgula 4 4 10 2 2" xfId="4743"/>
    <cellStyle name="Vírgula 4 4 10 2 3" xfId="5582"/>
    <cellStyle name="Vírgula 4 4 10 3" xfId="4029"/>
    <cellStyle name="Vírgula 4 4 10 3 2" xfId="6312"/>
    <cellStyle name="Vírgula 4 4 11" xfId="2285"/>
    <cellStyle name="Vírgula 4 4 11 2" xfId="3414"/>
    <cellStyle name="Vírgula 4 4 11 2 2" xfId="4744"/>
    <cellStyle name="Vírgula 4 4 11 2 3" xfId="5583"/>
    <cellStyle name="Vírgula 4 4 11 3" xfId="3731"/>
    <cellStyle name="Vírgula 4 4 11 3 2" xfId="6313"/>
    <cellStyle name="Vírgula 4 4 12" xfId="2283"/>
    <cellStyle name="Vírgula 4 4 12 2" xfId="3412"/>
    <cellStyle name="Vírgula 4 4 12 2 2" xfId="4742"/>
    <cellStyle name="Vírgula 4 4 12 2 3" xfId="5581"/>
    <cellStyle name="Vírgula 4 4 12 3" xfId="4216"/>
    <cellStyle name="Vírgula 4 4 12 3 2" xfId="6311"/>
    <cellStyle name="Vírgula 4 4 13" xfId="4158"/>
    <cellStyle name="Vírgula 4 4 13 2" xfId="5914"/>
    <cellStyle name="Vírgula 4 4 2" xfId="591"/>
    <cellStyle name="Vírgula 4 4 2 2" xfId="876"/>
    <cellStyle name="Vírgula 4 4 2 2 2" xfId="2287"/>
    <cellStyle name="Vírgula 4 4 2 2 2 2" xfId="3416"/>
    <cellStyle name="Vírgula 4 4 2 2 2 2 2" xfId="4746"/>
    <cellStyle name="Vírgula 4 4 2 2 2 2 3" xfId="5585"/>
    <cellStyle name="Vírgula 4 4 2 2 2 3" xfId="3784"/>
    <cellStyle name="Vírgula 4 4 2 2 2 3 2" xfId="6315"/>
    <cellStyle name="Vírgula 4 4 2 2 3" xfId="3161"/>
    <cellStyle name="Vírgula 4 4 2 2 3 2" xfId="3744"/>
    <cellStyle name="Vírgula 4 4 2 2 3 2 2" xfId="6561"/>
    <cellStyle name="Vírgula 4 4 2 2 3 3" xfId="5330"/>
    <cellStyle name="Vírgula 4 4 2 2 3 3 2" xfId="11494"/>
    <cellStyle name="Vírgula 4 4 2 2 3 3 3" xfId="11695"/>
    <cellStyle name="Vírgula 4 4 2 2 4" xfId="3910"/>
    <cellStyle name="Vírgula 4 4 2 2 4 2" xfId="6051"/>
    <cellStyle name="Vírgula 4 4 2 2 5" xfId="6746"/>
    <cellStyle name="Vírgula 4 4 2 2 6" xfId="5064"/>
    <cellStyle name="Vírgula 4 4 2 3" xfId="2288"/>
    <cellStyle name="Vírgula 4 4 2 3 2" xfId="3417"/>
    <cellStyle name="Vírgula 4 4 2 3 2 2" xfId="4747"/>
    <cellStyle name="Vírgula 4 4 2 3 2 3" xfId="5586"/>
    <cellStyle name="Vírgula 4 4 2 3 3" xfId="4004"/>
    <cellStyle name="Vírgula 4 4 2 3 3 2" xfId="6316"/>
    <cellStyle name="Vírgula 4 4 2 4" xfId="2289"/>
    <cellStyle name="Vírgula 4 4 2 4 2" xfId="3418"/>
    <cellStyle name="Vírgula 4 4 2 4 2 2" xfId="4748"/>
    <cellStyle name="Vírgula 4 4 2 4 2 3" xfId="5587"/>
    <cellStyle name="Vírgula 4 4 2 4 3" xfId="3789"/>
    <cellStyle name="Vírgula 4 4 2 4 3 2" xfId="6317"/>
    <cellStyle name="Vírgula 4 4 2 5" xfId="2286"/>
    <cellStyle name="Vírgula 4 4 2 5 2" xfId="3415"/>
    <cellStyle name="Vírgula 4 4 2 5 2 2" xfId="4745"/>
    <cellStyle name="Vírgula 4 4 2 5 2 3" xfId="5584"/>
    <cellStyle name="Vírgula 4 4 2 5 3" xfId="4418"/>
    <cellStyle name="Vírgula 4 4 2 5 3 2" xfId="6314"/>
    <cellStyle name="Vírgula 4 4 2 6" xfId="5937"/>
    <cellStyle name="Vírgula 4 4 2 6 2" xfId="11137"/>
    <cellStyle name="Vírgula 4 4 2 6 2 2" xfId="14953"/>
    <cellStyle name="Vírgula 4 4 2 6 2 3" xfId="13756"/>
    <cellStyle name="Vírgula 4 4 2 6 3" xfId="11864"/>
    <cellStyle name="Vírgula 4 4 2 6 4" xfId="11857"/>
    <cellStyle name="Vírgula 4 4 2 7" xfId="8530"/>
    <cellStyle name="Vírgula 4 4 2 7 2" xfId="11381"/>
    <cellStyle name="Vírgula 4 4 2 7 3" xfId="11765"/>
    <cellStyle name="Vírgula 4 4 2 8" xfId="8531"/>
    <cellStyle name="Vírgula 4 4 2 8 2" xfId="12962"/>
    <cellStyle name="Vírgula 4 4 2 8 3" xfId="11986"/>
    <cellStyle name="Vírgula 4 4 2 9" xfId="8532"/>
    <cellStyle name="Vírgula 4 4 2 9 2" xfId="11829"/>
    <cellStyle name="Vírgula 4 4 2 9 3" xfId="11598"/>
    <cellStyle name="Vírgula 4 4 3" xfId="877"/>
    <cellStyle name="Vírgula 4 4 3 2" xfId="2290"/>
    <cellStyle name="Vírgula 4 4 3 2 2" xfId="3419"/>
    <cellStyle name="Vírgula 4 4 3 2 2 2" xfId="4749"/>
    <cellStyle name="Vírgula 4 4 3 2 2 3" xfId="5588"/>
    <cellStyle name="Vírgula 4 4 3 2 2 3 2" xfId="11717"/>
    <cellStyle name="Vírgula 4 4 3 2 2 3 3" xfId="11603"/>
    <cellStyle name="Vírgula 4 4 3 2 2 4" xfId="12020"/>
    <cellStyle name="Vírgula 4 4 3 2 3" xfId="4415"/>
    <cellStyle name="Vírgula 4 4 3 2 3 2" xfId="6318"/>
    <cellStyle name="Vírgula 4 4 3 2 4" xfId="13516"/>
    <cellStyle name="Vírgula 4 4 3 3" xfId="3162"/>
    <cellStyle name="Vírgula 4 4 3 3 2" xfId="4117"/>
    <cellStyle name="Vírgula 4 4 3 3 2 2" xfId="6562"/>
    <cellStyle name="Vírgula 4 4 3 3 3" xfId="5331"/>
    <cellStyle name="Vírgula 4 4 3 3 3 2" xfId="12369"/>
    <cellStyle name="Vírgula 4 4 3 3 3 3" xfId="12362"/>
    <cellStyle name="Vírgula 4 4 3 3 4" xfId="13610"/>
    <cellStyle name="Vírgula 4 4 3 3 5" xfId="13411"/>
    <cellStyle name="Vírgula 4 4 3 4" xfId="3911"/>
    <cellStyle name="Vírgula 4 4 3 4 2" xfId="6052"/>
    <cellStyle name="Vírgula 4 4 3 5" xfId="6747"/>
    <cellStyle name="Vírgula 4 4 3 5 2" xfId="12868"/>
    <cellStyle name="Vírgula 4 4 3 5 3" xfId="11435"/>
    <cellStyle name="Vírgula 4 4 3 6" xfId="5065"/>
    <cellStyle name="Vírgula 4 4 4" xfId="2291"/>
    <cellStyle name="Vírgula 4 4 4 2" xfId="3420"/>
    <cellStyle name="Vírgula 4 4 4 2 2" xfId="4750"/>
    <cellStyle name="Vírgula 4 4 4 2 3" xfId="5589"/>
    <cellStyle name="Vírgula 4 4 4 3" xfId="4165"/>
    <cellStyle name="Vírgula 4 4 4 3 2" xfId="6319"/>
    <cellStyle name="Vírgula 4 4 5" xfId="2292"/>
    <cellStyle name="Vírgula 4 4 5 2" xfId="2293"/>
    <cellStyle name="Vírgula 4 4 5 2 2" xfId="3422"/>
    <cellStyle name="Vírgula 4 4 5 2 2 2" xfId="4752"/>
    <cellStyle name="Vírgula 4 4 5 2 2 3" xfId="5591"/>
    <cellStyle name="Vírgula 4 4 5 2 3" xfId="3806"/>
    <cellStyle name="Vírgula 4 4 5 2 3 2" xfId="6321"/>
    <cellStyle name="Vírgula 4 4 5 3" xfId="2294"/>
    <cellStyle name="Vírgula 4 4 5 3 2" xfId="3423"/>
    <cellStyle name="Vírgula 4 4 5 3 2 2" xfId="4753"/>
    <cellStyle name="Vírgula 4 4 5 3 2 3" xfId="5592"/>
    <cellStyle name="Vírgula 4 4 5 3 3" xfId="4209"/>
    <cellStyle name="Vírgula 4 4 5 3 3 2" xfId="6322"/>
    <cellStyle name="Vírgula 4 4 5 4" xfId="3421"/>
    <cellStyle name="Vírgula 4 4 5 4 2" xfId="4751"/>
    <cellStyle name="Vírgula 4 4 5 4 3" xfId="5590"/>
    <cellStyle name="Vírgula 4 4 5 4 3 2" xfId="11727"/>
    <cellStyle name="Vírgula 4 4 5 4 3 3" xfId="11107"/>
    <cellStyle name="Vírgula 4 4 5 5" xfId="4363"/>
    <cellStyle name="Vírgula 4 4 5 5 2" xfId="6320"/>
    <cellStyle name="Vírgula 4 4 5 6" xfId="13517"/>
    <cellStyle name="Vírgula 4 4 6" xfId="2295"/>
    <cellStyle name="Vírgula 4 4 6 2" xfId="3424"/>
    <cellStyle name="Vírgula 4 4 6 2 2" xfId="4754"/>
    <cellStyle name="Vírgula 4 4 6 2 3" xfId="5593"/>
    <cellStyle name="Vírgula 4 4 6 2 3 2" xfId="12578"/>
    <cellStyle name="Vírgula 4 4 6 2 3 3" xfId="11932"/>
    <cellStyle name="Vírgula 4 4 6 2 4" xfId="12954"/>
    <cellStyle name="Vírgula 4 4 6 3" xfId="4175"/>
    <cellStyle name="Vírgula 4 4 6 3 2" xfId="6323"/>
    <cellStyle name="Vírgula 4 4 6 4" xfId="13518"/>
    <cellStyle name="Vírgula 4 4 7" xfId="2296"/>
    <cellStyle name="Vírgula 4 4 7 2" xfId="3425"/>
    <cellStyle name="Vírgula 4 4 7 2 2" xfId="4755"/>
    <cellStyle name="Vírgula 4 4 7 2 3" xfId="5594"/>
    <cellStyle name="Vírgula 4 4 7 3" xfId="4086"/>
    <cellStyle name="Vírgula 4 4 7 3 2" xfId="6324"/>
    <cellStyle name="Vírgula 4 4 8" xfId="2297"/>
    <cellStyle name="Vírgula 4 4 8 2" xfId="3426"/>
    <cellStyle name="Vírgula 4 4 8 2 2" xfId="4756"/>
    <cellStyle name="Vírgula 4 4 8 2 3" xfId="5595"/>
    <cellStyle name="Vírgula 4 4 8 3" xfId="3708"/>
    <cellStyle name="Vírgula 4 4 8 3 2" xfId="6325"/>
    <cellStyle name="Vírgula 4 4 9" xfId="2298"/>
    <cellStyle name="Vírgula 4 4 9 2" xfId="3427"/>
    <cellStyle name="Vírgula 4 4 9 2 2" xfId="4757"/>
    <cellStyle name="Vírgula 4 4 9 2 3" xfId="5596"/>
    <cellStyle name="Vírgula 4 4 9 3" xfId="3700"/>
    <cellStyle name="Vírgula 4 4 9 3 2" xfId="6326"/>
    <cellStyle name="Vírgula 4 5" xfId="671"/>
    <cellStyle name="Vírgula 4 5 2" xfId="3105"/>
    <cellStyle name="Vírgula 4 5 2 2" xfId="4520"/>
    <cellStyle name="Vírgula 4 5 2 3" xfId="5274"/>
    <cellStyle name="Vírgula 4 5 3" xfId="4198"/>
    <cellStyle name="Vírgula 4 5 3 2" xfId="5989"/>
    <cellStyle name="Vírgula 4 6" xfId="2299"/>
    <cellStyle name="Vírgula 4 6 2" xfId="3428"/>
    <cellStyle name="Vírgula 4 6 2 2" xfId="4758"/>
    <cellStyle name="Vírgula 4 6 2 3" xfId="5597"/>
    <cellStyle name="Vírgula 4 6 3" xfId="4163"/>
    <cellStyle name="Vírgula 4 6 3 2" xfId="6327"/>
    <cellStyle name="Vírgula 4 7" xfId="2300"/>
    <cellStyle name="Vírgula 4 7 2" xfId="3429"/>
    <cellStyle name="Vírgula 4 7 2 2" xfId="4759"/>
    <cellStyle name="Vírgula 4 7 2 3" xfId="5598"/>
    <cellStyle name="Vírgula 4 7 3" xfId="3989"/>
    <cellStyle name="Vírgula 4 7 3 2" xfId="6328"/>
    <cellStyle name="Vírgula 4 8" xfId="2301"/>
    <cellStyle name="Vírgula 4 8 2" xfId="3430"/>
    <cellStyle name="Vírgula 4 8 2 2" xfId="4760"/>
    <cellStyle name="Vírgula 4 8 2 3" xfId="5599"/>
    <cellStyle name="Vírgula 4 8 3" xfId="4062"/>
    <cellStyle name="Vírgula 4 8 3 2" xfId="6329"/>
    <cellStyle name="Vírgula 4 9" xfId="2302"/>
    <cellStyle name="Vírgula 4 9 2" xfId="3431"/>
    <cellStyle name="Vírgula 4 9 2 2" xfId="4761"/>
    <cellStyle name="Vírgula 4 9 2 3" xfId="5600"/>
    <cellStyle name="Vírgula 4 9 3" xfId="4103"/>
    <cellStyle name="Vírgula 4 9 3 2" xfId="6330"/>
    <cellStyle name="Vírgula 5" xfId="62"/>
    <cellStyle name="Vírgula 5 10" xfId="2303"/>
    <cellStyle name="Vírgula 5 10 2" xfId="3432"/>
    <cellStyle name="Vírgula 5 10 2 2" xfId="4762"/>
    <cellStyle name="Vírgula 5 10 2 3" xfId="5601"/>
    <cellStyle name="Vírgula 5 10 3" xfId="4254"/>
    <cellStyle name="Vírgula 5 10 3 2" xfId="6331"/>
    <cellStyle name="Vírgula 5 11" xfId="4248"/>
    <cellStyle name="Vírgula 5 11 2" xfId="5885"/>
    <cellStyle name="Vírgula 5 11 3" xfId="11859"/>
    <cellStyle name="Vírgula 5 11 3 2" xfId="15104"/>
    <cellStyle name="Vírgula 5 11 3 3" xfId="13717"/>
    <cellStyle name="Vírgula 5 12" xfId="8533"/>
    <cellStyle name="Vírgula 5 12 2" xfId="11937"/>
    <cellStyle name="Vírgula 5 12 3" xfId="10989"/>
    <cellStyle name="Vírgula 5 13" xfId="8534"/>
    <cellStyle name="Vírgula 5 2" xfId="117"/>
    <cellStyle name="Vírgula 5 2 10" xfId="3040"/>
    <cellStyle name="Vírgula 5 2 10 2" xfId="4010"/>
    <cellStyle name="Vírgula 5 2 10 2 2" xfId="5898"/>
    <cellStyle name="Vírgula 5 2 10 3" xfId="5209"/>
    <cellStyle name="Vírgula 5 2 10 3 2" xfId="10922"/>
    <cellStyle name="Vírgula 5 2 10 3 3" xfId="11605"/>
    <cellStyle name="Vírgula 5 2 10 4" xfId="13570"/>
    <cellStyle name="Vírgula 5 2 11" xfId="8535"/>
    <cellStyle name="Vírgula 5 2 11 2" xfId="11279"/>
    <cellStyle name="Vírgula 5 2 11 3" xfId="10930"/>
    <cellStyle name="Vírgula 5 2 12" xfId="8536"/>
    <cellStyle name="Vírgula 5 2 13" xfId="8537"/>
    <cellStyle name="Vírgula 5 2 2" xfId="731"/>
    <cellStyle name="Vírgula 5 2 2 2" xfId="3116"/>
    <cellStyle name="Vírgula 5 2 2 2 2" xfId="4531"/>
    <cellStyle name="Vírgula 5 2 2 2 3" xfId="5285"/>
    <cellStyle name="Vírgula 5 2 2 2 4" xfId="9609"/>
    <cellStyle name="Vírgula 5 2 2 3" xfId="4384"/>
    <cellStyle name="Vírgula 5 2 2 3 2" xfId="6001"/>
    <cellStyle name="Vírgula 5 2 3" xfId="2305"/>
    <cellStyle name="Vírgula 5 2 3 2" xfId="3434"/>
    <cellStyle name="Vírgula 5 2 3 2 2" xfId="4764"/>
    <cellStyle name="Vírgula 5 2 3 2 3" xfId="5603"/>
    <cellStyle name="Vírgula 5 2 3 3" xfId="4373"/>
    <cellStyle name="Vírgula 5 2 3 3 2" xfId="6333"/>
    <cellStyle name="Vírgula 5 2 4" xfId="2306"/>
    <cellStyle name="Vírgula 5 2 4 2" xfId="3435"/>
    <cellStyle name="Vírgula 5 2 4 2 2" xfId="4765"/>
    <cellStyle name="Vírgula 5 2 4 2 3" xfId="5604"/>
    <cellStyle name="Vírgula 5 2 4 3" xfId="4439"/>
    <cellStyle name="Vírgula 5 2 4 3 2" xfId="6334"/>
    <cellStyle name="Vírgula 5 2 5" xfId="2307"/>
    <cellStyle name="Vírgula 5 2 5 2" xfId="3436"/>
    <cellStyle name="Vírgula 5 2 5 2 2" xfId="4766"/>
    <cellStyle name="Vírgula 5 2 5 2 3" xfId="5605"/>
    <cellStyle name="Vírgula 5 2 5 3" xfId="4128"/>
    <cellStyle name="Vírgula 5 2 5 3 2" xfId="6335"/>
    <cellStyle name="Vírgula 5 2 6" xfId="2308"/>
    <cellStyle name="Vírgula 5 2 6 2" xfId="3437"/>
    <cellStyle name="Vírgula 5 2 6 2 2" xfId="4767"/>
    <cellStyle name="Vírgula 5 2 6 2 3" xfId="5606"/>
    <cellStyle name="Vírgula 5 2 6 3" xfId="4310"/>
    <cellStyle name="Vírgula 5 2 6 3 2" xfId="6336"/>
    <cellStyle name="Vírgula 5 2 7" xfId="2309"/>
    <cellStyle name="Vírgula 5 2 7 2" xfId="3438"/>
    <cellStyle name="Vírgula 5 2 7 2 2" xfId="4768"/>
    <cellStyle name="Vírgula 5 2 7 2 3" xfId="5607"/>
    <cellStyle name="Vírgula 5 2 7 3" xfId="4166"/>
    <cellStyle name="Vírgula 5 2 7 3 2" xfId="6337"/>
    <cellStyle name="Vírgula 5 2 8" xfId="2310"/>
    <cellStyle name="Vírgula 5 2 8 2" xfId="3439"/>
    <cellStyle name="Vírgula 5 2 8 2 2" xfId="4769"/>
    <cellStyle name="Vírgula 5 2 8 2 3" xfId="5608"/>
    <cellStyle name="Vírgula 5 2 8 3" xfId="4053"/>
    <cellStyle name="Vírgula 5 2 8 3 2" xfId="6338"/>
    <cellStyle name="Vírgula 5 2 9" xfId="2311"/>
    <cellStyle name="Vírgula 5 2 9 2" xfId="3440"/>
    <cellStyle name="Vírgula 5 2 9 2 2" xfId="4770"/>
    <cellStyle name="Vírgula 5 2 9 2 3" xfId="5609"/>
    <cellStyle name="Vírgula 5 2 9 3" xfId="4242"/>
    <cellStyle name="Vírgula 5 2 9 3 2" xfId="6339"/>
    <cellStyle name="Vírgula 5 3" xfId="674"/>
    <cellStyle name="Vírgula 5 3 2" xfId="3013"/>
    <cellStyle name="Vírgula 5 3 2 2" xfId="3688"/>
    <cellStyle name="Vírgula 5 3 2 2 2" xfId="4966"/>
    <cellStyle name="Vírgula 5 3 2 2 3" xfId="5857"/>
    <cellStyle name="Vírgula 5 3 2 3" xfId="4427"/>
    <cellStyle name="Vírgula 5 3 2 3 2" xfId="6871"/>
    <cellStyle name="Vírgula 5 3 2 4" xfId="5189"/>
    <cellStyle name="Vírgula 5 3 3" xfId="5992"/>
    <cellStyle name="Vírgula 5 3 3 2" xfId="8538"/>
    <cellStyle name="Vírgula 5 3 4" xfId="8539"/>
    <cellStyle name="Vírgula 5 4" xfId="2312"/>
    <cellStyle name="Vírgula 5 4 2" xfId="3441"/>
    <cellStyle name="Vírgula 5 4 2 2" xfId="4771"/>
    <cellStyle name="Vírgula 5 4 2 3" xfId="5610"/>
    <cellStyle name="Vírgula 5 4 3" xfId="3964"/>
    <cellStyle name="Vírgula 5 4 3 2" xfId="6340"/>
    <cellStyle name="Vírgula 5 5" xfId="2313"/>
    <cellStyle name="Vírgula 5 5 2" xfId="3442"/>
    <cellStyle name="Vírgula 5 5 2 2" xfId="4772"/>
    <cellStyle name="Vírgula 5 5 2 3" xfId="5611"/>
    <cellStyle name="Vírgula 5 5 3" xfId="4174"/>
    <cellStyle name="Vírgula 5 5 3 2" xfId="6341"/>
    <cellStyle name="Vírgula 5 6" xfId="2314"/>
    <cellStyle name="Vírgula 5 6 2" xfId="3443"/>
    <cellStyle name="Vírgula 5 6 2 2" xfId="4773"/>
    <cellStyle name="Vírgula 5 6 2 3" xfId="5612"/>
    <cellStyle name="Vírgula 5 6 3" xfId="4123"/>
    <cellStyle name="Vírgula 5 6 3 2" xfId="6342"/>
    <cellStyle name="Vírgula 5 7" xfId="2315"/>
    <cellStyle name="Vírgula 5 7 2" xfId="3444"/>
    <cellStyle name="Vírgula 5 7 2 2" xfId="4774"/>
    <cellStyle name="Vírgula 5 7 2 3" xfId="5613"/>
    <cellStyle name="Vírgula 5 7 3" xfId="4353"/>
    <cellStyle name="Vírgula 5 7 3 2" xfId="6343"/>
    <cellStyle name="Vírgula 5 8" xfId="2316"/>
    <cellStyle name="Vírgula 5 8 2" xfId="3445"/>
    <cellStyle name="Vírgula 5 8 2 2" xfId="4775"/>
    <cellStyle name="Vírgula 5 8 2 3" xfId="5614"/>
    <cellStyle name="Vírgula 5 8 3" xfId="3719"/>
    <cellStyle name="Vírgula 5 8 3 2" xfId="6344"/>
    <cellStyle name="Vírgula 5 9" xfId="2317"/>
    <cellStyle name="Vírgula 5 9 2" xfId="3446"/>
    <cellStyle name="Vírgula 5 9 2 2" xfId="4776"/>
    <cellStyle name="Vírgula 5 9 2 3" xfId="5615"/>
    <cellStyle name="Vírgula 5 9 3" xfId="3858"/>
    <cellStyle name="Vírgula 5 9 3 2" xfId="6345"/>
    <cellStyle name="Vírgula 6" xfId="67"/>
    <cellStyle name="Vírgula 6 10" xfId="2318"/>
    <cellStyle name="Vírgula 6 10 2" xfId="3447"/>
    <cellStyle name="Vírgula 6 10 2 2" xfId="4777"/>
    <cellStyle name="Vírgula 6 10 2 3" xfId="5616"/>
    <cellStyle name="Vírgula 6 10 3" xfId="4473"/>
    <cellStyle name="Vírgula 6 10 3 2" xfId="6346"/>
    <cellStyle name="Vírgula 6 11" xfId="2319"/>
    <cellStyle name="Vírgula 6 11 2" xfId="3448"/>
    <cellStyle name="Vírgula 6 11 2 2" xfId="4778"/>
    <cellStyle name="Vírgula 6 11 2 3" xfId="5617"/>
    <cellStyle name="Vírgula 6 11 3" xfId="3722"/>
    <cellStyle name="Vírgula 6 11 3 2" xfId="6347"/>
    <cellStyle name="Vírgula 6 12" xfId="3711"/>
    <cellStyle name="Vírgula 6 12 2" xfId="5886"/>
    <cellStyle name="Vírgula 6 12 2 2" xfId="12492"/>
    <cellStyle name="Vírgula 6 12 2 3" xfId="11135"/>
    <cellStyle name="Vírgula 6 2" xfId="118"/>
    <cellStyle name="Vírgula 6 2 10" xfId="3014"/>
    <cellStyle name="Vírgula 6 2 10 2" xfId="3689"/>
    <cellStyle name="Vírgula 6 2 10 2 2" xfId="4967"/>
    <cellStyle name="Vírgula 6 2 10 2 3" xfId="5858"/>
    <cellStyle name="Vírgula 6 2 10 2 3 2" xfId="11823"/>
    <cellStyle name="Vírgula 6 2 10 2 3 3" xfId="11630"/>
    <cellStyle name="Vírgula 6 2 10 3" xfId="4428"/>
    <cellStyle name="Vírgula 6 2 10 3 2" xfId="5899"/>
    <cellStyle name="Vírgula 6 2 10 4" xfId="4065"/>
    <cellStyle name="Vírgula 6 2 10 4 2" xfId="6872"/>
    <cellStyle name="Vírgula 6 2 10 5" xfId="5190"/>
    <cellStyle name="Vírgula 6 2 10 6" xfId="13550"/>
    <cellStyle name="Vírgula 6 2 11" xfId="3041"/>
    <cellStyle name="Vírgula 6 2 11 2" xfId="4493"/>
    <cellStyle name="Vírgula 6 2 11 3" xfId="5210"/>
    <cellStyle name="Vírgula 6 2 11 3 2" xfId="11259"/>
    <cellStyle name="Vírgula 6 2 11 3 3" xfId="11744"/>
    <cellStyle name="Vírgula 6 2 11 4" xfId="13571"/>
    <cellStyle name="Vírgula 6 2 12" xfId="8540"/>
    <cellStyle name="Vírgula 6 2 13" xfId="8541"/>
    <cellStyle name="Vírgula 6 2 2" xfId="732"/>
    <cellStyle name="Vírgula 6 2 2 2" xfId="3117"/>
    <cellStyle name="Vírgula 6 2 2 2 2" xfId="4532"/>
    <cellStyle name="Vírgula 6 2 2 2 2 2" xfId="11196"/>
    <cellStyle name="Vírgula 6 2 2 2 3" xfId="5286"/>
    <cellStyle name="Vírgula 6 2 2 2 3 2" xfId="11167"/>
    <cellStyle name="Vírgula 6 2 2 2 3 3" xfId="12903"/>
    <cellStyle name="Vírgula 6 2 2 2 4" xfId="9716"/>
    <cellStyle name="Vírgula 6 2 2 2 4 2" xfId="14896"/>
    <cellStyle name="Vírgula 6 2 2 2 4 3" xfId="13600"/>
    <cellStyle name="Vírgula 6 2 2 3" xfId="4472"/>
    <cellStyle name="Vírgula 6 2 2 3 2" xfId="6002"/>
    <cellStyle name="Vírgula 6 2 2 4" xfId="8542"/>
    <cellStyle name="Vírgula 6 2 3" xfId="2321"/>
    <cellStyle name="Vírgula 6 2 3 2" xfId="3450"/>
    <cellStyle name="Vírgula 6 2 3 2 2" xfId="4780"/>
    <cellStyle name="Vírgula 6 2 3 2 3" xfId="5619"/>
    <cellStyle name="Vírgula 6 2 3 3" xfId="4430"/>
    <cellStyle name="Vírgula 6 2 3 3 2" xfId="6349"/>
    <cellStyle name="Vírgula 6 2 4" xfId="2322"/>
    <cellStyle name="Vírgula 6 2 4 2" xfId="3451"/>
    <cellStyle name="Vírgula 6 2 4 2 2" xfId="4781"/>
    <cellStyle name="Vírgula 6 2 4 2 2 2" xfId="12410"/>
    <cellStyle name="Vírgula 6 2 4 2 3" xfId="5620"/>
    <cellStyle name="Vírgula 6 2 4 2 3 2" xfId="11608"/>
    <cellStyle name="Vírgula 6 2 4 2 3 3" xfId="11150"/>
    <cellStyle name="Vírgula 6 2 4 2 4" xfId="13631"/>
    <cellStyle name="Vírgula 6 2 4 3" xfId="4136"/>
    <cellStyle name="Vírgula 6 2 4 3 2" xfId="6350"/>
    <cellStyle name="Vírgula 6 2 4 4" xfId="8543"/>
    <cellStyle name="Vírgula 6 2 5" xfId="2323"/>
    <cellStyle name="Vírgula 6 2 5 2" xfId="3452"/>
    <cellStyle name="Vírgula 6 2 5 2 2" xfId="4782"/>
    <cellStyle name="Vírgula 6 2 5 2 3" xfId="5621"/>
    <cellStyle name="Vírgula 6 2 5 3" xfId="4388"/>
    <cellStyle name="Vírgula 6 2 5 3 2" xfId="6351"/>
    <cellStyle name="Vírgula 6 2 6" xfId="2324"/>
    <cellStyle name="Vírgula 6 2 6 2" xfId="3453"/>
    <cellStyle name="Vírgula 6 2 6 2 2" xfId="4783"/>
    <cellStyle name="Vírgula 6 2 6 2 3" xfId="5622"/>
    <cellStyle name="Vírgula 6 2 6 3" xfId="4481"/>
    <cellStyle name="Vírgula 6 2 6 3 2" xfId="6352"/>
    <cellStyle name="Vírgula 6 2 7" xfId="2325"/>
    <cellStyle name="Vírgula 6 2 7 2" xfId="3454"/>
    <cellStyle name="Vírgula 6 2 7 2 2" xfId="4784"/>
    <cellStyle name="Vírgula 6 2 7 2 3" xfId="5623"/>
    <cellStyle name="Vírgula 6 2 7 3" xfId="4094"/>
    <cellStyle name="Vírgula 6 2 7 3 2" xfId="6353"/>
    <cellStyle name="Vírgula 6 2 8" xfId="2326"/>
    <cellStyle name="Vírgula 6 2 8 2" xfId="3455"/>
    <cellStyle name="Vírgula 6 2 8 2 2" xfId="4785"/>
    <cellStyle name="Vírgula 6 2 8 2 3" xfId="5624"/>
    <cellStyle name="Vírgula 6 2 8 3" xfId="3871"/>
    <cellStyle name="Vírgula 6 2 8 3 2" xfId="6354"/>
    <cellStyle name="Vírgula 6 2 9" xfId="2327"/>
    <cellStyle name="Vírgula 6 2 9 2" xfId="3456"/>
    <cellStyle name="Vírgula 6 2 9 2 2" xfId="4786"/>
    <cellStyle name="Vírgula 6 2 9 2 3" xfId="5625"/>
    <cellStyle name="Vírgula 6 2 9 3" xfId="4239"/>
    <cellStyle name="Vírgula 6 2 9 3 2" xfId="6355"/>
    <cellStyle name="Vírgula 6 3" xfId="119"/>
    <cellStyle name="Vírgula 6 3 10" xfId="878"/>
    <cellStyle name="Vírgula 6 3 10 2" xfId="2329"/>
    <cellStyle name="Vírgula 6 3 10 2 2" xfId="2877"/>
    <cellStyle name="Vírgula 6 3 10 2 2 2" xfId="3654"/>
    <cellStyle name="Vírgula 6 3 10 2 2 2 2" xfId="4932"/>
    <cellStyle name="Vírgula 6 3 10 2 2 2 3" xfId="5823"/>
    <cellStyle name="Vírgula 6 3 10 2 3" xfId="2798"/>
    <cellStyle name="Vírgula 6 3 10 2 3 2" xfId="3626"/>
    <cellStyle name="Vírgula 6 3 10 2 3 2 2" xfId="4904"/>
    <cellStyle name="Vírgula 6 3 10 2 3 2 3" xfId="5795"/>
    <cellStyle name="Vírgula 6 3 10 2 4" xfId="2655"/>
    <cellStyle name="Vírgula 6 3 10 2 4 2" xfId="3610"/>
    <cellStyle name="Vírgula 6 3 10 2 4 2 2" xfId="4888"/>
    <cellStyle name="Vírgula 6 3 10 2 4 2 3" xfId="5779"/>
    <cellStyle name="Vírgula 6 3 10 2 5" xfId="2588"/>
    <cellStyle name="Vírgula 6 3 10 2 5 2" xfId="3594"/>
    <cellStyle name="Vírgula 6 3 10 2 5 2 2" xfId="4872"/>
    <cellStyle name="Vírgula 6 3 10 2 5 2 3" xfId="5763"/>
    <cellStyle name="Vírgula 6 3 10 2 6" xfId="3458"/>
    <cellStyle name="Vírgula 6 3 10 2 6 2" xfId="4788"/>
    <cellStyle name="Vírgula 6 3 10 2 6 3" xfId="5627"/>
    <cellStyle name="Vírgula 6 3 10 2 7" xfId="3729"/>
    <cellStyle name="Vírgula 6 3 10 2 7 2" xfId="6357"/>
    <cellStyle name="Vírgula 6 3 10 3" xfId="2161"/>
    <cellStyle name="Vírgula 6 3 10 3 2" xfId="3290"/>
    <cellStyle name="Vírgula 6 3 10 3 2 2" xfId="4626"/>
    <cellStyle name="Vírgula 6 3 10 3 2 3" xfId="5459"/>
    <cellStyle name="Vírgula 6 3 10 3 3" xfId="4412"/>
    <cellStyle name="Vírgula 6 3 10 3 3 2" xfId="6189"/>
    <cellStyle name="Vírgula 6 3 10 4" xfId="3163"/>
    <cellStyle name="Vírgula 6 3 10 4 2" xfId="3802"/>
    <cellStyle name="Vírgula 6 3 10 4 2 2" xfId="6563"/>
    <cellStyle name="Vírgula 6 3 10 4 3" xfId="5332"/>
    <cellStyle name="Vírgula 6 3 10 5" xfId="3912"/>
    <cellStyle name="Vírgula 6 3 10 5 2" xfId="6053"/>
    <cellStyle name="Vírgula 6 3 10 6" xfId="6748"/>
    <cellStyle name="Vírgula 6 3 10 7" xfId="5066"/>
    <cellStyle name="Vírgula 6 3 11" xfId="2330"/>
    <cellStyle name="Vírgula 6 3 11 2" xfId="2162"/>
    <cellStyle name="Vírgula 6 3 11 2 2" xfId="3291"/>
    <cellStyle name="Vírgula 6 3 11 2 2 2" xfId="4627"/>
    <cellStyle name="Vírgula 6 3 11 2 2 3" xfId="5460"/>
    <cellStyle name="Vírgula 6 3 11 2 3" xfId="4093"/>
    <cellStyle name="Vírgula 6 3 11 2 3 2" xfId="6190"/>
    <cellStyle name="Vírgula 6 3 11 3" xfId="2799"/>
    <cellStyle name="Vírgula 6 3 11 3 2" xfId="3627"/>
    <cellStyle name="Vírgula 6 3 11 3 2 2" xfId="4905"/>
    <cellStyle name="Vírgula 6 3 11 3 2 3" xfId="5796"/>
    <cellStyle name="Vírgula 6 3 11 4" xfId="3459"/>
    <cellStyle name="Vírgula 6 3 11 4 2" xfId="4789"/>
    <cellStyle name="Vírgula 6 3 11 4 3" xfId="5628"/>
    <cellStyle name="Vírgula 6 3 11 5" xfId="4320"/>
    <cellStyle name="Vírgula 6 3 11 5 2" xfId="6358"/>
    <cellStyle name="Vírgula 6 3 12" xfId="2328"/>
    <cellStyle name="Vírgula 6 3 12 2" xfId="2876"/>
    <cellStyle name="Vírgula 6 3 12 2 2" xfId="3653"/>
    <cellStyle name="Vírgula 6 3 12 2 2 2" xfId="4931"/>
    <cellStyle name="Vírgula 6 3 12 2 2 3" xfId="5822"/>
    <cellStyle name="Vírgula 6 3 12 3" xfId="2797"/>
    <cellStyle name="Vírgula 6 3 12 3 2" xfId="3625"/>
    <cellStyle name="Vírgula 6 3 12 3 2 2" xfId="4903"/>
    <cellStyle name="Vírgula 6 3 12 3 2 3" xfId="5794"/>
    <cellStyle name="Vírgula 6 3 12 4" xfId="2654"/>
    <cellStyle name="Vírgula 6 3 12 4 2" xfId="3609"/>
    <cellStyle name="Vírgula 6 3 12 4 2 2" xfId="4887"/>
    <cellStyle name="Vírgula 6 3 12 4 2 3" xfId="5778"/>
    <cellStyle name="Vírgula 6 3 12 5" xfId="2587"/>
    <cellStyle name="Vírgula 6 3 12 5 2" xfId="3593"/>
    <cellStyle name="Vírgula 6 3 12 5 2 2" xfId="4871"/>
    <cellStyle name="Vírgula 6 3 12 5 2 3" xfId="5762"/>
    <cellStyle name="Vírgula 6 3 12 6" xfId="3457"/>
    <cellStyle name="Vírgula 6 3 12 6 2" xfId="4787"/>
    <cellStyle name="Vírgula 6 3 12 6 3" xfId="5626"/>
    <cellStyle name="Vírgula 6 3 12 7" xfId="4395"/>
    <cellStyle name="Vírgula 6 3 12 7 2" xfId="6356"/>
    <cellStyle name="Vírgula 6 3 13" xfId="5900"/>
    <cellStyle name="Vírgula 6 3 2" xfId="120"/>
    <cellStyle name="Vírgula 6 3 2 10" xfId="3042"/>
    <cellStyle name="Vírgula 6 3 2 10 2" xfId="4494"/>
    <cellStyle name="Vírgula 6 3 2 10 3" xfId="5211"/>
    <cellStyle name="Vírgula 6 3 2 10 3 2" xfId="13100"/>
    <cellStyle name="Vírgula 6 3 2 10 3 3" xfId="11466"/>
    <cellStyle name="Vírgula 6 3 2 10 4" xfId="13572"/>
    <cellStyle name="Vírgula 6 3 2 11" xfId="3877"/>
    <cellStyle name="Vírgula 6 3 2 11 2" xfId="5901"/>
    <cellStyle name="Vírgula 6 3 2 11 2 2" xfId="11688"/>
    <cellStyle name="Vírgula 6 3 2 11 2 3" xfId="12453"/>
    <cellStyle name="Vírgula 6 3 2 11 3" xfId="13688"/>
    <cellStyle name="Vírgula 6 3 2 12" xfId="8544"/>
    <cellStyle name="Vírgula 6 3 2 13" xfId="8545"/>
    <cellStyle name="Vírgula 6 3 2 2" xfId="733"/>
    <cellStyle name="Vírgula 6 3 2 2 2" xfId="3118"/>
    <cellStyle name="Vírgula 6 3 2 2 2 2" xfId="4533"/>
    <cellStyle name="Vírgula 6 3 2 2 2 3" xfId="5287"/>
    <cellStyle name="Vírgula 6 3 2 2 3" xfId="3706"/>
    <cellStyle name="Vírgula 6 3 2 2 3 2" xfId="6003"/>
    <cellStyle name="Vírgula 6 3 2 3" xfId="2331"/>
    <cellStyle name="Vírgula 6 3 2 3 2" xfId="3460"/>
    <cellStyle name="Vírgula 6 3 2 3 2 2" xfId="4790"/>
    <cellStyle name="Vírgula 6 3 2 3 2 3" xfId="5629"/>
    <cellStyle name="Vírgula 6 3 2 3 3" xfId="4184"/>
    <cellStyle name="Vírgula 6 3 2 3 3 2" xfId="6359"/>
    <cellStyle name="Vírgula 6 3 2 4" xfId="2332"/>
    <cellStyle name="Vírgula 6 3 2 4 2" xfId="3461"/>
    <cellStyle name="Vírgula 6 3 2 4 2 2" xfId="4791"/>
    <cellStyle name="Vírgula 6 3 2 4 2 3" xfId="5630"/>
    <cellStyle name="Vírgula 6 3 2 4 3" xfId="3794"/>
    <cellStyle name="Vírgula 6 3 2 4 3 2" xfId="6360"/>
    <cellStyle name="Vírgula 6 3 2 5" xfId="2333"/>
    <cellStyle name="Vírgula 6 3 2 5 2" xfId="3462"/>
    <cellStyle name="Vírgula 6 3 2 5 2 2" xfId="4792"/>
    <cellStyle name="Vírgula 6 3 2 5 2 3" xfId="5631"/>
    <cellStyle name="Vírgula 6 3 2 5 3" xfId="4233"/>
    <cellStyle name="Vírgula 6 3 2 5 3 2" xfId="6361"/>
    <cellStyle name="Vírgula 6 3 2 6" xfId="2334"/>
    <cellStyle name="Vírgula 6 3 2 6 2" xfId="3463"/>
    <cellStyle name="Vírgula 6 3 2 6 2 2" xfId="4793"/>
    <cellStyle name="Vírgula 6 3 2 6 2 3" xfId="5632"/>
    <cellStyle name="Vírgula 6 3 2 6 3" xfId="3985"/>
    <cellStyle name="Vírgula 6 3 2 6 3 2" xfId="6362"/>
    <cellStyle name="Vírgula 6 3 2 7" xfId="2335"/>
    <cellStyle name="Vírgula 6 3 2 7 2" xfId="3464"/>
    <cellStyle name="Vírgula 6 3 2 7 2 2" xfId="4794"/>
    <cellStyle name="Vírgula 6 3 2 7 2 3" xfId="5633"/>
    <cellStyle name="Vírgula 6 3 2 7 3" xfId="4167"/>
    <cellStyle name="Vírgula 6 3 2 7 3 2" xfId="6363"/>
    <cellStyle name="Vírgula 6 3 2 8" xfId="2336"/>
    <cellStyle name="Vírgula 6 3 2 8 2" xfId="3465"/>
    <cellStyle name="Vírgula 6 3 2 8 2 2" xfId="4795"/>
    <cellStyle name="Vírgula 6 3 2 8 2 3" xfId="5634"/>
    <cellStyle name="Vírgula 6 3 2 8 3" xfId="4133"/>
    <cellStyle name="Vírgula 6 3 2 8 3 2" xfId="6364"/>
    <cellStyle name="Vírgula 6 3 2 9" xfId="2337"/>
    <cellStyle name="Vírgula 6 3 2 9 2" xfId="3466"/>
    <cellStyle name="Vírgula 6 3 2 9 2 2" xfId="4796"/>
    <cellStyle name="Vírgula 6 3 2 9 2 3" xfId="5635"/>
    <cellStyle name="Vírgula 6 3 2 9 3" xfId="3723"/>
    <cellStyle name="Vírgula 6 3 2 9 3 2" xfId="6365"/>
    <cellStyle name="Vírgula 6 3 3" xfId="452"/>
    <cellStyle name="Vírgula 6 3 3 10" xfId="8546"/>
    <cellStyle name="Vírgula 6 3 3 11" xfId="8547"/>
    <cellStyle name="Vírgula 6 3 3 2" xfId="592"/>
    <cellStyle name="Vírgula 6 3 3 2 10" xfId="8548"/>
    <cellStyle name="Vírgula 6 3 3 2 2" xfId="829"/>
    <cellStyle name="Vírgula 6 3 3 2 2 2" xfId="3125"/>
    <cellStyle name="Vírgula 6 3 3 2 2 2 2" xfId="4540"/>
    <cellStyle name="Vírgula 6 3 3 2 2 2 3" xfId="5294"/>
    <cellStyle name="Vírgula 6 3 3 2 2 3" xfId="4226"/>
    <cellStyle name="Vírgula 6 3 3 2 2 3 2" xfId="6011"/>
    <cellStyle name="Vírgula 6 3 3 2 3" xfId="3062"/>
    <cellStyle name="Vírgula 6 3 3 2 3 2" xfId="4500"/>
    <cellStyle name="Vírgula 6 3 3 2 3 3" xfId="5231"/>
    <cellStyle name="Vírgula 6 3 3 2 3 3 2" xfId="11201"/>
    <cellStyle name="Vírgula 6 3 3 2 3 3 3" xfId="12454"/>
    <cellStyle name="Vírgula 6 3 3 2 3 4" xfId="13584"/>
    <cellStyle name="Vírgula 6 3 3 2 4" xfId="3848"/>
    <cellStyle name="Vírgula 6 3 3 2 4 2" xfId="5938"/>
    <cellStyle name="Vírgula 6 3 3 2 4 2 2" xfId="11689"/>
    <cellStyle name="Vírgula 6 3 3 2 4 2 3" xfId="12455"/>
    <cellStyle name="Vírgula 6 3 3 2 4 3" xfId="13683"/>
    <cellStyle name="Vírgula 6 3 3 2 5" xfId="8549"/>
    <cellStyle name="Vírgula 6 3 3 2 5 2" xfId="11192"/>
    <cellStyle name="Vírgula 6 3 3 2 5 3" xfId="13326"/>
    <cellStyle name="Vírgula 6 3 3 2 6" xfId="8550"/>
    <cellStyle name="Vírgula 6 3 3 2 6 2" xfId="12016"/>
    <cellStyle name="Vírgula 6 3 3 2 6 3" xfId="12456"/>
    <cellStyle name="Vírgula 6 3 3 2 7" xfId="8551"/>
    <cellStyle name="Vírgula 6 3 3 2 7 2" xfId="11284"/>
    <cellStyle name="Vírgula 6 3 3 2 7 3" xfId="13264"/>
    <cellStyle name="Vírgula 6 3 3 2 8" xfId="8552"/>
    <cellStyle name="Vírgula 6 3 3 2 8 2" xfId="11143"/>
    <cellStyle name="Vírgula 6 3 3 2 8 3" xfId="12457"/>
    <cellStyle name="Vírgula 6 3 3 2 9" xfId="8553"/>
    <cellStyle name="Vírgula 6 3 3 3" xfId="798"/>
    <cellStyle name="Vírgula 6 3 3 3 2" xfId="2339"/>
    <cellStyle name="Vírgula 6 3 3 3 2 2" xfId="2879"/>
    <cellStyle name="Vírgula 6 3 3 3 2 2 2" xfId="3656"/>
    <cellStyle name="Vírgula 6 3 3 3 2 2 2 2" xfId="4934"/>
    <cellStyle name="Vírgula 6 3 3 3 2 2 2 3" xfId="5825"/>
    <cellStyle name="Vírgula 6 3 3 3 2 3" xfId="2801"/>
    <cellStyle name="Vírgula 6 3 3 3 2 3 2" xfId="3629"/>
    <cellStyle name="Vírgula 6 3 3 3 2 3 2 2" xfId="4907"/>
    <cellStyle name="Vírgula 6 3 3 3 2 3 2 3" xfId="5798"/>
    <cellStyle name="Vírgula 6 3 3 3 2 4" xfId="2657"/>
    <cellStyle name="Vírgula 6 3 3 3 2 4 2" xfId="3612"/>
    <cellStyle name="Vírgula 6 3 3 3 2 4 2 2" xfId="4890"/>
    <cellStyle name="Vírgula 6 3 3 3 2 4 2 3" xfId="5781"/>
    <cellStyle name="Vírgula 6 3 3 3 2 5" xfId="2590"/>
    <cellStyle name="Vírgula 6 3 3 3 2 5 2" xfId="3596"/>
    <cellStyle name="Vírgula 6 3 3 3 2 5 2 2" xfId="4874"/>
    <cellStyle name="Vírgula 6 3 3 3 2 5 2 3" xfId="5765"/>
    <cellStyle name="Vírgula 6 3 3 3 2 6" xfId="3468"/>
    <cellStyle name="Vírgula 6 3 3 3 2 6 2" xfId="4798"/>
    <cellStyle name="Vírgula 6 3 3 3 2 6 3" xfId="5637"/>
    <cellStyle name="Vírgula 6 3 3 3 2 7" xfId="3763"/>
    <cellStyle name="Vírgula 6 3 3 3 2 7 2" xfId="6367"/>
    <cellStyle name="Vírgula 6 3 3 3 3" xfId="3122"/>
    <cellStyle name="Vírgula 6 3 3 3 3 2" xfId="4537"/>
    <cellStyle name="Vírgula 6 3 3 3 3 3" xfId="5291"/>
    <cellStyle name="Vírgula 6 3 3 3 4" xfId="4183"/>
    <cellStyle name="Vírgula 6 3 3 3 4 2" xfId="6008"/>
    <cellStyle name="Vírgula 6 3 3 4" xfId="2340"/>
    <cellStyle name="Vírgula 6 3 3 4 2" xfId="2167"/>
    <cellStyle name="Vírgula 6 3 3 4 2 2" xfId="3296"/>
    <cellStyle name="Vírgula 6 3 3 4 2 2 2" xfId="4629"/>
    <cellStyle name="Vírgula 6 3 3 4 2 2 3" xfId="5465"/>
    <cellStyle name="Vírgula 6 3 3 4 2 3" xfId="4461"/>
    <cellStyle name="Vírgula 6 3 3 4 2 3 2" xfId="6195"/>
    <cellStyle name="Vírgula 6 3 3 4 3" xfId="2802"/>
    <cellStyle name="Vírgula 6 3 3 4 3 2" xfId="3630"/>
    <cellStyle name="Vírgula 6 3 3 4 3 2 2" xfId="4908"/>
    <cellStyle name="Vírgula 6 3 3 4 3 2 3" xfId="5799"/>
    <cellStyle name="Vírgula 6 3 3 4 3 2 3 2" xfId="11721"/>
    <cellStyle name="Vírgula 6 3 3 4 3 2 3 3" xfId="11901"/>
    <cellStyle name="Vírgula 6 3 3 4 3 3" xfId="8554"/>
    <cellStyle name="Vírgula 6 3 3 4 4" xfId="3469"/>
    <cellStyle name="Vírgula 6 3 3 4 4 2" xfId="4799"/>
    <cellStyle name="Vírgula 6 3 3 4 4 3" xfId="5638"/>
    <cellStyle name="Vírgula 6 3 3 4 5" xfId="4137"/>
    <cellStyle name="Vírgula 6 3 3 4 5 2" xfId="6368"/>
    <cellStyle name="Vírgula 6 3 3 5" xfId="2338"/>
    <cellStyle name="Vírgula 6 3 3 5 2" xfId="2878"/>
    <cellStyle name="Vírgula 6 3 3 5 2 2" xfId="3655"/>
    <cellStyle name="Vírgula 6 3 3 5 2 2 2" xfId="4933"/>
    <cellStyle name="Vírgula 6 3 3 5 2 2 3" xfId="5824"/>
    <cellStyle name="Vírgula 6 3 3 5 2 2 3 2" xfId="11125"/>
    <cellStyle name="Vírgula 6 3 3 5 2 2 3 3" xfId="10974"/>
    <cellStyle name="Vírgula 6 3 3 5 2 3" xfId="8555"/>
    <cellStyle name="Vírgula 6 3 3 5 3" xfId="2800"/>
    <cellStyle name="Vírgula 6 3 3 5 3 2" xfId="3628"/>
    <cellStyle name="Vírgula 6 3 3 5 3 2 2" xfId="4906"/>
    <cellStyle name="Vírgula 6 3 3 5 3 2 3" xfId="5797"/>
    <cellStyle name="Vírgula 6 3 3 5 4" xfId="2656"/>
    <cellStyle name="Vírgula 6 3 3 5 4 2" xfId="3611"/>
    <cellStyle name="Vírgula 6 3 3 5 4 2 2" xfId="4889"/>
    <cellStyle name="Vírgula 6 3 3 5 4 2 3" xfId="5780"/>
    <cellStyle name="Vírgula 6 3 3 5 5" xfId="2589"/>
    <cellStyle name="Vírgula 6 3 3 5 5 2" xfId="3595"/>
    <cellStyle name="Vírgula 6 3 3 5 5 2 2" xfId="4873"/>
    <cellStyle name="Vírgula 6 3 3 5 5 2 3" xfId="5764"/>
    <cellStyle name="Vírgula 6 3 3 5 6" xfId="3467"/>
    <cellStyle name="Vírgula 6 3 3 5 6 2" xfId="4797"/>
    <cellStyle name="Vírgula 6 3 3 5 6 3" xfId="5636"/>
    <cellStyle name="Vírgula 6 3 3 5 7" xfId="4448"/>
    <cellStyle name="Vírgula 6 3 3 5 7 2" xfId="6366"/>
    <cellStyle name="Vírgula 6 3 3 6" xfId="3052"/>
    <cellStyle name="Vírgula 6 3 3 6 2" xfId="4497"/>
    <cellStyle name="Vírgula 6 3 3 6 3" xfId="5221"/>
    <cellStyle name="Vírgula 6 3 3 6 3 2" xfId="10964"/>
    <cellStyle name="Vírgula 6 3 3 6 3 3" xfId="13107"/>
    <cellStyle name="Vírgula 6 3 3 6 4" xfId="13580"/>
    <cellStyle name="Vírgula 6 3 3 7" xfId="4359"/>
    <cellStyle name="Vírgula 6 3 3 7 2" xfId="5919"/>
    <cellStyle name="Vírgula 6 3 3 7 2 2" xfId="11985"/>
    <cellStyle name="Vírgula 6 3 3 7 2 3" xfId="12458"/>
    <cellStyle name="Vírgula 6 3 3 7 3" xfId="13719"/>
    <cellStyle name="Vírgula 6 3 3 8" xfId="8556"/>
    <cellStyle name="Vírgula 6 3 3 8 2" xfId="11824"/>
    <cellStyle name="Vírgula 6 3 3 8 3" xfId="11043"/>
    <cellStyle name="Vírgula 6 3 3 9" xfId="8557"/>
    <cellStyle name="Vírgula 6 3 3 9 2" xfId="11257"/>
    <cellStyle name="Vírgula 6 3 3 9 3" xfId="10934"/>
    <cellStyle name="Vírgula 6 3 4" xfId="453"/>
    <cellStyle name="Vírgula 6 3 4 10" xfId="8558"/>
    <cellStyle name="Vírgula 6 3 4 11" xfId="8559"/>
    <cellStyle name="Vírgula 6 3 4 2" xfId="593"/>
    <cellStyle name="Vírgula 6 3 4 2 10" xfId="8560"/>
    <cellStyle name="Vírgula 6 3 4 2 2" xfId="830"/>
    <cellStyle name="Vírgula 6 3 4 2 2 2" xfId="3126"/>
    <cellStyle name="Vírgula 6 3 4 2 2 2 2" xfId="4541"/>
    <cellStyle name="Vírgula 6 3 4 2 2 2 3" xfId="5295"/>
    <cellStyle name="Vírgula 6 3 4 2 2 3" xfId="4319"/>
    <cellStyle name="Vírgula 6 3 4 2 2 3 2" xfId="6012"/>
    <cellStyle name="Vírgula 6 3 4 2 3" xfId="3063"/>
    <cellStyle name="Vírgula 6 3 4 2 3 2" xfId="4501"/>
    <cellStyle name="Vírgula 6 3 4 2 3 3" xfId="5232"/>
    <cellStyle name="Vírgula 6 3 4 2 3 3 2" xfId="11200"/>
    <cellStyle name="Vírgula 6 3 4 2 3 3 3" xfId="11112"/>
    <cellStyle name="Vírgula 6 3 4 2 3 4" xfId="13585"/>
    <cellStyle name="Vírgula 6 3 4 2 4" xfId="3978"/>
    <cellStyle name="Vírgula 6 3 4 2 4 2" xfId="5939"/>
    <cellStyle name="Vírgula 6 3 4 2 4 2 2" xfId="11938"/>
    <cellStyle name="Vírgula 6 3 4 2 4 2 3" xfId="11355"/>
    <cellStyle name="Vírgula 6 3 4 2 4 3" xfId="13696"/>
    <cellStyle name="Vírgula 6 3 4 2 5" xfId="8561"/>
    <cellStyle name="Vírgula 6 3 4 2 5 2" xfId="12414"/>
    <cellStyle name="Vírgula 6 3 4 2 5 3" xfId="12459"/>
    <cellStyle name="Vírgula 6 3 4 2 6" xfId="8562"/>
    <cellStyle name="Vírgula 6 3 4 2 6 2" xfId="11925"/>
    <cellStyle name="Vírgula 6 3 4 2 6 3" xfId="11740"/>
    <cellStyle name="Vírgula 6 3 4 2 7" xfId="8563"/>
    <cellStyle name="Vírgula 6 3 4 2 7 2" xfId="12959"/>
    <cellStyle name="Vírgula 6 3 4 2 7 3" xfId="11127"/>
    <cellStyle name="Vírgula 6 3 4 2 8" xfId="8564"/>
    <cellStyle name="Vírgula 6 3 4 2 8 2" xfId="11616"/>
    <cellStyle name="Vírgula 6 3 4 2 8 3" xfId="11174"/>
    <cellStyle name="Vírgula 6 3 4 2 9" xfId="8565"/>
    <cellStyle name="Vírgula 6 3 4 3" xfId="799"/>
    <cellStyle name="Vírgula 6 3 4 3 2" xfId="3123"/>
    <cellStyle name="Vírgula 6 3 4 3 2 2" xfId="4538"/>
    <cellStyle name="Vírgula 6 3 4 3 2 3" xfId="5292"/>
    <cellStyle name="Vírgula 6 3 4 3 3" xfId="4030"/>
    <cellStyle name="Vírgula 6 3 4 3 3 2" xfId="6009"/>
    <cellStyle name="Vírgula 6 3 4 4" xfId="3053"/>
    <cellStyle name="Vírgula 6 3 4 4 2" xfId="4498"/>
    <cellStyle name="Vírgula 6 3 4 4 3" xfId="5222"/>
    <cellStyle name="Vírgula 6 3 4 4 3 2" xfId="11198"/>
    <cellStyle name="Vírgula 6 3 4 4 3 3" xfId="11356"/>
    <cellStyle name="Vírgula 6 3 4 4 4" xfId="13581"/>
    <cellStyle name="Vírgula 6 3 4 5" xfId="3960"/>
    <cellStyle name="Vírgula 6 3 4 5 2" xfId="5920"/>
    <cellStyle name="Vírgula 6 3 4 5 2 2" xfId="11407"/>
    <cellStyle name="Vírgula 6 3 4 5 2 3" xfId="11357"/>
    <cellStyle name="Vírgula 6 3 4 5 3" xfId="13694"/>
    <cellStyle name="Vírgula 6 3 4 6" xfId="8566"/>
    <cellStyle name="Vírgula 6 3 4 6 2" xfId="11683"/>
    <cellStyle name="Vírgula 6 3 4 6 3" xfId="11692"/>
    <cellStyle name="Vírgula 6 3 4 7" xfId="8567"/>
    <cellStyle name="Vírgula 6 3 4 7 2" xfId="13310"/>
    <cellStyle name="Vírgula 6 3 4 7 3" xfId="11858"/>
    <cellStyle name="Vírgula 6 3 4 8" xfId="8568"/>
    <cellStyle name="Vírgula 6 3 4 8 2" xfId="11997"/>
    <cellStyle name="Vírgula 6 3 4 8 3" xfId="11116"/>
    <cellStyle name="Vírgula 6 3 4 9" xfId="8569"/>
    <cellStyle name="Vírgula 6 3 4 9 2" xfId="13249"/>
    <cellStyle name="Vírgula 6 3 4 9 3" xfId="11724"/>
    <cellStyle name="Vírgula 6 3 5" xfId="594"/>
    <cellStyle name="Vírgula 6 3 5 2" xfId="595"/>
    <cellStyle name="Vírgula 6 3 5 2 10" xfId="8570"/>
    <cellStyle name="Vírgula 6 3 5 2 2" xfId="831"/>
    <cellStyle name="Vírgula 6 3 5 2 2 2" xfId="3127"/>
    <cellStyle name="Vírgula 6 3 5 2 2 2 2" xfId="4542"/>
    <cellStyle name="Vírgula 6 3 5 2 2 2 3" xfId="5296"/>
    <cellStyle name="Vírgula 6 3 5 2 2 3" xfId="3770"/>
    <cellStyle name="Vírgula 6 3 5 2 2 3 2" xfId="6013"/>
    <cellStyle name="Vírgula 6 3 5 2 3" xfId="3064"/>
    <cellStyle name="Vírgula 6 3 5 2 3 2" xfId="4502"/>
    <cellStyle name="Vírgula 6 3 5 2 3 3" xfId="5233"/>
    <cellStyle name="Vírgula 6 3 5 2 3 3 2" xfId="12384"/>
    <cellStyle name="Vírgula 6 3 5 2 3 3 3" xfId="11636"/>
    <cellStyle name="Vírgula 6 3 5 2 3 4" xfId="13586"/>
    <cellStyle name="Vírgula 6 3 5 2 4" xfId="4149"/>
    <cellStyle name="Vírgula 6 3 5 2 4 2" xfId="5941"/>
    <cellStyle name="Vírgula 6 3 5 2 4 2 2" xfId="11409"/>
    <cellStyle name="Vírgula 6 3 5 2 4 2 3" xfId="12560"/>
    <cellStyle name="Vírgula 6 3 5 2 4 3" xfId="13710"/>
    <cellStyle name="Vírgula 6 3 5 2 5" xfId="8571"/>
    <cellStyle name="Vírgula 6 3 5 2 5 2" xfId="11871"/>
    <cellStyle name="Vírgula 6 3 5 2 5 3" xfId="11942"/>
    <cellStyle name="Vírgula 6 3 5 2 6" xfId="8572"/>
    <cellStyle name="Vírgula 6 3 5 2 6 2" xfId="11382"/>
    <cellStyle name="Vírgula 6 3 5 2 6 3" xfId="11930"/>
    <cellStyle name="Vírgula 6 3 5 2 7" xfId="8573"/>
    <cellStyle name="Vírgula 6 3 5 2 7 2" xfId="11699"/>
    <cellStyle name="Vírgula 6 3 5 2 7 3" xfId="11556"/>
    <cellStyle name="Vírgula 6 3 5 2 8" xfId="8574"/>
    <cellStyle name="Vírgula 6 3 5 2 8 2" xfId="10963"/>
    <cellStyle name="Vírgula 6 3 5 2 8 3" xfId="10982"/>
    <cellStyle name="Vírgula 6 3 5 2 9" xfId="8575"/>
    <cellStyle name="Vírgula 6 3 5 3" xfId="879"/>
    <cellStyle name="Vírgula 6 3 5 3 2" xfId="3164"/>
    <cellStyle name="Vírgula 6 3 5 3 2 2" xfId="4450"/>
    <cellStyle name="Vírgula 6 3 5 3 2 2 2" xfId="6564"/>
    <cellStyle name="Vírgula 6 3 5 3 2 3" xfId="5333"/>
    <cellStyle name="Vírgula 6 3 5 3 2 3 2" xfId="11620"/>
    <cellStyle name="Vírgula 6 3 5 3 2 3 3" xfId="10991"/>
    <cellStyle name="Vírgula 6 3 5 3 2 4" xfId="13611"/>
    <cellStyle name="Vírgula 6 3 5 3 3" xfId="3913"/>
    <cellStyle name="Vírgula 6 3 5 3 3 2" xfId="6054"/>
    <cellStyle name="Vírgula 6 3 5 3 3 2 2" xfId="11834"/>
    <cellStyle name="Vírgula 6 3 5 3 3 2 3" xfId="11261"/>
    <cellStyle name="Vírgula 6 3 5 3 3 3" xfId="13658"/>
    <cellStyle name="Vírgula 6 3 5 3 4" xfId="6749"/>
    <cellStyle name="Vírgula 6 3 5 3 5" xfId="5067"/>
    <cellStyle name="Vírgula 6 3 5 4" xfId="2341"/>
    <cellStyle name="Vírgula 6 3 5 4 2" xfId="2880"/>
    <cellStyle name="Vírgula 6 3 5 4 2 2" xfId="3657"/>
    <cellStyle name="Vírgula 6 3 5 4 2 2 2" xfId="4935"/>
    <cellStyle name="Vírgula 6 3 5 4 2 2 3" xfId="5826"/>
    <cellStyle name="Vírgula 6 3 5 4 3" xfId="2803"/>
    <cellStyle name="Vírgula 6 3 5 4 3 2" xfId="3631"/>
    <cellStyle name="Vírgula 6 3 5 4 3 2 2" xfId="4909"/>
    <cellStyle name="Vírgula 6 3 5 4 3 2 3" xfId="5800"/>
    <cellStyle name="Vírgula 6 3 5 4 4" xfId="2658"/>
    <cellStyle name="Vírgula 6 3 5 4 4 2" xfId="3613"/>
    <cellStyle name="Vírgula 6 3 5 4 4 2 2" xfId="4891"/>
    <cellStyle name="Vírgula 6 3 5 4 4 2 3" xfId="5782"/>
    <cellStyle name="Vírgula 6 3 5 4 5" xfId="2591"/>
    <cellStyle name="Vírgula 6 3 5 4 5 2" xfId="3597"/>
    <cellStyle name="Vírgula 6 3 5 4 5 2 2" xfId="4875"/>
    <cellStyle name="Vírgula 6 3 5 4 5 2 3" xfId="5766"/>
    <cellStyle name="Vírgula 6 3 5 4 6" xfId="3470"/>
    <cellStyle name="Vírgula 6 3 5 4 6 2" xfId="4800"/>
    <cellStyle name="Vírgula 6 3 5 4 6 3" xfId="5639"/>
    <cellStyle name="Vírgula 6 3 5 4 7" xfId="4331"/>
    <cellStyle name="Vírgula 6 3 5 4 7 2" xfId="6369"/>
    <cellStyle name="Vírgula 6 3 5 5" xfId="5940"/>
    <cellStyle name="Vírgula 6 3 6" xfId="596"/>
    <cellStyle name="Vírgula 6 3 6 10" xfId="8576"/>
    <cellStyle name="Vírgula 6 3 6 11" xfId="8577"/>
    <cellStyle name="Vírgula 6 3 6 2" xfId="597"/>
    <cellStyle name="Vírgula 6 3 6 2 10" xfId="8578"/>
    <cellStyle name="Vírgula 6 3 6 2 2" xfId="833"/>
    <cellStyle name="Vírgula 6 3 6 2 2 2" xfId="3129"/>
    <cellStyle name="Vírgula 6 3 6 2 2 2 2" xfId="4544"/>
    <cellStyle name="Vírgula 6 3 6 2 2 2 3" xfId="5298"/>
    <cellStyle name="Vírgula 6 3 6 2 2 3" xfId="3800"/>
    <cellStyle name="Vírgula 6 3 6 2 2 3 2" xfId="6015"/>
    <cellStyle name="Vírgula 6 3 6 2 3" xfId="3066"/>
    <cellStyle name="Vírgula 6 3 6 2 3 2" xfId="4504"/>
    <cellStyle name="Vírgula 6 3 6 2 3 3" xfId="5235"/>
    <cellStyle name="Vírgula 6 3 6 2 3 3 2" xfId="11172"/>
    <cellStyle name="Vírgula 6 3 6 2 3 3 3" xfId="11862"/>
    <cellStyle name="Vírgula 6 3 6 2 3 4" xfId="13588"/>
    <cellStyle name="Vírgula 6 3 6 2 4" xfId="4223"/>
    <cellStyle name="Vírgula 6 3 6 2 4 2" xfId="5943"/>
    <cellStyle name="Vírgula 6 3 6 2 4 2 2" xfId="13094"/>
    <cellStyle name="Vírgula 6 3 6 2 4 2 3" xfId="11761"/>
    <cellStyle name="Vírgula 6 3 6 2 4 3" xfId="13715"/>
    <cellStyle name="Vírgula 6 3 6 2 5" xfId="8579"/>
    <cellStyle name="Vírgula 6 3 6 2 5 2" xfId="11711"/>
    <cellStyle name="Vírgula 6 3 6 2 5 3" xfId="12561"/>
    <cellStyle name="Vírgula 6 3 6 2 6" xfId="8580"/>
    <cellStyle name="Vírgula 6 3 6 2 6 2" xfId="11947"/>
    <cellStyle name="Vírgula 6 3 6 2 6 3" xfId="11890"/>
    <cellStyle name="Vírgula 6 3 6 2 7" xfId="8581"/>
    <cellStyle name="Vírgula 6 3 6 2 7 2" xfId="12033"/>
    <cellStyle name="Vírgula 6 3 6 2 7 3" xfId="11455"/>
    <cellStyle name="Vírgula 6 3 6 2 8" xfId="8582"/>
    <cellStyle name="Vírgula 6 3 6 2 8 2" xfId="11956"/>
    <cellStyle name="Vírgula 6 3 6 2 8 3" xfId="13084"/>
    <cellStyle name="Vírgula 6 3 6 2 9" xfId="8583"/>
    <cellStyle name="Vírgula 6 3 6 3" xfId="832"/>
    <cellStyle name="Vírgula 6 3 6 3 2" xfId="2343"/>
    <cellStyle name="Vírgula 6 3 6 3 2 2" xfId="2882"/>
    <cellStyle name="Vírgula 6 3 6 3 2 2 2" xfId="3659"/>
    <cellStyle name="Vírgula 6 3 6 3 2 2 2 2" xfId="4937"/>
    <cellStyle name="Vírgula 6 3 6 3 2 2 2 3" xfId="5828"/>
    <cellStyle name="Vírgula 6 3 6 3 2 3" xfId="2805"/>
    <cellStyle name="Vírgula 6 3 6 3 2 3 2" xfId="3633"/>
    <cellStyle name="Vírgula 6 3 6 3 2 3 2 2" xfId="4911"/>
    <cellStyle name="Vírgula 6 3 6 3 2 3 2 3" xfId="5802"/>
    <cellStyle name="Vírgula 6 3 6 3 2 4" xfId="2660"/>
    <cellStyle name="Vírgula 6 3 6 3 2 4 2" xfId="3615"/>
    <cellStyle name="Vírgula 6 3 6 3 2 4 2 2" xfId="4893"/>
    <cellStyle name="Vírgula 6 3 6 3 2 4 2 3" xfId="5784"/>
    <cellStyle name="Vírgula 6 3 6 3 2 5" xfId="2593"/>
    <cellStyle name="Vírgula 6 3 6 3 2 5 2" xfId="3599"/>
    <cellStyle name="Vírgula 6 3 6 3 2 5 2 2" xfId="4877"/>
    <cellStyle name="Vírgula 6 3 6 3 2 5 2 3" xfId="5768"/>
    <cellStyle name="Vírgula 6 3 6 3 2 6" xfId="3472"/>
    <cellStyle name="Vírgula 6 3 6 3 2 6 2" xfId="4802"/>
    <cellStyle name="Vírgula 6 3 6 3 2 6 3" xfId="5641"/>
    <cellStyle name="Vírgula 6 3 6 3 2 7" xfId="4361"/>
    <cellStyle name="Vírgula 6 3 6 3 2 7 2" xfId="6371"/>
    <cellStyle name="Vírgula 6 3 6 3 3" xfId="3128"/>
    <cellStyle name="Vírgula 6 3 6 3 3 2" xfId="4543"/>
    <cellStyle name="Vírgula 6 3 6 3 3 3" xfId="5297"/>
    <cellStyle name="Vírgula 6 3 6 3 4" xfId="4036"/>
    <cellStyle name="Vírgula 6 3 6 3 4 2" xfId="6014"/>
    <cellStyle name="Vírgula 6 3 6 4" xfId="2344"/>
    <cellStyle name="Vírgula 6 3 6 4 2" xfId="2179"/>
    <cellStyle name="Vírgula 6 3 6 4 2 2" xfId="3308"/>
    <cellStyle name="Vírgula 6 3 6 4 2 2 2" xfId="4638"/>
    <cellStyle name="Vírgula 6 3 6 4 2 2 3" xfId="5477"/>
    <cellStyle name="Vírgula 6 3 6 4 2 3" xfId="4240"/>
    <cellStyle name="Vírgula 6 3 6 4 2 3 2" xfId="6207"/>
    <cellStyle name="Vírgula 6 3 6 4 3" xfId="2806"/>
    <cellStyle name="Vírgula 6 3 6 4 3 2" xfId="3634"/>
    <cellStyle name="Vírgula 6 3 6 4 3 2 2" xfId="4912"/>
    <cellStyle name="Vírgula 6 3 6 4 3 2 3" xfId="5803"/>
    <cellStyle name="Vírgula 6 3 6 4 3 2 3 2" xfId="10917"/>
    <cellStyle name="Vírgula 6 3 6 4 3 2 3 3" xfId="11195"/>
    <cellStyle name="Vírgula 6 3 6 4 3 3" xfId="8584"/>
    <cellStyle name="Vírgula 6 3 6 4 4" xfId="3473"/>
    <cellStyle name="Vírgula 6 3 6 4 4 2" xfId="4803"/>
    <cellStyle name="Vírgula 6 3 6 4 4 3" xfId="5642"/>
    <cellStyle name="Vírgula 6 3 6 4 5" xfId="4164"/>
    <cellStyle name="Vírgula 6 3 6 4 5 2" xfId="6372"/>
    <cellStyle name="Vírgula 6 3 6 5" xfId="2342"/>
    <cellStyle name="Vírgula 6 3 6 5 2" xfId="2881"/>
    <cellStyle name="Vírgula 6 3 6 5 2 2" xfId="3658"/>
    <cellStyle name="Vírgula 6 3 6 5 2 2 2" xfId="4936"/>
    <cellStyle name="Vírgula 6 3 6 5 2 2 3" xfId="5827"/>
    <cellStyle name="Vírgula 6 3 6 5 2 2 3 2" xfId="11738"/>
    <cellStyle name="Vírgula 6 3 6 5 2 2 3 3" xfId="11123"/>
    <cellStyle name="Vírgula 6 3 6 5 2 3" xfId="8585"/>
    <cellStyle name="Vírgula 6 3 6 5 3" xfId="2804"/>
    <cellStyle name="Vírgula 6 3 6 5 3 2" xfId="3632"/>
    <cellStyle name="Vírgula 6 3 6 5 3 2 2" xfId="4910"/>
    <cellStyle name="Vírgula 6 3 6 5 3 2 3" xfId="5801"/>
    <cellStyle name="Vírgula 6 3 6 5 4" xfId="2659"/>
    <cellStyle name="Vírgula 6 3 6 5 4 2" xfId="3614"/>
    <cellStyle name="Vírgula 6 3 6 5 4 2 2" xfId="4892"/>
    <cellStyle name="Vírgula 6 3 6 5 4 2 3" xfId="5783"/>
    <cellStyle name="Vírgula 6 3 6 5 5" xfId="2592"/>
    <cellStyle name="Vírgula 6 3 6 5 5 2" xfId="3598"/>
    <cellStyle name="Vírgula 6 3 6 5 5 2 2" xfId="4876"/>
    <cellStyle name="Vírgula 6 3 6 5 5 2 3" xfId="5767"/>
    <cellStyle name="Vírgula 6 3 6 5 6" xfId="3471"/>
    <cellStyle name="Vírgula 6 3 6 5 6 2" xfId="4801"/>
    <cellStyle name="Vírgula 6 3 6 5 6 3" xfId="5640"/>
    <cellStyle name="Vírgula 6 3 6 5 7" xfId="4116"/>
    <cellStyle name="Vírgula 6 3 6 5 7 2" xfId="6370"/>
    <cellStyle name="Vírgula 6 3 6 6" xfId="3065"/>
    <cellStyle name="Vírgula 6 3 6 6 2" xfId="4503"/>
    <cellStyle name="Vírgula 6 3 6 6 3" xfId="5234"/>
    <cellStyle name="Vírgula 6 3 6 6 3 2" xfId="13138"/>
    <cellStyle name="Vírgula 6 3 6 6 3 3" xfId="11649"/>
    <cellStyle name="Vírgula 6 3 6 6 4" xfId="13587"/>
    <cellStyle name="Vírgula 6 3 6 7" xfId="4352"/>
    <cellStyle name="Vírgula 6 3 6 7 2" xfId="5942"/>
    <cellStyle name="Vírgula 6 3 6 7 2 2" xfId="11410"/>
    <cellStyle name="Vírgula 6 3 6 7 2 3" xfId="12994"/>
    <cellStyle name="Vírgula 6 3 6 7 3" xfId="13718"/>
    <cellStyle name="Vírgula 6 3 6 8" xfId="8586"/>
    <cellStyle name="Vírgula 6 3 6 8 2" xfId="11383"/>
    <cellStyle name="Vírgula 6 3 6 8 3" xfId="11675"/>
    <cellStyle name="Vírgula 6 3 6 9" xfId="8587"/>
    <cellStyle name="Vírgula 6 3 6 9 2" xfId="13156"/>
    <cellStyle name="Vírgula 6 3 6 9 3" xfId="11358"/>
    <cellStyle name="Vírgula 6 3 7" xfId="598"/>
    <cellStyle name="Vírgula 6 3 7 2" xfId="880"/>
    <cellStyle name="Vírgula 6 3 7 2 2" xfId="2346"/>
    <cellStyle name="Vírgula 6 3 7 2 2 2" xfId="3475"/>
    <cellStyle name="Vírgula 6 3 7 2 2 2 2" xfId="4805"/>
    <cellStyle name="Vírgula 6 3 7 2 2 2 3" xfId="5644"/>
    <cellStyle name="Vírgula 6 3 7 2 2 3" xfId="3864"/>
    <cellStyle name="Vírgula 6 3 7 2 2 3 2" xfId="6374"/>
    <cellStyle name="Vírgula 6 3 7 2 3" xfId="3165"/>
    <cellStyle name="Vírgula 6 3 7 2 3 2" xfId="4148"/>
    <cellStyle name="Vírgula 6 3 7 2 3 2 2" xfId="6565"/>
    <cellStyle name="Vírgula 6 3 7 2 3 3" xfId="5334"/>
    <cellStyle name="Vírgula 6 3 7 2 3 4" xfId="13612"/>
    <cellStyle name="Vírgula 6 3 7 2 3 5" xfId="13412"/>
    <cellStyle name="Vírgula 6 3 7 2 4" xfId="3914"/>
    <cellStyle name="Vírgula 6 3 7 2 4 2" xfId="6055"/>
    <cellStyle name="Vírgula 6 3 7 2 5" xfId="6750"/>
    <cellStyle name="Vírgula 6 3 7 2 6" xfId="5068"/>
    <cellStyle name="Vírgula 6 3 7 3" xfId="2345"/>
    <cellStyle name="Vírgula 6 3 7 3 2" xfId="2883"/>
    <cellStyle name="Vírgula 6 3 7 3 2 2" xfId="3660"/>
    <cellStyle name="Vírgula 6 3 7 3 2 2 2" xfId="4938"/>
    <cellStyle name="Vírgula 6 3 7 3 2 2 3" xfId="5829"/>
    <cellStyle name="Vírgula 6 3 7 3 3" xfId="2807"/>
    <cellStyle name="Vírgula 6 3 7 3 3 2" xfId="3635"/>
    <cellStyle name="Vírgula 6 3 7 3 3 2 2" xfId="4913"/>
    <cellStyle name="Vírgula 6 3 7 3 3 2 3" xfId="5804"/>
    <cellStyle name="Vírgula 6 3 7 3 4" xfId="2661"/>
    <cellStyle name="Vírgula 6 3 7 3 4 2" xfId="3616"/>
    <cellStyle name="Vírgula 6 3 7 3 4 2 2" xfId="4894"/>
    <cellStyle name="Vírgula 6 3 7 3 4 2 3" xfId="5785"/>
    <cellStyle name="Vírgula 6 3 7 3 5" xfId="2594"/>
    <cellStyle name="Vírgula 6 3 7 3 5 2" xfId="3600"/>
    <cellStyle name="Vírgula 6 3 7 3 5 2 2" xfId="4878"/>
    <cellStyle name="Vírgula 6 3 7 3 5 2 3" xfId="5769"/>
    <cellStyle name="Vírgula 6 3 7 3 6" xfId="3474"/>
    <cellStyle name="Vírgula 6 3 7 3 6 2" xfId="4804"/>
    <cellStyle name="Vírgula 6 3 7 3 6 3" xfId="5643"/>
    <cellStyle name="Vírgula 6 3 7 3 7" xfId="4089"/>
    <cellStyle name="Vírgula 6 3 7 3 7 2" xfId="6373"/>
    <cellStyle name="Vírgula 6 3 7 4" xfId="5944"/>
    <cellStyle name="Vírgula 6 3 8" xfId="599"/>
    <cellStyle name="Vírgula 6 3 8 2" xfId="881"/>
    <cellStyle name="Vírgula 6 3 8 2 2" xfId="2347"/>
    <cellStyle name="Vírgula 6 3 8 2 2 2" xfId="3476"/>
    <cellStyle name="Vírgula 6 3 8 2 2 2 2" xfId="4806"/>
    <cellStyle name="Vírgula 6 3 8 2 2 2 3" xfId="5645"/>
    <cellStyle name="Vírgula 6 3 8 2 2 3" xfId="3692"/>
    <cellStyle name="Vírgula 6 3 8 2 2 3 2" xfId="6375"/>
    <cellStyle name="Vírgula 6 3 8 2 3" xfId="3166"/>
    <cellStyle name="Vírgula 6 3 8 2 3 2" xfId="4063"/>
    <cellStyle name="Vírgula 6 3 8 2 3 2 2" xfId="6566"/>
    <cellStyle name="Vírgula 6 3 8 2 3 3" xfId="5335"/>
    <cellStyle name="Vírgula 6 3 8 2 3 4" xfId="13613"/>
    <cellStyle name="Vírgula 6 3 8 2 3 5" xfId="13413"/>
    <cellStyle name="Vírgula 6 3 8 2 4" xfId="3915"/>
    <cellStyle name="Vírgula 6 3 8 2 4 2" xfId="6056"/>
    <cellStyle name="Vírgula 6 3 8 2 5" xfId="6751"/>
    <cellStyle name="Vírgula 6 3 8 2 6" xfId="5069"/>
    <cellStyle name="Vírgula 6 3 8 3" xfId="2348"/>
    <cellStyle name="Vírgula 6 3 8 3 2" xfId="3477"/>
    <cellStyle name="Vírgula 6 3 8 3 2 2" xfId="4807"/>
    <cellStyle name="Vírgula 6 3 8 3 2 3" xfId="5646"/>
    <cellStyle name="Vírgula 6 3 8 3 3" xfId="4019"/>
    <cellStyle name="Vírgula 6 3 8 3 3 2" xfId="6376"/>
    <cellStyle name="Vírgula 6 3 8 4" xfId="2349"/>
    <cellStyle name="Vírgula 6 3 8 4 2" xfId="2207"/>
    <cellStyle name="Vírgula 6 3 8 4 2 2" xfId="3336"/>
    <cellStyle name="Vírgula 6 3 8 4 2 2 2" xfId="4666"/>
    <cellStyle name="Vírgula 6 3 8 4 2 2 3" xfId="5505"/>
    <cellStyle name="Vírgula 6 3 8 4 2 3" xfId="4088"/>
    <cellStyle name="Vírgula 6 3 8 4 2 3 2" xfId="6235"/>
    <cellStyle name="Vírgula 6 3 8 4 3" xfId="2808"/>
    <cellStyle name="Vírgula 6 3 8 4 3 2" xfId="3636"/>
    <cellStyle name="Vírgula 6 3 8 4 3 2 2" xfId="4914"/>
    <cellStyle name="Vírgula 6 3 8 4 3 2 3" xfId="5805"/>
    <cellStyle name="Vírgula 6 3 8 4 4" xfId="3478"/>
    <cellStyle name="Vírgula 6 3 8 4 4 2" xfId="4808"/>
    <cellStyle name="Vírgula 6 3 8 4 4 3" xfId="5647"/>
    <cellStyle name="Vírgula 6 3 8 4 5" xfId="3867"/>
    <cellStyle name="Vírgula 6 3 8 4 5 2" xfId="6377"/>
    <cellStyle name="Vírgula 6 3 8 5" xfId="2350"/>
    <cellStyle name="Vírgula 6 3 8 5 2" xfId="3479"/>
    <cellStyle name="Vírgula 6 3 8 5 2 2" xfId="4809"/>
    <cellStyle name="Vírgula 6 3 8 5 2 3" xfId="5648"/>
    <cellStyle name="Vírgula 6 3 8 5 3" xfId="4070"/>
    <cellStyle name="Vírgula 6 3 8 5 3 2" xfId="6378"/>
    <cellStyle name="Vírgula 6 3 8 6" xfId="5945"/>
    <cellStyle name="Vírgula 6 3 9" xfId="600"/>
    <cellStyle name="Vírgula 6 3 9 2" xfId="882"/>
    <cellStyle name="Vírgula 6 3 9 2 2" xfId="3167"/>
    <cellStyle name="Vírgula 6 3 9 2 2 2" xfId="4108"/>
    <cellStyle name="Vírgula 6 3 9 2 2 2 2" xfId="6567"/>
    <cellStyle name="Vírgula 6 3 9 2 2 3" xfId="5336"/>
    <cellStyle name="Vírgula 6 3 9 2 2 3 2" xfId="11175"/>
    <cellStyle name="Vírgula 6 3 9 2 2 3 3" xfId="11360"/>
    <cellStyle name="Vírgula 6 3 9 2 2 4" xfId="13614"/>
    <cellStyle name="Vírgula 6 3 9 2 3" xfId="3916"/>
    <cellStyle name="Vírgula 6 3 9 2 3 2" xfId="6057"/>
    <cellStyle name="Vírgula 6 3 9 2 3 2 2" xfId="11606"/>
    <cellStyle name="Vírgula 6 3 9 2 3 2 3" xfId="11359"/>
    <cellStyle name="Vírgula 6 3 9 2 3 3" xfId="13659"/>
    <cellStyle name="Vírgula 6 3 9 2 4" xfId="6752"/>
    <cellStyle name="Vírgula 6 3 9 2 5" xfId="5070"/>
    <cellStyle name="Vírgula 6 3 9 3" xfId="2351"/>
    <cellStyle name="Vírgula 6 3 9 3 2" xfId="2884"/>
    <cellStyle name="Vírgula 6 3 9 3 2 2" xfId="3661"/>
    <cellStyle name="Vírgula 6 3 9 3 2 2 2" xfId="4939"/>
    <cellStyle name="Vírgula 6 3 9 3 2 2 3" xfId="5830"/>
    <cellStyle name="Vírgula 6 3 9 3 3" xfId="2809"/>
    <cellStyle name="Vírgula 6 3 9 3 3 2" xfId="3637"/>
    <cellStyle name="Vírgula 6 3 9 3 3 2 2" xfId="4915"/>
    <cellStyle name="Vírgula 6 3 9 3 3 2 3" xfId="5806"/>
    <cellStyle name="Vírgula 6 3 9 3 4" xfId="2662"/>
    <cellStyle name="Vírgula 6 3 9 3 4 2" xfId="3617"/>
    <cellStyle name="Vírgula 6 3 9 3 4 2 2" xfId="4895"/>
    <cellStyle name="Vírgula 6 3 9 3 4 2 3" xfId="5786"/>
    <cellStyle name="Vírgula 6 3 9 3 5" xfId="2595"/>
    <cellStyle name="Vírgula 6 3 9 3 5 2" xfId="3601"/>
    <cellStyle name="Vírgula 6 3 9 3 5 2 2" xfId="4879"/>
    <cellStyle name="Vírgula 6 3 9 3 5 2 3" xfId="5770"/>
    <cellStyle name="Vírgula 6 3 9 3 6" xfId="3480"/>
    <cellStyle name="Vírgula 6 3 9 3 6 2" xfId="4810"/>
    <cellStyle name="Vírgula 6 3 9 3 6 3" xfId="5649"/>
    <cellStyle name="Vírgula 6 3 9 3 7" xfId="4367"/>
    <cellStyle name="Vírgula 6 3 9 3 7 2" xfId="6379"/>
    <cellStyle name="Vírgula 6 3 9 4" xfId="5946"/>
    <cellStyle name="Vírgula 6 4" xfId="883"/>
    <cellStyle name="Vírgula 6 4 2" xfId="2352"/>
    <cellStyle name="Vírgula 6 4 2 2" xfId="3481"/>
    <cellStyle name="Vírgula 6 4 2 2 2" xfId="4811"/>
    <cellStyle name="Vírgula 6 4 2 2 3" xfId="5650"/>
    <cellStyle name="Vírgula 6 4 2 3" xfId="4467"/>
    <cellStyle name="Vírgula 6 4 2 3 2" xfId="6380"/>
    <cellStyle name="Vírgula 6 4 3" xfId="3168"/>
    <cellStyle name="Vírgula 6 4 3 2" xfId="3983"/>
    <cellStyle name="Vírgula 6 4 3 2 2" xfId="6568"/>
    <cellStyle name="Vírgula 6 4 3 3" xfId="5337"/>
    <cellStyle name="Vírgula 6 4 4" xfId="3917"/>
    <cellStyle name="Vírgula 6 4 4 2" xfId="6058"/>
    <cellStyle name="Vírgula 6 4 5" xfId="6753"/>
    <cellStyle name="Vírgula 6 4 6" xfId="5071"/>
    <cellStyle name="Vírgula 6 5" xfId="2353"/>
    <cellStyle name="Vírgula 6 5 2" xfId="3482"/>
    <cellStyle name="Vírgula 6 5 2 2" xfId="4812"/>
    <cellStyle name="Vírgula 6 5 2 3" xfId="5651"/>
    <cellStyle name="Vírgula 6 5 3" xfId="4059"/>
    <cellStyle name="Vírgula 6 5 3 2" xfId="6381"/>
    <cellStyle name="Vírgula 6 6" xfId="2354"/>
    <cellStyle name="Vírgula 6 6 2" xfId="3483"/>
    <cellStyle name="Vírgula 6 6 2 2" xfId="4813"/>
    <cellStyle name="Vírgula 6 6 2 3" xfId="5652"/>
    <cellStyle name="Vírgula 6 6 3" xfId="3975"/>
    <cellStyle name="Vírgula 6 6 3 2" xfId="6382"/>
    <cellStyle name="Vírgula 6 7" xfId="2355"/>
    <cellStyle name="Vírgula 6 7 2" xfId="3484"/>
    <cellStyle name="Vírgula 6 7 2 2" xfId="4814"/>
    <cellStyle name="Vírgula 6 7 2 3" xfId="5653"/>
    <cellStyle name="Vírgula 6 7 3" xfId="4144"/>
    <cellStyle name="Vírgula 6 7 3 2" xfId="6383"/>
    <cellStyle name="Vírgula 6 8" xfId="2356"/>
    <cellStyle name="Vírgula 6 8 2" xfId="3485"/>
    <cellStyle name="Vírgula 6 8 2 2" xfId="4815"/>
    <cellStyle name="Vírgula 6 8 2 3" xfId="5654"/>
    <cellStyle name="Vírgula 6 8 3" xfId="3873"/>
    <cellStyle name="Vírgula 6 8 3 2" xfId="6384"/>
    <cellStyle name="Vírgula 6 9" xfId="2357"/>
    <cellStyle name="Vírgula 6 9 2" xfId="3486"/>
    <cellStyle name="Vírgula 6 9 2 2" xfId="4816"/>
    <cellStyle name="Vírgula 6 9 2 3" xfId="5655"/>
    <cellStyle name="Vírgula 6 9 3" xfId="3988"/>
    <cellStyle name="Vírgula 6 9 3 2" xfId="6385"/>
    <cellStyle name="Vírgula 7" xfId="68"/>
    <cellStyle name="Vírgula 7 10" xfId="2359"/>
    <cellStyle name="Vírgula 7 10 2" xfId="2360"/>
    <cellStyle name="Vírgula 7 10 2 2" xfId="3489"/>
    <cellStyle name="Vírgula 7 10 2 2 2" xfId="4090"/>
    <cellStyle name="Vírgula 7 10 2 2 2 2" xfId="6622"/>
    <cellStyle name="Vírgula 7 10 2 2 3" xfId="5658"/>
    <cellStyle name="Vírgula 7 10 2 3" xfId="4259"/>
    <cellStyle name="Vírgula 7 10 2 3 2" xfId="6388"/>
    <cellStyle name="Vírgula 7 10 2 4" xfId="6814"/>
    <cellStyle name="Vírgula 7 10 2 5" xfId="5132"/>
    <cellStyle name="Vírgula 7 10 2 6" xfId="10465"/>
    <cellStyle name="Vírgula 7 10 3" xfId="3488"/>
    <cellStyle name="Vírgula 7 10 3 2" xfId="4098"/>
    <cellStyle name="Vírgula 7 10 3 2 2" xfId="6621"/>
    <cellStyle name="Vírgula 7 10 3 3" xfId="5657"/>
    <cellStyle name="Vírgula 7 10 3 3 2" xfId="12485"/>
    <cellStyle name="Vírgula 7 10 3 3 3" xfId="11973"/>
    <cellStyle name="Vírgula 7 10 3 4" xfId="11384"/>
    <cellStyle name="Vírgula 7 10 4" xfId="4258"/>
    <cellStyle name="Vírgula 7 10 4 2" xfId="6387"/>
    <cellStyle name="Vírgula 7 10 5" xfId="6813"/>
    <cellStyle name="Vírgula 7 10 6" xfId="5131"/>
    <cellStyle name="Vírgula 7 10 7" xfId="9473"/>
    <cellStyle name="Vírgula 7 10 7 2" xfId="14891"/>
    <cellStyle name="Vírgula 7 10 7 3" xfId="13520"/>
    <cellStyle name="Vírgula 7 11" xfId="2361"/>
    <cellStyle name="Vírgula 7 11 2" xfId="2362"/>
    <cellStyle name="Vírgula 7 11 2 2" xfId="3491"/>
    <cellStyle name="Vírgula 7 11 2 2 2" xfId="4819"/>
    <cellStyle name="Vírgula 7 11 2 2 3" xfId="5660"/>
    <cellStyle name="Vírgula 7 11 2 2 3 2" xfId="12487"/>
    <cellStyle name="Vírgula 7 11 2 2 3 3" xfId="13108"/>
    <cellStyle name="Vírgula 7 11 2 3" xfId="3701"/>
    <cellStyle name="Vírgula 7 11 2 3 2" xfId="6390"/>
    <cellStyle name="Vírgula 7 11 2 3 2 2" xfId="11767"/>
    <cellStyle name="Vírgula 7 11 2 3 2 3" xfId="12003"/>
    <cellStyle name="Vírgula 7 11 2 4" xfId="8588"/>
    <cellStyle name="Vírgula 7 11 2 5" xfId="13522"/>
    <cellStyle name="Vírgula 7 11 3" xfId="2811"/>
    <cellStyle name="Vírgula 7 11 3 2" xfId="3639"/>
    <cellStyle name="Vírgula 7 11 3 2 2" xfId="4917"/>
    <cellStyle name="Vírgula 7 11 3 2 3" xfId="5808"/>
    <cellStyle name="Vírgula 7 11 3 2 3 2" xfId="12488"/>
    <cellStyle name="Vírgula 7 11 3 2 3 3" xfId="11844"/>
    <cellStyle name="Vírgula 7 11 3 3" xfId="8589"/>
    <cellStyle name="Vírgula 7 11 4" xfId="3490"/>
    <cellStyle name="Vírgula 7 11 4 2" xfId="4818"/>
    <cellStyle name="Vírgula 7 11 4 3" xfId="5659"/>
    <cellStyle name="Vírgula 7 11 4 3 2" xfId="12486"/>
    <cellStyle name="Vírgula 7 11 4 3 3" xfId="11774"/>
    <cellStyle name="Vírgula 7 11 5" xfId="4153"/>
    <cellStyle name="Vírgula 7 11 5 2" xfId="6389"/>
    <cellStyle name="Vírgula 7 11 6" xfId="9897"/>
    <cellStyle name="Vírgula 7 11 6 2" xfId="14898"/>
    <cellStyle name="Vírgula 7 11 6 3" xfId="13521"/>
    <cellStyle name="Vírgula 7 12" xfId="2363"/>
    <cellStyle name="Vírgula 7 12 2" xfId="2364"/>
    <cellStyle name="Vírgula 7 12 2 2" xfId="3493"/>
    <cellStyle name="Vírgula 7 12 2 2 2" xfId="3736"/>
    <cellStyle name="Vírgula 7 12 2 2 2 2" xfId="6624"/>
    <cellStyle name="Vírgula 7 12 2 2 3" xfId="5662"/>
    <cellStyle name="Vírgula 7 12 2 3" xfId="4261"/>
    <cellStyle name="Vírgula 7 12 2 3 2" xfId="6392"/>
    <cellStyle name="Vírgula 7 12 2 4" xfId="6816"/>
    <cellStyle name="Vírgula 7 12 2 5" xfId="5134"/>
    <cellStyle name="Vírgula 7 12 3" xfId="3492"/>
    <cellStyle name="Vírgula 7 12 3 2" xfId="4189"/>
    <cellStyle name="Vírgula 7 12 3 2 2" xfId="6623"/>
    <cellStyle name="Vírgula 7 12 3 3" xfId="5661"/>
    <cellStyle name="Vírgula 7 12 4" xfId="4260"/>
    <cellStyle name="Vírgula 7 12 4 2" xfId="6391"/>
    <cellStyle name="Vírgula 7 12 5" xfId="6815"/>
    <cellStyle name="Vírgula 7 12 6" xfId="5133"/>
    <cellStyle name="Vírgula 7 12 7" xfId="9057"/>
    <cellStyle name="Vírgula 7 13" xfId="2365"/>
    <cellStyle name="Vírgula 7 13 2" xfId="2366"/>
    <cellStyle name="Vírgula 7 13 2 2" xfId="3495"/>
    <cellStyle name="Vírgula 7 13 2 2 2" xfId="4821"/>
    <cellStyle name="Vírgula 7 13 2 2 3" xfId="5664"/>
    <cellStyle name="Vírgula 7 13 2 2 3 2" xfId="12969"/>
    <cellStyle name="Vírgula 7 13 2 2 3 3" xfId="11106"/>
    <cellStyle name="Vírgula 7 13 2 3" xfId="4332"/>
    <cellStyle name="Vírgula 7 13 2 3 2" xfId="6394"/>
    <cellStyle name="Vírgula 7 13 2 3 2 2" xfId="12497"/>
    <cellStyle name="Vírgula 7 13 2 3 2 3" xfId="12906"/>
    <cellStyle name="Vírgula 7 13 2 4" xfId="8590"/>
    <cellStyle name="Vírgula 7 13 2 5" xfId="13524"/>
    <cellStyle name="Vírgula 7 13 3" xfId="3494"/>
    <cellStyle name="Vírgula 7 13 3 2" xfId="4820"/>
    <cellStyle name="Vírgula 7 13 3 3" xfId="5663"/>
    <cellStyle name="Vírgula 7 13 3 3 2" xfId="11273"/>
    <cellStyle name="Vírgula 7 13 3 3 3" xfId="11614"/>
    <cellStyle name="Vírgula 7 13 4" xfId="4156"/>
    <cellStyle name="Vírgula 7 13 4 2" xfId="6393"/>
    <cellStyle name="Vírgula 7 13 4 2 2" xfId="12573"/>
    <cellStyle name="Vírgula 7 13 4 2 3" xfId="12948"/>
    <cellStyle name="Vírgula 7 13 5" xfId="8591"/>
    <cellStyle name="Vírgula 7 13 6" xfId="10684"/>
    <cellStyle name="Vírgula 7 13 6 2" xfId="14906"/>
    <cellStyle name="Vírgula 7 13 6 3" xfId="13523"/>
    <cellStyle name="Vírgula 7 14" xfId="2367"/>
    <cellStyle name="Vírgula 7 14 2" xfId="2275"/>
    <cellStyle name="Vírgula 7 14 2 2" xfId="3404"/>
    <cellStyle name="Vírgula 7 14 2 2 2" xfId="4734"/>
    <cellStyle name="Vírgula 7 14 2 2 3" xfId="5573"/>
    <cellStyle name="Vírgula 7 14 2 2 3 2" xfId="11189"/>
    <cellStyle name="Vírgula 7 14 2 2 3 3" xfId="11716"/>
    <cellStyle name="Vírgula 7 14 2 3" xfId="4343"/>
    <cellStyle name="Vírgula 7 14 2 3 2" xfId="6303"/>
    <cellStyle name="Vírgula 7 14 2 3 2 2" xfId="13283"/>
    <cellStyle name="Vírgula 7 14 2 3 2 3" xfId="13176"/>
    <cellStyle name="Vírgula 7 14 2 4" xfId="8592"/>
    <cellStyle name="Vírgula 7 14 2 5" xfId="13515"/>
    <cellStyle name="Vírgula 7 14 3" xfId="2812"/>
    <cellStyle name="Vírgula 7 14 3 2" xfId="3640"/>
    <cellStyle name="Vírgula 7 14 3 2 2" xfId="4918"/>
    <cellStyle name="Vírgula 7 14 3 2 3" xfId="5809"/>
    <cellStyle name="Vírgula 7 14 3 2 3 2" xfId="10918"/>
    <cellStyle name="Vírgula 7 14 3 2 3 3" xfId="11133"/>
    <cellStyle name="Vírgula 7 14 3 3" xfId="8593"/>
    <cellStyle name="Vírgula 7 14 4" xfId="3496"/>
    <cellStyle name="Vírgula 7 14 4 2" xfId="4822"/>
    <cellStyle name="Vírgula 7 14 4 3" xfId="5665"/>
    <cellStyle name="Vírgula 7 14 4 3 2" xfId="12937"/>
    <cellStyle name="Vírgula 7 14 4 3 3" xfId="11362"/>
    <cellStyle name="Vírgula 7 14 5" xfId="4371"/>
    <cellStyle name="Vírgula 7 14 5 2" xfId="6395"/>
    <cellStyle name="Vírgula 7 14 6" xfId="10815"/>
    <cellStyle name="Vírgula 7 14 6 2" xfId="14909"/>
    <cellStyle name="Vírgula 7 14 6 3" xfId="13525"/>
    <cellStyle name="Vírgula 7 15" xfId="2368"/>
    <cellStyle name="Vírgula 7 15 2" xfId="2369"/>
    <cellStyle name="Vírgula 7 15 2 2" xfId="3498"/>
    <cellStyle name="Vírgula 7 15 2 2 2" xfId="4044"/>
    <cellStyle name="Vírgula 7 15 2 2 2 2" xfId="6626"/>
    <cellStyle name="Vírgula 7 15 2 2 3" xfId="5667"/>
    <cellStyle name="Vírgula 7 15 2 3" xfId="4265"/>
    <cellStyle name="Vírgula 7 15 2 3 2" xfId="6397"/>
    <cellStyle name="Vírgula 7 15 2 4" xfId="6818"/>
    <cellStyle name="Vírgula 7 15 2 5" xfId="5136"/>
    <cellStyle name="Vírgula 7 15 3" xfId="3497"/>
    <cellStyle name="Vírgula 7 15 3 2" xfId="4470"/>
    <cellStyle name="Vírgula 7 15 3 2 2" xfId="6625"/>
    <cellStyle name="Vírgula 7 15 3 3" xfId="5666"/>
    <cellStyle name="Vírgula 7 15 4" xfId="4264"/>
    <cellStyle name="Vírgula 7 15 4 2" xfId="6396"/>
    <cellStyle name="Vírgula 7 15 5" xfId="6817"/>
    <cellStyle name="Vírgula 7 15 6" xfId="5135"/>
    <cellStyle name="Vírgula 7 16" xfId="2370"/>
    <cellStyle name="Vírgula 7 16 2" xfId="2371"/>
    <cellStyle name="Vírgula 7 16 2 2" xfId="3500"/>
    <cellStyle name="Vírgula 7 16 2 2 2" xfId="4484"/>
    <cellStyle name="Vírgula 7 16 2 2 2 2" xfId="6628"/>
    <cellStyle name="Vírgula 7 16 2 2 3" xfId="5669"/>
    <cellStyle name="Vírgula 7 16 2 3" xfId="4267"/>
    <cellStyle name="Vírgula 7 16 2 3 2" xfId="6399"/>
    <cellStyle name="Vírgula 7 16 2 4" xfId="6820"/>
    <cellStyle name="Vírgula 7 16 2 5" xfId="5138"/>
    <cellStyle name="Vírgula 7 16 3" xfId="3499"/>
    <cellStyle name="Vírgula 7 16 3 2" xfId="4376"/>
    <cellStyle name="Vírgula 7 16 3 2 2" xfId="6627"/>
    <cellStyle name="Vírgula 7 16 3 3" xfId="5668"/>
    <cellStyle name="Vírgula 7 16 4" xfId="4266"/>
    <cellStyle name="Vírgula 7 16 4 2" xfId="6398"/>
    <cellStyle name="Vírgula 7 16 5" xfId="6819"/>
    <cellStyle name="Vírgula 7 16 6" xfId="5137"/>
    <cellStyle name="Vírgula 7 17" xfId="2372"/>
    <cellStyle name="Vírgula 7 17 2" xfId="2304"/>
    <cellStyle name="Vírgula 7 17 2 2" xfId="3433"/>
    <cellStyle name="Vírgula 7 17 2 2 2" xfId="4763"/>
    <cellStyle name="Vírgula 7 17 2 2 3" xfId="5602"/>
    <cellStyle name="Vírgula 7 17 2 2 3 2" xfId="12484"/>
    <cellStyle name="Vírgula 7 17 2 2 3 3" xfId="11361"/>
    <cellStyle name="Vírgula 7 17 2 3" xfId="4482"/>
    <cellStyle name="Vírgula 7 17 2 3 2" xfId="6332"/>
    <cellStyle name="Vírgula 7 17 2 3 2 2" xfId="12496"/>
    <cellStyle name="Vírgula 7 17 2 3 2 3" xfId="13014"/>
    <cellStyle name="Vírgula 7 17 2 4" xfId="8594"/>
    <cellStyle name="Vírgula 7 17 2 5" xfId="13519"/>
    <cellStyle name="Vírgula 7 17 3" xfId="2813"/>
    <cellStyle name="Vírgula 7 17 3 2" xfId="3641"/>
    <cellStyle name="Vírgula 7 17 3 2 2" xfId="4919"/>
    <cellStyle name="Vírgula 7 17 3 2 3" xfId="5810"/>
    <cellStyle name="Vírgula 7 17 3 2 3 2" xfId="10976"/>
    <cellStyle name="Vírgula 7 17 3 2 3 3" xfId="11657"/>
    <cellStyle name="Vírgula 7 17 3 3" xfId="8595"/>
    <cellStyle name="Vírgula 7 17 4" xfId="3501"/>
    <cellStyle name="Vírgula 7 17 4 2" xfId="4823"/>
    <cellStyle name="Vírgula 7 17 4 3" xfId="5670"/>
    <cellStyle name="Vírgula 7 17 4 3 2" xfId="11931"/>
    <cellStyle name="Vírgula 7 17 4 3 3" xfId="11897"/>
    <cellStyle name="Vírgula 7 17 5" xfId="3743"/>
    <cellStyle name="Vírgula 7 17 5 2" xfId="6400"/>
    <cellStyle name="Vírgula 7 17 6" xfId="13526"/>
    <cellStyle name="Vírgula 7 18" xfId="2373"/>
    <cellStyle name="Vírgula 7 18 2" xfId="2374"/>
    <cellStyle name="Vírgula 7 18 2 2" xfId="3503"/>
    <cellStyle name="Vírgula 7 18 2 2 2" xfId="4238"/>
    <cellStyle name="Vírgula 7 18 2 2 2 2" xfId="6630"/>
    <cellStyle name="Vírgula 7 18 2 2 3" xfId="5672"/>
    <cellStyle name="Vírgula 7 18 2 3" xfId="4269"/>
    <cellStyle name="Vírgula 7 18 2 3 2" xfId="6402"/>
    <cellStyle name="Vírgula 7 18 2 4" xfId="6822"/>
    <cellStyle name="Vírgula 7 18 2 5" xfId="5140"/>
    <cellStyle name="Vírgula 7 18 3" xfId="3502"/>
    <cellStyle name="Vírgula 7 18 3 2" xfId="4441"/>
    <cellStyle name="Vírgula 7 18 3 2 2" xfId="6629"/>
    <cellStyle name="Vírgula 7 18 3 3" xfId="5671"/>
    <cellStyle name="Vírgula 7 18 4" xfId="4268"/>
    <cellStyle name="Vírgula 7 18 4 2" xfId="6401"/>
    <cellStyle name="Vírgula 7 18 5" xfId="6821"/>
    <cellStyle name="Vírgula 7 18 6" xfId="5139"/>
    <cellStyle name="Vírgula 7 19" xfId="2375"/>
    <cellStyle name="Vírgula 7 19 2" xfId="2320"/>
    <cellStyle name="Vírgula 7 19 2 2" xfId="3449"/>
    <cellStyle name="Vírgula 7 19 2 2 2" xfId="4779"/>
    <cellStyle name="Vírgula 7 19 2 2 3" xfId="5618"/>
    <cellStyle name="Vírgula 7 19 2 3" xfId="4102"/>
    <cellStyle name="Vírgula 7 19 2 3 2" xfId="6348"/>
    <cellStyle name="Vírgula 7 19 3" xfId="2814"/>
    <cellStyle name="Vírgula 7 19 3 2" xfId="3642"/>
    <cellStyle name="Vírgula 7 19 3 2 2" xfId="4920"/>
    <cellStyle name="Vírgula 7 19 3 2 3" xfId="5811"/>
    <cellStyle name="Vírgula 7 19 4" xfId="3504"/>
    <cellStyle name="Vírgula 7 19 4 2" xfId="4824"/>
    <cellStyle name="Vírgula 7 19 4 3" xfId="5673"/>
    <cellStyle name="Vírgula 7 19 5" xfId="3971"/>
    <cellStyle name="Vírgula 7 19 5 2" xfId="6403"/>
    <cellStyle name="Vírgula 7 2" xfId="122"/>
    <cellStyle name="Vírgula 7 2 10" xfId="2376"/>
    <cellStyle name="Vírgula 7 2 10 2" xfId="2377"/>
    <cellStyle name="Vírgula 7 2 10 2 2" xfId="3506"/>
    <cellStyle name="Vírgula 7 2 10 2 2 2" xfId="4347"/>
    <cellStyle name="Vírgula 7 2 10 2 2 2 2" xfId="6632"/>
    <cellStyle name="Vírgula 7 2 10 2 2 3" xfId="5675"/>
    <cellStyle name="Vírgula 7 2 10 2 3" xfId="4271"/>
    <cellStyle name="Vírgula 7 2 10 2 3 2" xfId="6405"/>
    <cellStyle name="Vírgula 7 2 10 2 4" xfId="6824"/>
    <cellStyle name="Vírgula 7 2 10 2 5" xfId="5142"/>
    <cellStyle name="Vírgula 7 2 10 3" xfId="3505"/>
    <cellStyle name="Vírgula 7 2 10 3 2" xfId="3870"/>
    <cellStyle name="Vírgula 7 2 10 3 2 2" xfId="6631"/>
    <cellStyle name="Vírgula 7 2 10 3 3" xfId="5674"/>
    <cellStyle name="Vírgula 7 2 10 4" xfId="4270"/>
    <cellStyle name="Vírgula 7 2 10 4 2" xfId="6404"/>
    <cellStyle name="Vírgula 7 2 10 5" xfId="6823"/>
    <cellStyle name="Vírgula 7 2 10 6" xfId="5141"/>
    <cellStyle name="Vírgula 7 2 10 7" xfId="10685"/>
    <cellStyle name="Vírgula 7 2 11" xfId="2378"/>
    <cellStyle name="Vírgula 7 2 11 2" xfId="2379"/>
    <cellStyle name="Vírgula 7 2 11 2 2" xfId="3508"/>
    <cellStyle name="Vírgula 7 2 11 2 2 2" xfId="4152"/>
    <cellStyle name="Vírgula 7 2 11 2 2 2 2" xfId="6634"/>
    <cellStyle name="Vírgula 7 2 11 2 2 3" xfId="5677"/>
    <cellStyle name="Vírgula 7 2 11 2 3" xfId="4273"/>
    <cellStyle name="Vírgula 7 2 11 2 3 2" xfId="6407"/>
    <cellStyle name="Vírgula 7 2 11 2 4" xfId="6826"/>
    <cellStyle name="Vírgula 7 2 11 2 5" xfId="5144"/>
    <cellStyle name="Vírgula 7 2 11 3" xfId="3507"/>
    <cellStyle name="Vírgula 7 2 11 3 2" xfId="4328"/>
    <cellStyle name="Vírgula 7 2 11 3 2 2" xfId="6633"/>
    <cellStyle name="Vírgula 7 2 11 3 3" xfId="5676"/>
    <cellStyle name="Vírgula 7 2 11 3 3 2" xfId="11906"/>
    <cellStyle name="Vírgula 7 2 11 3 3 3" xfId="13092"/>
    <cellStyle name="Vírgula 7 2 11 4" xfId="4272"/>
    <cellStyle name="Vírgula 7 2 11 4 2" xfId="6406"/>
    <cellStyle name="Vírgula 7 2 11 5" xfId="6825"/>
    <cellStyle name="Vírgula 7 2 11 6" xfId="5143"/>
    <cellStyle name="Vírgula 7 2 11 7" xfId="10816"/>
    <cellStyle name="Vírgula 7 2 11 7 2" xfId="14910"/>
    <cellStyle name="Vírgula 7 2 11 7 3" xfId="13527"/>
    <cellStyle name="Vírgula 7 2 11 8" xfId="13382"/>
    <cellStyle name="Vírgula 7 2 12" xfId="2380"/>
    <cellStyle name="Vírgula 7 2 12 2" xfId="3509"/>
    <cellStyle name="Vírgula 7 2 12 2 2" xfId="4336"/>
    <cellStyle name="Vírgula 7 2 12 2 2 2" xfId="6635"/>
    <cellStyle name="Vírgula 7 2 12 2 3" xfId="5678"/>
    <cellStyle name="Vírgula 7 2 12 3" xfId="4274"/>
    <cellStyle name="Vírgula 7 2 12 3 2" xfId="6408"/>
    <cellStyle name="Vírgula 7 2 12 4" xfId="6827"/>
    <cellStyle name="Vírgula 7 2 12 5" xfId="5145"/>
    <cellStyle name="Vírgula 7 2 13" xfId="2381"/>
    <cellStyle name="Vírgula 7 2 13 2" xfId="2382"/>
    <cellStyle name="Vírgula 7 2 13 2 2" xfId="3511"/>
    <cellStyle name="Vírgula 7 2 13 2 2 2" xfId="3791"/>
    <cellStyle name="Vírgula 7 2 13 2 2 2 2" xfId="6637"/>
    <cellStyle name="Vírgula 7 2 13 2 2 3" xfId="5680"/>
    <cellStyle name="Vírgula 7 2 13 2 3" xfId="4276"/>
    <cellStyle name="Vírgula 7 2 13 2 3 2" xfId="6410"/>
    <cellStyle name="Vírgula 7 2 13 2 4" xfId="6829"/>
    <cellStyle name="Vírgula 7 2 13 2 5" xfId="5147"/>
    <cellStyle name="Vírgula 7 2 13 3" xfId="3510"/>
    <cellStyle name="Vírgula 7 2 13 3 2" xfId="4247"/>
    <cellStyle name="Vírgula 7 2 13 3 2 2" xfId="6636"/>
    <cellStyle name="Vírgula 7 2 13 3 3" xfId="5679"/>
    <cellStyle name="Vírgula 7 2 13 4" xfId="4275"/>
    <cellStyle name="Vírgula 7 2 13 4 2" xfId="6409"/>
    <cellStyle name="Vírgula 7 2 13 5" xfId="6828"/>
    <cellStyle name="Vírgula 7 2 13 6" xfId="5146"/>
    <cellStyle name="Vírgula 7 2 14" xfId="2383"/>
    <cellStyle name="Vírgula 7 2 14 2" xfId="3512"/>
    <cellStyle name="Vírgula 7 2 14 2 2" xfId="3741"/>
    <cellStyle name="Vírgula 7 2 14 2 2 2" xfId="6638"/>
    <cellStyle name="Vírgula 7 2 14 2 3" xfId="5681"/>
    <cellStyle name="Vírgula 7 2 14 3" xfId="4277"/>
    <cellStyle name="Vírgula 7 2 14 3 2" xfId="6411"/>
    <cellStyle name="Vírgula 7 2 14 4" xfId="6830"/>
    <cellStyle name="Vírgula 7 2 14 5" xfId="5148"/>
    <cellStyle name="Vírgula 7 2 15" xfId="3044"/>
    <cellStyle name="Vírgula 7 2 15 2" xfId="4324"/>
    <cellStyle name="Vírgula 7 2 15 2 2" xfId="5903"/>
    <cellStyle name="Vírgula 7 2 15 3" xfId="5213"/>
    <cellStyle name="Vírgula 7 2 15 3 2" xfId="13309"/>
    <cellStyle name="Vírgula 7 2 15 3 3" xfId="12961"/>
    <cellStyle name="Vírgula 7 2 16" xfId="4327"/>
    <cellStyle name="Vírgula 7 2 16 2" xfId="6495"/>
    <cellStyle name="Vírgula 7 2 16 2 2" xfId="11119"/>
    <cellStyle name="Vírgula 7 2 16 2 3" xfId="12306"/>
    <cellStyle name="Vírgula 7 2 17" xfId="5865"/>
    <cellStyle name="Vírgula 7 2 2" xfId="342"/>
    <cellStyle name="Vírgula 7 2 2 10" xfId="2385"/>
    <cellStyle name="Vírgula 7 2 2 10 2" xfId="3514"/>
    <cellStyle name="Vírgula 7 2 2 10 2 2" xfId="4826"/>
    <cellStyle name="Vírgula 7 2 2 10 2 2 2" xfId="12844"/>
    <cellStyle name="Vírgula 7 2 2 10 2 3" xfId="5683"/>
    <cellStyle name="Vírgula 7 2 2 10 2 3 2" xfId="12007"/>
    <cellStyle name="Vírgula 7 2 2 10 2 3 3" xfId="12460"/>
    <cellStyle name="Vírgula 7 2 2 10 2 4" xfId="13632"/>
    <cellStyle name="Vírgula 7 2 2 10 3" xfId="4220"/>
    <cellStyle name="Vírgula 7 2 2 10 3 2" xfId="6413"/>
    <cellStyle name="Vírgula 7 2 2 10 3 2 2" xfId="12574"/>
    <cellStyle name="Vírgula 7 2 2 10 3 2 3" xfId="11363"/>
    <cellStyle name="Vírgula 7 2 2 10 4" xfId="8596"/>
    <cellStyle name="Vírgula 7 2 2 10 4 2" xfId="11540"/>
    <cellStyle name="Vírgula 7 2 2 10 4 3" xfId="11652"/>
    <cellStyle name="Vírgula 7 2 2 10 5" xfId="8597"/>
    <cellStyle name="Vírgula 7 2 2 10 6" xfId="13528"/>
    <cellStyle name="Vírgula 7 2 2 11" xfId="2386"/>
    <cellStyle name="Vírgula 7 2 2 11 2" xfId="3515"/>
    <cellStyle name="Vírgula 7 2 2 11 2 2" xfId="3779"/>
    <cellStyle name="Vírgula 7 2 2 11 2 2 2" xfId="6639"/>
    <cellStyle name="Vírgula 7 2 2 11 2 3" xfId="5684"/>
    <cellStyle name="Vírgula 7 2 2 11 3" xfId="4279"/>
    <cellStyle name="Vírgula 7 2 2 11 3 2" xfId="6414"/>
    <cellStyle name="Vírgula 7 2 2 11 4" xfId="6831"/>
    <cellStyle name="Vírgula 7 2 2 11 5" xfId="5149"/>
    <cellStyle name="Vírgula 7 2 2 12" xfId="2387"/>
    <cellStyle name="Vírgula 7 2 2 12 2" xfId="3516"/>
    <cellStyle name="Vírgula 7 2 2 12 2 2" xfId="4827"/>
    <cellStyle name="Vírgula 7 2 2 12 2 3" xfId="5685"/>
    <cellStyle name="Vírgula 7 2 2 12 3" xfId="4178"/>
    <cellStyle name="Vírgula 7 2 2 12 3 2" xfId="6415"/>
    <cellStyle name="Vírgula 7 2 2 13" xfId="2384"/>
    <cellStyle name="Vírgula 7 2 2 13 2" xfId="3513"/>
    <cellStyle name="Vírgula 7 2 2 13 2 2" xfId="4825"/>
    <cellStyle name="Vírgula 7 2 2 13 2 3" xfId="5682"/>
    <cellStyle name="Vírgula 7 2 2 13 3" xfId="3781"/>
    <cellStyle name="Vírgula 7 2 2 13 3 2" xfId="6412"/>
    <cellStyle name="Vírgula 7 2 2 14" xfId="3049"/>
    <cellStyle name="Vírgula 7 2 2 14 2" xfId="4190"/>
    <cellStyle name="Vírgula 7 2 2 14 2 2" xfId="6502"/>
    <cellStyle name="Vírgula 7 2 2 14 2 2 2" xfId="13308"/>
    <cellStyle name="Vírgula 7 2 2 14 2 2 3" xfId="11364"/>
    <cellStyle name="Vírgula 7 2 2 14 2 3" xfId="13712"/>
    <cellStyle name="Vírgula 7 2 2 14 3" xfId="5218"/>
    <cellStyle name="Vírgula 7 2 2 14 3 2" xfId="11091"/>
    <cellStyle name="Vírgula 7 2 2 14 3 3" xfId="11068"/>
    <cellStyle name="Vírgula 7 2 2 14 4" xfId="13577"/>
    <cellStyle name="Vírgula 7 2 2 15" xfId="3753"/>
    <cellStyle name="Vírgula 7 2 2 15 2" xfId="5915"/>
    <cellStyle name="Vírgula 7 2 2 15 2 2" xfId="8598"/>
    <cellStyle name="Vírgula 7 2 2 15 2 3" xfId="12493"/>
    <cellStyle name="Vírgula 7 2 2 15 3" xfId="8599"/>
    <cellStyle name="Vírgula 7 2 2 16" xfId="6680"/>
    <cellStyle name="Vírgula 7 2 2 16 2" xfId="12887"/>
    <cellStyle name="Vírgula 7 2 2 16 2 2" xfId="15689"/>
    <cellStyle name="Vírgula 7 2 2 16 2 3" xfId="13757"/>
    <cellStyle name="Vírgula 7 2 2 16 3" xfId="11495"/>
    <cellStyle name="Vírgula 7 2 2 16 4" xfId="11365"/>
    <cellStyle name="Vírgula 7 2 2 17" xfId="4997"/>
    <cellStyle name="Vírgula 7 2 2 17 2" xfId="11928"/>
    <cellStyle name="Vírgula 7 2 2 17 2 2" xfId="15115"/>
    <cellStyle name="Vírgula 7 2 2 17 2 3" xfId="13745"/>
    <cellStyle name="Vírgula 7 2 2 17 3" xfId="11396"/>
    <cellStyle name="Vírgula 7 2 2 17 4" xfId="12461"/>
    <cellStyle name="Vírgula 7 2 2 18" xfId="8600"/>
    <cellStyle name="Vírgula 7 2 2 19" xfId="8601"/>
    <cellStyle name="Vírgula 7 2 2 2" xfId="884"/>
    <cellStyle name="Vírgula 7 2 2 2 2" xfId="2388"/>
    <cellStyle name="Vírgula 7 2 2 2 2 2" xfId="3517"/>
    <cellStyle name="Vírgula 7 2 2 2 2 2 2" xfId="4828"/>
    <cellStyle name="Vírgula 7 2 2 2 2 2 3" xfId="5686"/>
    <cellStyle name="Vírgula 7 2 2 2 2 2 4" xfId="10467"/>
    <cellStyle name="Vírgula 7 2 2 2 2 3" xfId="3733"/>
    <cellStyle name="Vírgula 7 2 2 2 2 3 2" xfId="6416"/>
    <cellStyle name="Vírgula 7 2 2 2 2 4" xfId="9797"/>
    <cellStyle name="Vírgula 7 2 2 2 3" xfId="3169"/>
    <cellStyle name="Vírgula 7 2 2 2 3 2" xfId="3787"/>
    <cellStyle name="Vírgula 7 2 2 2 3 2 2" xfId="6569"/>
    <cellStyle name="Vírgula 7 2 2 2 3 3" xfId="5338"/>
    <cellStyle name="Vírgula 7 2 2 2 3 3 2" xfId="11176"/>
    <cellStyle name="Vírgula 7 2 2 2 3 3 3" xfId="11843"/>
    <cellStyle name="Vírgula 7 2 2 2 4" xfId="3918"/>
    <cellStyle name="Vírgula 7 2 2 2 4 2" xfId="6059"/>
    <cellStyle name="Vírgula 7 2 2 2 5" xfId="6754"/>
    <cellStyle name="Vírgula 7 2 2 2 6" xfId="5072"/>
    <cellStyle name="Vírgula 7 2 2 20" xfId="8602"/>
    <cellStyle name="Vírgula 7 2 2 3" xfId="1085"/>
    <cellStyle name="Vírgula 7 2 2 3 2" xfId="2389"/>
    <cellStyle name="Vírgula 7 2 2 3 2 2" xfId="3518"/>
    <cellStyle name="Vírgula 7 2 2 3 2 2 2" xfId="4829"/>
    <cellStyle name="Vírgula 7 2 2 3 2 2 3" xfId="5687"/>
    <cellStyle name="Vírgula 7 2 2 3 2 3" xfId="4422"/>
    <cellStyle name="Vírgula 7 2 2 3 2 3 2" xfId="6417"/>
    <cellStyle name="Vírgula 7 2 2 3 2 4" xfId="10468"/>
    <cellStyle name="Vírgula 7 2 2 3 3" xfId="3217"/>
    <cellStyle name="Vírgula 7 2 2 3 3 2" xfId="4420"/>
    <cellStyle name="Vírgula 7 2 2 3 3 2 2" xfId="6611"/>
    <cellStyle name="Vírgula 7 2 2 3 3 3" xfId="5386"/>
    <cellStyle name="Vírgula 7 2 2 3 3 3 2" xfId="11182"/>
    <cellStyle name="Vírgula 7 2 2 3 3 3 3" xfId="11288"/>
    <cellStyle name="Vírgula 7 2 2 3 4" xfId="3994"/>
    <cellStyle name="Vírgula 7 2 2 3 4 2" xfId="6110"/>
    <cellStyle name="Vírgula 7 2 2 3 5" xfId="6797"/>
    <cellStyle name="Vírgula 7 2 2 3 6" xfId="5115"/>
    <cellStyle name="Vírgula 7 2 2 3 7" xfId="9516"/>
    <cellStyle name="Vírgula 7 2 2 4" xfId="2390"/>
    <cellStyle name="Vírgula 7 2 2 4 2" xfId="3519"/>
    <cellStyle name="Vírgula 7 2 2 4 2 2" xfId="4830"/>
    <cellStyle name="Vírgula 7 2 2 4 2 3" xfId="5688"/>
    <cellStyle name="Vírgula 7 2 2 4 3" xfId="4221"/>
    <cellStyle name="Vírgula 7 2 2 4 3 2" xfId="6418"/>
    <cellStyle name="Vírgula 7 2 2 4 4" xfId="10466"/>
    <cellStyle name="Vírgula 7 2 2 5" xfId="2391"/>
    <cellStyle name="Vírgula 7 2 2 5 2" xfId="3520"/>
    <cellStyle name="Vírgula 7 2 2 5 2 2" xfId="4831"/>
    <cellStyle name="Vírgula 7 2 2 5 2 3" xfId="5689"/>
    <cellStyle name="Vírgula 7 2 2 5 3" xfId="4170"/>
    <cellStyle name="Vírgula 7 2 2 5 3 2" xfId="6419"/>
    <cellStyle name="Vírgula 7 2 2 5 4" xfId="10729"/>
    <cellStyle name="Vírgula 7 2 2 6" xfId="2392"/>
    <cellStyle name="Vírgula 7 2 2 6 2" xfId="3521"/>
    <cellStyle name="Vírgula 7 2 2 6 2 2" xfId="4832"/>
    <cellStyle name="Vírgula 7 2 2 6 2 2 2" xfId="12895"/>
    <cellStyle name="Vírgula 7 2 2 6 2 3" xfId="5690"/>
    <cellStyle name="Vírgula 7 2 2 6 2 3 2" xfId="12563"/>
    <cellStyle name="Vírgula 7 2 2 6 2 3 3" xfId="11557"/>
    <cellStyle name="Vírgula 7 2 2 6 2 4" xfId="13633"/>
    <cellStyle name="Vírgula 7 2 2 6 3" xfId="4372"/>
    <cellStyle name="Vírgula 7 2 2 6 3 2" xfId="6420"/>
    <cellStyle name="Vírgula 7 2 2 6 3 2 2" xfId="12576"/>
    <cellStyle name="Vírgula 7 2 2 6 3 2 3" xfId="11366"/>
    <cellStyle name="Vírgula 7 2 2 6 4" xfId="8603"/>
    <cellStyle name="Vírgula 7 2 2 6 4 2" xfId="12427"/>
    <cellStyle name="Vírgula 7 2 2 6 4 3" xfId="13284"/>
    <cellStyle name="Vírgula 7 2 2 6 5" xfId="8604"/>
    <cellStyle name="Vírgula 7 2 2 6 6" xfId="10859"/>
    <cellStyle name="Vírgula 7 2 2 6 6 2" xfId="14911"/>
    <cellStyle name="Vírgula 7 2 2 6 6 3" xfId="13529"/>
    <cellStyle name="Vírgula 7 2 2 7" xfId="2393"/>
    <cellStyle name="Vírgula 7 2 2 7 2" xfId="3522"/>
    <cellStyle name="Vírgula 7 2 2 7 2 2" xfId="4833"/>
    <cellStyle name="Vírgula 7 2 2 7 2 2 2" xfId="11527"/>
    <cellStyle name="Vírgula 7 2 2 7 2 3" xfId="5691"/>
    <cellStyle name="Vírgula 7 2 2 7 2 3 2" xfId="12562"/>
    <cellStyle name="Vírgula 7 2 2 7 2 3 3" xfId="11536"/>
    <cellStyle name="Vírgula 7 2 2 7 2 4" xfId="13634"/>
    <cellStyle name="Vírgula 7 2 2 7 3" xfId="4383"/>
    <cellStyle name="Vírgula 7 2 2 7 3 2" xfId="6421"/>
    <cellStyle name="Vírgula 7 2 2 7 3 2 2" xfId="12575"/>
    <cellStyle name="Vírgula 7 2 2 7 3 2 3" xfId="12462"/>
    <cellStyle name="Vírgula 7 2 2 7 4" xfId="8605"/>
    <cellStyle name="Vírgula 7 2 2 7 4 2" xfId="11518"/>
    <cellStyle name="Vírgula 7 2 2 7 4 3" xfId="13224"/>
    <cellStyle name="Vírgula 7 2 2 7 5" xfId="8606"/>
    <cellStyle name="Vírgula 7 2 2 7 6" xfId="13530"/>
    <cellStyle name="Vírgula 7 2 2 8" xfId="2394"/>
    <cellStyle name="Vírgula 7 2 2 8 2" xfId="3523"/>
    <cellStyle name="Vírgula 7 2 2 8 2 2" xfId="4834"/>
    <cellStyle name="Vírgula 7 2 2 8 2 3" xfId="5692"/>
    <cellStyle name="Vírgula 7 2 2 8 3" xfId="3790"/>
    <cellStyle name="Vírgula 7 2 2 8 3 2" xfId="6422"/>
    <cellStyle name="Vírgula 7 2 2 9" xfId="2395"/>
    <cellStyle name="Vírgula 7 2 2 9 2" xfId="3524"/>
    <cellStyle name="Vírgula 7 2 2 9 2 2" xfId="4835"/>
    <cellStyle name="Vírgula 7 2 2 9 2 3" xfId="5693"/>
    <cellStyle name="Vírgula 7 2 2 9 3" xfId="4014"/>
    <cellStyle name="Vírgula 7 2 2 9 3 2" xfId="6423"/>
    <cellStyle name="Vírgula 7 2 3" xfId="454"/>
    <cellStyle name="Vírgula 7 2 3 10" xfId="2396"/>
    <cellStyle name="Vírgula 7 2 3 10 2" xfId="3525"/>
    <cellStyle name="Vírgula 7 2 3 10 2 2" xfId="4443"/>
    <cellStyle name="Vírgula 7 2 3 10 2 2 2" xfId="6640"/>
    <cellStyle name="Vírgula 7 2 3 10 2 3" xfId="5694"/>
    <cellStyle name="Vírgula 7 2 3 10 3" xfId="4281"/>
    <cellStyle name="Vírgula 7 2 3 10 3 2" xfId="6424"/>
    <cellStyle name="Vírgula 7 2 3 10 4" xfId="6832"/>
    <cellStyle name="Vírgula 7 2 3 10 5" xfId="5150"/>
    <cellStyle name="Vírgula 7 2 3 11" xfId="2397"/>
    <cellStyle name="Vírgula 7 2 3 11 2" xfId="2398"/>
    <cellStyle name="Vírgula 7 2 3 11 2 2" xfId="3527"/>
    <cellStyle name="Vírgula 7 2 3 11 2 2 2" xfId="4386"/>
    <cellStyle name="Vírgula 7 2 3 11 2 2 2 2" xfId="6642"/>
    <cellStyle name="Vírgula 7 2 3 11 2 2 3" xfId="5696"/>
    <cellStyle name="Vírgula 7 2 3 11 2 3" xfId="4283"/>
    <cellStyle name="Vírgula 7 2 3 11 2 3 2" xfId="6426"/>
    <cellStyle name="Vírgula 7 2 3 11 2 4" xfId="6834"/>
    <cellStyle name="Vírgula 7 2 3 11 2 5" xfId="5152"/>
    <cellStyle name="Vírgula 7 2 3 11 3" xfId="3526"/>
    <cellStyle name="Vírgula 7 2 3 11 3 2" xfId="4048"/>
    <cellStyle name="Vírgula 7 2 3 11 3 2 2" xfId="6641"/>
    <cellStyle name="Vírgula 7 2 3 11 3 3" xfId="5695"/>
    <cellStyle name="Vírgula 7 2 3 11 4" xfId="4282"/>
    <cellStyle name="Vírgula 7 2 3 11 4 2" xfId="6425"/>
    <cellStyle name="Vírgula 7 2 3 11 5" xfId="6833"/>
    <cellStyle name="Vírgula 7 2 3 11 6" xfId="5151"/>
    <cellStyle name="Vírgula 7 2 3 12" xfId="2399"/>
    <cellStyle name="Vírgula 7 2 3 12 2" xfId="3528"/>
    <cellStyle name="Vírgula 7 2 3 12 2 2" xfId="4333"/>
    <cellStyle name="Vírgula 7 2 3 12 2 2 2" xfId="6643"/>
    <cellStyle name="Vírgula 7 2 3 12 2 3" xfId="5697"/>
    <cellStyle name="Vírgula 7 2 3 12 3" xfId="4284"/>
    <cellStyle name="Vírgula 7 2 3 12 3 2" xfId="6427"/>
    <cellStyle name="Vírgula 7 2 3 12 3 2 2" xfId="12498"/>
    <cellStyle name="Vírgula 7 2 3 12 3 2 3" xfId="10992"/>
    <cellStyle name="Vírgula 7 2 3 12 4" xfId="6835"/>
    <cellStyle name="Vírgula 7 2 3 12 4 2" xfId="13038"/>
    <cellStyle name="Vírgula 7 2 3 12 5" xfId="5153"/>
    <cellStyle name="Vírgula 7 2 3 13" xfId="2400"/>
    <cellStyle name="Vírgula 7 2 3 13 2" xfId="3529"/>
    <cellStyle name="Vírgula 7 2 3 13 2 2" xfId="3735"/>
    <cellStyle name="Vírgula 7 2 3 13 2 2 2" xfId="6644"/>
    <cellStyle name="Vírgula 7 2 3 13 2 3" xfId="5698"/>
    <cellStyle name="Vírgula 7 2 3 13 3" xfId="4285"/>
    <cellStyle name="Vírgula 7 2 3 13 3 2" xfId="6428"/>
    <cellStyle name="Vírgula 7 2 3 13 4" xfId="6836"/>
    <cellStyle name="Vírgula 7 2 3 13 5" xfId="5154"/>
    <cellStyle name="Vírgula 7 2 3 14" xfId="3054"/>
    <cellStyle name="Vírgula 7 2 3 14 2" xfId="3980"/>
    <cellStyle name="Vírgula 7 2 3 14 2 2" xfId="6505"/>
    <cellStyle name="Vírgula 7 2 3 14 3" xfId="5223"/>
    <cellStyle name="Vírgula 7 2 3 15" xfId="3771"/>
    <cellStyle name="Vírgula 7 2 3 15 2" xfId="5921"/>
    <cellStyle name="Vírgula 7 2 3 16" xfId="6683"/>
    <cellStyle name="Vírgula 7 2 3 17" xfId="5001"/>
    <cellStyle name="Vírgula 7 2 3 2" xfId="601"/>
    <cellStyle name="Vírgula 7 2 3 2 2" xfId="885"/>
    <cellStyle name="Vírgula 7 2 3 2 2 2" xfId="3170"/>
    <cellStyle name="Vírgula 7 2 3 2 2 2 2" xfId="4341"/>
    <cellStyle name="Vírgula 7 2 3 2 2 2 2 2" xfId="6570"/>
    <cellStyle name="Vírgula 7 2 3 2 2 2 3" xfId="5339"/>
    <cellStyle name="Vírgula 7 2 3 2 2 2 4" xfId="10471"/>
    <cellStyle name="Vírgula 7 2 3 2 2 3" xfId="3919"/>
    <cellStyle name="Vírgula 7 2 3 2 2 3 2" xfId="6060"/>
    <cellStyle name="Vírgula 7 2 3 2 2 4" xfId="6755"/>
    <cellStyle name="Vírgula 7 2 3 2 2 5" xfId="5073"/>
    <cellStyle name="Vírgula 7 2 3 2 2 6" xfId="9839"/>
    <cellStyle name="Vírgula 7 2 3 2 3" xfId="3067"/>
    <cellStyle name="Vírgula 7 2 3 2 3 2" xfId="4322"/>
    <cellStyle name="Vírgula 7 2 3 2 3 2 2" xfId="6512"/>
    <cellStyle name="Vírgula 7 2 3 2 3 3" xfId="5236"/>
    <cellStyle name="Vírgula 7 2 3 2 3 4" xfId="10470"/>
    <cellStyle name="Vírgula 7 2 3 2 4" xfId="3813"/>
    <cellStyle name="Vírgula 7 2 3 2 4 2" xfId="5947"/>
    <cellStyle name="Vírgula 7 2 3 2 5" xfId="6691"/>
    <cellStyle name="Vírgula 7 2 3 2 6" xfId="5009"/>
    <cellStyle name="Vírgula 7 2 3 2 7" xfId="9418"/>
    <cellStyle name="Vírgula 7 2 3 3" xfId="602"/>
    <cellStyle name="Vírgula 7 2 3 3 2" xfId="603"/>
    <cellStyle name="Vírgula 7 2 3 3 2 2" xfId="886"/>
    <cellStyle name="Vírgula 7 2 3 3 2 2 2" xfId="3171"/>
    <cellStyle name="Vírgula 7 2 3 3 2 2 2 2" xfId="4350"/>
    <cellStyle name="Vírgula 7 2 3 3 2 2 2 2 2" xfId="6571"/>
    <cellStyle name="Vírgula 7 2 3 3 2 2 2 3" xfId="5340"/>
    <cellStyle name="Vírgula 7 2 3 3 2 2 3" xfId="3920"/>
    <cellStyle name="Vírgula 7 2 3 3 2 2 3 2" xfId="6061"/>
    <cellStyle name="Vírgula 7 2 3 3 2 2 4" xfId="6756"/>
    <cellStyle name="Vírgula 7 2 3 3 2 2 5" xfId="5074"/>
    <cellStyle name="Vírgula 7 2 3 3 2 3" xfId="3069"/>
    <cellStyle name="Vírgula 7 2 3 3 2 3 2" xfId="3745"/>
    <cellStyle name="Vírgula 7 2 3 3 2 3 2 2" xfId="6514"/>
    <cellStyle name="Vírgula 7 2 3 3 2 3 3" xfId="5238"/>
    <cellStyle name="Vírgula 7 2 3 3 2 4" xfId="3815"/>
    <cellStyle name="Vírgula 7 2 3 3 2 4 2" xfId="5949"/>
    <cellStyle name="Vírgula 7 2 3 3 2 5" xfId="6693"/>
    <cellStyle name="Vírgula 7 2 3 3 2 6" xfId="5011"/>
    <cellStyle name="Vírgula 7 2 3 3 2 7" xfId="10472"/>
    <cellStyle name="Vírgula 7 2 3 3 3" xfId="887"/>
    <cellStyle name="Vírgula 7 2 3 3 3 2" xfId="3172"/>
    <cellStyle name="Vírgula 7 2 3 3 3 2 2" xfId="3746"/>
    <cellStyle name="Vírgula 7 2 3 3 3 2 2 2" xfId="6572"/>
    <cellStyle name="Vírgula 7 2 3 3 3 2 3" xfId="5341"/>
    <cellStyle name="Vírgula 7 2 3 3 3 3" xfId="3921"/>
    <cellStyle name="Vírgula 7 2 3 3 3 3 2" xfId="6062"/>
    <cellStyle name="Vírgula 7 2 3 3 3 4" xfId="6757"/>
    <cellStyle name="Vírgula 7 2 3 3 3 5" xfId="5075"/>
    <cellStyle name="Vírgula 7 2 3 3 4" xfId="3068"/>
    <cellStyle name="Vírgula 7 2 3 3 4 2" xfId="4483"/>
    <cellStyle name="Vírgula 7 2 3 3 4 2 2" xfId="6513"/>
    <cellStyle name="Vírgula 7 2 3 3 4 3" xfId="5237"/>
    <cellStyle name="Vírgula 7 2 3 3 5" xfId="3814"/>
    <cellStyle name="Vírgula 7 2 3 3 5 2" xfId="5948"/>
    <cellStyle name="Vírgula 7 2 3 3 6" xfId="6692"/>
    <cellStyle name="Vírgula 7 2 3 3 7" xfId="5010"/>
    <cellStyle name="Vírgula 7 2 3 3 8" xfId="9558"/>
    <cellStyle name="Vírgula 7 2 3 4" xfId="604"/>
    <cellStyle name="Vírgula 7 2 3 4 2" xfId="888"/>
    <cellStyle name="Vírgula 7 2 3 4 2 2" xfId="3173"/>
    <cellStyle name="Vírgula 7 2 3 4 2 2 2" xfId="4227"/>
    <cellStyle name="Vírgula 7 2 3 4 2 2 2 2" xfId="6573"/>
    <cellStyle name="Vírgula 7 2 3 4 2 2 3" xfId="5342"/>
    <cellStyle name="Vírgula 7 2 3 4 2 3" xfId="3922"/>
    <cellStyle name="Vírgula 7 2 3 4 2 3 2" xfId="6063"/>
    <cellStyle name="Vírgula 7 2 3 4 2 4" xfId="6758"/>
    <cellStyle name="Vírgula 7 2 3 4 2 5" xfId="5076"/>
    <cellStyle name="Vírgula 7 2 3 4 3" xfId="3070"/>
    <cellStyle name="Vírgula 7 2 3 4 3 2" xfId="4381"/>
    <cellStyle name="Vírgula 7 2 3 4 3 2 2" xfId="6515"/>
    <cellStyle name="Vírgula 7 2 3 4 3 3" xfId="5239"/>
    <cellStyle name="Vírgula 7 2 3 4 4" xfId="3816"/>
    <cellStyle name="Vírgula 7 2 3 4 4 2" xfId="5950"/>
    <cellStyle name="Vírgula 7 2 3 4 5" xfId="6694"/>
    <cellStyle name="Vírgula 7 2 3 4 6" xfId="5012"/>
    <cellStyle name="Vírgula 7 2 3 4 7" xfId="10469"/>
    <cellStyle name="Vírgula 7 2 3 5" xfId="605"/>
    <cellStyle name="Vírgula 7 2 3 5 2" xfId="889"/>
    <cellStyle name="Vírgula 7 2 3 5 2 2" xfId="3174"/>
    <cellStyle name="Vírgula 7 2 3 5 2 2 2" xfId="4202"/>
    <cellStyle name="Vírgula 7 2 3 5 2 2 2 2" xfId="6574"/>
    <cellStyle name="Vírgula 7 2 3 5 2 2 3" xfId="5343"/>
    <cellStyle name="Vírgula 7 2 3 5 2 3" xfId="3923"/>
    <cellStyle name="Vírgula 7 2 3 5 2 3 2" xfId="6064"/>
    <cellStyle name="Vírgula 7 2 3 5 2 4" xfId="6759"/>
    <cellStyle name="Vírgula 7 2 3 5 2 5" xfId="5077"/>
    <cellStyle name="Vírgula 7 2 3 5 3" xfId="3071"/>
    <cellStyle name="Vírgula 7 2 3 5 3 2" xfId="4398"/>
    <cellStyle name="Vírgula 7 2 3 5 3 2 2" xfId="6516"/>
    <cellStyle name="Vírgula 7 2 3 5 3 3" xfId="5240"/>
    <cellStyle name="Vírgula 7 2 3 5 4" xfId="3817"/>
    <cellStyle name="Vírgula 7 2 3 5 4 2" xfId="5951"/>
    <cellStyle name="Vírgula 7 2 3 5 5" xfId="6695"/>
    <cellStyle name="Vírgula 7 2 3 5 6" xfId="5013"/>
    <cellStyle name="Vírgula 7 2 3 5 7" xfId="10768"/>
    <cellStyle name="Vírgula 7 2 3 6" xfId="606"/>
    <cellStyle name="Vírgula 7 2 3 6 2" xfId="890"/>
    <cellStyle name="Vírgula 7 2 3 6 2 2" xfId="3175"/>
    <cellStyle name="Vírgula 7 2 3 6 2 2 2" xfId="4168"/>
    <cellStyle name="Vírgula 7 2 3 6 2 2 2 2" xfId="6575"/>
    <cellStyle name="Vírgula 7 2 3 6 2 2 3" xfId="5344"/>
    <cellStyle name="Vírgula 7 2 3 6 2 3" xfId="3924"/>
    <cellStyle name="Vírgula 7 2 3 6 2 3 2" xfId="6065"/>
    <cellStyle name="Vírgula 7 2 3 6 2 4" xfId="6760"/>
    <cellStyle name="Vírgula 7 2 3 6 2 5" xfId="5078"/>
    <cellStyle name="Vírgula 7 2 3 6 3" xfId="3072"/>
    <cellStyle name="Vírgula 7 2 3 6 3 2" xfId="4458"/>
    <cellStyle name="Vírgula 7 2 3 6 3 2 2" xfId="6517"/>
    <cellStyle name="Vírgula 7 2 3 6 3 3" xfId="5241"/>
    <cellStyle name="Vírgula 7 2 3 6 4" xfId="3818"/>
    <cellStyle name="Vírgula 7 2 3 6 4 2" xfId="5952"/>
    <cellStyle name="Vírgula 7 2 3 6 5" xfId="6696"/>
    <cellStyle name="Vírgula 7 2 3 6 6" xfId="5014"/>
    <cellStyle name="Vírgula 7 2 3 6 7" xfId="10898"/>
    <cellStyle name="Vírgula 7 2 3 7" xfId="607"/>
    <cellStyle name="Vírgula 7 2 3 7 2" xfId="891"/>
    <cellStyle name="Vírgula 7 2 3 7 2 2" xfId="3176"/>
    <cellStyle name="Vírgula 7 2 3 7 2 2 2" xfId="4135"/>
    <cellStyle name="Vírgula 7 2 3 7 2 2 2 2" xfId="6576"/>
    <cellStyle name="Vírgula 7 2 3 7 2 2 3" xfId="5345"/>
    <cellStyle name="Vírgula 7 2 3 7 2 3" xfId="3925"/>
    <cellStyle name="Vírgula 7 2 3 7 2 3 2" xfId="6066"/>
    <cellStyle name="Vírgula 7 2 3 7 2 4" xfId="6761"/>
    <cellStyle name="Vírgula 7 2 3 7 2 5" xfId="5079"/>
    <cellStyle name="Vírgula 7 2 3 7 3" xfId="3073"/>
    <cellStyle name="Vírgula 7 2 3 7 3 2" xfId="4196"/>
    <cellStyle name="Vírgula 7 2 3 7 3 2 2" xfId="6518"/>
    <cellStyle name="Vírgula 7 2 3 7 3 3" xfId="5242"/>
    <cellStyle name="Vírgula 7 2 3 7 4" xfId="3819"/>
    <cellStyle name="Vírgula 7 2 3 7 4 2" xfId="5953"/>
    <cellStyle name="Vírgula 7 2 3 7 5" xfId="6697"/>
    <cellStyle name="Vírgula 7 2 3 7 6" xfId="5015"/>
    <cellStyle name="Vírgula 7 2 3 8" xfId="892"/>
    <cellStyle name="Vírgula 7 2 3 8 2" xfId="2402"/>
    <cellStyle name="Vírgula 7 2 3 8 2 2" xfId="3531"/>
    <cellStyle name="Vírgula 7 2 3 8 2 2 2" xfId="4366"/>
    <cellStyle name="Vírgula 7 2 3 8 2 2 2 2" xfId="6646"/>
    <cellStyle name="Vírgula 7 2 3 8 2 2 3" xfId="5700"/>
    <cellStyle name="Vírgula 7 2 3 8 2 3" xfId="4287"/>
    <cellStyle name="Vírgula 7 2 3 8 2 3 2" xfId="6430"/>
    <cellStyle name="Vírgula 7 2 3 8 2 4" xfId="6838"/>
    <cellStyle name="Vírgula 7 2 3 8 2 5" xfId="5156"/>
    <cellStyle name="Vírgula 7 2 3 8 3" xfId="2401"/>
    <cellStyle name="Vírgula 7 2 3 8 3 2" xfId="3530"/>
    <cellStyle name="Vírgula 7 2 3 8 3 2 2" xfId="4408"/>
    <cellStyle name="Vírgula 7 2 3 8 3 2 2 2" xfId="6645"/>
    <cellStyle name="Vírgula 7 2 3 8 3 2 3" xfId="5699"/>
    <cellStyle name="Vírgula 7 2 3 8 3 3" xfId="4286"/>
    <cellStyle name="Vírgula 7 2 3 8 3 3 2" xfId="6429"/>
    <cellStyle name="Vírgula 7 2 3 8 3 4" xfId="6837"/>
    <cellStyle name="Vírgula 7 2 3 8 3 5" xfId="5155"/>
    <cellStyle name="Vírgula 7 2 3 8 4" xfId="3177"/>
    <cellStyle name="Vírgula 7 2 3 8 4 2" xfId="4147"/>
    <cellStyle name="Vírgula 7 2 3 8 4 2 2" xfId="6577"/>
    <cellStyle name="Vírgula 7 2 3 8 4 3" xfId="5346"/>
    <cellStyle name="Vírgula 7 2 3 8 4 3 2" xfId="11177"/>
    <cellStyle name="Vírgula 7 2 3 8 4 3 3" xfId="11710"/>
    <cellStyle name="Vírgula 7 2 3 8 5" xfId="3926"/>
    <cellStyle name="Vírgula 7 2 3 8 5 2" xfId="6067"/>
    <cellStyle name="Vírgula 7 2 3 8 5 2 2" xfId="11782"/>
    <cellStyle name="Vírgula 7 2 3 8 5 2 3" xfId="12932"/>
    <cellStyle name="Vírgula 7 2 3 8 6" xfId="6762"/>
    <cellStyle name="Vírgula 7 2 3 8 7" xfId="5080"/>
    <cellStyle name="Vírgula 7 2 3 9" xfId="2403"/>
    <cellStyle name="Vírgula 7 2 3 9 2" xfId="2404"/>
    <cellStyle name="Vírgula 7 2 3 9 2 2" xfId="3533"/>
    <cellStyle name="Vírgula 7 2 3 9 2 2 2" xfId="4210"/>
    <cellStyle name="Vírgula 7 2 3 9 2 2 2 2" xfId="6648"/>
    <cellStyle name="Vírgula 7 2 3 9 2 2 3" xfId="5702"/>
    <cellStyle name="Vírgula 7 2 3 9 2 3" xfId="4289"/>
    <cellStyle name="Vírgula 7 2 3 9 2 3 2" xfId="6432"/>
    <cellStyle name="Vírgula 7 2 3 9 2 4" xfId="6840"/>
    <cellStyle name="Vírgula 7 2 3 9 2 5" xfId="5158"/>
    <cellStyle name="Vírgula 7 2 3 9 3" xfId="3532"/>
    <cellStyle name="Vírgula 7 2 3 9 3 2" xfId="3730"/>
    <cellStyle name="Vírgula 7 2 3 9 3 2 2" xfId="6647"/>
    <cellStyle name="Vírgula 7 2 3 9 3 3" xfId="5701"/>
    <cellStyle name="Vírgula 7 2 3 9 4" xfId="4288"/>
    <cellStyle name="Vírgula 7 2 3 9 4 2" xfId="6431"/>
    <cellStyle name="Vírgula 7 2 3 9 5" xfId="6839"/>
    <cellStyle name="Vírgula 7 2 3 9 6" xfId="5157"/>
    <cellStyle name="Vírgula 7 2 4" xfId="455"/>
    <cellStyle name="Vírgula 7 2 4 2" xfId="608"/>
    <cellStyle name="Vírgula 7 2 4 2 2" xfId="893"/>
    <cellStyle name="Vírgula 7 2 4 2 2 2" xfId="3178"/>
    <cellStyle name="Vírgula 7 2 4 2 2 2 2" xfId="3740"/>
    <cellStyle name="Vírgula 7 2 4 2 2 2 2 2" xfId="6578"/>
    <cellStyle name="Vírgula 7 2 4 2 2 2 3" xfId="5347"/>
    <cellStyle name="Vírgula 7 2 4 2 2 3" xfId="3927"/>
    <cellStyle name="Vírgula 7 2 4 2 2 3 2" xfId="6068"/>
    <cellStyle name="Vírgula 7 2 4 2 2 4" xfId="6763"/>
    <cellStyle name="Vírgula 7 2 4 2 2 5" xfId="5081"/>
    <cellStyle name="Vírgula 7 2 4 2 2 6" xfId="10474"/>
    <cellStyle name="Vírgula 7 2 4 2 3" xfId="3074"/>
    <cellStyle name="Vírgula 7 2 4 2 3 2" xfId="4225"/>
    <cellStyle name="Vírgula 7 2 4 2 3 2 2" xfId="6519"/>
    <cellStyle name="Vírgula 7 2 4 2 3 3" xfId="5243"/>
    <cellStyle name="Vírgula 7 2 4 2 4" xfId="3820"/>
    <cellStyle name="Vírgula 7 2 4 2 4 2" xfId="5954"/>
    <cellStyle name="Vírgula 7 2 4 2 5" xfId="6698"/>
    <cellStyle name="Vírgula 7 2 4 2 6" xfId="5016"/>
    <cellStyle name="Vírgula 7 2 4 2 7" xfId="9653"/>
    <cellStyle name="Vírgula 7 2 4 3" xfId="894"/>
    <cellStyle name="Vírgula 7 2 4 3 2" xfId="3179"/>
    <cellStyle name="Vírgula 7 2 4 3 2 2" xfId="4365"/>
    <cellStyle name="Vírgula 7 2 4 3 2 2 2" xfId="6579"/>
    <cellStyle name="Vírgula 7 2 4 3 2 3" xfId="5348"/>
    <cellStyle name="Vírgula 7 2 4 3 3" xfId="3928"/>
    <cellStyle name="Vírgula 7 2 4 3 3 2" xfId="6069"/>
    <cellStyle name="Vírgula 7 2 4 3 4" xfId="6764"/>
    <cellStyle name="Vírgula 7 2 4 3 5" xfId="5082"/>
    <cellStyle name="Vírgula 7 2 4 3 6" xfId="10473"/>
    <cellStyle name="Vírgula 7 2 4 4" xfId="3055"/>
    <cellStyle name="Vírgula 7 2 4 4 2" xfId="4091"/>
    <cellStyle name="Vírgula 7 2 4 4 2 2" xfId="6506"/>
    <cellStyle name="Vírgula 7 2 4 4 3" xfId="5224"/>
    <cellStyle name="Vírgula 7 2 4 5" xfId="3772"/>
    <cellStyle name="Vírgula 7 2 4 5 2" xfId="5922"/>
    <cellStyle name="Vírgula 7 2 4 6" xfId="6684"/>
    <cellStyle name="Vírgula 7 2 4 7" xfId="5002"/>
    <cellStyle name="Vírgula 7 2 4 8" xfId="9200"/>
    <cellStyle name="Vírgula 7 2 5" xfId="456"/>
    <cellStyle name="Vírgula 7 2 5 10" xfId="5003"/>
    <cellStyle name="Vírgula 7 2 5 10 2" xfId="8607"/>
    <cellStyle name="Vírgula 7 2 5 10 3" xfId="11103"/>
    <cellStyle name="Vírgula 7 2 5 11" xfId="8608"/>
    <cellStyle name="Vírgula 7 2 5 11 2" xfId="8609"/>
    <cellStyle name="Vírgula 7 2 5 12" xfId="8610"/>
    <cellStyle name="Vírgula 7 2 5 12 2" xfId="8611"/>
    <cellStyle name="Vírgula 7 2 5 12 2 2" xfId="8612"/>
    <cellStyle name="Vírgula 7 2 5 12 3" xfId="8613"/>
    <cellStyle name="Vírgula 7 2 5 13" xfId="8614"/>
    <cellStyle name="Vírgula 7 2 5 13 2" xfId="8615"/>
    <cellStyle name="Vírgula 7 2 5 13 2 2" xfId="8616"/>
    <cellStyle name="Vírgula 7 2 5 13 3" xfId="8617"/>
    <cellStyle name="Vírgula 7 2 5 14" xfId="8618"/>
    <cellStyle name="Vírgula 7 2 5 14 2" xfId="8619"/>
    <cellStyle name="Vírgula 7 2 5 15" xfId="8620"/>
    <cellStyle name="Vírgula 7 2 5 15 2" xfId="8621"/>
    <cellStyle name="Vírgula 7 2 5 16" xfId="8622"/>
    <cellStyle name="Vírgula 7 2 5 17" xfId="8623"/>
    <cellStyle name="Vírgula 7 2 5 18" xfId="8624"/>
    <cellStyle name="Vírgula 7 2 5 2" xfId="895"/>
    <cellStyle name="Vírgula 7 2 5 2 2" xfId="2406"/>
    <cellStyle name="Vírgula 7 2 5 2 2 2" xfId="3535"/>
    <cellStyle name="Vírgula 7 2 5 2 2 2 2" xfId="4118"/>
    <cellStyle name="Vírgula 7 2 5 2 2 2 2 2" xfId="6650"/>
    <cellStyle name="Vírgula 7 2 5 2 2 2 3" xfId="5704"/>
    <cellStyle name="Vírgula 7 2 5 2 2 3" xfId="4291"/>
    <cellStyle name="Vírgula 7 2 5 2 2 3 2" xfId="6434"/>
    <cellStyle name="Vírgula 7 2 5 2 2 4" xfId="6842"/>
    <cellStyle name="Vírgula 7 2 5 2 2 5" xfId="5160"/>
    <cellStyle name="Vírgula 7 2 5 2 2 6" xfId="10476"/>
    <cellStyle name="Vírgula 7 2 5 2 3" xfId="3180"/>
    <cellStyle name="Vírgula 7 2 5 2 3 2" xfId="4181"/>
    <cellStyle name="Vírgula 7 2 5 2 3 2 2" xfId="6580"/>
    <cellStyle name="Vírgula 7 2 5 2 3 3" xfId="5349"/>
    <cellStyle name="Vírgula 7 2 5 2 3 3 2" xfId="11553"/>
    <cellStyle name="Vírgula 7 2 5 2 3 3 3" xfId="11191"/>
    <cellStyle name="Vírgula 7 2 5 2 4" xfId="3929"/>
    <cellStyle name="Vírgula 7 2 5 2 4 2" xfId="6070"/>
    <cellStyle name="Vírgula 7 2 5 2 4 2 2" xfId="11826"/>
    <cellStyle name="Vírgula 7 2 5 2 4 2 3" xfId="11485"/>
    <cellStyle name="Vírgula 7 2 5 2 5" xfId="6765"/>
    <cellStyle name="Vírgula 7 2 5 2 6" xfId="5083"/>
    <cellStyle name="Vírgula 7 2 5 3" xfId="1086"/>
    <cellStyle name="Vírgula 7 2 5 3 2" xfId="3218"/>
    <cellStyle name="Vírgula 7 2 5 3 2 2" xfId="3855"/>
    <cellStyle name="Vírgula 7 2 5 3 2 2 2" xfId="6612"/>
    <cellStyle name="Vírgula 7 2 5 3 2 3" xfId="5387"/>
    <cellStyle name="Vírgula 7 2 5 3 3" xfId="3995"/>
    <cellStyle name="Vírgula 7 2 5 3 3 2" xfId="6111"/>
    <cellStyle name="Vírgula 7 2 5 3 4" xfId="6798"/>
    <cellStyle name="Vírgula 7 2 5 3 5" xfId="5116"/>
    <cellStyle name="Vírgula 7 2 5 3 6" xfId="10475"/>
    <cellStyle name="Vírgula 7 2 5 4" xfId="2407"/>
    <cellStyle name="Vírgula 7 2 5 4 2" xfId="3536"/>
    <cellStyle name="Vírgula 7 2 5 4 2 2" xfId="4452"/>
    <cellStyle name="Vírgula 7 2 5 4 2 2 2" xfId="6651"/>
    <cellStyle name="Vírgula 7 2 5 4 2 3" xfId="5705"/>
    <cellStyle name="Vírgula 7 2 5 4 3" xfId="4292"/>
    <cellStyle name="Vírgula 7 2 5 4 3 2" xfId="6435"/>
    <cellStyle name="Vírgula 7 2 5 4 4" xfId="6843"/>
    <cellStyle name="Vírgula 7 2 5 4 5" xfId="5161"/>
    <cellStyle name="Vírgula 7 2 5 5" xfId="2408"/>
    <cellStyle name="Vírgula 7 2 5 5 2" xfId="3537"/>
    <cellStyle name="Vírgula 7 2 5 5 2 2" xfId="4411"/>
    <cellStyle name="Vírgula 7 2 5 5 2 2 2" xfId="6652"/>
    <cellStyle name="Vírgula 7 2 5 5 2 3" xfId="5706"/>
    <cellStyle name="Vírgula 7 2 5 5 3" xfId="4293"/>
    <cellStyle name="Vírgula 7 2 5 5 3 2" xfId="6436"/>
    <cellStyle name="Vírgula 7 2 5 5 4" xfId="6844"/>
    <cellStyle name="Vírgula 7 2 5 5 5" xfId="5162"/>
    <cellStyle name="Vírgula 7 2 5 6" xfId="2405"/>
    <cellStyle name="Vírgula 7 2 5 6 2" xfId="3534"/>
    <cellStyle name="Vírgula 7 2 5 6 2 2" xfId="4211"/>
    <cellStyle name="Vírgula 7 2 5 6 2 2 2" xfId="6649"/>
    <cellStyle name="Vírgula 7 2 5 6 2 3" xfId="5703"/>
    <cellStyle name="Vírgula 7 2 5 6 3" xfId="4290"/>
    <cellStyle name="Vírgula 7 2 5 6 3 2" xfId="6433"/>
    <cellStyle name="Vírgula 7 2 5 6 4" xfId="6841"/>
    <cellStyle name="Vírgula 7 2 5 6 5" xfId="5159"/>
    <cellStyle name="Vírgula 7 2 5 7" xfId="3056"/>
    <cellStyle name="Vírgula 7 2 5 7 2" xfId="3758"/>
    <cellStyle name="Vírgula 7 2 5 7 2 2" xfId="6507"/>
    <cellStyle name="Vírgula 7 2 5 7 2 2 2" xfId="12334"/>
    <cellStyle name="Vírgula 7 2 5 7 2 2 3" xfId="11311"/>
    <cellStyle name="Vírgula 7 2 5 7 3" xfId="5225"/>
    <cellStyle name="Vírgula 7 2 5 7 3 2" xfId="11296"/>
    <cellStyle name="Vírgula 7 2 5 7 3 3" xfId="13109"/>
    <cellStyle name="Vírgula 7 2 5 7 4" xfId="13582"/>
    <cellStyle name="Vírgula 7 2 5 8" xfId="3773"/>
    <cellStyle name="Vírgula 7 2 5 8 2" xfId="5923"/>
    <cellStyle name="Vírgula 7 2 5 8 2 2" xfId="8625"/>
    <cellStyle name="Vírgula 7 2 5 8 2 3" xfId="11999"/>
    <cellStyle name="Vírgula 7 2 5 8 3" xfId="8626"/>
    <cellStyle name="Vírgula 7 2 5 8 4" xfId="13649"/>
    <cellStyle name="Vírgula 7 2 5 9" xfId="6685"/>
    <cellStyle name="Vírgula 7 2 5 9 2" xfId="8627"/>
    <cellStyle name="Vírgula 7 2 5 9 2 2" xfId="8628"/>
    <cellStyle name="Vírgula 7 2 5 9 3" xfId="8629"/>
    <cellStyle name="Vírgula 7 2 5 9 4" xfId="13044"/>
    <cellStyle name="Vírgula 7 2 6" xfId="609"/>
    <cellStyle name="Vírgula 7 2 6 2" xfId="610"/>
    <cellStyle name="Vírgula 7 2 6 2 2" xfId="896"/>
    <cellStyle name="Vírgula 7 2 6 2 2 2" xfId="3181"/>
    <cellStyle name="Vírgula 7 2 6 2 2 2 2" xfId="4228"/>
    <cellStyle name="Vírgula 7 2 6 2 2 2 2 2" xfId="6581"/>
    <cellStyle name="Vírgula 7 2 6 2 2 2 3" xfId="5350"/>
    <cellStyle name="Vírgula 7 2 6 2 2 3" xfId="3930"/>
    <cellStyle name="Vírgula 7 2 6 2 2 3 2" xfId="6071"/>
    <cellStyle name="Vírgula 7 2 6 2 2 4" xfId="6766"/>
    <cellStyle name="Vírgula 7 2 6 2 2 5" xfId="5084"/>
    <cellStyle name="Vírgula 7 2 6 2 2 6" xfId="10478"/>
    <cellStyle name="Vírgula 7 2 6 2 3" xfId="3076"/>
    <cellStyle name="Vírgula 7 2 6 2 3 2" xfId="4114"/>
    <cellStyle name="Vírgula 7 2 6 2 3 2 2" xfId="6521"/>
    <cellStyle name="Vírgula 7 2 6 2 3 3" xfId="5245"/>
    <cellStyle name="Vírgula 7 2 6 2 4" xfId="3822"/>
    <cellStyle name="Vírgula 7 2 6 2 4 2" xfId="5956"/>
    <cellStyle name="Vírgula 7 2 6 2 5" xfId="6700"/>
    <cellStyle name="Vírgula 7 2 6 2 6" xfId="5018"/>
    <cellStyle name="Vírgula 7 2 6 2 7" xfId="9605"/>
    <cellStyle name="Vírgula 7 2 6 3" xfId="897"/>
    <cellStyle name="Vírgula 7 2 6 3 2" xfId="3182"/>
    <cellStyle name="Vírgula 7 2 6 3 2 2" xfId="4251"/>
    <cellStyle name="Vírgula 7 2 6 3 2 2 2" xfId="6582"/>
    <cellStyle name="Vírgula 7 2 6 3 2 3" xfId="5351"/>
    <cellStyle name="Vírgula 7 2 6 3 3" xfId="3931"/>
    <cellStyle name="Vírgula 7 2 6 3 3 2" xfId="6072"/>
    <cellStyle name="Vírgula 7 2 6 3 4" xfId="6767"/>
    <cellStyle name="Vírgula 7 2 6 3 5" xfId="5085"/>
    <cellStyle name="Vírgula 7 2 6 3 6" xfId="10477"/>
    <cellStyle name="Vírgula 7 2 6 4" xfId="3075"/>
    <cellStyle name="Vírgula 7 2 6 4 2" xfId="4049"/>
    <cellStyle name="Vírgula 7 2 6 4 2 2" xfId="6520"/>
    <cellStyle name="Vírgula 7 2 6 4 3" xfId="5244"/>
    <cellStyle name="Vírgula 7 2 6 5" xfId="3821"/>
    <cellStyle name="Vírgula 7 2 6 5 2" xfId="5955"/>
    <cellStyle name="Vírgula 7 2 6 6" xfId="6699"/>
    <cellStyle name="Vírgula 7 2 6 7" xfId="5017"/>
    <cellStyle name="Vírgula 7 2 6 8" xfId="9124"/>
    <cellStyle name="Vírgula 7 2 7" xfId="611"/>
    <cellStyle name="Vírgula 7 2 7 2" xfId="898"/>
    <cellStyle name="Vírgula 7 2 7 2 2" xfId="3183"/>
    <cellStyle name="Vírgula 7 2 7 2 2 2" xfId="4480"/>
    <cellStyle name="Vírgula 7 2 7 2 2 2 2" xfId="6583"/>
    <cellStyle name="Vírgula 7 2 7 2 2 3" xfId="5352"/>
    <cellStyle name="Vírgula 7 2 7 2 3" xfId="3932"/>
    <cellStyle name="Vírgula 7 2 7 2 3 2" xfId="6073"/>
    <cellStyle name="Vírgula 7 2 7 2 4" xfId="6768"/>
    <cellStyle name="Vírgula 7 2 7 2 5" xfId="5086"/>
    <cellStyle name="Vírgula 7 2 7 2 6" xfId="10479"/>
    <cellStyle name="Vírgula 7 2 7 3" xfId="3077"/>
    <cellStyle name="Vírgula 7 2 7 3 2" xfId="3849"/>
    <cellStyle name="Vírgula 7 2 7 3 2 2" xfId="6522"/>
    <cellStyle name="Vírgula 7 2 7 3 3" xfId="5246"/>
    <cellStyle name="Vírgula 7 2 7 4" xfId="3823"/>
    <cellStyle name="Vírgula 7 2 7 4 2" xfId="5957"/>
    <cellStyle name="Vírgula 7 2 7 5" xfId="6701"/>
    <cellStyle name="Vírgula 7 2 7 6" xfId="5019"/>
    <cellStyle name="Vírgula 7 2 7 7" xfId="9474"/>
    <cellStyle name="Vírgula 7 2 8" xfId="734"/>
    <cellStyle name="Vírgula 7 2 8 2" xfId="2409"/>
    <cellStyle name="Vírgula 7 2 8 2 2" xfId="3538"/>
    <cellStyle name="Vírgula 7 2 8 2 2 2" xfId="4241"/>
    <cellStyle name="Vírgula 7 2 8 2 2 2 2" xfId="6653"/>
    <cellStyle name="Vírgula 7 2 8 2 2 3" xfId="5707"/>
    <cellStyle name="Vírgula 7 2 8 2 3" xfId="4294"/>
    <cellStyle name="Vírgula 7 2 8 2 3 2" xfId="6437"/>
    <cellStyle name="Vírgula 7 2 8 2 4" xfId="6845"/>
    <cellStyle name="Vírgula 7 2 8 2 5" xfId="5163"/>
    <cellStyle name="Vírgula 7 2 8 3" xfId="3119"/>
    <cellStyle name="Vírgula 7 2 8 3 2" xfId="4534"/>
    <cellStyle name="Vírgula 7 2 8 3 3" xfId="5288"/>
    <cellStyle name="Vírgula 7 2 8 3 3 2" xfId="11704"/>
    <cellStyle name="Vírgula 7 2 8 3 3 3" xfId="10993"/>
    <cellStyle name="Vírgula 7 2 8 3 4" xfId="13601"/>
    <cellStyle name="Vírgula 7 2 8 4" xfId="4218"/>
    <cellStyle name="Vírgula 7 2 8 4 2" xfId="6004"/>
    <cellStyle name="Vírgula 7 2 8 5" xfId="8630"/>
    <cellStyle name="Vírgula 7 2 8 6" xfId="9898"/>
    <cellStyle name="Vírgula 7 2 9" xfId="2410"/>
    <cellStyle name="Vírgula 7 2 9 2" xfId="3539"/>
    <cellStyle name="Vírgula 7 2 9 2 2" xfId="4043"/>
    <cellStyle name="Vírgula 7 2 9 2 2 2" xfId="6654"/>
    <cellStyle name="Vírgula 7 2 9 2 3" xfId="5708"/>
    <cellStyle name="Vírgula 7 2 9 3" xfId="4295"/>
    <cellStyle name="Vírgula 7 2 9 3 2" xfId="6438"/>
    <cellStyle name="Vírgula 7 2 9 4" xfId="6846"/>
    <cellStyle name="Vírgula 7 2 9 5" xfId="5164"/>
    <cellStyle name="Vírgula 7 2 9 6" xfId="9058"/>
    <cellStyle name="Vírgula 7 20" xfId="2411"/>
    <cellStyle name="Vírgula 7 20 2" xfId="3540"/>
    <cellStyle name="Vírgula 7 20 2 2" xfId="4101"/>
    <cellStyle name="Vírgula 7 20 2 2 2" xfId="6655"/>
    <cellStyle name="Vírgula 7 20 2 3" xfId="5709"/>
    <cellStyle name="Vírgula 7 20 3" xfId="4296"/>
    <cellStyle name="Vírgula 7 20 3 2" xfId="6439"/>
    <cellStyle name="Vírgula 7 20 4" xfId="6847"/>
    <cellStyle name="Vírgula 7 20 5" xfId="5165"/>
    <cellStyle name="Vírgula 7 21" xfId="2358"/>
    <cellStyle name="Vírgula 7 21 2" xfId="2885"/>
    <cellStyle name="Vírgula 7 21 2 2" xfId="3662"/>
    <cellStyle name="Vírgula 7 21 2 2 2" xfId="4940"/>
    <cellStyle name="Vírgula 7 21 2 2 3" xfId="5831"/>
    <cellStyle name="Vírgula 7 21 3" xfId="2810"/>
    <cellStyle name="Vírgula 7 21 3 2" xfId="3638"/>
    <cellStyle name="Vírgula 7 21 3 2 2" xfId="4916"/>
    <cellStyle name="Vírgula 7 21 3 2 3" xfId="5807"/>
    <cellStyle name="Vírgula 7 21 4" xfId="2663"/>
    <cellStyle name="Vírgula 7 21 4 2" xfId="3618"/>
    <cellStyle name="Vírgula 7 21 4 2 2" xfId="4896"/>
    <cellStyle name="Vírgula 7 21 4 2 3" xfId="5787"/>
    <cellStyle name="Vírgula 7 21 5" xfId="2596"/>
    <cellStyle name="Vírgula 7 21 5 2" xfId="3602"/>
    <cellStyle name="Vírgula 7 21 5 2 2" xfId="4880"/>
    <cellStyle name="Vírgula 7 21 5 2 3" xfId="5771"/>
    <cellStyle name="Vírgula 7 21 6" xfId="3487"/>
    <cellStyle name="Vírgula 7 21 6 2" xfId="4817"/>
    <cellStyle name="Vírgula 7 21 6 3" xfId="5656"/>
    <cellStyle name="Vírgula 7 21 7" xfId="3695"/>
    <cellStyle name="Vírgula 7 21 7 2" xfId="6386"/>
    <cellStyle name="Vírgula 7 22" xfId="3035"/>
    <cellStyle name="Vírgula 7 22 2" xfId="4020"/>
    <cellStyle name="Vírgula 7 22 2 2" xfId="5887"/>
    <cellStyle name="Vírgula 7 22 3" xfId="5204"/>
    <cellStyle name="Vírgula 7 23" xfId="3705"/>
    <cellStyle name="Vírgula 7 23 2" xfId="6494"/>
    <cellStyle name="Vírgula 7 24" xfId="4067"/>
    <cellStyle name="Vírgula 7 24 2" xfId="6498"/>
    <cellStyle name="Vírgula 7 25" xfId="5864"/>
    <cellStyle name="Vírgula 7 26" xfId="6673"/>
    <cellStyle name="Vírgula 7 27" xfId="4990"/>
    <cellStyle name="Vírgula 7 3" xfId="123"/>
    <cellStyle name="Vírgula 7 3 10" xfId="899"/>
    <cellStyle name="Vírgula 7 3 10 2" xfId="3184"/>
    <cellStyle name="Vírgula 7 3 10 2 2" xfId="4255"/>
    <cellStyle name="Vírgula 7 3 10 2 2 2" xfId="6584"/>
    <cellStyle name="Vírgula 7 3 10 2 3" xfId="5353"/>
    <cellStyle name="Vírgula 7 3 10 3" xfId="3933"/>
    <cellStyle name="Vírgula 7 3 10 3 2" xfId="6074"/>
    <cellStyle name="Vírgula 7 3 10 4" xfId="6769"/>
    <cellStyle name="Vírgula 7 3 10 5" xfId="5087"/>
    <cellStyle name="Vírgula 7 3 10 6" xfId="10686"/>
    <cellStyle name="Vírgula 7 3 11" xfId="5904"/>
    <cellStyle name="Vírgula 7 3 11 2" xfId="10817"/>
    <cellStyle name="Vírgula 7 3 12" xfId="8967"/>
    <cellStyle name="Vírgula 7 3 2" xfId="457"/>
    <cellStyle name="Vírgula 7 3 2 10" xfId="8631"/>
    <cellStyle name="Vírgula 7 3 2 10 2" xfId="11062"/>
    <cellStyle name="Vírgula 7 3 2 10 3" xfId="11479"/>
    <cellStyle name="Vírgula 7 3 2 11" xfId="8632"/>
    <cellStyle name="Vírgula 7 3 2 12" xfId="8633"/>
    <cellStyle name="Vírgula 7 3 2 13" xfId="8634"/>
    <cellStyle name="Vírgula 7 3 2 14" xfId="9261"/>
    <cellStyle name="Vírgula 7 3 2 2" xfId="612"/>
    <cellStyle name="Vírgula 7 3 2 2 10" xfId="8635"/>
    <cellStyle name="Vírgula 7 3 2 2 11" xfId="9379"/>
    <cellStyle name="Vírgula 7 3 2 2 2" xfId="834"/>
    <cellStyle name="Vírgula 7 3 2 2 2 2" xfId="3130"/>
    <cellStyle name="Vírgula 7 3 2 2 2 2 2" xfId="4545"/>
    <cellStyle name="Vírgula 7 3 2 2 2 2 3" xfId="5299"/>
    <cellStyle name="Vírgula 7 3 2 2 2 2 4" xfId="10482"/>
    <cellStyle name="Vírgula 7 3 2 2 2 3" xfId="4017"/>
    <cellStyle name="Vírgula 7 3 2 2 2 3 2" xfId="6016"/>
    <cellStyle name="Vírgula 7 3 2 2 2 4" xfId="9798"/>
    <cellStyle name="Vírgula 7 3 2 2 3" xfId="3078"/>
    <cellStyle name="Vírgula 7 3 2 2 3 2" xfId="4505"/>
    <cellStyle name="Vírgula 7 3 2 2 3 3" xfId="5247"/>
    <cellStyle name="Vírgula 7 3 2 2 3 3 2" xfId="11285"/>
    <cellStyle name="Vírgula 7 3 2 2 3 3 3" xfId="12420"/>
    <cellStyle name="Vírgula 7 3 2 2 3 4" xfId="10481"/>
    <cellStyle name="Vírgula 7 3 2 2 3 4 2" xfId="14902"/>
    <cellStyle name="Vírgula 7 3 2 2 3 4 3" xfId="13589"/>
    <cellStyle name="Vírgula 7 3 2 2 4" xfId="4438"/>
    <cellStyle name="Vírgula 7 3 2 2 4 2" xfId="5958"/>
    <cellStyle name="Vírgula 7 3 2 2 4 2 2" xfId="11677"/>
    <cellStyle name="Vírgula 7 3 2 2 4 2 3" xfId="10994"/>
    <cellStyle name="Vírgula 7 3 2 2 4 3" xfId="13722"/>
    <cellStyle name="Vírgula 7 3 2 2 5" xfId="8636"/>
    <cellStyle name="Vírgula 7 3 2 2 5 2" xfId="13106"/>
    <cellStyle name="Vírgula 7 3 2 2 5 3" xfId="13110"/>
    <cellStyle name="Vírgula 7 3 2 2 6" xfId="8637"/>
    <cellStyle name="Vírgula 7 3 2 2 6 2" xfId="12032"/>
    <cellStyle name="Vírgula 7 3 2 2 6 3" xfId="11520"/>
    <cellStyle name="Vírgula 7 3 2 2 7" xfId="8638"/>
    <cellStyle name="Vírgula 7 3 2 2 7 2" xfId="11955"/>
    <cellStyle name="Vírgula 7 3 2 2 7 3" xfId="13005"/>
    <cellStyle name="Vírgula 7 3 2 2 8" xfId="8639"/>
    <cellStyle name="Vírgula 7 3 2 2 8 2" xfId="11057"/>
    <cellStyle name="Vírgula 7 3 2 2 8 3" xfId="13343"/>
    <cellStyle name="Vírgula 7 3 2 2 9" xfId="8640"/>
    <cellStyle name="Vírgula 7 3 2 3" xfId="900"/>
    <cellStyle name="Vírgula 7 3 2 3 2" xfId="3185"/>
    <cellStyle name="Vírgula 7 3 2 3 2 2" xfId="4404"/>
    <cellStyle name="Vírgula 7 3 2 3 2 2 2" xfId="6585"/>
    <cellStyle name="Vírgula 7 3 2 3 2 3" xfId="5354"/>
    <cellStyle name="Vírgula 7 3 2 3 2 3 2" xfId="11511"/>
    <cellStyle name="Vírgula 7 3 2 3 2 3 3" xfId="13280"/>
    <cellStyle name="Vírgula 7 3 2 3 2 4" xfId="10483"/>
    <cellStyle name="Vírgula 7 3 2 3 2 4 2" xfId="13352"/>
    <cellStyle name="Vírgula 7 3 2 3 2 4 3" xfId="11052"/>
    <cellStyle name="Vírgula 7 3 2 3 2 4 4" xfId="14903"/>
    <cellStyle name="Vírgula 7 3 2 3 2 4 5" xfId="13615"/>
    <cellStyle name="Vírgula 7 3 2 3 3" xfId="3934"/>
    <cellStyle name="Vírgula 7 3 2 3 3 2" xfId="6075"/>
    <cellStyle name="Vírgula 7 3 2 3 4" xfId="6770"/>
    <cellStyle name="Vírgula 7 3 2 3 5" xfId="5088"/>
    <cellStyle name="Vírgula 7 3 2 3 6" xfId="9517"/>
    <cellStyle name="Vírgula 7 3 2 4" xfId="3057"/>
    <cellStyle name="Vírgula 7 3 2 4 2" xfId="4024"/>
    <cellStyle name="Vírgula 7 3 2 4 2 2" xfId="6508"/>
    <cellStyle name="Vírgula 7 3 2 4 3" xfId="5226"/>
    <cellStyle name="Vírgula 7 3 2 4 4" xfId="10480"/>
    <cellStyle name="Vírgula 7 3 2 5" xfId="3774"/>
    <cellStyle name="Vírgula 7 3 2 5 2" xfId="5924"/>
    <cellStyle name="Vírgula 7 3 2 5 2 2" xfId="11408"/>
    <cellStyle name="Vírgula 7 3 2 5 2 3" xfId="11559"/>
    <cellStyle name="Vírgula 7 3 2 5 3" xfId="10730"/>
    <cellStyle name="Vírgula 7 3 2 5 3 2" xfId="13359"/>
    <cellStyle name="Vírgula 7 3 2 5 3 3" xfId="11696"/>
    <cellStyle name="Vírgula 7 3 2 5 3 4" xfId="14907"/>
    <cellStyle name="Vírgula 7 3 2 5 3 5" xfId="13650"/>
    <cellStyle name="Vírgula 7 3 2 6" xfId="6686"/>
    <cellStyle name="Vírgula 7 3 2 6 2" xfId="10860"/>
    <cellStyle name="Vírgula 7 3 2 6 2 2" xfId="13361"/>
    <cellStyle name="Vírgula 7 3 2 6 2 3" xfId="11842"/>
    <cellStyle name="Vírgula 7 3 2 6 2 4" xfId="14912"/>
    <cellStyle name="Vírgula 7 3 2 6 2 5" xfId="13758"/>
    <cellStyle name="Vírgula 7 3 2 6 3" xfId="13043"/>
    <cellStyle name="Vírgula 7 3 2 6 4" xfId="11558"/>
    <cellStyle name="Vírgula 7 3 2 7" xfId="5004"/>
    <cellStyle name="Vírgula 7 3 2 7 2" xfId="11277"/>
    <cellStyle name="Vírgula 7 3 2 7 2 2" xfId="14973"/>
    <cellStyle name="Vírgula 7 3 2 7 2 3" xfId="13747"/>
    <cellStyle name="Vírgula 7 3 2 7 3" xfId="11398"/>
    <cellStyle name="Vírgula 7 3 2 7 4" xfId="11502"/>
    <cellStyle name="Vírgula 7 3 2 8" xfId="8641"/>
    <cellStyle name="Vírgula 7 3 2 8 2" xfId="12023"/>
    <cellStyle name="Vírgula 7 3 2 8 3" xfId="10995"/>
    <cellStyle name="Vírgula 7 3 2 9" xfId="8642"/>
    <cellStyle name="Vírgula 7 3 2 9 2" xfId="12885"/>
    <cellStyle name="Vírgula 7 3 2 9 3" xfId="13111"/>
    <cellStyle name="Vírgula 7 3 3" xfId="458"/>
    <cellStyle name="Vírgula 7 3 3 10" xfId="8643"/>
    <cellStyle name="Vírgula 7 3 3 11" xfId="9296"/>
    <cellStyle name="Vírgula 7 3 3 2" xfId="800"/>
    <cellStyle name="Vírgula 7 3 3 2 2" xfId="3124"/>
    <cellStyle name="Vírgula 7 3 3 2 2 2" xfId="4539"/>
    <cellStyle name="Vírgula 7 3 3 2 2 2 2" xfId="10486"/>
    <cellStyle name="Vírgula 7 3 3 2 2 3" xfId="5293"/>
    <cellStyle name="Vírgula 7 3 3 2 2 4" xfId="9840"/>
    <cellStyle name="Vírgula 7 3 3 2 3" xfId="4354"/>
    <cellStyle name="Vírgula 7 3 3 2 3 2" xfId="6010"/>
    <cellStyle name="Vírgula 7 3 3 2 3 3" xfId="10485"/>
    <cellStyle name="Vírgula 7 3 3 2 4" xfId="9419"/>
    <cellStyle name="Vírgula 7 3 3 3" xfId="3058"/>
    <cellStyle name="Vírgula 7 3 3 3 2" xfId="4499"/>
    <cellStyle name="Vírgula 7 3 3 3 2 2" xfId="10487"/>
    <cellStyle name="Vírgula 7 3 3 3 3" xfId="5227"/>
    <cellStyle name="Vírgula 7 3 3 3 3 2" xfId="13028"/>
    <cellStyle name="Vírgula 7 3 3 3 3 3" xfId="12351"/>
    <cellStyle name="Vírgula 7 3 3 3 4" xfId="9559"/>
    <cellStyle name="Vírgula 7 3 3 3 4 2" xfId="14894"/>
    <cellStyle name="Vírgula 7 3 3 3 4 3" xfId="13583"/>
    <cellStyle name="Vírgula 7 3 3 4" xfId="3846"/>
    <cellStyle name="Vírgula 7 3 3 4 2" xfId="5925"/>
    <cellStyle name="Vírgula 7 3 3 4 2 2" xfId="11873"/>
    <cellStyle name="Vírgula 7 3 3 4 2 3" xfId="11546"/>
    <cellStyle name="Vírgula 7 3 3 4 3" xfId="10484"/>
    <cellStyle name="Vírgula 7 3 3 4 3 2" xfId="14904"/>
    <cellStyle name="Vírgula 7 3 3 4 3 3" xfId="13682"/>
    <cellStyle name="Vírgula 7 3 3 5" xfId="8644"/>
    <cellStyle name="Vírgula 7 3 3 5 2" xfId="10769"/>
    <cellStyle name="Vírgula 7 3 3 5 2 2" xfId="13360"/>
    <cellStyle name="Vírgula 7 3 3 5 2 3" xfId="12469"/>
    <cellStyle name="Vírgula 7 3 3 5 2 4" xfId="14908"/>
    <cellStyle name="Vírgula 7 3 3 5 3" xfId="13157"/>
    <cellStyle name="Vírgula 7 3 3 6" xfId="8645"/>
    <cellStyle name="Vírgula 7 3 3 6 2" xfId="10899"/>
    <cellStyle name="Vírgula 7 3 3 6 2 2" xfId="13362"/>
    <cellStyle name="Vírgula 7 3 3 6 2 3" xfId="12470"/>
    <cellStyle name="Vírgula 7 3 3 6 2 4" xfId="14913"/>
    <cellStyle name="Vírgula 7 3 3 6 3" xfId="13323"/>
    <cellStyle name="Vírgula 7 3 3 7" xfId="8646"/>
    <cellStyle name="Vírgula 7 3 3 7 2" xfId="13332"/>
    <cellStyle name="Vírgula 7 3 3 7 3" xfId="13261"/>
    <cellStyle name="Vírgula 7 3 3 8" xfId="8647"/>
    <cellStyle name="Vírgula 7 3 3 8 2" xfId="11131"/>
    <cellStyle name="Vírgula 7 3 3 8 3" xfId="10998"/>
    <cellStyle name="Vírgula 7 3 3 9" xfId="8648"/>
    <cellStyle name="Vírgula 7 3 4" xfId="613"/>
    <cellStyle name="Vírgula 7 3 4 2" xfId="614"/>
    <cellStyle name="Vírgula 7 3 4 2 10" xfId="8649"/>
    <cellStyle name="Vírgula 7 3 4 2 11" xfId="9654"/>
    <cellStyle name="Vírgula 7 3 4 2 2" xfId="835"/>
    <cellStyle name="Vírgula 7 3 4 2 2 2" xfId="3131"/>
    <cellStyle name="Vírgula 7 3 4 2 2 2 2" xfId="4546"/>
    <cellStyle name="Vírgula 7 3 4 2 2 2 3" xfId="5300"/>
    <cellStyle name="Vírgula 7 3 4 2 2 3" xfId="4126"/>
    <cellStyle name="Vírgula 7 3 4 2 2 3 2" xfId="6017"/>
    <cellStyle name="Vírgula 7 3 4 2 2 4" xfId="10489"/>
    <cellStyle name="Vírgula 7 3 4 2 3" xfId="3079"/>
    <cellStyle name="Vírgula 7 3 4 2 3 2" xfId="4506"/>
    <cellStyle name="Vírgula 7 3 4 2 3 3" xfId="5248"/>
    <cellStyle name="Vírgula 7 3 4 2 3 3 2" xfId="11203"/>
    <cellStyle name="Vírgula 7 3 4 2 3 3 3" xfId="13112"/>
    <cellStyle name="Vírgula 7 3 4 2 3 4" xfId="13590"/>
    <cellStyle name="Vírgula 7 3 4 2 4" xfId="3697"/>
    <cellStyle name="Vírgula 7 3 4 2 4 2" xfId="5960"/>
    <cellStyle name="Vírgula 7 3 4 2 4 2 2" xfId="11874"/>
    <cellStyle name="Vírgula 7 3 4 2 4 2 3" xfId="12393"/>
    <cellStyle name="Vírgula 7 3 4 2 4 3" xfId="13673"/>
    <cellStyle name="Vírgula 7 3 4 2 5" xfId="8650"/>
    <cellStyle name="Vírgula 7 3 4 2 5 2" xfId="13268"/>
    <cellStyle name="Vírgula 7 3 4 2 5 3" xfId="10997"/>
    <cellStyle name="Vírgula 7 3 4 2 6" xfId="8651"/>
    <cellStyle name="Vírgula 7 3 4 2 6 2" xfId="11385"/>
    <cellStyle name="Vírgula 7 3 4 2 6 3" xfId="10996"/>
    <cellStyle name="Vírgula 7 3 4 2 7" xfId="8652"/>
    <cellStyle name="Vírgula 7 3 4 2 7 2" xfId="11193"/>
    <cellStyle name="Vírgula 7 3 4 2 7 3" xfId="11264"/>
    <cellStyle name="Vírgula 7 3 4 2 8" xfId="8653"/>
    <cellStyle name="Vírgula 7 3 4 2 8 2" xfId="11386"/>
    <cellStyle name="Vírgula 7 3 4 2 8 3" xfId="11293"/>
    <cellStyle name="Vírgula 7 3 4 2 9" xfId="8654"/>
    <cellStyle name="Vírgula 7 3 4 3" xfId="901"/>
    <cellStyle name="Vírgula 7 3 4 3 2" xfId="2412"/>
    <cellStyle name="Vírgula 7 3 4 3 2 2" xfId="2886"/>
    <cellStyle name="Vírgula 7 3 4 3 2 2 2" xfId="3663"/>
    <cellStyle name="Vírgula 7 3 4 3 2 2 2 2" xfId="4941"/>
    <cellStyle name="Vírgula 7 3 4 3 2 2 2 3" xfId="5832"/>
    <cellStyle name="Vírgula 7 3 4 3 2 2 2 3 2" xfId="11993"/>
    <cellStyle name="Vírgula 7 3 4 3 2 2 2 3 3" xfId="11621"/>
    <cellStyle name="Vírgula 7 3 4 3 2 2 3" xfId="8655"/>
    <cellStyle name="Vírgula 7 3 4 3 2 3" xfId="2815"/>
    <cellStyle name="Vírgula 7 3 4 3 2 3 2" xfId="3643"/>
    <cellStyle name="Vírgula 7 3 4 3 2 3 2 2" xfId="4921"/>
    <cellStyle name="Vírgula 7 3 4 3 2 3 2 3" xfId="5812"/>
    <cellStyle name="Vírgula 7 3 4 3 2 4" xfId="2664"/>
    <cellStyle name="Vírgula 7 3 4 3 2 4 2" xfId="3619"/>
    <cellStyle name="Vírgula 7 3 4 3 2 4 2 2" xfId="4897"/>
    <cellStyle name="Vírgula 7 3 4 3 2 4 2 3" xfId="5788"/>
    <cellStyle name="Vírgula 7 3 4 3 2 5" xfId="2597"/>
    <cellStyle name="Vírgula 7 3 4 3 2 5 2" xfId="3603"/>
    <cellStyle name="Vírgula 7 3 4 3 2 5 2 2" xfId="4881"/>
    <cellStyle name="Vírgula 7 3 4 3 2 5 2 3" xfId="5772"/>
    <cellStyle name="Vírgula 7 3 4 3 2 6" xfId="3541"/>
    <cellStyle name="Vírgula 7 3 4 3 2 6 2" xfId="4836"/>
    <cellStyle name="Vírgula 7 3 4 3 2 6 3" xfId="5710"/>
    <cellStyle name="Vírgula 7 3 4 3 2 7" xfId="4018"/>
    <cellStyle name="Vírgula 7 3 4 3 2 7 2" xfId="6440"/>
    <cellStyle name="Vírgula 7 3 4 3 3" xfId="2524"/>
    <cellStyle name="Vírgula 7 3 4 3 3 2" xfId="3586"/>
    <cellStyle name="Vírgula 7 3 4 3 3 2 2" xfId="4864"/>
    <cellStyle name="Vírgula 7 3 4 3 3 2 3" xfId="5755"/>
    <cellStyle name="Vírgula 7 3 4 3 3 3" xfId="3765"/>
    <cellStyle name="Vírgula 7 3 4 3 3 3 2" xfId="6485"/>
    <cellStyle name="Vírgula 7 3 4 3 4" xfId="3186"/>
    <cellStyle name="Vírgula 7 3 4 3 4 2" xfId="4346"/>
    <cellStyle name="Vírgula 7 3 4 3 4 2 2" xfId="6586"/>
    <cellStyle name="Vírgula 7 3 4 3 4 3" xfId="5355"/>
    <cellStyle name="Vírgula 7 3 4 3 5" xfId="3935"/>
    <cellStyle name="Vírgula 7 3 4 3 5 2" xfId="6076"/>
    <cellStyle name="Vírgula 7 3 4 3 6" xfId="6771"/>
    <cellStyle name="Vírgula 7 3 4 3 7" xfId="5089"/>
    <cellStyle name="Vírgula 7 3 4 3 8" xfId="10488"/>
    <cellStyle name="Vírgula 7 3 4 4" xfId="5959"/>
    <cellStyle name="Vírgula 7 3 4 5" xfId="9201"/>
    <cellStyle name="Vírgula 7 3 5" xfId="615"/>
    <cellStyle name="Vírgula 7 3 5 2" xfId="616"/>
    <cellStyle name="Vírgula 7 3 5 2 10" xfId="8656"/>
    <cellStyle name="Vírgula 7 3 5 2 11" xfId="9754"/>
    <cellStyle name="Vírgula 7 3 5 2 2" xfId="836"/>
    <cellStyle name="Vírgula 7 3 5 2 2 2" xfId="3132"/>
    <cellStyle name="Vírgula 7 3 5 2 2 2 2" xfId="4547"/>
    <cellStyle name="Vírgula 7 3 5 2 2 2 3" xfId="5301"/>
    <cellStyle name="Vírgula 7 3 5 2 2 3" xfId="4150"/>
    <cellStyle name="Vírgula 7 3 5 2 2 3 2" xfId="6018"/>
    <cellStyle name="Vírgula 7 3 5 2 2 4" xfId="10491"/>
    <cellStyle name="Vírgula 7 3 5 2 3" xfId="3080"/>
    <cellStyle name="Vírgula 7 3 5 2 3 2" xfId="4507"/>
    <cellStyle name="Vírgula 7 3 5 2 3 3" xfId="5249"/>
    <cellStyle name="Vírgula 7 3 5 2 3 3 2" xfId="11202"/>
    <cellStyle name="Vírgula 7 3 5 2 3 3 3" xfId="11912"/>
    <cellStyle name="Vírgula 7 3 5 2 3 4" xfId="13591"/>
    <cellStyle name="Vírgula 7 3 5 2 4" xfId="4474"/>
    <cellStyle name="Vírgula 7 3 5 2 4 2" xfId="5962"/>
    <cellStyle name="Vírgula 7 3 5 2 4 2 2" xfId="11949"/>
    <cellStyle name="Vírgula 7 3 5 2 4 2 3" xfId="13300"/>
    <cellStyle name="Vírgula 7 3 5 2 4 3" xfId="13724"/>
    <cellStyle name="Vírgula 7 3 5 2 5" xfId="8657"/>
    <cellStyle name="Vírgula 7 3 5 2 5 2" xfId="11489"/>
    <cellStyle name="Vírgula 7 3 5 2 5 3" xfId="13237"/>
    <cellStyle name="Vírgula 7 3 5 2 6" xfId="8658"/>
    <cellStyle name="Vírgula 7 3 5 2 6 2" xfId="11943"/>
    <cellStyle name="Vírgula 7 3 5 2 6 3" xfId="11780"/>
    <cellStyle name="Vírgula 7 3 5 2 7" xfId="8659"/>
    <cellStyle name="Vírgula 7 3 5 2 7 2" xfId="11387"/>
    <cellStyle name="Vírgula 7 3 5 2 7 3" xfId="12429"/>
    <cellStyle name="Vírgula 7 3 5 2 8" xfId="8660"/>
    <cellStyle name="Vírgula 7 3 5 2 8 2" xfId="12412"/>
    <cellStyle name="Vírgula 7 3 5 2 8 3" xfId="12566"/>
    <cellStyle name="Vírgula 7 3 5 2 9" xfId="8661"/>
    <cellStyle name="Vírgula 7 3 5 3" xfId="902"/>
    <cellStyle name="Vírgula 7 3 5 3 2" xfId="2413"/>
    <cellStyle name="Vírgula 7 3 5 3 2 2" xfId="2887"/>
    <cellStyle name="Vírgula 7 3 5 3 2 2 2" xfId="3664"/>
    <cellStyle name="Vírgula 7 3 5 3 2 2 2 2" xfId="4942"/>
    <cellStyle name="Vírgula 7 3 5 3 2 2 2 3" xfId="5833"/>
    <cellStyle name="Vírgula 7 3 5 3 2 2 2 3 2" xfId="11642"/>
    <cellStyle name="Vírgula 7 3 5 3 2 2 2 3 3" xfId="11755"/>
    <cellStyle name="Vírgula 7 3 5 3 2 2 3" xfId="8662"/>
    <cellStyle name="Vírgula 7 3 5 3 2 3" xfId="2816"/>
    <cellStyle name="Vírgula 7 3 5 3 2 3 2" xfId="3644"/>
    <cellStyle name="Vírgula 7 3 5 3 2 3 2 2" xfId="4922"/>
    <cellStyle name="Vírgula 7 3 5 3 2 3 2 3" xfId="5813"/>
    <cellStyle name="Vírgula 7 3 5 3 2 4" xfId="2665"/>
    <cellStyle name="Vírgula 7 3 5 3 2 4 2" xfId="3620"/>
    <cellStyle name="Vírgula 7 3 5 3 2 4 2 2" xfId="4898"/>
    <cellStyle name="Vírgula 7 3 5 3 2 4 2 3" xfId="5789"/>
    <cellStyle name="Vírgula 7 3 5 3 2 5" xfId="2598"/>
    <cellStyle name="Vírgula 7 3 5 3 2 5 2" xfId="3604"/>
    <cellStyle name="Vírgula 7 3 5 3 2 5 2 2" xfId="4882"/>
    <cellStyle name="Vírgula 7 3 5 3 2 5 2 3" xfId="5773"/>
    <cellStyle name="Vírgula 7 3 5 3 2 6" xfId="3542"/>
    <cellStyle name="Vírgula 7 3 5 3 2 6 2" xfId="4837"/>
    <cellStyle name="Vírgula 7 3 5 3 2 6 3" xfId="5711"/>
    <cellStyle name="Vírgula 7 3 5 3 2 7" xfId="4064"/>
    <cellStyle name="Vírgula 7 3 5 3 2 7 2" xfId="6441"/>
    <cellStyle name="Vírgula 7 3 5 3 3" xfId="2525"/>
    <cellStyle name="Vírgula 7 3 5 3 3 2" xfId="3587"/>
    <cellStyle name="Vírgula 7 3 5 3 3 2 2" xfId="4865"/>
    <cellStyle name="Vírgula 7 3 5 3 3 2 3" xfId="5756"/>
    <cellStyle name="Vírgula 7 3 5 3 3 3" xfId="4066"/>
    <cellStyle name="Vírgula 7 3 5 3 3 3 2" xfId="6486"/>
    <cellStyle name="Vírgula 7 3 5 3 4" xfId="3187"/>
    <cellStyle name="Vírgula 7 3 5 3 4 2" xfId="4182"/>
    <cellStyle name="Vírgula 7 3 5 3 4 2 2" xfId="6587"/>
    <cellStyle name="Vírgula 7 3 5 3 4 3" xfId="5356"/>
    <cellStyle name="Vírgula 7 3 5 3 5" xfId="3936"/>
    <cellStyle name="Vírgula 7 3 5 3 5 2" xfId="6077"/>
    <cellStyle name="Vírgula 7 3 5 3 6" xfId="6772"/>
    <cellStyle name="Vírgula 7 3 5 3 7" xfId="5090"/>
    <cellStyle name="Vírgula 7 3 5 3 8" xfId="10490"/>
    <cellStyle name="Vírgula 7 3 5 4" xfId="5961"/>
    <cellStyle name="Vírgula 7 3 5 5" xfId="9340"/>
    <cellStyle name="Vírgula 7 3 6" xfId="617"/>
    <cellStyle name="Vírgula 7 3 6 10" xfId="8663"/>
    <cellStyle name="Vírgula 7 3 6 11" xfId="8664"/>
    <cellStyle name="Vírgula 7 3 6 12" xfId="9125"/>
    <cellStyle name="Vírgula 7 3 6 2" xfId="618"/>
    <cellStyle name="Vírgula 7 3 6 2 10" xfId="8665"/>
    <cellStyle name="Vírgula 7 3 6 2 11" xfId="9606"/>
    <cellStyle name="Vírgula 7 3 6 2 2" xfId="838"/>
    <cellStyle name="Vírgula 7 3 6 2 2 2" xfId="3134"/>
    <cellStyle name="Vírgula 7 3 6 2 2 2 2" xfId="4549"/>
    <cellStyle name="Vírgula 7 3 6 2 2 2 3" xfId="5303"/>
    <cellStyle name="Vírgula 7 3 6 2 2 3" xfId="4212"/>
    <cellStyle name="Vírgula 7 3 6 2 2 3 2" xfId="6020"/>
    <cellStyle name="Vírgula 7 3 6 2 2 4" xfId="10493"/>
    <cellStyle name="Vírgula 7 3 6 2 3" xfId="3082"/>
    <cellStyle name="Vírgula 7 3 6 2 3 2" xfId="4509"/>
    <cellStyle name="Vírgula 7 3 6 2 3 3" xfId="5251"/>
    <cellStyle name="Vírgula 7 3 6 2 3 3 2" xfId="10968"/>
    <cellStyle name="Vírgula 7 3 6 2 3 3 3" xfId="11093"/>
    <cellStyle name="Vírgula 7 3 6 2 3 4" xfId="13593"/>
    <cellStyle name="Vírgula 7 3 6 2 4" xfId="4039"/>
    <cellStyle name="Vírgula 7 3 6 2 4 2" xfId="5964"/>
    <cellStyle name="Vírgula 7 3 6 2 4 2 2" xfId="11888"/>
    <cellStyle name="Vírgula 7 3 6 2 4 2 3" xfId="12567"/>
    <cellStyle name="Vírgula 7 3 6 2 4 3" xfId="13706"/>
    <cellStyle name="Vírgula 7 3 6 2 5" xfId="8666"/>
    <cellStyle name="Vírgula 7 3 6 2 5 2" xfId="11830"/>
    <cellStyle name="Vírgula 7 3 6 2 5 3" xfId="11067"/>
    <cellStyle name="Vírgula 7 3 6 2 6" xfId="8667"/>
    <cellStyle name="Vírgula 7 3 6 2 6 2" xfId="12021"/>
    <cellStyle name="Vírgula 7 3 6 2 6 3" xfId="10999"/>
    <cellStyle name="Vírgula 7 3 6 2 7" xfId="8668"/>
    <cellStyle name="Vírgula 7 3 6 2 7 2" xfId="11094"/>
    <cellStyle name="Vírgula 7 3 6 2 7 3" xfId="11456"/>
    <cellStyle name="Vírgula 7 3 6 2 8" xfId="8669"/>
    <cellStyle name="Vírgula 7 3 6 2 8 2" xfId="13144"/>
    <cellStyle name="Vírgula 7 3 6 2 8 3" xfId="11161"/>
    <cellStyle name="Vírgula 7 3 6 2 9" xfId="8670"/>
    <cellStyle name="Vírgula 7 3 6 3" xfId="837"/>
    <cellStyle name="Vírgula 7 3 6 3 2" xfId="3133"/>
    <cellStyle name="Vírgula 7 3 6 3 2 2" xfId="4548"/>
    <cellStyle name="Vírgula 7 3 6 3 2 3" xfId="5302"/>
    <cellStyle name="Vírgula 7 3 6 3 3" xfId="3732"/>
    <cellStyle name="Vírgula 7 3 6 3 3 2" xfId="6019"/>
    <cellStyle name="Vírgula 7 3 6 3 4" xfId="10492"/>
    <cellStyle name="Vírgula 7 3 6 4" xfId="3081"/>
    <cellStyle name="Vírgula 7 3 6 4 2" xfId="4508"/>
    <cellStyle name="Vírgula 7 3 6 4 3" xfId="5250"/>
    <cellStyle name="Vírgula 7 3 6 4 3 2" xfId="11258"/>
    <cellStyle name="Vírgula 7 3 6 4 3 3" xfId="11001"/>
    <cellStyle name="Vírgula 7 3 6 4 4" xfId="13592"/>
    <cellStyle name="Vírgula 7 3 6 5" xfId="4193"/>
    <cellStyle name="Vírgula 7 3 6 5 2" xfId="5963"/>
    <cellStyle name="Vírgula 7 3 6 5 2 2" xfId="11411"/>
    <cellStyle name="Vírgula 7 3 6 5 2 3" xfId="11000"/>
    <cellStyle name="Vírgula 7 3 6 5 3" xfId="13713"/>
    <cellStyle name="Vírgula 7 3 6 6" xfId="8671"/>
    <cellStyle name="Vírgula 7 3 6 6 2" xfId="11748"/>
    <cellStyle name="Vírgula 7 3 6 6 3" xfId="12374"/>
    <cellStyle name="Vírgula 7 3 6 7" xfId="8672"/>
    <cellStyle name="Vírgula 7 3 6 7 2" xfId="11388"/>
    <cellStyle name="Vírgula 7 3 6 7 3" xfId="11637"/>
    <cellStyle name="Vírgula 7 3 6 8" xfId="8673"/>
    <cellStyle name="Vírgula 7 3 6 8 2" xfId="11389"/>
    <cellStyle name="Vírgula 7 3 6 8 3" xfId="12955"/>
    <cellStyle name="Vírgula 7 3 6 9" xfId="8674"/>
    <cellStyle name="Vírgula 7 3 6 9 2" xfId="11390"/>
    <cellStyle name="Vírgula 7 3 6 9 3" xfId="11560"/>
    <cellStyle name="Vírgula 7 3 7" xfId="619"/>
    <cellStyle name="Vírgula 7 3 7 2" xfId="903"/>
    <cellStyle name="Vírgula 7 3 7 2 2" xfId="2414"/>
    <cellStyle name="Vírgula 7 3 7 2 2 2" xfId="3543"/>
    <cellStyle name="Vírgula 7 3 7 2 2 2 2" xfId="4838"/>
    <cellStyle name="Vírgula 7 3 7 2 2 2 3" xfId="5712"/>
    <cellStyle name="Vírgula 7 3 7 2 2 3" xfId="4262"/>
    <cellStyle name="Vírgula 7 3 7 2 2 3 2" xfId="6442"/>
    <cellStyle name="Vírgula 7 3 7 2 3" xfId="3188"/>
    <cellStyle name="Vírgula 7 3 7 2 3 2" xfId="4349"/>
    <cellStyle name="Vírgula 7 3 7 2 3 2 2" xfId="6588"/>
    <cellStyle name="Vírgula 7 3 7 2 3 3" xfId="5357"/>
    <cellStyle name="Vírgula 7 3 7 2 3 4" xfId="13616"/>
    <cellStyle name="Vírgula 7 3 7 2 3 5" xfId="13414"/>
    <cellStyle name="Vírgula 7 3 7 2 4" xfId="3937"/>
    <cellStyle name="Vírgula 7 3 7 2 4 2" xfId="6078"/>
    <cellStyle name="Vírgula 7 3 7 2 5" xfId="6773"/>
    <cellStyle name="Vírgula 7 3 7 2 6" xfId="5091"/>
    <cellStyle name="Vírgula 7 3 7 2 7" xfId="10494"/>
    <cellStyle name="Vírgula 7 3 7 3" xfId="2415"/>
    <cellStyle name="Vírgula 7 3 7 3 2" xfId="2526"/>
    <cellStyle name="Vírgula 7 3 7 3 2 2" xfId="3588"/>
    <cellStyle name="Vírgula 7 3 7 3 2 2 2" xfId="4866"/>
    <cellStyle name="Vírgula 7 3 7 3 2 2 3" xfId="5757"/>
    <cellStyle name="Vírgula 7 3 7 3 2 3" xfId="3709"/>
    <cellStyle name="Vírgula 7 3 7 3 2 3 2" xfId="6487"/>
    <cellStyle name="Vírgula 7 3 7 3 3" xfId="2817"/>
    <cellStyle name="Vírgula 7 3 7 3 3 2" xfId="3645"/>
    <cellStyle name="Vírgula 7 3 7 3 3 2 2" xfId="4923"/>
    <cellStyle name="Vírgula 7 3 7 3 3 2 3" xfId="5814"/>
    <cellStyle name="Vírgula 7 3 7 3 4" xfId="3544"/>
    <cellStyle name="Vírgula 7 3 7 3 4 2" xfId="4839"/>
    <cellStyle name="Vírgula 7 3 7 3 4 3" xfId="5713"/>
    <cellStyle name="Vírgula 7 3 7 3 5" xfId="3984"/>
    <cellStyle name="Vírgula 7 3 7 3 5 2" xfId="6443"/>
    <cellStyle name="Vírgula 7 3 7 4" xfId="2416"/>
    <cellStyle name="Vírgula 7 3 7 4 2" xfId="3545"/>
    <cellStyle name="Vírgula 7 3 7 4 2 2" xfId="4840"/>
    <cellStyle name="Vírgula 7 3 7 4 2 3" xfId="5714"/>
    <cellStyle name="Vírgula 7 3 7 4 3" xfId="3998"/>
    <cellStyle name="Vírgula 7 3 7 4 3 2" xfId="6444"/>
    <cellStyle name="Vírgula 7 3 7 5" xfId="5965"/>
    <cellStyle name="Vírgula 7 3 7 6" xfId="9475"/>
    <cellStyle name="Vírgula 7 3 8" xfId="620"/>
    <cellStyle name="Vírgula 7 3 8 2" xfId="904"/>
    <cellStyle name="Vírgula 7 3 8 2 2" xfId="2417"/>
    <cellStyle name="Vírgula 7 3 8 2 2 2" xfId="3546"/>
    <cellStyle name="Vírgula 7 3 8 2 2 2 2" xfId="4841"/>
    <cellStyle name="Vírgula 7 3 8 2 2 2 3" xfId="5715"/>
    <cellStyle name="Vírgula 7 3 8 2 2 3" xfId="4229"/>
    <cellStyle name="Vírgula 7 3 8 2 2 3 2" xfId="6445"/>
    <cellStyle name="Vírgula 7 3 8 2 3" xfId="3189"/>
    <cellStyle name="Vírgula 7 3 8 2 3 2" xfId="3807"/>
    <cellStyle name="Vírgula 7 3 8 2 3 2 2" xfId="6589"/>
    <cellStyle name="Vírgula 7 3 8 2 3 3" xfId="5358"/>
    <cellStyle name="Vírgula 7 3 8 2 3 4" xfId="13617"/>
    <cellStyle name="Vírgula 7 3 8 2 3 5" xfId="13415"/>
    <cellStyle name="Vírgula 7 3 8 2 4" xfId="3938"/>
    <cellStyle name="Vírgula 7 3 8 2 4 2" xfId="6079"/>
    <cellStyle name="Vírgula 7 3 8 2 5" xfId="6774"/>
    <cellStyle name="Vírgula 7 3 8 2 6" xfId="5092"/>
    <cellStyle name="Vírgula 7 3 8 3" xfId="2418"/>
    <cellStyle name="Vírgula 7 3 8 3 2" xfId="2527"/>
    <cellStyle name="Vírgula 7 3 8 3 2 2" xfId="3589"/>
    <cellStyle name="Vírgula 7 3 8 3 2 2 2" xfId="4867"/>
    <cellStyle name="Vírgula 7 3 8 3 2 2 3" xfId="5758"/>
    <cellStyle name="Vírgula 7 3 8 3 2 3" xfId="4007"/>
    <cellStyle name="Vírgula 7 3 8 3 2 3 2" xfId="6488"/>
    <cellStyle name="Vírgula 7 3 8 3 3" xfId="2818"/>
    <cellStyle name="Vírgula 7 3 8 3 3 2" xfId="3646"/>
    <cellStyle name="Vírgula 7 3 8 3 3 2 2" xfId="4924"/>
    <cellStyle name="Vírgula 7 3 8 3 3 2 3" xfId="5815"/>
    <cellStyle name="Vírgula 7 3 8 3 4" xfId="3547"/>
    <cellStyle name="Vírgula 7 3 8 3 4 2" xfId="4842"/>
    <cellStyle name="Vírgula 7 3 8 3 4 3" xfId="5716"/>
    <cellStyle name="Vírgula 7 3 8 3 5" xfId="4195"/>
    <cellStyle name="Vírgula 7 3 8 3 5 2" xfId="6446"/>
    <cellStyle name="Vírgula 7 3 8 4" xfId="2419"/>
    <cellStyle name="Vírgula 7 3 8 4 2" xfId="3548"/>
    <cellStyle name="Vírgula 7 3 8 4 2 2" xfId="4843"/>
    <cellStyle name="Vírgula 7 3 8 4 2 3" xfId="5717"/>
    <cellStyle name="Vírgula 7 3 8 4 3" xfId="4444"/>
    <cellStyle name="Vírgula 7 3 8 4 3 2" xfId="6447"/>
    <cellStyle name="Vírgula 7 3 8 5" xfId="5966"/>
    <cellStyle name="Vírgula 7 3 8 6" xfId="9899"/>
    <cellStyle name="Vírgula 7 3 9" xfId="621"/>
    <cellStyle name="Vírgula 7 3 9 2" xfId="905"/>
    <cellStyle name="Vírgula 7 3 9 2 2" xfId="2420"/>
    <cellStyle name="Vírgula 7 3 9 2 2 2" xfId="3549"/>
    <cellStyle name="Vírgula 7 3 9 2 2 2 2" xfId="4844"/>
    <cellStyle name="Vírgula 7 3 9 2 2 2 3" xfId="5718"/>
    <cellStyle name="Vírgula 7 3 9 2 2 3" xfId="3726"/>
    <cellStyle name="Vírgula 7 3 9 2 2 3 2" xfId="6448"/>
    <cellStyle name="Vírgula 7 3 9 2 3" xfId="3190"/>
    <cellStyle name="Vírgula 7 3 9 2 3 2" xfId="4186"/>
    <cellStyle name="Vírgula 7 3 9 2 3 2 2" xfId="6590"/>
    <cellStyle name="Vírgula 7 3 9 2 3 3" xfId="5359"/>
    <cellStyle name="Vírgula 7 3 9 2 3 4" xfId="13618"/>
    <cellStyle name="Vírgula 7 3 9 2 3 5" xfId="13416"/>
    <cellStyle name="Vírgula 7 3 9 2 4" xfId="3939"/>
    <cellStyle name="Vírgula 7 3 9 2 4 2" xfId="6080"/>
    <cellStyle name="Vírgula 7 3 9 2 5" xfId="6775"/>
    <cellStyle name="Vírgula 7 3 9 2 6" xfId="5093"/>
    <cellStyle name="Vírgula 7 3 9 3" xfId="2421"/>
    <cellStyle name="Vírgula 7 3 9 3 2" xfId="2528"/>
    <cellStyle name="Vírgula 7 3 9 3 2 2" xfId="3590"/>
    <cellStyle name="Vírgula 7 3 9 3 2 2 2" xfId="4868"/>
    <cellStyle name="Vírgula 7 3 9 3 2 2 3" xfId="5759"/>
    <cellStyle name="Vírgula 7 3 9 3 2 3" xfId="4040"/>
    <cellStyle name="Vírgula 7 3 9 3 2 3 2" xfId="6489"/>
    <cellStyle name="Vírgula 7 3 9 3 3" xfId="2819"/>
    <cellStyle name="Vírgula 7 3 9 3 3 2" xfId="3647"/>
    <cellStyle name="Vírgula 7 3 9 3 3 2 2" xfId="4925"/>
    <cellStyle name="Vírgula 7 3 9 3 3 2 3" xfId="5816"/>
    <cellStyle name="Vírgula 7 3 9 3 4" xfId="3550"/>
    <cellStyle name="Vírgula 7 3 9 3 4 2" xfId="4845"/>
    <cellStyle name="Vírgula 7 3 9 3 4 3" xfId="5719"/>
    <cellStyle name="Vírgula 7 3 9 3 5" xfId="3762"/>
    <cellStyle name="Vírgula 7 3 9 3 5 2" xfId="6449"/>
    <cellStyle name="Vírgula 7 3 9 4" xfId="2422"/>
    <cellStyle name="Vírgula 7 3 9 4 2" xfId="3551"/>
    <cellStyle name="Vírgula 7 3 9 4 2 2" xfId="4846"/>
    <cellStyle name="Vírgula 7 3 9 4 2 3" xfId="5720"/>
    <cellStyle name="Vírgula 7 3 9 4 3" xfId="4437"/>
    <cellStyle name="Vírgula 7 3 9 4 3 2" xfId="6450"/>
    <cellStyle name="Vírgula 7 3 9 5" xfId="5967"/>
    <cellStyle name="Vírgula 7 3 9 6" xfId="9059"/>
    <cellStyle name="Vírgula 7 4" xfId="121"/>
    <cellStyle name="Vírgula 7 4 10" xfId="10821"/>
    <cellStyle name="Vírgula 7 4 11" xfId="9061"/>
    <cellStyle name="Vírgula 7 4 2" xfId="906"/>
    <cellStyle name="Vírgula 7 4 2 2" xfId="3191"/>
    <cellStyle name="Vírgula 7 4 2 2 2" xfId="3798"/>
    <cellStyle name="Vírgula 7 4 2 2 2 2" xfId="6591"/>
    <cellStyle name="Vírgula 7 4 2 2 2 2 2" xfId="10498"/>
    <cellStyle name="Vírgula 7 4 2 2 2 2 3" xfId="9847"/>
    <cellStyle name="Vírgula 7 4 2 2 2 3" xfId="10497"/>
    <cellStyle name="Vírgula 7 4 2 2 2 4" xfId="9426"/>
    <cellStyle name="Vírgula 7 4 2 2 3" xfId="5360"/>
    <cellStyle name="Vírgula 7 4 2 2 3 2" xfId="9851"/>
    <cellStyle name="Vírgula 7 4 2 2 3 2 2" xfId="10500"/>
    <cellStyle name="Vírgula 7 4 2 2 3 3" xfId="10499"/>
    <cellStyle name="Vírgula 7 4 2 2 3 4" xfId="9432"/>
    <cellStyle name="Vírgula 7 4 2 2 4" xfId="9566"/>
    <cellStyle name="Vírgula 7 4 2 2 4 2" xfId="10501"/>
    <cellStyle name="Vírgula 7 4 2 2 5" xfId="10496"/>
    <cellStyle name="Vírgula 7 4 2 2 6" xfId="10775"/>
    <cellStyle name="Vírgula 7 4 2 2 7" xfId="10905"/>
    <cellStyle name="Vírgula 7 4 2 2 8" xfId="9302"/>
    <cellStyle name="Vírgula 7 4 2 3" xfId="3940"/>
    <cellStyle name="Vírgula 7 4 2 3 2" xfId="6081"/>
    <cellStyle name="Vírgula 7 4 2 3 2 2" xfId="10503"/>
    <cellStyle name="Vírgula 7 4 2 3 2 3" xfId="9661"/>
    <cellStyle name="Vírgula 7 4 2 3 3" xfId="10502"/>
    <cellStyle name="Vírgula 7 4 2 3 4" xfId="9209"/>
    <cellStyle name="Vírgula 7 4 2 4" xfId="6776"/>
    <cellStyle name="Vírgula 7 4 2 4 2" xfId="9760"/>
    <cellStyle name="Vírgula 7 4 2 4 2 2" xfId="10505"/>
    <cellStyle name="Vírgula 7 4 2 4 3" xfId="10504"/>
    <cellStyle name="Vírgula 7 4 2 4 4" xfId="9346"/>
    <cellStyle name="Vírgula 7 4 2 5" xfId="5094"/>
    <cellStyle name="Vírgula 7 4 2 5 2" xfId="10506"/>
    <cellStyle name="Vírgula 7 4 2 5 3" xfId="9480"/>
    <cellStyle name="Vírgula 7 4 2 6" xfId="10495"/>
    <cellStyle name="Vírgula 7 4 2 7" xfId="10691"/>
    <cellStyle name="Vírgula 7 4 2 8" xfId="10823"/>
    <cellStyle name="Vírgula 7 4 2 9" xfId="9136"/>
    <cellStyle name="Vírgula 7 4 3" xfId="3043"/>
    <cellStyle name="Vírgula 7 4 3 2" xfId="4364"/>
    <cellStyle name="Vírgula 7 4 3 2 2" xfId="6499"/>
    <cellStyle name="Vírgula 7 4 3 2 2 2" xfId="10509"/>
    <cellStyle name="Vírgula 7 4 3 2 2 3" xfId="9841"/>
    <cellStyle name="Vírgula 7 4 3 2 3" xfId="10508"/>
    <cellStyle name="Vírgula 7 4 3 2 4" xfId="9420"/>
    <cellStyle name="Vírgula 7 4 3 3" xfId="5212"/>
    <cellStyle name="Vírgula 7 4 3 3 2" xfId="10510"/>
    <cellStyle name="Vírgula 7 4 3 3 3" xfId="9560"/>
    <cellStyle name="Vírgula 7 4 3 4" xfId="10507"/>
    <cellStyle name="Vírgula 7 4 3 5" xfId="10770"/>
    <cellStyle name="Vírgula 7 4 3 6" xfId="10900"/>
    <cellStyle name="Vírgula 7 4 3 7" xfId="9297"/>
    <cellStyle name="Vírgula 7 4 4" xfId="3710"/>
    <cellStyle name="Vírgula 7 4 4 2" xfId="5902"/>
    <cellStyle name="Vírgula 7 4 4 2 2" xfId="10512"/>
    <cellStyle name="Vírgula 7 4 4 2 3" xfId="9659"/>
    <cellStyle name="Vírgula 7 4 4 3" xfId="10511"/>
    <cellStyle name="Vírgula 7 4 4 4" xfId="9207"/>
    <cellStyle name="Vírgula 7 4 5" xfId="6674"/>
    <cellStyle name="Vírgula 7 4 5 2" xfId="9758"/>
    <cellStyle name="Vírgula 7 4 5 2 2" xfId="10514"/>
    <cellStyle name="Vírgula 7 4 5 3" xfId="10513"/>
    <cellStyle name="Vírgula 7 4 5 4" xfId="9344"/>
    <cellStyle name="Vírgula 7 4 6" xfId="4991"/>
    <cellStyle name="Vírgula 7 4 6 2" xfId="9612"/>
    <cellStyle name="Vírgula 7 4 6 2 2" xfId="10516"/>
    <cellStyle name="Vírgula 7 4 6 3" xfId="10515"/>
    <cellStyle name="Vírgula 7 4 6 4" xfId="9130"/>
    <cellStyle name="Vírgula 7 4 7" xfId="9478"/>
    <cellStyle name="Vírgula 7 4 7 2" xfId="10517"/>
    <cellStyle name="Vírgula 7 4 8" xfId="9902"/>
    <cellStyle name="Vírgula 7 4 9" xfId="10689"/>
    <cellStyle name="Vírgula 7 5" xfId="459"/>
    <cellStyle name="Vírgula 7 5 10" xfId="2423"/>
    <cellStyle name="Vírgula 7 5 10 2" xfId="3552"/>
    <cellStyle name="Vírgula 7 5 10 2 2" xfId="3967"/>
    <cellStyle name="Vírgula 7 5 10 2 2 2" xfId="6656"/>
    <cellStyle name="Vírgula 7 5 10 2 3" xfId="5721"/>
    <cellStyle name="Vírgula 7 5 10 3" xfId="4298"/>
    <cellStyle name="Vírgula 7 5 10 3 2" xfId="6451"/>
    <cellStyle name="Vírgula 7 5 10 4" xfId="6848"/>
    <cellStyle name="Vírgula 7 5 10 5" xfId="5166"/>
    <cellStyle name="Vírgula 7 5 11" xfId="2424"/>
    <cellStyle name="Vírgula 7 5 11 2" xfId="2425"/>
    <cellStyle name="Vírgula 7 5 11 2 2" xfId="3554"/>
    <cellStyle name="Vírgula 7 5 11 2 2 2" xfId="4382"/>
    <cellStyle name="Vírgula 7 5 11 2 2 2 2" xfId="6658"/>
    <cellStyle name="Vírgula 7 5 11 2 2 3" xfId="5723"/>
    <cellStyle name="Vírgula 7 5 11 2 3" xfId="4300"/>
    <cellStyle name="Vírgula 7 5 11 2 3 2" xfId="6453"/>
    <cellStyle name="Vírgula 7 5 11 2 4" xfId="6850"/>
    <cellStyle name="Vírgula 7 5 11 2 5" xfId="5168"/>
    <cellStyle name="Vírgula 7 5 11 3" xfId="3553"/>
    <cellStyle name="Vírgula 7 5 11 3 2" xfId="3696"/>
    <cellStyle name="Vírgula 7 5 11 3 2 2" xfId="6657"/>
    <cellStyle name="Vírgula 7 5 11 3 3" xfId="5722"/>
    <cellStyle name="Vírgula 7 5 11 4" xfId="4299"/>
    <cellStyle name="Vírgula 7 5 11 4 2" xfId="6452"/>
    <cellStyle name="Vírgula 7 5 11 5" xfId="6849"/>
    <cellStyle name="Vírgula 7 5 11 6" xfId="5167"/>
    <cellStyle name="Vírgula 7 5 12" xfId="2426"/>
    <cellStyle name="Vírgula 7 5 12 2" xfId="3555"/>
    <cellStyle name="Vírgula 7 5 12 2 2" xfId="4157"/>
    <cellStyle name="Vírgula 7 5 12 2 2 2" xfId="6659"/>
    <cellStyle name="Vírgula 7 5 12 2 3" xfId="5724"/>
    <cellStyle name="Vírgula 7 5 12 3" xfId="4301"/>
    <cellStyle name="Vírgula 7 5 12 3 2" xfId="6454"/>
    <cellStyle name="Vírgula 7 5 12 3 2 2" xfId="12372"/>
    <cellStyle name="Vírgula 7 5 12 3 2 3" xfId="11002"/>
    <cellStyle name="Vírgula 7 5 12 4" xfId="6851"/>
    <cellStyle name="Vírgula 7 5 12 4 2" xfId="12471"/>
    <cellStyle name="Vírgula 7 5 12 5" xfId="5169"/>
    <cellStyle name="Vírgula 7 5 13" xfId="2427"/>
    <cellStyle name="Vírgula 7 5 13 2" xfId="3556"/>
    <cellStyle name="Vírgula 7 5 13 2 2" xfId="4022"/>
    <cellStyle name="Vírgula 7 5 13 2 2 2" xfId="6660"/>
    <cellStyle name="Vírgula 7 5 13 2 3" xfId="5725"/>
    <cellStyle name="Vírgula 7 5 13 3" xfId="4302"/>
    <cellStyle name="Vírgula 7 5 13 3 2" xfId="6455"/>
    <cellStyle name="Vírgula 7 5 13 4" xfId="6852"/>
    <cellStyle name="Vírgula 7 5 13 5" xfId="5170"/>
    <cellStyle name="Vírgula 7 5 14" xfId="3059"/>
    <cellStyle name="Vírgula 7 5 14 2" xfId="3966"/>
    <cellStyle name="Vírgula 7 5 14 2 2" xfId="6509"/>
    <cellStyle name="Vírgula 7 5 14 3" xfId="5228"/>
    <cellStyle name="Vírgula 7 5 15" xfId="3775"/>
    <cellStyle name="Vírgula 7 5 15 2" xfId="5926"/>
    <cellStyle name="Vírgula 7 5 16" xfId="6687"/>
    <cellStyle name="Vírgula 7 5 17" xfId="5005"/>
    <cellStyle name="Vírgula 7 5 2" xfId="622"/>
    <cellStyle name="Vírgula 7 5 2 2" xfId="907"/>
    <cellStyle name="Vírgula 7 5 2 2 2" xfId="3192"/>
    <cellStyle name="Vírgula 7 5 2 2 2 2" xfId="4447"/>
    <cellStyle name="Vírgula 7 5 2 2 2 2 2" xfId="6592"/>
    <cellStyle name="Vírgula 7 5 2 2 2 2 3" xfId="10521"/>
    <cellStyle name="Vírgula 7 5 2 2 2 3" xfId="5361"/>
    <cellStyle name="Vírgula 7 5 2 2 2 4" xfId="9846"/>
    <cellStyle name="Vírgula 7 5 2 2 3" xfId="3941"/>
    <cellStyle name="Vírgula 7 5 2 2 3 2" xfId="6082"/>
    <cellStyle name="Vírgula 7 5 2 2 3 3" xfId="10520"/>
    <cellStyle name="Vírgula 7 5 2 2 4" xfId="6777"/>
    <cellStyle name="Vírgula 7 5 2 2 5" xfId="5095"/>
    <cellStyle name="Vírgula 7 5 2 2 6" xfId="9425"/>
    <cellStyle name="Vírgula 7 5 2 3" xfId="3083"/>
    <cellStyle name="Vírgula 7 5 2 3 2" xfId="4079"/>
    <cellStyle name="Vírgula 7 5 2 3 2 2" xfId="6523"/>
    <cellStyle name="Vírgula 7 5 2 3 2 3" xfId="10522"/>
    <cellStyle name="Vírgula 7 5 2 3 3" xfId="5252"/>
    <cellStyle name="Vírgula 7 5 2 3 4" xfId="9565"/>
    <cellStyle name="Vírgula 7 5 2 4" xfId="3826"/>
    <cellStyle name="Vírgula 7 5 2 4 2" xfId="5968"/>
    <cellStyle name="Vírgula 7 5 2 4 3" xfId="10519"/>
    <cellStyle name="Vírgula 7 5 2 5" xfId="6702"/>
    <cellStyle name="Vírgula 7 5 2 5 2" xfId="10774"/>
    <cellStyle name="Vírgula 7 5 2 6" xfId="5020"/>
    <cellStyle name="Vírgula 7 5 2 6 2" xfId="10904"/>
    <cellStyle name="Vírgula 7 5 2 7" xfId="9301"/>
    <cellStyle name="Vírgula 7 5 3" xfId="623"/>
    <cellStyle name="Vírgula 7 5 3 2" xfId="624"/>
    <cellStyle name="Vírgula 7 5 3 2 2" xfId="908"/>
    <cellStyle name="Vírgula 7 5 3 2 2 2" xfId="3193"/>
    <cellStyle name="Vírgula 7 5 3 2 2 2 2" xfId="4235"/>
    <cellStyle name="Vírgula 7 5 3 2 2 2 2 2" xfId="6593"/>
    <cellStyle name="Vírgula 7 5 3 2 2 2 3" xfId="5362"/>
    <cellStyle name="Vírgula 7 5 3 2 2 3" xfId="3942"/>
    <cellStyle name="Vírgula 7 5 3 2 2 3 2" xfId="6083"/>
    <cellStyle name="Vírgula 7 5 3 2 2 4" xfId="6778"/>
    <cellStyle name="Vírgula 7 5 3 2 2 5" xfId="5096"/>
    <cellStyle name="Vírgula 7 5 3 2 2 6" xfId="10524"/>
    <cellStyle name="Vírgula 7 5 3 2 3" xfId="3085"/>
    <cellStyle name="Vírgula 7 5 3 2 3 2" xfId="4042"/>
    <cellStyle name="Vírgula 7 5 3 2 3 2 2" xfId="6525"/>
    <cellStyle name="Vírgula 7 5 3 2 3 3" xfId="5254"/>
    <cellStyle name="Vírgula 7 5 3 2 4" xfId="3828"/>
    <cellStyle name="Vírgula 7 5 3 2 4 2" xfId="5970"/>
    <cellStyle name="Vírgula 7 5 3 2 5" xfId="6704"/>
    <cellStyle name="Vírgula 7 5 3 2 6" xfId="5022"/>
    <cellStyle name="Vírgula 7 5 3 2 7" xfId="9717"/>
    <cellStyle name="Vírgula 7 5 3 3" xfId="909"/>
    <cellStyle name="Vírgula 7 5 3 3 2" xfId="3194"/>
    <cellStyle name="Vírgula 7 5 3 3 2 2" xfId="4462"/>
    <cellStyle name="Vírgula 7 5 3 3 2 2 2" xfId="6594"/>
    <cellStyle name="Vírgula 7 5 3 3 2 3" xfId="5363"/>
    <cellStyle name="Vírgula 7 5 3 3 3" xfId="3943"/>
    <cellStyle name="Vírgula 7 5 3 3 3 2" xfId="6084"/>
    <cellStyle name="Vírgula 7 5 3 3 4" xfId="6779"/>
    <cellStyle name="Vírgula 7 5 3 3 5" xfId="5097"/>
    <cellStyle name="Vírgula 7 5 3 3 6" xfId="10523"/>
    <cellStyle name="Vírgula 7 5 3 4" xfId="3084"/>
    <cellStyle name="Vírgula 7 5 3 4 2" xfId="4342"/>
    <cellStyle name="Vírgula 7 5 3 4 2 2" xfId="6524"/>
    <cellStyle name="Vírgula 7 5 3 4 3" xfId="5253"/>
    <cellStyle name="Vírgula 7 5 3 5" xfId="3827"/>
    <cellStyle name="Vírgula 7 5 3 5 2" xfId="5969"/>
    <cellStyle name="Vírgula 7 5 3 6" xfId="6703"/>
    <cellStyle name="Vírgula 7 5 3 7" xfId="5021"/>
    <cellStyle name="Vírgula 7 5 3 8" xfId="9260"/>
    <cellStyle name="Vírgula 7 5 4" xfId="625"/>
    <cellStyle name="Vírgula 7 5 4 2" xfId="910"/>
    <cellStyle name="Vírgula 7 5 4 2 2" xfId="3195"/>
    <cellStyle name="Vírgula 7 5 4 2 2 2" xfId="3749"/>
    <cellStyle name="Vírgula 7 5 4 2 2 2 2" xfId="6595"/>
    <cellStyle name="Vírgula 7 5 4 2 2 3" xfId="5364"/>
    <cellStyle name="Vírgula 7 5 4 2 2 4" xfId="10526"/>
    <cellStyle name="Vírgula 7 5 4 2 3" xfId="3944"/>
    <cellStyle name="Vírgula 7 5 4 2 3 2" xfId="6085"/>
    <cellStyle name="Vírgula 7 5 4 2 4" xfId="6780"/>
    <cellStyle name="Vírgula 7 5 4 2 5" xfId="5098"/>
    <cellStyle name="Vírgula 7 5 4 2 6" xfId="9796"/>
    <cellStyle name="Vírgula 7 5 4 3" xfId="3086"/>
    <cellStyle name="Vírgula 7 5 4 3 2" xfId="4111"/>
    <cellStyle name="Vírgula 7 5 4 3 2 2" xfId="6526"/>
    <cellStyle name="Vírgula 7 5 4 3 3" xfId="5255"/>
    <cellStyle name="Vírgula 7 5 4 3 4" xfId="10525"/>
    <cellStyle name="Vírgula 7 5 4 4" xfId="3829"/>
    <cellStyle name="Vírgula 7 5 4 4 2" xfId="5971"/>
    <cellStyle name="Vírgula 7 5 4 5" xfId="6705"/>
    <cellStyle name="Vírgula 7 5 4 6" xfId="5023"/>
    <cellStyle name="Vírgula 7 5 4 7" xfId="9378"/>
    <cellStyle name="Vírgula 7 5 5" xfId="626"/>
    <cellStyle name="Vírgula 7 5 5 2" xfId="911"/>
    <cellStyle name="Vírgula 7 5 5 2 2" xfId="3196"/>
    <cellStyle name="Vírgula 7 5 5 2 2 2" xfId="4385"/>
    <cellStyle name="Vírgula 7 5 5 2 2 2 2" xfId="6596"/>
    <cellStyle name="Vírgula 7 5 5 2 2 3" xfId="5365"/>
    <cellStyle name="Vírgula 7 5 5 2 3" xfId="3945"/>
    <cellStyle name="Vírgula 7 5 5 2 3 2" xfId="6086"/>
    <cellStyle name="Vírgula 7 5 5 2 4" xfId="6781"/>
    <cellStyle name="Vírgula 7 5 5 2 5" xfId="5099"/>
    <cellStyle name="Vírgula 7 5 5 2 6" xfId="10527"/>
    <cellStyle name="Vírgula 7 5 5 3" xfId="3087"/>
    <cellStyle name="Vírgula 7 5 5 3 2" xfId="4362"/>
    <cellStyle name="Vírgula 7 5 5 3 2 2" xfId="6527"/>
    <cellStyle name="Vírgula 7 5 5 3 3" xfId="5256"/>
    <cellStyle name="Vírgula 7 5 5 4" xfId="3830"/>
    <cellStyle name="Vírgula 7 5 5 4 2" xfId="5972"/>
    <cellStyle name="Vírgula 7 5 5 5" xfId="6706"/>
    <cellStyle name="Vírgula 7 5 5 6" xfId="5024"/>
    <cellStyle name="Vírgula 7 5 5 7" xfId="9515"/>
    <cellStyle name="Vírgula 7 5 6" xfId="627"/>
    <cellStyle name="Vírgula 7 5 6 2" xfId="912"/>
    <cellStyle name="Vírgula 7 5 6 2 2" xfId="3197"/>
    <cellStyle name="Vírgula 7 5 6 2 2 2" xfId="3793"/>
    <cellStyle name="Vírgula 7 5 6 2 2 2 2" xfId="6597"/>
    <cellStyle name="Vírgula 7 5 6 2 2 3" xfId="5366"/>
    <cellStyle name="Vírgula 7 5 6 2 3" xfId="3946"/>
    <cellStyle name="Vírgula 7 5 6 2 3 2" xfId="6087"/>
    <cellStyle name="Vírgula 7 5 6 2 4" xfId="6782"/>
    <cellStyle name="Vírgula 7 5 6 2 5" xfId="5100"/>
    <cellStyle name="Vírgula 7 5 6 3" xfId="3088"/>
    <cellStyle name="Vírgula 7 5 6 3 2" xfId="4436"/>
    <cellStyle name="Vírgula 7 5 6 3 2 2" xfId="6528"/>
    <cellStyle name="Vírgula 7 5 6 3 3" xfId="5257"/>
    <cellStyle name="Vírgula 7 5 6 4" xfId="3831"/>
    <cellStyle name="Vírgula 7 5 6 4 2" xfId="5973"/>
    <cellStyle name="Vírgula 7 5 6 5" xfId="6707"/>
    <cellStyle name="Vírgula 7 5 6 6" xfId="5025"/>
    <cellStyle name="Vírgula 7 5 6 7" xfId="10518"/>
    <cellStyle name="Vírgula 7 5 7" xfId="628"/>
    <cellStyle name="Vírgula 7 5 7 2" xfId="913"/>
    <cellStyle name="Vírgula 7 5 7 2 2" xfId="3198"/>
    <cellStyle name="Vírgula 7 5 7 2 2 2" xfId="3965"/>
    <cellStyle name="Vírgula 7 5 7 2 2 2 2" xfId="6598"/>
    <cellStyle name="Vírgula 7 5 7 2 2 3" xfId="5367"/>
    <cellStyle name="Vírgula 7 5 7 2 3" xfId="3947"/>
    <cellStyle name="Vírgula 7 5 7 2 3 2" xfId="6088"/>
    <cellStyle name="Vírgula 7 5 7 2 4" xfId="6783"/>
    <cellStyle name="Vírgula 7 5 7 2 5" xfId="5101"/>
    <cellStyle name="Vírgula 7 5 7 3" xfId="3089"/>
    <cellStyle name="Vírgula 7 5 7 3 2" xfId="4244"/>
    <cellStyle name="Vírgula 7 5 7 3 2 2" xfId="6529"/>
    <cellStyle name="Vírgula 7 5 7 3 3" xfId="5258"/>
    <cellStyle name="Vírgula 7 5 7 4" xfId="3832"/>
    <cellStyle name="Vírgula 7 5 7 4 2" xfId="5974"/>
    <cellStyle name="Vírgula 7 5 7 5" xfId="6708"/>
    <cellStyle name="Vírgula 7 5 7 6" xfId="5026"/>
    <cellStyle name="Vírgula 7 5 7 7" xfId="10728"/>
    <cellStyle name="Vírgula 7 5 8" xfId="914"/>
    <cellStyle name="Vírgula 7 5 8 2" xfId="2429"/>
    <cellStyle name="Vírgula 7 5 8 2 2" xfId="3558"/>
    <cellStyle name="Vírgula 7 5 8 2 2 2" xfId="3766"/>
    <cellStyle name="Vírgula 7 5 8 2 2 2 2" xfId="6662"/>
    <cellStyle name="Vírgula 7 5 8 2 2 3" xfId="5727"/>
    <cellStyle name="Vírgula 7 5 8 2 3" xfId="4304"/>
    <cellStyle name="Vírgula 7 5 8 2 3 2" xfId="6457"/>
    <cellStyle name="Vírgula 7 5 8 2 4" xfId="6854"/>
    <cellStyle name="Vírgula 7 5 8 2 5" xfId="5172"/>
    <cellStyle name="Vírgula 7 5 8 3" xfId="2428"/>
    <cellStyle name="Vírgula 7 5 8 3 2" xfId="3557"/>
    <cellStyle name="Vírgula 7 5 8 3 2 2" xfId="4217"/>
    <cellStyle name="Vírgula 7 5 8 3 2 2 2" xfId="6661"/>
    <cellStyle name="Vírgula 7 5 8 3 2 3" xfId="5726"/>
    <cellStyle name="Vírgula 7 5 8 3 3" xfId="4303"/>
    <cellStyle name="Vírgula 7 5 8 3 3 2" xfId="6456"/>
    <cellStyle name="Vírgula 7 5 8 3 4" xfId="6853"/>
    <cellStyle name="Vírgula 7 5 8 3 5" xfId="5171"/>
    <cellStyle name="Vírgula 7 5 8 4" xfId="3199"/>
    <cellStyle name="Vírgula 7 5 8 4 2" xfId="3799"/>
    <cellStyle name="Vírgula 7 5 8 4 2 2" xfId="6599"/>
    <cellStyle name="Vírgula 7 5 8 4 3" xfId="5368"/>
    <cellStyle name="Vírgula 7 5 8 4 3 2" xfId="12476"/>
    <cellStyle name="Vírgula 7 5 8 4 3 3" xfId="11391"/>
    <cellStyle name="Vírgula 7 5 8 5" xfId="3948"/>
    <cellStyle name="Vírgula 7 5 8 5 2" xfId="6089"/>
    <cellStyle name="Vírgula 7 5 8 5 2 2" xfId="12494"/>
    <cellStyle name="Vírgula 7 5 8 5 2 3" xfId="13167"/>
    <cellStyle name="Vírgula 7 5 8 6" xfId="6784"/>
    <cellStyle name="Vírgula 7 5 8 7" xfId="5102"/>
    <cellStyle name="Vírgula 7 5 9" xfId="2430"/>
    <cellStyle name="Vírgula 7 5 9 2" xfId="2431"/>
    <cellStyle name="Vírgula 7 5 9 2 2" xfId="3560"/>
    <cellStyle name="Vírgula 7 5 9 2 2 2" xfId="4151"/>
    <cellStyle name="Vírgula 7 5 9 2 2 2 2" xfId="6664"/>
    <cellStyle name="Vírgula 7 5 9 2 2 3" xfId="5729"/>
    <cellStyle name="Vírgula 7 5 9 2 3" xfId="4306"/>
    <cellStyle name="Vírgula 7 5 9 2 3 2" xfId="6459"/>
    <cellStyle name="Vírgula 7 5 9 2 4" xfId="6856"/>
    <cellStyle name="Vírgula 7 5 9 2 5" xfId="5174"/>
    <cellStyle name="Vírgula 7 5 9 3" xfId="3559"/>
    <cellStyle name="Vírgula 7 5 9 3 2" xfId="4142"/>
    <cellStyle name="Vírgula 7 5 9 3 2 2" xfId="6663"/>
    <cellStyle name="Vírgula 7 5 9 3 3" xfId="5728"/>
    <cellStyle name="Vírgula 7 5 9 4" xfId="4305"/>
    <cellStyle name="Vírgula 7 5 9 4 2" xfId="6458"/>
    <cellStyle name="Vírgula 7 5 9 5" xfId="6855"/>
    <cellStyle name="Vírgula 7 5 9 6" xfId="5173"/>
    <cellStyle name="Vírgula 7 6" xfId="629"/>
    <cellStyle name="Vírgula 7 6 10" xfId="5027"/>
    <cellStyle name="Vírgula 7 6 10 2" xfId="11188"/>
    <cellStyle name="Vírgula 7 6 10 2 2" xfId="14958"/>
    <cellStyle name="Vírgula 7 6 10 2 3" xfId="13748"/>
    <cellStyle name="Vírgula 7 6 10 3" xfId="11539"/>
    <cellStyle name="Vírgula 7 6 10 4" xfId="11516"/>
    <cellStyle name="Vírgula 7 6 11" xfId="8675"/>
    <cellStyle name="Vírgula 7 6 12" xfId="8676"/>
    <cellStyle name="Vírgula 7 6 13" xfId="8677"/>
    <cellStyle name="Vírgula 7 6 14" xfId="9295"/>
    <cellStyle name="Vírgula 7 6 2" xfId="630"/>
    <cellStyle name="Vírgula 7 6 2 10" xfId="9417"/>
    <cellStyle name="Vírgula 7 6 2 2" xfId="915"/>
    <cellStyle name="Vírgula 7 6 2 2 2" xfId="2434"/>
    <cellStyle name="Vírgula 7 6 2 2 2 2" xfId="3563"/>
    <cellStyle name="Vírgula 7 6 2 2 2 2 2" xfId="4849"/>
    <cellStyle name="Vírgula 7 6 2 2 2 2 3" xfId="5732"/>
    <cellStyle name="Vírgula 7 6 2 2 2 3" xfId="4369"/>
    <cellStyle name="Vírgula 7 6 2 2 2 3 2" xfId="6462"/>
    <cellStyle name="Vírgula 7 6 2 2 2 4" xfId="10530"/>
    <cellStyle name="Vírgula 7 6 2 2 3" xfId="3200"/>
    <cellStyle name="Vírgula 7 6 2 2 3 2" xfId="4278"/>
    <cellStyle name="Vírgula 7 6 2 2 3 2 2" xfId="6600"/>
    <cellStyle name="Vírgula 7 6 2 2 3 3" xfId="5369"/>
    <cellStyle name="Vírgula 7 6 2 2 4" xfId="3949"/>
    <cellStyle name="Vírgula 7 6 2 2 4 2" xfId="6090"/>
    <cellStyle name="Vírgula 7 6 2 2 5" xfId="6785"/>
    <cellStyle name="Vírgula 7 6 2 2 6" xfId="5103"/>
    <cellStyle name="Vírgula 7 6 2 2 7" xfId="9838"/>
    <cellStyle name="Vírgula 7 6 2 3" xfId="2435"/>
    <cellStyle name="Vírgula 7 6 2 3 2" xfId="3564"/>
    <cellStyle name="Vírgula 7 6 2 3 2 2" xfId="4056"/>
    <cellStyle name="Vírgula 7 6 2 3 2 2 2" xfId="6665"/>
    <cellStyle name="Vírgula 7 6 2 3 2 3" xfId="5733"/>
    <cellStyle name="Vírgula 7 6 2 3 3" xfId="4307"/>
    <cellStyle name="Vírgula 7 6 2 3 3 2" xfId="6463"/>
    <cellStyle name="Vírgula 7 6 2 3 4" xfId="6857"/>
    <cellStyle name="Vírgula 7 6 2 3 5" xfId="5175"/>
    <cellStyle name="Vírgula 7 6 2 3 6" xfId="10529"/>
    <cellStyle name="Vírgula 7 6 2 4" xfId="2436"/>
    <cellStyle name="Vírgula 7 6 2 4 2" xfId="3565"/>
    <cellStyle name="Vírgula 7 6 2 4 2 2" xfId="4850"/>
    <cellStyle name="Vírgula 7 6 2 4 2 3" xfId="5734"/>
    <cellStyle name="Vírgula 7 6 2 4 3" xfId="4051"/>
    <cellStyle name="Vírgula 7 6 2 4 3 2" xfId="6464"/>
    <cellStyle name="Vírgula 7 6 2 5" xfId="2433"/>
    <cellStyle name="Vírgula 7 6 2 5 2" xfId="3562"/>
    <cellStyle name="Vírgula 7 6 2 5 2 2" xfId="4848"/>
    <cellStyle name="Vírgula 7 6 2 5 2 3" xfId="5731"/>
    <cellStyle name="Vírgula 7 6 2 5 3" xfId="4396"/>
    <cellStyle name="Vírgula 7 6 2 5 3 2" xfId="6461"/>
    <cellStyle name="Vírgula 7 6 2 6" xfId="3091"/>
    <cellStyle name="Vírgula 7 6 2 6 2" xfId="3962"/>
    <cellStyle name="Vírgula 7 6 2 6 2 2" xfId="6531"/>
    <cellStyle name="Vírgula 7 6 2 6 3" xfId="5260"/>
    <cellStyle name="Vírgula 7 6 2 7" xfId="3834"/>
    <cellStyle name="Vírgula 7 6 2 7 2" xfId="5976"/>
    <cellStyle name="Vírgula 7 6 2 8" xfId="6710"/>
    <cellStyle name="Vírgula 7 6 2 9" xfId="5028"/>
    <cellStyle name="Vírgula 7 6 3" xfId="916"/>
    <cellStyle name="Vírgula 7 6 3 2" xfId="2437"/>
    <cellStyle name="Vírgula 7 6 3 2 2" xfId="2889"/>
    <cellStyle name="Vírgula 7 6 3 2 2 2" xfId="3666"/>
    <cellStyle name="Vírgula 7 6 3 2 2 2 2" xfId="4944"/>
    <cellStyle name="Vírgula 7 6 3 2 2 2 3" xfId="5835"/>
    <cellStyle name="Vírgula 7 6 3 2 3" xfId="2821"/>
    <cellStyle name="Vírgula 7 6 3 2 3 2" xfId="3649"/>
    <cellStyle name="Vírgula 7 6 3 2 3 2 2" xfId="4927"/>
    <cellStyle name="Vírgula 7 6 3 2 3 2 3" xfId="5818"/>
    <cellStyle name="Vírgula 7 6 3 2 4" xfId="2667"/>
    <cellStyle name="Vírgula 7 6 3 2 4 2" xfId="3622"/>
    <cellStyle name="Vírgula 7 6 3 2 4 2 2" xfId="4900"/>
    <cellStyle name="Vírgula 7 6 3 2 4 2 3" xfId="5791"/>
    <cellStyle name="Vírgula 7 6 3 2 5" xfId="2600"/>
    <cellStyle name="Vírgula 7 6 3 2 5 2" xfId="3606"/>
    <cellStyle name="Vírgula 7 6 3 2 5 2 2" xfId="4884"/>
    <cellStyle name="Vírgula 7 6 3 2 5 2 3" xfId="5775"/>
    <cellStyle name="Vírgula 7 6 3 2 6" xfId="3566"/>
    <cellStyle name="Vírgula 7 6 3 2 6 2" xfId="4851"/>
    <cellStyle name="Vírgula 7 6 3 2 6 3" xfId="5735"/>
    <cellStyle name="Vírgula 7 6 3 2 7" xfId="4446"/>
    <cellStyle name="Vírgula 7 6 3 2 7 2" xfId="6465"/>
    <cellStyle name="Vírgula 7 6 3 2 8" xfId="10531"/>
    <cellStyle name="Vírgula 7 6 3 3" xfId="2529"/>
    <cellStyle name="Vírgula 7 6 3 3 2" xfId="3591"/>
    <cellStyle name="Vírgula 7 6 3 3 2 2" xfId="4869"/>
    <cellStyle name="Vírgula 7 6 3 3 2 3" xfId="5760"/>
    <cellStyle name="Vírgula 7 6 3 3 3" xfId="3728"/>
    <cellStyle name="Vírgula 7 6 3 3 3 2" xfId="6490"/>
    <cellStyle name="Vírgula 7 6 3 4" xfId="3201"/>
    <cellStyle name="Vírgula 7 6 3 4 2" xfId="3863"/>
    <cellStyle name="Vírgula 7 6 3 4 2 2" xfId="6601"/>
    <cellStyle name="Vírgula 7 6 3 4 3" xfId="5370"/>
    <cellStyle name="Vírgula 7 6 3 4 3 2" xfId="11936"/>
    <cellStyle name="Vírgula 7 6 3 4 3 3" xfId="12024"/>
    <cellStyle name="Vírgula 7 6 3 5" xfId="3950"/>
    <cellStyle name="Vírgula 7 6 3 5 2" xfId="6091"/>
    <cellStyle name="Vírgula 7 6 3 6" xfId="6786"/>
    <cellStyle name="Vírgula 7 6 3 7" xfId="5104"/>
    <cellStyle name="Vírgula 7 6 3 8" xfId="9557"/>
    <cellStyle name="Vírgula 7 6 4" xfId="2438"/>
    <cellStyle name="Vírgula 7 6 4 2" xfId="3567"/>
    <cellStyle name="Vírgula 7 6 4 2 2" xfId="3859"/>
    <cellStyle name="Vírgula 7 6 4 2 2 2" xfId="6666"/>
    <cellStyle name="Vírgula 7 6 4 2 3" xfId="5736"/>
    <cellStyle name="Vírgula 7 6 4 3" xfId="4309"/>
    <cellStyle name="Vírgula 7 6 4 3 2" xfId="6466"/>
    <cellStyle name="Vírgula 7 6 4 4" xfId="6858"/>
    <cellStyle name="Vírgula 7 6 4 4 2" xfId="13307"/>
    <cellStyle name="Vírgula 7 6 4 4 3" xfId="11869"/>
    <cellStyle name="Vírgula 7 6 4 5" xfId="5176"/>
    <cellStyle name="Vírgula 7 6 4 6" xfId="10528"/>
    <cellStyle name="Vírgula 7 6 5" xfId="2439"/>
    <cellStyle name="Vírgula 7 6 5 2" xfId="2530"/>
    <cellStyle name="Vírgula 7 6 5 2 2" xfId="3592"/>
    <cellStyle name="Vírgula 7 6 5 2 2 2" xfId="4870"/>
    <cellStyle name="Vírgula 7 6 5 2 2 3" xfId="5761"/>
    <cellStyle name="Vírgula 7 6 5 2 3" xfId="4159"/>
    <cellStyle name="Vírgula 7 6 5 2 3 2" xfId="6491"/>
    <cellStyle name="Vírgula 7 6 5 3" xfId="2822"/>
    <cellStyle name="Vírgula 7 6 5 3 2" xfId="3650"/>
    <cellStyle name="Vírgula 7 6 5 3 2 2" xfId="4928"/>
    <cellStyle name="Vírgula 7 6 5 3 2 3" xfId="5819"/>
    <cellStyle name="Vírgula 7 6 5 3 2 3 2" xfId="11641"/>
    <cellStyle name="Vírgula 7 6 5 3 2 3 3" xfId="11095"/>
    <cellStyle name="Vírgula 7 6 5 3 3" xfId="8678"/>
    <cellStyle name="Vírgula 7 6 5 4" xfId="3568"/>
    <cellStyle name="Vírgula 7 6 5 4 2" xfId="4852"/>
    <cellStyle name="Vírgula 7 6 5 4 3" xfId="5737"/>
    <cellStyle name="Vírgula 7 6 5 5" xfId="4414"/>
    <cellStyle name="Vírgula 7 6 5 5 2" xfId="6467"/>
    <cellStyle name="Vírgula 7 6 5 6" xfId="10767"/>
    <cellStyle name="Vírgula 7 6 6" xfId="2432"/>
    <cellStyle name="Vírgula 7 6 6 2" xfId="2888"/>
    <cellStyle name="Vírgula 7 6 6 2 2" xfId="3665"/>
    <cellStyle name="Vírgula 7 6 6 2 2 2" xfId="4943"/>
    <cellStyle name="Vírgula 7 6 6 2 2 3" xfId="5834"/>
    <cellStyle name="Vírgula 7 6 6 2 2 3 2" xfId="11676"/>
    <cellStyle name="Vírgula 7 6 6 2 2 3 3" xfId="11976"/>
    <cellStyle name="Vírgula 7 6 6 2 3" xfId="8679"/>
    <cellStyle name="Vírgula 7 6 6 3" xfId="2820"/>
    <cellStyle name="Vírgula 7 6 6 3 2" xfId="3648"/>
    <cellStyle name="Vírgula 7 6 6 3 2 2" xfId="4926"/>
    <cellStyle name="Vírgula 7 6 6 3 2 3" xfId="5817"/>
    <cellStyle name="Vírgula 7 6 6 4" xfId="2666"/>
    <cellStyle name="Vírgula 7 6 6 4 2" xfId="3621"/>
    <cellStyle name="Vírgula 7 6 6 4 2 2" xfId="4899"/>
    <cellStyle name="Vírgula 7 6 6 4 2 3" xfId="5790"/>
    <cellStyle name="Vírgula 7 6 6 5" xfId="2599"/>
    <cellStyle name="Vírgula 7 6 6 5 2" xfId="3605"/>
    <cellStyle name="Vírgula 7 6 6 5 2 2" xfId="4883"/>
    <cellStyle name="Vírgula 7 6 6 5 2 3" xfId="5774"/>
    <cellStyle name="Vírgula 7 6 6 6" xfId="3561"/>
    <cellStyle name="Vírgula 7 6 6 6 2" xfId="4847"/>
    <cellStyle name="Vírgula 7 6 6 6 3" xfId="5730"/>
    <cellStyle name="Vírgula 7 6 6 7" xfId="4095"/>
    <cellStyle name="Vírgula 7 6 6 7 2" xfId="6460"/>
    <cellStyle name="Vírgula 7 6 6 8" xfId="10897"/>
    <cellStyle name="Vírgula 7 6 7" xfId="3090"/>
    <cellStyle name="Vírgula 7 6 7 2" xfId="4080"/>
    <cellStyle name="Vírgula 7 6 7 2 2" xfId="6530"/>
    <cellStyle name="Vírgula 7 6 7 3" xfId="5259"/>
    <cellStyle name="Vírgula 7 6 7 3 2" xfId="11204"/>
    <cellStyle name="Vírgula 7 6 7 3 3" xfId="11681"/>
    <cellStyle name="Vírgula 7 6 7 4" xfId="10962"/>
    <cellStyle name="Vírgula 7 6 7 4 2" xfId="14920"/>
    <cellStyle name="Vírgula 7 6 7 4 3" xfId="13594"/>
    <cellStyle name="Vírgula 7 6 8" xfId="3833"/>
    <cellStyle name="Vírgula 7 6 8 2" xfId="5975"/>
    <cellStyle name="Vírgula 7 6 8 2 2" xfId="10977"/>
    <cellStyle name="Vírgula 7 6 8 2 3" xfId="12919"/>
    <cellStyle name="Vírgula 7 6 8 3" xfId="12324"/>
    <cellStyle name="Vírgula 7 6 8 3 2" xfId="15381"/>
    <cellStyle name="Vírgula 7 6 8 3 3" xfId="13654"/>
    <cellStyle name="Vírgula 7 6 9" xfId="6709"/>
    <cellStyle name="Vírgula 7 6 9 2" xfId="11833"/>
    <cellStyle name="Vírgula 7 6 9 2 2" xfId="15095"/>
    <cellStyle name="Vírgula 7 6 9 2 3" xfId="13759"/>
    <cellStyle name="Vírgula 7 6 9 3" xfId="11660"/>
    <cellStyle name="Vírgula 7 6 9 4" xfId="12463"/>
    <cellStyle name="Vírgula 7 7" xfId="631"/>
    <cellStyle name="Vírgula 7 7 2" xfId="917"/>
    <cellStyle name="Vírgula 7 7 2 2" xfId="3202"/>
    <cellStyle name="Vírgula 7 7 2 2 2" xfId="4146"/>
    <cellStyle name="Vírgula 7 7 2 2 2 2" xfId="6602"/>
    <cellStyle name="Vírgula 7 7 2 2 3" xfId="5371"/>
    <cellStyle name="Vírgula 7 7 2 2 4" xfId="10533"/>
    <cellStyle name="Vírgula 7 7 2 3" xfId="3951"/>
    <cellStyle name="Vírgula 7 7 2 3 2" xfId="6092"/>
    <cellStyle name="Vírgula 7 7 2 4" xfId="6787"/>
    <cellStyle name="Vírgula 7 7 2 5" xfId="5105"/>
    <cellStyle name="Vírgula 7 7 2 6" xfId="9652"/>
    <cellStyle name="Vírgula 7 7 3" xfId="3092"/>
    <cellStyle name="Vírgula 7 7 3 2" xfId="4405"/>
    <cellStyle name="Vírgula 7 7 3 2 2" xfId="6532"/>
    <cellStyle name="Vírgula 7 7 3 3" xfId="5261"/>
    <cellStyle name="Vírgula 7 7 3 4" xfId="10532"/>
    <cellStyle name="Vírgula 7 7 4" xfId="3835"/>
    <cellStyle name="Vírgula 7 7 4 2" xfId="5977"/>
    <cellStyle name="Vírgula 7 7 5" xfId="6711"/>
    <cellStyle name="Vírgula 7 7 6" xfId="5029"/>
    <cellStyle name="Vírgula 7 7 7" xfId="9199"/>
    <cellStyle name="Vírgula 7 8" xfId="918"/>
    <cellStyle name="Vírgula 7 8 2" xfId="1087"/>
    <cellStyle name="Vírgula 7 8 2 2" xfId="2441"/>
    <cellStyle name="Vírgula 7 8 2 2 2" xfId="3570"/>
    <cellStyle name="Vírgula 7 8 2 2 2 2" xfId="4854"/>
    <cellStyle name="Vírgula 7 8 2 2 2 3" xfId="5739"/>
    <cellStyle name="Vírgula 7 8 2 2 3" xfId="4139"/>
    <cellStyle name="Vírgula 7 8 2 2 3 2" xfId="6469"/>
    <cellStyle name="Vírgula 7 8 2 2 4" xfId="10535"/>
    <cellStyle name="Vírgula 7 8 2 3" xfId="3219"/>
    <cellStyle name="Vírgula 7 8 2 3 2" xfId="3982"/>
    <cellStyle name="Vírgula 7 8 2 3 2 2" xfId="6613"/>
    <cellStyle name="Vírgula 7 8 2 3 3" xfId="5388"/>
    <cellStyle name="Vírgula 7 8 2 4" xfId="3996"/>
    <cellStyle name="Vírgula 7 8 2 4 2" xfId="6112"/>
    <cellStyle name="Vírgula 7 8 2 5" xfId="6799"/>
    <cellStyle name="Vírgula 7 8 2 6" xfId="5117"/>
    <cellStyle name="Vírgula 7 8 2 7" xfId="9753"/>
    <cellStyle name="Vírgula 7 8 3" xfId="2440"/>
    <cellStyle name="Vírgula 7 8 3 2" xfId="2890"/>
    <cellStyle name="Vírgula 7 8 3 2 2" xfId="3667"/>
    <cellStyle name="Vírgula 7 8 3 2 2 2" xfId="4945"/>
    <cellStyle name="Vírgula 7 8 3 2 2 3" xfId="5836"/>
    <cellStyle name="Vírgula 7 8 3 3" xfId="2823"/>
    <cellStyle name="Vírgula 7 8 3 3 2" xfId="3651"/>
    <cellStyle name="Vírgula 7 8 3 3 2 2" xfId="4929"/>
    <cellStyle name="Vírgula 7 8 3 3 2 3" xfId="5820"/>
    <cellStyle name="Vírgula 7 8 3 4" xfId="2668"/>
    <cellStyle name="Vírgula 7 8 3 4 2" xfId="3623"/>
    <cellStyle name="Vírgula 7 8 3 4 2 2" xfId="4901"/>
    <cellStyle name="Vírgula 7 8 3 4 2 3" xfId="5792"/>
    <cellStyle name="Vírgula 7 8 3 5" xfId="2601"/>
    <cellStyle name="Vírgula 7 8 3 5 2" xfId="3607"/>
    <cellStyle name="Vírgula 7 8 3 5 2 2" xfId="4885"/>
    <cellStyle name="Vírgula 7 8 3 5 2 3" xfId="5776"/>
    <cellStyle name="Vírgula 7 8 3 6" xfId="3569"/>
    <cellStyle name="Vírgula 7 8 3 6 2" xfId="4853"/>
    <cellStyle name="Vírgula 7 8 3 6 3" xfId="5738"/>
    <cellStyle name="Vírgula 7 8 3 7" xfId="4215"/>
    <cellStyle name="Vírgula 7 8 3 7 2" xfId="6468"/>
    <cellStyle name="Vírgula 7 8 3 8" xfId="10534"/>
    <cellStyle name="Vírgula 7 8 4" xfId="3203"/>
    <cellStyle name="Vírgula 7 8 4 2" xfId="3737"/>
    <cellStyle name="Vírgula 7 8 4 2 2" xfId="6603"/>
    <cellStyle name="Vírgula 7 8 4 3" xfId="5372"/>
    <cellStyle name="Vírgula 7 8 4 3 2" xfId="12477"/>
    <cellStyle name="Vírgula 7 8 4 3 3" xfId="11194"/>
    <cellStyle name="Vírgula 7 8 5" xfId="3952"/>
    <cellStyle name="Vírgula 7 8 5 2" xfId="6093"/>
    <cellStyle name="Vírgula 7 8 5 2 2" xfId="10978"/>
    <cellStyle name="Vírgula 7 8 5 2 3" xfId="11272"/>
    <cellStyle name="Vírgula 7 8 6" xfId="6788"/>
    <cellStyle name="Vírgula 7 8 7" xfId="5106"/>
    <cellStyle name="Vírgula 7 9" xfId="1088"/>
    <cellStyle name="Vírgula 7 9 2" xfId="2443"/>
    <cellStyle name="Vírgula 7 9 2 2" xfId="3572"/>
    <cellStyle name="Vírgula 7 9 2 2 2" xfId="4856"/>
    <cellStyle name="Vírgula 7 9 2 2 3" xfId="5741"/>
    <cellStyle name="Vírgula 7 9 2 2 4" xfId="10537"/>
    <cellStyle name="Vírgula 7 9 2 3" xfId="4083"/>
    <cellStyle name="Vírgula 7 9 2 3 2" xfId="6471"/>
    <cellStyle name="Vírgula 7 9 2 4" xfId="9604"/>
    <cellStyle name="Vírgula 7 9 3" xfId="2442"/>
    <cellStyle name="Vírgula 7 9 3 2" xfId="2891"/>
    <cellStyle name="Vírgula 7 9 3 2 2" xfId="3668"/>
    <cellStyle name="Vírgula 7 9 3 2 2 2" xfId="4946"/>
    <cellStyle name="Vírgula 7 9 3 2 2 3" xfId="5837"/>
    <cellStyle name="Vírgula 7 9 3 3" xfId="2824"/>
    <cellStyle name="Vírgula 7 9 3 3 2" xfId="3652"/>
    <cellStyle name="Vírgula 7 9 3 3 2 2" xfId="4930"/>
    <cellStyle name="Vírgula 7 9 3 3 2 3" xfId="5821"/>
    <cellStyle name="Vírgula 7 9 3 4" xfId="2669"/>
    <cellStyle name="Vírgula 7 9 3 4 2" xfId="3624"/>
    <cellStyle name="Vírgula 7 9 3 4 2 2" xfId="4902"/>
    <cellStyle name="Vírgula 7 9 3 4 2 3" xfId="5793"/>
    <cellStyle name="Vírgula 7 9 3 5" xfId="2602"/>
    <cellStyle name="Vírgula 7 9 3 5 2" xfId="3608"/>
    <cellStyle name="Vírgula 7 9 3 5 2 2" xfId="4886"/>
    <cellStyle name="Vírgula 7 9 3 5 2 3" xfId="5777"/>
    <cellStyle name="Vírgula 7 9 3 6" xfId="3571"/>
    <cellStyle name="Vírgula 7 9 3 6 2" xfId="4855"/>
    <cellStyle name="Vírgula 7 9 3 6 3" xfId="5740"/>
    <cellStyle name="Vírgula 7 9 3 7" xfId="4068"/>
    <cellStyle name="Vírgula 7 9 3 7 2" xfId="6470"/>
    <cellStyle name="Vírgula 7 9 3 8" xfId="10536"/>
    <cellStyle name="Vírgula 7 9 4" xfId="3220"/>
    <cellStyle name="Vírgula 7 9 4 2" xfId="4055"/>
    <cellStyle name="Vírgula 7 9 4 2 2" xfId="6614"/>
    <cellStyle name="Vírgula 7 9 4 3" xfId="5389"/>
    <cellStyle name="Vírgula 7 9 4 3 2" xfId="12015"/>
    <cellStyle name="Vírgula 7 9 4 3 3" xfId="12325"/>
    <cellStyle name="Vírgula 7 9 5" xfId="3997"/>
    <cellStyle name="Vírgula 7 9 5 2" xfId="6113"/>
    <cellStyle name="Vírgula 7 9 6" xfId="6800"/>
    <cellStyle name="Vírgula 7 9 7" xfId="5118"/>
    <cellStyle name="Vírgula 8" xfId="343"/>
    <cellStyle name="Vírgula 8 10" xfId="3754"/>
    <cellStyle name="Vírgula 8 10 2" xfId="6496"/>
    <cellStyle name="Vírgula 8 10 2 2" xfId="8680"/>
    <cellStyle name="Vírgula 8 10 2 3" xfId="11523"/>
    <cellStyle name="Vírgula 8 10 3" xfId="8681"/>
    <cellStyle name="Vírgula 8 10 4" xfId="13647"/>
    <cellStyle name="Vírgula 8 11" xfId="3853"/>
    <cellStyle name="Vírgula 8 11 2" xfId="6503"/>
    <cellStyle name="Vírgula 8 11 2 2" xfId="13246"/>
    <cellStyle name="Vírgula 8 11 2 3" xfId="11367"/>
    <cellStyle name="Vírgula 8 11 3" xfId="12572"/>
    <cellStyle name="Vírgula 8 11 3 2" xfId="15440"/>
    <cellStyle name="Vírgula 8 11 3 3" xfId="13684"/>
    <cellStyle name="Vírgula 8 12" xfId="5866"/>
    <cellStyle name="Vírgula 8 12 2" xfId="12041"/>
    <cellStyle name="Vírgula 8 12 2 2" xfId="15127"/>
    <cellStyle name="Vírgula 8 12 2 3" xfId="13750"/>
    <cellStyle name="Vírgula 8 12 3" xfId="12491"/>
    <cellStyle name="Vírgula 8 12 4" xfId="12464"/>
    <cellStyle name="Vírgula 8 13" xfId="6681"/>
    <cellStyle name="Vírgula 8 13 2" xfId="8682"/>
    <cellStyle name="Vírgula 8 13 2 2" xfId="8683"/>
    <cellStyle name="Vírgula 8 13 3" xfId="8684"/>
    <cellStyle name="Vírgula 8 13 4" xfId="11730"/>
    <cellStyle name="Vírgula 8 14" xfId="4998"/>
    <cellStyle name="Vírgula 8 14 2" xfId="8685"/>
    <cellStyle name="Vírgula 8 14 2 2" xfId="8686"/>
    <cellStyle name="Vírgula 8 14 3" xfId="8687"/>
    <cellStyle name="Vírgula 8 15" xfId="8688"/>
    <cellStyle name="Vírgula 8 15 2" xfId="11913"/>
    <cellStyle name="Vírgula 8 15 3" xfId="12980"/>
    <cellStyle name="Vírgula 8 16" xfId="8689"/>
    <cellStyle name="Vírgula 8 16 2" xfId="13291"/>
    <cellStyle name="Vírgula 8 16 3" xfId="11779"/>
    <cellStyle name="Vírgula 8 17" xfId="8690"/>
    <cellStyle name="Vírgula 8 18" xfId="8691"/>
    <cellStyle name="Vírgula 8 19" xfId="8692"/>
    <cellStyle name="Vírgula 8 2" xfId="344"/>
    <cellStyle name="Vírgula 8 2 10" xfId="4999"/>
    <cellStyle name="Vírgula 8 2 11" xfId="10818"/>
    <cellStyle name="Vírgula 8 2 2" xfId="632"/>
    <cellStyle name="Vírgula 8 2 2 2" xfId="919"/>
    <cellStyle name="Vírgula 8 2 2 2 2" xfId="3204"/>
    <cellStyle name="Vírgula 8 2 2 2 2 2" xfId="4321"/>
    <cellStyle name="Vírgula 8 2 2 2 2 2 2" xfId="6604"/>
    <cellStyle name="Vírgula 8 2 2 2 2 2 3" xfId="10540"/>
    <cellStyle name="Vírgula 8 2 2 2 2 3" xfId="5373"/>
    <cellStyle name="Vírgula 8 2 2 2 2 4" xfId="9800"/>
    <cellStyle name="Vírgula 8 2 2 2 3" xfId="3953"/>
    <cellStyle name="Vírgula 8 2 2 2 3 2" xfId="6094"/>
    <cellStyle name="Vírgula 8 2 2 2 3 3" xfId="10539"/>
    <cellStyle name="Vírgula 8 2 2 2 4" xfId="6789"/>
    <cellStyle name="Vírgula 8 2 2 2 5" xfId="5107"/>
    <cellStyle name="Vírgula 8 2 2 2 6" xfId="9381"/>
    <cellStyle name="Vírgula 8 2 2 3" xfId="3093"/>
    <cellStyle name="Vírgula 8 2 2 3 2" xfId="3734"/>
    <cellStyle name="Vírgula 8 2 2 3 2 2" xfId="6533"/>
    <cellStyle name="Vírgula 8 2 2 3 2 3" xfId="10541"/>
    <cellStyle name="Vírgula 8 2 2 3 3" xfId="5262"/>
    <cellStyle name="Vírgula 8 2 2 3 4" xfId="9519"/>
    <cellStyle name="Vírgula 8 2 2 4" xfId="3836"/>
    <cellStyle name="Vírgula 8 2 2 4 2" xfId="5978"/>
    <cellStyle name="Vírgula 8 2 2 4 3" xfId="10538"/>
    <cellStyle name="Vírgula 8 2 2 5" xfId="6712"/>
    <cellStyle name="Vírgula 8 2 2 5 2" xfId="10731"/>
    <cellStyle name="Vírgula 8 2 2 6" xfId="5030"/>
    <cellStyle name="Vírgula 8 2 2 6 2" xfId="10861"/>
    <cellStyle name="Vírgula 8 2 2 7" xfId="9262"/>
    <cellStyle name="Vírgula 8 2 3" xfId="920"/>
    <cellStyle name="Vírgula 8 2 3 2" xfId="2446"/>
    <cellStyle name="Vírgula 8 2 3 2 2" xfId="3575"/>
    <cellStyle name="Vírgula 8 2 3 2 2 2" xfId="4379"/>
    <cellStyle name="Vírgula 8 2 3 2 2 2 2" xfId="6668"/>
    <cellStyle name="Vírgula 8 2 3 2 2 2 3" xfId="10543"/>
    <cellStyle name="Vírgula 8 2 3 2 2 3" xfId="5744"/>
    <cellStyle name="Vírgula 8 2 3 2 2 4" xfId="9843"/>
    <cellStyle name="Vírgula 8 2 3 2 3" xfId="4312"/>
    <cellStyle name="Vírgula 8 2 3 2 3 2" xfId="6474"/>
    <cellStyle name="Vírgula 8 2 3 2 3 3" xfId="10542"/>
    <cellStyle name="Vírgula 8 2 3 2 4" xfId="6860"/>
    <cellStyle name="Vírgula 8 2 3 2 5" xfId="5178"/>
    <cellStyle name="Vírgula 8 2 3 2 6" xfId="9422"/>
    <cellStyle name="Vírgula 8 2 3 3" xfId="2445"/>
    <cellStyle name="Vírgula 8 2 3 3 2" xfId="3574"/>
    <cellStyle name="Vírgula 8 2 3 3 2 2" xfId="4041"/>
    <cellStyle name="Vírgula 8 2 3 3 2 2 2" xfId="6667"/>
    <cellStyle name="Vírgula 8 2 3 3 2 3" xfId="5743"/>
    <cellStyle name="Vírgula 8 2 3 3 2 4" xfId="10544"/>
    <cellStyle name="Vírgula 8 2 3 3 3" xfId="4311"/>
    <cellStyle name="Vírgula 8 2 3 3 3 2" xfId="6473"/>
    <cellStyle name="Vírgula 8 2 3 3 4" xfId="6859"/>
    <cellStyle name="Vírgula 8 2 3 3 5" xfId="5177"/>
    <cellStyle name="Vírgula 8 2 3 3 6" xfId="9562"/>
    <cellStyle name="Vírgula 8 2 3 4" xfId="3205"/>
    <cellStyle name="Vírgula 8 2 3 4 2" xfId="4032"/>
    <cellStyle name="Vírgula 8 2 3 4 2 2" xfId="6605"/>
    <cellStyle name="Vírgula 8 2 3 4 3" xfId="5374"/>
    <cellStyle name="Vírgula 8 2 3 4 3 2" xfId="12478"/>
    <cellStyle name="Vírgula 8 2 3 4 3 3" xfId="13228"/>
    <cellStyle name="Vírgula 8 2 3 5" xfId="3954"/>
    <cellStyle name="Vírgula 8 2 3 5 2" xfId="6095"/>
    <cellStyle name="Vírgula 8 2 3 5 2 2" xfId="12942"/>
    <cellStyle name="Vírgula 8 2 3 5 2 3" xfId="11100"/>
    <cellStyle name="Vírgula 8 2 3 6" xfId="6790"/>
    <cellStyle name="Vírgula 8 2 3 7" xfId="5108"/>
    <cellStyle name="Vírgula 8 2 4" xfId="2447"/>
    <cellStyle name="Vírgula 8 2 4 2" xfId="3576"/>
    <cellStyle name="Vírgula 8 2 4 2 2" xfId="3883"/>
    <cellStyle name="Vírgula 8 2 4 2 2 2" xfId="6669"/>
    <cellStyle name="Vírgula 8 2 4 2 2 3" xfId="10546"/>
    <cellStyle name="Vírgula 8 2 4 2 3" xfId="5745"/>
    <cellStyle name="Vírgula 8 2 4 2 4" xfId="9656"/>
    <cellStyle name="Vírgula 8 2 4 3" xfId="4313"/>
    <cellStyle name="Vírgula 8 2 4 3 2" xfId="6475"/>
    <cellStyle name="Vírgula 8 2 4 3 3" xfId="10545"/>
    <cellStyle name="Vírgula 8 2 4 4" xfId="6861"/>
    <cellStyle name="Vírgula 8 2 4 5" xfId="5179"/>
    <cellStyle name="Vírgula 8 2 4 6" xfId="9203"/>
    <cellStyle name="Vírgula 8 2 5" xfId="3051"/>
    <cellStyle name="Vírgula 8 2 5 2" xfId="4009"/>
    <cellStyle name="Vírgula 8 2 5 2 2" xfId="5917"/>
    <cellStyle name="Vírgula 8 2 5 2 2 2" xfId="11666"/>
    <cellStyle name="Vírgula 8 2 5 2 2 3" xfId="11898"/>
    <cellStyle name="Vírgula 8 2 5 2 3" xfId="13701"/>
    <cellStyle name="Vírgula 8 2 5 3" xfId="5220"/>
    <cellStyle name="Vírgula 8 2 5 3 2" xfId="11548"/>
    <cellStyle name="Vírgula 8 2 5 4" xfId="12006"/>
    <cellStyle name="Vírgula 8 2 5 4 2" xfId="15125"/>
    <cellStyle name="Vírgula 8 2 5 4 3" xfId="13579"/>
    <cellStyle name="Vírgula 8 2 6" xfId="3755"/>
    <cellStyle name="Vírgula 8 2 6 2" xfId="6497"/>
    <cellStyle name="Vírgula 8 2 6 2 2" xfId="8693"/>
    <cellStyle name="Vírgula 8 2 6 2 2 2" xfId="10548"/>
    <cellStyle name="Vírgula 8 2 6 2 3" xfId="12333"/>
    <cellStyle name="Vírgula 8 2 6 3" xfId="8694"/>
    <cellStyle name="Vírgula 8 2 6 3 2" xfId="10547"/>
    <cellStyle name="Vírgula 8 2 6 4" xfId="13648"/>
    <cellStyle name="Vírgula 8 2 7" xfId="3976"/>
    <cellStyle name="Vírgula 8 2 7 2" xfId="6504"/>
    <cellStyle name="Vírgula 8 2 7 2 2" xfId="8695"/>
    <cellStyle name="Vírgula 8 2 7 2 3" xfId="10961"/>
    <cellStyle name="Vírgula 8 2 7 3" xfId="8696"/>
    <cellStyle name="Vírgula 8 2 8" xfId="5867"/>
    <cellStyle name="Vírgula 8 2 9" xfId="6682"/>
    <cellStyle name="Vírgula 8 3" xfId="633"/>
    <cellStyle name="Vírgula 8 3 10" xfId="10687"/>
    <cellStyle name="Vírgula 8 3 11" xfId="10819"/>
    <cellStyle name="Vírgula 8 3 12" xfId="8968"/>
    <cellStyle name="Vírgula 8 3 2" xfId="921"/>
    <cellStyle name="Vírgula 8 3 2 2" xfId="3206"/>
    <cellStyle name="Vírgula 8 3 2 2 2" xfId="4092"/>
    <cellStyle name="Vírgula 8 3 2 2 2 2" xfId="6606"/>
    <cellStyle name="Vírgula 8 3 2 2 2 2 2" xfId="10551"/>
    <cellStyle name="Vírgula 8 3 2 2 2 3" xfId="9801"/>
    <cellStyle name="Vírgula 8 3 2 2 3" xfId="5375"/>
    <cellStyle name="Vírgula 8 3 2 2 3 2" xfId="10550"/>
    <cellStyle name="Vírgula 8 3 2 2 4" xfId="9382"/>
    <cellStyle name="Vírgula 8 3 2 3" xfId="3955"/>
    <cellStyle name="Vírgula 8 3 2 3 2" xfId="6096"/>
    <cellStyle name="Vírgula 8 3 2 3 2 2" xfId="10552"/>
    <cellStyle name="Vírgula 8 3 2 3 3" xfId="9520"/>
    <cellStyle name="Vírgula 8 3 2 4" xfId="6791"/>
    <cellStyle name="Vírgula 8 3 2 4 2" xfId="10549"/>
    <cellStyle name="Vírgula 8 3 2 5" xfId="5109"/>
    <cellStyle name="Vírgula 8 3 2 5 2" xfId="10732"/>
    <cellStyle name="Vírgula 8 3 2 6" xfId="10862"/>
    <cellStyle name="Vírgula 8 3 2 7" xfId="9263"/>
    <cellStyle name="Vírgula 8 3 3" xfId="3094"/>
    <cellStyle name="Vírgula 8 3 3 2" xfId="4171"/>
    <cellStyle name="Vírgula 8 3 3 2 2" xfId="6534"/>
    <cellStyle name="Vírgula 8 3 3 2 2 2" xfId="10555"/>
    <cellStyle name="Vírgula 8 3 3 2 2 3" xfId="9844"/>
    <cellStyle name="Vírgula 8 3 3 2 3" xfId="10554"/>
    <cellStyle name="Vírgula 8 3 3 2 4" xfId="9423"/>
    <cellStyle name="Vírgula 8 3 3 3" xfId="5263"/>
    <cellStyle name="Vírgula 8 3 3 3 2" xfId="10556"/>
    <cellStyle name="Vírgula 8 3 3 3 3" xfId="9563"/>
    <cellStyle name="Vírgula 8 3 3 4" xfId="10553"/>
    <cellStyle name="Vírgula 8 3 3 5" xfId="10772"/>
    <cellStyle name="Vírgula 8 3 3 6" xfId="10902"/>
    <cellStyle name="Vírgula 8 3 3 7" xfId="9299"/>
    <cellStyle name="Vírgula 8 3 4" xfId="3837"/>
    <cellStyle name="Vírgula 8 3 4 2" xfId="5979"/>
    <cellStyle name="Vírgula 8 3 4 2 2" xfId="10558"/>
    <cellStyle name="Vírgula 8 3 4 2 3" xfId="9657"/>
    <cellStyle name="Vírgula 8 3 4 3" xfId="10557"/>
    <cellStyle name="Vírgula 8 3 4 4" xfId="9204"/>
    <cellStyle name="Vírgula 8 3 5" xfId="6713"/>
    <cellStyle name="Vírgula 8 3 5 2" xfId="9756"/>
    <cellStyle name="Vírgula 8 3 5 2 2" xfId="10560"/>
    <cellStyle name="Vírgula 8 3 5 3" xfId="10559"/>
    <cellStyle name="Vírgula 8 3 5 4" xfId="9342"/>
    <cellStyle name="Vírgula 8 3 6" xfId="5031"/>
    <cellStyle name="Vírgula 8 3 6 2" xfId="9608"/>
    <cellStyle name="Vírgula 8 3 6 2 2" xfId="10562"/>
    <cellStyle name="Vírgula 8 3 6 3" xfId="10561"/>
    <cellStyle name="Vírgula 8 3 6 4" xfId="9127"/>
    <cellStyle name="Vírgula 8 3 7" xfId="9476"/>
    <cellStyle name="Vírgula 8 3 7 2" xfId="10563"/>
    <cellStyle name="Vírgula 8 3 8" xfId="9900"/>
    <cellStyle name="Vírgula 8 3 9" xfId="9060"/>
    <cellStyle name="Vírgula 8 4" xfId="922"/>
    <cellStyle name="Vírgula 8 4 2" xfId="2450"/>
    <cellStyle name="Vírgula 8 4 2 2" xfId="3578"/>
    <cellStyle name="Vírgula 8 4 2 2 2" xfId="4368"/>
    <cellStyle name="Vírgula 8 4 2 2 2 2" xfId="6671"/>
    <cellStyle name="Vírgula 8 4 2 2 2 3" xfId="10565"/>
    <cellStyle name="Vírgula 8 4 2 2 3" xfId="5747"/>
    <cellStyle name="Vírgula 8 4 2 2 4" xfId="9799"/>
    <cellStyle name="Vírgula 8 4 2 3" xfId="4315"/>
    <cellStyle name="Vírgula 8 4 2 3 2" xfId="6477"/>
    <cellStyle name="Vírgula 8 4 2 3 3" xfId="10564"/>
    <cellStyle name="Vírgula 8 4 2 4" xfId="6863"/>
    <cellStyle name="Vírgula 8 4 2 5" xfId="5181"/>
    <cellStyle name="Vírgula 8 4 2 6" xfId="9380"/>
    <cellStyle name="Vírgula 8 4 2 6 2" xfId="14888"/>
    <cellStyle name="Vírgula 8 4 2 6 3" xfId="13531"/>
    <cellStyle name="Vírgula 8 4 2 7" xfId="13417"/>
    <cellStyle name="Vírgula 8 4 3" xfId="2449"/>
    <cellStyle name="Vírgula 8 4 3 2" xfId="3577"/>
    <cellStyle name="Vírgula 8 4 3 2 2" xfId="3968"/>
    <cellStyle name="Vírgula 8 4 3 2 2 2" xfId="6670"/>
    <cellStyle name="Vírgula 8 4 3 2 3" xfId="5746"/>
    <cellStyle name="Vírgula 8 4 3 2 4" xfId="10566"/>
    <cellStyle name="Vírgula 8 4 3 3" xfId="4314"/>
    <cellStyle name="Vírgula 8 4 3 3 2" xfId="6476"/>
    <cellStyle name="Vírgula 8 4 3 4" xfId="6862"/>
    <cellStyle name="Vírgula 8 4 3 5" xfId="5180"/>
    <cellStyle name="Vírgula 8 4 3 6" xfId="9518"/>
    <cellStyle name="Vírgula 8 4 4" xfId="3207"/>
    <cellStyle name="Vírgula 8 4 4 2" xfId="3707"/>
    <cellStyle name="Vírgula 8 4 4 2 2" xfId="6607"/>
    <cellStyle name="Vírgula 8 4 4 3" xfId="5376"/>
    <cellStyle name="Vírgula 8 4 4 3 2" xfId="11178"/>
    <cellStyle name="Vírgula 8 4 4 3 3" xfId="13279"/>
    <cellStyle name="Vírgula 8 4 4 4" xfId="12968"/>
    <cellStyle name="Vírgula 8 4 5" xfId="3956"/>
    <cellStyle name="Vírgula 8 4 5 2" xfId="6097"/>
    <cellStyle name="Vírgula 8 4 6" xfId="6792"/>
    <cellStyle name="Vírgula 8 4 7" xfId="5110"/>
    <cellStyle name="Vírgula 8 5" xfId="2451"/>
    <cellStyle name="Vírgula 8 5 2" xfId="3579"/>
    <cellStyle name="Vírgula 8 5 2 2" xfId="4858"/>
    <cellStyle name="Vírgula 8 5 2 2 2" xfId="10569"/>
    <cellStyle name="Vírgula 8 5 2 2 2 2" xfId="13354"/>
    <cellStyle name="Vírgula 8 5 2 2 2 3" xfId="12874"/>
    <cellStyle name="Vírgula 8 5 2 2 3" xfId="9842"/>
    <cellStyle name="Vírgula 8 5 2 3" xfId="5748"/>
    <cellStyle name="Vírgula 8 5 2 3 2" xfId="10568"/>
    <cellStyle name="Vírgula 8 5 2 3 3" xfId="11751"/>
    <cellStyle name="Vírgula 8 5 2 3 4" xfId="11562"/>
    <cellStyle name="Vírgula 8 5 2 4" xfId="9421"/>
    <cellStyle name="Vírgula 8 5 2 4 2" xfId="14890"/>
    <cellStyle name="Vírgula 8 5 2 4 3" xfId="13635"/>
    <cellStyle name="Vírgula 8 5 3" xfId="4263"/>
    <cellStyle name="Vírgula 8 5 3 2" xfId="6478"/>
    <cellStyle name="Vírgula 8 5 3 2 2" xfId="10570"/>
    <cellStyle name="Vírgula 8 5 3 2 3" xfId="11205"/>
    <cellStyle name="Vírgula 8 5 3 2 4" xfId="12037"/>
    <cellStyle name="Vírgula 8 5 3 3" xfId="9561"/>
    <cellStyle name="Vírgula 8 5 4" xfId="8697"/>
    <cellStyle name="Vírgula 8 5 4 2" xfId="10567"/>
    <cellStyle name="Vírgula 8 5 4 2 2" xfId="13353"/>
    <cellStyle name="Vírgula 8 5 4 2 3" xfId="11099"/>
    <cellStyle name="Vírgula 8 5 4 3" xfId="10910"/>
    <cellStyle name="Vírgula 8 5 5" xfId="8698"/>
    <cellStyle name="Vírgula 8 5 5 2" xfId="10771"/>
    <cellStyle name="Vírgula 8 5 6" xfId="10901"/>
    <cellStyle name="Vírgula 8 5 6 2" xfId="14914"/>
    <cellStyle name="Vírgula 8 5 6 3" xfId="13532"/>
    <cellStyle name="Vírgula 8 5 7" xfId="9298"/>
    <cellStyle name="Vírgula 8 6" xfId="2452"/>
    <cellStyle name="Vírgula 8 6 2" xfId="3580"/>
    <cellStyle name="Vírgula 8 6 2 2" xfId="3959"/>
    <cellStyle name="Vírgula 8 6 2 2 2" xfId="6672"/>
    <cellStyle name="Vírgula 8 6 2 2 3" xfId="10572"/>
    <cellStyle name="Vírgula 8 6 2 3" xfId="5749"/>
    <cellStyle name="Vírgula 8 6 2 4" xfId="9655"/>
    <cellStyle name="Vírgula 8 6 3" xfId="4316"/>
    <cellStyle name="Vírgula 8 6 3 2" xfId="6479"/>
    <cellStyle name="Vírgula 8 6 3 3" xfId="10571"/>
    <cellStyle name="Vírgula 8 6 4" xfId="6864"/>
    <cellStyle name="Vírgula 8 6 5" xfId="5182"/>
    <cellStyle name="Vírgula 8 6 6" xfId="9202"/>
    <cellStyle name="Vírgula 8 7" xfId="2453"/>
    <cellStyle name="Vírgula 8 7 2" xfId="3581"/>
    <cellStyle name="Vírgula 8 7 2 2" xfId="4859"/>
    <cellStyle name="Vírgula 8 7 2 2 2" xfId="10574"/>
    <cellStyle name="Vírgula 8 7 2 3" xfId="5750"/>
    <cellStyle name="Vírgula 8 7 2 4" xfId="9755"/>
    <cellStyle name="Vírgula 8 7 3" xfId="4081"/>
    <cellStyle name="Vírgula 8 7 3 2" xfId="6480"/>
    <cellStyle name="Vírgula 8 7 3 3" xfId="10573"/>
    <cellStyle name="Vírgula 8 7 4" xfId="9341"/>
    <cellStyle name="Vírgula 8 8" xfId="2444"/>
    <cellStyle name="Vírgula 8 8 2" xfId="3573"/>
    <cellStyle name="Vírgula 8 8 2 2" xfId="4857"/>
    <cellStyle name="Vírgula 8 8 2 2 2" xfId="10576"/>
    <cellStyle name="Vírgula 8 8 2 3" xfId="5742"/>
    <cellStyle name="Vírgula 8 8 2 4" xfId="9607"/>
    <cellStyle name="Vírgula 8 8 3" xfId="4138"/>
    <cellStyle name="Vírgula 8 8 3 2" xfId="6472"/>
    <cellStyle name="Vírgula 8 8 3 3" xfId="10575"/>
    <cellStyle name="Vírgula 8 8 4" xfId="9126"/>
    <cellStyle name="Vírgula 8 9" xfId="3050"/>
    <cellStyle name="Vírgula 8 9 2" xfId="3727"/>
    <cellStyle name="Vírgula 8 9 2 2" xfId="5916"/>
    <cellStyle name="Vírgula 8 9 2 2 2" xfId="11114"/>
    <cellStyle name="Vírgula 8 9 2 2 3" xfId="11488"/>
    <cellStyle name="Vírgula 8 9 2 3" xfId="13677"/>
    <cellStyle name="Vírgula 8 9 3" xfId="5219"/>
    <cellStyle name="Vírgula 8 9 3 2" xfId="12850"/>
    <cellStyle name="Vírgula 8 9 4" xfId="11849"/>
    <cellStyle name="Vírgula 8 9 4 2" xfId="15099"/>
    <cellStyle name="Vírgula 8 9 4 3" xfId="13578"/>
    <cellStyle name="Vírgula 9" xfId="345"/>
    <cellStyle name="Vírgula 9 2" xfId="923"/>
    <cellStyle name="Vírgula 9 2 2" xfId="2455"/>
    <cellStyle name="Vírgula 9 2 2 2" xfId="3583"/>
    <cellStyle name="Vírgula 9 2 2 2 2" xfId="4861"/>
    <cellStyle name="Vírgula 9 2 2 2 3" xfId="5752"/>
    <cellStyle name="Vírgula 9 2 2 3" xfId="4057"/>
    <cellStyle name="Vírgula 9 2 2 3 2" xfId="6482"/>
    <cellStyle name="Vírgula 9 2 2 4" xfId="13533"/>
    <cellStyle name="Vírgula 9 2 2 5" xfId="13418"/>
    <cellStyle name="Vírgula 9 2 3" xfId="3208"/>
    <cellStyle name="Vírgula 9 2 3 2" xfId="4380"/>
    <cellStyle name="Vírgula 9 2 3 2 2" xfId="6608"/>
    <cellStyle name="Vírgula 9 2 3 3" xfId="5377"/>
    <cellStyle name="Vírgula 9 2 3 3 2" xfId="12479"/>
    <cellStyle name="Vírgula 9 2 3 3 3" xfId="11561"/>
    <cellStyle name="Vírgula 9 2 3 4" xfId="12965"/>
    <cellStyle name="Vírgula 9 2 4" xfId="3957"/>
    <cellStyle name="Vírgula 9 2 4 2" xfId="6098"/>
    <cellStyle name="Vírgula 9 2 5" xfId="6793"/>
    <cellStyle name="Vírgula 9 2 6" xfId="5111"/>
    <cellStyle name="Vírgula 9 3" xfId="2456"/>
    <cellStyle name="Vírgula 9 3 2" xfId="3584"/>
    <cellStyle name="Vírgula 9 3 2 2" xfId="4862"/>
    <cellStyle name="Vírgula 9 3 2 3" xfId="5753"/>
    <cellStyle name="Vírgula 9 3 2 3 2" xfId="11713"/>
    <cellStyle name="Vírgula 9 3 2 3 3" xfId="11457"/>
    <cellStyle name="Vírgula 9 3 2 4" xfId="11459"/>
    <cellStyle name="Vírgula 9 3 3" xfId="3691"/>
    <cellStyle name="Vírgula 9 3 3 2" xfId="6483"/>
    <cellStyle name="Vírgula 9 3 4" xfId="13534"/>
    <cellStyle name="Vírgula 9 4" xfId="2457"/>
    <cellStyle name="Vírgula 9 4 2" xfId="3585"/>
    <cellStyle name="Vírgula 9 4 2 2" xfId="4863"/>
    <cellStyle name="Vírgula 9 4 2 3" xfId="5754"/>
    <cellStyle name="Vírgula 9 4 3" xfId="4112"/>
    <cellStyle name="Vírgula 9 4 3 2" xfId="6484"/>
    <cellStyle name="Vírgula 9 5" xfId="2454"/>
    <cellStyle name="Vírgula 9 5 2" xfId="3582"/>
    <cellStyle name="Vírgula 9 5 2 2" xfId="4860"/>
    <cellStyle name="Vírgula 9 5 2 3" xfId="5751"/>
    <cellStyle name="Vírgula 9 5 3" xfId="4407"/>
    <cellStyle name="Vírgula 9 5 3 2" xfId="6481"/>
    <cellStyle name="Vírgula 9 6" xfId="4033"/>
    <cellStyle name="Vírgula 9 6 2" xfId="5918"/>
    <cellStyle name="Vírgula 9 6 2 2" xfId="11617"/>
    <cellStyle name="Vírgula 9 6 2 3" xfId="11525"/>
    <cellStyle name="Vírgula 9 6 3" xfId="12350"/>
    <cellStyle name="Vírgula 9 6 3 2" xfId="15388"/>
    <cellStyle name="Vírgula 9 6 3 3" xfId="13705"/>
    <cellStyle name="Vírgula 9 7" xfId="8699"/>
    <cellStyle name="Vírgula 9 7 2" xfId="11639"/>
    <cellStyle name="Vírgula 9 7 3" xfId="11003"/>
    <cellStyle name="Vírgula 9 8" xfId="8700"/>
    <cellStyle name="Vírgula 9 8 2" xfId="11289"/>
    <cellStyle name="Vírgula 9 8 3" xfId="13113"/>
    <cellStyle name="Vírgula 9 9" xfId="8701"/>
    <cellStyle name="Vírgula 9 9 2" xfId="11712"/>
    <cellStyle name="Vírgula 9 9 3" xfId="12352"/>
    <cellStyle name="Währung" xfId="3015"/>
    <cellStyle name="Währung 2" xfId="3016"/>
    <cellStyle name="Währung 2 2" xfId="8702"/>
    <cellStyle name="Währung 3" xfId="8703"/>
    <cellStyle name="Warning Text" xfId="430"/>
  </cellStyles>
  <dxfs count="98">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right/>
        <top style="thin">
          <color auto="1"/>
        </top>
        <bottom style="thin">
          <color auto="1"/>
        </bottom>
      </border>
    </dxf>
    <dxf>
      <font>
        <b/>
        <i val="0"/>
      </font>
      <fill>
        <patternFill>
          <bgColor theme="4" tint="0.79998168889431442"/>
        </patternFill>
      </fill>
    </dxf>
    <dxf>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
      <font>
        <b/>
        <i val="0"/>
      </font>
      <fill>
        <patternFill>
          <bgColor theme="0" tint="-0.24994659260841701"/>
        </patternFill>
      </fill>
      <border>
        <top style="thin">
          <color auto="1"/>
        </top>
        <bottom style="thin">
          <color auto="1"/>
        </bottom>
        <vertical/>
        <horizontal/>
      </border>
    </dxf>
    <dxf>
      <font>
        <b/>
        <i val="0"/>
      </font>
      <fill>
        <patternFill>
          <bgColor theme="3" tint="0.79998168889431442"/>
        </patternFill>
      </fill>
      <border>
        <left/>
        <right/>
        <top style="thin">
          <color auto="1"/>
        </top>
        <bottom style="thin">
          <color auto="1"/>
        </bottom>
      </border>
    </dxf>
    <dxf>
      <fill>
        <patternFill>
          <bgColor theme="0"/>
        </patternFill>
      </fill>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285750</xdr:colOff>
      <xdr:row>2</xdr:row>
      <xdr:rowOff>304801</xdr:rowOff>
    </xdr:from>
    <xdr:to>
      <xdr:col>8</xdr:col>
      <xdr:colOff>809625</xdr:colOff>
      <xdr:row>3</xdr:row>
      <xdr:rowOff>333376</xdr:rowOff>
    </xdr:to>
    <xdr:pic>
      <xdr:nvPicPr>
        <xdr:cNvPr id="2" name="Imagem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2451"/>
          <a:ext cx="1466850" cy="742950"/>
        </a:xfrm>
        <a:prstGeom prst="rect">
          <a:avLst/>
        </a:prstGeom>
        <a:noFill/>
        <a:ln>
          <a:noFill/>
        </a:ln>
      </xdr:spPr>
    </xdr:pic>
    <xdr:clientData/>
  </xdr:twoCellAnchor>
  <xdr:twoCellAnchor editAs="oneCell">
    <xdr:from>
      <xdr:col>1</xdr:col>
      <xdr:colOff>85726</xdr:colOff>
      <xdr:row>2</xdr:row>
      <xdr:rowOff>219076</xdr:rowOff>
    </xdr:from>
    <xdr:to>
      <xdr:col>2</xdr:col>
      <xdr:colOff>762001</xdr:colOff>
      <xdr:row>3</xdr:row>
      <xdr:rowOff>409951</xdr:rowOff>
    </xdr:to>
    <xdr:pic>
      <xdr:nvPicPr>
        <xdr:cNvPr id="3" name="Imagem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5326" y="466726"/>
          <a:ext cx="1352550" cy="90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347381</xdr:colOff>
      <xdr:row>2</xdr:row>
      <xdr:rowOff>437030</xdr:rowOff>
    </xdr:from>
    <xdr:to>
      <xdr:col>6</xdr:col>
      <xdr:colOff>1008529</xdr:colOff>
      <xdr:row>3</xdr:row>
      <xdr:rowOff>417980</xdr:rowOff>
    </xdr:to>
    <xdr:pic>
      <xdr:nvPicPr>
        <xdr:cNvPr id="9" name="Imagem 4">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62981" y="684680"/>
          <a:ext cx="1870823"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58792</xdr:colOff>
      <xdr:row>2</xdr:row>
      <xdr:rowOff>246530</xdr:rowOff>
    </xdr:from>
    <xdr:to>
      <xdr:col>1</xdr:col>
      <xdr:colOff>1557618</xdr:colOff>
      <xdr:row>3</xdr:row>
      <xdr:rowOff>435959</xdr:rowOff>
    </xdr:to>
    <xdr:pic>
      <xdr:nvPicPr>
        <xdr:cNvPr id="10" name="Imagem 2">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0842" y="494180"/>
          <a:ext cx="1498826" cy="951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475129</xdr:colOff>
      <xdr:row>5</xdr:row>
      <xdr:rowOff>386604</xdr:rowOff>
    </xdr:from>
    <xdr:to>
      <xdr:col>6</xdr:col>
      <xdr:colOff>1136276</xdr:colOff>
      <xdr:row>6</xdr:row>
      <xdr:rowOff>367554</xdr:rowOff>
    </xdr:to>
    <xdr:pic>
      <xdr:nvPicPr>
        <xdr:cNvPr id="10" name="Imagem 4">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01717" y="1171016"/>
          <a:ext cx="1871383"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9" name="Imagem 2">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10" name="Imagem 4">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52107</xdr:colOff>
      <xdr:row>5</xdr:row>
      <xdr:rowOff>273424</xdr:rowOff>
    </xdr:from>
    <xdr:to>
      <xdr:col>1</xdr:col>
      <xdr:colOff>1557033</xdr:colOff>
      <xdr:row>6</xdr:row>
      <xdr:rowOff>466725</xdr:rowOff>
    </xdr:to>
    <xdr:pic>
      <xdr:nvPicPr>
        <xdr:cNvPr id="2" name="Imagem 2">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032" y="1063999"/>
          <a:ext cx="1504926" cy="95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318247</xdr:colOff>
      <xdr:row>5</xdr:row>
      <xdr:rowOff>409015</xdr:rowOff>
    </xdr:from>
    <xdr:to>
      <xdr:col>6</xdr:col>
      <xdr:colOff>979394</xdr:colOff>
      <xdr:row>6</xdr:row>
      <xdr:rowOff>389965</xdr:rowOff>
    </xdr:to>
    <xdr:pic>
      <xdr:nvPicPr>
        <xdr:cNvPr id="3" name="Imagem 4">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48197" y="1199590"/>
          <a:ext cx="1870822"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27215</xdr:colOff>
      <xdr:row>5</xdr:row>
      <xdr:rowOff>257175</xdr:rowOff>
    </xdr:from>
    <xdr:to>
      <xdr:col>1</xdr:col>
      <xdr:colOff>1569575</xdr:colOff>
      <xdr:row>6</xdr:row>
      <xdr:rowOff>476250</xdr:rowOff>
    </xdr:to>
    <xdr:pic>
      <xdr:nvPicPr>
        <xdr:cNvPr id="10" name="Imagem 2">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815" y="990600"/>
          <a:ext cx="154236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392206</xdr:colOff>
      <xdr:row>5</xdr:row>
      <xdr:rowOff>400610</xdr:rowOff>
    </xdr:from>
    <xdr:to>
      <xdr:col>6</xdr:col>
      <xdr:colOff>1053354</xdr:colOff>
      <xdr:row>6</xdr:row>
      <xdr:rowOff>383241</xdr:rowOff>
    </xdr:to>
    <xdr:pic>
      <xdr:nvPicPr>
        <xdr:cNvPr id="11" name="Imagem 4">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55281" y="1438835"/>
          <a:ext cx="1874745"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2651678</xdr:colOff>
      <xdr:row>2</xdr:row>
      <xdr:rowOff>100222</xdr:rowOff>
    </xdr:from>
    <xdr:to>
      <xdr:col>5</xdr:col>
      <xdr:colOff>394253</xdr:colOff>
      <xdr:row>2</xdr:row>
      <xdr:rowOff>696570</xdr:rowOff>
    </xdr:to>
    <xdr:pic>
      <xdr:nvPicPr>
        <xdr:cNvPr id="3" name="Imagem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66628" y="490747"/>
          <a:ext cx="1285875" cy="596348"/>
        </a:xfrm>
        <a:prstGeom prst="rect">
          <a:avLst/>
        </a:prstGeom>
        <a:noFill/>
        <a:ln>
          <a:noFill/>
        </a:ln>
      </xdr:spPr>
    </xdr:pic>
    <xdr:clientData/>
  </xdr:twoCellAnchor>
  <xdr:twoCellAnchor editAs="oneCell">
    <xdr:from>
      <xdr:col>1</xdr:col>
      <xdr:colOff>33132</xdr:colOff>
      <xdr:row>2</xdr:row>
      <xdr:rowOff>82827</xdr:rowOff>
    </xdr:from>
    <xdr:to>
      <xdr:col>1</xdr:col>
      <xdr:colOff>1085022</xdr:colOff>
      <xdr:row>3</xdr:row>
      <xdr:rowOff>34373</xdr:rowOff>
    </xdr:to>
    <xdr:pic>
      <xdr:nvPicPr>
        <xdr:cNvPr id="4" name="Imagem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6045" y="472110"/>
          <a:ext cx="1051890" cy="704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27</xdr:col>
      <xdr:colOff>117661</xdr:colOff>
      <xdr:row>2</xdr:row>
      <xdr:rowOff>410615</xdr:rowOff>
    </xdr:from>
    <xdr:to>
      <xdr:col>28</xdr:col>
      <xdr:colOff>732384</xdr:colOff>
      <xdr:row>5</xdr:row>
      <xdr:rowOff>189699</xdr:rowOff>
    </xdr:to>
    <xdr:pic>
      <xdr:nvPicPr>
        <xdr:cNvPr id="3" name="Imagem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2896" y="668350"/>
          <a:ext cx="1925811" cy="866055"/>
        </a:xfrm>
        <a:prstGeom prst="rect">
          <a:avLst/>
        </a:prstGeom>
        <a:noFill/>
        <a:ln>
          <a:noFill/>
        </a:ln>
      </xdr:spPr>
    </xdr:pic>
    <xdr:clientData/>
  </xdr:twoCellAnchor>
  <xdr:twoCellAnchor editAs="oneCell">
    <xdr:from>
      <xdr:col>2</xdr:col>
      <xdr:colOff>301392</xdr:colOff>
      <xdr:row>2</xdr:row>
      <xdr:rowOff>96851</xdr:rowOff>
    </xdr:from>
    <xdr:to>
      <xdr:col>2</xdr:col>
      <xdr:colOff>1932392</xdr:colOff>
      <xdr:row>5</xdr:row>
      <xdr:rowOff>122464</xdr:rowOff>
    </xdr:to>
    <xdr:pic>
      <xdr:nvPicPr>
        <xdr:cNvPr id="4" name="Imagem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856" y="355387"/>
          <a:ext cx="1631000" cy="1100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a:extLst>
            <a:ext uri="{FF2B5EF4-FFF2-40B4-BE49-F238E27FC236}">
              <a16:creationId xmlns:a16="http://schemas.microsoft.com/office/drawing/2014/main" id="{00000000-0008-0000-1100-000002000000}"/>
            </a:ext>
          </a:extLst>
        </xdr:cNvPr>
        <xdr:cNvSpPr/>
      </xdr:nvSpPr>
      <xdr:spPr>
        <a:xfrm>
          <a:off x="3343609" y="8489577"/>
          <a:ext cx="9331922" cy="44956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4" name="Imagem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398" y="932329"/>
          <a:ext cx="1614127" cy="1095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5" name="Imagem 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3315" y="1153645"/>
          <a:ext cx="1836324" cy="747592"/>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10" name="CaixaDeTexto 9">
          <a:extLst>
            <a:ext uri="{FF2B5EF4-FFF2-40B4-BE49-F238E27FC236}">
              <a16:creationId xmlns:a16="http://schemas.microsoft.com/office/drawing/2014/main" id="{00000000-0008-0000-1100-00000A000000}"/>
            </a:ext>
          </a:extLst>
        </xdr:cNvPr>
        <xdr:cNvSpPr txBox="1"/>
      </xdr:nvSpPr>
      <xdr:spPr>
        <a:xfrm>
          <a:off x="7026088" y="10970558"/>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5</xdr:col>
      <xdr:colOff>116315</xdr:colOff>
      <xdr:row>35</xdr:row>
      <xdr:rowOff>118783</xdr:rowOff>
    </xdr:from>
    <xdr:to>
      <xdr:col>10</xdr:col>
      <xdr:colOff>786090</xdr:colOff>
      <xdr:row>38</xdr:row>
      <xdr:rowOff>52879</xdr:rowOff>
    </xdr:to>
    <xdr:sp macro="" textlink="">
      <xdr:nvSpPr>
        <xdr:cNvPr id="2" name="Retângulo de cantos arredondados 1">
          <a:extLst>
            <a:ext uri="{FF2B5EF4-FFF2-40B4-BE49-F238E27FC236}">
              <a16:creationId xmlns:a16="http://schemas.microsoft.com/office/drawing/2014/main" id="{00000000-0008-0000-1100-000002000000}"/>
            </a:ext>
          </a:extLst>
        </xdr:cNvPr>
        <xdr:cNvSpPr/>
      </xdr:nvSpPr>
      <xdr:spPr>
        <a:xfrm>
          <a:off x="3364340" y="9015133"/>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17927</xdr:colOff>
      <xdr:row>4</xdr:row>
      <xdr:rowOff>203947</xdr:rowOff>
    </xdr:from>
    <xdr:to>
      <xdr:col>5</xdr:col>
      <xdr:colOff>825231</xdr:colOff>
      <xdr:row>5</xdr:row>
      <xdr:rowOff>437030</xdr:rowOff>
    </xdr:to>
    <xdr:pic>
      <xdr:nvPicPr>
        <xdr:cNvPr id="3" name="Imagem 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56327" y="1308847"/>
          <a:ext cx="1616929" cy="1090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63874</xdr:colOff>
      <xdr:row>4</xdr:row>
      <xdr:rowOff>425263</xdr:rowOff>
    </xdr:from>
    <xdr:to>
      <xdr:col>11</xdr:col>
      <xdr:colOff>1037345</xdr:colOff>
      <xdr:row>5</xdr:row>
      <xdr:rowOff>310002</xdr:rowOff>
    </xdr:to>
    <xdr:pic>
      <xdr:nvPicPr>
        <xdr:cNvPr id="4" name="Imagem 3">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89174" y="1530163"/>
          <a:ext cx="1830721" cy="741989"/>
        </a:xfrm>
        <a:prstGeom prst="rect">
          <a:avLst/>
        </a:prstGeom>
        <a:noFill/>
        <a:ln>
          <a:noFill/>
        </a:ln>
      </xdr:spPr>
    </xdr:pic>
    <xdr:clientData/>
  </xdr:twoCellAnchor>
  <xdr:oneCellAnchor>
    <xdr:from>
      <xdr:col>6</xdr:col>
      <xdr:colOff>2879912</xdr:colOff>
      <xdr:row>48</xdr:row>
      <xdr:rowOff>134470</xdr:rowOff>
    </xdr:from>
    <xdr:ext cx="5939118" cy="264560"/>
    <xdr:sp macro="" textlink="">
      <xdr:nvSpPr>
        <xdr:cNvPr id="5" name="CaixaDeTexto 4">
          <a:extLst>
            <a:ext uri="{FF2B5EF4-FFF2-40B4-BE49-F238E27FC236}">
              <a16:creationId xmlns:a16="http://schemas.microsoft.com/office/drawing/2014/main" id="{00000000-0008-0000-1100-00000A000000}"/>
            </a:ext>
          </a:extLst>
        </xdr:cNvPr>
        <xdr:cNvSpPr txBox="1"/>
      </xdr:nvSpPr>
      <xdr:spPr>
        <a:xfrm>
          <a:off x="7051862" y="11545420"/>
          <a:ext cx="593911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BR" sz="1100"/>
            <a:t>BDI=              (1+AC+S+R+G)*(1+DF)*(1+L)</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2</xdr:col>
      <xdr:colOff>130539</xdr:colOff>
      <xdr:row>2</xdr:row>
      <xdr:rowOff>265530</xdr:rowOff>
    </xdr:from>
    <xdr:to>
      <xdr:col>2</xdr:col>
      <xdr:colOff>1568822</xdr:colOff>
      <xdr:row>3</xdr:row>
      <xdr:rowOff>439058</xdr:rowOff>
    </xdr:to>
    <xdr:pic>
      <xdr:nvPicPr>
        <xdr:cNvPr id="2" name="Imagem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9389" y="551280"/>
          <a:ext cx="1438283" cy="935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272195</xdr:colOff>
      <xdr:row>2</xdr:row>
      <xdr:rowOff>369795</xdr:rowOff>
    </xdr:from>
    <xdr:to>
      <xdr:col>7</xdr:col>
      <xdr:colOff>1210637</xdr:colOff>
      <xdr:row>3</xdr:row>
      <xdr:rowOff>302559</xdr:rowOff>
    </xdr:to>
    <xdr:pic>
      <xdr:nvPicPr>
        <xdr:cNvPr id="3" name="Imagem 4">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83220" y="655545"/>
          <a:ext cx="2319567" cy="694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304800</xdr:colOff>
      <xdr:row>3</xdr:row>
      <xdr:rowOff>47626</xdr:rowOff>
    </xdr:from>
    <xdr:to>
      <xdr:col>8</xdr:col>
      <xdr:colOff>828675</xdr:colOff>
      <xdr:row>4</xdr:row>
      <xdr:rowOff>571501</xdr:rowOff>
    </xdr:to>
    <xdr:pic>
      <xdr:nvPicPr>
        <xdr:cNvPr id="3" name="Imagem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29825" y="1009651"/>
          <a:ext cx="1466850" cy="742950"/>
        </a:xfrm>
        <a:prstGeom prst="rect">
          <a:avLst/>
        </a:prstGeom>
        <a:noFill/>
        <a:ln>
          <a:noFill/>
        </a:ln>
      </xdr:spPr>
    </xdr:pic>
    <xdr:clientData/>
  </xdr:twoCellAnchor>
  <xdr:twoCellAnchor editAs="oneCell">
    <xdr:from>
      <xdr:col>1</xdr:col>
      <xdr:colOff>133351</xdr:colOff>
      <xdr:row>2</xdr:row>
      <xdr:rowOff>619126</xdr:rowOff>
    </xdr:from>
    <xdr:to>
      <xdr:col>2</xdr:col>
      <xdr:colOff>781051</xdr:colOff>
      <xdr:row>5</xdr:row>
      <xdr:rowOff>9901</xdr:rowOff>
    </xdr:to>
    <xdr:pic>
      <xdr:nvPicPr>
        <xdr:cNvPr id="4" name="Imagem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2951" y="866776"/>
          <a:ext cx="1352550" cy="90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140223</xdr:colOff>
      <xdr:row>4</xdr:row>
      <xdr:rowOff>562565</xdr:rowOff>
    </xdr:from>
    <xdr:to>
      <xdr:col>3</xdr:col>
      <xdr:colOff>880421</xdr:colOff>
      <xdr:row>6</xdr:row>
      <xdr:rowOff>414366</xdr:rowOff>
    </xdr:to>
    <xdr:pic>
      <xdr:nvPicPr>
        <xdr:cNvPr id="3" name="Image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8523" y="2162765"/>
          <a:ext cx="1435523" cy="956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347804</xdr:colOff>
      <xdr:row>4</xdr:row>
      <xdr:rowOff>671730</xdr:rowOff>
    </xdr:from>
    <xdr:to>
      <xdr:col>9</xdr:col>
      <xdr:colOff>989900</xdr:colOff>
      <xdr:row>6</xdr:row>
      <xdr:rowOff>305698</xdr:rowOff>
    </xdr:to>
    <xdr:pic>
      <xdr:nvPicPr>
        <xdr:cNvPr id="4" name="Imagem 4">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68304" y="2271930"/>
          <a:ext cx="1508871" cy="738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3" name="Image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198" y="403411"/>
          <a:ext cx="1436685" cy="961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675715</xdr:colOff>
      <xdr:row>3</xdr:row>
      <xdr:rowOff>406774</xdr:rowOff>
    </xdr:to>
    <xdr:pic>
      <xdr:nvPicPr>
        <xdr:cNvPr id="4" name="Imagem 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50229" y="537883"/>
          <a:ext cx="1686545" cy="832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20080</xdr:colOff>
      <xdr:row>2</xdr:row>
      <xdr:rowOff>168087</xdr:rowOff>
    </xdr:from>
    <xdr:to>
      <xdr:col>1</xdr:col>
      <xdr:colOff>1456765</xdr:colOff>
      <xdr:row>3</xdr:row>
      <xdr:rowOff>401265</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6505" y="415737"/>
          <a:ext cx="1436685" cy="95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176994</xdr:colOff>
      <xdr:row>2</xdr:row>
      <xdr:rowOff>302559</xdr:rowOff>
    </xdr:from>
    <xdr:to>
      <xdr:col>6</xdr:col>
      <xdr:colOff>731744</xdr:colOff>
      <xdr:row>3</xdr:row>
      <xdr:rowOff>406774</xdr:rowOff>
    </xdr:to>
    <xdr:pic>
      <xdr:nvPicPr>
        <xdr:cNvPr id="3" name="Imagem 4">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54644" y="550209"/>
          <a:ext cx="1678700" cy="828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35075</xdr:colOff>
      <xdr:row>2</xdr:row>
      <xdr:rowOff>224119</xdr:rowOff>
    </xdr:from>
    <xdr:to>
      <xdr:col>1</xdr:col>
      <xdr:colOff>1363369</xdr:colOff>
      <xdr:row>3</xdr:row>
      <xdr:rowOff>351135</xdr:rowOff>
    </xdr:to>
    <xdr:pic>
      <xdr:nvPicPr>
        <xdr:cNvPr id="2" name="Imagem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3300" y="471769"/>
          <a:ext cx="1328294" cy="889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578176</xdr:colOff>
      <xdr:row>2</xdr:row>
      <xdr:rowOff>238539</xdr:rowOff>
    </xdr:from>
    <xdr:to>
      <xdr:col>6</xdr:col>
      <xdr:colOff>1160805</xdr:colOff>
      <xdr:row>3</xdr:row>
      <xdr:rowOff>314325</xdr:rowOff>
    </xdr:to>
    <xdr:pic>
      <xdr:nvPicPr>
        <xdr:cNvPr id="3" name="Imagem 4">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60526" y="486189"/>
          <a:ext cx="1697054" cy="83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304800</xdr:colOff>
      <xdr:row>2</xdr:row>
      <xdr:rowOff>152400</xdr:rowOff>
    </xdr:from>
    <xdr:to>
      <xdr:col>6</xdr:col>
      <xdr:colOff>460002</xdr:colOff>
      <xdr:row>2</xdr:row>
      <xdr:rowOff>819150</xdr:rowOff>
    </xdr:to>
    <xdr:pic>
      <xdr:nvPicPr>
        <xdr:cNvPr id="2" name="Imagem 6">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2425" y="381000"/>
          <a:ext cx="13525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xdr:row>
      <xdr:rowOff>161925</xdr:rowOff>
    </xdr:from>
    <xdr:to>
      <xdr:col>1</xdr:col>
      <xdr:colOff>1390650</xdr:colOff>
      <xdr:row>3</xdr:row>
      <xdr:rowOff>95250</xdr:rowOff>
    </xdr:to>
    <xdr:pic>
      <xdr:nvPicPr>
        <xdr:cNvPr id="3" name="Imagem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66950" y="39052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600761</xdr:colOff>
      <xdr:row>160</xdr:row>
      <xdr:rowOff>11206</xdr:rowOff>
    </xdr:from>
    <xdr:to>
      <xdr:col>2</xdr:col>
      <xdr:colOff>5337112</xdr:colOff>
      <xdr:row>173</xdr:row>
      <xdr:rowOff>176184</xdr:rowOff>
    </xdr:to>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srcRect l="71073" t="19243" r="20071" b="56886"/>
        <a:stretch/>
      </xdr:blipFill>
      <xdr:spPr>
        <a:xfrm>
          <a:off x="2685055" y="36553588"/>
          <a:ext cx="6305175" cy="3818096"/>
        </a:xfrm>
        <a:prstGeom prst="rect">
          <a:avLst/>
        </a:prstGeom>
      </xdr:spPr>
    </xdr:pic>
    <xdr:clientData/>
  </xdr:twoCellAnchor>
  <xdr:twoCellAnchor editAs="oneCell">
    <xdr:from>
      <xdr:col>2</xdr:col>
      <xdr:colOff>1185334</xdr:colOff>
      <xdr:row>39</xdr:row>
      <xdr:rowOff>21167</xdr:rowOff>
    </xdr:from>
    <xdr:to>
      <xdr:col>4</xdr:col>
      <xdr:colOff>1185334</xdr:colOff>
      <xdr:row>62</xdr:row>
      <xdr:rowOff>74084</xdr:rowOff>
    </xdr:to>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4"/>
        <a:srcRect l="66270" t="24900" r="16107" b="29621"/>
        <a:stretch/>
      </xdr:blipFill>
      <xdr:spPr>
        <a:xfrm>
          <a:off x="4842934" y="12098867"/>
          <a:ext cx="6438900" cy="4653492"/>
        </a:xfrm>
        <a:prstGeom prst="rect">
          <a:avLst/>
        </a:prstGeom>
      </xdr:spPr>
    </xdr:pic>
    <xdr:clientData/>
  </xdr:twoCellAnchor>
  <xdr:twoCellAnchor editAs="oneCell">
    <xdr:from>
      <xdr:col>2</xdr:col>
      <xdr:colOff>1111251</xdr:colOff>
      <xdr:row>80</xdr:row>
      <xdr:rowOff>158749</xdr:rowOff>
    </xdr:from>
    <xdr:to>
      <xdr:col>4</xdr:col>
      <xdr:colOff>391583</xdr:colOff>
      <xdr:row>99</xdr:row>
      <xdr:rowOff>63500</xdr:rowOff>
    </xdr:to>
    <xdr:pic>
      <xdr:nvPicPr>
        <xdr:cNvPr id="6" name="Imagem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5"/>
        <a:srcRect l="69250" t="25311" r="18740" b="38470"/>
        <a:stretch/>
      </xdr:blipFill>
      <xdr:spPr>
        <a:xfrm>
          <a:off x="4773084" y="20573999"/>
          <a:ext cx="5725582" cy="3725334"/>
        </a:xfrm>
        <a:prstGeom prst="rect">
          <a:avLst/>
        </a:prstGeom>
      </xdr:spPr>
    </xdr:pic>
    <xdr:clientData/>
  </xdr:twoCellAnchor>
  <xdr:twoCellAnchor editAs="oneCell">
    <xdr:from>
      <xdr:col>1</xdr:col>
      <xdr:colOff>1141754</xdr:colOff>
      <xdr:row>203</xdr:row>
      <xdr:rowOff>116416</xdr:rowOff>
    </xdr:from>
    <xdr:to>
      <xdr:col>4</xdr:col>
      <xdr:colOff>1311090</xdr:colOff>
      <xdr:row>222</xdr:row>
      <xdr:rowOff>21166</xdr:rowOff>
    </xdr:to>
    <xdr:pic>
      <xdr:nvPicPr>
        <xdr:cNvPr id="8" name="Imagem 7">
          <a:extLst>
            <a:ext uri="{FF2B5EF4-FFF2-40B4-BE49-F238E27FC236}">
              <a16:creationId xmlns:a16="http://schemas.microsoft.com/office/drawing/2014/main" id="{00000000-0008-0000-0600-000008000000}"/>
            </a:ext>
          </a:extLst>
        </xdr:cNvPr>
        <xdr:cNvPicPr>
          <a:picLocks noChangeAspect="1"/>
        </xdr:cNvPicPr>
      </xdr:nvPicPr>
      <xdr:blipFill rotWithShape="1">
        <a:blip xmlns:r="http://schemas.openxmlformats.org/officeDocument/2006/relationships" r:embed="rId6"/>
        <a:srcRect l="66589" t="53094" r="15527" b="12232"/>
        <a:stretch/>
      </xdr:blipFill>
      <xdr:spPr>
        <a:xfrm>
          <a:off x="3226048" y="44917534"/>
          <a:ext cx="8170336" cy="4756897"/>
        </a:xfrm>
        <a:prstGeom prst="rect">
          <a:avLst/>
        </a:prstGeom>
      </xdr:spPr>
    </xdr:pic>
    <xdr:clientData/>
  </xdr:twoCellAnchor>
  <xdr:twoCellAnchor editAs="oneCell">
    <xdr:from>
      <xdr:col>1</xdr:col>
      <xdr:colOff>169333</xdr:colOff>
      <xdr:row>117</xdr:row>
      <xdr:rowOff>116417</xdr:rowOff>
    </xdr:from>
    <xdr:to>
      <xdr:col>6</xdr:col>
      <xdr:colOff>1010569</xdr:colOff>
      <xdr:row>143</xdr:row>
      <xdr:rowOff>31750</xdr:rowOff>
    </xdr:to>
    <xdr:pic>
      <xdr:nvPicPr>
        <xdr:cNvPr id="12" name="Imagem 11"/>
        <xdr:cNvPicPr>
          <a:picLocks noChangeAspect="1"/>
        </xdr:cNvPicPr>
      </xdr:nvPicPr>
      <xdr:blipFill>
        <a:blip xmlns:r="http://schemas.openxmlformats.org/officeDocument/2006/relationships" r:embed="rId7"/>
        <a:stretch>
          <a:fillRect/>
        </a:stretch>
      </xdr:blipFill>
      <xdr:spPr>
        <a:xfrm>
          <a:off x="2254250" y="29135917"/>
          <a:ext cx="11448225" cy="514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2</xdr:row>
      <xdr:rowOff>247650</xdr:rowOff>
    </xdr:from>
    <xdr:to>
      <xdr:col>1</xdr:col>
      <xdr:colOff>1362075</xdr:colOff>
      <xdr:row>2</xdr:row>
      <xdr:rowOff>971550</xdr:rowOff>
    </xdr:to>
    <xdr:pic>
      <xdr:nvPicPr>
        <xdr:cNvPr id="2" name="Imagem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 y="476250"/>
          <a:ext cx="11715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2</xdr:row>
      <xdr:rowOff>152400</xdr:rowOff>
    </xdr:from>
    <xdr:to>
      <xdr:col>6</xdr:col>
      <xdr:colOff>393326</xdr:colOff>
      <xdr:row>2</xdr:row>
      <xdr:rowOff>895350</xdr:rowOff>
    </xdr:to>
    <xdr:pic>
      <xdr:nvPicPr>
        <xdr:cNvPr id="3" name="Imagem 3">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77450" y="381000"/>
          <a:ext cx="15077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78442</xdr:colOff>
      <xdr:row>40</xdr:row>
      <xdr:rowOff>124065</xdr:rowOff>
    </xdr:from>
    <xdr:to>
      <xdr:col>6</xdr:col>
      <xdr:colOff>997323</xdr:colOff>
      <xdr:row>41</xdr:row>
      <xdr:rowOff>2675255</xdr:rowOff>
    </xdr:to>
    <xdr:pic>
      <xdr:nvPicPr>
        <xdr:cNvPr id="5" name="Imagem 4" descr="ROTAÇÃO DIAGONAL DUPLA FINAL">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8042" y="23546040"/>
          <a:ext cx="11501156" cy="775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210509</xdr:colOff>
      <xdr:row>57</xdr:row>
      <xdr:rowOff>158483</xdr:rowOff>
    </xdr:from>
    <xdr:to>
      <xdr:col>6</xdr:col>
      <xdr:colOff>1061357</xdr:colOff>
      <xdr:row>58</xdr:row>
      <xdr:rowOff>2705475</xdr:rowOff>
    </xdr:to>
    <xdr:pic>
      <xdr:nvPicPr>
        <xdr:cNvPr id="6" name="Imagem 5" descr="ROTAÇÃO VERTICAL DUPLO FIN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0109" y="37467908"/>
          <a:ext cx="11433123" cy="7747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168086</xdr:colOff>
      <xdr:row>75</xdr:row>
      <xdr:rowOff>100852</xdr:rowOff>
    </xdr:from>
    <xdr:to>
      <xdr:col>6</xdr:col>
      <xdr:colOff>998418</xdr:colOff>
      <xdr:row>76</xdr:row>
      <xdr:rowOff>1086971</xdr:rowOff>
    </xdr:to>
    <xdr:pic>
      <xdr:nvPicPr>
        <xdr:cNvPr id="7" name="Imagem 6" descr="SURF DUPLO final">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7686" y="51269152"/>
          <a:ext cx="11412607" cy="6186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33617</xdr:colOff>
      <xdr:row>92</xdr:row>
      <xdr:rowOff>235324</xdr:rowOff>
    </xdr:from>
    <xdr:to>
      <xdr:col>6</xdr:col>
      <xdr:colOff>1120588</xdr:colOff>
      <xdr:row>93</xdr:row>
      <xdr:rowOff>2274793</xdr:rowOff>
    </xdr:to>
    <xdr:pic>
      <xdr:nvPicPr>
        <xdr:cNvPr id="8" name="Imagem 7" descr="C:\Users\Marcos Vinicios\Desktop\PLAYGROUDN\NOVO\DETALHES\PRESSÃO DE PERNAS final.png">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3217" y="63481324"/>
          <a:ext cx="11669246" cy="7240119"/>
        </a:xfrm>
        <a:prstGeom prst="rect">
          <a:avLst/>
        </a:prstGeom>
        <a:noFill/>
        <a:ln>
          <a:noFill/>
        </a:ln>
      </xdr:spPr>
    </xdr:pic>
    <xdr:clientData/>
  </xdr:twoCellAnchor>
  <xdr:twoCellAnchor editAs="oneCell">
    <xdr:from>
      <xdr:col>1</xdr:col>
      <xdr:colOff>666750</xdr:colOff>
      <xdr:row>109</xdr:row>
      <xdr:rowOff>258536</xdr:rowOff>
    </xdr:from>
    <xdr:to>
      <xdr:col>6</xdr:col>
      <xdr:colOff>585107</xdr:colOff>
      <xdr:row>110</xdr:row>
      <xdr:rowOff>1535121</xdr:rowOff>
    </xdr:to>
    <xdr:pic>
      <xdr:nvPicPr>
        <xdr:cNvPr id="16" name="Imagem 1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79071" y="80567893"/>
          <a:ext cx="10504715" cy="64745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34146</xdr:colOff>
      <xdr:row>4</xdr:row>
      <xdr:rowOff>268941</xdr:rowOff>
    </xdr:from>
    <xdr:to>
      <xdr:col>1</xdr:col>
      <xdr:colOff>1541008</xdr:colOff>
      <xdr:row>5</xdr:row>
      <xdr:rowOff>515471</xdr:rowOff>
    </xdr:to>
    <xdr:pic>
      <xdr:nvPicPr>
        <xdr:cNvPr id="9" name="Imagem 2">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721" y="869016"/>
          <a:ext cx="1506862" cy="1008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437029</xdr:colOff>
      <xdr:row>4</xdr:row>
      <xdr:rowOff>437029</xdr:rowOff>
    </xdr:from>
    <xdr:to>
      <xdr:col>6</xdr:col>
      <xdr:colOff>902073</xdr:colOff>
      <xdr:row>5</xdr:row>
      <xdr:rowOff>417979</xdr:rowOff>
    </xdr:to>
    <xdr:pic>
      <xdr:nvPicPr>
        <xdr:cNvPr id="10" name="Imagem 4">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76454" y="1037104"/>
          <a:ext cx="166519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AppData/Roaming/Microsoft/AppData/BANCO%20DE%20DADOS%20NOVEMBRO/COTA&#199;&#213;ES%20DIGITALIZADAS/COTA&#199;&#213;ES%20ATUALIZADAS/CARTUCHO%20PARA%20SOLDA%20EXOT&#201;RMICA%20N&#176;%2090/CARTUCHO%20PARA%20SOLDA%20EXOT&#201;RMICA%20N&#176;%2090.pdf" TargetMode="Externa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AppData/Roaming/Microsoft/AppData/Roaming/Pichau/AppData/Local/Temp/Downloads/COTA&#199;&#213;ES%20DIGITALIZADAS/COTA&#199;&#213;ES%20ATUALIZADAS/CABO%20DE%20A&#199;O%20GALVANIZADO%206,4%20mm/CABO%20DE%20A&#199;O%20GALVANIZADO%206,4%20mm.pdf" TargetMode="External"/><Relationship Id="rId7" Type="http://schemas.openxmlformats.org/officeDocument/2006/relationships/printerSettings" Target="../printerSettings/printerSettings16.bin"/><Relationship Id="rId2" Type="http://schemas.openxmlformats.org/officeDocument/2006/relationships/hyperlink" Target="../../../../AppData/Roaming/Microsoft/AppData/Roaming/Pichau/AppData/Local/Temp/Downloads/COTA&#199;&#213;ES%20DIGITALIZADAS/COTA&#199;&#213;ES%20ATUALIZADAS/CONECTOR%20DERIVA&#199;&#195;O%20TIPO%20CUNHA%20-%20AMP%20TIPO%20II/CONECTOR%20DERIVA&#199;&#195;O%20TIPO%20CUNHA%20-%20AMP%20TIPO%20II.pdf" TargetMode="External"/><Relationship Id="rId1" Type="http://schemas.openxmlformats.org/officeDocument/2006/relationships/hyperlink" Target="http://www.seton.com.br/" TargetMode="External"/><Relationship Id="rId6" Type="http://schemas.openxmlformats.org/officeDocument/2006/relationships/hyperlink" Target="http://www.seton.com.br/" TargetMode="External"/><Relationship Id="rId5" Type="http://schemas.openxmlformats.org/officeDocument/2006/relationships/hyperlink" Target="../../../../AppData/Roaming/Microsoft/AppData/Roaming/CENTRAL-DE-PROJETOS/16-OR&#199;AMENTOS/CENTRA~1/17-COT~1/COTAES~2/COTAES~1/COTAES~2/BRAODE~1/BRA&#199;O%20DE%20A&#199;O%20GALVANIZADO%20C=%203%20M%20PARA%20ILUMIN&#199;&#195;O%20PUBLICA%20AGOSTO.pdf" TargetMode="External"/><Relationship Id="rId4" Type="http://schemas.openxmlformats.org/officeDocument/2006/relationships/hyperlink" Target="../../../../AppData/Roaming/Microsoft/AppData/Roaming/Pichau/AppData/Local/Temp/Rar$DIa0.457/COTA&#199;&#213;ES%20DIGITALIZADAS/COTA&#199;&#213;ES%20ATUALIZADAS/CABO%20FLEX%20HEPR%201%20KV%2095,0%20MM2%20PT/CABO%20FLEX%20HEPR%201%20KV%2095,0%20MM2%20PT.pdf" TargetMode="External"/><Relationship Id="rId9"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vendasonline@agromata.com.br" TargetMode="Externa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gra&#231;aspaisagismo@hotmail.com" TargetMode="External"/><Relationship Id="rId2" Type="http://schemas.openxmlformats.org/officeDocument/2006/relationships/hyperlink" Target="mailto:gra&#231;aspaisagismo@hotmail.com" TargetMode="External"/><Relationship Id="rId1" Type="http://schemas.openxmlformats.org/officeDocument/2006/relationships/hyperlink" Target="mailto:gra&#231;aspaisagismo@hotmail.com" TargetMode="External"/><Relationship Id="rId6" Type="http://schemas.openxmlformats.org/officeDocument/2006/relationships/vmlDrawing" Target="../drawings/vmlDrawing5.vm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falecom@flex.%20Ind.br" TargetMode="Externa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falecom@flex.%20Ind.br" TargetMode="Externa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U246"/>
  <sheetViews>
    <sheetView view="pageBreakPreview" zoomScale="85" zoomScaleNormal="100" zoomScaleSheetLayoutView="85" workbookViewId="0">
      <selection activeCell="D19" sqref="D19"/>
    </sheetView>
  </sheetViews>
  <sheetFormatPr defaultRowHeight="12.75"/>
  <cols>
    <col min="1" max="1" width="9.140625" style="1567"/>
    <col min="2" max="2" width="10.140625" style="1567" bestFit="1" customWidth="1"/>
    <col min="3" max="3" width="63" style="1567" customWidth="1"/>
    <col min="4" max="6" width="26.28515625" style="1567" customWidth="1"/>
    <col min="7" max="7" width="2.7109375" style="1902" customWidth="1"/>
    <col min="8" max="8" width="15.28515625" style="1567" customWidth="1"/>
    <col min="9" max="9" width="7.42578125" style="1567" bestFit="1" customWidth="1"/>
    <col min="10" max="10" width="3.28515625" style="1567" customWidth="1"/>
    <col min="11" max="11" width="14.140625" style="1567" bestFit="1" customWidth="1"/>
    <col min="12" max="12" width="13.7109375" style="1567" bestFit="1" customWidth="1"/>
    <col min="13" max="13" width="13.140625" style="1567" bestFit="1" customWidth="1"/>
    <col min="14" max="14" width="1.85546875" style="1567" customWidth="1"/>
    <col min="15" max="16" width="13.140625" style="1567" bestFit="1" customWidth="1"/>
    <col min="17" max="17" width="16.42578125" style="1567" customWidth="1"/>
    <col min="18" max="18" width="9.140625" style="1567"/>
    <col min="19" max="19" width="58.140625" style="1567" customWidth="1"/>
    <col min="20" max="20" width="12" style="1567" bestFit="1" customWidth="1"/>
    <col min="21" max="21" width="4.28515625" style="1567" customWidth="1"/>
    <col min="22" max="257" width="9.140625" style="1567"/>
    <col min="258" max="258" width="10.140625" style="1567" bestFit="1" customWidth="1"/>
    <col min="259" max="259" width="56.5703125" style="1567" customWidth="1"/>
    <col min="260" max="262" width="19.7109375" style="1567" customWidth="1"/>
    <col min="263" max="263" width="2.7109375" style="1567" customWidth="1"/>
    <col min="264" max="264" width="15.28515625" style="1567" customWidth="1"/>
    <col min="265" max="265" width="7.42578125" style="1567" bestFit="1" customWidth="1"/>
    <col min="266" max="266" width="3.28515625" style="1567" customWidth="1"/>
    <col min="267" max="267" width="13.140625" style="1567" bestFit="1" customWidth="1"/>
    <col min="268" max="268" width="13.7109375" style="1567" bestFit="1" customWidth="1"/>
    <col min="269" max="269" width="12" style="1567" customWidth="1"/>
    <col min="270" max="270" width="1.85546875" style="1567" customWidth="1"/>
    <col min="271" max="272" width="13.140625" style="1567" bestFit="1" customWidth="1"/>
    <col min="273" max="273" width="16.42578125" style="1567" customWidth="1"/>
    <col min="274" max="274" width="9.140625" style="1567"/>
    <col min="275" max="275" width="48.7109375" style="1567" customWidth="1"/>
    <col min="276" max="276" width="12" style="1567" bestFit="1" customWidth="1"/>
    <col min="277" max="277" width="4.28515625" style="1567" customWidth="1"/>
    <col min="278" max="513" width="9.140625" style="1567"/>
    <col min="514" max="514" width="10.140625" style="1567" bestFit="1" customWidth="1"/>
    <col min="515" max="515" width="56.5703125" style="1567" customWidth="1"/>
    <col min="516" max="518" width="19.7109375" style="1567" customWidth="1"/>
    <col min="519" max="519" width="2.7109375" style="1567" customWidth="1"/>
    <col min="520" max="520" width="15.28515625" style="1567" customWidth="1"/>
    <col min="521" max="521" width="7.42578125" style="1567" bestFit="1" customWidth="1"/>
    <col min="522" max="522" width="3.28515625" style="1567" customWidth="1"/>
    <col min="523" max="523" width="13.140625" style="1567" bestFit="1" customWidth="1"/>
    <col min="524" max="524" width="13.7109375" style="1567" bestFit="1" customWidth="1"/>
    <col min="525" max="525" width="12" style="1567" customWidth="1"/>
    <col min="526" max="526" width="1.85546875" style="1567" customWidth="1"/>
    <col min="527" max="528" width="13.140625" style="1567" bestFit="1" customWidth="1"/>
    <col min="529" max="529" width="16.42578125" style="1567" customWidth="1"/>
    <col min="530" max="530" width="9.140625" style="1567"/>
    <col min="531" max="531" width="48.7109375" style="1567" customWidth="1"/>
    <col min="532" max="532" width="12" style="1567" bestFit="1" customWidth="1"/>
    <col min="533" max="533" width="4.28515625" style="1567" customWidth="1"/>
    <col min="534" max="769" width="9.140625" style="1567"/>
    <col min="770" max="770" width="10.140625" style="1567" bestFit="1" customWidth="1"/>
    <col min="771" max="771" width="56.5703125" style="1567" customWidth="1"/>
    <col min="772" max="774" width="19.7109375" style="1567" customWidth="1"/>
    <col min="775" max="775" width="2.7109375" style="1567" customWidth="1"/>
    <col min="776" max="776" width="15.28515625" style="1567" customWidth="1"/>
    <col min="777" max="777" width="7.42578125" style="1567" bestFit="1" customWidth="1"/>
    <col min="778" max="778" width="3.28515625" style="1567" customWidth="1"/>
    <col min="779" max="779" width="13.140625" style="1567" bestFit="1" customWidth="1"/>
    <col min="780" max="780" width="13.7109375" style="1567" bestFit="1" customWidth="1"/>
    <col min="781" max="781" width="12" style="1567" customWidth="1"/>
    <col min="782" max="782" width="1.85546875" style="1567" customWidth="1"/>
    <col min="783" max="784" width="13.140625" style="1567" bestFit="1" customWidth="1"/>
    <col min="785" max="785" width="16.42578125" style="1567" customWidth="1"/>
    <col min="786" max="786" width="9.140625" style="1567"/>
    <col min="787" max="787" width="48.7109375" style="1567" customWidth="1"/>
    <col min="788" max="788" width="12" style="1567" bestFit="1" customWidth="1"/>
    <col min="789" max="789" width="4.28515625" style="1567" customWidth="1"/>
    <col min="790" max="1025" width="9.140625" style="1567"/>
    <col min="1026" max="1026" width="10.140625" style="1567" bestFit="1" customWidth="1"/>
    <col min="1027" max="1027" width="56.5703125" style="1567" customWidth="1"/>
    <col min="1028" max="1030" width="19.7109375" style="1567" customWidth="1"/>
    <col min="1031" max="1031" width="2.7109375" style="1567" customWidth="1"/>
    <col min="1032" max="1032" width="15.28515625" style="1567" customWidth="1"/>
    <col min="1033" max="1033" width="7.42578125" style="1567" bestFit="1" customWidth="1"/>
    <col min="1034" max="1034" width="3.28515625" style="1567" customWidth="1"/>
    <col min="1035" max="1035" width="13.140625" style="1567" bestFit="1" customWidth="1"/>
    <col min="1036" max="1036" width="13.7109375" style="1567" bestFit="1" customWidth="1"/>
    <col min="1037" max="1037" width="12" style="1567" customWidth="1"/>
    <col min="1038" max="1038" width="1.85546875" style="1567" customWidth="1"/>
    <col min="1039" max="1040" width="13.140625" style="1567" bestFit="1" customWidth="1"/>
    <col min="1041" max="1041" width="16.42578125" style="1567" customWidth="1"/>
    <col min="1042" max="1042" width="9.140625" style="1567"/>
    <col min="1043" max="1043" width="48.7109375" style="1567" customWidth="1"/>
    <col min="1044" max="1044" width="12" style="1567" bestFit="1" customWidth="1"/>
    <col min="1045" max="1045" width="4.28515625" style="1567" customWidth="1"/>
    <col min="1046" max="1281" width="9.140625" style="1567"/>
    <col min="1282" max="1282" width="10.140625" style="1567" bestFit="1" customWidth="1"/>
    <col min="1283" max="1283" width="56.5703125" style="1567" customWidth="1"/>
    <col min="1284" max="1286" width="19.7109375" style="1567" customWidth="1"/>
    <col min="1287" max="1287" width="2.7109375" style="1567" customWidth="1"/>
    <col min="1288" max="1288" width="15.28515625" style="1567" customWidth="1"/>
    <col min="1289" max="1289" width="7.42578125" style="1567" bestFit="1" customWidth="1"/>
    <col min="1290" max="1290" width="3.28515625" style="1567" customWidth="1"/>
    <col min="1291" max="1291" width="13.140625" style="1567" bestFit="1" customWidth="1"/>
    <col min="1292" max="1292" width="13.7109375" style="1567" bestFit="1" customWidth="1"/>
    <col min="1293" max="1293" width="12" style="1567" customWidth="1"/>
    <col min="1294" max="1294" width="1.85546875" style="1567" customWidth="1"/>
    <col min="1295" max="1296" width="13.140625" style="1567" bestFit="1" customWidth="1"/>
    <col min="1297" max="1297" width="16.42578125" style="1567" customWidth="1"/>
    <col min="1298" max="1298" width="9.140625" style="1567"/>
    <col min="1299" max="1299" width="48.7109375" style="1567" customWidth="1"/>
    <col min="1300" max="1300" width="12" style="1567" bestFit="1" customWidth="1"/>
    <col min="1301" max="1301" width="4.28515625" style="1567" customWidth="1"/>
    <col min="1302" max="1537" width="9.140625" style="1567"/>
    <col min="1538" max="1538" width="10.140625" style="1567" bestFit="1" customWidth="1"/>
    <col min="1539" max="1539" width="56.5703125" style="1567" customWidth="1"/>
    <col min="1540" max="1542" width="19.7109375" style="1567" customWidth="1"/>
    <col min="1543" max="1543" width="2.7109375" style="1567" customWidth="1"/>
    <col min="1544" max="1544" width="15.28515625" style="1567" customWidth="1"/>
    <col min="1545" max="1545" width="7.42578125" style="1567" bestFit="1" customWidth="1"/>
    <col min="1546" max="1546" width="3.28515625" style="1567" customWidth="1"/>
    <col min="1547" max="1547" width="13.140625" style="1567" bestFit="1" customWidth="1"/>
    <col min="1548" max="1548" width="13.7109375" style="1567" bestFit="1" customWidth="1"/>
    <col min="1549" max="1549" width="12" style="1567" customWidth="1"/>
    <col min="1550" max="1550" width="1.85546875" style="1567" customWidth="1"/>
    <col min="1551" max="1552" width="13.140625" style="1567" bestFit="1" customWidth="1"/>
    <col min="1553" max="1553" width="16.42578125" style="1567" customWidth="1"/>
    <col min="1554" max="1554" width="9.140625" style="1567"/>
    <col min="1555" max="1555" width="48.7109375" style="1567" customWidth="1"/>
    <col min="1556" max="1556" width="12" style="1567" bestFit="1" customWidth="1"/>
    <col min="1557" max="1557" width="4.28515625" style="1567" customWidth="1"/>
    <col min="1558" max="1793" width="9.140625" style="1567"/>
    <col min="1794" max="1794" width="10.140625" style="1567" bestFit="1" customWidth="1"/>
    <col min="1795" max="1795" width="56.5703125" style="1567" customWidth="1"/>
    <col min="1796" max="1798" width="19.7109375" style="1567" customWidth="1"/>
    <col min="1799" max="1799" width="2.7109375" style="1567" customWidth="1"/>
    <col min="1800" max="1800" width="15.28515625" style="1567" customWidth="1"/>
    <col min="1801" max="1801" width="7.42578125" style="1567" bestFit="1" customWidth="1"/>
    <col min="1802" max="1802" width="3.28515625" style="1567" customWidth="1"/>
    <col min="1803" max="1803" width="13.140625" style="1567" bestFit="1" customWidth="1"/>
    <col min="1804" max="1804" width="13.7109375" style="1567" bestFit="1" customWidth="1"/>
    <col min="1805" max="1805" width="12" style="1567" customWidth="1"/>
    <col min="1806" max="1806" width="1.85546875" style="1567" customWidth="1"/>
    <col min="1807" max="1808" width="13.140625" style="1567" bestFit="1" customWidth="1"/>
    <col min="1809" max="1809" width="16.42578125" style="1567" customWidth="1"/>
    <col min="1810" max="1810" width="9.140625" style="1567"/>
    <col min="1811" max="1811" width="48.7109375" style="1567" customWidth="1"/>
    <col min="1812" max="1812" width="12" style="1567" bestFit="1" customWidth="1"/>
    <col min="1813" max="1813" width="4.28515625" style="1567" customWidth="1"/>
    <col min="1814" max="2049" width="9.140625" style="1567"/>
    <col min="2050" max="2050" width="10.140625" style="1567" bestFit="1" customWidth="1"/>
    <col min="2051" max="2051" width="56.5703125" style="1567" customWidth="1"/>
    <col min="2052" max="2054" width="19.7109375" style="1567" customWidth="1"/>
    <col min="2055" max="2055" width="2.7109375" style="1567" customWidth="1"/>
    <col min="2056" max="2056" width="15.28515625" style="1567" customWidth="1"/>
    <col min="2057" max="2057" width="7.42578125" style="1567" bestFit="1" customWidth="1"/>
    <col min="2058" max="2058" width="3.28515625" style="1567" customWidth="1"/>
    <col min="2059" max="2059" width="13.140625" style="1567" bestFit="1" customWidth="1"/>
    <col min="2060" max="2060" width="13.7109375" style="1567" bestFit="1" customWidth="1"/>
    <col min="2061" max="2061" width="12" style="1567" customWidth="1"/>
    <col min="2062" max="2062" width="1.85546875" style="1567" customWidth="1"/>
    <col min="2063" max="2064" width="13.140625" style="1567" bestFit="1" customWidth="1"/>
    <col min="2065" max="2065" width="16.42578125" style="1567" customWidth="1"/>
    <col min="2066" max="2066" width="9.140625" style="1567"/>
    <col min="2067" max="2067" width="48.7109375" style="1567" customWidth="1"/>
    <col min="2068" max="2068" width="12" style="1567" bestFit="1" customWidth="1"/>
    <col min="2069" max="2069" width="4.28515625" style="1567" customWidth="1"/>
    <col min="2070" max="2305" width="9.140625" style="1567"/>
    <col min="2306" max="2306" width="10.140625" style="1567" bestFit="1" customWidth="1"/>
    <col min="2307" max="2307" width="56.5703125" style="1567" customWidth="1"/>
    <col min="2308" max="2310" width="19.7109375" style="1567" customWidth="1"/>
    <col min="2311" max="2311" width="2.7109375" style="1567" customWidth="1"/>
    <col min="2312" max="2312" width="15.28515625" style="1567" customWidth="1"/>
    <col min="2313" max="2313" width="7.42578125" style="1567" bestFit="1" customWidth="1"/>
    <col min="2314" max="2314" width="3.28515625" style="1567" customWidth="1"/>
    <col min="2315" max="2315" width="13.140625" style="1567" bestFit="1" customWidth="1"/>
    <col min="2316" max="2316" width="13.7109375" style="1567" bestFit="1" customWidth="1"/>
    <col min="2317" max="2317" width="12" style="1567" customWidth="1"/>
    <col min="2318" max="2318" width="1.85546875" style="1567" customWidth="1"/>
    <col min="2319" max="2320" width="13.140625" style="1567" bestFit="1" customWidth="1"/>
    <col min="2321" max="2321" width="16.42578125" style="1567" customWidth="1"/>
    <col min="2322" max="2322" width="9.140625" style="1567"/>
    <col min="2323" max="2323" width="48.7109375" style="1567" customWidth="1"/>
    <col min="2324" max="2324" width="12" style="1567" bestFit="1" customWidth="1"/>
    <col min="2325" max="2325" width="4.28515625" style="1567" customWidth="1"/>
    <col min="2326" max="2561" width="9.140625" style="1567"/>
    <col min="2562" max="2562" width="10.140625" style="1567" bestFit="1" customWidth="1"/>
    <col min="2563" max="2563" width="56.5703125" style="1567" customWidth="1"/>
    <col min="2564" max="2566" width="19.7109375" style="1567" customWidth="1"/>
    <col min="2567" max="2567" width="2.7109375" style="1567" customWidth="1"/>
    <col min="2568" max="2568" width="15.28515625" style="1567" customWidth="1"/>
    <col min="2569" max="2569" width="7.42578125" style="1567" bestFit="1" customWidth="1"/>
    <col min="2570" max="2570" width="3.28515625" style="1567" customWidth="1"/>
    <col min="2571" max="2571" width="13.140625" style="1567" bestFit="1" customWidth="1"/>
    <col min="2572" max="2572" width="13.7109375" style="1567" bestFit="1" customWidth="1"/>
    <col min="2573" max="2573" width="12" style="1567" customWidth="1"/>
    <col min="2574" max="2574" width="1.85546875" style="1567" customWidth="1"/>
    <col min="2575" max="2576" width="13.140625" style="1567" bestFit="1" customWidth="1"/>
    <col min="2577" max="2577" width="16.42578125" style="1567" customWidth="1"/>
    <col min="2578" max="2578" width="9.140625" style="1567"/>
    <col min="2579" max="2579" width="48.7109375" style="1567" customWidth="1"/>
    <col min="2580" max="2580" width="12" style="1567" bestFit="1" customWidth="1"/>
    <col min="2581" max="2581" width="4.28515625" style="1567" customWidth="1"/>
    <col min="2582" max="2817" width="9.140625" style="1567"/>
    <col min="2818" max="2818" width="10.140625" style="1567" bestFit="1" customWidth="1"/>
    <col min="2819" max="2819" width="56.5703125" style="1567" customWidth="1"/>
    <col min="2820" max="2822" width="19.7109375" style="1567" customWidth="1"/>
    <col min="2823" max="2823" width="2.7109375" style="1567" customWidth="1"/>
    <col min="2824" max="2824" width="15.28515625" style="1567" customWidth="1"/>
    <col min="2825" max="2825" width="7.42578125" style="1567" bestFit="1" customWidth="1"/>
    <col min="2826" max="2826" width="3.28515625" style="1567" customWidth="1"/>
    <col min="2827" max="2827" width="13.140625" style="1567" bestFit="1" customWidth="1"/>
    <col min="2828" max="2828" width="13.7109375" style="1567" bestFit="1" customWidth="1"/>
    <col min="2829" max="2829" width="12" style="1567" customWidth="1"/>
    <col min="2830" max="2830" width="1.85546875" style="1567" customWidth="1"/>
    <col min="2831" max="2832" width="13.140625" style="1567" bestFit="1" customWidth="1"/>
    <col min="2833" max="2833" width="16.42578125" style="1567" customWidth="1"/>
    <col min="2834" max="2834" width="9.140625" style="1567"/>
    <col min="2835" max="2835" width="48.7109375" style="1567" customWidth="1"/>
    <col min="2836" max="2836" width="12" style="1567" bestFit="1" customWidth="1"/>
    <col min="2837" max="2837" width="4.28515625" style="1567" customWidth="1"/>
    <col min="2838" max="3073" width="9.140625" style="1567"/>
    <col min="3074" max="3074" width="10.140625" style="1567" bestFit="1" customWidth="1"/>
    <col min="3075" max="3075" width="56.5703125" style="1567" customWidth="1"/>
    <col min="3076" max="3078" width="19.7109375" style="1567" customWidth="1"/>
    <col min="3079" max="3079" width="2.7109375" style="1567" customWidth="1"/>
    <col min="3080" max="3080" width="15.28515625" style="1567" customWidth="1"/>
    <col min="3081" max="3081" width="7.42578125" style="1567" bestFit="1" customWidth="1"/>
    <col min="3082" max="3082" width="3.28515625" style="1567" customWidth="1"/>
    <col min="3083" max="3083" width="13.140625" style="1567" bestFit="1" customWidth="1"/>
    <col min="3084" max="3084" width="13.7109375" style="1567" bestFit="1" customWidth="1"/>
    <col min="3085" max="3085" width="12" style="1567" customWidth="1"/>
    <col min="3086" max="3086" width="1.85546875" style="1567" customWidth="1"/>
    <col min="3087" max="3088" width="13.140625" style="1567" bestFit="1" customWidth="1"/>
    <col min="3089" max="3089" width="16.42578125" style="1567" customWidth="1"/>
    <col min="3090" max="3090" width="9.140625" style="1567"/>
    <col min="3091" max="3091" width="48.7109375" style="1567" customWidth="1"/>
    <col min="3092" max="3092" width="12" style="1567" bestFit="1" customWidth="1"/>
    <col min="3093" max="3093" width="4.28515625" style="1567" customWidth="1"/>
    <col min="3094" max="3329" width="9.140625" style="1567"/>
    <col min="3330" max="3330" width="10.140625" style="1567" bestFit="1" customWidth="1"/>
    <col min="3331" max="3331" width="56.5703125" style="1567" customWidth="1"/>
    <col min="3332" max="3334" width="19.7109375" style="1567" customWidth="1"/>
    <col min="3335" max="3335" width="2.7109375" style="1567" customWidth="1"/>
    <col min="3336" max="3336" width="15.28515625" style="1567" customWidth="1"/>
    <col min="3337" max="3337" width="7.42578125" style="1567" bestFit="1" customWidth="1"/>
    <col min="3338" max="3338" width="3.28515625" style="1567" customWidth="1"/>
    <col min="3339" max="3339" width="13.140625" style="1567" bestFit="1" customWidth="1"/>
    <col min="3340" max="3340" width="13.7109375" style="1567" bestFit="1" customWidth="1"/>
    <col min="3341" max="3341" width="12" style="1567" customWidth="1"/>
    <col min="3342" max="3342" width="1.85546875" style="1567" customWidth="1"/>
    <col min="3343" max="3344" width="13.140625" style="1567" bestFit="1" customWidth="1"/>
    <col min="3345" max="3345" width="16.42578125" style="1567" customWidth="1"/>
    <col min="3346" max="3346" width="9.140625" style="1567"/>
    <col min="3347" max="3347" width="48.7109375" style="1567" customWidth="1"/>
    <col min="3348" max="3348" width="12" style="1567" bestFit="1" customWidth="1"/>
    <col min="3349" max="3349" width="4.28515625" style="1567" customWidth="1"/>
    <col min="3350" max="3585" width="9.140625" style="1567"/>
    <col min="3586" max="3586" width="10.140625" style="1567" bestFit="1" customWidth="1"/>
    <col min="3587" max="3587" width="56.5703125" style="1567" customWidth="1"/>
    <col min="3588" max="3590" width="19.7109375" style="1567" customWidth="1"/>
    <col min="3591" max="3591" width="2.7109375" style="1567" customWidth="1"/>
    <col min="3592" max="3592" width="15.28515625" style="1567" customWidth="1"/>
    <col min="3593" max="3593" width="7.42578125" style="1567" bestFit="1" customWidth="1"/>
    <col min="3594" max="3594" width="3.28515625" style="1567" customWidth="1"/>
    <col min="3595" max="3595" width="13.140625" style="1567" bestFit="1" customWidth="1"/>
    <col min="3596" max="3596" width="13.7109375" style="1567" bestFit="1" customWidth="1"/>
    <col min="3597" max="3597" width="12" style="1567" customWidth="1"/>
    <col min="3598" max="3598" width="1.85546875" style="1567" customWidth="1"/>
    <col min="3599" max="3600" width="13.140625" style="1567" bestFit="1" customWidth="1"/>
    <col min="3601" max="3601" width="16.42578125" style="1567" customWidth="1"/>
    <col min="3602" max="3602" width="9.140625" style="1567"/>
    <col min="3603" max="3603" width="48.7109375" style="1567" customWidth="1"/>
    <col min="3604" max="3604" width="12" style="1567" bestFit="1" customWidth="1"/>
    <col min="3605" max="3605" width="4.28515625" style="1567" customWidth="1"/>
    <col min="3606" max="3841" width="9.140625" style="1567"/>
    <col min="3842" max="3842" width="10.140625" style="1567" bestFit="1" customWidth="1"/>
    <col min="3843" max="3843" width="56.5703125" style="1567" customWidth="1"/>
    <col min="3844" max="3846" width="19.7109375" style="1567" customWidth="1"/>
    <col min="3847" max="3847" width="2.7109375" style="1567" customWidth="1"/>
    <col min="3848" max="3848" width="15.28515625" style="1567" customWidth="1"/>
    <col min="3849" max="3849" width="7.42578125" style="1567" bestFit="1" customWidth="1"/>
    <col min="3850" max="3850" width="3.28515625" style="1567" customWidth="1"/>
    <col min="3851" max="3851" width="13.140625" style="1567" bestFit="1" customWidth="1"/>
    <col min="3852" max="3852" width="13.7109375" style="1567" bestFit="1" customWidth="1"/>
    <col min="3853" max="3853" width="12" style="1567" customWidth="1"/>
    <col min="3854" max="3854" width="1.85546875" style="1567" customWidth="1"/>
    <col min="3855" max="3856" width="13.140625" style="1567" bestFit="1" customWidth="1"/>
    <col min="3857" max="3857" width="16.42578125" style="1567" customWidth="1"/>
    <col min="3858" max="3858" width="9.140625" style="1567"/>
    <col min="3859" max="3859" width="48.7109375" style="1567" customWidth="1"/>
    <col min="3860" max="3860" width="12" style="1567" bestFit="1" customWidth="1"/>
    <col min="3861" max="3861" width="4.28515625" style="1567" customWidth="1"/>
    <col min="3862" max="4097" width="9.140625" style="1567"/>
    <col min="4098" max="4098" width="10.140625" style="1567" bestFit="1" customWidth="1"/>
    <col min="4099" max="4099" width="56.5703125" style="1567" customWidth="1"/>
    <col min="4100" max="4102" width="19.7109375" style="1567" customWidth="1"/>
    <col min="4103" max="4103" width="2.7109375" style="1567" customWidth="1"/>
    <col min="4104" max="4104" width="15.28515625" style="1567" customWidth="1"/>
    <col min="4105" max="4105" width="7.42578125" style="1567" bestFit="1" customWidth="1"/>
    <col min="4106" max="4106" width="3.28515625" style="1567" customWidth="1"/>
    <col min="4107" max="4107" width="13.140625" style="1567" bestFit="1" customWidth="1"/>
    <col min="4108" max="4108" width="13.7109375" style="1567" bestFit="1" customWidth="1"/>
    <col min="4109" max="4109" width="12" style="1567" customWidth="1"/>
    <col min="4110" max="4110" width="1.85546875" style="1567" customWidth="1"/>
    <col min="4111" max="4112" width="13.140625" style="1567" bestFit="1" customWidth="1"/>
    <col min="4113" max="4113" width="16.42578125" style="1567" customWidth="1"/>
    <col min="4114" max="4114" width="9.140625" style="1567"/>
    <col min="4115" max="4115" width="48.7109375" style="1567" customWidth="1"/>
    <col min="4116" max="4116" width="12" style="1567" bestFit="1" customWidth="1"/>
    <col min="4117" max="4117" width="4.28515625" style="1567" customWidth="1"/>
    <col min="4118" max="4353" width="9.140625" style="1567"/>
    <col min="4354" max="4354" width="10.140625" style="1567" bestFit="1" customWidth="1"/>
    <col min="4355" max="4355" width="56.5703125" style="1567" customWidth="1"/>
    <col min="4356" max="4358" width="19.7109375" style="1567" customWidth="1"/>
    <col min="4359" max="4359" width="2.7109375" style="1567" customWidth="1"/>
    <col min="4360" max="4360" width="15.28515625" style="1567" customWidth="1"/>
    <col min="4361" max="4361" width="7.42578125" style="1567" bestFit="1" customWidth="1"/>
    <col min="4362" max="4362" width="3.28515625" style="1567" customWidth="1"/>
    <col min="4363" max="4363" width="13.140625" style="1567" bestFit="1" customWidth="1"/>
    <col min="4364" max="4364" width="13.7109375" style="1567" bestFit="1" customWidth="1"/>
    <col min="4365" max="4365" width="12" style="1567" customWidth="1"/>
    <col min="4366" max="4366" width="1.85546875" style="1567" customWidth="1"/>
    <col min="4367" max="4368" width="13.140625" style="1567" bestFit="1" customWidth="1"/>
    <col min="4369" max="4369" width="16.42578125" style="1567" customWidth="1"/>
    <col min="4370" max="4370" width="9.140625" style="1567"/>
    <col min="4371" max="4371" width="48.7109375" style="1567" customWidth="1"/>
    <col min="4372" max="4372" width="12" style="1567" bestFit="1" customWidth="1"/>
    <col min="4373" max="4373" width="4.28515625" style="1567" customWidth="1"/>
    <col min="4374" max="4609" width="9.140625" style="1567"/>
    <col min="4610" max="4610" width="10.140625" style="1567" bestFit="1" customWidth="1"/>
    <col min="4611" max="4611" width="56.5703125" style="1567" customWidth="1"/>
    <col min="4612" max="4614" width="19.7109375" style="1567" customWidth="1"/>
    <col min="4615" max="4615" width="2.7109375" style="1567" customWidth="1"/>
    <col min="4616" max="4616" width="15.28515625" style="1567" customWidth="1"/>
    <col min="4617" max="4617" width="7.42578125" style="1567" bestFit="1" customWidth="1"/>
    <col min="4618" max="4618" width="3.28515625" style="1567" customWidth="1"/>
    <col min="4619" max="4619" width="13.140625" style="1567" bestFit="1" customWidth="1"/>
    <col min="4620" max="4620" width="13.7109375" style="1567" bestFit="1" customWidth="1"/>
    <col min="4621" max="4621" width="12" style="1567" customWidth="1"/>
    <col min="4622" max="4622" width="1.85546875" style="1567" customWidth="1"/>
    <col min="4623" max="4624" width="13.140625" style="1567" bestFit="1" customWidth="1"/>
    <col min="4625" max="4625" width="16.42578125" style="1567" customWidth="1"/>
    <col min="4626" max="4626" width="9.140625" style="1567"/>
    <col min="4627" max="4627" width="48.7109375" style="1567" customWidth="1"/>
    <col min="4628" max="4628" width="12" style="1567" bestFit="1" customWidth="1"/>
    <col min="4629" max="4629" width="4.28515625" style="1567" customWidth="1"/>
    <col min="4630" max="4865" width="9.140625" style="1567"/>
    <col min="4866" max="4866" width="10.140625" style="1567" bestFit="1" customWidth="1"/>
    <col min="4867" max="4867" width="56.5703125" style="1567" customWidth="1"/>
    <col min="4868" max="4870" width="19.7109375" style="1567" customWidth="1"/>
    <col min="4871" max="4871" width="2.7109375" style="1567" customWidth="1"/>
    <col min="4872" max="4872" width="15.28515625" style="1567" customWidth="1"/>
    <col min="4873" max="4873" width="7.42578125" style="1567" bestFit="1" customWidth="1"/>
    <col min="4874" max="4874" width="3.28515625" style="1567" customWidth="1"/>
    <col min="4875" max="4875" width="13.140625" style="1567" bestFit="1" customWidth="1"/>
    <col min="4876" max="4876" width="13.7109375" style="1567" bestFit="1" customWidth="1"/>
    <col min="4877" max="4877" width="12" style="1567" customWidth="1"/>
    <col min="4878" max="4878" width="1.85546875" style="1567" customWidth="1"/>
    <col min="4879" max="4880" width="13.140625" style="1567" bestFit="1" customWidth="1"/>
    <col min="4881" max="4881" width="16.42578125" style="1567" customWidth="1"/>
    <col min="4882" max="4882" width="9.140625" style="1567"/>
    <col min="4883" max="4883" width="48.7109375" style="1567" customWidth="1"/>
    <col min="4884" max="4884" width="12" style="1567" bestFit="1" customWidth="1"/>
    <col min="4885" max="4885" width="4.28515625" style="1567" customWidth="1"/>
    <col min="4886" max="5121" width="9.140625" style="1567"/>
    <col min="5122" max="5122" width="10.140625" style="1567" bestFit="1" customWidth="1"/>
    <col min="5123" max="5123" width="56.5703125" style="1567" customWidth="1"/>
    <col min="5124" max="5126" width="19.7109375" style="1567" customWidth="1"/>
    <col min="5127" max="5127" width="2.7109375" style="1567" customWidth="1"/>
    <col min="5128" max="5128" width="15.28515625" style="1567" customWidth="1"/>
    <col min="5129" max="5129" width="7.42578125" style="1567" bestFit="1" customWidth="1"/>
    <col min="5130" max="5130" width="3.28515625" style="1567" customWidth="1"/>
    <col min="5131" max="5131" width="13.140625" style="1567" bestFit="1" customWidth="1"/>
    <col min="5132" max="5132" width="13.7109375" style="1567" bestFit="1" customWidth="1"/>
    <col min="5133" max="5133" width="12" style="1567" customWidth="1"/>
    <col min="5134" max="5134" width="1.85546875" style="1567" customWidth="1"/>
    <col min="5135" max="5136" width="13.140625" style="1567" bestFit="1" customWidth="1"/>
    <col min="5137" max="5137" width="16.42578125" style="1567" customWidth="1"/>
    <col min="5138" max="5138" width="9.140625" style="1567"/>
    <col min="5139" max="5139" width="48.7109375" style="1567" customWidth="1"/>
    <col min="5140" max="5140" width="12" style="1567" bestFit="1" customWidth="1"/>
    <col min="5141" max="5141" width="4.28515625" style="1567" customWidth="1"/>
    <col min="5142" max="5377" width="9.140625" style="1567"/>
    <col min="5378" max="5378" width="10.140625" style="1567" bestFit="1" customWidth="1"/>
    <col min="5379" max="5379" width="56.5703125" style="1567" customWidth="1"/>
    <col min="5380" max="5382" width="19.7109375" style="1567" customWidth="1"/>
    <col min="5383" max="5383" width="2.7109375" style="1567" customWidth="1"/>
    <col min="5384" max="5384" width="15.28515625" style="1567" customWidth="1"/>
    <col min="5385" max="5385" width="7.42578125" style="1567" bestFit="1" customWidth="1"/>
    <col min="5386" max="5386" width="3.28515625" style="1567" customWidth="1"/>
    <col min="5387" max="5387" width="13.140625" style="1567" bestFit="1" customWidth="1"/>
    <col min="5388" max="5388" width="13.7109375" style="1567" bestFit="1" customWidth="1"/>
    <col min="5389" max="5389" width="12" style="1567" customWidth="1"/>
    <col min="5390" max="5390" width="1.85546875" style="1567" customWidth="1"/>
    <col min="5391" max="5392" width="13.140625" style="1567" bestFit="1" customWidth="1"/>
    <col min="5393" max="5393" width="16.42578125" style="1567" customWidth="1"/>
    <col min="5394" max="5394" width="9.140625" style="1567"/>
    <col min="5395" max="5395" width="48.7109375" style="1567" customWidth="1"/>
    <col min="5396" max="5396" width="12" style="1567" bestFit="1" customWidth="1"/>
    <col min="5397" max="5397" width="4.28515625" style="1567" customWidth="1"/>
    <col min="5398" max="5633" width="9.140625" style="1567"/>
    <col min="5634" max="5634" width="10.140625" style="1567" bestFit="1" customWidth="1"/>
    <col min="5635" max="5635" width="56.5703125" style="1567" customWidth="1"/>
    <col min="5636" max="5638" width="19.7109375" style="1567" customWidth="1"/>
    <col min="5639" max="5639" width="2.7109375" style="1567" customWidth="1"/>
    <col min="5640" max="5640" width="15.28515625" style="1567" customWidth="1"/>
    <col min="5641" max="5641" width="7.42578125" style="1567" bestFit="1" customWidth="1"/>
    <col min="5642" max="5642" width="3.28515625" style="1567" customWidth="1"/>
    <col min="5643" max="5643" width="13.140625" style="1567" bestFit="1" customWidth="1"/>
    <col min="5644" max="5644" width="13.7109375" style="1567" bestFit="1" customWidth="1"/>
    <col min="5645" max="5645" width="12" style="1567" customWidth="1"/>
    <col min="5646" max="5646" width="1.85546875" style="1567" customWidth="1"/>
    <col min="5647" max="5648" width="13.140625" style="1567" bestFit="1" customWidth="1"/>
    <col min="5649" max="5649" width="16.42578125" style="1567" customWidth="1"/>
    <col min="5650" max="5650" width="9.140625" style="1567"/>
    <col min="5651" max="5651" width="48.7109375" style="1567" customWidth="1"/>
    <col min="5652" max="5652" width="12" style="1567" bestFit="1" customWidth="1"/>
    <col min="5653" max="5653" width="4.28515625" style="1567" customWidth="1"/>
    <col min="5654" max="5889" width="9.140625" style="1567"/>
    <col min="5890" max="5890" width="10.140625" style="1567" bestFit="1" customWidth="1"/>
    <col min="5891" max="5891" width="56.5703125" style="1567" customWidth="1"/>
    <col min="5892" max="5894" width="19.7109375" style="1567" customWidth="1"/>
    <col min="5895" max="5895" width="2.7109375" style="1567" customWidth="1"/>
    <col min="5896" max="5896" width="15.28515625" style="1567" customWidth="1"/>
    <col min="5897" max="5897" width="7.42578125" style="1567" bestFit="1" customWidth="1"/>
    <col min="5898" max="5898" width="3.28515625" style="1567" customWidth="1"/>
    <col min="5899" max="5899" width="13.140625" style="1567" bestFit="1" customWidth="1"/>
    <col min="5900" max="5900" width="13.7109375" style="1567" bestFit="1" customWidth="1"/>
    <col min="5901" max="5901" width="12" style="1567" customWidth="1"/>
    <col min="5902" max="5902" width="1.85546875" style="1567" customWidth="1"/>
    <col min="5903" max="5904" width="13.140625" style="1567" bestFit="1" customWidth="1"/>
    <col min="5905" max="5905" width="16.42578125" style="1567" customWidth="1"/>
    <col min="5906" max="5906" width="9.140625" style="1567"/>
    <col min="5907" max="5907" width="48.7109375" style="1567" customWidth="1"/>
    <col min="5908" max="5908" width="12" style="1567" bestFit="1" customWidth="1"/>
    <col min="5909" max="5909" width="4.28515625" style="1567" customWidth="1"/>
    <col min="5910" max="6145" width="9.140625" style="1567"/>
    <col min="6146" max="6146" width="10.140625" style="1567" bestFit="1" customWidth="1"/>
    <col min="6147" max="6147" width="56.5703125" style="1567" customWidth="1"/>
    <col min="6148" max="6150" width="19.7109375" style="1567" customWidth="1"/>
    <col min="6151" max="6151" width="2.7109375" style="1567" customWidth="1"/>
    <col min="6152" max="6152" width="15.28515625" style="1567" customWidth="1"/>
    <col min="6153" max="6153" width="7.42578125" style="1567" bestFit="1" customWidth="1"/>
    <col min="6154" max="6154" width="3.28515625" style="1567" customWidth="1"/>
    <col min="6155" max="6155" width="13.140625" style="1567" bestFit="1" customWidth="1"/>
    <col min="6156" max="6156" width="13.7109375" style="1567" bestFit="1" customWidth="1"/>
    <col min="6157" max="6157" width="12" style="1567" customWidth="1"/>
    <col min="6158" max="6158" width="1.85546875" style="1567" customWidth="1"/>
    <col min="6159" max="6160" width="13.140625" style="1567" bestFit="1" customWidth="1"/>
    <col min="6161" max="6161" width="16.42578125" style="1567" customWidth="1"/>
    <col min="6162" max="6162" width="9.140625" style="1567"/>
    <col min="6163" max="6163" width="48.7109375" style="1567" customWidth="1"/>
    <col min="6164" max="6164" width="12" style="1567" bestFit="1" customWidth="1"/>
    <col min="6165" max="6165" width="4.28515625" style="1567" customWidth="1"/>
    <col min="6166" max="6401" width="9.140625" style="1567"/>
    <col min="6402" max="6402" width="10.140625" style="1567" bestFit="1" customWidth="1"/>
    <col min="6403" max="6403" width="56.5703125" style="1567" customWidth="1"/>
    <col min="6404" max="6406" width="19.7109375" style="1567" customWidth="1"/>
    <col min="6407" max="6407" width="2.7109375" style="1567" customWidth="1"/>
    <col min="6408" max="6408" width="15.28515625" style="1567" customWidth="1"/>
    <col min="6409" max="6409" width="7.42578125" style="1567" bestFit="1" customWidth="1"/>
    <col min="6410" max="6410" width="3.28515625" style="1567" customWidth="1"/>
    <col min="6411" max="6411" width="13.140625" style="1567" bestFit="1" customWidth="1"/>
    <col min="6412" max="6412" width="13.7109375" style="1567" bestFit="1" customWidth="1"/>
    <col min="6413" max="6413" width="12" style="1567" customWidth="1"/>
    <col min="6414" max="6414" width="1.85546875" style="1567" customWidth="1"/>
    <col min="6415" max="6416" width="13.140625" style="1567" bestFit="1" customWidth="1"/>
    <col min="6417" max="6417" width="16.42578125" style="1567" customWidth="1"/>
    <col min="6418" max="6418" width="9.140625" style="1567"/>
    <col min="6419" max="6419" width="48.7109375" style="1567" customWidth="1"/>
    <col min="6420" max="6420" width="12" style="1567" bestFit="1" customWidth="1"/>
    <col min="6421" max="6421" width="4.28515625" style="1567" customWidth="1"/>
    <col min="6422" max="6657" width="9.140625" style="1567"/>
    <col min="6658" max="6658" width="10.140625" style="1567" bestFit="1" customWidth="1"/>
    <col min="6659" max="6659" width="56.5703125" style="1567" customWidth="1"/>
    <col min="6660" max="6662" width="19.7109375" style="1567" customWidth="1"/>
    <col min="6663" max="6663" width="2.7109375" style="1567" customWidth="1"/>
    <col min="6664" max="6664" width="15.28515625" style="1567" customWidth="1"/>
    <col min="6665" max="6665" width="7.42578125" style="1567" bestFit="1" customWidth="1"/>
    <col min="6666" max="6666" width="3.28515625" style="1567" customWidth="1"/>
    <col min="6667" max="6667" width="13.140625" style="1567" bestFit="1" customWidth="1"/>
    <col min="6668" max="6668" width="13.7109375" style="1567" bestFit="1" customWidth="1"/>
    <col min="6669" max="6669" width="12" style="1567" customWidth="1"/>
    <col min="6670" max="6670" width="1.85546875" style="1567" customWidth="1"/>
    <col min="6671" max="6672" width="13.140625" style="1567" bestFit="1" customWidth="1"/>
    <col min="6673" max="6673" width="16.42578125" style="1567" customWidth="1"/>
    <col min="6674" max="6674" width="9.140625" style="1567"/>
    <col min="6675" max="6675" width="48.7109375" style="1567" customWidth="1"/>
    <col min="6676" max="6676" width="12" style="1567" bestFit="1" customWidth="1"/>
    <col min="6677" max="6677" width="4.28515625" style="1567" customWidth="1"/>
    <col min="6678" max="6913" width="9.140625" style="1567"/>
    <col min="6914" max="6914" width="10.140625" style="1567" bestFit="1" customWidth="1"/>
    <col min="6915" max="6915" width="56.5703125" style="1567" customWidth="1"/>
    <col min="6916" max="6918" width="19.7109375" style="1567" customWidth="1"/>
    <col min="6919" max="6919" width="2.7109375" style="1567" customWidth="1"/>
    <col min="6920" max="6920" width="15.28515625" style="1567" customWidth="1"/>
    <col min="6921" max="6921" width="7.42578125" style="1567" bestFit="1" customWidth="1"/>
    <col min="6922" max="6922" width="3.28515625" style="1567" customWidth="1"/>
    <col min="6923" max="6923" width="13.140625" style="1567" bestFit="1" customWidth="1"/>
    <col min="6924" max="6924" width="13.7109375" style="1567" bestFit="1" customWidth="1"/>
    <col min="6925" max="6925" width="12" style="1567" customWidth="1"/>
    <col min="6926" max="6926" width="1.85546875" style="1567" customWidth="1"/>
    <col min="6927" max="6928" width="13.140625" style="1567" bestFit="1" customWidth="1"/>
    <col min="6929" max="6929" width="16.42578125" style="1567" customWidth="1"/>
    <col min="6930" max="6930" width="9.140625" style="1567"/>
    <col min="6931" max="6931" width="48.7109375" style="1567" customWidth="1"/>
    <col min="6932" max="6932" width="12" style="1567" bestFit="1" customWidth="1"/>
    <col min="6933" max="6933" width="4.28515625" style="1567" customWidth="1"/>
    <col min="6934" max="7169" width="9.140625" style="1567"/>
    <col min="7170" max="7170" width="10.140625" style="1567" bestFit="1" customWidth="1"/>
    <col min="7171" max="7171" width="56.5703125" style="1567" customWidth="1"/>
    <col min="7172" max="7174" width="19.7109375" style="1567" customWidth="1"/>
    <col min="7175" max="7175" width="2.7109375" style="1567" customWidth="1"/>
    <col min="7176" max="7176" width="15.28515625" style="1567" customWidth="1"/>
    <col min="7177" max="7177" width="7.42578125" style="1567" bestFit="1" customWidth="1"/>
    <col min="7178" max="7178" width="3.28515625" style="1567" customWidth="1"/>
    <col min="7179" max="7179" width="13.140625" style="1567" bestFit="1" customWidth="1"/>
    <col min="7180" max="7180" width="13.7109375" style="1567" bestFit="1" customWidth="1"/>
    <col min="7181" max="7181" width="12" style="1567" customWidth="1"/>
    <col min="7182" max="7182" width="1.85546875" style="1567" customWidth="1"/>
    <col min="7183" max="7184" width="13.140625" style="1567" bestFit="1" customWidth="1"/>
    <col min="7185" max="7185" width="16.42578125" style="1567" customWidth="1"/>
    <col min="7186" max="7186" width="9.140625" style="1567"/>
    <col min="7187" max="7187" width="48.7109375" style="1567" customWidth="1"/>
    <col min="7188" max="7188" width="12" style="1567" bestFit="1" customWidth="1"/>
    <col min="7189" max="7189" width="4.28515625" style="1567" customWidth="1"/>
    <col min="7190" max="7425" width="9.140625" style="1567"/>
    <col min="7426" max="7426" width="10.140625" style="1567" bestFit="1" customWidth="1"/>
    <col min="7427" max="7427" width="56.5703125" style="1567" customWidth="1"/>
    <col min="7428" max="7430" width="19.7109375" style="1567" customWidth="1"/>
    <col min="7431" max="7431" width="2.7109375" style="1567" customWidth="1"/>
    <col min="7432" max="7432" width="15.28515625" style="1567" customWidth="1"/>
    <col min="7433" max="7433" width="7.42578125" style="1567" bestFit="1" customWidth="1"/>
    <col min="7434" max="7434" width="3.28515625" style="1567" customWidth="1"/>
    <col min="7435" max="7435" width="13.140625" style="1567" bestFit="1" customWidth="1"/>
    <col min="7436" max="7436" width="13.7109375" style="1567" bestFit="1" customWidth="1"/>
    <col min="7437" max="7437" width="12" style="1567" customWidth="1"/>
    <col min="7438" max="7438" width="1.85546875" style="1567" customWidth="1"/>
    <col min="7439" max="7440" width="13.140625" style="1567" bestFit="1" customWidth="1"/>
    <col min="7441" max="7441" width="16.42578125" style="1567" customWidth="1"/>
    <col min="7442" max="7442" width="9.140625" style="1567"/>
    <col min="7443" max="7443" width="48.7109375" style="1567" customWidth="1"/>
    <col min="7444" max="7444" width="12" style="1567" bestFit="1" customWidth="1"/>
    <col min="7445" max="7445" width="4.28515625" style="1567" customWidth="1"/>
    <col min="7446" max="7681" width="9.140625" style="1567"/>
    <col min="7682" max="7682" width="10.140625" style="1567" bestFit="1" customWidth="1"/>
    <col min="7683" max="7683" width="56.5703125" style="1567" customWidth="1"/>
    <col min="7684" max="7686" width="19.7109375" style="1567" customWidth="1"/>
    <col min="7687" max="7687" width="2.7109375" style="1567" customWidth="1"/>
    <col min="7688" max="7688" width="15.28515625" style="1567" customWidth="1"/>
    <col min="7689" max="7689" width="7.42578125" style="1567" bestFit="1" customWidth="1"/>
    <col min="7690" max="7690" width="3.28515625" style="1567" customWidth="1"/>
    <col min="7691" max="7691" width="13.140625" style="1567" bestFit="1" customWidth="1"/>
    <col min="7692" max="7692" width="13.7109375" style="1567" bestFit="1" customWidth="1"/>
    <col min="7693" max="7693" width="12" style="1567" customWidth="1"/>
    <col min="7694" max="7694" width="1.85546875" style="1567" customWidth="1"/>
    <col min="7695" max="7696" width="13.140625" style="1567" bestFit="1" customWidth="1"/>
    <col min="7697" max="7697" width="16.42578125" style="1567" customWidth="1"/>
    <col min="7698" max="7698" width="9.140625" style="1567"/>
    <col min="7699" max="7699" width="48.7109375" style="1567" customWidth="1"/>
    <col min="7700" max="7700" width="12" style="1567" bestFit="1" customWidth="1"/>
    <col min="7701" max="7701" width="4.28515625" style="1567" customWidth="1"/>
    <col min="7702" max="7937" width="9.140625" style="1567"/>
    <col min="7938" max="7938" width="10.140625" style="1567" bestFit="1" customWidth="1"/>
    <col min="7939" max="7939" width="56.5703125" style="1567" customWidth="1"/>
    <col min="7940" max="7942" width="19.7109375" style="1567" customWidth="1"/>
    <col min="7943" max="7943" width="2.7109375" style="1567" customWidth="1"/>
    <col min="7944" max="7944" width="15.28515625" style="1567" customWidth="1"/>
    <col min="7945" max="7945" width="7.42578125" style="1567" bestFit="1" customWidth="1"/>
    <col min="7946" max="7946" width="3.28515625" style="1567" customWidth="1"/>
    <col min="7947" max="7947" width="13.140625" style="1567" bestFit="1" customWidth="1"/>
    <col min="7948" max="7948" width="13.7109375" style="1567" bestFit="1" customWidth="1"/>
    <col min="7949" max="7949" width="12" style="1567" customWidth="1"/>
    <col min="7950" max="7950" width="1.85546875" style="1567" customWidth="1"/>
    <col min="7951" max="7952" width="13.140625" style="1567" bestFit="1" customWidth="1"/>
    <col min="7953" max="7953" width="16.42578125" style="1567" customWidth="1"/>
    <col min="7954" max="7954" width="9.140625" style="1567"/>
    <col min="7955" max="7955" width="48.7109375" style="1567" customWidth="1"/>
    <col min="7956" max="7956" width="12" style="1567" bestFit="1" customWidth="1"/>
    <col min="7957" max="7957" width="4.28515625" style="1567" customWidth="1"/>
    <col min="7958" max="8193" width="9.140625" style="1567"/>
    <col min="8194" max="8194" width="10.140625" style="1567" bestFit="1" customWidth="1"/>
    <col min="8195" max="8195" width="56.5703125" style="1567" customWidth="1"/>
    <col min="8196" max="8198" width="19.7109375" style="1567" customWidth="1"/>
    <col min="8199" max="8199" width="2.7109375" style="1567" customWidth="1"/>
    <col min="8200" max="8200" width="15.28515625" style="1567" customWidth="1"/>
    <col min="8201" max="8201" width="7.42578125" style="1567" bestFit="1" customWidth="1"/>
    <col min="8202" max="8202" width="3.28515625" style="1567" customWidth="1"/>
    <col min="8203" max="8203" width="13.140625" style="1567" bestFit="1" customWidth="1"/>
    <col min="8204" max="8204" width="13.7109375" style="1567" bestFit="1" customWidth="1"/>
    <col min="8205" max="8205" width="12" style="1567" customWidth="1"/>
    <col min="8206" max="8206" width="1.85546875" style="1567" customWidth="1"/>
    <col min="8207" max="8208" width="13.140625" style="1567" bestFit="1" customWidth="1"/>
    <col min="8209" max="8209" width="16.42578125" style="1567" customWidth="1"/>
    <col min="8210" max="8210" width="9.140625" style="1567"/>
    <col min="8211" max="8211" width="48.7109375" style="1567" customWidth="1"/>
    <col min="8212" max="8212" width="12" style="1567" bestFit="1" customWidth="1"/>
    <col min="8213" max="8213" width="4.28515625" style="1567" customWidth="1"/>
    <col min="8214" max="8449" width="9.140625" style="1567"/>
    <col min="8450" max="8450" width="10.140625" style="1567" bestFit="1" customWidth="1"/>
    <col min="8451" max="8451" width="56.5703125" style="1567" customWidth="1"/>
    <col min="8452" max="8454" width="19.7109375" style="1567" customWidth="1"/>
    <col min="8455" max="8455" width="2.7109375" style="1567" customWidth="1"/>
    <col min="8456" max="8456" width="15.28515625" style="1567" customWidth="1"/>
    <col min="8457" max="8457" width="7.42578125" style="1567" bestFit="1" customWidth="1"/>
    <col min="8458" max="8458" width="3.28515625" style="1567" customWidth="1"/>
    <col min="8459" max="8459" width="13.140625" style="1567" bestFit="1" customWidth="1"/>
    <col min="8460" max="8460" width="13.7109375" style="1567" bestFit="1" customWidth="1"/>
    <col min="8461" max="8461" width="12" style="1567" customWidth="1"/>
    <col min="8462" max="8462" width="1.85546875" style="1567" customWidth="1"/>
    <col min="8463" max="8464" width="13.140625" style="1567" bestFit="1" customWidth="1"/>
    <col min="8465" max="8465" width="16.42578125" style="1567" customWidth="1"/>
    <col min="8466" max="8466" width="9.140625" style="1567"/>
    <col min="8467" max="8467" width="48.7109375" style="1567" customWidth="1"/>
    <col min="8468" max="8468" width="12" style="1567" bestFit="1" customWidth="1"/>
    <col min="8469" max="8469" width="4.28515625" style="1567" customWidth="1"/>
    <col min="8470" max="8705" width="9.140625" style="1567"/>
    <col min="8706" max="8706" width="10.140625" style="1567" bestFit="1" customWidth="1"/>
    <col min="8707" max="8707" width="56.5703125" style="1567" customWidth="1"/>
    <col min="8708" max="8710" width="19.7109375" style="1567" customWidth="1"/>
    <col min="8711" max="8711" width="2.7109375" style="1567" customWidth="1"/>
    <col min="8712" max="8712" width="15.28515625" style="1567" customWidth="1"/>
    <col min="8713" max="8713" width="7.42578125" style="1567" bestFit="1" customWidth="1"/>
    <col min="8714" max="8714" width="3.28515625" style="1567" customWidth="1"/>
    <col min="8715" max="8715" width="13.140625" style="1567" bestFit="1" customWidth="1"/>
    <col min="8716" max="8716" width="13.7109375" style="1567" bestFit="1" customWidth="1"/>
    <col min="8717" max="8717" width="12" style="1567" customWidth="1"/>
    <col min="8718" max="8718" width="1.85546875" style="1567" customWidth="1"/>
    <col min="8719" max="8720" width="13.140625" style="1567" bestFit="1" customWidth="1"/>
    <col min="8721" max="8721" width="16.42578125" style="1567" customWidth="1"/>
    <col min="8722" max="8722" width="9.140625" style="1567"/>
    <col min="8723" max="8723" width="48.7109375" style="1567" customWidth="1"/>
    <col min="8724" max="8724" width="12" style="1567" bestFit="1" customWidth="1"/>
    <col min="8725" max="8725" width="4.28515625" style="1567" customWidth="1"/>
    <col min="8726" max="8961" width="9.140625" style="1567"/>
    <col min="8962" max="8962" width="10.140625" style="1567" bestFit="1" customWidth="1"/>
    <col min="8963" max="8963" width="56.5703125" style="1567" customWidth="1"/>
    <col min="8964" max="8966" width="19.7109375" style="1567" customWidth="1"/>
    <col min="8967" max="8967" width="2.7109375" style="1567" customWidth="1"/>
    <col min="8968" max="8968" width="15.28515625" style="1567" customWidth="1"/>
    <col min="8969" max="8969" width="7.42578125" style="1567" bestFit="1" customWidth="1"/>
    <col min="8970" max="8970" width="3.28515625" style="1567" customWidth="1"/>
    <col min="8971" max="8971" width="13.140625" style="1567" bestFit="1" customWidth="1"/>
    <col min="8972" max="8972" width="13.7109375" style="1567" bestFit="1" customWidth="1"/>
    <col min="8973" max="8973" width="12" style="1567" customWidth="1"/>
    <col min="8974" max="8974" width="1.85546875" style="1567" customWidth="1"/>
    <col min="8975" max="8976" width="13.140625" style="1567" bestFit="1" customWidth="1"/>
    <col min="8977" max="8977" width="16.42578125" style="1567" customWidth="1"/>
    <col min="8978" max="8978" width="9.140625" style="1567"/>
    <col min="8979" max="8979" width="48.7109375" style="1567" customWidth="1"/>
    <col min="8980" max="8980" width="12" style="1567" bestFit="1" customWidth="1"/>
    <col min="8981" max="8981" width="4.28515625" style="1567" customWidth="1"/>
    <col min="8982" max="9217" width="9.140625" style="1567"/>
    <col min="9218" max="9218" width="10.140625" style="1567" bestFit="1" customWidth="1"/>
    <col min="9219" max="9219" width="56.5703125" style="1567" customWidth="1"/>
    <col min="9220" max="9222" width="19.7109375" style="1567" customWidth="1"/>
    <col min="9223" max="9223" width="2.7109375" style="1567" customWidth="1"/>
    <col min="9224" max="9224" width="15.28515625" style="1567" customWidth="1"/>
    <col min="9225" max="9225" width="7.42578125" style="1567" bestFit="1" customWidth="1"/>
    <col min="9226" max="9226" width="3.28515625" style="1567" customWidth="1"/>
    <col min="9227" max="9227" width="13.140625" style="1567" bestFit="1" customWidth="1"/>
    <col min="9228" max="9228" width="13.7109375" style="1567" bestFit="1" customWidth="1"/>
    <col min="9229" max="9229" width="12" style="1567" customWidth="1"/>
    <col min="9230" max="9230" width="1.85546875" style="1567" customWidth="1"/>
    <col min="9231" max="9232" width="13.140625" style="1567" bestFit="1" customWidth="1"/>
    <col min="9233" max="9233" width="16.42578125" style="1567" customWidth="1"/>
    <col min="9234" max="9234" width="9.140625" style="1567"/>
    <col min="9235" max="9235" width="48.7109375" style="1567" customWidth="1"/>
    <col min="9236" max="9236" width="12" style="1567" bestFit="1" customWidth="1"/>
    <col min="9237" max="9237" width="4.28515625" style="1567" customWidth="1"/>
    <col min="9238" max="9473" width="9.140625" style="1567"/>
    <col min="9474" max="9474" width="10.140625" style="1567" bestFit="1" customWidth="1"/>
    <col min="9475" max="9475" width="56.5703125" style="1567" customWidth="1"/>
    <col min="9476" max="9478" width="19.7109375" style="1567" customWidth="1"/>
    <col min="9479" max="9479" width="2.7109375" style="1567" customWidth="1"/>
    <col min="9480" max="9480" width="15.28515625" style="1567" customWidth="1"/>
    <col min="9481" max="9481" width="7.42578125" style="1567" bestFit="1" customWidth="1"/>
    <col min="9482" max="9482" width="3.28515625" style="1567" customWidth="1"/>
    <col min="9483" max="9483" width="13.140625" style="1567" bestFit="1" customWidth="1"/>
    <col min="9484" max="9484" width="13.7109375" style="1567" bestFit="1" customWidth="1"/>
    <col min="9485" max="9485" width="12" style="1567" customWidth="1"/>
    <col min="9486" max="9486" width="1.85546875" style="1567" customWidth="1"/>
    <col min="9487" max="9488" width="13.140625" style="1567" bestFit="1" customWidth="1"/>
    <col min="9489" max="9489" width="16.42578125" style="1567" customWidth="1"/>
    <col min="9490" max="9490" width="9.140625" style="1567"/>
    <col min="9491" max="9491" width="48.7109375" style="1567" customWidth="1"/>
    <col min="9492" max="9492" width="12" style="1567" bestFit="1" customWidth="1"/>
    <col min="9493" max="9493" width="4.28515625" style="1567" customWidth="1"/>
    <col min="9494" max="9729" width="9.140625" style="1567"/>
    <col min="9730" max="9730" width="10.140625" style="1567" bestFit="1" customWidth="1"/>
    <col min="9731" max="9731" width="56.5703125" style="1567" customWidth="1"/>
    <col min="9732" max="9734" width="19.7109375" style="1567" customWidth="1"/>
    <col min="9735" max="9735" width="2.7109375" style="1567" customWidth="1"/>
    <col min="9736" max="9736" width="15.28515625" style="1567" customWidth="1"/>
    <col min="9737" max="9737" width="7.42578125" style="1567" bestFit="1" customWidth="1"/>
    <col min="9738" max="9738" width="3.28515625" style="1567" customWidth="1"/>
    <col min="9739" max="9739" width="13.140625" style="1567" bestFit="1" customWidth="1"/>
    <col min="9740" max="9740" width="13.7109375" style="1567" bestFit="1" customWidth="1"/>
    <col min="9741" max="9741" width="12" style="1567" customWidth="1"/>
    <col min="9742" max="9742" width="1.85546875" style="1567" customWidth="1"/>
    <col min="9743" max="9744" width="13.140625" style="1567" bestFit="1" customWidth="1"/>
    <col min="9745" max="9745" width="16.42578125" style="1567" customWidth="1"/>
    <col min="9746" max="9746" width="9.140625" style="1567"/>
    <col min="9747" max="9747" width="48.7109375" style="1567" customWidth="1"/>
    <col min="9748" max="9748" width="12" style="1567" bestFit="1" customWidth="1"/>
    <col min="9749" max="9749" width="4.28515625" style="1567" customWidth="1"/>
    <col min="9750" max="9985" width="9.140625" style="1567"/>
    <col min="9986" max="9986" width="10.140625" style="1567" bestFit="1" customWidth="1"/>
    <col min="9987" max="9987" width="56.5703125" style="1567" customWidth="1"/>
    <col min="9988" max="9990" width="19.7109375" style="1567" customWidth="1"/>
    <col min="9991" max="9991" width="2.7109375" style="1567" customWidth="1"/>
    <col min="9992" max="9992" width="15.28515625" style="1567" customWidth="1"/>
    <col min="9993" max="9993" width="7.42578125" style="1567" bestFit="1" customWidth="1"/>
    <col min="9994" max="9994" width="3.28515625" style="1567" customWidth="1"/>
    <col min="9995" max="9995" width="13.140625" style="1567" bestFit="1" customWidth="1"/>
    <col min="9996" max="9996" width="13.7109375" style="1567" bestFit="1" customWidth="1"/>
    <col min="9997" max="9997" width="12" style="1567" customWidth="1"/>
    <col min="9998" max="9998" width="1.85546875" style="1567" customWidth="1"/>
    <col min="9999" max="10000" width="13.140625" style="1567" bestFit="1" customWidth="1"/>
    <col min="10001" max="10001" width="16.42578125" style="1567" customWidth="1"/>
    <col min="10002" max="10002" width="9.140625" style="1567"/>
    <col min="10003" max="10003" width="48.7109375" style="1567" customWidth="1"/>
    <col min="10004" max="10004" width="12" style="1567" bestFit="1" customWidth="1"/>
    <col min="10005" max="10005" width="4.28515625" style="1567" customWidth="1"/>
    <col min="10006" max="10241" width="9.140625" style="1567"/>
    <col min="10242" max="10242" width="10.140625" style="1567" bestFit="1" customWidth="1"/>
    <col min="10243" max="10243" width="56.5703125" style="1567" customWidth="1"/>
    <col min="10244" max="10246" width="19.7109375" style="1567" customWidth="1"/>
    <col min="10247" max="10247" width="2.7109375" style="1567" customWidth="1"/>
    <col min="10248" max="10248" width="15.28515625" style="1567" customWidth="1"/>
    <col min="10249" max="10249" width="7.42578125" style="1567" bestFit="1" customWidth="1"/>
    <col min="10250" max="10250" width="3.28515625" style="1567" customWidth="1"/>
    <col min="10251" max="10251" width="13.140625" style="1567" bestFit="1" customWidth="1"/>
    <col min="10252" max="10252" width="13.7109375" style="1567" bestFit="1" customWidth="1"/>
    <col min="10253" max="10253" width="12" style="1567" customWidth="1"/>
    <col min="10254" max="10254" width="1.85546875" style="1567" customWidth="1"/>
    <col min="10255" max="10256" width="13.140625" style="1567" bestFit="1" customWidth="1"/>
    <col min="10257" max="10257" width="16.42578125" style="1567" customWidth="1"/>
    <col min="10258" max="10258" width="9.140625" style="1567"/>
    <col min="10259" max="10259" width="48.7109375" style="1567" customWidth="1"/>
    <col min="10260" max="10260" width="12" style="1567" bestFit="1" customWidth="1"/>
    <col min="10261" max="10261" width="4.28515625" style="1567" customWidth="1"/>
    <col min="10262" max="10497" width="9.140625" style="1567"/>
    <col min="10498" max="10498" width="10.140625" style="1567" bestFit="1" customWidth="1"/>
    <col min="10499" max="10499" width="56.5703125" style="1567" customWidth="1"/>
    <col min="10500" max="10502" width="19.7109375" style="1567" customWidth="1"/>
    <col min="10503" max="10503" width="2.7109375" style="1567" customWidth="1"/>
    <col min="10504" max="10504" width="15.28515625" style="1567" customWidth="1"/>
    <col min="10505" max="10505" width="7.42578125" style="1567" bestFit="1" customWidth="1"/>
    <col min="10506" max="10506" width="3.28515625" style="1567" customWidth="1"/>
    <col min="10507" max="10507" width="13.140625" style="1567" bestFit="1" customWidth="1"/>
    <col min="10508" max="10508" width="13.7109375" style="1567" bestFit="1" customWidth="1"/>
    <col min="10509" max="10509" width="12" style="1567" customWidth="1"/>
    <col min="10510" max="10510" width="1.85546875" style="1567" customWidth="1"/>
    <col min="10511" max="10512" width="13.140625" style="1567" bestFit="1" customWidth="1"/>
    <col min="10513" max="10513" width="16.42578125" style="1567" customWidth="1"/>
    <col min="10514" max="10514" width="9.140625" style="1567"/>
    <col min="10515" max="10515" width="48.7109375" style="1567" customWidth="1"/>
    <col min="10516" max="10516" width="12" style="1567" bestFit="1" customWidth="1"/>
    <col min="10517" max="10517" width="4.28515625" style="1567" customWidth="1"/>
    <col min="10518" max="10753" width="9.140625" style="1567"/>
    <col min="10754" max="10754" width="10.140625" style="1567" bestFit="1" customWidth="1"/>
    <col min="10755" max="10755" width="56.5703125" style="1567" customWidth="1"/>
    <col min="10756" max="10758" width="19.7109375" style="1567" customWidth="1"/>
    <col min="10759" max="10759" width="2.7109375" style="1567" customWidth="1"/>
    <col min="10760" max="10760" width="15.28515625" style="1567" customWidth="1"/>
    <col min="10761" max="10761" width="7.42578125" style="1567" bestFit="1" customWidth="1"/>
    <col min="10762" max="10762" width="3.28515625" style="1567" customWidth="1"/>
    <col min="10763" max="10763" width="13.140625" style="1567" bestFit="1" customWidth="1"/>
    <col min="10764" max="10764" width="13.7109375" style="1567" bestFit="1" customWidth="1"/>
    <col min="10765" max="10765" width="12" style="1567" customWidth="1"/>
    <col min="10766" max="10766" width="1.85546875" style="1567" customWidth="1"/>
    <col min="10767" max="10768" width="13.140625" style="1567" bestFit="1" customWidth="1"/>
    <col min="10769" max="10769" width="16.42578125" style="1567" customWidth="1"/>
    <col min="10770" max="10770" width="9.140625" style="1567"/>
    <col min="10771" max="10771" width="48.7109375" style="1567" customWidth="1"/>
    <col min="10772" max="10772" width="12" style="1567" bestFit="1" customWidth="1"/>
    <col min="10773" max="10773" width="4.28515625" style="1567" customWidth="1"/>
    <col min="10774" max="11009" width="9.140625" style="1567"/>
    <col min="11010" max="11010" width="10.140625" style="1567" bestFit="1" customWidth="1"/>
    <col min="11011" max="11011" width="56.5703125" style="1567" customWidth="1"/>
    <col min="11012" max="11014" width="19.7109375" style="1567" customWidth="1"/>
    <col min="11015" max="11015" width="2.7109375" style="1567" customWidth="1"/>
    <col min="11016" max="11016" width="15.28515625" style="1567" customWidth="1"/>
    <col min="11017" max="11017" width="7.42578125" style="1567" bestFit="1" customWidth="1"/>
    <col min="11018" max="11018" width="3.28515625" style="1567" customWidth="1"/>
    <col min="11019" max="11019" width="13.140625" style="1567" bestFit="1" customWidth="1"/>
    <col min="11020" max="11020" width="13.7109375" style="1567" bestFit="1" customWidth="1"/>
    <col min="11021" max="11021" width="12" style="1567" customWidth="1"/>
    <col min="11022" max="11022" width="1.85546875" style="1567" customWidth="1"/>
    <col min="11023" max="11024" width="13.140625" style="1567" bestFit="1" customWidth="1"/>
    <col min="11025" max="11025" width="16.42578125" style="1567" customWidth="1"/>
    <col min="11026" max="11026" width="9.140625" style="1567"/>
    <col min="11027" max="11027" width="48.7109375" style="1567" customWidth="1"/>
    <col min="11028" max="11028" width="12" style="1567" bestFit="1" customWidth="1"/>
    <col min="11029" max="11029" width="4.28515625" style="1567" customWidth="1"/>
    <col min="11030" max="11265" width="9.140625" style="1567"/>
    <col min="11266" max="11266" width="10.140625" style="1567" bestFit="1" customWidth="1"/>
    <col min="11267" max="11267" width="56.5703125" style="1567" customWidth="1"/>
    <col min="11268" max="11270" width="19.7109375" style="1567" customWidth="1"/>
    <col min="11271" max="11271" width="2.7109375" style="1567" customWidth="1"/>
    <col min="11272" max="11272" width="15.28515625" style="1567" customWidth="1"/>
    <col min="11273" max="11273" width="7.42578125" style="1567" bestFit="1" customWidth="1"/>
    <col min="11274" max="11274" width="3.28515625" style="1567" customWidth="1"/>
    <col min="11275" max="11275" width="13.140625" style="1567" bestFit="1" customWidth="1"/>
    <col min="11276" max="11276" width="13.7109375" style="1567" bestFit="1" customWidth="1"/>
    <col min="11277" max="11277" width="12" style="1567" customWidth="1"/>
    <col min="11278" max="11278" width="1.85546875" style="1567" customWidth="1"/>
    <col min="11279" max="11280" width="13.140625" style="1567" bestFit="1" customWidth="1"/>
    <col min="11281" max="11281" width="16.42578125" style="1567" customWidth="1"/>
    <col min="11282" max="11282" width="9.140625" style="1567"/>
    <col min="11283" max="11283" width="48.7109375" style="1567" customWidth="1"/>
    <col min="11284" max="11284" width="12" style="1567" bestFit="1" customWidth="1"/>
    <col min="11285" max="11285" width="4.28515625" style="1567" customWidth="1"/>
    <col min="11286" max="11521" width="9.140625" style="1567"/>
    <col min="11522" max="11522" width="10.140625" style="1567" bestFit="1" customWidth="1"/>
    <col min="11523" max="11523" width="56.5703125" style="1567" customWidth="1"/>
    <col min="11524" max="11526" width="19.7109375" style="1567" customWidth="1"/>
    <col min="11527" max="11527" width="2.7109375" style="1567" customWidth="1"/>
    <col min="11528" max="11528" width="15.28515625" style="1567" customWidth="1"/>
    <col min="11529" max="11529" width="7.42578125" style="1567" bestFit="1" customWidth="1"/>
    <col min="11530" max="11530" width="3.28515625" style="1567" customWidth="1"/>
    <col min="11531" max="11531" width="13.140625" style="1567" bestFit="1" customWidth="1"/>
    <col min="11532" max="11532" width="13.7109375" style="1567" bestFit="1" customWidth="1"/>
    <col min="11533" max="11533" width="12" style="1567" customWidth="1"/>
    <col min="11534" max="11534" width="1.85546875" style="1567" customWidth="1"/>
    <col min="11535" max="11536" width="13.140625" style="1567" bestFit="1" customWidth="1"/>
    <col min="11537" max="11537" width="16.42578125" style="1567" customWidth="1"/>
    <col min="11538" max="11538" width="9.140625" style="1567"/>
    <col min="11539" max="11539" width="48.7109375" style="1567" customWidth="1"/>
    <col min="11540" max="11540" width="12" style="1567" bestFit="1" customWidth="1"/>
    <col min="11541" max="11541" width="4.28515625" style="1567" customWidth="1"/>
    <col min="11542" max="11777" width="9.140625" style="1567"/>
    <col min="11778" max="11778" width="10.140625" style="1567" bestFit="1" customWidth="1"/>
    <col min="11779" max="11779" width="56.5703125" style="1567" customWidth="1"/>
    <col min="11780" max="11782" width="19.7109375" style="1567" customWidth="1"/>
    <col min="11783" max="11783" width="2.7109375" style="1567" customWidth="1"/>
    <col min="11784" max="11784" width="15.28515625" style="1567" customWidth="1"/>
    <col min="11785" max="11785" width="7.42578125" style="1567" bestFit="1" customWidth="1"/>
    <col min="11786" max="11786" width="3.28515625" style="1567" customWidth="1"/>
    <col min="11787" max="11787" width="13.140625" style="1567" bestFit="1" customWidth="1"/>
    <col min="11788" max="11788" width="13.7109375" style="1567" bestFit="1" customWidth="1"/>
    <col min="11789" max="11789" width="12" style="1567" customWidth="1"/>
    <col min="11790" max="11790" width="1.85546875" style="1567" customWidth="1"/>
    <col min="11791" max="11792" width="13.140625" style="1567" bestFit="1" customWidth="1"/>
    <col min="11793" max="11793" width="16.42578125" style="1567" customWidth="1"/>
    <col min="11794" max="11794" width="9.140625" style="1567"/>
    <col min="11795" max="11795" width="48.7109375" style="1567" customWidth="1"/>
    <col min="11796" max="11796" width="12" style="1567" bestFit="1" customWidth="1"/>
    <col min="11797" max="11797" width="4.28515625" style="1567" customWidth="1"/>
    <col min="11798" max="12033" width="9.140625" style="1567"/>
    <col min="12034" max="12034" width="10.140625" style="1567" bestFit="1" customWidth="1"/>
    <col min="12035" max="12035" width="56.5703125" style="1567" customWidth="1"/>
    <col min="12036" max="12038" width="19.7109375" style="1567" customWidth="1"/>
    <col min="12039" max="12039" width="2.7109375" style="1567" customWidth="1"/>
    <col min="12040" max="12040" width="15.28515625" style="1567" customWidth="1"/>
    <col min="12041" max="12041" width="7.42578125" style="1567" bestFit="1" customWidth="1"/>
    <col min="12042" max="12042" width="3.28515625" style="1567" customWidth="1"/>
    <col min="12043" max="12043" width="13.140625" style="1567" bestFit="1" customWidth="1"/>
    <col min="12044" max="12044" width="13.7109375" style="1567" bestFit="1" customWidth="1"/>
    <col min="12045" max="12045" width="12" style="1567" customWidth="1"/>
    <col min="12046" max="12046" width="1.85546875" style="1567" customWidth="1"/>
    <col min="12047" max="12048" width="13.140625" style="1567" bestFit="1" customWidth="1"/>
    <col min="12049" max="12049" width="16.42578125" style="1567" customWidth="1"/>
    <col min="12050" max="12050" width="9.140625" style="1567"/>
    <col min="12051" max="12051" width="48.7109375" style="1567" customWidth="1"/>
    <col min="12052" max="12052" width="12" style="1567" bestFit="1" customWidth="1"/>
    <col min="12053" max="12053" width="4.28515625" style="1567" customWidth="1"/>
    <col min="12054" max="12289" width="9.140625" style="1567"/>
    <col min="12290" max="12290" width="10.140625" style="1567" bestFit="1" customWidth="1"/>
    <col min="12291" max="12291" width="56.5703125" style="1567" customWidth="1"/>
    <col min="12292" max="12294" width="19.7109375" style="1567" customWidth="1"/>
    <col min="12295" max="12295" width="2.7109375" style="1567" customWidth="1"/>
    <col min="12296" max="12296" width="15.28515625" style="1567" customWidth="1"/>
    <col min="12297" max="12297" width="7.42578125" style="1567" bestFit="1" customWidth="1"/>
    <col min="12298" max="12298" width="3.28515625" style="1567" customWidth="1"/>
    <col min="12299" max="12299" width="13.140625" style="1567" bestFit="1" customWidth="1"/>
    <col min="12300" max="12300" width="13.7109375" style="1567" bestFit="1" customWidth="1"/>
    <col min="12301" max="12301" width="12" style="1567" customWidth="1"/>
    <col min="12302" max="12302" width="1.85546875" style="1567" customWidth="1"/>
    <col min="12303" max="12304" width="13.140625" style="1567" bestFit="1" customWidth="1"/>
    <col min="12305" max="12305" width="16.42578125" style="1567" customWidth="1"/>
    <col min="12306" max="12306" width="9.140625" style="1567"/>
    <col min="12307" max="12307" width="48.7109375" style="1567" customWidth="1"/>
    <col min="12308" max="12308" width="12" style="1567" bestFit="1" customWidth="1"/>
    <col min="12309" max="12309" width="4.28515625" style="1567" customWidth="1"/>
    <col min="12310" max="12545" width="9.140625" style="1567"/>
    <col min="12546" max="12546" width="10.140625" style="1567" bestFit="1" customWidth="1"/>
    <col min="12547" max="12547" width="56.5703125" style="1567" customWidth="1"/>
    <col min="12548" max="12550" width="19.7109375" style="1567" customWidth="1"/>
    <col min="12551" max="12551" width="2.7109375" style="1567" customWidth="1"/>
    <col min="12552" max="12552" width="15.28515625" style="1567" customWidth="1"/>
    <col min="12553" max="12553" width="7.42578125" style="1567" bestFit="1" customWidth="1"/>
    <col min="12554" max="12554" width="3.28515625" style="1567" customWidth="1"/>
    <col min="12555" max="12555" width="13.140625" style="1567" bestFit="1" customWidth="1"/>
    <col min="12556" max="12556" width="13.7109375" style="1567" bestFit="1" customWidth="1"/>
    <col min="12557" max="12557" width="12" style="1567" customWidth="1"/>
    <col min="12558" max="12558" width="1.85546875" style="1567" customWidth="1"/>
    <col min="12559" max="12560" width="13.140625" style="1567" bestFit="1" customWidth="1"/>
    <col min="12561" max="12561" width="16.42578125" style="1567" customWidth="1"/>
    <col min="12562" max="12562" width="9.140625" style="1567"/>
    <col min="12563" max="12563" width="48.7109375" style="1567" customWidth="1"/>
    <col min="12564" max="12564" width="12" style="1567" bestFit="1" customWidth="1"/>
    <col min="12565" max="12565" width="4.28515625" style="1567" customWidth="1"/>
    <col min="12566" max="12801" width="9.140625" style="1567"/>
    <col min="12802" max="12802" width="10.140625" style="1567" bestFit="1" customWidth="1"/>
    <col min="12803" max="12803" width="56.5703125" style="1567" customWidth="1"/>
    <col min="12804" max="12806" width="19.7109375" style="1567" customWidth="1"/>
    <col min="12807" max="12807" width="2.7109375" style="1567" customWidth="1"/>
    <col min="12808" max="12808" width="15.28515625" style="1567" customWidth="1"/>
    <col min="12809" max="12809" width="7.42578125" style="1567" bestFit="1" customWidth="1"/>
    <col min="12810" max="12810" width="3.28515625" style="1567" customWidth="1"/>
    <col min="12811" max="12811" width="13.140625" style="1567" bestFit="1" customWidth="1"/>
    <col min="12812" max="12812" width="13.7109375" style="1567" bestFit="1" customWidth="1"/>
    <col min="12813" max="12813" width="12" style="1567" customWidth="1"/>
    <col min="12814" max="12814" width="1.85546875" style="1567" customWidth="1"/>
    <col min="12815" max="12816" width="13.140625" style="1567" bestFit="1" customWidth="1"/>
    <col min="12817" max="12817" width="16.42578125" style="1567" customWidth="1"/>
    <col min="12818" max="12818" width="9.140625" style="1567"/>
    <col min="12819" max="12819" width="48.7109375" style="1567" customWidth="1"/>
    <col min="12820" max="12820" width="12" style="1567" bestFit="1" customWidth="1"/>
    <col min="12821" max="12821" width="4.28515625" style="1567" customWidth="1"/>
    <col min="12822" max="13057" width="9.140625" style="1567"/>
    <col min="13058" max="13058" width="10.140625" style="1567" bestFit="1" customWidth="1"/>
    <col min="13059" max="13059" width="56.5703125" style="1567" customWidth="1"/>
    <col min="13060" max="13062" width="19.7109375" style="1567" customWidth="1"/>
    <col min="13063" max="13063" width="2.7109375" style="1567" customWidth="1"/>
    <col min="13064" max="13064" width="15.28515625" style="1567" customWidth="1"/>
    <col min="13065" max="13065" width="7.42578125" style="1567" bestFit="1" customWidth="1"/>
    <col min="13066" max="13066" width="3.28515625" style="1567" customWidth="1"/>
    <col min="13067" max="13067" width="13.140625" style="1567" bestFit="1" customWidth="1"/>
    <col min="13068" max="13068" width="13.7109375" style="1567" bestFit="1" customWidth="1"/>
    <col min="13069" max="13069" width="12" style="1567" customWidth="1"/>
    <col min="13070" max="13070" width="1.85546875" style="1567" customWidth="1"/>
    <col min="13071" max="13072" width="13.140625" style="1567" bestFit="1" customWidth="1"/>
    <col min="13073" max="13073" width="16.42578125" style="1567" customWidth="1"/>
    <col min="13074" max="13074" width="9.140625" style="1567"/>
    <col min="13075" max="13075" width="48.7109375" style="1567" customWidth="1"/>
    <col min="13076" max="13076" width="12" style="1567" bestFit="1" customWidth="1"/>
    <col min="13077" max="13077" width="4.28515625" style="1567" customWidth="1"/>
    <col min="13078" max="13313" width="9.140625" style="1567"/>
    <col min="13314" max="13314" width="10.140625" style="1567" bestFit="1" customWidth="1"/>
    <col min="13315" max="13315" width="56.5703125" style="1567" customWidth="1"/>
    <col min="13316" max="13318" width="19.7109375" style="1567" customWidth="1"/>
    <col min="13319" max="13319" width="2.7109375" style="1567" customWidth="1"/>
    <col min="13320" max="13320" width="15.28515625" style="1567" customWidth="1"/>
    <col min="13321" max="13321" width="7.42578125" style="1567" bestFit="1" customWidth="1"/>
    <col min="13322" max="13322" width="3.28515625" style="1567" customWidth="1"/>
    <col min="13323" max="13323" width="13.140625" style="1567" bestFit="1" customWidth="1"/>
    <col min="13324" max="13324" width="13.7109375" style="1567" bestFit="1" customWidth="1"/>
    <col min="13325" max="13325" width="12" style="1567" customWidth="1"/>
    <col min="13326" max="13326" width="1.85546875" style="1567" customWidth="1"/>
    <col min="13327" max="13328" width="13.140625" style="1567" bestFit="1" customWidth="1"/>
    <col min="13329" max="13329" width="16.42578125" style="1567" customWidth="1"/>
    <col min="13330" max="13330" width="9.140625" style="1567"/>
    <col min="13331" max="13331" width="48.7109375" style="1567" customWidth="1"/>
    <col min="13332" max="13332" width="12" style="1567" bestFit="1" customWidth="1"/>
    <col min="13333" max="13333" width="4.28515625" style="1567" customWidth="1"/>
    <col min="13334" max="13569" width="9.140625" style="1567"/>
    <col min="13570" max="13570" width="10.140625" style="1567" bestFit="1" customWidth="1"/>
    <col min="13571" max="13571" width="56.5703125" style="1567" customWidth="1"/>
    <col min="13572" max="13574" width="19.7109375" style="1567" customWidth="1"/>
    <col min="13575" max="13575" width="2.7109375" style="1567" customWidth="1"/>
    <col min="13576" max="13576" width="15.28515625" style="1567" customWidth="1"/>
    <col min="13577" max="13577" width="7.42578125" style="1567" bestFit="1" customWidth="1"/>
    <col min="13578" max="13578" width="3.28515625" style="1567" customWidth="1"/>
    <col min="13579" max="13579" width="13.140625" style="1567" bestFit="1" customWidth="1"/>
    <col min="13580" max="13580" width="13.7109375" style="1567" bestFit="1" customWidth="1"/>
    <col min="13581" max="13581" width="12" style="1567" customWidth="1"/>
    <col min="13582" max="13582" width="1.85546875" style="1567" customWidth="1"/>
    <col min="13583" max="13584" width="13.140625" style="1567" bestFit="1" customWidth="1"/>
    <col min="13585" max="13585" width="16.42578125" style="1567" customWidth="1"/>
    <col min="13586" max="13586" width="9.140625" style="1567"/>
    <col min="13587" max="13587" width="48.7109375" style="1567" customWidth="1"/>
    <col min="13588" max="13588" width="12" style="1567" bestFit="1" customWidth="1"/>
    <col min="13589" max="13589" width="4.28515625" style="1567" customWidth="1"/>
    <col min="13590" max="13825" width="9.140625" style="1567"/>
    <col min="13826" max="13826" width="10.140625" style="1567" bestFit="1" customWidth="1"/>
    <col min="13827" max="13827" width="56.5703125" style="1567" customWidth="1"/>
    <col min="13828" max="13830" width="19.7109375" style="1567" customWidth="1"/>
    <col min="13831" max="13831" width="2.7109375" style="1567" customWidth="1"/>
    <col min="13832" max="13832" width="15.28515625" style="1567" customWidth="1"/>
    <col min="13833" max="13833" width="7.42578125" style="1567" bestFit="1" customWidth="1"/>
    <col min="13834" max="13834" width="3.28515625" style="1567" customWidth="1"/>
    <col min="13835" max="13835" width="13.140625" style="1567" bestFit="1" customWidth="1"/>
    <col min="13836" max="13836" width="13.7109375" style="1567" bestFit="1" customWidth="1"/>
    <col min="13837" max="13837" width="12" style="1567" customWidth="1"/>
    <col min="13838" max="13838" width="1.85546875" style="1567" customWidth="1"/>
    <col min="13839" max="13840" width="13.140625" style="1567" bestFit="1" customWidth="1"/>
    <col min="13841" max="13841" width="16.42578125" style="1567" customWidth="1"/>
    <col min="13842" max="13842" width="9.140625" style="1567"/>
    <col min="13843" max="13843" width="48.7109375" style="1567" customWidth="1"/>
    <col min="13844" max="13844" width="12" style="1567" bestFit="1" customWidth="1"/>
    <col min="13845" max="13845" width="4.28515625" style="1567" customWidth="1"/>
    <col min="13846" max="14081" width="9.140625" style="1567"/>
    <col min="14082" max="14082" width="10.140625" style="1567" bestFit="1" customWidth="1"/>
    <col min="14083" max="14083" width="56.5703125" style="1567" customWidth="1"/>
    <col min="14084" max="14086" width="19.7109375" style="1567" customWidth="1"/>
    <col min="14087" max="14087" width="2.7109375" style="1567" customWidth="1"/>
    <col min="14088" max="14088" width="15.28515625" style="1567" customWidth="1"/>
    <col min="14089" max="14089" width="7.42578125" style="1567" bestFit="1" customWidth="1"/>
    <col min="14090" max="14090" width="3.28515625" style="1567" customWidth="1"/>
    <col min="14091" max="14091" width="13.140625" style="1567" bestFit="1" customWidth="1"/>
    <col min="14092" max="14092" width="13.7109375" style="1567" bestFit="1" customWidth="1"/>
    <col min="14093" max="14093" width="12" style="1567" customWidth="1"/>
    <col min="14094" max="14094" width="1.85546875" style="1567" customWidth="1"/>
    <col min="14095" max="14096" width="13.140625" style="1567" bestFit="1" customWidth="1"/>
    <col min="14097" max="14097" width="16.42578125" style="1567" customWidth="1"/>
    <col min="14098" max="14098" width="9.140625" style="1567"/>
    <col min="14099" max="14099" width="48.7109375" style="1567" customWidth="1"/>
    <col min="14100" max="14100" width="12" style="1567" bestFit="1" customWidth="1"/>
    <col min="14101" max="14101" width="4.28515625" style="1567" customWidth="1"/>
    <col min="14102" max="14337" width="9.140625" style="1567"/>
    <col min="14338" max="14338" width="10.140625" style="1567" bestFit="1" customWidth="1"/>
    <col min="14339" max="14339" width="56.5703125" style="1567" customWidth="1"/>
    <col min="14340" max="14342" width="19.7109375" style="1567" customWidth="1"/>
    <col min="14343" max="14343" width="2.7109375" style="1567" customWidth="1"/>
    <col min="14344" max="14344" width="15.28515625" style="1567" customWidth="1"/>
    <col min="14345" max="14345" width="7.42578125" style="1567" bestFit="1" customWidth="1"/>
    <col min="14346" max="14346" width="3.28515625" style="1567" customWidth="1"/>
    <col min="14347" max="14347" width="13.140625" style="1567" bestFit="1" customWidth="1"/>
    <col min="14348" max="14348" width="13.7109375" style="1567" bestFit="1" customWidth="1"/>
    <col min="14349" max="14349" width="12" style="1567" customWidth="1"/>
    <col min="14350" max="14350" width="1.85546875" style="1567" customWidth="1"/>
    <col min="14351" max="14352" width="13.140625" style="1567" bestFit="1" customWidth="1"/>
    <col min="14353" max="14353" width="16.42578125" style="1567" customWidth="1"/>
    <col min="14354" max="14354" width="9.140625" style="1567"/>
    <col min="14355" max="14355" width="48.7109375" style="1567" customWidth="1"/>
    <col min="14356" max="14356" width="12" style="1567" bestFit="1" customWidth="1"/>
    <col min="14357" max="14357" width="4.28515625" style="1567" customWidth="1"/>
    <col min="14358" max="14593" width="9.140625" style="1567"/>
    <col min="14594" max="14594" width="10.140625" style="1567" bestFit="1" customWidth="1"/>
    <col min="14595" max="14595" width="56.5703125" style="1567" customWidth="1"/>
    <col min="14596" max="14598" width="19.7109375" style="1567" customWidth="1"/>
    <col min="14599" max="14599" width="2.7109375" style="1567" customWidth="1"/>
    <col min="14600" max="14600" width="15.28515625" style="1567" customWidth="1"/>
    <col min="14601" max="14601" width="7.42578125" style="1567" bestFit="1" customWidth="1"/>
    <col min="14602" max="14602" width="3.28515625" style="1567" customWidth="1"/>
    <col min="14603" max="14603" width="13.140625" style="1567" bestFit="1" customWidth="1"/>
    <col min="14604" max="14604" width="13.7109375" style="1567" bestFit="1" customWidth="1"/>
    <col min="14605" max="14605" width="12" style="1567" customWidth="1"/>
    <col min="14606" max="14606" width="1.85546875" style="1567" customWidth="1"/>
    <col min="14607" max="14608" width="13.140625" style="1567" bestFit="1" customWidth="1"/>
    <col min="14609" max="14609" width="16.42578125" style="1567" customWidth="1"/>
    <col min="14610" max="14610" width="9.140625" style="1567"/>
    <col min="14611" max="14611" width="48.7109375" style="1567" customWidth="1"/>
    <col min="14612" max="14612" width="12" style="1567" bestFit="1" customWidth="1"/>
    <col min="14613" max="14613" width="4.28515625" style="1567" customWidth="1"/>
    <col min="14614" max="14849" width="9.140625" style="1567"/>
    <col min="14850" max="14850" width="10.140625" style="1567" bestFit="1" customWidth="1"/>
    <col min="14851" max="14851" width="56.5703125" style="1567" customWidth="1"/>
    <col min="14852" max="14854" width="19.7109375" style="1567" customWidth="1"/>
    <col min="14855" max="14855" width="2.7109375" style="1567" customWidth="1"/>
    <col min="14856" max="14856" width="15.28515625" style="1567" customWidth="1"/>
    <col min="14857" max="14857" width="7.42578125" style="1567" bestFit="1" customWidth="1"/>
    <col min="14858" max="14858" width="3.28515625" style="1567" customWidth="1"/>
    <col min="14859" max="14859" width="13.140625" style="1567" bestFit="1" customWidth="1"/>
    <col min="14860" max="14860" width="13.7109375" style="1567" bestFit="1" customWidth="1"/>
    <col min="14861" max="14861" width="12" style="1567" customWidth="1"/>
    <col min="14862" max="14862" width="1.85546875" style="1567" customWidth="1"/>
    <col min="14863" max="14864" width="13.140625" style="1567" bestFit="1" customWidth="1"/>
    <col min="14865" max="14865" width="16.42578125" style="1567" customWidth="1"/>
    <col min="14866" max="14866" width="9.140625" style="1567"/>
    <col min="14867" max="14867" width="48.7109375" style="1567" customWidth="1"/>
    <col min="14868" max="14868" width="12" style="1567" bestFit="1" customWidth="1"/>
    <col min="14869" max="14869" width="4.28515625" style="1567" customWidth="1"/>
    <col min="14870" max="15105" width="9.140625" style="1567"/>
    <col min="15106" max="15106" width="10.140625" style="1567" bestFit="1" customWidth="1"/>
    <col min="15107" max="15107" width="56.5703125" style="1567" customWidth="1"/>
    <col min="15108" max="15110" width="19.7109375" style="1567" customWidth="1"/>
    <col min="15111" max="15111" width="2.7109375" style="1567" customWidth="1"/>
    <col min="15112" max="15112" width="15.28515625" style="1567" customWidth="1"/>
    <col min="15113" max="15113" width="7.42578125" style="1567" bestFit="1" customWidth="1"/>
    <col min="15114" max="15114" width="3.28515625" style="1567" customWidth="1"/>
    <col min="15115" max="15115" width="13.140625" style="1567" bestFit="1" customWidth="1"/>
    <col min="15116" max="15116" width="13.7109375" style="1567" bestFit="1" customWidth="1"/>
    <col min="15117" max="15117" width="12" style="1567" customWidth="1"/>
    <col min="15118" max="15118" width="1.85546875" style="1567" customWidth="1"/>
    <col min="15119" max="15120" width="13.140625" style="1567" bestFit="1" customWidth="1"/>
    <col min="15121" max="15121" width="16.42578125" style="1567" customWidth="1"/>
    <col min="15122" max="15122" width="9.140625" style="1567"/>
    <col min="15123" max="15123" width="48.7109375" style="1567" customWidth="1"/>
    <col min="15124" max="15124" width="12" style="1567" bestFit="1" customWidth="1"/>
    <col min="15125" max="15125" width="4.28515625" style="1567" customWidth="1"/>
    <col min="15126" max="15361" width="9.140625" style="1567"/>
    <col min="15362" max="15362" width="10.140625" style="1567" bestFit="1" customWidth="1"/>
    <col min="15363" max="15363" width="56.5703125" style="1567" customWidth="1"/>
    <col min="15364" max="15366" width="19.7109375" style="1567" customWidth="1"/>
    <col min="15367" max="15367" width="2.7109375" style="1567" customWidth="1"/>
    <col min="15368" max="15368" width="15.28515625" style="1567" customWidth="1"/>
    <col min="15369" max="15369" width="7.42578125" style="1567" bestFit="1" customWidth="1"/>
    <col min="15370" max="15370" width="3.28515625" style="1567" customWidth="1"/>
    <col min="15371" max="15371" width="13.140625" style="1567" bestFit="1" customWidth="1"/>
    <col min="15372" max="15372" width="13.7109375" style="1567" bestFit="1" customWidth="1"/>
    <col min="15373" max="15373" width="12" style="1567" customWidth="1"/>
    <col min="15374" max="15374" width="1.85546875" style="1567" customWidth="1"/>
    <col min="15375" max="15376" width="13.140625" style="1567" bestFit="1" customWidth="1"/>
    <col min="15377" max="15377" width="16.42578125" style="1567" customWidth="1"/>
    <col min="15378" max="15378" width="9.140625" style="1567"/>
    <col min="15379" max="15379" width="48.7109375" style="1567" customWidth="1"/>
    <col min="15380" max="15380" width="12" style="1567" bestFit="1" customWidth="1"/>
    <col min="15381" max="15381" width="4.28515625" style="1567" customWidth="1"/>
    <col min="15382" max="15617" width="9.140625" style="1567"/>
    <col min="15618" max="15618" width="10.140625" style="1567" bestFit="1" customWidth="1"/>
    <col min="15619" max="15619" width="56.5703125" style="1567" customWidth="1"/>
    <col min="15620" max="15622" width="19.7109375" style="1567" customWidth="1"/>
    <col min="15623" max="15623" width="2.7109375" style="1567" customWidth="1"/>
    <col min="15624" max="15624" width="15.28515625" style="1567" customWidth="1"/>
    <col min="15625" max="15625" width="7.42578125" style="1567" bestFit="1" customWidth="1"/>
    <col min="15626" max="15626" width="3.28515625" style="1567" customWidth="1"/>
    <col min="15627" max="15627" width="13.140625" style="1567" bestFit="1" customWidth="1"/>
    <col min="15628" max="15628" width="13.7109375" style="1567" bestFit="1" customWidth="1"/>
    <col min="15629" max="15629" width="12" style="1567" customWidth="1"/>
    <col min="15630" max="15630" width="1.85546875" style="1567" customWidth="1"/>
    <col min="15631" max="15632" width="13.140625" style="1567" bestFit="1" customWidth="1"/>
    <col min="15633" max="15633" width="16.42578125" style="1567" customWidth="1"/>
    <col min="15634" max="15634" width="9.140625" style="1567"/>
    <col min="15635" max="15635" width="48.7109375" style="1567" customWidth="1"/>
    <col min="15636" max="15636" width="12" style="1567" bestFit="1" customWidth="1"/>
    <col min="15637" max="15637" width="4.28515625" style="1567" customWidth="1"/>
    <col min="15638" max="15873" width="9.140625" style="1567"/>
    <col min="15874" max="15874" width="10.140625" style="1567" bestFit="1" customWidth="1"/>
    <col min="15875" max="15875" width="56.5703125" style="1567" customWidth="1"/>
    <col min="15876" max="15878" width="19.7109375" style="1567" customWidth="1"/>
    <col min="15879" max="15879" width="2.7109375" style="1567" customWidth="1"/>
    <col min="15880" max="15880" width="15.28515625" style="1567" customWidth="1"/>
    <col min="15881" max="15881" width="7.42578125" style="1567" bestFit="1" customWidth="1"/>
    <col min="15882" max="15882" width="3.28515625" style="1567" customWidth="1"/>
    <col min="15883" max="15883" width="13.140625" style="1567" bestFit="1" customWidth="1"/>
    <col min="15884" max="15884" width="13.7109375" style="1567" bestFit="1" customWidth="1"/>
    <col min="15885" max="15885" width="12" style="1567" customWidth="1"/>
    <col min="15886" max="15886" width="1.85546875" style="1567" customWidth="1"/>
    <col min="15887" max="15888" width="13.140625" style="1567" bestFit="1" customWidth="1"/>
    <col min="15889" max="15889" width="16.42578125" style="1567" customWidth="1"/>
    <col min="15890" max="15890" width="9.140625" style="1567"/>
    <col min="15891" max="15891" width="48.7109375" style="1567" customWidth="1"/>
    <col min="15892" max="15892" width="12" style="1567" bestFit="1" customWidth="1"/>
    <col min="15893" max="15893" width="4.28515625" style="1567" customWidth="1"/>
    <col min="15894" max="16129" width="9.140625" style="1567"/>
    <col min="16130" max="16130" width="10.140625" style="1567" bestFit="1" customWidth="1"/>
    <col min="16131" max="16131" width="56.5703125" style="1567" customWidth="1"/>
    <col min="16132" max="16134" width="19.7109375" style="1567" customWidth="1"/>
    <col min="16135" max="16135" width="2.7109375" style="1567" customWidth="1"/>
    <col min="16136" max="16136" width="15.28515625" style="1567" customWidth="1"/>
    <col min="16137" max="16137" width="7.42578125" style="1567" bestFit="1" customWidth="1"/>
    <col min="16138" max="16138" width="3.28515625" style="1567" customWidth="1"/>
    <col min="16139" max="16139" width="13.140625" style="1567" bestFit="1" customWidth="1"/>
    <col min="16140" max="16140" width="13.7109375" style="1567" bestFit="1" customWidth="1"/>
    <col min="16141" max="16141" width="12" style="1567" customWidth="1"/>
    <col min="16142" max="16142" width="1.85546875" style="1567" customWidth="1"/>
    <col min="16143" max="16144" width="13.140625" style="1567" bestFit="1" customWidth="1"/>
    <col min="16145" max="16145" width="16.42578125" style="1567" customWidth="1"/>
    <col min="16146" max="16146" width="9.140625" style="1567"/>
    <col min="16147" max="16147" width="48.7109375" style="1567" customWidth="1"/>
    <col min="16148" max="16148" width="12" style="1567" bestFit="1" customWidth="1"/>
    <col min="16149" max="16149" width="4.28515625" style="1567" customWidth="1"/>
    <col min="16150" max="16384" width="9.140625" style="1567"/>
  </cols>
  <sheetData>
    <row r="1" spans="1:21" ht="13.5" thickBot="1"/>
    <row r="2" spans="1:21" s="1906" customFormat="1" ht="37.5" customHeight="1">
      <c r="A2" s="1903"/>
      <c r="B2" s="1904"/>
      <c r="C2" s="2549" t="s">
        <v>7246</v>
      </c>
      <c r="D2" s="2549"/>
      <c r="E2" s="2549"/>
      <c r="F2" s="2550"/>
      <c r="G2" s="1905"/>
      <c r="H2" s="1903"/>
    </row>
    <row r="3" spans="1:21" ht="24.75" customHeight="1">
      <c r="A3" s="1566"/>
      <c r="B3" s="1907"/>
      <c r="C3" s="2551" t="s">
        <v>1807</v>
      </c>
      <c r="D3" s="2551"/>
      <c r="E3" s="2551"/>
      <c r="F3" s="2552"/>
      <c r="G3" s="1908"/>
      <c r="H3" s="1566"/>
    </row>
    <row r="4" spans="1:21" ht="27" customHeight="1" thickBot="1">
      <c r="A4" s="1566"/>
      <c r="B4" s="1909"/>
      <c r="C4" s="2553" t="s">
        <v>7247</v>
      </c>
      <c r="D4" s="2553"/>
      <c r="E4" s="2553"/>
      <c r="F4" s="2554"/>
      <c r="G4" s="1910"/>
      <c r="H4" s="1566"/>
    </row>
    <row r="5" spans="1:21" s="1915" customFormat="1" ht="6" thickBot="1">
      <c r="A5" s="1212"/>
      <c r="B5" s="1911"/>
      <c r="C5" s="1912"/>
      <c r="D5" s="1912"/>
      <c r="E5" s="1912"/>
      <c r="F5" s="1913"/>
      <c r="G5" s="1914"/>
      <c r="H5" s="1212"/>
    </row>
    <row r="6" spans="1:21" s="1915" customFormat="1" ht="6" thickBot="1">
      <c r="A6" s="1212"/>
      <c r="B6" s="1916"/>
      <c r="C6" s="1917"/>
      <c r="D6" s="1918"/>
      <c r="E6" s="1919"/>
      <c r="F6" s="1920"/>
      <c r="G6" s="1921"/>
      <c r="H6" s="1212"/>
    </row>
    <row r="7" spans="1:21" ht="18.75" thickBot="1">
      <c r="A7" s="1566"/>
      <c r="B7" s="2555" t="s">
        <v>7248</v>
      </c>
      <c r="C7" s="2556"/>
      <c r="D7" s="2556"/>
      <c r="E7" s="2556"/>
      <c r="F7" s="2557"/>
      <c r="G7" s="1922"/>
      <c r="H7" s="1566"/>
    </row>
    <row r="8" spans="1:21" s="1915" customFormat="1" ht="6" thickBot="1">
      <c r="A8" s="1212"/>
      <c r="B8" s="1916"/>
      <c r="C8" s="1917"/>
      <c r="D8" s="1918"/>
      <c r="E8" s="1919"/>
      <c r="F8" s="1920"/>
      <c r="G8" s="1921"/>
      <c r="H8" s="1212"/>
    </row>
    <row r="9" spans="1:21" s="1915" customFormat="1" ht="6" thickBot="1">
      <c r="A9" s="1212"/>
      <c r="B9" s="1923"/>
      <c r="C9" s="1924"/>
      <c r="D9" s="1924"/>
      <c r="E9" s="1924"/>
      <c r="F9" s="1925"/>
      <c r="G9" s="1926"/>
      <c r="H9" s="1212"/>
      <c r="I9" s="1927">
        <v>42438</v>
      </c>
    </row>
    <row r="10" spans="1:21" ht="15.75">
      <c r="A10" s="1566"/>
      <c r="B10" s="1928" t="s">
        <v>7</v>
      </c>
      <c r="C10" s="1929" t="str">
        <f>RESUMO!C9</f>
        <v>ILUMINAÇÃO  DA PRAÇA DO CASTELÂNDIA</v>
      </c>
      <c r="D10" s="1866"/>
      <c r="E10" s="1930" t="s">
        <v>8</v>
      </c>
      <c r="F10" s="1931">
        <f ca="1">RESUMO!I9</f>
        <v>43430</v>
      </c>
      <c r="G10" s="1932"/>
      <c r="H10" s="875"/>
      <c r="I10" s="1933"/>
      <c r="J10" s="1934"/>
      <c r="K10" s="1935"/>
      <c r="L10" s="1935"/>
      <c r="M10" s="1935"/>
      <c r="N10" s="1935"/>
      <c r="O10" s="1935"/>
      <c r="P10" s="1935"/>
    </row>
    <row r="11" spans="1:21" ht="32.25" customHeight="1" thickBot="1">
      <c r="A11" s="1566"/>
      <c r="B11" s="1936" t="s">
        <v>9</v>
      </c>
      <c r="C11" s="2558" t="str">
        <f>RESUMO!C10</f>
        <v>AV. TANCREDO NEVES ESQ. AV. INÁCIO CASTELLI, PRIMAVERA DO LESTE /MT.</v>
      </c>
      <c r="D11" s="2558"/>
      <c r="E11" s="1626"/>
      <c r="F11" s="1627"/>
      <c r="G11" s="1937"/>
      <c r="H11" s="875"/>
      <c r="I11" s="1933"/>
      <c r="J11" s="1934"/>
      <c r="K11" s="1935"/>
      <c r="L11" s="1935"/>
      <c r="M11" s="1935"/>
      <c r="N11" s="1935"/>
      <c r="O11" s="1935"/>
      <c r="P11" s="1935"/>
    </row>
    <row r="12" spans="1:21" ht="16.5" thickBot="1">
      <c r="B12" s="2559" t="str">
        <f>C10</f>
        <v>ILUMINAÇÃO  DA PRAÇA DO CASTELÂNDIA</v>
      </c>
      <c r="C12" s="2560"/>
      <c r="D12" s="2563" t="s">
        <v>7249</v>
      </c>
      <c r="E12" s="2564"/>
      <c r="F12" s="2565"/>
      <c r="G12" s="1937"/>
      <c r="H12" s="1935"/>
      <c r="I12" s="1933"/>
      <c r="J12" s="1934"/>
      <c r="K12" s="1935"/>
      <c r="L12" s="1935"/>
      <c r="M12" s="1935"/>
      <c r="N12" s="1935"/>
      <c r="O12" s="1935"/>
      <c r="P12" s="1935"/>
    </row>
    <row r="13" spans="1:21" ht="15.75" thickBot="1">
      <c r="B13" s="2561"/>
      <c r="C13" s="2562"/>
      <c r="D13" s="1938" t="s">
        <v>7250</v>
      </c>
      <c r="E13" s="1939" t="s">
        <v>7251</v>
      </c>
      <c r="F13" s="1940" t="s">
        <v>695</v>
      </c>
      <c r="G13" s="1908"/>
      <c r="H13" s="1935"/>
      <c r="I13" s="1933"/>
      <c r="J13" s="1934"/>
      <c r="K13" s="1935"/>
      <c r="L13" s="1941"/>
      <c r="M13" s="1935"/>
      <c r="N13" s="1935"/>
      <c r="O13" s="2538" t="s">
        <v>7252</v>
      </c>
      <c r="P13" s="2539"/>
      <c r="Q13" s="2540"/>
    </row>
    <row r="14" spans="1:21" s="1915" customFormat="1" ht="6" thickBot="1">
      <c r="A14" s="1212"/>
      <c r="B14" s="2541"/>
      <c r="C14" s="2542"/>
      <c r="D14" s="2542"/>
      <c r="E14" s="2542"/>
      <c r="F14" s="2543"/>
      <c r="G14" s="1942"/>
      <c r="H14" s="1943"/>
      <c r="I14" s="1943"/>
      <c r="J14" s="1943"/>
      <c r="K14" s="1944"/>
      <c r="L14" s="1944"/>
      <c r="M14" s="1943"/>
      <c r="N14" s="1943"/>
      <c r="O14" s="1943"/>
      <c r="P14" s="1943"/>
      <c r="Q14" s="1943"/>
      <c r="R14" s="1943"/>
      <c r="S14" s="1943"/>
      <c r="T14" s="1945"/>
      <c r="U14" s="1212"/>
    </row>
    <row r="15" spans="1:21" ht="15.75" thickBot="1">
      <c r="A15" s="1566"/>
      <c r="B15" s="1946" t="str">
        <f>R15</f>
        <v>1.0</v>
      </c>
      <c r="C15" s="1988" t="str">
        <f>C10</f>
        <v>ILUMINAÇÃO  DA PRAÇA DO CASTELÂNDIA</v>
      </c>
      <c r="D15" s="1947">
        <f>O15</f>
        <v>975000</v>
      </c>
      <c r="E15" s="1947">
        <f>P15</f>
        <v>-694378.97</v>
      </c>
      <c r="F15" s="1948">
        <f>D15+E15</f>
        <v>280621.03000000003</v>
      </c>
      <c r="G15" s="1949"/>
      <c r="H15" s="1950">
        <f>E15+D15</f>
        <v>280621.03000000003</v>
      </c>
      <c r="I15" s="1951">
        <f>T15/$T$18</f>
        <v>1</v>
      </c>
      <c r="J15" s="1934"/>
      <c r="K15" s="1952">
        <f>$D$18*I15</f>
        <v>975000</v>
      </c>
      <c r="L15" s="1953">
        <f>$E$18*I15</f>
        <v>-694378.97</v>
      </c>
      <c r="M15" s="1954">
        <f>K15+L15</f>
        <v>280621.03000000003</v>
      </c>
      <c r="N15" s="1935"/>
      <c r="O15" s="1955">
        <f>ROUND(K15,2)</f>
        <v>975000</v>
      </c>
      <c r="P15" s="1955">
        <f>ROUND(L15,2)</f>
        <v>-694378.97</v>
      </c>
      <c r="Q15" s="1950">
        <f>SUM(O15+P15)</f>
        <v>280621.03000000003</v>
      </c>
      <c r="R15" s="1956" t="s">
        <v>2</v>
      </c>
      <c r="S15" s="1957" t="str">
        <f>C15</f>
        <v>ILUMINAÇÃO  DA PRAÇA DO CASTELÂNDIA</v>
      </c>
      <c r="T15" s="1958">
        <f>RESUMO!H22</f>
        <v>280621.03000000003</v>
      </c>
      <c r="U15" s="1566"/>
    </row>
    <row r="16" spans="1:21" s="1915" customFormat="1" ht="6" thickBot="1">
      <c r="A16" s="1212"/>
      <c r="B16" s="2544"/>
      <c r="C16" s="2545"/>
      <c r="D16" s="2545"/>
      <c r="E16" s="2545"/>
      <c r="F16" s="2546"/>
      <c r="G16" s="1942"/>
      <c r="H16" s="1943"/>
      <c r="I16" s="1943"/>
      <c r="J16" s="1943"/>
      <c r="K16" s="1944"/>
      <c r="L16" s="1944"/>
      <c r="M16" s="1943"/>
      <c r="N16" s="1943"/>
      <c r="O16" s="1943"/>
      <c r="P16" s="1943"/>
      <c r="Q16" s="1943"/>
      <c r="R16" s="1943"/>
      <c r="S16" s="1943"/>
      <c r="T16" s="1945"/>
      <c r="U16" s="1212"/>
    </row>
    <row r="17" spans="1:21" ht="18.75" thickBot="1">
      <c r="A17" s="1566"/>
      <c r="B17" s="2547" t="s">
        <v>692</v>
      </c>
      <c r="C17" s="2548"/>
      <c r="D17" s="1959">
        <f>SUM(D14:D16)</f>
        <v>975000</v>
      </c>
      <c r="E17" s="1959">
        <f>SUM(E14:E16)</f>
        <v>-694378.97</v>
      </c>
      <c r="F17" s="1960">
        <f>SUM(F14:F16)</f>
        <v>280621.03000000003</v>
      </c>
      <c r="G17" s="1961"/>
      <c r="K17" s="1962">
        <f>SUM(K14:K16)</f>
        <v>975000</v>
      </c>
      <c r="L17" s="1962">
        <f>SUM(L14:L16)</f>
        <v>-694378.97</v>
      </c>
      <c r="O17" s="1962">
        <f>SUM(O14:O16)</f>
        <v>975000</v>
      </c>
      <c r="P17" s="1962">
        <f>SUM(P14:P16)</f>
        <v>-694378.97</v>
      </c>
      <c r="R17" s="1963"/>
      <c r="S17" s="1963"/>
      <c r="T17" s="1964"/>
      <c r="U17" s="1566"/>
    </row>
    <row r="18" spans="1:21" ht="13.5" thickBot="1">
      <c r="B18" s="1567" t="s">
        <v>7253</v>
      </c>
      <c r="C18" s="1965" t="s">
        <v>7254</v>
      </c>
      <c r="D18" s="1966">
        <v>975000</v>
      </c>
      <c r="E18" s="1967">
        <f>T18-D18</f>
        <v>-694378.97</v>
      </c>
      <c r="F18" s="1968">
        <f>SUM(D18:E18)</f>
        <v>280621.03000000003</v>
      </c>
      <c r="G18" s="1969"/>
      <c r="M18" s="1970">
        <f>SUM(M15:M16)</f>
        <v>280621.03000000003</v>
      </c>
      <c r="Q18" s="1970">
        <f>SUM(Q15:Q16)</f>
        <v>280621.03000000003</v>
      </c>
      <c r="T18" s="1970">
        <f>SUM(T15:T16)</f>
        <v>280621.03000000003</v>
      </c>
    </row>
    <row r="19" spans="1:21" ht="13.5" thickBot="1">
      <c r="B19" s="895"/>
      <c r="C19" s="895"/>
      <c r="D19" s="1971"/>
      <c r="E19" s="1972"/>
      <c r="F19" s="1971"/>
      <c r="G19" s="1973"/>
      <c r="H19" s="1974"/>
      <c r="I19" s="1975"/>
    </row>
    <row r="20" spans="1:21">
      <c r="D20" s="1976"/>
      <c r="E20" s="1977"/>
      <c r="F20" s="1976"/>
      <c r="G20" s="1969"/>
    </row>
    <row r="21" spans="1:21">
      <c r="D21" s="1976"/>
      <c r="E21" s="1977"/>
      <c r="F21" s="1976"/>
      <c r="G21" s="1969"/>
    </row>
    <row r="22" spans="1:21">
      <c r="B22" s="895"/>
      <c r="C22" s="895"/>
      <c r="D22" s="1971"/>
      <c r="E22" s="1972"/>
      <c r="F22" s="1971"/>
      <c r="G22" s="1973"/>
      <c r="H22" s="895"/>
      <c r="I22" s="895"/>
    </row>
    <row r="23" spans="1:21">
      <c r="B23" s="895"/>
      <c r="C23" s="895"/>
      <c r="D23" s="1971"/>
      <c r="E23" s="1972"/>
      <c r="F23" s="1971"/>
      <c r="G23" s="1973"/>
      <c r="H23" s="895"/>
      <c r="I23" s="895"/>
    </row>
    <row r="24" spans="1:21">
      <c r="D24" s="1976"/>
      <c r="E24" s="1977"/>
      <c r="F24" s="1976"/>
      <c r="G24" s="1969"/>
    </row>
    <row r="25" spans="1:21">
      <c r="D25" s="1976"/>
      <c r="E25" s="1977"/>
      <c r="F25" s="1976"/>
      <c r="G25" s="1969"/>
    </row>
    <row r="26" spans="1:21">
      <c r="D26" s="1976"/>
      <c r="E26" s="1977"/>
      <c r="F26" s="1976"/>
      <c r="G26" s="1969"/>
    </row>
    <row r="27" spans="1:21">
      <c r="D27" s="1976"/>
      <c r="E27" s="1977"/>
      <c r="F27" s="1976"/>
      <c r="G27" s="1969"/>
    </row>
    <row r="28" spans="1:21">
      <c r="D28" s="1976"/>
      <c r="E28" s="1977"/>
      <c r="F28" s="1976"/>
      <c r="G28" s="1969"/>
    </row>
    <row r="29" spans="1:21">
      <c r="D29" s="1976"/>
      <c r="E29" s="1977"/>
      <c r="F29" s="1976"/>
      <c r="G29" s="1969"/>
      <c r="K29" s="1978"/>
      <c r="L29" s="1978"/>
      <c r="M29" s="1978"/>
      <c r="O29" s="1979"/>
      <c r="P29" s="1979"/>
      <c r="Q29" s="1978"/>
    </row>
    <row r="30" spans="1:21">
      <c r="D30" s="1976"/>
      <c r="E30" s="1977"/>
      <c r="F30" s="1976"/>
      <c r="G30" s="1969"/>
    </row>
    <row r="31" spans="1:21">
      <c r="D31" s="1976"/>
      <c r="E31" s="1977"/>
      <c r="F31" s="1976"/>
      <c r="G31" s="1969"/>
    </row>
    <row r="32" spans="1:21">
      <c r="D32" s="1976"/>
      <c r="E32" s="1977"/>
      <c r="F32" s="1976"/>
      <c r="G32" s="1969"/>
    </row>
    <row r="33" spans="2:9">
      <c r="D33" s="1976"/>
      <c r="E33" s="1977"/>
      <c r="F33" s="1976"/>
      <c r="G33" s="1969"/>
    </row>
    <row r="34" spans="2:9">
      <c r="D34" s="1976"/>
      <c r="E34" s="1977"/>
      <c r="F34" s="1976"/>
      <c r="G34" s="1969"/>
    </row>
    <row r="35" spans="2:9">
      <c r="D35" s="1976"/>
      <c r="E35" s="1977"/>
      <c r="F35" s="1976"/>
      <c r="G35" s="1969"/>
    </row>
    <row r="36" spans="2:9">
      <c r="D36" s="1976"/>
      <c r="E36" s="1977"/>
      <c r="F36" s="1976"/>
      <c r="G36" s="1969"/>
    </row>
    <row r="37" spans="2:9">
      <c r="D37" s="1976"/>
      <c r="E37" s="1977"/>
      <c r="F37" s="1976"/>
      <c r="G37" s="1969"/>
    </row>
    <row r="38" spans="2:9">
      <c r="D38" s="1976"/>
      <c r="E38" s="1977"/>
      <c r="F38" s="1976"/>
      <c r="G38" s="1969"/>
    </row>
    <row r="39" spans="2:9">
      <c r="D39" s="1976"/>
      <c r="E39" s="1977"/>
      <c r="F39" s="1976"/>
      <c r="G39" s="1969"/>
    </row>
    <row r="40" spans="2:9">
      <c r="D40" s="1976"/>
      <c r="E40" s="1977"/>
      <c r="F40" s="1976"/>
      <c r="G40" s="1969"/>
    </row>
    <row r="41" spans="2:9">
      <c r="D41" s="1976"/>
      <c r="E41" s="1977"/>
      <c r="F41" s="1976"/>
      <c r="G41" s="1969"/>
    </row>
    <row r="44" spans="2:9">
      <c r="B44" s="895"/>
      <c r="C44" s="895"/>
      <c r="D44" s="895"/>
      <c r="E44" s="895"/>
      <c r="F44" s="895"/>
      <c r="G44" s="1980"/>
      <c r="H44" s="895"/>
      <c r="I44" s="895"/>
    </row>
    <row r="52" spans="4:7">
      <c r="G52" s="1902">
        <v>80.010000000000005</v>
      </c>
    </row>
    <row r="56" spans="4:7">
      <c r="D56" s="1981"/>
      <c r="E56" s="1981"/>
    </row>
    <row r="60" spans="4:7">
      <c r="G60" s="1902">
        <v>743.52</v>
      </c>
    </row>
    <row r="205" spans="3:10">
      <c r="C205" s="1982"/>
      <c r="D205" s="1982"/>
      <c r="E205" s="1983" t="s">
        <v>7255</v>
      </c>
      <c r="F205" s="1982"/>
      <c r="G205" s="1984"/>
      <c r="H205" s="1982"/>
      <c r="I205" s="1985"/>
      <c r="J205" s="1982"/>
    </row>
    <row r="206" spans="3:10">
      <c r="C206" s="1986"/>
      <c r="D206" s="1986"/>
      <c r="E206" s="1986"/>
      <c r="F206" s="1986"/>
      <c r="G206" s="1987"/>
      <c r="H206" s="1986"/>
    </row>
    <row r="207" spans="3:10">
      <c r="C207" s="1986"/>
      <c r="D207" s="1986"/>
      <c r="E207" s="1986"/>
      <c r="F207" s="1986"/>
      <c r="G207" s="1987"/>
      <c r="H207" s="1986"/>
    </row>
    <row r="208" spans="3:10">
      <c r="C208" s="1986"/>
      <c r="D208" s="1986"/>
      <c r="E208" s="1986"/>
      <c r="F208" s="1986"/>
      <c r="G208" s="1987"/>
      <c r="H208" s="1986"/>
    </row>
    <row r="209" spans="3:8">
      <c r="C209" s="1986"/>
      <c r="D209" s="1986"/>
      <c r="E209" s="1986"/>
      <c r="F209" s="1986"/>
      <c r="G209" s="1987"/>
      <c r="H209" s="1986"/>
    </row>
    <row r="210" spans="3:8">
      <c r="C210" s="1986"/>
      <c r="D210" s="1986"/>
      <c r="E210" s="1986"/>
      <c r="F210" s="1986"/>
      <c r="G210" s="1987"/>
      <c r="H210" s="1986"/>
    </row>
    <row r="211" spans="3:8">
      <c r="C211" s="1986"/>
      <c r="D211" s="1986"/>
      <c r="E211" s="1986"/>
      <c r="F211" s="1986"/>
      <c r="G211" s="1987"/>
      <c r="H211" s="1986"/>
    </row>
    <row r="212" spans="3:8">
      <c r="C212" s="1986"/>
      <c r="D212" s="1986"/>
      <c r="E212" s="1986"/>
      <c r="F212" s="1986"/>
      <c r="G212" s="1987"/>
      <c r="H212" s="1986"/>
    </row>
    <row r="213" spans="3:8">
      <c r="C213" s="1986"/>
      <c r="D213" s="1986"/>
      <c r="E213" s="1986"/>
      <c r="F213" s="1986"/>
      <c r="G213" s="1987"/>
      <c r="H213" s="1986"/>
    </row>
    <row r="214" spans="3:8">
      <c r="C214" s="1986"/>
      <c r="D214" s="1986"/>
      <c r="E214" s="1986"/>
      <c r="F214" s="1986"/>
      <c r="G214" s="1987"/>
      <c r="H214" s="1986"/>
    </row>
    <row r="215" spans="3:8">
      <c r="C215" s="1986"/>
      <c r="D215" s="1986"/>
      <c r="E215" s="1986"/>
      <c r="F215" s="1986"/>
      <c r="G215" s="1987"/>
      <c r="H215" s="1986"/>
    </row>
    <row r="216" spans="3:8">
      <c r="C216" s="1986"/>
      <c r="D216" s="1986"/>
      <c r="E216" s="1986"/>
      <c r="F216" s="1986"/>
      <c r="G216" s="1987"/>
      <c r="H216" s="1986"/>
    </row>
    <row r="217" spans="3:8">
      <c r="C217" s="1986"/>
      <c r="D217" s="1986"/>
      <c r="E217" s="1986"/>
      <c r="F217" s="1986"/>
      <c r="G217" s="1987"/>
      <c r="H217" s="1986"/>
    </row>
    <row r="218" spans="3:8">
      <c r="C218" s="1986"/>
      <c r="D218" s="1986"/>
      <c r="E218" s="1986"/>
      <c r="F218" s="1986"/>
      <c r="G218" s="1987"/>
      <c r="H218" s="1986"/>
    </row>
    <row r="219" spans="3:8">
      <c r="C219" s="1986"/>
      <c r="D219" s="1986"/>
      <c r="E219" s="1986"/>
      <c r="F219" s="1986"/>
      <c r="G219" s="1987"/>
      <c r="H219" s="1986"/>
    </row>
    <row r="220" spans="3:8">
      <c r="C220" s="1986"/>
      <c r="D220" s="1986"/>
      <c r="E220" s="1986"/>
      <c r="F220" s="1986"/>
      <c r="G220" s="1987"/>
      <c r="H220" s="1986"/>
    </row>
    <row r="221" spans="3:8">
      <c r="C221" s="1986"/>
      <c r="D221" s="1986"/>
      <c r="E221" s="1986"/>
      <c r="F221" s="1986"/>
      <c r="G221" s="1987"/>
      <c r="H221" s="1986"/>
    </row>
    <row r="222" spans="3:8">
      <c r="C222" s="1986"/>
      <c r="D222" s="1986"/>
      <c r="E222" s="1986"/>
      <c r="F222" s="1986"/>
      <c r="G222" s="1987"/>
      <c r="H222" s="1986"/>
    </row>
    <row r="223" spans="3:8">
      <c r="C223" s="1986"/>
      <c r="D223" s="1986"/>
      <c r="E223" s="1986"/>
      <c r="F223" s="1986"/>
      <c r="G223" s="1987"/>
      <c r="H223" s="1986"/>
    </row>
    <row r="224" spans="3:8">
      <c r="C224" s="1986"/>
      <c r="D224" s="1986"/>
      <c r="E224" s="1986"/>
      <c r="F224" s="1986"/>
      <c r="G224" s="1987"/>
      <c r="H224" s="1986"/>
    </row>
    <row r="225" spans="3:8">
      <c r="C225" s="1986"/>
      <c r="D225" s="1986"/>
      <c r="E225" s="1986"/>
      <c r="F225" s="1986"/>
      <c r="G225" s="1987"/>
      <c r="H225" s="1986"/>
    </row>
    <row r="226" spans="3:8">
      <c r="C226" s="1986"/>
      <c r="D226" s="1986"/>
      <c r="E226" s="1986"/>
      <c r="F226" s="1986"/>
      <c r="G226" s="1987"/>
      <c r="H226" s="1986"/>
    </row>
    <row r="227" spans="3:8">
      <c r="C227" s="1986"/>
      <c r="D227" s="1986"/>
      <c r="E227" s="1986"/>
      <c r="F227" s="1986"/>
      <c r="G227" s="1987"/>
      <c r="H227" s="1986"/>
    </row>
    <row r="228" spans="3:8">
      <c r="C228" s="1986"/>
      <c r="D228" s="1986"/>
      <c r="E228" s="1986"/>
      <c r="F228" s="1986"/>
      <c r="G228" s="1987"/>
      <c r="H228" s="1986"/>
    </row>
    <row r="229" spans="3:8">
      <c r="C229" s="1986"/>
      <c r="D229" s="1986"/>
      <c r="E229" s="1986"/>
      <c r="F229" s="1986"/>
      <c r="G229" s="1987"/>
      <c r="H229" s="1986"/>
    </row>
    <row r="230" spans="3:8">
      <c r="C230" s="1986"/>
      <c r="D230" s="1986"/>
      <c r="E230" s="1986"/>
      <c r="F230" s="1986"/>
      <c r="G230" s="1987"/>
      <c r="H230" s="1986"/>
    </row>
    <row r="231" spans="3:8">
      <c r="C231" s="1986"/>
      <c r="D231" s="1986"/>
      <c r="E231" s="1986"/>
      <c r="F231" s="1986"/>
      <c r="G231" s="1987"/>
      <c r="H231" s="1986"/>
    </row>
    <row r="232" spans="3:8">
      <c r="C232" s="1986"/>
      <c r="D232" s="1986"/>
      <c r="E232" s="1986"/>
      <c r="F232" s="1986"/>
      <c r="G232" s="1987"/>
      <c r="H232" s="1986"/>
    </row>
    <row r="233" spans="3:8">
      <c r="C233" s="1986"/>
      <c r="D233" s="1986"/>
      <c r="E233" s="1986"/>
      <c r="F233" s="1986"/>
      <c r="G233" s="1987"/>
      <c r="H233" s="1986"/>
    </row>
    <row r="234" spans="3:8">
      <c r="C234" s="1986"/>
      <c r="D234" s="1986"/>
      <c r="E234" s="1986"/>
      <c r="F234" s="1986"/>
      <c r="G234" s="1987"/>
      <c r="H234" s="1986"/>
    </row>
    <row r="235" spans="3:8">
      <c r="C235" s="1986"/>
      <c r="D235" s="1986"/>
      <c r="E235" s="1986"/>
      <c r="F235" s="1986"/>
      <c r="G235" s="1987"/>
      <c r="H235" s="1986"/>
    </row>
    <row r="236" spans="3:8">
      <c r="C236" s="1986"/>
      <c r="D236" s="1986"/>
      <c r="E236" s="1986"/>
      <c r="F236" s="1986"/>
      <c r="G236" s="1987"/>
      <c r="H236" s="1986"/>
    </row>
    <row r="237" spans="3:8">
      <c r="C237" s="1986"/>
      <c r="D237" s="1986"/>
      <c r="E237" s="1986"/>
      <c r="F237" s="1986"/>
      <c r="G237" s="1987"/>
      <c r="H237" s="1986"/>
    </row>
    <row r="238" spans="3:8">
      <c r="C238" s="1986"/>
      <c r="D238" s="1986"/>
      <c r="E238" s="1986"/>
      <c r="F238" s="1986"/>
      <c r="G238" s="1987"/>
      <c r="H238" s="1986"/>
    </row>
    <row r="239" spans="3:8">
      <c r="C239" s="1986"/>
      <c r="D239" s="1986"/>
      <c r="E239" s="1986"/>
      <c r="F239" s="1986"/>
      <c r="G239" s="1987"/>
      <c r="H239" s="1986"/>
    </row>
    <row r="240" spans="3:8">
      <c r="C240" s="1986"/>
      <c r="D240" s="1986"/>
      <c r="E240" s="1986"/>
      <c r="F240" s="1986"/>
      <c r="G240" s="1987"/>
      <c r="H240" s="1986"/>
    </row>
    <row r="241" spans="3:10">
      <c r="C241" s="1986"/>
      <c r="D241" s="1986"/>
      <c r="E241" s="1986"/>
      <c r="F241" s="1986"/>
      <c r="G241" s="1987"/>
      <c r="H241" s="1986"/>
    </row>
    <row r="242" spans="3:10">
      <c r="C242" s="1986"/>
      <c r="D242" s="1986"/>
      <c r="E242" s="1986"/>
      <c r="F242" s="1986"/>
      <c r="G242" s="1987"/>
      <c r="H242" s="1986"/>
    </row>
    <row r="243" spans="3:10">
      <c r="C243" s="1986"/>
      <c r="D243" s="1986"/>
      <c r="E243" s="1986"/>
      <c r="F243" s="1986"/>
      <c r="G243" s="1987"/>
      <c r="H243" s="1986"/>
    </row>
    <row r="244" spans="3:10">
      <c r="C244" s="1986"/>
      <c r="D244" s="1986"/>
      <c r="E244" s="1986"/>
      <c r="F244" s="1986"/>
      <c r="G244" s="1987"/>
      <c r="H244" s="1986"/>
    </row>
    <row r="245" spans="3:10">
      <c r="C245" s="1986"/>
      <c r="D245" s="1986"/>
      <c r="E245" s="1986"/>
      <c r="F245" s="1986"/>
      <c r="G245" s="1987"/>
      <c r="H245" s="1986"/>
    </row>
    <row r="246" spans="3:10">
      <c r="J246" s="1567">
        <f>TRUNC(SUM(J146:J245),2)</f>
        <v>0</v>
      </c>
    </row>
  </sheetData>
  <mergeCells count="11">
    <mergeCell ref="O13:Q13"/>
    <mergeCell ref="B14:F14"/>
    <mergeCell ref="B16:F16"/>
    <mergeCell ref="B17:C17"/>
    <mergeCell ref="C2:F2"/>
    <mergeCell ref="C3:F3"/>
    <mergeCell ref="C4:F4"/>
    <mergeCell ref="B7:F7"/>
    <mergeCell ref="C11:D11"/>
    <mergeCell ref="B12:C13"/>
    <mergeCell ref="D12:F12"/>
  </mergeCells>
  <printOptions horizontalCentered="1"/>
  <pageMargins left="0.78740157480314965" right="0.19685039370078741" top="0.39370078740157483" bottom="0.78740157480314965" header="0.31496062992125984" footer="0.31496062992125984"/>
  <pageSetup paperSize="9" scale="61" fitToHeight="100" orientation="portrait" r:id="rId1"/>
  <colBreaks count="1" manualBreakCount="1">
    <brk id="8" min="1" max="4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K6445"/>
  <sheetViews>
    <sheetView topLeftCell="A6282" zoomScale="85" zoomScaleNormal="85" zoomScaleSheetLayoutView="115" workbookViewId="0">
      <selection activeCell="B6303" sqref="B6303"/>
    </sheetView>
  </sheetViews>
  <sheetFormatPr defaultRowHeight="15"/>
  <cols>
    <col min="1" max="1" width="14.28515625" style="768" customWidth="1"/>
    <col min="2" max="2" width="20.7109375" style="112" customWidth="1"/>
    <col min="3" max="3" width="120.7109375" style="113" customWidth="1"/>
    <col min="4" max="4" width="10.7109375" style="112" customWidth="1"/>
    <col min="5" max="5" width="10.7109375" customWidth="1"/>
    <col min="6" max="6" width="9.85546875" bestFit="1" customWidth="1"/>
    <col min="8" max="8" width="14.85546875" bestFit="1" customWidth="1"/>
    <col min="9" max="9" width="20.140625" bestFit="1" customWidth="1"/>
    <col min="10" max="10" width="12.42578125" bestFit="1" customWidth="1"/>
    <col min="11" max="11" width="23.28515625" customWidth="1"/>
  </cols>
  <sheetData>
    <row r="1" spans="2:11" ht="16.5" thickBot="1">
      <c r="B1" s="1732" t="s">
        <v>44</v>
      </c>
      <c r="C1" s="1731" t="s">
        <v>45</v>
      </c>
      <c r="D1" s="1732" t="s">
        <v>46</v>
      </c>
      <c r="E1" s="1732" t="s">
        <v>47</v>
      </c>
      <c r="H1" s="2001" t="s">
        <v>7568</v>
      </c>
      <c r="I1" s="2001" t="s">
        <v>7569</v>
      </c>
    </row>
    <row r="2" spans="2:11" ht="30.75" thickBot="1">
      <c r="B2" s="1734">
        <v>97141</v>
      </c>
      <c r="C2" s="1994" t="s">
        <v>7099</v>
      </c>
      <c r="D2" s="1993" t="s">
        <v>28</v>
      </c>
      <c r="E2" s="2002">
        <f>IF($K$2=$H$1,H2,I2)</f>
        <v>5.8</v>
      </c>
      <c r="F2" s="1992">
        <f>IF(LEN($B2)=7,CONCATENATE(MID($B2,1,6),"00",RIGHT($B2,1)),IF(LEN($B2)=8,CONCATENATE(MID($B2,1,6),"0",RIGHT($B2,2)),$B2))</f>
        <v>97141</v>
      </c>
      <c r="H2" s="2002">
        <v>5.38</v>
      </c>
      <c r="I2" s="2002">
        <v>5.8</v>
      </c>
      <c r="K2" s="2065" t="str">
        <f>'ORÇAMENTO '!F6</f>
        <v>NÃO DESONERADO</v>
      </c>
    </row>
    <row r="3" spans="2:11" ht="30">
      <c r="B3" s="1733">
        <v>97142</v>
      </c>
      <c r="C3" s="2004" t="s">
        <v>7100</v>
      </c>
      <c r="D3" s="2003" t="s">
        <v>28</v>
      </c>
      <c r="E3" s="2005">
        <f t="shared" ref="E3:E66" si="0">IF($K$2=$H$1,H3,I3)</f>
        <v>6.48</v>
      </c>
      <c r="F3" s="2078">
        <f t="shared" ref="F3:F66" si="1">IF(LEN($B3)=7,CONCATENATE(MID($B3,1,6),"00",RIGHT($B3,1)),IF(LEN($B3)=8,CONCATENATE(MID($B3,1,6),"0",RIGHT($B3,2)),$B3))</f>
        <v>97142</v>
      </c>
      <c r="G3" s="1529"/>
      <c r="H3" s="2005">
        <v>6</v>
      </c>
      <c r="I3" s="2005">
        <v>6.48</v>
      </c>
      <c r="J3" s="1992"/>
    </row>
    <row r="4" spans="2:11" ht="30">
      <c r="B4" s="1734">
        <v>97143</v>
      </c>
      <c r="C4" s="1994" t="s">
        <v>7101</v>
      </c>
      <c r="D4" s="1993" t="s">
        <v>28</v>
      </c>
      <c r="E4" s="2002">
        <f t="shared" si="0"/>
        <v>8.15</v>
      </c>
      <c r="F4" s="2078">
        <f t="shared" si="1"/>
        <v>97143</v>
      </c>
      <c r="G4" s="1529"/>
      <c r="H4" s="2002">
        <v>7.56</v>
      </c>
      <c r="I4" s="2002">
        <v>8.15</v>
      </c>
      <c r="J4" s="1992"/>
    </row>
    <row r="5" spans="2:11" ht="30">
      <c r="B5" s="1733">
        <v>97144</v>
      </c>
      <c r="C5" s="2004" t="s">
        <v>7102</v>
      </c>
      <c r="D5" s="2003" t="s">
        <v>28</v>
      </c>
      <c r="E5" s="2005">
        <f t="shared" si="0"/>
        <v>9.82</v>
      </c>
      <c r="F5" s="2078">
        <f t="shared" si="1"/>
        <v>97144</v>
      </c>
      <c r="G5" s="1529"/>
      <c r="H5" s="2005">
        <v>9.09</v>
      </c>
      <c r="I5" s="2005">
        <v>9.82</v>
      </c>
      <c r="J5" s="1992"/>
    </row>
    <row r="6" spans="2:11" ht="30">
      <c r="B6" s="1734">
        <v>97145</v>
      </c>
      <c r="C6" s="1994" t="s">
        <v>7103</v>
      </c>
      <c r="D6" s="1993" t="s">
        <v>28</v>
      </c>
      <c r="E6" s="2002">
        <f t="shared" si="0"/>
        <v>11.54</v>
      </c>
      <c r="F6" s="2078">
        <f t="shared" si="1"/>
        <v>97145</v>
      </c>
      <c r="G6" s="1529"/>
      <c r="H6" s="2002">
        <v>10.65</v>
      </c>
      <c r="I6" s="2002">
        <v>11.54</v>
      </c>
      <c r="J6" s="1992"/>
    </row>
    <row r="7" spans="2:11" ht="30">
      <c r="B7" s="1733">
        <v>97146</v>
      </c>
      <c r="C7" s="2004" t="s">
        <v>7104</v>
      </c>
      <c r="D7" s="2003" t="s">
        <v>28</v>
      </c>
      <c r="E7" s="2005">
        <f t="shared" si="0"/>
        <v>13.23</v>
      </c>
      <c r="F7" s="2078">
        <f t="shared" si="1"/>
        <v>97146</v>
      </c>
      <c r="G7" s="1529"/>
      <c r="H7" s="2005">
        <v>12.22</v>
      </c>
      <c r="I7" s="2005">
        <v>13.23</v>
      </c>
      <c r="J7" s="1992"/>
    </row>
    <row r="8" spans="2:11" ht="30">
      <c r="B8" s="1734">
        <v>97147</v>
      </c>
      <c r="C8" s="1994" t="s">
        <v>7105</v>
      </c>
      <c r="D8" s="1993" t="s">
        <v>28</v>
      </c>
      <c r="E8" s="2002">
        <f t="shared" si="0"/>
        <v>14.92</v>
      </c>
      <c r="F8" s="2078">
        <f t="shared" si="1"/>
        <v>97147</v>
      </c>
      <c r="G8" s="1529"/>
      <c r="H8" s="2002">
        <v>13.78</v>
      </c>
      <c r="I8" s="2002">
        <v>14.92</v>
      </c>
      <c r="J8" s="1992"/>
    </row>
    <row r="9" spans="2:11" ht="30">
      <c r="B9" s="1733">
        <v>97148</v>
      </c>
      <c r="C9" s="2004" t="s">
        <v>7106</v>
      </c>
      <c r="D9" s="2003" t="s">
        <v>28</v>
      </c>
      <c r="E9" s="2005">
        <f t="shared" si="0"/>
        <v>16.62</v>
      </c>
      <c r="F9" s="2078">
        <f t="shared" si="1"/>
        <v>97148</v>
      </c>
      <c r="G9" s="1529"/>
      <c r="H9" s="2005">
        <v>15.34</v>
      </c>
      <c r="I9" s="2005">
        <v>16.62</v>
      </c>
      <c r="J9" s="1992"/>
    </row>
    <row r="10" spans="2:11" ht="30">
      <c r="B10" s="1734">
        <v>97149</v>
      </c>
      <c r="C10" s="1994" t="s">
        <v>7107</v>
      </c>
      <c r="D10" s="1993" t="s">
        <v>28</v>
      </c>
      <c r="E10" s="2002">
        <f t="shared" si="0"/>
        <v>18.329999999999998</v>
      </c>
      <c r="F10" s="2078">
        <f t="shared" si="1"/>
        <v>97149</v>
      </c>
      <c r="G10" s="1529"/>
      <c r="H10" s="2002">
        <v>16.93</v>
      </c>
      <c r="I10" s="2002">
        <v>18.329999999999998</v>
      </c>
      <c r="J10" s="1992"/>
    </row>
    <row r="11" spans="2:11" ht="30">
      <c r="B11" s="1733">
        <v>97150</v>
      </c>
      <c r="C11" s="2004" t="s">
        <v>7108</v>
      </c>
      <c r="D11" s="2003" t="s">
        <v>28</v>
      </c>
      <c r="E11" s="2005">
        <f t="shared" si="0"/>
        <v>22.47</v>
      </c>
      <c r="F11" s="2078">
        <f t="shared" si="1"/>
        <v>97150</v>
      </c>
      <c r="G11" s="1529"/>
      <c r="H11" s="2005">
        <v>20.93</v>
      </c>
      <c r="I11" s="2005">
        <v>22.47</v>
      </c>
      <c r="J11" s="1992"/>
    </row>
    <row r="12" spans="2:11" ht="30">
      <c r="B12" s="1734">
        <v>97151</v>
      </c>
      <c r="C12" s="1994" t="s">
        <v>7109</v>
      </c>
      <c r="D12" s="1993" t="s">
        <v>28</v>
      </c>
      <c r="E12" s="2002">
        <f t="shared" si="0"/>
        <v>26.24</v>
      </c>
      <c r="F12" s="2078">
        <f t="shared" si="1"/>
        <v>97151</v>
      </c>
      <c r="G12" s="1529"/>
      <c r="H12" s="2002">
        <v>24.43</v>
      </c>
      <c r="I12" s="2002">
        <v>26.24</v>
      </c>
      <c r="J12" s="1992"/>
    </row>
    <row r="13" spans="2:11" ht="30">
      <c r="B13" s="1733">
        <v>97152</v>
      </c>
      <c r="C13" s="2004" t="s">
        <v>7110</v>
      </c>
      <c r="D13" s="2003" t="s">
        <v>28</v>
      </c>
      <c r="E13" s="2005">
        <f t="shared" si="0"/>
        <v>29.83</v>
      </c>
      <c r="F13" s="2078">
        <f t="shared" si="1"/>
        <v>97152</v>
      </c>
      <c r="G13" s="1529"/>
      <c r="H13" s="2005">
        <v>27.74</v>
      </c>
      <c r="I13" s="2005">
        <v>29.83</v>
      </c>
      <c r="J13" s="1992"/>
    </row>
    <row r="14" spans="2:11" ht="30">
      <c r="B14" s="1734">
        <v>97153</v>
      </c>
      <c r="C14" s="1994" t="s">
        <v>7111</v>
      </c>
      <c r="D14" s="1993" t="s">
        <v>28</v>
      </c>
      <c r="E14" s="2002">
        <f t="shared" si="0"/>
        <v>33.53</v>
      </c>
      <c r="F14" s="2078">
        <f t="shared" si="1"/>
        <v>97153</v>
      </c>
      <c r="G14" s="1529"/>
      <c r="H14" s="2002">
        <v>31.17</v>
      </c>
      <c r="I14" s="2002">
        <v>33.53</v>
      </c>
      <c r="J14" s="1992"/>
    </row>
    <row r="15" spans="2:11" ht="30">
      <c r="B15" s="1733">
        <v>97154</v>
      </c>
      <c r="C15" s="2004" t="s">
        <v>7112</v>
      </c>
      <c r="D15" s="2003" t="s">
        <v>28</v>
      </c>
      <c r="E15" s="2005">
        <f t="shared" si="0"/>
        <v>37.24</v>
      </c>
      <c r="F15" s="2078">
        <f t="shared" si="1"/>
        <v>97154</v>
      </c>
      <c r="G15" s="1529"/>
      <c r="H15" s="2005">
        <v>34.619999999999997</v>
      </c>
      <c r="I15" s="2005">
        <v>37.24</v>
      </c>
      <c r="J15" s="1992"/>
    </row>
    <row r="16" spans="2:11" ht="30">
      <c r="B16" s="1734">
        <v>97155</v>
      </c>
      <c r="C16" s="1994" t="s">
        <v>7113</v>
      </c>
      <c r="D16" s="1993" t="s">
        <v>28</v>
      </c>
      <c r="E16" s="2002">
        <f t="shared" si="0"/>
        <v>40.97</v>
      </c>
      <c r="F16" s="2078">
        <f t="shared" si="1"/>
        <v>97155</v>
      </c>
      <c r="G16" s="1529"/>
      <c r="H16" s="2002">
        <v>38.08</v>
      </c>
      <c r="I16" s="2002">
        <v>40.97</v>
      </c>
      <c r="J16" s="1992"/>
    </row>
    <row r="17" spans="2:10" ht="30">
      <c r="B17" s="1733">
        <v>97156</v>
      </c>
      <c r="C17" s="2004" t="s">
        <v>7114</v>
      </c>
      <c r="D17" s="2003" t="s">
        <v>28</v>
      </c>
      <c r="E17" s="2005">
        <f t="shared" si="0"/>
        <v>48.71</v>
      </c>
      <c r="F17" s="2078">
        <f t="shared" si="1"/>
        <v>97156</v>
      </c>
      <c r="G17" s="1529"/>
      <c r="H17" s="2005">
        <v>45.28</v>
      </c>
      <c r="I17" s="2005">
        <v>48.71</v>
      </c>
      <c r="J17" s="1992"/>
    </row>
    <row r="18" spans="2:10" ht="30">
      <c r="B18" s="1734">
        <v>97157</v>
      </c>
      <c r="C18" s="1994" t="s">
        <v>7115</v>
      </c>
      <c r="D18" s="1993" t="s">
        <v>28</v>
      </c>
      <c r="E18" s="2002">
        <f t="shared" si="0"/>
        <v>3.58</v>
      </c>
      <c r="F18" s="2078">
        <f t="shared" si="1"/>
        <v>97157</v>
      </c>
      <c r="G18" s="1529"/>
      <c r="H18" s="2002">
        <v>3.34</v>
      </c>
      <c r="I18" s="2002">
        <v>3.58</v>
      </c>
      <c r="J18" s="1992"/>
    </row>
    <row r="19" spans="2:10" ht="30">
      <c r="B19" s="1733">
        <v>97158</v>
      </c>
      <c r="C19" s="2004" t="s">
        <v>7116</v>
      </c>
      <c r="D19" s="2003" t="s">
        <v>28</v>
      </c>
      <c r="E19" s="2005">
        <f t="shared" si="0"/>
        <v>3.99</v>
      </c>
      <c r="F19" s="2078">
        <f t="shared" si="1"/>
        <v>97158</v>
      </c>
      <c r="G19" s="1529"/>
      <c r="H19" s="2005">
        <v>3.73</v>
      </c>
      <c r="I19" s="2005">
        <v>3.99</v>
      </c>
      <c r="J19" s="1992"/>
    </row>
    <row r="20" spans="2:10" ht="30">
      <c r="B20" s="1734">
        <v>97159</v>
      </c>
      <c r="C20" s="1994" t="s">
        <v>7117</v>
      </c>
      <c r="D20" s="1993" t="s">
        <v>28</v>
      </c>
      <c r="E20" s="2002">
        <f t="shared" si="0"/>
        <v>5.04</v>
      </c>
      <c r="F20" s="2078">
        <f t="shared" si="1"/>
        <v>97159</v>
      </c>
      <c r="G20" s="1529"/>
      <c r="H20" s="2002">
        <v>4.6900000000000004</v>
      </c>
      <c r="I20" s="2002">
        <v>5.04</v>
      </c>
      <c r="J20" s="1992"/>
    </row>
    <row r="21" spans="2:10" ht="30">
      <c r="B21" s="1733">
        <v>97160</v>
      </c>
      <c r="C21" s="2004" t="s">
        <v>7118</v>
      </c>
      <c r="D21" s="2003" t="s">
        <v>28</v>
      </c>
      <c r="E21" s="2005">
        <f t="shared" si="0"/>
        <v>6.06</v>
      </c>
      <c r="F21" s="2078">
        <f t="shared" si="1"/>
        <v>97160</v>
      </c>
      <c r="G21" s="1529"/>
      <c r="H21" s="2005">
        <v>5.63</v>
      </c>
      <c r="I21" s="2005">
        <v>6.06</v>
      </c>
      <c r="J21" s="1992"/>
    </row>
    <row r="22" spans="2:10" ht="30">
      <c r="B22" s="1734">
        <v>97161</v>
      </c>
      <c r="C22" s="1994" t="s">
        <v>7119</v>
      </c>
      <c r="D22" s="1993" t="s">
        <v>28</v>
      </c>
      <c r="E22" s="2002">
        <f t="shared" si="0"/>
        <v>7.12</v>
      </c>
      <c r="F22" s="2078">
        <f t="shared" si="1"/>
        <v>97161</v>
      </c>
      <c r="G22" s="1529"/>
      <c r="H22" s="2002">
        <v>6.61</v>
      </c>
      <c r="I22" s="2002">
        <v>7.12</v>
      </c>
      <c r="J22" s="1992"/>
    </row>
    <row r="23" spans="2:10" ht="30">
      <c r="B23" s="1733">
        <v>97162</v>
      </c>
      <c r="C23" s="2004" t="s">
        <v>7120</v>
      </c>
      <c r="D23" s="2003" t="s">
        <v>28</v>
      </c>
      <c r="E23" s="2005">
        <f t="shared" si="0"/>
        <v>8.17</v>
      </c>
      <c r="F23" s="2078">
        <f t="shared" si="1"/>
        <v>97162</v>
      </c>
      <c r="G23" s="1529"/>
      <c r="H23" s="2005">
        <v>7.58</v>
      </c>
      <c r="I23" s="2005">
        <v>8.17</v>
      </c>
      <c r="J23" s="1992"/>
    </row>
    <row r="24" spans="2:10" ht="30">
      <c r="B24" s="1734">
        <v>97163</v>
      </c>
      <c r="C24" s="1994" t="s">
        <v>7121</v>
      </c>
      <c r="D24" s="1993" t="s">
        <v>28</v>
      </c>
      <c r="E24" s="2002">
        <f t="shared" si="0"/>
        <v>9.2200000000000006</v>
      </c>
      <c r="F24" s="2078">
        <f t="shared" si="1"/>
        <v>97163</v>
      </c>
      <c r="G24" s="1529"/>
      <c r="H24" s="2002">
        <v>8.57</v>
      </c>
      <c r="I24" s="2002">
        <v>9.2200000000000006</v>
      </c>
      <c r="J24" s="1992"/>
    </row>
    <row r="25" spans="2:10" ht="30">
      <c r="B25" s="1733">
        <v>97164</v>
      </c>
      <c r="C25" s="2004" t="s">
        <v>7122</v>
      </c>
      <c r="D25" s="2003" t="s">
        <v>28</v>
      </c>
      <c r="E25" s="2005">
        <f t="shared" si="0"/>
        <v>10.28</v>
      </c>
      <c r="F25" s="2078">
        <f t="shared" si="1"/>
        <v>97164</v>
      </c>
      <c r="G25" s="1529"/>
      <c r="H25" s="2005">
        <v>9.5299999999999994</v>
      </c>
      <c r="I25" s="2005">
        <v>10.28</v>
      </c>
      <c r="J25" s="1992"/>
    </row>
    <row r="26" spans="2:10" ht="30">
      <c r="B26" s="1734">
        <v>97165</v>
      </c>
      <c r="C26" s="1994" t="s">
        <v>7123</v>
      </c>
      <c r="D26" s="1993" t="s">
        <v>28</v>
      </c>
      <c r="E26" s="2002">
        <f t="shared" si="0"/>
        <v>11.35</v>
      </c>
      <c r="F26" s="2078">
        <f t="shared" si="1"/>
        <v>97165</v>
      </c>
      <c r="G26" s="1529"/>
      <c r="H26" s="2002">
        <v>10.53</v>
      </c>
      <c r="I26" s="2002">
        <v>11.35</v>
      </c>
      <c r="J26" s="1992"/>
    </row>
    <row r="27" spans="2:10" ht="30">
      <c r="B27" s="1733">
        <v>97166</v>
      </c>
      <c r="C27" s="2004" t="s">
        <v>7124</v>
      </c>
      <c r="D27" s="2003" t="s">
        <v>28</v>
      </c>
      <c r="E27" s="2005">
        <f t="shared" si="0"/>
        <v>13.9</v>
      </c>
      <c r="F27" s="2078">
        <f t="shared" si="1"/>
        <v>97166</v>
      </c>
      <c r="G27" s="1529"/>
      <c r="H27" s="2005">
        <v>13</v>
      </c>
      <c r="I27" s="2005">
        <v>13.9</v>
      </c>
      <c r="J27" s="1992"/>
    </row>
    <row r="28" spans="2:10" ht="30">
      <c r="B28" s="1734">
        <v>97167</v>
      </c>
      <c r="C28" s="1994" t="s">
        <v>7125</v>
      </c>
      <c r="D28" s="1993" t="s">
        <v>28</v>
      </c>
      <c r="E28" s="2002">
        <f t="shared" si="0"/>
        <v>16.260000000000002</v>
      </c>
      <c r="F28" s="2078">
        <f t="shared" si="1"/>
        <v>97167</v>
      </c>
      <c r="G28" s="1529"/>
      <c r="H28" s="2002">
        <v>15.19</v>
      </c>
      <c r="I28" s="2002">
        <v>16.260000000000002</v>
      </c>
      <c r="J28" s="1992"/>
    </row>
    <row r="29" spans="2:10" ht="30">
      <c r="B29" s="1733">
        <v>97168</v>
      </c>
      <c r="C29" s="2004" t="s">
        <v>7126</v>
      </c>
      <c r="D29" s="2003" t="s">
        <v>28</v>
      </c>
      <c r="E29" s="2005">
        <f t="shared" si="0"/>
        <v>18.420000000000002</v>
      </c>
      <c r="F29" s="2078">
        <f t="shared" si="1"/>
        <v>97168</v>
      </c>
      <c r="G29" s="1529"/>
      <c r="H29" s="2005">
        <v>17.2</v>
      </c>
      <c r="I29" s="2005">
        <v>18.420000000000002</v>
      </c>
      <c r="J29" s="1992"/>
    </row>
    <row r="30" spans="2:10" ht="30">
      <c r="B30" s="1734">
        <v>97169</v>
      </c>
      <c r="C30" s="1994" t="s">
        <v>7127</v>
      </c>
      <c r="D30" s="1993" t="s">
        <v>28</v>
      </c>
      <c r="E30" s="2002">
        <f t="shared" si="0"/>
        <v>20.7</v>
      </c>
      <c r="F30" s="2078">
        <f t="shared" si="1"/>
        <v>97169</v>
      </c>
      <c r="G30" s="1529"/>
      <c r="H30" s="2002">
        <v>19.329999999999998</v>
      </c>
      <c r="I30" s="2002">
        <v>20.7</v>
      </c>
      <c r="J30" s="1992"/>
    </row>
    <row r="31" spans="2:10" ht="30">
      <c r="B31" s="1733">
        <v>97170</v>
      </c>
      <c r="C31" s="2004" t="s">
        <v>7128</v>
      </c>
      <c r="D31" s="2003" t="s">
        <v>28</v>
      </c>
      <c r="E31" s="2005">
        <f t="shared" si="0"/>
        <v>23.01</v>
      </c>
      <c r="F31" s="2078">
        <f t="shared" si="1"/>
        <v>97170</v>
      </c>
      <c r="G31" s="1529"/>
      <c r="H31" s="2005">
        <v>21.46</v>
      </c>
      <c r="I31" s="2005">
        <v>23.01</v>
      </c>
      <c r="J31" s="1992"/>
    </row>
    <row r="32" spans="2:10" ht="30">
      <c r="B32" s="1734">
        <v>97171</v>
      </c>
      <c r="C32" s="1994" t="s">
        <v>7129</v>
      </c>
      <c r="D32" s="1993" t="s">
        <v>28</v>
      </c>
      <c r="E32" s="2002">
        <f t="shared" si="0"/>
        <v>25.32</v>
      </c>
      <c r="F32" s="2078">
        <f t="shared" si="1"/>
        <v>97171</v>
      </c>
      <c r="G32" s="1529"/>
      <c r="H32" s="2002">
        <v>23.63</v>
      </c>
      <c r="I32" s="2002">
        <v>25.32</v>
      </c>
      <c r="J32" s="1992"/>
    </row>
    <row r="33" spans="2:10" ht="30">
      <c r="B33" s="1733">
        <v>97172</v>
      </c>
      <c r="C33" s="2004" t="s">
        <v>7130</v>
      </c>
      <c r="D33" s="2003" t="s">
        <v>28</v>
      </c>
      <c r="E33" s="2005">
        <f t="shared" si="0"/>
        <v>30.22</v>
      </c>
      <c r="F33" s="2078">
        <f t="shared" si="1"/>
        <v>97172</v>
      </c>
      <c r="G33" s="1529"/>
      <c r="H33" s="2005">
        <v>28.22</v>
      </c>
      <c r="I33" s="2005">
        <v>30.22</v>
      </c>
      <c r="J33" s="1992"/>
    </row>
    <row r="34" spans="2:10" ht="30">
      <c r="B34" s="1734">
        <v>97173</v>
      </c>
      <c r="C34" s="1994" t="s">
        <v>7131</v>
      </c>
      <c r="D34" s="1993" t="s">
        <v>28</v>
      </c>
      <c r="E34" s="2002">
        <f t="shared" si="0"/>
        <v>23.03</v>
      </c>
      <c r="F34" s="2078">
        <f t="shared" si="1"/>
        <v>97173</v>
      </c>
      <c r="G34" s="1529"/>
      <c r="H34" s="2002">
        <v>21.46</v>
      </c>
      <c r="I34" s="2002">
        <v>23.03</v>
      </c>
      <c r="J34" s="1992"/>
    </row>
    <row r="35" spans="2:10" ht="30">
      <c r="B35" s="1733">
        <v>97174</v>
      </c>
      <c r="C35" s="2004" t="s">
        <v>7132</v>
      </c>
      <c r="D35" s="2003" t="s">
        <v>28</v>
      </c>
      <c r="E35" s="2005">
        <f t="shared" si="0"/>
        <v>26.62</v>
      </c>
      <c r="F35" s="2078">
        <f t="shared" si="1"/>
        <v>97174</v>
      </c>
      <c r="G35" s="1529"/>
      <c r="H35" s="2005">
        <v>24.81</v>
      </c>
      <c r="I35" s="2005">
        <v>26.62</v>
      </c>
      <c r="J35" s="1992"/>
    </row>
    <row r="36" spans="2:10" ht="30">
      <c r="B36" s="1734">
        <v>97175</v>
      </c>
      <c r="C36" s="1994" t="s">
        <v>7133</v>
      </c>
      <c r="D36" s="1993" t="s">
        <v>28</v>
      </c>
      <c r="E36" s="2002">
        <f t="shared" si="0"/>
        <v>30.2</v>
      </c>
      <c r="F36" s="2078">
        <f t="shared" si="1"/>
        <v>97175</v>
      </c>
      <c r="G36" s="1529"/>
      <c r="H36" s="2002">
        <v>28.15</v>
      </c>
      <c r="I36" s="2002">
        <v>30.2</v>
      </c>
      <c r="J36" s="1992"/>
    </row>
    <row r="37" spans="2:10" ht="30">
      <c r="B37" s="1733">
        <v>97176</v>
      </c>
      <c r="C37" s="2004" t="s">
        <v>7134</v>
      </c>
      <c r="D37" s="2003" t="s">
        <v>28</v>
      </c>
      <c r="E37" s="2005">
        <f t="shared" si="0"/>
        <v>33.79</v>
      </c>
      <c r="F37" s="2078">
        <f t="shared" si="1"/>
        <v>97176</v>
      </c>
      <c r="G37" s="1529"/>
      <c r="H37" s="2005">
        <v>31.5</v>
      </c>
      <c r="I37" s="2005">
        <v>33.79</v>
      </c>
      <c r="J37" s="1992"/>
    </row>
    <row r="38" spans="2:10" ht="30">
      <c r="B38" s="1734">
        <v>97177</v>
      </c>
      <c r="C38" s="1994" t="s">
        <v>7135</v>
      </c>
      <c r="D38" s="1993" t="s">
        <v>28</v>
      </c>
      <c r="E38" s="2002">
        <f t="shared" si="0"/>
        <v>40.950000000000003</v>
      </c>
      <c r="F38" s="2078">
        <f t="shared" si="1"/>
        <v>97177</v>
      </c>
      <c r="G38" s="1529"/>
      <c r="H38" s="2002">
        <v>38.21</v>
      </c>
      <c r="I38" s="2002">
        <v>40.950000000000003</v>
      </c>
      <c r="J38" s="1992"/>
    </row>
    <row r="39" spans="2:10" ht="30">
      <c r="B39" s="1733">
        <v>97178</v>
      </c>
      <c r="C39" s="2004" t="s">
        <v>7136</v>
      </c>
      <c r="D39" s="2003" t="s">
        <v>28</v>
      </c>
      <c r="E39" s="2005">
        <f t="shared" si="0"/>
        <v>48.14</v>
      </c>
      <c r="F39" s="2078">
        <f t="shared" si="1"/>
        <v>97178</v>
      </c>
      <c r="G39" s="1529"/>
      <c r="H39" s="2005">
        <v>44.91</v>
      </c>
      <c r="I39" s="2005">
        <v>48.14</v>
      </c>
      <c r="J39" s="1992"/>
    </row>
    <row r="40" spans="2:10" ht="30">
      <c r="B40" s="1734">
        <v>97179</v>
      </c>
      <c r="C40" s="1994" t="s">
        <v>7137</v>
      </c>
      <c r="D40" s="1993" t="s">
        <v>28</v>
      </c>
      <c r="E40" s="2002">
        <f t="shared" si="0"/>
        <v>55.32</v>
      </c>
      <c r="F40" s="2078">
        <f t="shared" si="1"/>
        <v>97179</v>
      </c>
      <c r="G40" s="1529"/>
      <c r="H40" s="2002">
        <v>51.62</v>
      </c>
      <c r="I40" s="2002">
        <v>55.32</v>
      </c>
      <c r="J40" s="1992"/>
    </row>
    <row r="41" spans="2:10" ht="30">
      <c r="B41" s="1733">
        <v>97180</v>
      </c>
      <c r="C41" s="2004" t="s">
        <v>7138</v>
      </c>
      <c r="D41" s="2003" t="s">
        <v>28</v>
      </c>
      <c r="E41" s="2005">
        <f t="shared" si="0"/>
        <v>62.49</v>
      </c>
      <c r="F41" s="2078">
        <f t="shared" si="1"/>
        <v>97180</v>
      </c>
      <c r="G41" s="1529"/>
      <c r="H41" s="2005">
        <v>58.33</v>
      </c>
      <c r="I41" s="2005">
        <v>62.49</v>
      </c>
      <c r="J41" s="1992"/>
    </row>
    <row r="42" spans="2:10" ht="30">
      <c r="B42" s="1734">
        <v>97181</v>
      </c>
      <c r="C42" s="1994" t="s">
        <v>7139</v>
      </c>
      <c r="D42" s="1993" t="s">
        <v>28</v>
      </c>
      <c r="E42" s="2002">
        <f t="shared" si="0"/>
        <v>72.739999999999995</v>
      </c>
      <c r="F42" s="2078">
        <f t="shared" si="1"/>
        <v>97181</v>
      </c>
      <c r="G42" s="1529"/>
      <c r="H42" s="2002">
        <v>68.08</v>
      </c>
      <c r="I42" s="2002">
        <v>72.739999999999995</v>
      </c>
      <c r="J42" s="1992"/>
    </row>
    <row r="43" spans="2:10" ht="30">
      <c r="B43" s="1733">
        <v>97182</v>
      </c>
      <c r="C43" s="2004" t="s">
        <v>7140</v>
      </c>
      <c r="D43" s="2003" t="s">
        <v>28</v>
      </c>
      <c r="E43" s="2005">
        <f t="shared" si="0"/>
        <v>80.22</v>
      </c>
      <c r="F43" s="2078">
        <f t="shared" si="1"/>
        <v>97182</v>
      </c>
      <c r="G43" s="1529"/>
      <c r="H43" s="2005">
        <v>75.12</v>
      </c>
      <c r="I43" s="2005">
        <v>80.22</v>
      </c>
      <c r="J43" s="1992"/>
    </row>
    <row r="44" spans="2:10" ht="30">
      <c r="B44" s="1734">
        <v>97183</v>
      </c>
      <c r="C44" s="1994" t="s">
        <v>7141</v>
      </c>
      <c r="D44" s="1993" t="s">
        <v>28</v>
      </c>
      <c r="E44" s="2002">
        <f t="shared" si="0"/>
        <v>18.62</v>
      </c>
      <c r="F44" s="2078">
        <f t="shared" si="1"/>
        <v>97183</v>
      </c>
      <c r="G44" s="1529"/>
      <c r="H44" s="2002">
        <v>17.309999999999999</v>
      </c>
      <c r="I44" s="2002">
        <v>18.62</v>
      </c>
      <c r="J44" s="1992"/>
    </row>
    <row r="45" spans="2:10" ht="30">
      <c r="B45" s="1733">
        <v>97184</v>
      </c>
      <c r="C45" s="2004" t="s">
        <v>7142</v>
      </c>
      <c r="D45" s="2003" t="s">
        <v>28</v>
      </c>
      <c r="E45" s="2005">
        <f t="shared" si="0"/>
        <v>21.57</v>
      </c>
      <c r="F45" s="2078">
        <f t="shared" si="1"/>
        <v>97184</v>
      </c>
      <c r="G45" s="1529"/>
      <c r="H45" s="2005">
        <v>20.05</v>
      </c>
      <c r="I45" s="2005">
        <v>21.57</v>
      </c>
      <c r="J45" s="1992"/>
    </row>
    <row r="46" spans="2:10" ht="30">
      <c r="B46" s="1734">
        <v>97185</v>
      </c>
      <c r="C46" s="1994" t="s">
        <v>7143</v>
      </c>
      <c r="D46" s="1993" t="s">
        <v>28</v>
      </c>
      <c r="E46" s="2002">
        <f t="shared" si="0"/>
        <v>24.51</v>
      </c>
      <c r="F46" s="2078">
        <f t="shared" si="1"/>
        <v>97185</v>
      </c>
      <c r="G46" s="1529"/>
      <c r="H46" s="2002">
        <v>22.79</v>
      </c>
      <c r="I46" s="2002">
        <v>24.51</v>
      </c>
      <c r="J46" s="1992"/>
    </row>
    <row r="47" spans="2:10" ht="30">
      <c r="B47" s="1733">
        <v>97186</v>
      </c>
      <c r="C47" s="2004" t="s">
        <v>7144</v>
      </c>
      <c r="D47" s="2003" t="s">
        <v>28</v>
      </c>
      <c r="E47" s="2005">
        <f t="shared" si="0"/>
        <v>27.47</v>
      </c>
      <c r="F47" s="2078">
        <f t="shared" si="1"/>
        <v>97186</v>
      </c>
      <c r="G47" s="1529"/>
      <c r="H47" s="2005">
        <v>25.55</v>
      </c>
      <c r="I47" s="2005">
        <v>27.47</v>
      </c>
      <c r="J47" s="1992"/>
    </row>
    <row r="48" spans="2:10" ht="30">
      <c r="B48" s="1734">
        <v>97187</v>
      </c>
      <c r="C48" s="1994" t="s">
        <v>8209</v>
      </c>
      <c r="D48" s="1993" t="s">
        <v>28</v>
      </c>
      <c r="E48" s="2002">
        <f t="shared" si="0"/>
        <v>33.369999999999997</v>
      </c>
      <c r="F48" s="2078">
        <f t="shared" si="1"/>
        <v>97187</v>
      </c>
      <c r="G48" s="1529"/>
      <c r="H48" s="2002">
        <v>31.04</v>
      </c>
      <c r="I48" s="2002">
        <v>33.369999999999997</v>
      </c>
      <c r="J48" s="1992"/>
    </row>
    <row r="49" spans="2:10" ht="30">
      <c r="B49" s="1733">
        <v>97188</v>
      </c>
      <c r="C49" s="2004" t="s">
        <v>7145</v>
      </c>
      <c r="D49" s="2003" t="s">
        <v>28</v>
      </c>
      <c r="E49" s="2005">
        <f t="shared" si="0"/>
        <v>39.270000000000003</v>
      </c>
      <c r="F49" s="2078">
        <f t="shared" si="1"/>
        <v>97188</v>
      </c>
      <c r="G49" s="1529"/>
      <c r="H49" s="2005">
        <v>36.549999999999997</v>
      </c>
      <c r="I49" s="2005">
        <v>39.270000000000003</v>
      </c>
      <c r="J49" s="1992"/>
    </row>
    <row r="50" spans="2:10" ht="30">
      <c r="B50" s="1734">
        <v>97189</v>
      </c>
      <c r="C50" s="1994" t="s">
        <v>7146</v>
      </c>
      <c r="D50" s="1993" t="s">
        <v>28</v>
      </c>
      <c r="E50" s="2002">
        <f t="shared" si="0"/>
        <v>45.19</v>
      </c>
      <c r="F50" s="2078">
        <f t="shared" si="1"/>
        <v>97189</v>
      </c>
      <c r="G50" s="1529"/>
      <c r="H50" s="2002">
        <v>42.05</v>
      </c>
      <c r="I50" s="2002">
        <v>45.19</v>
      </c>
      <c r="J50" s="1992"/>
    </row>
    <row r="51" spans="2:10" ht="30">
      <c r="B51" s="1733">
        <v>97190</v>
      </c>
      <c r="C51" s="2004" t="s">
        <v>7147</v>
      </c>
      <c r="D51" s="2003" t="s">
        <v>28</v>
      </c>
      <c r="E51" s="2005">
        <f t="shared" si="0"/>
        <v>51.08</v>
      </c>
      <c r="F51" s="2078">
        <f t="shared" si="1"/>
        <v>97190</v>
      </c>
      <c r="G51" s="1529"/>
      <c r="H51" s="2005">
        <v>47.54</v>
      </c>
      <c r="I51" s="2005">
        <v>51.08</v>
      </c>
      <c r="J51" s="1992"/>
    </row>
    <row r="52" spans="2:10" ht="30">
      <c r="B52" s="1734">
        <v>97191</v>
      </c>
      <c r="C52" s="1994" t="s">
        <v>7148</v>
      </c>
      <c r="D52" s="1993" t="s">
        <v>28</v>
      </c>
      <c r="E52" s="2002">
        <f t="shared" si="0"/>
        <v>59.4</v>
      </c>
      <c r="F52" s="2078">
        <f t="shared" si="1"/>
        <v>97191</v>
      </c>
      <c r="G52" s="1529"/>
      <c r="H52" s="2002">
        <v>55.46</v>
      </c>
      <c r="I52" s="2002">
        <v>59.4</v>
      </c>
      <c r="J52" s="1992"/>
    </row>
    <row r="53" spans="2:10" ht="30">
      <c r="B53" s="1733">
        <v>97192</v>
      </c>
      <c r="C53" s="2004" t="s">
        <v>7149</v>
      </c>
      <c r="D53" s="2003" t="s">
        <v>28</v>
      </c>
      <c r="E53" s="2005">
        <f t="shared" si="0"/>
        <v>65.55</v>
      </c>
      <c r="F53" s="2078">
        <f t="shared" si="1"/>
        <v>97192</v>
      </c>
      <c r="G53" s="1529"/>
      <c r="H53" s="2005">
        <v>61.22</v>
      </c>
      <c r="I53" s="2005">
        <v>65.55</v>
      </c>
      <c r="J53" s="1992"/>
    </row>
    <row r="54" spans="2:10" ht="30">
      <c r="B54" s="1734">
        <v>90694</v>
      </c>
      <c r="C54" s="1994" t="s">
        <v>766</v>
      </c>
      <c r="D54" s="1993" t="s">
        <v>28</v>
      </c>
      <c r="E54" s="2002">
        <f t="shared" si="0"/>
        <v>21.26</v>
      </c>
      <c r="F54" s="2078">
        <f t="shared" si="1"/>
        <v>90694</v>
      </c>
      <c r="G54" s="1529"/>
      <c r="H54" s="2002">
        <v>21.06</v>
      </c>
      <c r="I54" s="2002">
        <v>21.26</v>
      </c>
      <c r="J54" s="1992"/>
    </row>
    <row r="55" spans="2:10" ht="30">
      <c r="B55" s="1733">
        <v>90695</v>
      </c>
      <c r="C55" s="2004" t="s">
        <v>767</v>
      </c>
      <c r="D55" s="2003" t="s">
        <v>28</v>
      </c>
      <c r="E55" s="2005">
        <f t="shared" si="0"/>
        <v>43.75</v>
      </c>
      <c r="F55" s="2078">
        <f t="shared" si="1"/>
        <v>90695</v>
      </c>
      <c r="G55" s="1529"/>
      <c r="H55" s="2005">
        <v>43.52</v>
      </c>
      <c r="I55" s="2005">
        <v>43.75</v>
      </c>
      <c r="J55" s="1992"/>
    </row>
    <row r="56" spans="2:10" ht="30">
      <c r="B56" s="1734">
        <v>90696</v>
      </c>
      <c r="C56" s="1994" t="s">
        <v>768</v>
      </c>
      <c r="D56" s="1993" t="s">
        <v>28</v>
      </c>
      <c r="E56" s="2002">
        <f t="shared" si="0"/>
        <v>67.3</v>
      </c>
      <c r="F56" s="2078">
        <f t="shared" si="1"/>
        <v>90696</v>
      </c>
      <c r="G56" s="1529"/>
      <c r="H56" s="2002">
        <v>67.02</v>
      </c>
      <c r="I56" s="2002">
        <v>67.3</v>
      </c>
      <c r="J56" s="1992"/>
    </row>
    <row r="57" spans="2:10" ht="30">
      <c r="B57" s="1733">
        <v>90697</v>
      </c>
      <c r="C57" s="2004" t="s">
        <v>769</v>
      </c>
      <c r="D57" s="2003" t="s">
        <v>28</v>
      </c>
      <c r="E57" s="2005">
        <f t="shared" si="0"/>
        <v>112.38</v>
      </c>
      <c r="F57" s="2078">
        <f t="shared" si="1"/>
        <v>90697</v>
      </c>
      <c r="G57" s="1529"/>
      <c r="H57" s="2005">
        <v>112.05</v>
      </c>
      <c r="I57" s="2005">
        <v>112.38</v>
      </c>
      <c r="J57" s="1992"/>
    </row>
    <row r="58" spans="2:10" ht="30">
      <c r="B58" s="1734">
        <v>90698</v>
      </c>
      <c r="C58" s="1994" t="s">
        <v>770</v>
      </c>
      <c r="D58" s="1993" t="s">
        <v>28</v>
      </c>
      <c r="E58" s="2002">
        <f t="shared" si="0"/>
        <v>180.34</v>
      </c>
      <c r="F58" s="2078">
        <f t="shared" si="1"/>
        <v>90698</v>
      </c>
      <c r="G58" s="1529"/>
      <c r="H58" s="2002">
        <v>179.97</v>
      </c>
      <c r="I58" s="2002">
        <v>180.34</v>
      </c>
      <c r="J58" s="1992"/>
    </row>
    <row r="59" spans="2:10" ht="30">
      <c r="B59" s="1733">
        <v>90699</v>
      </c>
      <c r="C59" s="2004" t="s">
        <v>771</v>
      </c>
      <c r="D59" s="2003" t="s">
        <v>28</v>
      </c>
      <c r="E59" s="2005">
        <f t="shared" si="0"/>
        <v>223.14</v>
      </c>
      <c r="F59" s="2078">
        <f t="shared" si="1"/>
        <v>90699</v>
      </c>
      <c r="G59" s="1529"/>
      <c r="H59" s="2005">
        <v>222.72</v>
      </c>
      <c r="I59" s="2005">
        <v>223.14</v>
      </c>
      <c r="J59" s="1992"/>
    </row>
    <row r="60" spans="2:10" ht="30">
      <c r="B60" s="1734">
        <v>90700</v>
      </c>
      <c r="C60" s="1994" t="s">
        <v>772</v>
      </c>
      <c r="D60" s="1993" t="s">
        <v>28</v>
      </c>
      <c r="E60" s="2002">
        <f t="shared" si="0"/>
        <v>295.08999999999997</v>
      </c>
      <c r="F60" s="2078">
        <f t="shared" si="1"/>
        <v>90700</v>
      </c>
      <c r="G60" s="1529"/>
      <c r="H60" s="2002">
        <v>294.49</v>
      </c>
      <c r="I60" s="2002">
        <v>295.08999999999997</v>
      </c>
      <c r="J60" s="1992"/>
    </row>
    <row r="61" spans="2:10" ht="30">
      <c r="B61" s="1733">
        <v>90701</v>
      </c>
      <c r="C61" s="2004" t="s">
        <v>1925</v>
      </c>
      <c r="D61" s="2003" t="s">
        <v>28</v>
      </c>
      <c r="E61" s="2005">
        <f t="shared" si="0"/>
        <v>37.729999999999997</v>
      </c>
      <c r="F61" s="2078">
        <f t="shared" si="1"/>
        <v>90701</v>
      </c>
      <c r="G61" s="1529"/>
      <c r="H61" s="2005">
        <v>37.29</v>
      </c>
      <c r="I61" s="2005">
        <v>37.729999999999997</v>
      </c>
      <c r="J61" s="1992"/>
    </row>
    <row r="62" spans="2:10" ht="30">
      <c r="B62" s="1734">
        <v>90702</v>
      </c>
      <c r="C62" s="1994" t="s">
        <v>1926</v>
      </c>
      <c r="D62" s="1993" t="s">
        <v>28</v>
      </c>
      <c r="E62" s="2002">
        <f t="shared" si="0"/>
        <v>56.71</v>
      </c>
      <c r="F62" s="2078">
        <f t="shared" si="1"/>
        <v>90702</v>
      </c>
      <c r="G62" s="1529"/>
      <c r="H62" s="2002">
        <v>56.23</v>
      </c>
      <c r="I62" s="2002">
        <v>56.71</v>
      </c>
      <c r="J62" s="1992"/>
    </row>
    <row r="63" spans="2:10" ht="30">
      <c r="B63" s="1733">
        <v>90703</v>
      </c>
      <c r="C63" s="2004" t="s">
        <v>1927</v>
      </c>
      <c r="D63" s="2003" t="s">
        <v>28</v>
      </c>
      <c r="E63" s="2005">
        <f t="shared" si="0"/>
        <v>93.14</v>
      </c>
      <c r="F63" s="2078">
        <f t="shared" si="1"/>
        <v>90703</v>
      </c>
      <c r="G63" s="1529"/>
      <c r="H63" s="2005">
        <v>92.62</v>
      </c>
      <c r="I63" s="2005">
        <v>93.14</v>
      </c>
      <c r="J63" s="1992"/>
    </row>
    <row r="64" spans="2:10" ht="30">
      <c r="B64" s="1734">
        <v>90704</v>
      </c>
      <c r="C64" s="1994" t="s">
        <v>1928</v>
      </c>
      <c r="D64" s="1993" t="s">
        <v>28</v>
      </c>
      <c r="E64" s="2002">
        <f t="shared" si="0"/>
        <v>145.34</v>
      </c>
      <c r="F64" s="2078">
        <f t="shared" si="1"/>
        <v>90704</v>
      </c>
      <c r="G64" s="1529"/>
      <c r="H64" s="2002">
        <v>144.77000000000001</v>
      </c>
      <c r="I64" s="2002">
        <v>145.34</v>
      </c>
      <c r="J64" s="1992"/>
    </row>
    <row r="65" spans="2:10" ht="30">
      <c r="B65" s="1733">
        <v>90705</v>
      </c>
      <c r="C65" s="2004" t="s">
        <v>1929</v>
      </c>
      <c r="D65" s="2003" t="s">
        <v>28</v>
      </c>
      <c r="E65" s="2005">
        <f t="shared" si="0"/>
        <v>212.73</v>
      </c>
      <c r="F65" s="2078">
        <f t="shared" si="1"/>
        <v>90705</v>
      </c>
      <c r="G65" s="1529"/>
      <c r="H65" s="2005">
        <v>212.12</v>
      </c>
      <c r="I65" s="2005">
        <v>212.73</v>
      </c>
      <c r="J65" s="1992"/>
    </row>
    <row r="66" spans="2:10" ht="30">
      <c r="B66" s="1734">
        <v>90706</v>
      </c>
      <c r="C66" s="1994" t="s">
        <v>1930</v>
      </c>
      <c r="D66" s="1993" t="s">
        <v>28</v>
      </c>
      <c r="E66" s="2002">
        <f t="shared" si="0"/>
        <v>259.32</v>
      </c>
      <c r="F66" s="2078">
        <f t="shared" si="1"/>
        <v>90706</v>
      </c>
      <c r="G66" s="1529"/>
      <c r="H66" s="2002">
        <v>258.45999999999998</v>
      </c>
      <c r="I66" s="2002">
        <v>259.32</v>
      </c>
      <c r="J66" s="1992"/>
    </row>
    <row r="67" spans="2:10" ht="30">
      <c r="B67" s="1733">
        <v>90708</v>
      </c>
      <c r="C67" s="2004" t="s">
        <v>1931</v>
      </c>
      <c r="D67" s="2003" t="s">
        <v>28</v>
      </c>
      <c r="E67" s="2005">
        <f t="shared" ref="E67:E130" si="2">IF($K$2=$H$1,H67,I67)</f>
        <v>413.96</v>
      </c>
      <c r="F67" s="2078">
        <f t="shared" ref="F67:F130" si="3">IF(LEN($B67)=7,CONCATENATE(MID($B67,1,6),"00",RIGHT($B67,1)),IF(LEN($B67)=8,CONCATENATE(MID($B67,1,6),"0",RIGHT($B67,2)),$B67))</f>
        <v>90708</v>
      </c>
      <c r="G67" s="1529"/>
      <c r="H67" s="2005">
        <v>413.4</v>
      </c>
      <c r="I67" s="2005">
        <v>413.96</v>
      </c>
      <c r="J67" s="1992"/>
    </row>
    <row r="68" spans="2:10" ht="30">
      <c r="B68" s="1734">
        <v>90709</v>
      </c>
      <c r="C68" s="1994" t="s">
        <v>773</v>
      </c>
      <c r="D68" s="1993" t="s">
        <v>28</v>
      </c>
      <c r="E68" s="2002">
        <f t="shared" si="2"/>
        <v>22.84</v>
      </c>
      <c r="F68" s="2078">
        <f t="shared" si="3"/>
        <v>90709</v>
      </c>
      <c r="G68" s="1529"/>
      <c r="H68" s="2002">
        <v>22.48</v>
      </c>
      <c r="I68" s="2002">
        <v>22.84</v>
      </c>
      <c r="J68" s="1992"/>
    </row>
    <row r="69" spans="2:10" ht="30">
      <c r="B69" s="1733">
        <v>90710</v>
      </c>
      <c r="C69" s="2004" t="s">
        <v>774</v>
      </c>
      <c r="D69" s="2003" t="s">
        <v>28</v>
      </c>
      <c r="E69" s="2005">
        <f t="shared" si="2"/>
        <v>45.34</v>
      </c>
      <c r="F69" s="2078">
        <f t="shared" si="3"/>
        <v>90710</v>
      </c>
      <c r="G69" s="1529"/>
      <c r="H69" s="2005">
        <v>44.95</v>
      </c>
      <c r="I69" s="2005">
        <v>45.34</v>
      </c>
      <c r="J69" s="1992"/>
    </row>
    <row r="70" spans="2:10" ht="30">
      <c r="B70" s="1734">
        <v>90711</v>
      </c>
      <c r="C70" s="1994" t="s">
        <v>775</v>
      </c>
      <c r="D70" s="1993" t="s">
        <v>28</v>
      </c>
      <c r="E70" s="2002">
        <f t="shared" si="2"/>
        <v>68.87</v>
      </c>
      <c r="F70" s="2078">
        <f t="shared" si="3"/>
        <v>90711</v>
      </c>
      <c r="G70" s="1529"/>
      <c r="H70" s="2002">
        <v>68.44</v>
      </c>
      <c r="I70" s="2002">
        <v>68.87</v>
      </c>
      <c r="J70" s="1992"/>
    </row>
    <row r="71" spans="2:10" ht="30">
      <c r="B71" s="1733">
        <v>90712</v>
      </c>
      <c r="C71" s="2004" t="s">
        <v>776</v>
      </c>
      <c r="D71" s="2003" t="s">
        <v>28</v>
      </c>
      <c r="E71" s="2005">
        <f t="shared" si="2"/>
        <v>113.96</v>
      </c>
      <c r="F71" s="2078">
        <f t="shared" si="3"/>
        <v>90712</v>
      </c>
      <c r="G71" s="1529"/>
      <c r="H71" s="2005">
        <v>113.47</v>
      </c>
      <c r="I71" s="2005">
        <v>113.96</v>
      </c>
      <c r="J71" s="1992"/>
    </row>
    <row r="72" spans="2:10" ht="30">
      <c r="B72" s="1734">
        <v>90713</v>
      </c>
      <c r="C72" s="1994" t="s">
        <v>777</v>
      </c>
      <c r="D72" s="1993" t="s">
        <v>28</v>
      </c>
      <c r="E72" s="2002">
        <f t="shared" si="2"/>
        <v>181.91</v>
      </c>
      <c r="F72" s="2078">
        <f t="shared" si="3"/>
        <v>90713</v>
      </c>
      <c r="G72" s="1529"/>
      <c r="H72" s="2002">
        <v>181.39</v>
      </c>
      <c r="I72" s="2002">
        <v>181.91</v>
      </c>
      <c r="J72" s="1992"/>
    </row>
    <row r="73" spans="2:10" ht="30">
      <c r="B73" s="1733">
        <v>90714</v>
      </c>
      <c r="C73" s="2004" t="s">
        <v>778</v>
      </c>
      <c r="D73" s="2003" t="s">
        <v>28</v>
      </c>
      <c r="E73" s="2005">
        <f t="shared" si="2"/>
        <v>224.72</v>
      </c>
      <c r="F73" s="2078">
        <f t="shared" si="3"/>
        <v>90714</v>
      </c>
      <c r="G73" s="1529"/>
      <c r="H73" s="2005">
        <v>224.14</v>
      </c>
      <c r="I73" s="2005">
        <v>224.72</v>
      </c>
      <c r="J73" s="1992"/>
    </row>
    <row r="74" spans="2:10" ht="30">
      <c r="B74" s="1734">
        <v>90715</v>
      </c>
      <c r="C74" s="1994" t="s">
        <v>779</v>
      </c>
      <c r="D74" s="1993" t="s">
        <v>28</v>
      </c>
      <c r="E74" s="2002">
        <f t="shared" si="2"/>
        <v>298.57</v>
      </c>
      <c r="F74" s="2078">
        <f t="shared" si="3"/>
        <v>90715</v>
      </c>
      <c r="G74" s="1529"/>
      <c r="H74" s="2002">
        <v>297.76</v>
      </c>
      <c r="I74" s="2002">
        <v>298.57</v>
      </c>
      <c r="J74" s="1992"/>
    </row>
    <row r="75" spans="2:10" ht="30">
      <c r="B75" s="1733">
        <v>90716</v>
      </c>
      <c r="C75" s="2004" t="s">
        <v>1932</v>
      </c>
      <c r="D75" s="2003" t="s">
        <v>28</v>
      </c>
      <c r="E75" s="2005">
        <f t="shared" si="2"/>
        <v>39.299999999999997</v>
      </c>
      <c r="F75" s="2078">
        <f t="shared" si="3"/>
        <v>90716</v>
      </c>
      <c r="G75" s="1529"/>
      <c r="H75" s="2005">
        <v>38.71</v>
      </c>
      <c r="I75" s="2005">
        <v>39.299999999999997</v>
      </c>
      <c r="J75" s="1992"/>
    </row>
    <row r="76" spans="2:10" ht="30">
      <c r="B76" s="1734">
        <v>90717</v>
      </c>
      <c r="C76" s="1994" t="s">
        <v>1933</v>
      </c>
      <c r="D76" s="1993" t="s">
        <v>28</v>
      </c>
      <c r="E76" s="2002">
        <f t="shared" si="2"/>
        <v>58.28</v>
      </c>
      <c r="F76" s="2078">
        <f t="shared" si="3"/>
        <v>90717</v>
      </c>
      <c r="G76" s="1529"/>
      <c r="H76" s="2002">
        <v>57.65</v>
      </c>
      <c r="I76" s="2002">
        <v>58.28</v>
      </c>
      <c r="J76" s="1992"/>
    </row>
    <row r="77" spans="2:10" ht="30">
      <c r="B77" s="1733">
        <v>90718</v>
      </c>
      <c r="C77" s="2004" t="s">
        <v>1934</v>
      </c>
      <c r="D77" s="2003" t="s">
        <v>28</v>
      </c>
      <c r="E77" s="2005">
        <f t="shared" si="2"/>
        <v>94.71</v>
      </c>
      <c r="F77" s="2078">
        <f t="shared" si="3"/>
        <v>90718</v>
      </c>
      <c r="G77" s="1529"/>
      <c r="H77" s="2005">
        <v>94.04</v>
      </c>
      <c r="I77" s="2005">
        <v>94.71</v>
      </c>
      <c r="J77" s="1992"/>
    </row>
    <row r="78" spans="2:10" ht="30">
      <c r="B78" s="1734">
        <v>90719</v>
      </c>
      <c r="C78" s="1994" t="s">
        <v>1935</v>
      </c>
      <c r="D78" s="1993" t="s">
        <v>28</v>
      </c>
      <c r="E78" s="2002">
        <f t="shared" si="2"/>
        <v>146.91</v>
      </c>
      <c r="F78" s="2078">
        <f t="shared" si="3"/>
        <v>90719</v>
      </c>
      <c r="G78" s="1529"/>
      <c r="H78" s="2002">
        <v>146.19</v>
      </c>
      <c r="I78" s="2002">
        <v>146.91</v>
      </c>
      <c r="J78" s="1992"/>
    </row>
    <row r="79" spans="2:10" ht="30">
      <c r="B79" s="1733">
        <v>90720</v>
      </c>
      <c r="C79" s="2004" t="s">
        <v>1936</v>
      </c>
      <c r="D79" s="2003" t="s">
        <v>28</v>
      </c>
      <c r="E79" s="2005">
        <f t="shared" si="2"/>
        <v>214.3</v>
      </c>
      <c r="F79" s="2078">
        <f t="shared" si="3"/>
        <v>90720</v>
      </c>
      <c r="G79" s="1529"/>
      <c r="H79" s="2005">
        <v>213.54</v>
      </c>
      <c r="I79" s="2005">
        <v>214.3</v>
      </c>
      <c r="J79" s="1992"/>
    </row>
    <row r="80" spans="2:10" ht="30">
      <c r="B80" s="1734">
        <v>90721</v>
      </c>
      <c r="C80" s="1994" t="s">
        <v>1937</v>
      </c>
      <c r="D80" s="1993" t="s">
        <v>28</v>
      </c>
      <c r="E80" s="2002">
        <f t="shared" si="2"/>
        <v>262.81</v>
      </c>
      <c r="F80" s="2078">
        <f t="shared" si="3"/>
        <v>90721</v>
      </c>
      <c r="G80" s="1529"/>
      <c r="H80" s="2002">
        <v>261.74</v>
      </c>
      <c r="I80" s="2002">
        <v>262.81</v>
      </c>
      <c r="J80" s="1992"/>
    </row>
    <row r="81" spans="2:10" ht="30">
      <c r="B81" s="1733">
        <v>90723</v>
      </c>
      <c r="C81" s="2004" t="s">
        <v>1938</v>
      </c>
      <c r="D81" s="2003" t="s">
        <v>28</v>
      </c>
      <c r="E81" s="2005">
        <f t="shared" si="2"/>
        <v>416.13</v>
      </c>
      <c r="F81" s="2078">
        <f t="shared" si="3"/>
        <v>90723</v>
      </c>
      <c r="G81" s="1529"/>
      <c r="H81" s="2005">
        <v>415.46</v>
      </c>
      <c r="I81" s="2005">
        <v>416.13</v>
      </c>
      <c r="J81" s="1992"/>
    </row>
    <row r="82" spans="2:10" ht="30">
      <c r="B82" s="1734">
        <v>90724</v>
      </c>
      <c r="C82" s="1994" t="s">
        <v>1939</v>
      </c>
      <c r="D82" s="1993" t="s">
        <v>29</v>
      </c>
      <c r="E82" s="2002">
        <f t="shared" si="2"/>
        <v>18.47</v>
      </c>
      <c r="F82" s="2078">
        <f t="shared" si="3"/>
        <v>90724</v>
      </c>
      <c r="G82" s="1529"/>
      <c r="H82" s="2002">
        <v>16.77</v>
      </c>
      <c r="I82" s="2002">
        <v>18.47</v>
      </c>
      <c r="J82" s="1992"/>
    </row>
    <row r="83" spans="2:10" ht="30">
      <c r="B83" s="1733">
        <v>90725</v>
      </c>
      <c r="C83" s="2004" t="s">
        <v>1940</v>
      </c>
      <c r="D83" s="2003" t="s">
        <v>29</v>
      </c>
      <c r="E83" s="2005">
        <f t="shared" si="2"/>
        <v>22.82</v>
      </c>
      <c r="F83" s="2078">
        <f t="shared" si="3"/>
        <v>90725</v>
      </c>
      <c r="G83" s="1529"/>
      <c r="H83" s="2005">
        <v>20.74</v>
      </c>
      <c r="I83" s="2005">
        <v>22.82</v>
      </c>
      <c r="J83" s="1992"/>
    </row>
    <row r="84" spans="2:10">
      <c r="B84" s="1734">
        <v>90726</v>
      </c>
      <c r="C84" s="1994" t="s">
        <v>780</v>
      </c>
      <c r="D84" s="1993" t="s">
        <v>29</v>
      </c>
      <c r="E84" s="2002">
        <f t="shared" si="2"/>
        <v>27.19</v>
      </c>
      <c r="F84" s="2078">
        <f t="shared" si="3"/>
        <v>90726</v>
      </c>
      <c r="G84" s="1529"/>
      <c r="H84" s="2002">
        <v>24.7</v>
      </c>
      <c r="I84" s="2002">
        <v>27.19</v>
      </c>
      <c r="J84" s="1992"/>
    </row>
    <row r="85" spans="2:10" ht="30">
      <c r="B85" s="1733">
        <v>90727</v>
      </c>
      <c r="C85" s="2004" t="s">
        <v>1941</v>
      </c>
      <c r="D85" s="2003" t="s">
        <v>29</v>
      </c>
      <c r="E85" s="2005">
        <f t="shared" si="2"/>
        <v>31.54</v>
      </c>
      <c r="F85" s="2078">
        <f t="shared" si="3"/>
        <v>90727</v>
      </c>
      <c r="G85" s="1529"/>
      <c r="H85" s="2005">
        <v>28.68</v>
      </c>
      <c r="I85" s="2005">
        <v>31.54</v>
      </c>
      <c r="J85" s="1992"/>
    </row>
    <row r="86" spans="2:10" ht="30">
      <c r="B86" s="1734">
        <v>90728</v>
      </c>
      <c r="C86" s="1994" t="s">
        <v>1942</v>
      </c>
      <c r="D86" s="1993" t="s">
        <v>29</v>
      </c>
      <c r="E86" s="2002">
        <f t="shared" si="2"/>
        <v>35.89</v>
      </c>
      <c r="F86" s="2078">
        <f t="shared" si="3"/>
        <v>90728</v>
      </c>
      <c r="G86" s="1529"/>
      <c r="H86" s="2002">
        <v>32.64</v>
      </c>
      <c r="I86" s="2002">
        <v>35.89</v>
      </c>
      <c r="J86" s="1992"/>
    </row>
    <row r="87" spans="2:10" ht="30">
      <c r="B87" s="1733">
        <v>90729</v>
      </c>
      <c r="C87" s="2004" t="s">
        <v>1943</v>
      </c>
      <c r="D87" s="2003" t="s">
        <v>29</v>
      </c>
      <c r="E87" s="2005">
        <f t="shared" si="2"/>
        <v>40.24</v>
      </c>
      <c r="F87" s="2078">
        <f t="shared" si="3"/>
        <v>90729</v>
      </c>
      <c r="G87" s="1529"/>
      <c r="H87" s="2005">
        <v>36.61</v>
      </c>
      <c r="I87" s="2005">
        <v>40.24</v>
      </c>
      <c r="J87" s="1992"/>
    </row>
    <row r="88" spans="2:10" ht="30">
      <c r="B88" s="1734">
        <v>90730</v>
      </c>
      <c r="C88" s="1994" t="s">
        <v>1944</v>
      </c>
      <c r="D88" s="1993" t="s">
        <v>29</v>
      </c>
      <c r="E88" s="2002">
        <f t="shared" si="2"/>
        <v>44.65</v>
      </c>
      <c r="F88" s="2078">
        <f t="shared" si="3"/>
        <v>90730</v>
      </c>
      <c r="G88" s="1529"/>
      <c r="H88" s="2002">
        <v>40.619999999999997</v>
      </c>
      <c r="I88" s="2002">
        <v>44.65</v>
      </c>
      <c r="J88" s="1992"/>
    </row>
    <row r="89" spans="2:10" ht="30">
      <c r="B89" s="1733">
        <v>90731</v>
      </c>
      <c r="C89" s="2004" t="s">
        <v>1945</v>
      </c>
      <c r="D89" s="2003" t="s">
        <v>29</v>
      </c>
      <c r="E89" s="2005">
        <f t="shared" si="2"/>
        <v>49</v>
      </c>
      <c r="F89" s="2078">
        <f t="shared" si="3"/>
        <v>90731</v>
      </c>
      <c r="G89" s="1529"/>
      <c r="H89" s="2005">
        <v>44.59</v>
      </c>
      <c r="I89" s="2005">
        <v>49</v>
      </c>
      <c r="J89" s="1992"/>
    </row>
    <row r="90" spans="2:10" ht="30">
      <c r="B90" s="1734">
        <v>90732</v>
      </c>
      <c r="C90" s="1994" t="s">
        <v>1946</v>
      </c>
      <c r="D90" s="1993" t="s">
        <v>29</v>
      </c>
      <c r="E90" s="2002">
        <f t="shared" si="2"/>
        <v>62.07</v>
      </c>
      <c r="F90" s="2078">
        <f t="shared" si="3"/>
        <v>90732</v>
      </c>
      <c r="G90" s="1529"/>
      <c r="H90" s="2002">
        <v>56.49</v>
      </c>
      <c r="I90" s="2002">
        <v>62.07</v>
      </c>
      <c r="J90" s="1992"/>
    </row>
    <row r="91" spans="2:10" ht="30">
      <c r="B91" s="1733">
        <v>90733</v>
      </c>
      <c r="C91" s="2004" t="s">
        <v>1947</v>
      </c>
      <c r="D91" s="2003" t="s">
        <v>28</v>
      </c>
      <c r="E91" s="2005">
        <f t="shared" si="2"/>
        <v>1.99</v>
      </c>
      <c r="F91" s="2078">
        <f t="shared" si="3"/>
        <v>90733</v>
      </c>
      <c r="G91" s="1529"/>
      <c r="H91" s="2005">
        <v>1.79</v>
      </c>
      <c r="I91" s="2005">
        <v>1.99</v>
      </c>
      <c r="J91" s="1992"/>
    </row>
    <row r="92" spans="2:10" ht="30">
      <c r="B92" s="1734">
        <v>90734</v>
      </c>
      <c r="C92" s="1994" t="s">
        <v>1948</v>
      </c>
      <c r="D92" s="1993" t="s">
        <v>28</v>
      </c>
      <c r="E92" s="2002">
        <f t="shared" si="2"/>
        <v>2.41</v>
      </c>
      <c r="F92" s="2078">
        <f t="shared" si="3"/>
        <v>90734</v>
      </c>
      <c r="G92" s="1529"/>
      <c r="H92" s="2002">
        <v>2.1800000000000002</v>
      </c>
      <c r="I92" s="2002">
        <v>2.41</v>
      </c>
      <c r="J92" s="1992"/>
    </row>
    <row r="93" spans="2:10" ht="30">
      <c r="B93" s="1733">
        <v>90735</v>
      </c>
      <c r="C93" s="2004" t="s">
        <v>1949</v>
      </c>
      <c r="D93" s="2003" t="s">
        <v>28</v>
      </c>
      <c r="E93" s="2005">
        <f t="shared" si="2"/>
        <v>2.87</v>
      </c>
      <c r="F93" s="2078">
        <f t="shared" si="3"/>
        <v>90735</v>
      </c>
      <c r="G93" s="1529"/>
      <c r="H93" s="2005">
        <v>2.59</v>
      </c>
      <c r="I93" s="2005">
        <v>2.87</v>
      </c>
      <c r="J93" s="1992"/>
    </row>
    <row r="94" spans="2:10" ht="30">
      <c r="B94" s="1734">
        <v>90736</v>
      </c>
      <c r="C94" s="1994" t="s">
        <v>1950</v>
      </c>
      <c r="D94" s="1993" t="s">
        <v>28</v>
      </c>
      <c r="E94" s="2002">
        <f t="shared" si="2"/>
        <v>3.32</v>
      </c>
      <c r="F94" s="2078">
        <f t="shared" si="3"/>
        <v>90736</v>
      </c>
      <c r="G94" s="1529"/>
      <c r="H94" s="2002">
        <v>2.99</v>
      </c>
      <c r="I94" s="2002">
        <v>3.32</v>
      </c>
      <c r="J94" s="1992"/>
    </row>
    <row r="95" spans="2:10" ht="30">
      <c r="B95" s="1733">
        <v>90737</v>
      </c>
      <c r="C95" s="2004" t="s">
        <v>1951</v>
      </c>
      <c r="D95" s="2003" t="s">
        <v>28</v>
      </c>
      <c r="E95" s="2005">
        <f t="shared" si="2"/>
        <v>3.76</v>
      </c>
      <c r="F95" s="2078">
        <f t="shared" si="3"/>
        <v>90737</v>
      </c>
      <c r="G95" s="1529"/>
      <c r="H95" s="2005">
        <v>3.39</v>
      </c>
      <c r="I95" s="2005">
        <v>3.76</v>
      </c>
      <c r="J95" s="1992"/>
    </row>
    <row r="96" spans="2:10" ht="30">
      <c r="B96" s="1734">
        <v>90738</v>
      </c>
      <c r="C96" s="1994" t="s">
        <v>1952</v>
      </c>
      <c r="D96" s="1993" t="s">
        <v>28</v>
      </c>
      <c r="E96" s="2002">
        <f t="shared" si="2"/>
        <v>4.21</v>
      </c>
      <c r="F96" s="2078">
        <f t="shared" si="3"/>
        <v>90738</v>
      </c>
      <c r="G96" s="1529"/>
      <c r="H96" s="2002">
        <v>3.79</v>
      </c>
      <c r="I96" s="2002">
        <v>4.21</v>
      </c>
      <c r="J96" s="1992"/>
    </row>
    <row r="97" spans="2:10" ht="30">
      <c r="B97" s="1733">
        <v>90739</v>
      </c>
      <c r="C97" s="2004" t="s">
        <v>1953</v>
      </c>
      <c r="D97" s="2003" t="s">
        <v>28</v>
      </c>
      <c r="E97" s="2005">
        <f t="shared" si="2"/>
        <v>10.25</v>
      </c>
      <c r="F97" s="2078">
        <f t="shared" si="3"/>
        <v>90739</v>
      </c>
      <c r="G97" s="1529"/>
      <c r="H97" s="2005">
        <v>9.65</v>
      </c>
      <c r="I97" s="2005">
        <v>10.25</v>
      </c>
      <c r="J97" s="1992"/>
    </row>
    <row r="98" spans="2:10" ht="30">
      <c r="B98" s="1734">
        <v>90740</v>
      </c>
      <c r="C98" s="1994" t="s">
        <v>1954</v>
      </c>
      <c r="D98" s="1993" t="s">
        <v>28</v>
      </c>
      <c r="E98" s="2002">
        <f t="shared" si="2"/>
        <v>4.4400000000000004</v>
      </c>
      <c r="F98" s="2078">
        <f t="shared" si="3"/>
        <v>90740</v>
      </c>
      <c r="G98" s="1529"/>
      <c r="H98" s="2002">
        <v>4</v>
      </c>
      <c r="I98" s="2002">
        <v>4.4400000000000004</v>
      </c>
      <c r="J98" s="1992"/>
    </row>
    <row r="99" spans="2:10" ht="30">
      <c r="B99" s="1733">
        <v>90741</v>
      </c>
      <c r="C99" s="2004" t="s">
        <v>1955</v>
      </c>
      <c r="D99" s="2003" t="s">
        <v>28</v>
      </c>
      <c r="E99" s="2005">
        <f t="shared" si="2"/>
        <v>4.88</v>
      </c>
      <c r="F99" s="2078">
        <f t="shared" si="3"/>
        <v>90741</v>
      </c>
      <c r="G99" s="1529"/>
      <c r="H99" s="2005">
        <v>4.4000000000000004</v>
      </c>
      <c r="I99" s="2005">
        <v>4.88</v>
      </c>
      <c r="J99" s="1992"/>
    </row>
    <row r="100" spans="2:10" ht="30">
      <c r="B100" s="1734">
        <v>90742</v>
      </c>
      <c r="C100" s="1994" t="s">
        <v>1956</v>
      </c>
      <c r="D100" s="1993" t="s">
        <v>28</v>
      </c>
      <c r="E100" s="2002">
        <f t="shared" si="2"/>
        <v>5.32</v>
      </c>
      <c r="F100" s="2078">
        <f t="shared" si="3"/>
        <v>90742</v>
      </c>
      <c r="G100" s="1529"/>
      <c r="H100" s="2002">
        <v>4.8</v>
      </c>
      <c r="I100" s="2002">
        <v>5.32</v>
      </c>
      <c r="J100" s="1992"/>
    </row>
    <row r="101" spans="2:10" ht="30">
      <c r="B101" s="1733">
        <v>90743</v>
      </c>
      <c r="C101" s="2004" t="s">
        <v>1957</v>
      </c>
      <c r="D101" s="2003" t="s">
        <v>28</v>
      </c>
      <c r="E101" s="2005">
        <f t="shared" si="2"/>
        <v>5.77</v>
      </c>
      <c r="F101" s="2078">
        <f t="shared" si="3"/>
        <v>90743</v>
      </c>
      <c r="G101" s="1529"/>
      <c r="H101" s="2005">
        <v>5.2</v>
      </c>
      <c r="I101" s="2005">
        <v>5.77</v>
      </c>
      <c r="J101" s="1992"/>
    </row>
    <row r="102" spans="2:10" ht="30">
      <c r="B102" s="1734">
        <v>90744</v>
      </c>
      <c r="C102" s="1994" t="s">
        <v>1958</v>
      </c>
      <c r="D102" s="1993" t="s">
        <v>28</v>
      </c>
      <c r="E102" s="2002">
        <f t="shared" si="2"/>
        <v>6.21</v>
      </c>
      <c r="F102" s="2078">
        <f t="shared" si="3"/>
        <v>90744</v>
      </c>
      <c r="G102" s="1529"/>
      <c r="H102" s="2002">
        <v>5.6</v>
      </c>
      <c r="I102" s="2002">
        <v>6.21</v>
      </c>
      <c r="J102" s="1992"/>
    </row>
    <row r="103" spans="2:10" ht="30">
      <c r="B103" s="1733">
        <v>90745</v>
      </c>
      <c r="C103" s="2004" t="s">
        <v>1959</v>
      </c>
      <c r="D103" s="2003" t="s">
        <v>28</v>
      </c>
      <c r="E103" s="2005">
        <f t="shared" si="2"/>
        <v>14.67</v>
      </c>
      <c r="F103" s="2078">
        <f t="shared" si="3"/>
        <v>90745</v>
      </c>
      <c r="G103" s="1529"/>
      <c r="H103" s="2005">
        <v>13.81</v>
      </c>
      <c r="I103" s="2005">
        <v>14.67</v>
      </c>
      <c r="J103" s="1992"/>
    </row>
    <row r="104" spans="2:10" ht="30">
      <c r="B104" s="1734">
        <v>90746</v>
      </c>
      <c r="C104" s="1994" t="s">
        <v>1960</v>
      </c>
      <c r="D104" s="1993" t="s">
        <v>28</v>
      </c>
      <c r="E104" s="2002">
        <f t="shared" si="2"/>
        <v>2.7</v>
      </c>
      <c r="F104" s="2078">
        <f t="shared" si="3"/>
        <v>90746</v>
      </c>
      <c r="G104" s="1529"/>
      <c r="H104" s="2002">
        <v>2.4300000000000002</v>
      </c>
      <c r="I104" s="2002">
        <v>2.7</v>
      </c>
      <c r="J104" s="1992"/>
    </row>
    <row r="105" spans="2:10" ht="30">
      <c r="B105" s="1733">
        <v>90747</v>
      </c>
      <c r="C105" s="2004" t="s">
        <v>1961</v>
      </c>
      <c r="D105" s="2003" t="s">
        <v>28</v>
      </c>
      <c r="E105" s="2005">
        <f t="shared" si="2"/>
        <v>11.4</v>
      </c>
      <c r="F105" s="2078">
        <f t="shared" si="3"/>
        <v>90747</v>
      </c>
      <c r="G105" s="1529"/>
      <c r="H105" s="2005">
        <v>10.84</v>
      </c>
      <c r="I105" s="2005">
        <v>11.4</v>
      </c>
      <c r="J105" s="1992"/>
    </row>
    <row r="106" spans="2:10" ht="30">
      <c r="B106" s="1734">
        <v>90748</v>
      </c>
      <c r="C106" s="1994" t="s">
        <v>1962</v>
      </c>
      <c r="D106" s="1993" t="s">
        <v>28</v>
      </c>
      <c r="E106" s="2002">
        <f t="shared" si="2"/>
        <v>3.57</v>
      </c>
      <c r="F106" s="2078">
        <f t="shared" si="3"/>
        <v>90748</v>
      </c>
      <c r="G106" s="1529"/>
      <c r="H106" s="2002">
        <v>3.21</v>
      </c>
      <c r="I106" s="2002">
        <v>3.57</v>
      </c>
      <c r="J106" s="1992"/>
    </row>
    <row r="107" spans="2:10" ht="30">
      <c r="B107" s="1733">
        <v>90749</v>
      </c>
      <c r="C107" s="2004" t="s">
        <v>1963</v>
      </c>
      <c r="D107" s="2003" t="s">
        <v>28</v>
      </c>
      <c r="E107" s="2005">
        <f t="shared" si="2"/>
        <v>4</v>
      </c>
      <c r="F107" s="2078">
        <f t="shared" si="3"/>
        <v>90749</v>
      </c>
      <c r="G107" s="1529"/>
      <c r="H107" s="2005">
        <v>3.61</v>
      </c>
      <c r="I107" s="2005">
        <v>4</v>
      </c>
      <c r="J107" s="1992"/>
    </row>
    <row r="108" spans="2:10" ht="30">
      <c r="B108" s="1734">
        <v>90750</v>
      </c>
      <c r="C108" s="1994" t="s">
        <v>1964</v>
      </c>
      <c r="D108" s="1993" t="s">
        <v>28</v>
      </c>
      <c r="E108" s="2002">
        <f t="shared" si="2"/>
        <v>4.4400000000000004</v>
      </c>
      <c r="F108" s="2078">
        <f t="shared" si="3"/>
        <v>90750</v>
      </c>
      <c r="G108" s="1529"/>
      <c r="H108" s="2002">
        <v>4.01</v>
      </c>
      <c r="I108" s="2002">
        <v>4.4400000000000004</v>
      </c>
      <c r="J108" s="1992"/>
    </row>
    <row r="109" spans="2:10" ht="30">
      <c r="B109" s="1733">
        <v>90751</v>
      </c>
      <c r="C109" s="2004" t="s">
        <v>1965</v>
      </c>
      <c r="D109" s="2003" t="s">
        <v>28</v>
      </c>
      <c r="E109" s="2005">
        <f t="shared" si="2"/>
        <v>4.9000000000000004</v>
      </c>
      <c r="F109" s="2078">
        <f t="shared" si="3"/>
        <v>90751</v>
      </c>
      <c r="G109" s="1529"/>
      <c r="H109" s="2005">
        <v>4.41</v>
      </c>
      <c r="I109" s="2005">
        <v>4.9000000000000004</v>
      </c>
      <c r="J109" s="1992"/>
    </row>
    <row r="110" spans="2:10" ht="30">
      <c r="B110" s="1734">
        <v>90752</v>
      </c>
      <c r="C110" s="1994" t="s">
        <v>1966</v>
      </c>
      <c r="D110" s="1993" t="s">
        <v>28</v>
      </c>
      <c r="E110" s="2002">
        <f t="shared" si="2"/>
        <v>5.33</v>
      </c>
      <c r="F110" s="2078">
        <f t="shared" si="3"/>
        <v>90752</v>
      </c>
      <c r="G110" s="1529"/>
      <c r="H110" s="2002">
        <v>4.8099999999999996</v>
      </c>
      <c r="I110" s="2002">
        <v>5.33</v>
      </c>
      <c r="J110" s="1992"/>
    </row>
    <row r="111" spans="2:10" ht="30">
      <c r="B111" s="1733">
        <v>90753</v>
      </c>
      <c r="C111" s="2004" t="s">
        <v>1967</v>
      </c>
      <c r="D111" s="2003" t="s">
        <v>28</v>
      </c>
      <c r="E111" s="2005">
        <f t="shared" si="2"/>
        <v>5.79</v>
      </c>
      <c r="F111" s="2078">
        <f t="shared" si="3"/>
        <v>90753</v>
      </c>
      <c r="G111" s="1529"/>
      <c r="H111" s="2005">
        <v>5.21</v>
      </c>
      <c r="I111" s="2005">
        <v>5.79</v>
      </c>
      <c r="J111" s="1992"/>
    </row>
    <row r="112" spans="2:10" ht="30">
      <c r="B112" s="1734">
        <v>90754</v>
      </c>
      <c r="C112" s="1994" t="s">
        <v>1968</v>
      </c>
      <c r="D112" s="1993" t="s">
        <v>28</v>
      </c>
      <c r="E112" s="2002">
        <f t="shared" si="2"/>
        <v>13.73</v>
      </c>
      <c r="F112" s="2078">
        <f t="shared" si="3"/>
        <v>90754</v>
      </c>
      <c r="G112" s="1529"/>
      <c r="H112" s="2002">
        <v>12.92</v>
      </c>
      <c r="I112" s="2002">
        <v>13.73</v>
      </c>
      <c r="J112" s="1992"/>
    </row>
    <row r="113" spans="2:10" ht="30">
      <c r="B113" s="1733">
        <v>90755</v>
      </c>
      <c r="C113" s="2004" t="s">
        <v>1969</v>
      </c>
      <c r="D113" s="2003" t="s">
        <v>28</v>
      </c>
      <c r="E113" s="2005">
        <f t="shared" si="2"/>
        <v>6.01</v>
      </c>
      <c r="F113" s="2078">
        <f t="shared" si="3"/>
        <v>90755</v>
      </c>
      <c r="G113" s="1529"/>
      <c r="H113" s="2005">
        <v>5.42</v>
      </c>
      <c r="I113" s="2005">
        <v>6.01</v>
      </c>
      <c r="J113" s="1992"/>
    </row>
    <row r="114" spans="2:10" ht="30">
      <c r="B114" s="1734">
        <v>90756</v>
      </c>
      <c r="C114" s="1994" t="s">
        <v>1970</v>
      </c>
      <c r="D114" s="1993" t="s">
        <v>28</v>
      </c>
      <c r="E114" s="2002">
        <f t="shared" si="2"/>
        <v>6.45</v>
      </c>
      <c r="F114" s="2078">
        <f t="shared" si="3"/>
        <v>90756</v>
      </c>
      <c r="G114" s="1529"/>
      <c r="H114" s="2002">
        <v>5.82</v>
      </c>
      <c r="I114" s="2002">
        <v>6.45</v>
      </c>
      <c r="J114" s="1992"/>
    </row>
    <row r="115" spans="2:10" ht="30">
      <c r="B115" s="1733">
        <v>90757</v>
      </c>
      <c r="C115" s="2004" t="s">
        <v>1971</v>
      </c>
      <c r="D115" s="2003" t="s">
        <v>28</v>
      </c>
      <c r="E115" s="2005">
        <f t="shared" si="2"/>
        <v>6.89</v>
      </c>
      <c r="F115" s="2078">
        <f t="shared" si="3"/>
        <v>90757</v>
      </c>
      <c r="G115" s="1529"/>
      <c r="H115" s="2005">
        <v>6.22</v>
      </c>
      <c r="I115" s="2005">
        <v>6.89</v>
      </c>
      <c r="J115" s="1992"/>
    </row>
    <row r="116" spans="2:10" ht="30">
      <c r="B116" s="1734">
        <v>90758</v>
      </c>
      <c r="C116" s="1994" t="s">
        <v>1972</v>
      </c>
      <c r="D116" s="1993" t="s">
        <v>28</v>
      </c>
      <c r="E116" s="2002">
        <f t="shared" si="2"/>
        <v>7.34</v>
      </c>
      <c r="F116" s="2078">
        <f t="shared" si="3"/>
        <v>90758</v>
      </c>
      <c r="G116" s="1529"/>
      <c r="H116" s="2002">
        <v>6.62</v>
      </c>
      <c r="I116" s="2002">
        <v>7.34</v>
      </c>
      <c r="J116" s="1992"/>
    </row>
    <row r="117" spans="2:10" ht="30">
      <c r="B117" s="1733">
        <v>90759</v>
      </c>
      <c r="C117" s="2004" t="s">
        <v>1973</v>
      </c>
      <c r="D117" s="2003" t="s">
        <v>28</v>
      </c>
      <c r="E117" s="2005">
        <f t="shared" si="2"/>
        <v>7.78</v>
      </c>
      <c r="F117" s="2078">
        <f t="shared" si="3"/>
        <v>90759</v>
      </c>
      <c r="G117" s="1529"/>
      <c r="H117" s="2005">
        <v>7.02</v>
      </c>
      <c r="I117" s="2005">
        <v>7.78</v>
      </c>
      <c r="J117" s="1992"/>
    </row>
    <row r="118" spans="2:10" ht="30">
      <c r="B118" s="1734">
        <v>90760</v>
      </c>
      <c r="C118" s="1994" t="s">
        <v>1974</v>
      </c>
      <c r="D118" s="1993" t="s">
        <v>28</v>
      </c>
      <c r="E118" s="2002">
        <f t="shared" si="2"/>
        <v>18.16</v>
      </c>
      <c r="F118" s="2078">
        <f t="shared" si="3"/>
        <v>90760</v>
      </c>
      <c r="G118" s="1529"/>
      <c r="H118" s="2002">
        <v>17.09</v>
      </c>
      <c r="I118" s="2002">
        <v>18.16</v>
      </c>
      <c r="J118" s="1992"/>
    </row>
    <row r="119" spans="2:10" ht="30">
      <c r="B119" s="1733">
        <v>90761</v>
      </c>
      <c r="C119" s="2004" t="s">
        <v>1975</v>
      </c>
      <c r="D119" s="2003" t="s">
        <v>28</v>
      </c>
      <c r="E119" s="2005">
        <f t="shared" si="2"/>
        <v>3.3</v>
      </c>
      <c r="F119" s="2078">
        <f t="shared" si="3"/>
        <v>90761</v>
      </c>
      <c r="G119" s="1529"/>
      <c r="H119" s="2005">
        <v>2.98</v>
      </c>
      <c r="I119" s="2005">
        <v>3.3</v>
      </c>
      <c r="J119" s="1992"/>
    </row>
    <row r="120" spans="2:10" ht="30">
      <c r="B120" s="1734">
        <v>90762</v>
      </c>
      <c r="C120" s="1994" t="s">
        <v>1976</v>
      </c>
      <c r="D120" s="1993" t="s">
        <v>28</v>
      </c>
      <c r="E120" s="2002">
        <f t="shared" si="2"/>
        <v>13.57</v>
      </c>
      <c r="F120" s="2078">
        <f t="shared" si="3"/>
        <v>90762</v>
      </c>
      <c r="G120" s="1529"/>
      <c r="H120" s="2002">
        <v>12.9</v>
      </c>
      <c r="I120" s="2002">
        <v>13.57</v>
      </c>
      <c r="J120" s="1992"/>
    </row>
    <row r="121" spans="2:10" ht="30">
      <c r="B121" s="1733">
        <v>94869</v>
      </c>
      <c r="C121" s="2004" t="s">
        <v>1977</v>
      </c>
      <c r="D121" s="2003" t="s">
        <v>28</v>
      </c>
      <c r="E121" s="2005">
        <f t="shared" si="2"/>
        <v>71.03</v>
      </c>
      <c r="F121" s="2078">
        <f t="shared" si="3"/>
        <v>94869</v>
      </c>
      <c r="G121" s="1529"/>
      <c r="H121" s="2005">
        <v>70.959999999999994</v>
      </c>
      <c r="I121" s="2005">
        <v>71.03</v>
      </c>
      <c r="J121" s="1992"/>
    </row>
    <row r="122" spans="2:10" ht="30">
      <c r="B122" s="1734">
        <v>94870</v>
      </c>
      <c r="C122" s="1994" t="s">
        <v>1978</v>
      </c>
      <c r="D122" s="1993" t="s">
        <v>28</v>
      </c>
      <c r="E122" s="2002">
        <f t="shared" si="2"/>
        <v>0.66</v>
      </c>
      <c r="F122" s="2078">
        <f t="shared" si="3"/>
        <v>94870</v>
      </c>
      <c r="G122" s="1529"/>
      <c r="H122" s="2002">
        <v>0.59</v>
      </c>
      <c r="I122" s="2002">
        <v>0.66</v>
      </c>
      <c r="J122" s="1992"/>
    </row>
    <row r="123" spans="2:10" ht="30">
      <c r="B123" s="1733">
        <v>94871</v>
      </c>
      <c r="C123" s="2004" t="s">
        <v>1979</v>
      </c>
      <c r="D123" s="2003" t="s">
        <v>28</v>
      </c>
      <c r="E123" s="2005">
        <f t="shared" si="2"/>
        <v>105.02</v>
      </c>
      <c r="F123" s="2078">
        <f t="shared" si="3"/>
        <v>94871</v>
      </c>
      <c r="G123" s="1529"/>
      <c r="H123" s="2005">
        <v>104.91</v>
      </c>
      <c r="I123" s="2005">
        <v>105.02</v>
      </c>
      <c r="J123" s="1992"/>
    </row>
    <row r="124" spans="2:10" ht="30">
      <c r="B124" s="1734">
        <v>94872</v>
      </c>
      <c r="C124" s="1994" t="s">
        <v>1980</v>
      </c>
      <c r="D124" s="1993" t="s">
        <v>28</v>
      </c>
      <c r="E124" s="2002">
        <f t="shared" si="2"/>
        <v>1.1499999999999999</v>
      </c>
      <c r="F124" s="2078">
        <f t="shared" si="3"/>
        <v>94872</v>
      </c>
      <c r="G124" s="1529"/>
      <c r="H124" s="2002">
        <v>1.04</v>
      </c>
      <c r="I124" s="2002">
        <v>1.1499999999999999</v>
      </c>
      <c r="J124" s="1992"/>
    </row>
    <row r="125" spans="2:10" ht="30">
      <c r="B125" s="1733">
        <v>94875</v>
      </c>
      <c r="C125" s="2004" t="s">
        <v>1981</v>
      </c>
      <c r="D125" s="2003" t="s">
        <v>28</v>
      </c>
      <c r="E125" s="2005">
        <f t="shared" si="2"/>
        <v>614.33000000000004</v>
      </c>
      <c r="F125" s="2078">
        <f t="shared" si="3"/>
        <v>94875</v>
      </c>
      <c r="G125" s="1529"/>
      <c r="H125" s="2005">
        <v>613.47</v>
      </c>
      <c r="I125" s="2005">
        <v>614.33000000000004</v>
      </c>
      <c r="J125" s="1992"/>
    </row>
    <row r="126" spans="2:10" ht="30">
      <c r="B126" s="1734">
        <v>94876</v>
      </c>
      <c r="C126" s="1994" t="s">
        <v>1982</v>
      </c>
      <c r="D126" s="1993" t="s">
        <v>28</v>
      </c>
      <c r="E126" s="2002">
        <f t="shared" si="2"/>
        <v>17.27</v>
      </c>
      <c r="F126" s="2078">
        <f t="shared" si="3"/>
        <v>94876</v>
      </c>
      <c r="G126" s="1529"/>
      <c r="H126" s="2002">
        <v>16.41</v>
      </c>
      <c r="I126" s="2002">
        <v>17.27</v>
      </c>
      <c r="J126" s="1992"/>
    </row>
    <row r="127" spans="2:10" ht="30">
      <c r="B127" s="1733">
        <v>94878</v>
      </c>
      <c r="C127" s="2004" t="s">
        <v>1983</v>
      </c>
      <c r="D127" s="2003" t="s">
        <v>28</v>
      </c>
      <c r="E127" s="2005">
        <f t="shared" si="2"/>
        <v>20.260000000000002</v>
      </c>
      <c r="F127" s="2078">
        <f t="shared" si="3"/>
        <v>94878</v>
      </c>
      <c r="G127" s="1529"/>
      <c r="H127" s="2005">
        <v>19.260000000000002</v>
      </c>
      <c r="I127" s="2005">
        <v>20.260000000000002</v>
      </c>
      <c r="J127" s="1992"/>
    </row>
    <row r="128" spans="2:10" ht="30">
      <c r="B128" s="1734">
        <v>94879</v>
      </c>
      <c r="C128" s="1994" t="s">
        <v>1984</v>
      </c>
      <c r="D128" s="1993" t="s">
        <v>28</v>
      </c>
      <c r="E128" s="2002">
        <f t="shared" si="2"/>
        <v>930.55</v>
      </c>
      <c r="F128" s="2078">
        <f t="shared" si="3"/>
        <v>94879</v>
      </c>
      <c r="G128" s="1529"/>
      <c r="H128" s="2002">
        <v>929.33</v>
      </c>
      <c r="I128" s="2002">
        <v>930.55</v>
      </c>
      <c r="J128" s="1992"/>
    </row>
    <row r="129" spans="2:10" ht="30">
      <c r="B129" s="1733">
        <v>94880</v>
      </c>
      <c r="C129" s="2004" t="s">
        <v>1985</v>
      </c>
      <c r="D129" s="2003" t="s">
        <v>28</v>
      </c>
      <c r="E129" s="2005">
        <f t="shared" si="2"/>
        <v>24.81</v>
      </c>
      <c r="F129" s="2078">
        <f t="shared" si="3"/>
        <v>94880</v>
      </c>
      <c r="G129" s="1529"/>
      <c r="H129" s="2005">
        <v>23.59</v>
      </c>
      <c r="I129" s="2005">
        <v>24.81</v>
      </c>
      <c r="J129" s="1992"/>
    </row>
    <row r="130" spans="2:10" ht="30">
      <c r="B130" s="1734">
        <v>94881</v>
      </c>
      <c r="C130" s="1994" t="s">
        <v>1986</v>
      </c>
      <c r="D130" s="1993" t="s">
        <v>28</v>
      </c>
      <c r="E130" s="2002">
        <f t="shared" si="2"/>
        <v>1324.78</v>
      </c>
      <c r="F130" s="2078">
        <f t="shared" si="3"/>
        <v>94881</v>
      </c>
      <c r="G130" s="1529"/>
      <c r="H130" s="2002">
        <v>1323.33</v>
      </c>
      <c r="I130" s="2002">
        <v>1324.78</v>
      </c>
      <c r="J130" s="1992"/>
    </row>
    <row r="131" spans="2:10" ht="30">
      <c r="B131" s="1733">
        <v>94882</v>
      </c>
      <c r="C131" s="2004" t="s">
        <v>1987</v>
      </c>
      <c r="D131" s="2003" t="s">
        <v>28</v>
      </c>
      <c r="E131" s="2005">
        <f t="shared" ref="E131:E194" si="4">IF($K$2=$H$1,H131,I131)</f>
        <v>29.43</v>
      </c>
      <c r="F131" s="2078">
        <f t="shared" ref="F131:F194" si="5">IF(LEN($B131)=7,CONCATENATE(MID($B131,1,6),"00",RIGHT($B131,1)),IF(LEN($B131)=8,CONCATENATE(MID($B131,1,6),"0",RIGHT($B131,2)),$B131))</f>
        <v>94882</v>
      </c>
      <c r="G131" s="1529"/>
      <c r="H131" s="2005">
        <v>27.98</v>
      </c>
      <c r="I131" s="2005">
        <v>29.43</v>
      </c>
      <c r="J131" s="1992"/>
    </row>
    <row r="132" spans="2:10" ht="30">
      <c r="B132" s="1734">
        <v>94884</v>
      </c>
      <c r="C132" s="1994" t="s">
        <v>1988</v>
      </c>
      <c r="D132" s="1993" t="s">
        <v>28</v>
      </c>
      <c r="E132" s="2002">
        <f t="shared" si="4"/>
        <v>38.799999999999997</v>
      </c>
      <c r="F132" s="2078">
        <f t="shared" si="5"/>
        <v>94884</v>
      </c>
      <c r="G132" s="1529"/>
      <c r="H132" s="2002">
        <v>36.880000000000003</v>
      </c>
      <c r="I132" s="2002">
        <v>38.799999999999997</v>
      </c>
      <c r="J132" s="1992"/>
    </row>
    <row r="133" spans="2:10" ht="30">
      <c r="B133" s="1733">
        <v>94885</v>
      </c>
      <c r="C133" s="2004" t="s">
        <v>1989</v>
      </c>
      <c r="D133" s="2003" t="s">
        <v>28</v>
      </c>
      <c r="E133" s="2005">
        <f t="shared" si="4"/>
        <v>71.22</v>
      </c>
      <c r="F133" s="2078">
        <f t="shared" si="5"/>
        <v>94885</v>
      </c>
      <c r="G133" s="1529"/>
      <c r="H133" s="2005">
        <v>71.13</v>
      </c>
      <c r="I133" s="2005">
        <v>71.22</v>
      </c>
      <c r="J133" s="1992"/>
    </row>
    <row r="134" spans="2:10" ht="30">
      <c r="B134" s="1734">
        <v>94886</v>
      </c>
      <c r="C134" s="1994" t="s">
        <v>1990</v>
      </c>
      <c r="D134" s="1993" t="s">
        <v>28</v>
      </c>
      <c r="E134" s="2002">
        <f t="shared" si="4"/>
        <v>0.85</v>
      </c>
      <c r="F134" s="2078">
        <f t="shared" si="5"/>
        <v>94886</v>
      </c>
      <c r="G134" s="1529"/>
      <c r="H134" s="2002">
        <v>0.76</v>
      </c>
      <c r="I134" s="2002">
        <v>0.85</v>
      </c>
      <c r="J134" s="1992"/>
    </row>
    <row r="135" spans="2:10" ht="30">
      <c r="B135" s="1733">
        <v>94887</v>
      </c>
      <c r="C135" s="2004" t="s">
        <v>1991</v>
      </c>
      <c r="D135" s="2003" t="s">
        <v>28</v>
      </c>
      <c r="E135" s="2005">
        <f t="shared" si="4"/>
        <v>105.33</v>
      </c>
      <c r="F135" s="2078">
        <f t="shared" si="5"/>
        <v>94887</v>
      </c>
      <c r="G135" s="1529"/>
      <c r="H135" s="2005">
        <v>105.19</v>
      </c>
      <c r="I135" s="2005">
        <v>105.33</v>
      </c>
      <c r="J135" s="1992"/>
    </row>
    <row r="136" spans="2:10" ht="30">
      <c r="B136" s="1734">
        <v>94888</v>
      </c>
      <c r="C136" s="1994" t="s">
        <v>1992</v>
      </c>
      <c r="D136" s="1993" t="s">
        <v>28</v>
      </c>
      <c r="E136" s="2002">
        <f t="shared" si="4"/>
        <v>1.46</v>
      </c>
      <c r="F136" s="2078">
        <f t="shared" si="5"/>
        <v>94888</v>
      </c>
      <c r="G136" s="1529"/>
      <c r="H136" s="2002">
        <v>1.32</v>
      </c>
      <c r="I136" s="2002">
        <v>1.46</v>
      </c>
      <c r="J136" s="1992"/>
    </row>
    <row r="137" spans="2:10" ht="30">
      <c r="B137" s="1733">
        <v>94891</v>
      </c>
      <c r="C137" s="2004" t="s">
        <v>1993</v>
      </c>
      <c r="D137" s="2003" t="s">
        <v>28</v>
      </c>
      <c r="E137" s="2005">
        <f t="shared" si="4"/>
        <v>617.09</v>
      </c>
      <c r="F137" s="2078">
        <f t="shared" si="5"/>
        <v>94891</v>
      </c>
      <c r="G137" s="1529"/>
      <c r="H137" s="2005">
        <v>616.11</v>
      </c>
      <c r="I137" s="2005">
        <v>617.09</v>
      </c>
      <c r="J137" s="1992"/>
    </row>
    <row r="138" spans="2:10" ht="30">
      <c r="B138" s="1734">
        <v>94892</v>
      </c>
      <c r="C138" s="1994" t="s">
        <v>1994</v>
      </c>
      <c r="D138" s="1993" t="s">
        <v>28</v>
      </c>
      <c r="E138" s="2002">
        <f t="shared" si="4"/>
        <v>20.03</v>
      </c>
      <c r="F138" s="2078">
        <f t="shared" si="5"/>
        <v>94892</v>
      </c>
      <c r="G138" s="1529"/>
      <c r="H138" s="2002">
        <v>19.05</v>
      </c>
      <c r="I138" s="2002">
        <v>20.03</v>
      </c>
      <c r="J138" s="1992"/>
    </row>
    <row r="139" spans="2:10" ht="30">
      <c r="B139" s="1733">
        <v>94894</v>
      </c>
      <c r="C139" s="2004" t="s">
        <v>1995</v>
      </c>
      <c r="D139" s="2003" t="s">
        <v>28</v>
      </c>
      <c r="E139" s="2005">
        <f t="shared" si="4"/>
        <v>23.28</v>
      </c>
      <c r="F139" s="2078">
        <f t="shared" si="5"/>
        <v>94894</v>
      </c>
      <c r="G139" s="1529"/>
      <c r="H139" s="2005">
        <v>22.14</v>
      </c>
      <c r="I139" s="2005">
        <v>23.28</v>
      </c>
      <c r="J139" s="1992"/>
    </row>
    <row r="140" spans="2:10" ht="30">
      <c r="B140" s="1734">
        <v>94895</v>
      </c>
      <c r="C140" s="1994" t="s">
        <v>1996</v>
      </c>
      <c r="D140" s="1993" t="s">
        <v>28</v>
      </c>
      <c r="E140" s="2002">
        <f t="shared" si="4"/>
        <v>933.87</v>
      </c>
      <c r="F140" s="2078">
        <f t="shared" si="5"/>
        <v>94895</v>
      </c>
      <c r="G140" s="1529"/>
      <c r="H140" s="2002">
        <v>932.47</v>
      </c>
      <c r="I140" s="2002">
        <v>933.87</v>
      </c>
      <c r="J140" s="1992"/>
    </row>
    <row r="141" spans="2:10" ht="30">
      <c r="B141" s="1733">
        <v>94896</v>
      </c>
      <c r="C141" s="2004" t="s">
        <v>1997</v>
      </c>
      <c r="D141" s="2003" t="s">
        <v>28</v>
      </c>
      <c r="E141" s="2005">
        <f t="shared" si="4"/>
        <v>28.13</v>
      </c>
      <c r="F141" s="2078">
        <f t="shared" si="5"/>
        <v>94896</v>
      </c>
      <c r="G141" s="1529"/>
      <c r="H141" s="2005">
        <v>26.73</v>
      </c>
      <c r="I141" s="2005">
        <v>28.13</v>
      </c>
      <c r="J141" s="1992"/>
    </row>
    <row r="142" spans="2:10" ht="30">
      <c r="B142" s="1734">
        <v>94897</v>
      </c>
      <c r="C142" s="1994" t="s">
        <v>1998</v>
      </c>
      <c r="D142" s="1993" t="s">
        <v>28</v>
      </c>
      <c r="E142" s="2002">
        <f t="shared" si="4"/>
        <v>1328.33</v>
      </c>
      <c r="F142" s="2078">
        <f t="shared" si="5"/>
        <v>94897</v>
      </c>
      <c r="G142" s="1529"/>
      <c r="H142" s="2002">
        <v>1326.71</v>
      </c>
      <c r="I142" s="2002">
        <v>1328.33</v>
      </c>
      <c r="J142" s="1992"/>
    </row>
    <row r="143" spans="2:10" ht="30">
      <c r="B143" s="1733">
        <v>94898</v>
      </c>
      <c r="C143" s="2004" t="s">
        <v>1999</v>
      </c>
      <c r="D143" s="2003" t="s">
        <v>28</v>
      </c>
      <c r="E143" s="2005">
        <f t="shared" si="4"/>
        <v>32.979999999999997</v>
      </c>
      <c r="F143" s="2078">
        <f t="shared" si="5"/>
        <v>94898</v>
      </c>
      <c r="G143" s="1529"/>
      <c r="H143" s="2005">
        <v>31.36</v>
      </c>
      <c r="I143" s="2005">
        <v>32.979999999999997</v>
      </c>
      <c r="J143" s="1992"/>
    </row>
    <row r="144" spans="2:10" ht="30">
      <c r="B144" s="1734">
        <v>94900</v>
      </c>
      <c r="C144" s="1994" t="s">
        <v>2000</v>
      </c>
      <c r="D144" s="1993" t="s">
        <v>28</v>
      </c>
      <c r="E144" s="2002">
        <f t="shared" si="4"/>
        <v>42.7</v>
      </c>
      <c r="F144" s="2078">
        <f t="shared" si="5"/>
        <v>94900</v>
      </c>
      <c r="G144" s="1529"/>
      <c r="H144" s="2002">
        <v>40.6</v>
      </c>
      <c r="I144" s="2002">
        <v>42.7</v>
      </c>
      <c r="J144" s="1992"/>
    </row>
    <row r="145" spans="2:10" ht="30">
      <c r="B145" s="1733">
        <v>97121</v>
      </c>
      <c r="C145" s="2004" t="s">
        <v>7150</v>
      </c>
      <c r="D145" s="2003" t="s">
        <v>28</v>
      </c>
      <c r="E145" s="2005">
        <f t="shared" si="4"/>
        <v>1.49</v>
      </c>
      <c r="F145" s="2078">
        <f t="shared" si="5"/>
        <v>97121</v>
      </c>
      <c r="G145" s="1529"/>
      <c r="H145" s="2005">
        <v>1.35</v>
      </c>
      <c r="I145" s="2005">
        <v>1.49</v>
      </c>
      <c r="J145" s="1992"/>
    </row>
    <row r="146" spans="2:10" ht="30">
      <c r="B146" s="1734">
        <v>97122</v>
      </c>
      <c r="C146" s="1994" t="s">
        <v>7151</v>
      </c>
      <c r="D146" s="1993" t="s">
        <v>28</v>
      </c>
      <c r="E146" s="2002">
        <f t="shared" si="4"/>
        <v>2.0699999999999998</v>
      </c>
      <c r="F146" s="2078">
        <f t="shared" si="5"/>
        <v>97122</v>
      </c>
      <c r="G146" s="1529"/>
      <c r="H146" s="2002">
        <v>1.87</v>
      </c>
      <c r="I146" s="2002">
        <v>2.0699999999999998</v>
      </c>
      <c r="J146" s="1992"/>
    </row>
    <row r="147" spans="2:10" ht="30">
      <c r="B147" s="1733">
        <v>97123</v>
      </c>
      <c r="C147" s="2004" t="s">
        <v>7152</v>
      </c>
      <c r="D147" s="2003" t="s">
        <v>28</v>
      </c>
      <c r="E147" s="2005">
        <f t="shared" si="4"/>
        <v>2.63</v>
      </c>
      <c r="F147" s="2078">
        <f t="shared" si="5"/>
        <v>97123</v>
      </c>
      <c r="G147" s="1529"/>
      <c r="H147" s="2005">
        <v>2.38</v>
      </c>
      <c r="I147" s="2005">
        <v>2.63</v>
      </c>
      <c r="J147" s="1992"/>
    </row>
    <row r="148" spans="2:10" ht="30">
      <c r="B148" s="1734">
        <v>97124</v>
      </c>
      <c r="C148" s="1994" t="s">
        <v>7153</v>
      </c>
      <c r="D148" s="1993" t="s">
        <v>28</v>
      </c>
      <c r="E148" s="2002">
        <f t="shared" si="4"/>
        <v>0.65</v>
      </c>
      <c r="F148" s="2078">
        <f t="shared" si="5"/>
        <v>97124</v>
      </c>
      <c r="G148" s="1529"/>
      <c r="H148" s="2002">
        <v>0.6</v>
      </c>
      <c r="I148" s="2002">
        <v>0.65</v>
      </c>
      <c r="J148" s="1992"/>
    </row>
    <row r="149" spans="2:10" ht="30">
      <c r="B149" s="1733">
        <v>97125</v>
      </c>
      <c r="C149" s="2004" t="s">
        <v>7154</v>
      </c>
      <c r="D149" s="2003" t="s">
        <v>28</v>
      </c>
      <c r="E149" s="2005">
        <f t="shared" si="4"/>
        <v>0.93</v>
      </c>
      <c r="F149" s="2078">
        <f t="shared" si="5"/>
        <v>97125</v>
      </c>
      <c r="G149" s="1529"/>
      <c r="H149" s="2005">
        <v>0.86</v>
      </c>
      <c r="I149" s="2005">
        <v>0.93</v>
      </c>
      <c r="J149" s="1992"/>
    </row>
    <row r="150" spans="2:10" ht="30">
      <c r="B150" s="1734">
        <v>97126</v>
      </c>
      <c r="C150" s="1994" t="s">
        <v>7155</v>
      </c>
      <c r="D150" s="1993" t="s">
        <v>28</v>
      </c>
      <c r="E150" s="2002">
        <f t="shared" si="4"/>
        <v>1.19</v>
      </c>
      <c r="F150" s="2078">
        <f t="shared" si="5"/>
        <v>97126</v>
      </c>
      <c r="G150" s="1529"/>
      <c r="H150" s="2002">
        <v>1.0900000000000001</v>
      </c>
      <c r="I150" s="2002">
        <v>1.19</v>
      </c>
      <c r="J150" s="1992"/>
    </row>
    <row r="151" spans="2:10" ht="30">
      <c r="B151" s="1733">
        <v>92833</v>
      </c>
      <c r="C151" s="2004" t="s">
        <v>2001</v>
      </c>
      <c r="D151" s="2003" t="s">
        <v>28</v>
      </c>
      <c r="E151" s="2005">
        <f t="shared" si="4"/>
        <v>129.41</v>
      </c>
      <c r="F151" s="2078">
        <f t="shared" si="5"/>
        <v>92833</v>
      </c>
      <c r="G151" s="1529"/>
      <c r="H151" s="2005">
        <v>129.07</v>
      </c>
      <c r="I151" s="2005">
        <v>129.41</v>
      </c>
      <c r="J151" s="1992"/>
    </row>
    <row r="152" spans="2:10" ht="30">
      <c r="B152" s="1734">
        <v>92834</v>
      </c>
      <c r="C152" s="1994" t="s">
        <v>2002</v>
      </c>
      <c r="D152" s="1993" t="s">
        <v>28</v>
      </c>
      <c r="E152" s="2002">
        <f t="shared" si="4"/>
        <v>6.14</v>
      </c>
      <c r="F152" s="2078">
        <f t="shared" si="5"/>
        <v>92834</v>
      </c>
      <c r="G152" s="1529"/>
      <c r="H152" s="2002">
        <v>5.79</v>
      </c>
      <c r="I152" s="2002">
        <v>6.14</v>
      </c>
      <c r="J152" s="1992"/>
    </row>
    <row r="153" spans="2:10" ht="30">
      <c r="B153" s="1733">
        <v>92835</v>
      </c>
      <c r="C153" s="2004" t="s">
        <v>2003</v>
      </c>
      <c r="D153" s="2003" t="s">
        <v>28</v>
      </c>
      <c r="E153" s="2005">
        <f t="shared" si="4"/>
        <v>171.05</v>
      </c>
      <c r="F153" s="2078">
        <f t="shared" si="5"/>
        <v>92835</v>
      </c>
      <c r="G153" s="1529"/>
      <c r="H153" s="2005">
        <v>170.6</v>
      </c>
      <c r="I153" s="2005">
        <v>171.05</v>
      </c>
      <c r="J153" s="1992"/>
    </row>
    <row r="154" spans="2:10" ht="30">
      <c r="B154" s="1734">
        <v>92836</v>
      </c>
      <c r="C154" s="1994" t="s">
        <v>2004</v>
      </c>
      <c r="D154" s="1993" t="s">
        <v>28</v>
      </c>
      <c r="E154" s="2002">
        <f t="shared" si="4"/>
        <v>7.86</v>
      </c>
      <c r="F154" s="2078">
        <f t="shared" si="5"/>
        <v>92836</v>
      </c>
      <c r="G154" s="1529"/>
      <c r="H154" s="2002">
        <v>7.4</v>
      </c>
      <c r="I154" s="2002">
        <v>7.86</v>
      </c>
      <c r="J154" s="1992"/>
    </row>
    <row r="155" spans="2:10" ht="30">
      <c r="B155" s="1733">
        <v>92837</v>
      </c>
      <c r="C155" s="2004" t="s">
        <v>2005</v>
      </c>
      <c r="D155" s="2003" t="s">
        <v>28</v>
      </c>
      <c r="E155" s="2005">
        <f t="shared" si="4"/>
        <v>215.58</v>
      </c>
      <c r="F155" s="2078">
        <f t="shared" si="5"/>
        <v>92837</v>
      </c>
      <c r="G155" s="1529"/>
      <c r="H155" s="2005">
        <v>215.03</v>
      </c>
      <c r="I155" s="2005">
        <v>215.58</v>
      </c>
      <c r="J155" s="1992"/>
    </row>
    <row r="156" spans="2:10" ht="30">
      <c r="B156" s="1734">
        <v>92838</v>
      </c>
      <c r="C156" s="1994" t="s">
        <v>2006</v>
      </c>
      <c r="D156" s="1993" t="s">
        <v>28</v>
      </c>
      <c r="E156" s="2002">
        <f t="shared" si="4"/>
        <v>9.43</v>
      </c>
      <c r="F156" s="2078">
        <f t="shared" si="5"/>
        <v>92838</v>
      </c>
      <c r="G156" s="1529"/>
      <c r="H156" s="2002">
        <v>8.86</v>
      </c>
      <c r="I156" s="2002">
        <v>9.43</v>
      </c>
      <c r="J156" s="1992"/>
    </row>
    <row r="157" spans="2:10" ht="30">
      <c r="B157" s="1733">
        <v>92839</v>
      </c>
      <c r="C157" s="2004" t="s">
        <v>2007</v>
      </c>
      <c r="D157" s="2003" t="s">
        <v>28</v>
      </c>
      <c r="E157" s="2005">
        <f t="shared" si="4"/>
        <v>283.73</v>
      </c>
      <c r="F157" s="2078">
        <f t="shared" si="5"/>
        <v>92839</v>
      </c>
      <c r="G157" s="1529"/>
      <c r="H157" s="2005">
        <v>283.08</v>
      </c>
      <c r="I157" s="2005">
        <v>283.73</v>
      </c>
      <c r="J157" s="1992"/>
    </row>
    <row r="158" spans="2:10" ht="30">
      <c r="B158" s="1734">
        <v>92840</v>
      </c>
      <c r="C158" s="1994" t="s">
        <v>2008</v>
      </c>
      <c r="D158" s="1993" t="s">
        <v>28</v>
      </c>
      <c r="E158" s="2002">
        <f t="shared" si="4"/>
        <v>11.18</v>
      </c>
      <c r="F158" s="2078">
        <f t="shared" si="5"/>
        <v>92840</v>
      </c>
      <c r="G158" s="1529"/>
      <c r="H158" s="2002">
        <v>10.52</v>
      </c>
      <c r="I158" s="2002">
        <v>11.18</v>
      </c>
      <c r="J158" s="1992"/>
    </row>
    <row r="159" spans="2:10" ht="30">
      <c r="B159" s="1733">
        <v>92841</v>
      </c>
      <c r="C159" s="2004" t="s">
        <v>2009</v>
      </c>
      <c r="D159" s="2003" t="s">
        <v>28</v>
      </c>
      <c r="E159" s="2005">
        <f t="shared" si="4"/>
        <v>322.06</v>
      </c>
      <c r="F159" s="2078">
        <f t="shared" si="5"/>
        <v>92841</v>
      </c>
      <c r="G159" s="1529"/>
      <c r="H159" s="2005">
        <v>321.31</v>
      </c>
      <c r="I159" s="2005">
        <v>322.06</v>
      </c>
      <c r="J159" s="1992"/>
    </row>
    <row r="160" spans="2:10" ht="30">
      <c r="B160" s="1734">
        <v>92842</v>
      </c>
      <c r="C160" s="1994" t="s">
        <v>2010</v>
      </c>
      <c r="D160" s="1993" t="s">
        <v>28</v>
      </c>
      <c r="E160" s="2002">
        <f t="shared" si="4"/>
        <v>12.77</v>
      </c>
      <c r="F160" s="2078">
        <f t="shared" si="5"/>
        <v>92842</v>
      </c>
      <c r="G160" s="1529"/>
      <c r="H160" s="2002">
        <v>11.99</v>
      </c>
      <c r="I160" s="2002">
        <v>12.77</v>
      </c>
      <c r="J160" s="1992"/>
    </row>
    <row r="161" spans="2:10" ht="30">
      <c r="B161" s="1733">
        <v>92844</v>
      </c>
      <c r="C161" s="2004" t="s">
        <v>2011</v>
      </c>
      <c r="D161" s="2003" t="s">
        <v>28</v>
      </c>
      <c r="E161" s="2005">
        <f t="shared" si="4"/>
        <v>14.51</v>
      </c>
      <c r="F161" s="2078">
        <f t="shared" si="5"/>
        <v>92844</v>
      </c>
      <c r="G161" s="1529"/>
      <c r="H161" s="2005">
        <v>13.63</v>
      </c>
      <c r="I161" s="2005">
        <v>14.51</v>
      </c>
      <c r="J161" s="1992"/>
    </row>
    <row r="162" spans="2:10" ht="30">
      <c r="B162" s="1734">
        <v>92846</v>
      </c>
      <c r="C162" s="1994" t="s">
        <v>2012</v>
      </c>
      <c r="D162" s="1993" t="s">
        <v>28</v>
      </c>
      <c r="E162" s="2002">
        <f t="shared" si="4"/>
        <v>16.09</v>
      </c>
      <c r="F162" s="2078">
        <f t="shared" si="5"/>
        <v>92846</v>
      </c>
      <c r="G162" s="1529"/>
      <c r="H162" s="2002">
        <v>15.1</v>
      </c>
      <c r="I162" s="2002">
        <v>16.09</v>
      </c>
      <c r="J162" s="1992"/>
    </row>
    <row r="163" spans="2:10" ht="30">
      <c r="B163" s="1733">
        <v>92847</v>
      </c>
      <c r="C163" s="2004" t="s">
        <v>2013</v>
      </c>
      <c r="D163" s="2003" t="s">
        <v>28</v>
      </c>
      <c r="E163" s="2005">
        <f t="shared" si="4"/>
        <v>565.41</v>
      </c>
      <c r="F163" s="2078">
        <f t="shared" si="5"/>
        <v>92847</v>
      </c>
      <c r="G163" s="1529"/>
      <c r="H163" s="2005">
        <v>564.36</v>
      </c>
      <c r="I163" s="2005">
        <v>565.41</v>
      </c>
      <c r="J163" s="1992"/>
    </row>
    <row r="164" spans="2:10" ht="30">
      <c r="B164" s="1734">
        <v>92848</v>
      </c>
      <c r="C164" s="1994" t="s">
        <v>2014</v>
      </c>
      <c r="D164" s="1993" t="s">
        <v>28</v>
      </c>
      <c r="E164" s="2002">
        <f t="shared" si="4"/>
        <v>17.850000000000001</v>
      </c>
      <c r="F164" s="2078">
        <f t="shared" si="5"/>
        <v>92848</v>
      </c>
      <c r="G164" s="1529"/>
      <c r="H164" s="2002">
        <v>16.760000000000002</v>
      </c>
      <c r="I164" s="2002">
        <v>17.850000000000001</v>
      </c>
      <c r="J164" s="1992"/>
    </row>
    <row r="165" spans="2:10" ht="30">
      <c r="B165" s="1733">
        <v>92849</v>
      </c>
      <c r="C165" s="2004" t="s">
        <v>2015</v>
      </c>
      <c r="D165" s="2003" t="s">
        <v>28</v>
      </c>
      <c r="E165" s="2005">
        <f t="shared" si="4"/>
        <v>134.83000000000001</v>
      </c>
      <c r="F165" s="2078">
        <f t="shared" si="5"/>
        <v>92849</v>
      </c>
      <c r="G165" s="1529"/>
      <c r="H165" s="2005">
        <v>134.15</v>
      </c>
      <c r="I165" s="2005">
        <v>134.83000000000001</v>
      </c>
      <c r="J165" s="1992"/>
    </row>
    <row r="166" spans="2:10" ht="30">
      <c r="B166" s="1734">
        <v>92850</v>
      </c>
      <c r="C166" s="1994" t="s">
        <v>2016</v>
      </c>
      <c r="D166" s="1993" t="s">
        <v>28</v>
      </c>
      <c r="E166" s="2002">
        <f t="shared" si="4"/>
        <v>11.64</v>
      </c>
      <c r="F166" s="2078">
        <f t="shared" si="5"/>
        <v>92850</v>
      </c>
      <c r="G166" s="1529"/>
      <c r="H166" s="2002">
        <v>10.93</v>
      </c>
      <c r="I166" s="2002">
        <v>11.64</v>
      </c>
      <c r="J166" s="1992"/>
    </row>
    <row r="167" spans="2:10" ht="30">
      <c r="B167" s="1733">
        <v>92851</v>
      </c>
      <c r="C167" s="2004" t="s">
        <v>2017</v>
      </c>
      <c r="D167" s="2003" t="s">
        <v>28</v>
      </c>
      <c r="E167" s="2005">
        <f t="shared" si="4"/>
        <v>177.79</v>
      </c>
      <c r="F167" s="2078">
        <f t="shared" si="5"/>
        <v>92851</v>
      </c>
      <c r="G167" s="1529"/>
      <c r="H167" s="2005">
        <v>176.93</v>
      </c>
      <c r="I167" s="2005">
        <v>177.79</v>
      </c>
      <c r="J167" s="1992"/>
    </row>
    <row r="168" spans="2:10" ht="30">
      <c r="B168" s="1734">
        <v>92852</v>
      </c>
      <c r="C168" s="1994" t="s">
        <v>2018</v>
      </c>
      <c r="D168" s="1993" t="s">
        <v>28</v>
      </c>
      <c r="E168" s="2002">
        <f t="shared" si="4"/>
        <v>14.71</v>
      </c>
      <c r="F168" s="2078">
        <f t="shared" si="5"/>
        <v>92852</v>
      </c>
      <c r="G168" s="1529"/>
      <c r="H168" s="2002">
        <v>13.81</v>
      </c>
      <c r="I168" s="2002">
        <v>14.71</v>
      </c>
      <c r="J168" s="1992"/>
    </row>
    <row r="169" spans="2:10" ht="30">
      <c r="B169" s="1733">
        <v>92853</v>
      </c>
      <c r="C169" s="2004" t="s">
        <v>2019</v>
      </c>
      <c r="D169" s="2003" t="s">
        <v>28</v>
      </c>
      <c r="E169" s="2005">
        <f t="shared" si="4"/>
        <v>223.94</v>
      </c>
      <c r="F169" s="2078">
        <f t="shared" si="5"/>
        <v>92853</v>
      </c>
      <c r="G169" s="1529"/>
      <c r="H169" s="2005">
        <v>222.88</v>
      </c>
      <c r="I169" s="2005">
        <v>223.94</v>
      </c>
      <c r="J169" s="1992"/>
    </row>
    <row r="170" spans="2:10" ht="30">
      <c r="B170" s="1734">
        <v>92854</v>
      </c>
      <c r="C170" s="1994" t="s">
        <v>2020</v>
      </c>
      <c r="D170" s="1993" t="s">
        <v>28</v>
      </c>
      <c r="E170" s="2002">
        <f t="shared" si="4"/>
        <v>17.91</v>
      </c>
      <c r="F170" s="2078">
        <f t="shared" si="5"/>
        <v>92854</v>
      </c>
      <c r="G170" s="1529"/>
      <c r="H170" s="2002">
        <v>16.82</v>
      </c>
      <c r="I170" s="2002">
        <v>17.91</v>
      </c>
      <c r="J170" s="1992"/>
    </row>
    <row r="171" spans="2:10" ht="30">
      <c r="B171" s="1733">
        <v>92855</v>
      </c>
      <c r="C171" s="2004" t="s">
        <v>2021</v>
      </c>
      <c r="D171" s="2003" t="s">
        <v>28</v>
      </c>
      <c r="E171" s="2005">
        <f t="shared" si="4"/>
        <v>293.51</v>
      </c>
      <c r="F171" s="2078">
        <f t="shared" si="5"/>
        <v>92855</v>
      </c>
      <c r="G171" s="1529"/>
      <c r="H171" s="2005">
        <v>292.27</v>
      </c>
      <c r="I171" s="2005">
        <v>293.51</v>
      </c>
      <c r="J171" s="1992"/>
    </row>
    <row r="172" spans="2:10" ht="30">
      <c r="B172" s="1734">
        <v>92856</v>
      </c>
      <c r="C172" s="1994" t="s">
        <v>2022</v>
      </c>
      <c r="D172" s="1993" t="s">
        <v>28</v>
      </c>
      <c r="E172" s="2002">
        <f t="shared" si="4"/>
        <v>21.11</v>
      </c>
      <c r="F172" s="2078">
        <f t="shared" si="5"/>
        <v>92856</v>
      </c>
      <c r="G172" s="1529"/>
      <c r="H172" s="2002">
        <v>19.829999999999998</v>
      </c>
      <c r="I172" s="2002">
        <v>21.11</v>
      </c>
      <c r="J172" s="1992"/>
    </row>
    <row r="173" spans="2:10" ht="30">
      <c r="B173" s="1733">
        <v>92857</v>
      </c>
      <c r="C173" s="2004" t="s">
        <v>2023</v>
      </c>
      <c r="D173" s="2003" t="s">
        <v>28</v>
      </c>
      <c r="E173" s="2005">
        <f t="shared" si="4"/>
        <v>333.29</v>
      </c>
      <c r="F173" s="2078">
        <f t="shared" si="5"/>
        <v>92857</v>
      </c>
      <c r="G173" s="1529"/>
      <c r="H173" s="2005">
        <v>331.86</v>
      </c>
      <c r="I173" s="2005">
        <v>333.29</v>
      </c>
      <c r="J173" s="1992"/>
    </row>
    <row r="174" spans="2:10" ht="30">
      <c r="B174" s="1734">
        <v>92858</v>
      </c>
      <c r="C174" s="1994" t="s">
        <v>2024</v>
      </c>
      <c r="D174" s="1993" t="s">
        <v>28</v>
      </c>
      <c r="E174" s="2002">
        <f t="shared" si="4"/>
        <v>24.17</v>
      </c>
      <c r="F174" s="2078">
        <f t="shared" si="5"/>
        <v>92858</v>
      </c>
      <c r="G174" s="1529"/>
      <c r="H174" s="2002">
        <v>22.69</v>
      </c>
      <c r="I174" s="2002">
        <v>24.17</v>
      </c>
      <c r="J174" s="1992"/>
    </row>
    <row r="175" spans="2:10" ht="30">
      <c r="B175" s="1733">
        <v>92860</v>
      </c>
      <c r="C175" s="2004" t="s">
        <v>2025</v>
      </c>
      <c r="D175" s="2003" t="s">
        <v>28</v>
      </c>
      <c r="E175" s="2005">
        <f t="shared" si="4"/>
        <v>27.44</v>
      </c>
      <c r="F175" s="2078">
        <f t="shared" si="5"/>
        <v>92860</v>
      </c>
      <c r="G175" s="1529"/>
      <c r="H175" s="2005">
        <v>25.77</v>
      </c>
      <c r="I175" s="2005">
        <v>27.44</v>
      </c>
      <c r="J175" s="1992"/>
    </row>
    <row r="176" spans="2:10" ht="30">
      <c r="B176" s="1734">
        <v>92862</v>
      </c>
      <c r="C176" s="1994" t="s">
        <v>2026</v>
      </c>
      <c r="D176" s="1993" t="s">
        <v>28</v>
      </c>
      <c r="E176" s="2002">
        <f t="shared" si="4"/>
        <v>30.62</v>
      </c>
      <c r="F176" s="2078">
        <f t="shared" si="5"/>
        <v>92862</v>
      </c>
      <c r="G176" s="1529"/>
      <c r="H176" s="2002">
        <v>28.76</v>
      </c>
      <c r="I176" s="2002">
        <v>30.62</v>
      </c>
      <c r="J176" s="1992"/>
    </row>
    <row r="177" spans="2:10" ht="30">
      <c r="B177" s="1733">
        <v>92863</v>
      </c>
      <c r="C177" s="2004" t="s">
        <v>2027</v>
      </c>
      <c r="D177" s="2003" t="s">
        <v>28</v>
      </c>
      <c r="E177" s="2005">
        <f t="shared" si="4"/>
        <v>581.15</v>
      </c>
      <c r="F177" s="2078">
        <f t="shared" si="5"/>
        <v>92863</v>
      </c>
      <c r="G177" s="1529"/>
      <c r="H177" s="2005">
        <v>579.16999999999996</v>
      </c>
      <c r="I177" s="2005">
        <v>581.15</v>
      </c>
      <c r="J177" s="1992"/>
    </row>
    <row r="178" spans="2:10" ht="30">
      <c r="B178" s="1734">
        <v>92864</v>
      </c>
      <c r="C178" s="1994" t="s">
        <v>2028</v>
      </c>
      <c r="D178" s="1993" t="s">
        <v>28</v>
      </c>
      <c r="E178" s="2002">
        <f t="shared" si="4"/>
        <v>33.82</v>
      </c>
      <c r="F178" s="2078">
        <f t="shared" si="5"/>
        <v>92864</v>
      </c>
      <c r="G178" s="1529"/>
      <c r="H178" s="2002">
        <v>31.77</v>
      </c>
      <c r="I178" s="2002">
        <v>33.82</v>
      </c>
      <c r="J178" s="1992"/>
    </row>
    <row r="179" spans="2:10" ht="30">
      <c r="B179" s="1733">
        <v>92210</v>
      </c>
      <c r="C179" s="2004" t="s">
        <v>2029</v>
      </c>
      <c r="D179" s="2003" t="s">
        <v>28</v>
      </c>
      <c r="E179" s="2005">
        <f t="shared" si="4"/>
        <v>107.52</v>
      </c>
      <c r="F179" s="2078">
        <f t="shared" si="5"/>
        <v>92210</v>
      </c>
      <c r="G179" s="1529"/>
      <c r="H179" s="2005">
        <v>105.38</v>
      </c>
      <c r="I179" s="2005">
        <v>107.52</v>
      </c>
      <c r="J179" s="1992"/>
    </row>
    <row r="180" spans="2:10" ht="30">
      <c r="B180" s="1734">
        <v>92211</v>
      </c>
      <c r="C180" s="1994" t="s">
        <v>2030</v>
      </c>
      <c r="D180" s="1993" t="s">
        <v>28</v>
      </c>
      <c r="E180" s="2002">
        <f t="shared" si="4"/>
        <v>138.28</v>
      </c>
      <c r="F180" s="2078">
        <f t="shared" si="5"/>
        <v>92211</v>
      </c>
      <c r="G180" s="1529"/>
      <c r="H180" s="2002">
        <v>135.69</v>
      </c>
      <c r="I180" s="2002">
        <v>138.28</v>
      </c>
      <c r="J180" s="1992"/>
    </row>
    <row r="181" spans="2:10" ht="30">
      <c r="B181" s="1733">
        <v>92212</v>
      </c>
      <c r="C181" s="2004" t="s">
        <v>2031</v>
      </c>
      <c r="D181" s="2003" t="s">
        <v>28</v>
      </c>
      <c r="E181" s="2005">
        <f t="shared" si="4"/>
        <v>177.22</v>
      </c>
      <c r="F181" s="2078">
        <f t="shared" si="5"/>
        <v>92212</v>
      </c>
      <c r="G181" s="1529"/>
      <c r="H181" s="2005">
        <v>174.17</v>
      </c>
      <c r="I181" s="2005">
        <v>177.22</v>
      </c>
      <c r="J181" s="1992"/>
    </row>
    <row r="182" spans="2:10" ht="30">
      <c r="B182" s="1734">
        <v>92213</v>
      </c>
      <c r="C182" s="1994" t="s">
        <v>2032</v>
      </c>
      <c r="D182" s="1993" t="s">
        <v>28</v>
      </c>
      <c r="E182" s="2002">
        <f t="shared" si="4"/>
        <v>236.08</v>
      </c>
      <c r="F182" s="2078">
        <f t="shared" si="5"/>
        <v>92213</v>
      </c>
      <c r="G182" s="1529"/>
      <c r="H182" s="2002">
        <v>232.55</v>
      </c>
      <c r="I182" s="2002">
        <v>236.08</v>
      </c>
      <c r="J182" s="1992"/>
    </row>
    <row r="183" spans="2:10" ht="30">
      <c r="B183" s="1733">
        <v>92214</v>
      </c>
      <c r="C183" s="2004" t="s">
        <v>2033</v>
      </c>
      <c r="D183" s="2003" t="s">
        <v>28</v>
      </c>
      <c r="E183" s="2005">
        <f t="shared" si="4"/>
        <v>269.24</v>
      </c>
      <c r="F183" s="2078">
        <f t="shared" si="5"/>
        <v>92214</v>
      </c>
      <c r="G183" s="1529"/>
      <c r="H183" s="2005">
        <v>265.2</v>
      </c>
      <c r="I183" s="2005">
        <v>269.24</v>
      </c>
      <c r="J183" s="1992"/>
    </row>
    <row r="184" spans="2:10" ht="30">
      <c r="B184" s="1734">
        <v>92215</v>
      </c>
      <c r="C184" s="1994" t="s">
        <v>2034</v>
      </c>
      <c r="D184" s="1993" t="s">
        <v>28</v>
      </c>
      <c r="E184" s="2002">
        <f t="shared" si="4"/>
        <v>326.14999999999998</v>
      </c>
      <c r="F184" s="2078">
        <f t="shared" si="5"/>
        <v>92215</v>
      </c>
      <c r="G184" s="1529"/>
      <c r="H184" s="2002">
        <v>321.57</v>
      </c>
      <c r="I184" s="2002">
        <v>326.14999999999998</v>
      </c>
      <c r="J184" s="1992"/>
    </row>
    <row r="185" spans="2:10" ht="30">
      <c r="B185" s="1733">
        <v>92216</v>
      </c>
      <c r="C185" s="2004" t="s">
        <v>2035</v>
      </c>
      <c r="D185" s="2003" t="s">
        <v>28</v>
      </c>
      <c r="E185" s="2005">
        <f t="shared" si="4"/>
        <v>365.22</v>
      </c>
      <c r="F185" s="2078">
        <f t="shared" si="5"/>
        <v>92216</v>
      </c>
      <c r="G185" s="1529"/>
      <c r="H185" s="2005">
        <v>360.08</v>
      </c>
      <c r="I185" s="2005">
        <v>365.22</v>
      </c>
      <c r="J185" s="1992"/>
    </row>
    <row r="186" spans="2:10" ht="30">
      <c r="B186" s="1734">
        <v>92219</v>
      </c>
      <c r="C186" s="1994" t="s">
        <v>2036</v>
      </c>
      <c r="D186" s="1993" t="s">
        <v>28</v>
      </c>
      <c r="E186" s="2002">
        <f t="shared" si="4"/>
        <v>114.35</v>
      </c>
      <c r="F186" s="2078">
        <f t="shared" si="5"/>
        <v>92219</v>
      </c>
      <c r="G186" s="1529"/>
      <c r="H186" s="2002">
        <v>111.81</v>
      </c>
      <c r="I186" s="2002">
        <v>114.35</v>
      </c>
      <c r="J186" s="1992"/>
    </row>
    <row r="187" spans="2:10" ht="30">
      <c r="B187" s="1733">
        <v>92220</v>
      </c>
      <c r="C187" s="2004" t="s">
        <v>2037</v>
      </c>
      <c r="D187" s="2003" t="s">
        <v>28</v>
      </c>
      <c r="E187" s="2005">
        <f t="shared" si="4"/>
        <v>146.75</v>
      </c>
      <c r="F187" s="2078">
        <f t="shared" si="5"/>
        <v>92220</v>
      </c>
      <c r="G187" s="1529"/>
      <c r="H187" s="2005">
        <v>143.65</v>
      </c>
      <c r="I187" s="2005">
        <v>146.75</v>
      </c>
      <c r="J187" s="1992"/>
    </row>
    <row r="188" spans="2:10" ht="30">
      <c r="B188" s="1734">
        <v>92221</v>
      </c>
      <c r="C188" s="1994" t="s">
        <v>2038</v>
      </c>
      <c r="D188" s="1993" t="s">
        <v>28</v>
      </c>
      <c r="E188" s="2002">
        <f t="shared" si="4"/>
        <v>187.17</v>
      </c>
      <c r="F188" s="2078">
        <f t="shared" si="5"/>
        <v>92221</v>
      </c>
      <c r="G188" s="1529"/>
      <c r="H188" s="2002">
        <v>183.5</v>
      </c>
      <c r="I188" s="2002">
        <v>187.17</v>
      </c>
      <c r="J188" s="1992"/>
    </row>
    <row r="189" spans="2:10" ht="30">
      <c r="B189" s="1733">
        <v>92222</v>
      </c>
      <c r="C189" s="2004" t="s">
        <v>2039</v>
      </c>
      <c r="D189" s="2003" t="s">
        <v>28</v>
      </c>
      <c r="E189" s="2005">
        <f t="shared" si="4"/>
        <v>247.63</v>
      </c>
      <c r="F189" s="2078">
        <f t="shared" si="5"/>
        <v>92222</v>
      </c>
      <c r="G189" s="1529"/>
      <c r="H189" s="2005">
        <v>243.39</v>
      </c>
      <c r="I189" s="2005">
        <v>247.63</v>
      </c>
      <c r="J189" s="1992"/>
    </row>
    <row r="190" spans="2:10" ht="30">
      <c r="B190" s="1734">
        <v>92223</v>
      </c>
      <c r="C190" s="1994" t="s">
        <v>2040</v>
      </c>
      <c r="D190" s="1993" t="s">
        <v>28</v>
      </c>
      <c r="E190" s="2002">
        <f t="shared" si="4"/>
        <v>282.17</v>
      </c>
      <c r="F190" s="2078">
        <f t="shared" si="5"/>
        <v>92223</v>
      </c>
      <c r="G190" s="1529"/>
      <c r="H190" s="2002">
        <v>277.33</v>
      </c>
      <c r="I190" s="2002">
        <v>282.17</v>
      </c>
      <c r="J190" s="1992"/>
    </row>
    <row r="191" spans="2:10" ht="30">
      <c r="B191" s="1733">
        <v>92224</v>
      </c>
      <c r="C191" s="2004" t="s">
        <v>2041</v>
      </c>
      <c r="D191" s="2003" t="s">
        <v>28</v>
      </c>
      <c r="E191" s="2005">
        <f t="shared" si="4"/>
        <v>340.49</v>
      </c>
      <c r="F191" s="2078">
        <f t="shared" si="5"/>
        <v>92224</v>
      </c>
      <c r="G191" s="1529"/>
      <c r="H191" s="2005">
        <v>335.05</v>
      </c>
      <c r="I191" s="2005">
        <v>340.49</v>
      </c>
      <c r="J191" s="1992"/>
    </row>
    <row r="192" spans="2:10" ht="30">
      <c r="B192" s="1734">
        <v>92226</v>
      </c>
      <c r="C192" s="1994" t="s">
        <v>2042</v>
      </c>
      <c r="D192" s="1993" t="s">
        <v>28</v>
      </c>
      <c r="E192" s="2002">
        <f t="shared" si="4"/>
        <v>381.28</v>
      </c>
      <c r="F192" s="2078">
        <f t="shared" si="5"/>
        <v>92226</v>
      </c>
      <c r="G192" s="1529"/>
      <c r="H192" s="2002">
        <v>375.14</v>
      </c>
      <c r="I192" s="2002">
        <v>381.28</v>
      </c>
      <c r="J192" s="1992"/>
    </row>
    <row r="193" spans="2:10" ht="30">
      <c r="B193" s="1733">
        <v>92808</v>
      </c>
      <c r="C193" s="2004" t="s">
        <v>2043</v>
      </c>
      <c r="D193" s="2003" t="s">
        <v>28</v>
      </c>
      <c r="E193" s="2005">
        <f t="shared" si="4"/>
        <v>27.74</v>
      </c>
      <c r="F193" s="2078">
        <f t="shared" si="5"/>
        <v>92808</v>
      </c>
      <c r="G193" s="1529"/>
      <c r="H193" s="2005">
        <v>26.07</v>
      </c>
      <c r="I193" s="2005">
        <v>27.74</v>
      </c>
      <c r="J193" s="1992"/>
    </row>
    <row r="194" spans="2:10" ht="30">
      <c r="B194" s="1734">
        <v>92809</v>
      </c>
      <c r="C194" s="1994" t="s">
        <v>2044</v>
      </c>
      <c r="D194" s="1993" t="s">
        <v>28</v>
      </c>
      <c r="E194" s="2002">
        <f t="shared" si="4"/>
        <v>35.590000000000003</v>
      </c>
      <c r="F194" s="2078">
        <f t="shared" si="5"/>
        <v>92809</v>
      </c>
      <c r="G194" s="1529"/>
      <c r="H194" s="2002">
        <v>33.450000000000003</v>
      </c>
      <c r="I194" s="2002">
        <v>35.590000000000003</v>
      </c>
      <c r="J194" s="1992"/>
    </row>
    <row r="195" spans="2:10" ht="30">
      <c r="B195" s="1733">
        <v>92810</v>
      </c>
      <c r="C195" s="2004" t="s">
        <v>2045</v>
      </c>
      <c r="D195" s="2003" t="s">
        <v>28</v>
      </c>
      <c r="E195" s="2005">
        <f t="shared" ref="E195:E258" si="6">IF($K$2=$H$1,H195,I195)</f>
        <v>43.3</v>
      </c>
      <c r="F195" s="2078">
        <f t="shared" ref="F195:F258" si="7">IF(LEN($B195)=7,CONCATENATE(MID($B195,1,6),"00",RIGHT($B195,1)),IF(LEN($B195)=8,CONCATENATE(MID($B195,1,6),"0",RIGHT($B195,2)),$B195))</f>
        <v>92810</v>
      </c>
      <c r="G195" s="1529"/>
      <c r="H195" s="2005">
        <v>40.71</v>
      </c>
      <c r="I195" s="2005">
        <v>43.3</v>
      </c>
      <c r="J195" s="1992"/>
    </row>
    <row r="196" spans="2:10" ht="30">
      <c r="B196" s="1734">
        <v>92811</v>
      </c>
      <c r="C196" s="1994" t="s">
        <v>2046</v>
      </c>
      <c r="D196" s="1993" t="s">
        <v>28</v>
      </c>
      <c r="E196" s="2002">
        <f t="shared" si="6"/>
        <v>51.56</v>
      </c>
      <c r="F196" s="2078">
        <f t="shared" si="7"/>
        <v>92811</v>
      </c>
      <c r="G196" s="1529"/>
      <c r="H196" s="2002">
        <v>48.51</v>
      </c>
      <c r="I196" s="2002">
        <v>51.56</v>
      </c>
      <c r="J196" s="1992"/>
    </row>
    <row r="197" spans="2:10" ht="30">
      <c r="B197" s="1733">
        <v>92812</v>
      </c>
      <c r="C197" s="2004" t="s">
        <v>2047</v>
      </c>
      <c r="D197" s="2003" t="s">
        <v>28</v>
      </c>
      <c r="E197" s="2005">
        <f t="shared" si="6"/>
        <v>59.71</v>
      </c>
      <c r="F197" s="2078">
        <f t="shared" si="7"/>
        <v>92812</v>
      </c>
      <c r="G197" s="1529"/>
      <c r="H197" s="2005">
        <v>56.18</v>
      </c>
      <c r="I197" s="2005">
        <v>59.71</v>
      </c>
      <c r="J197" s="1992"/>
    </row>
    <row r="198" spans="2:10" ht="30">
      <c r="B198" s="1734">
        <v>92813</v>
      </c>
      <c r="C198" s="1994" t="s">
        <v>2048</v>
      </c>
      <c r="D198" s="1993" t="s">
        <v>28</v>
      </c>
      <c r="E198" s="2002">
        <f t="shared" si="6"/>
        <v>69.23</v>
      </c>
      <c r="F198" s="2078">
        <f t="shared" si="7"/>
        <v>92813</v>
      </c>
      <c r="G198" s="1529"/>
      <c r="H198" s="2002">
        <v>65.19</v>
      </c>
      <c r="I198" s="2002">
        <v>69.23</v>
      </c>
      <c r="J198" s="1992"/>
    </row>
    <row r="199" spans="2:10" ht="30">
      <c r="B199" s="1733">
        <v>92814</v>
      </c>
      <c r="C199" s="2004" t="s">
        <v>2049</v>
      </c>
      <c r="D199" s="2003" t="s">
        <v>28</v>
      </c>
      <c r="E199" s="2005">
        <f t="shared" si="6"/>
        <v>79.22</v>
      </c>
      <c r="F199" s="2078">
        <f t="shared" si="7"/>
        <v>92814</v>
      </c>
      <c r="G199" s="1529"/>
      <c r="H199" s="2005">
        <v>74.64</v>
      </c>
      <c r="I199" s="2005">
        <v>79.22</v>
      </c>
      <c r="J199" s="1992"/>
    </row>
    <row r="200" spans="2:10" ht="30">
      <c r="B200" s="1734">
        <v>92815</v>
      </c>
      <c r="C200" s="1994" t="s">
        <v>2050</v>
      </c>
      <c r="D200" s="1993" t="s">
        <v>28</v>
      </c>
      <c r="E200" s="2002">
        <f t="shared" si="6"/>
        <v>90.68</v>
      </c>
      <c r="F200" s="2078">
        <f t="shared" si="7"/>
        <v>92815</v>
      </c>
      <c r="G200" s="1529"/>
      <c r="H200" s="2002">
        <v>85.54</v>
      </c>
      <c r="I200" s="2002">
        <v>90.68</v>
      </c>
      <c r="J200" s="1992"/>
    </row>
    <row r="201" spans="2:10" ht="30">
      <c r="B201" s="1733">
        <v>92816</v>
      </c>
      <c r="C201" s="2004" t="s">
        <v>2051</v>
      </c>
      <c r="D201" s="2003" t="s">
        <v>28</v>
      </c>
      <c r="E201" s="2005">
        <f t="shared" si="6"/>
        <v>502.56</v>
      </c>
      <c r="F201" s="2078">
        <f t="shared" si="7"/>
        <v>92816</v>
      </c>
      <c r="G201" s="1529"/>
      <c r="H201" s="2005">
        <v>496.11</v>
      </c>
      <c r="I201" s="2005">
        <v>502.56</v>
      </c>
      <c r="J201" s="1992"/>
    </row>
    <row r="202" spans="2:10" ht="30">
      <c r="B202" s="1734">
        <v>92817</v>
      </c>
      <c r="C202" s="1994" t="s">
        <v>2052</v>
      </c>
      <c r="D202" s="1993" t="s">
        <v>28</v>
      </c>
      <c r="E202" s="2002">
        <f t="shared" si="6"/>
        <v>113.48</v>
      </c>
      <c r="F202" s="2078">
        <f t="shared" si="7"/>
        <v>92817</v>
      </c>
      <c r="G202" s="1529"/>
      <c r="H202" s="2002">
        <v>107.03</v>
      </c>
      <c r="I202" s="2002">
        <v>113.48</v>
      </c>
      <c r="J202" s="1992"/>
    </row>
    <row r="203" spans="2:10" ht="30">
      <c r="B203" s="1733">
        <v>92818</v>
      </c>
      <c r="C203" s="2004" t="s">
        <v>2053</v>
      </c>
      <c r="D203" s="2003" t="s">
        <v>28</v>
      </c>
      <c r="E203" s="2005">
        <f t="shared" si="6"/>
        <v>731.48</v>
      </c>
      <c r="F203" s="2078">
        <f t="shared" si="7"/>
        <v>92818</v>
      </c>
      <c r="G203" s="1529"/>
      <c r="H203" s="2005">
        <v>722.8</v>
      </c>
      <c r="I203" s="2005">
        <v>731.48</v>
      </c>
      <c r="J203" s="1992"/>
    </row>
    <row r="204" spans="2:10" ht="30">
      <c r="B204" s="1734">
        <v>92819</v>
      </c>
      <c r="C204" s="1994" t="s">
        <v>2054</v>
      </c>
      <c r="D204" s="1993" t="s">
        <v>28</v>
      </c>
      <c r="E204" s="2002">
        <f t="shared" si="6"/>
        <v>152.76</v>
      </c>
      <c r="F204" s="2078">
        <f t="shared" si="7"/>
        <v>92819</v>
      </c>
      <c r="G204" s="1529"/>
      <c r="H204" s="2002">
        <v>144.08000000000001</v>
      </c>
      <c r="I204" s="2002">
        <v>152.76</v>
      </c>
      <c r="J204" s="1992"/>
    </row>
    <row r="205" spans="2:10" ht="30">
      <c r="B205" s="1733">
        <v>92820</v>
      </c>
      <c r="C205" s="2004" t="s">
        <v>2055</v>
      </c>
      <c r="D205" s="2003" t="s">
        <v>28</v>
      </c>
      <c r="E205" s="2005">
        <f t="shared" si="6"/>
        <v>33.1</v>
      </c>
      <c r="F205" s="2078">
        <f t="shared" si="7"/>
        <v>92820</v>
      </c>
      <c r="G205" s="1529"/>
      <c r="H205" s="2005">
        <v>31.1</v>
      </c>
      <c r="I205" s="2005">
        <v>33.1</v>
      </c>
      <c r="J205" s="1992"/>
    </row>
    <row r="206" spans="2:10" ht="30">
      <c r="B206" s="1734">
        <v>92821</v>
      </c>
      <c r="C206" s="1994" t="s">
        <v>2056</v>
      </c>
      <c r="D206" s="1993" t="s">
        <v>28</v>
      </c>
      <c r="E206" s="2002">
        <f t="shared" si="6"/>
        <v>42.42</v>
      </c>
      <c r="F206" s="2078">
        <f t="shared" si="7"/>
        <v>92821</v>
      </c>
      <c r="G206" s="1529"/>
      <c r="H206" s="2002">
        <v>39.880000000000003</v>
      </c>
      <c r="I206" s="2002">
        <v>42.42</v>
      </c>
      <c r="J206" s="1992"/>
    </row>
    <row r="207" spans="2:10" ht="30">
      <c r="B207" s="1733">
        <v>92822</v>
      </c>
      <c r="C207" s="2004" t="s">
        <v>2057</v>
      </c>
      <c r="D207" s="2003" t="s">
        <v>28</v>
      </c>
      <c r="E207" s="2005">
        <f t="shared" si="6"/>
        <v>51.77</v>
      </c>
      <c r="F207" s="2078">
        <f t="shared" si="7"/>
        <v>92822</v>
      </c>
      <c r="G207" s="1529"/>
      <c r="H207" s="2005">
        <v>48.67</v>
      </c>
      <c r="I207" s="2005">
        <v>51.77</v>
      </c>
      <c r="J207" s="1992"/>
    </row>
    <row r="208" spans="2:10" ht="30">
      <c r="B208" s="1734">
        <v>92824</v>
      </c>
      <c r="C208" s="1994" t="s">
        <v>2058</v>
      </c>
      <c r="D208" s="1993" t="s">
        <v>28</v>
      </c>
      <c r="E208" s="2002">
        <f t="shared" si="6"/>
        <v>61.51</v>
      </c>
      <c r="F208" s="2078">
        <f t="shared" si="7"/>
        <v>92824</v>
      </c>
      <c r="G208" s="1529"/>
      <c r="H208" s="2002">
        <v>57.84</v>
      </c>
      <c r="I208" s="2002">
        <v>61.51</v>
      </c>
      <c r="J208" s="1992"/>
    </row>
    <row r="209" spans="2:10" ht="30">
      <c r="B209" s="1733">
        <v>92825</v>
      </c>
      <c r="C209" s="2004" t="s">
        <v>2059</v>
      </c>
      <c r="D209" s="2003" t="s">
        <v>28</v>
      </c>
      <c r="E209" s="2005">
        <f t="shared" si="6"/>
        <v>71.260000000000005</v>
      </c>
      <c r="F209" s="2078">
        <f t="shared" si="7"/>
        <v>92825</v>
      </c>
      <c r="G209" s="1529"/>
      <c r="H209" s="2005">
        <v>67.02</v>
      </c>
      <c r="I209" s="2005">
        <v>71.260000000000005</v>
      </c>
      <c r="J209" s="1992"/>
    </row>
    <row r="210" spans="2:10" ht="30">
      <c r="B210" s="1734">
        <v>92826</v>
      </c>
      <c r="C210" s="1994" t="s">
        <v>2060</v>
      </c>
      <c r="D210" s="1993" t="s">
        <v>28</v>
      </c>
      <c r="E210" s="2002">
        <f t="shared" si="6"/>
        <v>82.16</v>
      </c>
      <c r="F210" s="2078">
        <f t="shared" si="7"/>
        <v>92826</v>
      </c>
      <c r="G210" s="1529"/>
      <c r="H210" s="2002">
        <v>77.319999999999993</v>
      </c>
      <c r="I210" s="2002">
        <v>82.16</v>
      </c>
      <c r="J210" s="1992"/>
    </row>
    <row r="211" spans="2:10" ht="30">
      <c r="B211" s="1733">
        <v>92827</v>
      </c>
      <c r="C211" s="2004" t="s">
        <v>2061</v>
      </c>
      <c r="D211" s="2003" t="s">
        <v>28</v>
      </c>
      <c r="E211" s="2005">
        <f t="shared" si="6"/>
        <v>93.56</v>
      </c>
      <c r="F211" s="2078">
        <f t="shared" si="7"/>
        <v>92827</v>
      </c>
      <c r="G211" s="1529"/>
      <c r="H211" s="2005">
        <v>88.12</v>
      </c>
      <c r="I211" s="2005">
        <v>93.56</v>
      </c>
      <c r="J211" s="1992"/>
    </row>
    <row r="212" spans="2:10" ht="30">
      <c r="B212" s="1734">
        <v>92828</v>
      </c>
      <c r="C212" s="1994" t="s">
        <v>2062</v>
      </c>
      <c r="D212" s="1993" t="s">
        <v>28</v>
      </c>
      <c r="E212" s="2002">
        <f t="shared" si="6"/>
        <v>106.74</v>
      </c>
      <c r="F212" s="2078">
        <f t="shared" si="7"/>
        <v>92828</v>
      </c>
      <c r="G212" s="1529"/>
      <c r="H212" s="2002">
        <v>100.6</v>
      </c>
      <c r="I212" s="2002">
        <v>106.74</v>
      </c>
      <c r="J212" s="1992"/>
    </row>
    <row r="213" spans="2:10" ht="30">
      <c r="B213" s="1733">
        <v>92829</v>
      </c>
      <c r="C213" s="2004" t="s">
        <v>2063</v>
      </c>
      <c r="D213" s="2003" t="s">
        <v>28</v>
      </c>
      <c r="E213" s="2005">
        <f t="shared" si="6"/>
        <v>521.48</v>
      </c>
      <c r="F213" s="2078">
        <f t="shared" si="7"/>
        <v>92829</v>
      </c>
      <c r="G213" s="1529"/>
      <c r="H213" s="2005">
        <v>513.89</v>
      </c>
      <c r="I213" s="2005">
        <v>521.48</v>
      </c>
      <c r="J213" s="1992"/>
    </row>
    <row r="214" spans="2:10" ht="30">
      <c r="B214" s="1734">
        <v>92830</v>
      </c>
      <c r="C214" s="1994" t="s">
        <v>2064</v>
      </c>
      <c r="D214" s="1993" t="s">
        <v>28</v>
      </c>
      <c r="E214" s="2002">
        <f t="shared" si="6"/>
        <v>132.4</v>
      </c>
      <c r="F214" s="2078">
        <f t="shared" si="7"/>
        <v>92830</v>
      </c>
      <c r="G214" s="1529"/>
      <c r="H214" s="2002">
        <v>124.81</v>
      </c>
      <c r="I214" s="2002">
        <v>132.4</v>
      </c>
      <c r="J214" s="1992"/>
    </row>
    <row r="215" spans="2:10" ht="30">
      <c r="B215" s="1733">
        <v>92831</v>
      </c>
      <c r="C215" s="2004" t="s">
        <v>2065</v>
      </c>
      <c r="D215" s="2003" t="s">
        <v>28</v>
      </c>
      <c r="E215" s="2005">
        <f t="shared" si="6"/>
        <v>754.72</v>
      </c>
      <c r="F215" s="2078">
        <f t="shared" si="7"/>
        <v>92831</v>
      </c>
      <c r="G215" s="1529"/>
      <c r="H215" s="2005">
        <v>744.62</v>
      </c>
      <c r="I215" s="2005">
        <v>754.72</v>
      </c>
      <c r="J215" s="1992"/>
    </row>
    <row r="216" spans="2:10" ht="30">
      <c r="B216" s="1734">
        <v>92832</v>
      </c>
      <c r="C216" s="1994" t="s">
        <v>2066</v>
      </c>
      <c r="D216" s="1993" t="s">
        <v>28</v>
      </c>
      <c r="E216" s="2002">
        <f t="shared" si="6"/>
        <v>176</v>
      </c>
      <c r="F216" s="2078">
        <f t="shared" si="7"/>
        <v>92832</v>
      </c>
      <c r="G216" s="1529"/>
      <c r="H216" s="2002">
        <v>165.9</v>
      </c>
      <c r="I216" s="2002">
        <v>176</v>
      </c>
      <c r="J216" s="1992"/>
    </row>
    <row r="217" spans="2:10" ht="30">
      <c r="B217" s="1733">
        <v>95565</v>
      </c>
      <c r="C217" s="2004" t="s">
        <v>2067</v>
      </c>
      <c r="D217" s="2003" t="s">
        <v>28</v>
      </c>
      <c r="E217" s="2005">
        <f t="shared" si="6"/>
        <v>95.4</v>
      </c>
      <c r="F217" s="2078">
        <f t="shared" si="7"/>
        <v>95565</v>
      </c>
      <c r="G217" s="1529"/>
      <c r="H217" s="2005">
        <v>93.79</v>
      </c>
      <c r="I217" s="2005">
        <v>95.4</v>
      </c>
      <c r="J217" s="1992"/>
    </row>
    <row r="218" spans="2:10" ht="30">
      <c r="B218" s="1734">
        <v>95566</v>
      </c>
      <c r="C218" s="1994" t="s">
        <v>2068</v>
      </c>
      <c r="D218" s="1993" t="s">
        <v>28</v>
      </c>
      <c r="E218" s="2002">
        <f t="shared" si="6"/>
        <v>100.68</v>
      </c>
      <c r="F218" s="2078">
        <f t="shared" si="7"/>
        <v>95566</v>
      </c>
      <c r="G218" s="1529"/>
      <c r="H218" s="2002">
        <v>98.75</v>
      </c>
      <c r="I218" s="2002">
        <v>100.68</v>
      </c>
      <c r="J218" s="1992"/>
    </row>
    <row r="219" spans="2:10" ht="30">
      <c r="B219" s="1733">
        <v>95567</v>
      </c>
      <c r="C219" s="2004" t="s">
        <v>2069</v>
      </c>
      <c r="D219" s="2003" t="s">
        <v>28</v>
      </c>
      <c r="E219" s="2005">
        <f t="shared" si="6"/>
        <v>57.64</v>
      </c>
      <c r="F219" s="2078">
        <f t="shared" si="7"/>
        <v>95567</v>
      </c>
      <c r="G219" s="1529"/>
      <c r="H219" s="2005">
        <v>56.03</v>
      </c>
      <c r="I219" s="2005">
        <v>57.64</v>
      </c>
      <c r="J219" s="1992"/>
    </row>
    <row r="220" spans="2:10" ht="30">
      <c r="B220" s="1734">
        <v>95568</v>
      </c>
      <c r="C220" s="1994" t="s">
        <v>2070</v>
      </c>
      <c r="D220" s="1993" t="s">
        <v>28</v>
      </c>
      <c r="E220" s="2002">
        <f t="shared" si="6"/>
        <v>75.13</v>
      </c>
      <c r="F220" s="2078">
        <f t="shared" si="7"/>
        <v>95568</v>
      </c>
      <c r="G220" s="1529"/>
      <c r="H220" s="2002">
        <v>73.069999999999993</v>
      </c>
      <c r="I220" s="2002">
        <v>75.13</v>
      </c>
      <c r="J220" s="1992"/>
    </row>
    <row r="221" spans="2:10" ht="30">
      <c r="B221" s="1733">
        <v>95569</v>
      </c>
      <c r="C221" s="2004" t="s">
        <v>2071</v>
      </c>
      <c r="D221" s="2003" t="s">
        <v>28</v>
      </c>
      <c r="E221" s="2005">
        <f t="shared" si="6"/>
        <v>100.72</v>
      </c>
      <c r="F221" s="2078">
        <f t="shared" si="7"/>
        <v>95569</v>
      </c>
      <c r="G221" s="1529"/>
      <c r="H221" s="2005">
        <v>98.22</v>
      </c>
      <c r="I221" s="2005">
        <v>100.72</v>
      </c>
      <c r="J221" s="1992"/>
    </row>
    <row r="222" spans="2:10" ht="30">
      <c r="B222" s="1734">
        <v>95570</v>
      </c>
      <c r="C222" s="1994" t="s">
        <v>2072</v>
      </c>
      <c r="D222" s="1993" t="s">
        <v>28</v>
      </c>
      <c r="E222" s="2002">
        <f t="shared" si="6"/>
        <v>62.92</v>
      </c>
      <c r="F222" s="2078">
        <f t="shared" si="7"/>
        <v>95570</v>
      </c>
      <c r="G222" s="1529"/>
      <c r="H222" s="2002">
        <v>60.99</v>
      </c>
      <c r="I222" s="2002">
        <v>62.92</v>
      </c>
      <c r="J222" s="1992"/>
    </row>
    <row r="223" spans="2:10" ht="30">
      <c r="B223" s="1733">
        <v>95571</v>
      </c>
      <c r="C223" s="2004" t="s">
        <v>2073</v>
      </c>
      <c r="D223" s="2003" t="s">
        <v>28</v>
      </c>
      <c r="E223" s="2005">
        <f t="shared" si="6"/>
        <v>81.86</v>
      </c>
      <c r="F223" s="2078">
        <f t="shared" si="7"/>
        <v>95571</v>
      </c>
      <c r="G223" s="1529"/>
      <c r="H223" s="2005">
        <v>79.41</v>
      </c>
      <c r="I223" s="2005">
        <v>81.86</v>
      </c>
      <c r="J223" s="1992"/>
    </row>
    <row r="224" spans="2:10" ht="30">
      <c r="B224" s="1734">
        <v>95572</v>
      </c>
      <c r="C224" s="1994" t="s">
        <v>2074</v>
      </c>
      <c r="D224" s="1993" t="s">
        <v>28</v>
      </c>
      <c r="E224" s="2002">
        <f t="shared" si="6"/>
        <v>109.07</v>
      </c>
      <c r="F224" s="2078">
        <f t="shared" si="7"/>
        <v>95572</v>
      </c>
      <c r="G224" s="1529"/>
      <c r="H224" s="2002">
        <v>106.08</v>
      </c>
      <c r="I224" s="2002">
        <v>109.07</v>
      </c>
      <c r="J224" s="1992"/>
    </row>
    <row r="225" spans="2:10">
      <c r="B225" s="1733">
        <v>73606</v>
      </c>
      <c r="C225" s="2004" t="s">
        <v>781</v>
      </c>
      <c r="D225" s="2003" t="s">
        <v>29</v>
      </c>
      <c r="E225" s="2005">
        <f t="shared" si="6"/>
        <v>120.01</v>
      </c>
      <c r="F225" s="2078">
        <f t="shared" si="7"/>
        <v>73606</v>
      </c>
      <c r="G225" s="1529"/>
      <c r="H225" s="2005">
        <v>109.39</v>
      </c>
      <c r="I225" s="2005">
        <v>120.01</v>
      </c>
      <c r="J225" s="1992"/>
    </row>
    <row r="226" spans="2:10">
      <c r="B226" s="1734">
        <v>73607</v>
      </c>
      <c r="C226" s="1994" t="s">
        <v>782</v>
      </c>
      <c r="D226" s="1993" t="s">
        <v>29</v>
      </c>
      <c r="E226" s="2002">
        <f t="shared" si="6"/>
        <v>80.010000000000005</v>
      </c>
      <c r="F226" s="2078">
        <f t="shared" si="7"/>
        <v>73607</v>
      </c>
      <c r="G226" s="1529"/>
      <c r="H226" s="2002">
        <v>72.930000000000007</v>
      </c>
      <c r="I226" s="2002">
        <v>80.010000000000005</v>
      </c>
      <c r="J226" s="1992"/>
    </row>
    <row r="227" spans="2:10">
      <c r="B227" s="1733">
        <v>83623</v>
      </c>
      <c r="C227" s="2004" t="s">
        <v>2075</v>
      </c>
      <c r="D227" s="2003" t="s">
        <v>28</v>
      </c>
      <c r="E227" s="2005">
        <f t="shared" si="6"/>
        <v>235.18</v>
      </c>
      <c r="F227" s="2078">
        <f t="shared" si="7"/>
        <v>83623</v>
      </c>
      <c r="G227" s="1529"/>
      <c r="H227" s="2005">
        <v>234.94</v>
      </c>
      <c r="I227" s="2005">
        <v>235.18</v>
      </c>
      <c r="J227" s="1992"/>
    </row>
    <row r="228" spans="2:10">
      <c r="B228" s="1734">
        <v>83624</v>
      </c>
      <c r="C228" s="1994" t="s">
        <v>2076</v>
      </c>
      <c r="D228" s="1993" t="s">
        <v>28</v>
      </c>
      <c r="E228" s="2002">
        <f t="shared" si="6"/>
        <v>165.64</v>
      </c>
      <c r="F228" s="2078">
        <f t="shared" si="7"/>
        <v>83624</v>
      </c>
      <c r="G228" s="1529"/>
      <c r="H228" s="2002">
        <v>165.4</v>
      </c>
      <c r="I228" s="2002">
        <v>165.64</v>
      </c>
      <c r="J228" s="1992"/>
    </row>
    <row r="229" spans="2:10">
      <c r="B229" s="1733">
        <v>83626</v>
      </c>
      <c r="C229" s="2004" t="s">
        <v>2077</v>
      </c>
      <c r="D229" s="2003" t="s">
        <v>28</v>
      </c>
      <c r="E229" s="2005">
        <f t="shared" si="6"/>
        <v>130.88</v>
      </c>
      <c r="F229" s="2078">
        <f t="shared" si="7"/>
        <v>83626</v>
      </c>
      <c r="G229" s="1529"/>
      <c r="H229" s="2005">
        <v>130.63999999999999</v>
      </c>
      <c r="I229" s="2005">
        <v>130.88</v>
      </c>
      <c r="J229" s="1992"/>
    </row>
    <row r="230" spans="2:10" ht="30">
      <c r="B230" s="1734">
        <v>83627</v>
      </c>
      <c r="C230" s="1994" t="s">
        <v>2078</v>
      </c>
      <c r="D230" s="1993" t="s">
        <v>29</v>
      </c>
      <c r="E230" s="2002">
        <f t="shared" si="6"/>
        <v>451.87</v>
      </c>
      <c r="F230" s="2078">
        <f t="shared" si="7"/>
        <v>83627</v>
      </c>
      <c r="G230" s="1529"/>
      <c r="H230" s="2002">
        <v>444.76</v>
      </c>
      <c r="I230" s="2002">
        <v>451.87</v>
      </c>
      <c r="J230" s="1992"/>
    </row>
    <row r="231" spans="2:10" ht="30">
      <c r="B231" s="1733">
        <v>83724</v>
      </c>
      <c r="C231" s="2004" t="s">
        <v>2079</v>
      </c>
      <c r="D231" s="2003" t="s">
        <v>25</v>
      </c>
      <c r="E231" s="2005">
        <f t="shared" si="6"/>
        <v>1.42</v>
      </c>
      <c r="F231" s="2078">
        <f t="shared" si="7"/>
        <v>83724</v>
      </c>
      <c r="G231" s="1529"/>
      <c r="H231" s="2005">
        <v>1.28</v>
      </c>
      <c r="I231" s="2005">
        <v>1.42</v>
      </c>
      <c r="J231" s="1992"/>
    </row>
    <row r="232" spans="2:10" ht="30">
      <c r="B232" s="1734">
        <v>83725</v>
      </c>
      <c r="C232" s="1994" t="s">
        <v>2080</v>
      </c>
      <c r="D232" s="1993" t="s">
        <v>25</v>
      </c>
      <c r="E232" s="2002">
        <f t="shared" si="6"/>
        <v>0.94</v>
      </c>
      <c r="F232" s="2078">
        <f t="shared" si="7"/>
        <v>83725</v>
      </c>
      <c r="G232" s="1529"/>
      <c r="H232" s="2002">
        <v>0.87</v>
      </c>
      <c r="I232" s="2002">
        <v>0.94</v>
      </c>
      <c r="J232" s="1992"/>
    </row>
    <row r="233" spans="2:10" ht="30">
      <c r="B233" s="1733">
        <v>83726</v>
      </c>
      <c r="C233" s="2004" t="s">
        <v>2081</v>
      </c>
      <c r="D233" s="2003" t="s">
        <v>25</v>
      </c>
      <c r="E233" s="2005">
        <f t="shared" si="6"/>
        <v>0.69</v>
      </c>
      <c r="F233" s="2078">
        <f t="shared" si="7"/>
        <v>83726</v>
      </c>
      <c r="G233" s="1529"/>
      <c r="H233" s="2005">
        <v>0.63</v>
      </c>
      <c r="I233" s="2005">
        <v>0.69</v>
      </c>
      <c r="J233" s="1992"/>
    </row>
    <row r="234" spans="2:10" ht="30">
      <c r="B234" s="1734">
        <v>97127</v>
      </c>
      <c r="C234" s="1994" t="s">
        <v>7156</v>
      </c>
      <c r="D234" s="1993" t="s">
        <v>28</v>
      </c>
      <c r="E234" s="2002">
        <f t="shared" si="6"/>
        <v>3.75</v>
      </c>
      <c r="F234" s="2078">
        <f t="shared" si="7"/>
        <v>97127</v>
      </c>
      <c r="G234" s="1529"/>
      <c r="H234" s="2002">
        <v>3.42</v>
      </c>
      <c r="I234" s="2002">
        <v>3.75</v>
      </c>
      <c r="J234" s="1992"/>
    </row>
    <row r="235" spans="2:10" ht="30">
      <c r="B235" s="1733">
        <v>97128</v>
      </c>
      <c r="C235" s="2004" t="s">
        <v>7157</v>
      </c>
      <c r="D235" s="2003" t="s">
        <v>28</v>
      </c>
      <c r="E235" s="2005">
        <f t="shared" si="6"/>
        <v>7.24</v>
      </c>
      <c r="F235" s="2078">
        <f t="shared" si="7"/>
        <v>97128</v>
      </c>
      <c r="G235" s="1529"/>
      <c r="H235" s="2005">
        <v>6.7</v>
      </c>
      <c r="I235" s="2005">
        <v>7.24</v>
      </c>
      <c r="J235" s="1992"/>
    </row>
    <row r="236" spans="2:10" ht="30">
      <c r="B236" s="1734">
        <v>97129</v>
      </c>
      <c r="C236" s="1994" t="s">
        <v>7158</v>
      </c>
      <c r="D236" s="1993" t="s">
        <v>28</v>
      </c>
      <c r="E236" s="2002">
        <f t="shared" si="6"/>
        <v>8.9</v>
      </c>
      <c r="F236" s="2078">
        <f t="shared" si="7"/>
        <v>97129</v>
      </c>
      <c r="G236" s="1529"/>
      <c r="H236" s="2002">
        <v>8.24</v>
      </c>
      <c r="I236" s="2002">
        <v>8.9</v>
      </c>
      <c r="J236" s="1992"/>
    </row>
    <row r="237" spans="2:10" ht="30">
      <c r="B237" s="1733">
        <v>97130</v>
      </c>
      <c r="C237" s="2004" t="s">
        <v>7159</v>
      </c>
      <c r="D237" s="2003" t="s">
        <v>28</v>
      </c>
      <c r="E237" s="2005">
        <f t="shared" si="6"/>
        <v>10.57</v>
      </c>
      <c r="F237" s="2078">
        <f t="shared" si="7"/>
        <v>97130</v>
      </c>
      <c r="G237" s="1529"/>
      <c r="H237" s="2005">
        <v>9.7799999999999994</v>
      </c>
      <c r="I237" s="2005">
        <v>10.57</v>
      </c>
      <c r="J237" s="1992"/>
    </row>
    <row r="238" spans="2:10" ht="30">
      <c r="B238" s="1734">
        <v>97131</v>
      </c>
      <c r="C238" s="1994" t="s">
        <v>7160</v>
      </c>
      <c r="D238" s="1993" t="s">
        <v>28</v>
      </c>
      <c r="E238" s="2002">
        <f t="shared" si="6"/>
        <v>12.22</v>
      </c>
      <c r="F238" s="2078">
        <f t="shared" si="7"/>
        <v>97131</v>
      </c>
      <c r="G238" s="1529"/>
      <c r="H238" s="2002">
        <v>11.31</v>
      </c>
      <c r="I238" s="2002">
        <v>12.22</v>
      </c>
      <c r="J238" s="1992"/>
    </row>
    <row r="239" spans="2:10" ht="30">
      <c r="B239" s="1733">
        <v>97132</v>
      </c>
      <c r="C239" s="2004" t="s">
        <v>7161</v>
      </c>
      <c r="D239" s="2003" t="s">
        <v>28</v>
      </c>
      <c r="E239" s="2005">
        <f t="shared" si="6"/>
        <v>13.89</v>
      </c>
      <c r="F239" s="2078">
        <f t="shared" si="7"/>
        <v>97132</v>
      </c>
      <c r="G239" s="1529"/>
      <c r="H239" s="2005">
        <v>12.84</v>
      </c>
      <c r="I239" s="2005">
        <v>13.89</v>
      </c>
      <c r="J239" s="1992"/>
    </row>
    <row r="240" spans="2:10" ht="30">
      <c r="B240" s="1734">
        <v>97133</v>
      </c>
      <c r="C240" s="1994" t="s">
        <v>7162</v>
      </c>
      <c r="D240" s="1993" t="s">
        <v>28</v>
      </c>
      <c r="E240" s="2002">
        <f t="shared" si="6"/>
        <v>17.21</v>
      </c>
      <c r="F240" s="2078">
        <f t="shared" si="7"/>
        <v>97133</v>
      </c>
      <c r="G240" s="1529"/>
      <c r="H240" s="2002">
        <v>15.93</v>
      </c>
      <c r="I240" s="2002">
        <v>17.21</v>
      </c>
      <c r="J240" s="1992"/>
    </row>
    <row r="241" spans="2:10" ht="30">
      <c r="B241" s="1733">
        <v>97134</v>
      </c>
      <c r="C241" s="2004" t="s">
        <v>7163</v>
      </c>
      <c r="D241" s="2003" t="s">
        <v>28</v>
      </c>
      <c r="E241" s="2005">
        <f t="shared" si="6"/>
        <v>1.71</v>
      </c>
      <c r="F241" s="2078">
        <f t="shared" si="7"/>
        <v>97134</v>
      </c>
      <c r="G241" s="1529"/>
      <c r="H241" s="2005">
        <v>1.57</v>
      </c>
      <c r="I241" s="2005">
        <v>1.71</v>
      </c>
      <c r="J241" s="1992"/>
    </row>
    <row r="242" spans="2:10" ht="30">
      <c r="B242" s="1734">
        <v>97135</v>
      </c>
      <c r="C242" s="1994" t="s">
        <v>7164</v>
      </c>
      <c r="D242" s="1993" t="s">
        <v>28</v>
      </c>
      <c r="E242" s="2002">
        <f t="shared" si="6"/>
        <v>3.69</v>
      </c>
      <c r="F242" s="2078">
        <f t="shared" si="7"/>
        <v>97135</v>
      </c>
      <c r="G242" s="1529"/>
      <c r="H242" s="2002">
        <v>3.46</v>
      </c>
      <c r="I242" s="2002">
        <v>3.69</v>
      </c>
      <c r="J242" s="1992"/>
    </row>
    <row r="243" spans="2:10" ht="30">
      <c r="B243" s="1733">
        <v>97136</v>
      </c>
      <c r="C243" s="2004" t="s">
        <v>7165</v>
      </c>
      <c r="D243" s="2003" t="s">
        <v>28</v>
      </c>
      <c r="E243" s="2005">
        <f t="shared" si="6"/>
        <v>4.54</v>
      </c>
      <c r="F243" s="2078">
        <f t="shared" si="7"/>
        <v>97136</v>
      </c>
      <c r="G243" s="1529"/>
      <c r="H243" s="2005">
        <v>4.26</v>
      </c>
      <c r="I243" s="2005">
        <v>4.54</v>
      </c>
      <c r="J243" s="1992"/>
    </row>
    <row r="244" spans="2:10" ht="30">
      <c r="B244" s="1734">
        <v>97137</v>
      </c>
      <c r="C244" s="1994" t="s">
        <v>7166</v>
      </c>
      <c r="D244" s="1993" t="s">
        <v>28</v>
      </c>
      <c r="E244" s="2002">
        <f t="shared" si="6"/>
        <v>5.39</v>
      </c>
      <c r="F244" s="2078">
        <f t="shared" si="7"/>
        <v>97137</v>
      </c>
      <c r="G244" s="1529"/>
      <c r="H244" s="2002">
        <v>5.0599999999999996</v>
      </c>
      <c r="I244" s="2002">
        <v>5.39</v>
      </c>
      <c r="J244" s="1992"/>
    </row>
    <row r="245" spans="2:10" ht="30">
      <c r="B245" s="1733">
        <v>97138</v>
      </c>
      <c r="C245" s="2004" t="s">
        <v>7167</v>
      </c>
      <c r="D245" s="2003" t="s">
        <v>28</v>
      </c>
      <c r="E245" s="2005">
        <f t="shared" si="6"/>
        <v>6.25</v>
      </c>
      <c r="F245" s="2078">
        <f t="shared" si="7"/>
        <v>97138</v>
      </c>
      <c r="G245" s="1529"/>
      <c r="H245" s="2005">
        <v>5.84</v>
      </c>
      <c r="I245" s="2005">
        <v>6.25</v>
      </c>
      <c r="J245" s="1992"/>
    </row>
    <row r="246" spans="2:10" ht="30">
      <c r="B246" s="1734">
        <v>97139</v>
      </c>
      <c r="C246" s="1994" t="s">
        <v>7168</v>
      </c>
      <c r="D246" s="1993" t="s">
        <v>28</v>
      </c>
      <c r="E246" s="2002">
        <f t="shared" si="6"/>
        <v>7.09</v>
      </c>
      <c r="F246" s="2078">
        <f t="shared" si="7"/>
        <v>97139</v>
      </c>
      <c r="G246" s="1529"/>
      <c r="H246" s="2002">
        <v>6.63</v>
      </c>
      <c r="I246" s="2002">
        <v>7.09</v>
      </c>
      <c r="J246" s="1992"/>
    </row>
    <row r="247" spans="2:10" ht="30">
      <c r="B247" s="1733">
        <v>97140</v>
      </c>
      <c r="C247" s="2004" t="s">
        <v>7169</v>
      </c>
      <c r="D247" s="2003" t="s">
        <v>28</v>
      </c>
      <c r="E247" s="2005">
        <f t="shared" si="6"/>
        <v>8.7799999999999994</v>
      </c>
      <c r="F247" s="2078">
        <f t="shared" si="7"/>
        <v>97140</v>
      </c>
      <c r="G247" s="1529"/>
      <c r="H247" s="2005">
        <v>8.23</v>
      </c>
      <c r="I247" s="2005">
        <v>8.7799999999999994</v>
      </c>
      <c r="J247" s="1992"/>
    </row>
    <row r="248" spans="2:10">
      <c r="B248" s="1734">
        <v>83520</v>
      </c>
      <c r="C248" s="1994" t="s">
        <v>48</v>
      </c>
      <c r="D248" s="1993" t="s">
        <v>29</v>
      </c>
      <c r="E248" s="2002">
        <f t="shared" si="6"/>
        <v>107.7</v>
      </c>
      <c r="F248" s="2078">
        <f t="shared" si="7"/>
        <v>83520</v>
      </c>
      <c r="G248" s="1529"/>
      <c r="H248" s="2002">
        <v>104.24</v>
      </c>
      <c r="I248" s="2002">
        <v>107.7</v>
      </c>
      <c r="J248" s="1992"/>
    </row>
    <row r="249" spans="2:10">
      <c r="B249" s="1733">
        <v>83531</v>
      </c>
      <c r="C249" s="2004" t="s">
        <v>2082</v>
      </c>
      <c r="D249" s="2003" t="s">
        <v>29</v>
      </c>
      <c r="E249" s="2005">
        <f t="shared" si="6"/>
        <v>287.44</v>
      </c>
      <c r="F249" s="2078">
        <f t="shared" si="7"/>
        <v>83531</v>
      </c>
      <c r="G249" s="1529"/>
      <c r="H249" s="2005">
        <v>284.93</v>
      </c>
      <c r="I249" s="2005">
        <v>287.44</v>
      </c>
      <c r="J249" s="1992"/>
    </row>
    <row r="250" spans="2:10">
      <c r="B250" s="1734">
        <v>83535</v>
      </c>
      <c r="C250" s="1994" t="s">
        <v>2083</v>
      </c>
      <c r="D250" s="1993" t="s">
        <v>29</v>
      </c>
      <c r="E250" s="2002">
        <f t="shared" si="6"/>
        <v>238.66</v>
      </c>
      <c r="F250" s="2078">
        <f t="shared" si="7"/>
        <v>83535</v>
      </c>
      <c r="G250" s="1529"/>
      <c r="H250" s="2002">
        <v>236.15</v>
      </c>
      <c r="I250" s="2002">
        <v>238.66</v>
      </c>
      <c r="J250" s="1992"/>
    </row>
    <row r="251" spans="2:10">
      <c r="B251" s="1733" t="s">
        <v>5614</v>
      </c>
      <c r="C251" s="2004" t="s">
        <v>49</v>
      </c>
      <c r="D251" s="2003" t="s">
        <v>29</v>
      </c>
      <c r="E251" s="2005">
        <f t="shared" si="6"/>
        <v>44.54</v>
      </c>
      <c r="F251" s="2078" t="str">
        <f t="shared" si="7"/>
        <v>73884/001</v>
      </c>
      <c r="G251" s="1529"/>
      <c r="H251" s="2005">
        <v>40.26</v>
      </c>
      <c r="I251" s="2005">
        <v>44.54</v>
      </c>
      <c r="J251" s="1992"/>
    </row>
    <row r="252" spans="2:10">
      <c r="B252" s="1734" t="s">
        <v>5615</v>
      </c>
      <c r="C252" s="1994" t="s">
        <v>50</v>
      </c>
      <c r="D252" s="1993" t="s">
        <v>29</v>
      </c>
      <c r="E252" s="2002">
        <f t="shared" si="6"/>
        <v>76.11</v>
      </c>
      <c r="F252" s="2078" t="str">
        <f t="shared" si="7"/>
        <v>73884/002</v>
      </c>
      <c r="G252" s="1529"/>
      <c r="H252" s="2002">
        <v>68.83</v>
      </c>
      <c r="I252" s="2002">
        <v>76.11</v>
      </c>
      <c r="J252" s="1992"/>
    </row>
    <row r="253" spans="2:10">
      <c r="B253" s="1733" t="s">
        <v>5616</v>
      </c>
      <c r="C253" s="2004" t="s">
        <v>51</v>
      </c>
      <c r="D253" s="2003" t="s">
        <v>29</v>
      </c>
      <c r="E253" s="2005">
        <f t="shared" si="6"/>
        <v>95.16</v>
      </c>
      <c r="F253" s="2078" t="str">
        <f t="shared" si="7"/>
        <v>73884/003</v>
      </c>
      <c r="G253" s="1529"/>
      <c r="H253" s="2005">
        <v>86.06</v>
      </c>
      <c r="I253" s="2005">
        <v>95.16</v>
      </c>
      <c r="J253" s="1992"/>
    </row>
    <row r="254" spans="2:10">
      <c r="B254" s="1734" t="s">
        <v>5617</v>
      </c>
      <c r="C254" s="1994" t="s">
        <v>52</v>
      </c>
      <c r="D254" s="1993" t="s">
        <v>29</v>
      </c>
      <c r="E254" s="2002">
        <f t="shared" si="6"/>
        <v>460.69</v>
      </c>
      <c r="F254" s="2078" t="str">
        <f t="shared" si="7"/>
        <v>73884/004</v>
      </c>
      <c r="G254" s="1529"/>
      <c r="H254" s="2002">
        <v>445.09</v>
      </c>
      <c r="I254" s="2002">
        <v>460.69</v>
      </c>
      <c r="J254" s="1992"/>
    </row>
    <row r="255" spans="2:10">
      <c r="B255" s="1733" t="s">
        <v>5618</v>
      </c>
      <c r="C255" s="2004" t="s">
        <v>53</v>
      </c>
      <c r="D255" s="2003" t="s">
        <v>29</v>
      </c>
      <c r="E255" s="2005">
        <f t="shared" si="6"/>
        <v>537.48</v>
      </c>
      <c r="F255" s="2078" t="str">
        <f t="shared" si="7"/>
        <v>73884/005</v>
      </c>
      <c r="G255" s="1529"/>
      <c r="H255" s="2005">
        <v>519.28</v>
      </c>
      <c r="I255" s="2005">
        <v>537.48</v>
      </c>
      <c r="J255" s="1992"/>
    </row>
    <row r="256" spans="2:10">
      <c r="B256" s="1734" t="s">
        <v>5619</v>
      </c>
      <c r="C256" s="1994" t="s">
        <v>54</v>
      </c>
      <c r="D256" s="1993" t="s">
        <v>29</v>
      </c>
      <c r="E256" s="2002">
        <f t="shared" si="6"/>
        <v>652.65</v>
      </c>
      <c r="F256" s="2078" t="str">
        <f t="shared" si="7"/>
        <v>73884/006</v>
      </c>
      <c r="G256" s="1529"/>
      <c r="H256" s="2002">
        <v>630.54999999999995</v>
      </c>
      <c r="I256" s="2002">
        <v>652.65</v>
      </c>
      <c r="J256" s="1992"/>
    </row>
    <row r="257" spans="2:10">
      <c r="B257" s="1733" t="s">
        <v>5620</v>
      </c>
      <c r="C257" s="2004" t="s">
        <v>55</v>
      </c>
      <c r="D257" s="2003" t="s">
        <v>29</v>
      </c>
      <c r="E257" s="2005">
        <f t="shared" si="6"/>
        <v>729.44</v>
      </c>
      <c r="F257" s="2078" t="str">
        <f t="shared" si="7"/>
        <v>73884/007</v>
      </c>
      <c r="G257" s="1529"/>
      <c r="H257" s="2005">
        <v>704.74</v>
      </c>
      <c r="I257" s="2005">
        <v>729.44</v>
      </c>
      <c r="J257" s="1992"/>
    </row>
    <row r="258" spans="2:10">
      <c r="B258" s="1734" t="s">
        <v>6291</v>
      </c>
      <c r="C258" s="1994" t="s">
        <v>56</v>
      </c>
      <c r="D258" s="1993" t="s">
        <v>29</v>
      </c>
      <c r="E258" s="2002">
        <f t="shared" si="6"/>
        <v>767.84</v>
      </c>
      <c r="F258" s="2078" t="str">
        <f t="shared" si="7"/>
        <v>73884/008</v>
      </c>
      <c r="G258" s="1529"/>
      <c r="H258" s="2002">
        <v>741.84</v>
      </c>
      <c r="I258" s="2002">
        <v>767.84</v>
      </c>
      <c r="J258" s="1992"/>
    </row>
    <row r="259" spans="2:10">
      <c r="B259" s="1733" t="s">
        <v>5621</v>
      </c>
      <c r="C259" s="2004" t="s">
        <v>57</v>
      </c>
      <c r="D259" s="2003" t="s">
        <v>29</v>
      </c>
      <c r="E259" s="2005">
        <f t="shared" ref="E259:E322" si="8">IF($K$2=$H$1,H259,I259)</f>
        <v>844.61</v>
      </c>
      <c r="F259" s="2078" t="str">
        <f t="shared" ref="F259:F322" si="9">IF(LEN($B259)=7,CONCATENATE(MID($B259,1,6),"00",RIGHT($B259,1)),IF(LEN($B259)=8,CONCATENATE(MID($B259,1,6),"0",RIGHT($B259,2)),$B259))</f>
        <v>73884/009</v>
      </c>
      <c r="G259" s="1529"/>
      <c r="H259" s="2005">
        <v>816.01</v>
      </c>
      <c r="I259" s="2005">
        <v>844.61</v>
      </c>
      <c r="J259" s="1992"/>
    </row>
    <row r="260" spans="2:10">
      <c r="B260" s="1734" t="s">
        <v>5622</v>
      </c>
      <c r="C260" s="1994" t="s">
        <v>58</v>
      </c>
      <c r="D260" s="1993" t="s">
        <v>29</v>
      </c>
      <c r="E260" s="2002">
        <f t="shared" si="8"/>
        <v>883</v>
      </c>
      <c r="F260" s="2078" t="str">
        <f t="shared" si="9"/>
        <v>73884/010</v>
      </c>
      <c r="G260" s="1529"/>
      <c r="H260" s="2002">
        <v>853.1</v>
      </c>
      <c r="I260" s="2002">
        <v>883</v>
      </c>
      <c r="J260" s="1992"/>
    </row>
    <row r="261" spans="2:10">
      <c r="B261" s="1733" t="s">
        <v>5623</v>
      </c>
      <c r="C261" s="2004" t="s">
        <v>59</v>
      </c>
      <c r="D261" s="2003" t="s">
        <v>29</v>
      </c>
      <c r="E261" s="2005">
        <f t="shared" si="8"/>
        <v>959.8</v>
      </c>
      <c r="F261" s="2078" t="str">
        <f t="shared" si="9"/>
        <v>73884/011</v>
      </c>
      <c r="G261" s="1529"/>
      <c r="H261" s="2005">
        <v>927.3</v>
      </c>
      <c r="I261" s="2005">
        <v>959.8</v>
      </c>
      <c r="J261" s="1992"/>
    </row>
    <row r="262" spans="2:10">
      <c r="B262" s="1734" t="s">
        <v>5624</v>
      </c>
      <c r="C262" s="1994" t="s">
        <v>60</v>
      </c>
      <c r="D262" s="1993" t="s">
        <v>29</v>
      </c>
      <c r="E262" s="2002">
        <f t="shared" si="8"/>
        <v>1036.57</v>
      </c>
      <c r="F262" s="2078" t="str">
        <f t="shared" si="9"/>
        <v>73884/012</v>
      </c>
      <c r="G262" s="1529"/>
      <c r="H262" s="2002">
        <v>1001.47</v>
      </c>
      <c r="I262" s="2002">
        <v>1036.57</v>
      </c>
      <c r="J262" s="1992"/>
    </row>
    <row r="263" spans="2:10">
      <c r="B263" s="1733" t="s">
        <v>5625</v>
      </c>
      <c r="C263" s="2004" t="s">
        <v>61</v>
      </c>
      <c r="D263" s="2003" t="s">
        <v>29</v>
      </c>
      <c r="E263" s="2005">
        <f t="shared" si="8"/>
        <v>1163.1099999999999</v>
      </c>
      <c r="F263" s="2078" t="str">
        <f t="shared" si="9"/>
        <v>73884/013</v>
      </c>
      <c r="G263" s="1529"/>
      <c r="H263" s="2005">
        <v>1118.31</v>
      </c>
      <c r="I263" s="2005">
        <v>1163.1099999999999</v>
      </c>
      <c r="J263" s="1992"/>
    </row>
    <row r="264" spans="2:10">
      <c r="B264" s="1734" t="s">
        <v>5626</v>
      </c>
      <c r="C264" s="1994" t="s">
        <v>62</v>
      </c>
      <c r="D264" s="1993" t="s">
        <v>29</v>
      </c>
      <c r="E264" s="2002">
        <f t="shared" si="8"/>
        <v>1163.1099999999999</v>
      </c>
      <c r="F264" s="2078" t="str">
        <f t="shared" si="9"/>
        <v>73884/014</v>
      </c>
      <c r="G264" s="1529"/>
      <c r="H264" s="2002">
        <v>1118.31</v>
      </c>
      <c r="I264" s="2002">
        <v>1163.1099999999999</v>
      </c>
      <c r="J264" s="1992"/>
    </row>
    <row r="265" spans="2:10">
      <c r="B265" s="1733" t="s">
        <v>5627</v>
      </c>
      <c r="C265" s="2004" t="s">
        <v>63</v>
      </c>
      <c r="D265" s="2003" t="s">
        <v>29</v>
      </c>
      <c r="E265" s="2005">
        <f t="shared" si="8"/>
        <v>1175.76</v>
      </c>
      <c r="F265" s="2078" t="str">
        <f t="shared" si="9"/>
        <v>73884/015</v>
      </c>
      <c r="G265" s="1529"/>
      <c r="H265" s="2005">
        <v>1129.75</v>
      </c>
      <c r="I265" s="2005">
        <v>1175.76</v>
      </c>
      <c r="J265" s="1992"/>
    </row>
    <row r="266" spans="2:10">
      <c r="B266" s="1734" t="s">
        <v>5628</v>
      </c>
      <c r="C266" s="1994" t="s">
        <v>64</v>
      </c>
      <c r="D266" s="1993" t="s">
        <v>29</v>
      </c>
      <c r="E266" s="2002">
        <f t="shared" si="8"/>
        <v>1329.26</v>
      </c>
      <c r="F266" s="2078" t="str">
        <f t="shared" si="9"/>
        <v>73884/016</v>
      </c>
      <c r="G266" s="1529"/>
      <c r="H266" s="2002">
        <v>1278.06</v>
      </c>
      <c r="I266" s="2002">
        <v>1329.26</v>
      </c>
      <c r="J266" s="1992"/>
    </row>
    <row r="267" spans="2:10">
      <c r="B267" s="1733" t="s">
        <v>5629</v>
      </c>
      <c r="C267" s="2004" t="s">
        <v>65</v>
      </c>
      <c r="D267" s="2003" t="s">
        <v>29</v>
      </c>
      <c r="E267" s="2005">
        <f t="shared" si="8"/>
        <v>23.76</v>
      </c>
      <c r="F267" s="2078" t="str">
        <f t="shared" si="9"/>
        <v>73885/001</v>
      </c>
      <c r="G267" s="1529"/>
      <c r="H267" s="2005">
        <v>21.48</v>
      </c>
      <c r="I267" s="2005">
        <v>23.76</v>
      </c>
      <c r="J267" s="1992"/>
    </row>
    <row r="268" spans="2:10">
      <c r="B268" s="1734" t="s">
        <v>5630</v>
      </c>
      <c r="C268" s="1994" t="s">
        <v>66</v>
      </c>
      <c r="D268" s="1993" t="s">
        <v>29</v>
      </c>
      <c r="E268" s="2002">
        <f t="shared" si="8"/>
        <v>28.53</v>
      </c>
      <c r="F268" s="2078" t="str">
        <f t="shared" si="9"/>
        <v>73885/002</v>
      </c>
      <c r="G268" s="1529"/>
      <c r="H268" s="2002">
        <v>25.8</v>
      </c>
      <c r="I268" s="2002">
        <v>28.53</v>
      </c>
      <c r="J268" s="1992"/>
    </row>
    <row r="269" spans="2:10">
      <c r="B269" s="1733" t="s">
        <v>5631</v>
      </c>
      <c r="C269" s="2004" t="s">
        <v>67</v>
      </c>
      <c r="D269" s="2003" t="s">
        <v>29</v>
      </c>
      <c r="E269" s="2005">
        <f t="shared" si="8"/>
        <v>32.340000000000003</v>
      </c>
      <c r="F269" s="2078" t="str">
        <f t="shared" si="9"/>
        <v>73885/003</v>
      </c>
      <c r="G269" s="1529"/>
      <c r="H269" s="2005">
        <v>29.25</v>
      </c>
      <c r="I269" s="2005">
        <v>32.340000000000003</v>
      </c>
      <c r="J269" s="1992"/>
    </row>
    <row r="270" spans="2:10">
      <c r="B270" s="1734" t="s">
        <v>5632</v>
      </c>
      <c r="C270" s="1994" t="s">
        <v>68</v>
      </c>
      <c r="D270" s="1993" t="s">
        <v>29</v>
      </c>
      <c r="E270" s="2002">
        <f t="shared" si="8"/>
        <v>168.91</v>
      </c>
      <c r="F270" s="2078" t="str">
        <f t="shared" si="9"/>
        <v>73885/004</v>
      </c>
      <c r="G270" s="1529"/>
      <c r="H270" s="2002">
        <v>163.19999999999999</v>
      </c>
      <c r="I270" s="2002">
        <v>168.91</v>
      </c>
      <c r="J270" s="1992"/>
    </row>
    <row r="271" spans="2:10">
      <c r="B271" s="1733" t="s">
        <v>5633</v>
      </c>
      <c r="C271" s="2004" t="s">
        <v>69</v>
      </c>
      <c r="D271" s="2003" t="s">
        <v>29</v>
      </c>
      <c r="E271" s="2005">
        <f t="shared" si="8"/>
        <v>218.82</v>
      </c>
      <c r="F271" s="2078" t="str">
        <f t="shared" si="9"/>
        <v>73885/005</v>
      </c>
      <c r="G271" s="1529"/>
      <c r="H271" s="2005">
        <v>211.4</v>
      </c>
      <c r="I271" s="2005">
        <v>218.82</v>
      </c>
      <c r="J271" s="1992"/>
    </row>
    <row r="272" spans="2:10">
      <c r="B272" s="1734" t="s">
        <v>5634</v>
      </c>
      <c r="C272" s="1994" t="s">
        <v>70</v>
      </c>
      <c r="D272" s="1993" t="s">
        <v>29</v>
      </c>
      <c r="E272" s="2002">
        <f t="shared" si="8"/>
        <v>257.20999999999998</v>
      </c>
      <c r="F272" s="2078" t="str">
        <f t="shared" si="9"/>
        <v>73885/006</v>
      </c>
      <c r="G272" s="1529"/>
      <c r="H272" s="2002">
        <v>248.5</v>
      </c>
      <c r="I272" s="2002">
        <v>257.20999999999998</v>
      </c>
      <c r="J272" s="1992"/>
    </row>
    <row r="273" spans="2:10">
      <c r="B273" s="1733" t="s">
        <v>5635</v>
      </c>
      <c r="C273" s="2004" t="s">
        <v>71</v>
      </c>
      <c r="D273" s="2003" t="s">
        <v>29</v>
      </c>
      <c r="E273" s="2005">
        <f t="shared" si="8"/>
        <v>280.25</v>
      </c>
      <c r="F273" s="2078" t="str">
        <f t="shared" si="9"/>
        <v>73885/007</v>
      </c>
      <c r="G273" s="1529"/>
      <c r="H273" s="2005">
        <v>270.76</v>
      </c>
      <c r="I273" s="2005">
        <v>280.25</v>
      </c>
      <c r="J273" s="1992"/>
    </row>
    <row r="274" spans="2:10">
      <c r="B274" s="1734" t="s">
        <v>5636</v>
      </c>
      <c r="C274" s="1994" t="s">
        <v>72</v>
      </c>
      <c r="D274" s="1993" t="s">
        <v>29</v>
      </c>
      <c r="E274" s="2002">
        <f t="shared" si="8"/>
        <v>307.12</v>
      </c>
      <c r="F274" s="2078" t="str">
        <f t="shared" si="9"/>
        <v>73885/008</v>
      </c>
      <c r="G274" s="1529"/>
      <c r="H274" s="2002">
        <v>296.72000000000003</v>
      </c>
      <c r="I274" s="2002">
        <v>307.12</v>
      </c>
      <c r="J274" s="1992"/>
    </row>
    <row r="275" spans="2:10">
      <c r="B275" s="1733" t="s">
        <v>5637</v>
      </c>
      <c r="C275" s="2004" t="s">
        <v>73</v>
      </c>
      <c r="D275" s="2003" t="s">
        <v>29</v>
      </c>
      <c r="E275" s="2005">
        <f t="shared" si="8"/>
        <v>337.84</v>
      </c>
      <c r="F275" s="2078" t="str">
        <f t="shared" si="9"/>
        <v>73885/009</v>
      </c>
      <c r="G275" s="1529"/>
      <c r="H275" s="2005">
        <v>326.39999999999998</v>
      </c>
      <c r="I275" s="2005">
        <v>337.84</v>
      </c>
      <c r="J275" s="1992"/>
    </row>
    <row r="276" spans="2:10">
      <c r="B276" s="1734" t="s">
        <v>5638</v>
      </c>
      <c r="C276" s="1994" t="s">
        <v>74</v>
      </c>
      <c r="D276" s="1993" t="s">
        <v>29</v>
      </c>
      <c r="E276" s="2002">
        <f t="shared" si="8"/>
        <v>364.71</v>
      </c>
      <c r="F276" s="2078" t="str">
        <f t="shared" si="9"/>
        <v>73885/010</v>
      </c>
      <c r="G276" s="1529"/>
      <c r="H276" s="2002">
        <v>352.37</v>
      </c>
      <c r="I276" s="2002">
        <v>364.71</v>
      </c>
      <c r="J276" s="1992"/>
    </row>
    <row r="277" spans="2:10">
      <c r="B277" s="1733" t="s">
        <v>5639</v>
      </c>
      <c r="C277" s="2004" t="s">
        <v>75</v>
      </c>
      <c r="D277" s="2003" t="s">
        <v>29</v>
      </c>
      <c r="E277" s="2005">
        <f t="shared" si="8"/>
        <v>383.92</v>
      </c>
      <c r="F277" s="2078" t="str">
        <f t="shared" si="9"/>
        <v>73885/011</v>
      </c>
      <c r="G277" s="1529"/>
      <c r="H277" s="2005">
        <v>370.92</v>
      </c>
      <c r="I277" s="2005">
        <v>383.92</v>
      </c>
      <c r="J277" s="1992"/>
    </row>
    <row r="278" spans="2:10">
      <c r="B278" s="1734" t="s">
        <v>5640</v>
      </c>
      <c r="C278" s="1994" t="s">
        <v>76</v>
      </c>
      <c r="D278" s="1993" t="s">
        <v>29</v>
      </c>
      <c r="E278" s="2002">
        <f t="shared" si="8"/>
        <v>437.66</v>
      </c>
      <c r="F278" s="2078" t="str">
        <f t="shared" si="9"/>
        <v>73885/012</v>
      </c>
      <c r="G278" s="1529"/>
      <c r="H278" s="2002">
        <v>422.83</v>
      </c>
      <c r="I278" s="2002">
        <v>437.66</v>
      </c>
      <c r="J278" s="1992"/>
    </row>
    <row r="279" spans="2:10">
      <c r="B279" s="1733">
        <v>92235</v>
      </c>
      <c r="C279" s="2004" t="s">
        <v>2084</v>
      </c>
      <c r="D279" s="2003" t="s">
        <v>0</v>
      </c>
      <c r="E279" s="2005">
        <f t="shared" si="8"/>
        <v>53.66</v>
      </c>
      <c r="F279" s="2078">
        <f t="shared" si="9"/>
        <v>92235</v>
      </c>
      <c r="G279" s="1529"/>
      <c r="H279" s="2005">
        <v>50.01</v>
      </c>
      <c r="I279" s="2005">
        <v>53.66</v>
      </c>
      <c r="J279" s="1992"/>
    </row>
    <row r="280" spans="2:10">
      <c r="B280" s="1734">
        <v>93206</v>
      </c>
      <c r="C280" s="1994" t="s">
        <v>2085</v>
      </c>
      <c r="D280" s="1993" t="s">
        <v>0</v>
      </c>
      <c r="E280" s="2002">
        <f t="shared" si="8"/>
        <v>767.59</v>
      </c>
      <c r="F280" s="2078">
        <f t="shared" si="9"/>
        <v>93206</v>
      </c>
      <c r="G280" s="1529"/>
      <c r="H280" s="2002">
        <v>732.27</v>
      </c>
      <c r="I280" s="2002">
        <v>767.59</v>
      </c>
      <c r="J280" s="1992"/>
    </row>
    <row r="281" spans="2:10" ht="30">
      <c r="B281" s="1733">
        <v>93207</v>
      </c>
      <c r="C281" s="2004" t="s">
        <v>2086</v>
      </c>
      <c r="D281" s="2003" t="s">
        <v>0</v>
      </c>
      <c r="E281" s="2005">
        <f t="shared" si="8"/>
        <v>646.34</v>
      </c>
      <c r="F281" s="2078">
        <f t="shared" si="9"/>
        <v>93207</v>
      </c>
      <c r="G281" s="1529"/>
      <c r="H281" s="2005">
        <v>625.96</v>
      </c>
      <c r="I281" s="2005">
        <v>646.34</v>
      </c>
      <c r="J281" s="1992"/>
    </row>
    <row r="282" spans="2:10">
      <c r="B282" s="1734">
        <v>93208</v>
      </c>
      <c r="C282" s="1994" t="s">
        <v>2087</v>
      </c>
      <c r="D282" s="1993" t="s">
        <v>0</v>
      </c>
      <c r="E282" s="2002">
        <f t="shared" si="8"/>
        <v>478.25</v>
      </c>
      <c r="F282" s="2078">
        <f t="shared" si="9"/>
        <v>93208</v>
      </c>
      <c r="G282" s="1529"/>
      <c r="H282" s="2002">
        <v>463.86</v>
      </c>
      <c r="I282" s="2002">
        <v>478.25</v>
      </c>
      <c r="J282" s="1992"/>
    </row>
    <row r="283" spans="2:10">
      <c r="B283" s="1733">
        <v>93209</v>
      </c>
      <c r="C283" s="2004" t="s">
        <v>2088</v>
      </c>
      <c r="D283" s="2003" t="s">
        <v>0</v>
      </c>
      <c r="E283" s="2005">
        <f t="shared" si="8"/>
        <v>594.79999999999995</v>
      </c>
      <c r="F283" s="2078">
        <f t="shared" si="9"/>
        <v>93209</v>
      </c>
      <c r="G283" s="1529"/>
      <c r="H283" s="2005">
        <v>568.64</v>
      </c>
      <c r="I283" s="2005">
        <v>594.79999999999995</v>
      </c>
      <c r="J283" s="1992"/>
    </row>
    <row r="284" spans="2:10" ht="30">
      <c r="B284" s="1734">
        <v>93210</v>
      </c>
      <c r="C284" s="1994" t="s">
        <v>2089</v>
      </c>
      <c r="D284" s="1993" t="s">
        <v>0</v>
      </c>
      <c r="E284" s="2002">
        <f t="shared" si="8"/>
        <v>351.82</v>
      </c>
      <c r="F284" s="2078">
        <f t="shared" si="9"/>
        <v>93210</v>
      </c>
      <c r="G284" s="1529"/>
      <c r="H284" s="2002">
        <v>339.95</v>
      </c>
      <c r="I284" s="2002">
        <v>351.82</v>
      </c>
      <c r="J284" s="1992"/>
    </row>
    <row r="285" spans="2:10">
      <c r="B285" s="1733">
        <v>93211</v>
      </c>
      <c r="C285" s="2004" t="s">
        <v>2090</v>
      </c>
      <c r="D285" s="2003" t="s">
        <v>0</v>
      </c>
      <c r="E285" s="2005">
        <f t="shared" si="8"/>
        <v>375.88</v>
      </c>
      <c r="F285" s="2078">
        <f t="shared" si="9"/>
        <v>93211</v>
      </c>
      <c r="G285" s="1529"/>
      <c r="H285" s="2005">
        <v>360.7</v>
      </c>
      <c r="I285" s="2005">
        <v>375.88</v>
      </c>
      <c r="J285" s="1992"/>
    </row>
    <row r="286" spans="2:10" ht="30">
      <c r="B286" s="1734">
        <v>93212</v>
      </c>
      <c r="C286" s="1994" t="s">
        <v>2091</v>
      </c>
      <c r="D286" s="1993" t="s">
        <v>0</v>
      </c>
      <c r="E286" s="2002">
        <f t="shared" si="8"/>
        <v>592.37</v>
      </c>
      <c r="F286" s="2078">
        <f t="shared" si="9"/>
        <v>93212</v>
      </c>
      <c r="G286" s="1529"/>
      <c r="H286" s="2002">
        <v>571.58000000000004</v>
      </c>
      <c r="I286" s="2002">
        <v>592.37</v>
      </c>
      <c r="J286" s="1992"/>
    </row>
    <row r="287" spans="2:10">
      <c r="B287" s="1733">
        <v>93213</v>
      </c>
      <c r="C287" s="2004" t="s">
        <v>2092</v>
      </c>
      <c r="D287" s="2003" t="s">
        <v>0</v>
      </c>
      <c r="E287" s="2005">
        <f t="shared" si="8"/>
        <v>685.81</v>
      </c>
      <c r="F287" s="2078">
        <f t="shared" si="9"/>
        <v>93213</v>
      </c>
      <c r="G287" s="1529"/>
      <c r="H287" s="2005">
        <v>657.16</v>
      </c>
      <c r="I287" s="2005">
        <v>685.81</v>
      </c>
      <c r="J287" s="1992"/>
    </row>
    <row r="288" spans="2:10" ht="30">
      <c r="B288" s="1734">
        <v>93214</v>
      </c>
      <c r="C288" s="1994" t="s">
        <v>7256</v>
      </c>
      <c r="D288" s="1993" t="s">
        <v>29</v>
      </c>
      <c r="E288" s="2002">
        <f t="shared" si="8"/>
        <v>3209.52</v>
      </c>
      <c r="F288" s="2078">
        <f t="shared" si="9"/>
        <v>93214</v>
      </c>
      <c r="G288" s="1529"/>
      <c r="H288" s="2002">
        <v>3176.16</v>
      </c>
      <c r="I288" s="2002">
        <v>3209.52</v>
      </c>
      <c r="J288" s="1992"/>
    </row>
    <row r="289" spans="2:10" ht="30">
      <c r="B289" s="1733">
        <v>93243</v>
      </c>
      <c r="C289" s="2004" t="s">
        <v>7257</v>
      </c>
      <c r="D289" s="2003" t="s">
        <v>29</v>
      </c>
      <c r="E289" s="2005">
        <f t="shared" si="8"/>
        <v>4831.05</v>
      </c>
      <c r="F289" s="2078">
        <f t="shared" si="9"/>
        <v>93243</v>
      </c>
      <c r="G289" s="1529"/>
      <c r="H289" s="2005">
        <v>4786.91</v>
      </c>
      <c r="I289" s="2005">
        <v>4831.05</v>
      </c>
      <c r="J289" s="1992"/>
    </row>
    <row r="290" spans="2:10">
      <c r="B290" s="1734">
        <v>93582</v>
      </c>
      <c r="C290" s="1994" t="s">
        <v>2093</v>
      </c>
      <c r="D290" s="1993" t="s">
        <v>0</v>
      </c>
      <c r="E290" s="2002">
        <f t="shared" si="8"/>
        <v>163.06</v>
      </c>
      <c r="F290" s="2078">
        <f t="shared" si="9"/>
        <v>93582</v>
      </c>
      <c r="G290" s="1529"/>
      <c r="H290" s="2002">
        <v>157.72</v>
      </c>
      <c r="I290" s="2002">
        <v>163.06</v>
      </c>
      <c r="J290" s="1992"/>
    </row>
    <row r="291" spans="2:10" ht="30">
      <c r="B291" s="1733">
        <v>93583</v>
      </c>
      <c r="C291" s="2004" t="s">
        <v>2094</v>
      </c>
      <c r="D291" s="2003" t="s">
        <v>0</v>
      </c>
      <c r="E291" s="2005">
        <f t="shared" si="8"/>
        <v>278.36</v>
      </c>
      <c r="F291" s="2078">
        <f t="shared" si="9"/>
        <v>93583</v>
      </c>
      <c r="G291" s="1529"/>
      <c r="H291" s="2005">
        <v>269.27999999999997</v>
      </c>
      <c r="I291" s="2005">
        <v>278.36</v>
      </c>
      <c r="J291" s="1992"/>
    </row>
    <row r="292" spans="2:10">
      <c r="B292" s="1734">
        <v>93584</v>
      </c>
      <c r="C292" s="1994" t="s">
        <v>2095</v>
      </c>
      <c r="D292" s="1993" t="s">
        <v>0</v>
      </c>
      <c r="E292" s="2002">
        <f t="shared" si="8"/>
        <v>469.83</v>
      </c>
      <c r="F292" s="2078">
        <f t="shared" si="9"/>
        <v>93584</v>
      </c>
      <c r="G292" s="1529"/>
      <c r="H292" s="2002">
        <v>454.1</v>
      </c>
      <c r="I292" s="2002">
        <v>469.83</v>
      </c>
      <c r="J292" s="1992"/>
    </row>
    <row r="293" spans="2:10">
      <c r="B293" s="1733">
        <v>93585</v>
      </c>
      <c r="C293" s="2004" t="s">
        <v>2096</v>
      </c>
      <c r="D293" s="2003" t="s">
        <v>0</v>
      </c>
      <c r="E293" s="2005">
        <f t="shared" si="8"/>
        <v>657.75</v>
      </c>
      <c r="F293" s="2078">
        <f t="shared" si="9"/>
        <v>93585</v>
      </c>
      <c r="G293" s="1529"/>
      <c r="H293" s="2005">
        <v>638.08000000000004</v>
      </c>
      <c r="I293" s="2005">
        <v>657.75</v>
      </c>
      <c r="J293" s="1992"/>
    </row>
    <row r="294" spans="2:10" ht="30">
      <c r="B294" s="1734">
        <v>98441</v>
      </c>
      <c r="C294" s="1994" t="s">
        <v>7643</v>
      </c>
      <c r="D294" s="1993" t="s">
        <v>0</v>
      </c>
      <c r="E294" s="2002">
        <f t="shared" si="8"/>
        <v>67.930000000000007</v>
      </c>
      <c r="F294" s="2078">
        <f t="shared" si="9"/>
        <v>98441</v>
      </c>
      <c r="G294" s="1529"/>
      <c r="H294" s="2002">
        <v>65.91</v>
      </c>
      <c r="I294" s="2002">
        <v>67.930000000000007</v>
      </c>
      <c r="J294" s="1992"/>
    </row>
    <row r="295" spans="2:10" ht="30">
      <c r="B295" s="1733">
        <v>98442</v>
      </c>
      <c r="C295" s="2004" t="s">
        <v>7644</v>
      </c>
      <c r="D295" s="2003" t="s">
        <v>0</v>
      </c>
      <c r="E295" s="2005">
        <f t="shared" si="8"/>
        <v>70.36</v>
      </c>
      <c r="F295" s="2078">
        <f t="shared" si="9"/>
        <v>98442</v>
      </c>
      <c r="G295" s="1529"/>
      <c r="H295" s="2005">
        <v>68.08</v>
      </c>
      <c r="I295" s="2005">
        <v>70.36</v>
      </c>
      <c r="J295" s="1992"/>
    </row>
    <row r="296" spans="2:10" ht="30">
      <c r="B296" s="1734">
        <v>98443</v>
      </c>
      <c r="C296" s="1994" t="s">
        <v>7645</v>
      </c>
      <c r="D296" s="1993" t="s">
        <v>0</v>
      </c>
      <c r="E296" s="2002">
        <f t="shared" si="8"/>
        <v>56.93</v>
      </c>
      <c r="F296" s="2078">
        <f t="shared" si="9"/>
        <v>98443</v>
      </c>
      <c r="G296" s="1529"/>
      <c r="H296" s="2002">
        <v>55.86</v>
      </c>
      <c r="I296" s="2002">
        <v>56.93</v>
      </c>
      <c r="J296" s="1992"/>
    </row>
    <row r="297" spans="2:10" ht="30">
      <c r="B297" s="1733">
        <v>98444</v>
      </c>
      <c r="C297" s="2004" t="s">
        <v>7646</v>
      </c>
      <c r="D297" s="2003" t="s">
        <v>0</v>
      </c>
      <c r="E297" s="2005">
        <f t="shared" si="8"/>
        <v>58.67</v>
      </c>
      <c r="F297" s="2078">
        <f t="shared" si="9"/>
        <v>98444</v>
      </c>
      <c r="G297" s="1529"/>
      <c r="H297" s="2005">
        <v>57.42</v>
      </c>
      <c r="I297" s="2005">
        <v>58.67</v>
      </c>
      <c r="J297" s="1992"/>
    </row>
    <row r="298" spans="2:10" ht="30">
      <c r="B298" s="1734">
        <v>98445</v>
      </c>
      <c r="C298" s="1994" t="s">
        <v>7647</v>
      </c>
      <c r="D298" s="1993" t="s">
        <v>0</v>
      </c>
      <c r="E298" s="2002">
        <f t="shared" si="8"/>
        <v>82.25</v>
      </c>
      <c r="F298" s="2078">
        <f t="shared" si="9"/>
        <v>98445</v>
      </c>
      <c r="G298" s="1529"/>
      <c r="H298" s="2002">
        <v>79.33</v>
      </c>
      <c r="I298" s="2002">
        <v>82.25</v>
      </c>
      <c r="J298" s="1992"/>
    </row>
    <row r="299" spans="2:10" ht="30">
      <c r="B299" s="1733">
        <v>98446</v>
      </c>
      <c r="C299" s="2004" t="s">
        <v>7648</v>
      </c>
      <c r="D299" s="2003" t="s">
        <v>0</v>
      </c>
      <c r="E299" s="2005">
        <f t="shared" si="8"/>
        <v>108.3</v>
      </c>
      <c r="F299" s="2078">
        <f t="shared" si="9"/>
        <v>98446</v>
      </c>
      <c r="G299" s="1529"/>
      <c r="H299" s="2005">
        <v>103.51</v>
      </c>
      <c r="I299" s="2005">
        <v>108.3</v>
      </c>
      <c r="J299" s="1992"/>
    </row>
    <row r="300" spans="2:10" ht="30">
      <c r="B300" s="1734">
        <v>98447</v>
      </c>
      <c r="C300" s="1994" t="s">
        <v>7649</v>
      </c>
      <c r="D300" s="1993" t="s">
        <v>0</v>
      </c>
      <c r="E300" s="2002">
        <f t="shared" si="8"/>
        <v>67.150000000000006</v>
      </c>
      <c r="F300" s="2078">
        <f t="shared" si="9"/>
        <v>98447</v>
      </c>
      <c r="G300" s="1529"/>
      <c r="H300" s="2002">
        <v>65.510000000000005</v>
      </c>
      <c r="I300" s="2002">
        <v>67.150000000000006</v>
      </c>
      <c r="J300" s="1992"/>
    </row>
    <row r="301" spans="2:10" ht="30">
      <c r="B301" s="1733">
        <v>98448</v>
      </c>
      <c r="C301" s="2004" t="s">
        <v>7650</v>
      </c>
      <c r="D301" s="2003" t="s">
        <v>0</v>
      </c>
      <c r="E301" s="2005">
        <f t="shared" si="8"/>
        <v>86.63</v>
      </c>
      <c r="F301" s="2078">
        <f t="shared" si="9"/>
        <v>98448</v>
      </c>
      <c r="G301" s="1529"/>
      <c r="H301" s="2005">
        <v>83.67</v>
      </c>
      <c r="I301" s="2005">
        <v>86.63</v>
      </c>
      <c r="J301" s="1992"/>
    </row>
    <row r="302" spans="2:10" ht="30">
      <c r="B302" s="1734">
        <v>98449</v>
      </c>
      <c r="C302" s="1994" t="s">
        <v>7651</v>
      </c>
      <c r="D302" s="1993" t="s">
        <v>0</v>
      </c>
      <c r="E302" s="2002">
        <f t="shared" si="8"/>
        <v>87.63</v>
      </c>
      <c r="F302" s="2078">
        <f t="shared" si="9"/>
        <v>98449</v>
      </c>
      <c r="G302" s="1529"/>
      <c r="H302" s="2002">
        <v>85.25</v>
      </c>
      <c r="I302" s="2002">
        <v>87.63</v>
      </c>
      <c r="J302" s="1992"/>
    </row>
    <row r="303" spans="2:10" ht="30">
      <c r="B303" s="1733">
        <v>98450</v>
      </c>
      <c r="C303" s="2004" t="s">
        <v>7652</v>
      </c>
      <c r="D303" s="2003" t="s">
        <v>0</v>
      </c>
      <c r="E303" s="2005">
        <f t="shared" si="8"/>
        <v>91.17</v>
      </c>
      <c r="F303" s="2078">
        <f t="shared" si="9"/>
        <v>98450</v>
      </c>
      <c r="G303" s="1529"/>
      <c r="H303" s="2005">
        <v>88.44</v>
      </c>
      <c r="I303" s="2005">
        <v>91.17</v>
      </c>
      <c r="J303" s="1992"/>
    </row>
    <row r="304" spans="2:10" ht="30">
      <c r="B304" s="1734">
        <v>98451</v>
      </c>
      <c r="C304" s="1994" t="s">
        <v>7653</v>
      </c>
      <c r="D304" s="1993" t="s">
        <v>0</v>
      </c>
      <c r="E304" s="2002">
        <f t="shared" si="8"/>
        <v>74.55</v>
      </c>
      <c r="F304" s="2078">
        <f t="shared" si="9"/>
        <v>98451</v>
      </c>
      <c r="G304" s="1529"/>
      <c r="H304" s="2002">
        <v>73.349999999999994</v>
      </c>
      <c r="I304" s="2002">
        <v>74.55</v>
      </c>
      <c r="J304" s="1992"/>
    </row>
    <row r="305" spans="2:10" ht="30">
      <c r="B305" s="1733">
        <v>98452</v>
      </c>
      <c r="C305" s="2004" t="s">
        <v>7654</v>
      </c>
      <c r="D305" s="2003" t="s">
        <v>0</v>
      </c>
      <c r="E305" s="2005">
        <f t="shared" si="8"/>
        <v>76.7</v>
      </c>
      <c r="F305" s="2078">
        <f t="shared" si="9"/>
        <v>98452</v>
      </c>
      <c r="G305" s="1529"/>
      <c r="H305" s="2005">
        <v>75.28</v>
      </c>
      <c r="I305" s="2005">
        <v>76.7</v>
      </c>
      <c r="J305" s="1992"/>
    </row>
    <row r="306" spans="2:10" ht="30">
      <c r="B306" s="1734">
        <v>98453</v>
      </c>
      <c r="C306" s="1994" t="s">
        <v>7655</v>
      </c>
      <c r="D306" s="1993" t="s">
        <v>0</v>
      </c>
      <c r="E306" s="2002">
        <f t="shared" si="8"/>
        <v>106.03</v>
      </c>
      <c r="F306" s="2078">
        <f t="shared" si="9"/>
        <v>98453</v>
      </c>
      <c r="G306" s="1529"/>
      <c r="H306" s="2002">
        <v>102.35</v>
      </c>
      <c r="I306" s="2002">
        <v>106.03</v>
      </c>
      <c r="J306" s="1992"/>
    </row>
    <row r="307" spans="2:10" ht="30">
      <c r="B307" s="1733">
        <v>98454</v>
      </c>
      <c r="C307" s="2004" t="s">
        <v>7656</v>
      </c>
      <c r="D307" s="2003" t="s">
        <v>0</v>
      </c>
      <c r="E307" s="2005">
        <f t="shared" si="8"/>
        <v>142.07</v>
      </c>
      <c r="F307" s="2078">
        <f t="shared" si="9"/>
        <v>98454</v>
      </c>
      <c r="G307" s="1529"/>
      <c r="H307" s="2005">
        <v>135.5</v>
      </c>
      <c r="I307" s="2005">
        <v>142.07</v>
      </c>
      <c r="J307" s="1992"/>
    </row>
    <row r="308" spans="2:10" ht="30">
      <c r="B308" s="1734">
        <v>98455</v>
      </c>
      <c r="C308" s="1994" t="s">
        <v>7657</v>
      </c>
      <c r="D308" s="1993" t="s">
        <v>0</v>
      </c>
      <c r="E308" s="2002">
        <f t="shared" si="8"/>
        <v>88.85</v>
      </c>
      <c r="F308" s="2078">
        <f t="shared" si="9"/>
        <v>98455</v>
      </c>
      <c r="G308" s="1529"/>
      <c r="H308" s="2002">
        <v>86.66</v>
      </c>
      <c r="I308" s="2002">
        <v>88.85</v>
      </c>
      <c r="J308" s="1992"/>
    </row>
    <row r="309" spans="2:10" ht="30">
      <c r="B309" s="1733">
        <v>98456</v>
      </c>
      <c r="C309" s="2004" t="s">
        <v>7658</v>
      </c>
      <c r="D309" s="2003" t="s">
        <v>0</v>
      </c>
      <c r="E309" s="2005">
        <f t="shared" si="8"/>
        <v>117.62</v>
      </c>
      <c r="F309" s="2078">
        <f t="shared" si="9"/>
        <v>98456</v>
      </c>
      <c r="G309" s="1529"/>
      <c r="H309" s="2005">
        <v>113.16</v>
      </c>
      <c r="I309" s="2005">
        <v>117.62</v>
      </c>
      <c r="J309" s="1992"/>
    </row>
    <row r="310" spans="2:10">
      <c r="B310" s="1734">
        <v>98458</v>
      </c>
      <c r="C310" s="1994" t="s">
        <v>7659</v>
      </c>
      <c r="D310" s="1993" t="s">
        <v>0</v>
      </c>
      <c r="E310" s="2002">
        <f t="shared" si="8"/>
        <v>63.98</v>
      </c>
      <c r="F310" s="2078">
        <f t="shared" si="9"/>
        <v>98458</v>
      </c>
      <c r="G310" s="1529"/>
      <c r="H310" s="2002">
        <v>62.34</v>
      </c>
      <c r="I310" s="2002">
        <v>63.98</v>
      </c>
      <c r="J310" s="1992"/>
    </row>
    <row r="311" spans="2:10">
      <c r="B311" s="1733">
        <v>98459</v>
      </c>
      <c r="C311" s="2004" t="s">
        <v>7660</v>
      </c>
      <c r="D311" s="2003" t="s">
        <v>0</v>
      </c>
      <c r="E311" s="2005">
        <f t="shared" si="8"/>
        <v>69.319999999999993</v>
      </c>
      <c r="F311" s="2078">
        <f t="shared" si="9"/>
        <v>98459</v>
      </c>
      <c r="G311" s="1529"/>
      <c r="H311" s="2005">
        <v>67.81</v>
      </c>
      <c r="I311" s="2005">
        <v>69.319999999999993</v>
      </c>
      <c r="J311" s="1992"/>
    </row>
    <row r="312" spans="2:10">
      <c r="B312" s="1734">
        <v>98460</v>
      </c>
      <c r="C312" s="1994" t="s">
        <v>7661</v>
      </c>
      <c r="D312" s="1993" t="s">
        <v>0</v>
      </c>
      <c r="E312" s="2002">
        <f t="shared" si="8"/>
        <v>58.12</v>
      </c>
      <c r="F312" s="2078">
        <f t="shared" si="9"/>
        <v>98460</v>
      </c>
      <c r="G312" s="1529"/>
      <c r="H312" s="2002">
        <v>57.46</v>
      </c>
      <c r="I312" s="2002">
        <v>58.12</v>
      </c>
      <c r="J312" s="1992"/>
    </row>
    <row r="313" spans="2:10">
      <c r="B313" s="1733">
        <v>98461</v>
      </c>
      <c r="C313" s="2004" t="s">
        <v>7662</v>
      </c>
      <c r="D313" s="2003" t="s">
        <v>29</v>
      </c>
      <c r="E313" s="2005">
        <f t="shared" si="8"/>
        <v>2671.43</v>
      </c>
      <c r="F313" s="2078">
        <f t="shared" si="9"/>
        <v>98461</v>
      </c>
      <c r="G313" s="1529"/>
      <c r="H313" s="2005">
        <v>2651.93</v>
      </c>
      <c r="I313" s="2005">
        <v>2671.43</v>
      </c>
      <c r="J313" s="1992"/>
    </row>
    <row r="314" spans="2:10">
      <c r="B314" s="1734">
        <v>98462</v>
      </c>
      <c r="C314" s="1994" t="s">
        <v>7663</v>
      </c>
      <c r="D314" s="1993" t="s">
        <v>29</v>
      </c>
      <c r="E314" s="2002">
        <f t="shared" si="8"/>
        <v>3922.33</v>
      </c>
      <c r="F314" s="2078">
        <f t="shared" si="9"/>
        <v>98462</v>
      </c>
      <c r="G314" s="1529"/>
      <c r="H314" s="2002">
        <v>3892.53</v>
      </c>
      <c r="I314" s="2002">
        <v>3922.33</v>
      </c>
      <c r="J314" s="1992"/>
    </row>
    <row r="315" spans="2:10">
      <c r="B315" s="1733" t="s">
        <v>23</v>
      </c>
      <c r="C315" s="2004" t="s">
        <v>783</v>
      </c>
      <c r="D315" s="2003" t="s">
        <v>0</v>
      </c>
      <c r="E315" s="2005">
        <f t="shared" si="8"/>
        <v>314.89</v>
      </c>
      <c r="F315" s="2078" t="str">
        <f t="shared" si="9"/>
        <v>74209/001</v>
      </c>
      <c r="G315" s="1529"/>
      <c r="H315" s="2005">
        <v>309.81</v>
      </c>
      <c r="I315" s="2005">
        <v>314.89</v>
      </c>
      <c r="J315" s="1992"/>
    </row>
    <row r="316" spans="2:10" ht="30">
      <c r="B316" s="1734" t="s">
        <v>5641</v>
      </c>
      <c r="C316" s="1994" t="s">
        <v>2097</v>
      </c>
      <c r="D316" s="1993" t="s">
        <v>77</v>
      </c>
      <c r="E316" s="2002">
        <f t="shared" si="8"/>
        <v>394.53</v>
      </c>
      <c r="F316" s="2078" t="str">
        <f t="shared" si="9"/>
        <v>73847/001</v>
      </c>
      <c r="G316" s="1529"/>
      <c r="H316" s="2002">
        <v>394.53</v>
      </c>
      <c r="I316" s="2002">
        <v>394.53</v>
      </c>
      <c r="J316" s="1992"/>
    </row>
    <row r="317" spans="2:10" ht="30">
      <c r="B317" s="1733">
        <v>5631</v>
      </c>
      <c r="C317" s="2004" t="s">
        <v>2098</v>
      </c>
      <c r="D317" s="2003" t="s">
        <v>78</v>
      </c>
      <c r="E317" s="2005">
        <f t="shared" si="8"/>
        <v>137.47</v>
      </c>
      <c r="F317" s="2078">
        <f t="shared" si="9"/>
        <v>5631</v>
      </c>
      <c r="G317" s="1529"/>
      <c r="H317" s="2005">
        <v>135.44999999999999</v>
      </c>
      <c r="I317" s="2005">
        <v>137.47</v>
      </c>
      <c r="J317" s="1992"/>
    </row>
    <row r="318" spans="2:10" ht="45">
      <c r="B318" s="1734">
        <v>5678</v>
      </c>
      <c r="C318" s="1994" t="s">
        <v>2099</v>
      </c>
      <c r="D318" s="1993" t="s">
        <v>78</v>
      </c>
      <c r="E318" s="2002">
        <f t="shared" si="8"/>
        <v>101.31</v>
      </c>
      <c r="F318" s="2078">
        <f t="shared" si="9"/>
        <v>5678</v>
      </c>
      <c r="G318" s="1529"/>
      <c r="H318" s="2002">
        <v>99.29</v>
      </c>
      <c r="I318" s="2002">
        <v>101.31</v>
      </c>
      <c r="J318" s="1992"/>
    </row>
    <row r="319" spans="2:10" ht="45">
      <c r="B319" s="1733">
        <v>5680</v>
      </c>
      <c r="C319" s="2004" t="s">
        <v>2100</v>
      </c>
      <c r="D319" s="2003" t="s">
        <v>78</v>
      </c>
      <c r="E319" s="2005">
        <f t="shared" si="8"/>
        <v>93.85</v>
      </c>
      <c r="F319" s="2078">
        <f t="shared" si="9"/>
        <v>5680</v>
      </c>
      <c r="G319" s="1529"/>
      <c r="H319" s="2005">
        <v>91.83</v>
      </c>
      <c r="I319" s="2005">
        <v>93.85</v>
      </c>
      <c r="J319" s="1992"/>
    </row>
    <row r="320" spans="2:10" ht="30">
      <c r="B320" s="1734">
        <v>5684</v>
      </c>
      <c r="C320" s="1994" t="s">
        <v>2101</v>
      </c>
      <c r="D320" s="1993" t="s">
        <v>78</v>
      </c>
      <c r="E320" s="2002">
        <f t="shared" si="8"/>
        <v>94.25</v>
      </c>
      <c r="F320" s="2078">
        <f t="shared" si="9"/>
        <v>5684</v>
      </c>
      <c r="G320" s="1529"/>
      <c r="H320" s="2002">
        <v>92.71</v>
      </c>
      <c r="I320" s="2002">
        <v>94.25</v>
      </c>
      <c r="J320" s="1992"/>
    </row>
    <row r="321" spans="2:10" ht="30">
      <c r="B321" s="1733">
        <v>5689</v>
      </c>
      <c r="C321" s="2004" t="s">
        <v>784</v>
      </c>
      <c r="D321" s="2003" t="s">
        <v>78</v>
      </c>
      <c r="E321" s="2005">
        <f t="shared" si="8"/>
        <v>3.03</v>
      </c>
      <c r="F321" s="2078">
        <f t="shared" si="9"/>
        <v>5689</v>
      </c>
      <c r="G321" s="1529"/>
      <c r="H321" s="2005">
        <v>3.03</v>
      </c>
      <c r="I321" s="2005">
        <v>3.03</v>
      </c>
      <c r="J321" s="1992"/>
    </row>
    <row r="322" spans="2:10">
      <c r="B322" s="1734">
        <v>5795</v>
      </c>
      <c r="C322" s="1994" t="s">
        <v>1385</v>
      </c>
      <c r="D322" s="1993" t="s">
        <v>78</v>
      </c>
      <c r="E322" s="2002">
        <f t="shared" si="8"/>
        <v>15.57</v>
      </c>
      <c r="F322" s="2078">
        <f t="shared" si="9"/>
        <v>5795</v>
      </c>
      <c r="G322" s="1529"/>
      <c r="H322" s="2002">
        <v>14.37</v>
      </c>
      <c r="I322" s="2002">
        <v>15.57</v>
      </c>
      <c r="J322" s="1992"/>
    </row>
    <row r="323" spans="2:10" ht="30">
      <c r="B323" s="1733">
        <v>5811</v>
      </c>
      <c r="C323" s="2004" t="s">
        <v>2102</v>
      </c>
      <c r="D323" s="2003" t="s">
        <v>78</v>
      </c>
      <c r="E323" s="2005">
        <f t="shared" ref="E323:E386" si="10">IF($K$2=$H$1,H323,I323)</f>
        <v>170.75</v>
      </c>
      <c r="F323" s="2078">
        <f t="shared" ref="F323:F386" si="11">IF(LEN($B323)=7,CONCATENATE(MID($B323,1,6),"00",RIGHT($B323,1)),IF(LEN($B323)=8,CONCATENATE(MID($B323,1,6),"0",RIGHT($B323,2)),$B323))</f>
        <v>5811</v>
      </c>
      <c r="G323" s="1529"/>
      <c r="H323" s="2005">
        <v>169.2</v>
      </c>
      <c r="I323" s="2005">
        <v>170.75</v>
      </c>
      <c r="J323" s="1992"/>
    </row>
    <row r="324" spans="2:10">
      <c r="B324" s="1734">
        <v>5823</v>
      </c>
      <c r="C324" s="1994" t="s">
        <v>1386</v>
      </c>
      <c r="D324" s="1993" t="s">
        <v>78</v>
      </c>
      <c r="E324" s="2002">
        <f t="shared" si="10"/>
        <v>168.46</v>
      </c>
      <c r="F324" s="2078">
        <f t="shared" si="11"/>
        <v>5823</v>
      </c>
      <c r="G324" s="1529"/>
      <c r="H324" s="2002">
        <v>160.80000000000001</v>
      </c>
      <c r="I324" s="2002">
        <v>168.46</v>
      </c>
      <c r="J324" s="1992"/>
    </row>
    <row r="325" spans="2:10" ht="30">
      <c r="B325" s="1733">
        <v>5824</v>
      </c>
      <c r="C325" s="2004" t="s">
        <v>2103</v>
      </c>
      <c r="D325" s="2003" t="s">
        <v>78</v>
      </c>
      <c r="E325" s="2005">
        <f t="shared" si="10"/>
        <v>136.51</v>
      </c>
      <c r="F325" s="2078">
        <f t="shared" si="11"/>
        <v>5824</v>
      </c>
      <c r="G325" s="1529"/>
      <c r="H325" s="2005">
        <v>134.87</v>
      </c>
      <c r="I325" s="2005">
        <v>136.51</v>
      </c>
      <c r="J325" s="1992"/>
    </row>
    <row r="326" spans="2:10" ht="30">
      <c r="B326" s="1734">
        <v>5835</v>
      </c>
      <c r="C326" s="1994" t="s">
        <v>2104</v>
      </c>
      <c r="D326" s="1993" t="s">
        <v>78</v>
      </c>
      <c r="E326" s="2002">
        <f t="shared" si="10"/>
        <v>226.7</v>
      </c>
      <c r="F326" s="2078">
        <f t="shared" si="11"/>
        <v>5835</v>
      </c>
      <c r="G326" s="1529"/>
      <c r="H326" s="2002">
        <v>224.77</v>
      </c>
      <c r="I326" s="2002">
        <v>226.7</v>
      </c>
      <c r="J326" s="1992"/>
    </row>
    <row r="327" spans="2:10">
      <c r="B327" s="1733">
        <v>5839</v>
      </c>
      <c r="C327" s="2004" t="s">
        <v>2105</v>
      </c>
      <c r="D327" s="2003" t="s">
        <v>78</v>
      </c>
      <c r="E327" s="2005">
        <f t="shared" si="10"/>
        <v>4.4800000000000004</v>
      </c>
      <c r="F327" s="2078">
        <f t="shared" si="11"/>
        <v>5839</v>
      </c>
      <c r="G327" s="1529"/>
      <c r="H327" s="2005">
        <v>4.4800000000000004</v>
      </c>
      <c r="I327" s="2005">
        <v>4.4800000000000004</v>
      </c>
      <c r="J327" s="1992"/>
    </row>
    <row r="328" spans="2:10">
      <c r="B328" s="1734">
        <v>5843</v>
      </c>
      <c r="C328" s="1994" t="s">
        <v>785</v>
      </c>
      <c r="D328" s="1993" t="s">
        <v>78</v>
      </c>
      <c r="E328" s="2002">
        <f t="shared" si="10"/>
        <v>102.19</v>
      </c>
      <c r="F328" s="2078">
        <f t="shared" si="11"/>
        <v>5843</v>
      </c>
      <c r="G328" s="1529"/>
      <c r="H328" s="2002">
        <v>100.65</v>
      </c>
      <c r="I328" s="2002">
        <v>102.19</v>
      </c>
      <c r="J328" s="1992"/>
    </row>
    <row r="329" spans="2:10">
      <c r="B329" s="1733">
        <v>5847</v>
      </c>
      <c r="C329" s="2004" t="s">
        <v>2106</v>
      </c>
      <c r="D329" s="2003" t="s">
        <v>78</v>
      </c>
      <c r="E329" s="2005">
        <f t="shared" si="10"/>
        <v>172.12</v>
      </c>
      <c r="F329" s="2078">
        <f t="shared" si="11"/>
        <v>5847</v>
      </c>
      <c r="G329" s="1529"/>
      <c r="H329" s="2005">
        <v>170.58</v>
      </c>
      <c r="I329" s="2005">
        <v>172.12</v>
      </c>
      <c r="J329" s="1992"/>
    </row>
    <row r="330" spans="2:10" ht="30">
      <c r="B330" s="1734">
        <v>5851</v>
      </c>
      <c r="C330" s="1994" t="s">
        <v>79</v>
      </c>
      <c r="D330" s="1993" t="s">
        <v>78</v>
      </c>
      <c r="E330" s="2002">
        <f t="shared" si="10"/>
        <v>162.04</v>
      </c>
      <c r="F330" s="2078">
        <f t="shared" si="11"/>
        <v>5851</v>
      </c>
      <c r="G330" s="1529"/>
      <c r="H330" s="2002">
        <v>160.5</v>
      </c>
      <c r="I330" s="2002">
        <v>162.04</v>
      </c>
      <c r="J330" s="1992"/>
    </row>
    <row r="331" spans="2:10">
      <c r="B331" s="1733">
        <v>5855</v>
      </c>
      <c r="C331" s="2004" t="s">
        <v>2107</v>
      </c>
      <c r="D331" s="2003" t="s">
        <v>78</v>
      </c>
      <c r="E331" s="2005">
        <f t="shared" si="10"/>
        <v>418.84</v>
      </c>
      <c r="F331" s="2078">
        <f t="shared" si="11"/>
        <v>5855</v>
      </c>
      <c r="G331" s="1529"/>
      <c r="H331" s="2005">
        <v>417.3</v>
      </c>
      <c r="I331" s="2005">
        <v>418.84</v>
      </c>
      <c r="J331" s="1992"/>
    </row>
    <row r="332" spans="2:10" ht="30">
      <c r="B332" s="1734">
        <v>5863</v>
      </c>
      <c r="C332" s="1994" t="s">
        <v>2108</v>
      </c>
      <c r="D332" s="1993" t="s">
        <v>78</v>
      </c>
      <c r="E332" s="2002">
        <f t="shared" si="10"/>
        <v>11.14</v>
      </c>
      <c r="F332" s="2078">
        <f t="shared" si="11"/>
        <v>5863</v>
      </c>
      <c r="G332" s="1529"/>
      <c r="H332" s="2002">
        <v>11.14</v>
      </c>
      <c r="I332" s="2002">
        <v>11.14</v>
      </c>
      <c r="J332" s="1992"/>
    </row>
    <row r="333" spans="2:10" ht="30">
      <c r="B333" s="1733">
        <v>5867</v>
      </c>
      <c r="C333" s="2004" t="s">
        <v>2109</v>
      </c>
      <c r="D333" s="2003" t="s">
        <v>78</v>
      </c>
      <c r="E333" s="2005">
        <f t="shared" si="10"/>
        <v>91.17</v>
      </c>
      <c r="F333" s="2078">
        <f t="shared" si="11"/>
        <v>5867</v>
      </c>
      <c r="G333" s="1529"/>
      <c r="H333" s="2005">
        <v>89.63</v>
      </c>
      <c r="I333" s="2005">
        <v>91.17</v>
      </c>
      <c r="J333" s="1992"/>
    </row>
    <row r="334" spans="2:10" ht="45">
      <c r="B334" s="1734">
        <v>5875</v>
      </c>
      <c r="C334" s="1994" t="s">
        <v>2110</v>
      </c>
      <c r="D334" s="1993" t="s">
        <v>78</v>
      </c>
      <c r="E334" s="2002">
        <f t="shared" si="10"/>
        <v>92.78</v>
      </c>
      <c r="F334" s="2078">
        <f t="shared" si="11"/>
        <v>5875</v>
      </c>
      <c r="G334" s="1529"/>
      <c r="H334" s="2002">
        <v>90.76</v>
      </c>
      <c r="I334" s="2002">
        <v>92.78</v>
      </c>
      <c r="J334" s="1992"/>
    </row>
    <row r="335" spans="2:10" ht="30">
      <c r="B335" s="1733">
        <v>5879</v>
      </c>
      <c r="C335" s="2004" t="s">
        <v>2111</v>
      </c>
      <c r="D335" s="2003" t="s">
        <v>78</v>
      </c>
      <c r="E335" s="2005">
        <f t="shared" si="10"/>
        <v>74.680000000000007</v>
      </c>
      <c r="F335" s="2078">
        <f t="shared" si="11"/>
        <v>5879</v>
      </c>
      <c r="G335" s="1529"/>
      <c r="H335" s="2005">
        <v>73.14</v>
      </c>
      <c r="I335" s="2005">
        <v>74.680000000000007</v>
      </c>
      <c r="J335" s="1992"/>
    </row>
    <row r="336" spans="2:10" ht="30">
      <c r="B336" s="1734">
        <v>5882</v>
      </c>
      <c r="C336" s="1994" t="s">
        <v>2112</v>
      </c>
      <c r="D336" s="1993" t="s">
        <v>78</v>
      </c>
      <c r="E336" s="2002">
        <f t="shared" si="10"/>
        <v>76.89</v>
      </c>
      <c r="F336" s="2078">
        <f t="shared" si="11"/>
        <v>5882</v>
      </c>
      <c r="G336" s="1529"/>
      <c r="H336" s="2002">
        <v>75.39</v>
      </c>
      <c r="I336" s="2002">
        <v>76.89</v>
      </c>
      <c r="J336" s="1992"/>
    </row>
    <row r="337" spans="2:10" ht="30">
      <c r="B337" s="1733">
        <v>5890</v>
      </c>
      <c r="C337" s="2004" t="s">
        <v>786</v>
      </c>
      <c r="D337" s="2003" t="s">
        <v>78</v>
      </c>
      <c r="E337" s="2005">
        <f t="shared" si="10"/>
        <v>136.63999999999999</v>
      </c>
      <c r="F337" s="2078">
        <f t="shared" si="11"/>
        <v>5890</v>
      </c>
      <c r="G337" s="1529"/>
      <c r="H337" s="2005">
        <v>135</v>
      </c>
      <c r="I337" s="2005">
        <v>136.63999999999999</v>
      </c>
      <c r="J337" s="1992"/>
    </row>
    <row r="338" spans="2:10" ht="30">
      <c r="B338" s="1734">
        <v>5894</v>
      </c>
      <c r="C338" s="1994" t="s">
        <v>2113</v>
      </c>
      <c r="D338" s="1993" t="s">
        <v>78</v>
      </c>
      <c r="E338" s="2002">
        <f t="shared" si="10"/>
        <v>134.63999999999999</v>
      </c>
      <c r="F338" s="2078">
        <f t="shared" si="11"/>
        <v>5894</v>
      </c>
      <c r="G338" s="1529"/>
      <c r="H338" s="2002">
        <v>133</v>
      </c>
      <c r="I338" s="2002">
        <v>134.63999999999999</v>
      </c>
      <c r="J338" s="1992"/>
    </row>
    <row r="339" spans="2:10" ht="30">
      <c r="B339" s="1733">
        <v>5901</v>
      </c>
      <c r="C339" s="2004" t="s">
        <v>2114</v>
      </c>
      <c r="D339" s="2003" t="s">
        <v>78</v>
      </c>
      <c r="E339" s="2005">
        <f t="shared" si="10"/>
        <v>170.88</v>
      </c>
      <c r="F339" s="2078">
        <f t="shared" si="11"/>
        <v>5901</v>
      </c>
      <c r="G339" s="1529"/>
      <c r="H339" s="2005">
        <v>169.24</v>
      </c>
      <c r="I339" s="2005">
        <v>170.88</v>
      </c>
      <c r="J339" s="1992"/>
    </row>
    <row r="340" spans="2:10" ht="30">
      <c r="B340" s="1734">
        <v>5909</v>
      </c>
      <c r="C340" s="1994" t="s">
        <v>787</v>
      </c>
      <c r="D340" s="1993" t="s">
        <v>78</v>
      </c>
      <c r="E340" s="2002">
        <f t="shared" si="10"/>
        <v>22.99</v>
      </c>
      <c r="F340" s="2078">
        <f t="shared" si="11"/>
        <v>5909</v>
      </c>
      <c r="G340" s="1529"/>
      <c r="H340" s="2002">
        <v>21.49</v>
      </c>
      <c r="I340" s="2002">
        <v>22.99</v>
      </c>
      <c r="J340" s="1992"/>
    </row>
    <row r="341" spans="2:10">
      <c r="B341" s="1733">
        <v>5921</v>
      </c>
      <c r="C341" s="2004" t="s">
        <v>2115</v>
      </c>
      <c r="D341" s="2003" t="s">
        <v>78</v>
      </c>
      <c r="E341" s="2005">
        <f t="shared" si="10"/>
        <v>2.37</v>
      </c>
      <c r="F341" s="2078">
        <f t="shared" si="11"/>
        <v>5921</v>
      </c>
      <c r="G341" s="1529"/>
      <c r="H341" s="2005">
        <v>2.37</v>
      </c>
      <c r="I341" s="2005">
        <v>2.37</v>
      </c>
      <c r="J341" s="1992"/>
    </row>
    <row r="342" spans="2:10" ht="30">
      <c r="B342" s="1734">
        <v>5928</v>
      </c>
      <c r="C342" s="1994" t="s">
        <v>2116</v>
      </c>
      <c r="D342" s="1993" t="s">
        <v>78</v>
      </c>
      <c r="E342" s="2002">
        <f t="shared" si="10"/>
        <v>144.44</v>
      </c>
      <c r="F342" s="2078">
        <f t="shared" si="11"/>
        <v>5928</v>
      </c>
      <c r="G342" s="1529"/>
      <c r="H342" s="2002">
        <v>142.49</v>
      </c>
      <c r="I342" s="2002">
        <v>144.44</v>
      </c>
      <c r="J342" s="1992"/>
    </row>
    <row r="343" spans="2:10" ht="30">
      <c r="B343" s="1733">
        <v>5932</v>
      </c>
      <c r="C343" s="2004" t="s">
        <v>80</v>
      </c>
      <c r="D343" s="2003" t="s">
        <v>78</v>
      </c>
      <c r="E343" s="2005">
        <f t="shared" si="10"/>
        <v>148.87</v>
      </c>
      <c r="F343" s="2078">
        <f t="shared" si="11"/>
        <v>5932</v>
      </c>
      <c r="G343" s="1529"/>
      <c r="H343" s="2005">
        <v>146.57</v>
      </c>
      <c r="I343" s="2005">
        <v>148.87</v>
      </c>
      <c r="J343" s="1992"/>
    </row>
    <row r="344" spans="2:10" ht="30">
      <c r="B344" s="1734">
        <v>5940</v>
      </c>
      <c r="C344" s="1994" t="s">
        <v>2117</v>
      </c>
      <c r="D344" s="1993" t="s">
        <v>78</v>
      </c>
      <c r="E344" s="2002">
        <f t="shared" si="10"/>
        <v>119.96</v>
      </c>
      <c r="F344" s="2078">
        <f t="shared" si="11"/>
        <v>5940</v>
      </c>
      <c r="G344" s="1529"/>
      <c r="H344" s="2002">
        <v>118.29</v>
      </c>
      <c r="I344" s="2002">
        <v>119.96</v>
      </c>
      <c r="J344" s="1992"/>
    </row>
    <row r="345" spans="2:10" ht="30">
      <c r="B345" s="1733">
        <v>5944</v>
      </c>
      <c r="C345" s="2004" t="s">
        <v>2118</v>
      </c>
      <c r="D345" s="2003" t="s">
        <v>78</v>
      </c>
      <c r="E345" s="2005">
        <f t="shared" si="10"/>
        <v>170.17</v>
      </c>
      <c r="F345" s="2078">
        <f t="shared" si="11"/>
        <v>5944</v>
      </c>
      <c r="G345" s="1529"/>
      <c r="H345" s="2005">
        <v>168.5</v>
      </c>
      <c r="I345" s="2005">
        <v>170.17</v>
      </c>
      <c r="J345" s="1992"/>
    </row>
    <row r="346" spans="2:10" ht="30">
      <c r="B346" s="1734">
        <v>5953</v>
      </c>
      <c r="C346" s="1994" t="s">
        <v>788</v>
      </c>
      <c r="D346" s="1993" t="s">
        <v>78</v>
      </c>
      <c r="E346" s="2002">
        <f t="shared" si="10"/>
        <v>37.380000000000003</v>
      </c>
      <c r="F346" s="2078">
        <f t="shared" si="11"/>
        <v>5953</v>
      </c>
      <c r="G346" s="1529"/>
      <c r="H346" s="2002">
        <v>37.380000000000003</v>
      </c>
      <c r="I346" s="2002">
        <v>37.380000000000003</v>
      </c>
      <c r="J346" s="1992"/>
    </row>
    <row r="347" spans="2:10" ht="30">
      <c r="B347" s="1733">
        <v>6259</v>
      </c>
      <c r="C347" s="2004" t="s">
        <v>2119</v>
      </c>
      <c r="D347" s="2003" t="s">
        <v>78</v>
      </c>
      <c r="E347" s="2005">
        <f t="shared" si="10"/>
        <v>141.53</v>
      </c>
      <c r="F347" s="2078">
        <f t="shared" si="11"/>
        <v>6259</v>
      </c>
      <c r="G347" s="1529"/>
      <c r="H347" s="2005">
        <v>139.88999999999999</v>
      </c>
      <c r="I347" s="2005">
        <v>141.53</v>
      </c>
      <c r="J347" s="1992"/>
    </row>
    <row r="348" spans="2:10" ht="30">
      <c r="B348" s="1734">
        <v>6879</v>
      </c>
      <c r="C348" s="1994" t="s">
        <v>2120</v>
      </c>
      <c r="D348" s="1993" t="s">
        <v>78</v>
      </c>
      <c r="E348" s="2002">
        <f t="shared" si="10"/>
        <v>131.32</v>
      </c>
      <c r="F348" s="2078">
        <f t="shared" si="11"/>
        <v>6879</v>
      </c>
      <c r="G348" s="1529"/>
      <c r="H348" s="2002">
        <v>129.78</v>
      </c>
      <c r="I348" s="2002">
        <v>131.32</v>
      </c>
      <c r="J348" s="1992"/>
    </row>
    <row r="349" spans="2:10">
      <c r="B349" s="1733">
        <v>7030</v>
      </c>
      <c r="C349" s="2004" t="s">
        <v>2121</v>
      </c>
      <c r="D349" s="2003" t="s">
        <v>78</v>
      </c>
      <c r="E349" s="2005">
        <f t="shared" si="10"/>
        <v>175.01</v>
      </c>
      <c r="F349" s="2078">
        <f t="shared" si="11"/>
        <v>7030</v>
      </c>
      <c r="G349" s="1529"/>
      <c r="H349" s="2005">
        <v>175.01</v>
      </c>
      <c r="I349" s="2005">
        <v>175.01</v>
      </c>
      <c r="J349" s="1992"/>
    </row>
    <row r="350" spans="2:10" ht="30">
      <c r="B350" s="1734">
        <v>7042</v>
      </c>
      <c r="C350" s="1994" t="s">
        <v>2122</v>
      </c>
      <c r="D350" s="1993" t="s">
        <v>78</v>
      </c>
      <c r="E350" s="2002">
        <f t="shared" si="10"/>
        <v>5.0199999999999996</v>
      </c>
      <c r="F350" s="2078">
        <f t="shared" si="11"/>
        <v>7042</v>
      </c>
      <c r="G350" s="1529"/>
      <c r="H350" s="2002">
        <v>5.0199999999999996</v>
      </c>
      <c r="I350" s="2002">
        <v>5.0199999999999996</v>
      </c>
      <c r="J350" s="1992"/>
    </row>
    <row r="351" spans="2:10" ht="30">
      <c r="B351" s="1733">
        <v>7049</v>
      </c>
      <c r="C351" s="2004" t="s">
        <v>2123</v>
      </c>
      <c r="D351" s="2003" t="s">
        <v>78</v>
      </c>
      <c r="E351" s="2005">
        <f t="shared" si="10"/>
        <v>132.13</v>
      </c>
      <c r="F351" s="2078">
        <f t="shared" si="11"/>
        <v>7049</v>
      </c>
      <c r="G351" s="1529"/>
      <c r="H351" s="2005">
        <v>130.59</v>
      </c>
      <c r="I351" s="2005">
        <v>132.13</v>
      </c>
      <c r="J351" s="1992"/>
    </row>
    <row r="352" spans="2:10" ht="30">
      <c r="B352" s="1734">
        <v>67826</v>
      </c>
      <c r="C352" s="1994" t="s">
        <v>2124</v>
      </c>
      <c r="D352" s="1993" t="s">
        <v>78</v>
      </c>
      <c r="E352" s="2002">
        <f t="shared" si="10"/>
        <v>145.81</v>
      </c>
      <c r="F352" s="2078">
        <f t="shared" si="11"/>
        <v>67826</v>
      </c>
      <c r="G352" s="1529"/>
      <c r="H352" s="2002">
        <v>144.26</v>
      </c>
      <c r="I352" s="2002">
        <v>145.81</v>
      </c>
      <c r="J352" s="1992"/>
    </row>
    <row r="353" spans="2:10">
      <c r="B353" s="1733">
        <v>73417</v>
      </c>
      <c r="C353" s="2004" t="s">
        <v>2125</v>
      </c>
      <c r="D353" s="2003" t="s">
        <v>78</v>
      </c>
      <c r="E353" s="2005">
        <f t="shared" si="10"/>
        <v>116.34</v>
      </c>
      <c r="F353" s="2078">
        <f t="shared" si="11"/>
        <v>73417</v>
      </c>
      <c r="G353" s="1529"/>
      <c r="H353" s="2005">
        <v>116.34</v>
      </c>
      <c r="I353" s="2005">
        <v>116.34</v>
      </c>
      <c r="J353" s="1992"/>
    </row>
    <row r="354" spans="2:10" ht="30">
      <c r="B354" s="1734">
        <v>73436</v>
      </c>
      <c r="C354" s="1994" t="s">
        <v>789</v>
      </c>
      <c r="D354" s="1993" t="s">
        <v>78</v>
      </c>
      <c r="E354" s="2002">
        <f t="shared" si="10"/>
        <v>126.53</v>
      </c>
      <c r="F354" s="2078">
        <f t="shared" si="11"/>
        <v>73436</v>
      </c>
      <c r="G354" s="1529"/>
      <c r="H354" s="2002">
        <v>121.91</v>
      </c>
      <c r="I354" s="2002">
        <v>126.53</v>
      </c>
      <c r="J354" s="1992"/>
    </row>
    <row r="355" spans="2:10" ht="30">
      <c r="B355" s="1733">
        <v>73467</v>
      </c>
      <c r="C355" s="2004" t="s">
        <v>2126</v>
      </c>
      <c r="D355" s="2003" t="s">
        <v>78</v>
      </c>
      <c r="E355" s="2005">
        <f t="shared" si="10"/>
        <v>138.86000000000001</v>
      </c>
      <c r="F355" s="2078">
        <f t="shared" si="11"/>
        <v>73467</v>
      </c>
      <c r="G355" s="1529"/>
      <c r="H355" s="2005">
        <v>137.22</v>
      </c>
      <c r="I355" s="2005">
        <v>138.86000000000001</v>
      </c>
      <c r="J355" s="1992"/>
    </row>
    <row r="356" spans="2:10" ht="30">
      <c r="B356" s="1734">
        <v>73536</v>
      </c>
      <c r="C356" s="1994" t="s">
        <v>2127</v>
      </c>
      <c r="D356" s="1993" t="s">
        <v>78</v>
      </c>
      <c r="E356" s="2002">
        <f t="shared" si="10"/>
        <v>4.21</v>
      </c>
      <c r="F356" s="2078">
        <f t="shared" si="11"/>
        <v>73536</v>
      </c>
      <c r="G356" s="1529"/>
      <c r="H356" s="2002">
        <v>4.21</v>
      </c>
      <c r="I356" s="2002">
        <v>4.21</v>
      </c>
      <c r="J356" s="1992"/>
    </row>
    <row r="357" spans="2:10" ht="30">
      <c r="B357" s="1733">
        <v>83362</v>
      </c>
      <c r="C357" s="2004" t="s">
        <v>2128</v>
      </c>
      <c r="D357" s="2003" t="s">
        <v>78</v>
      </c>
      <c r="E357" s="2005">
        <f t="shared" si="10"/>
        <v>176.75</v>
      </c>
      <c r="F357" s="2078">
        <f t="shared" si="11"/>
        <v>83362</v>
      </c>
      <c r="G357" s="1529"/>
      <c r="H357" s="2005">
        <v>175.11</v>
      </c>
      <c r="I357" s="2005">
        <v>176.75</v>
      </c>
      <c r="J357" s="1992"/>
    </row>
    <row r="358" spans="2:10" ht="30">
      <c r="B358" s="1734">
        <v>83765</v>
      </c>
      <c r="C358" s="1994" t="s">
        <v>2129</v>
      </c>
      <c r="D358" s="1993" t="s">
        <v>78</v>
      </c>
      <c r="E358" s="2002">
        <f t="shared" si="10"/>
        <v>68.19</v>
      </c>
      <c r="F358" s="2078">
        <f t="shared" si="11"/>
        <v>83765</v>
      </c>
      <c r="G358" s="1529"/>
      <c r="H358" s="2002">
        <v>66.17</v>
      </c>
      <c r="I358" s="2002">
        <v>68.19</v>
      </c>
      <c r="J358" s="1992"/>
    </row>
    <row r="359" spans="2:10" ht="30">
      <c r="B359" s="1733">
        <v>87445</v>
      </c>
      <c r="C359" s="2004" t="s">
        <v>790</v>
      </c>
      <c r="D359" s="2003" t="s">
        <v>78</v>
      </c>
      <c r="E359" s="2005">
        <f t="shared" si="10"/>
        <v>3.21</v>
      </c>
      <c r="F359" s="2078">
        <f t="shared" si="11"/>
        <v>87445</v>
      </c>
      <c r="G359" s="1529"/>
      <c r="H359" s="2005">
        <v>3.21</v>
      </c>
      <c r="I359" s="2005">
        <v>3.21</v>
      </c>
      <c r="J359" s="1992"/>
    </row>
    <row r="360" spans="2:10" ht="30">
      <c r="B360" s="1734">
        <v>88386</v>
      </c>
      <c r="C360" s="1994" t="s">
        <v>2130</v>
      </c>
      <c r="D360" s="1993" t="s">
        <v>78</v>
      </c>
      <c r="E360" s="2002">
        <f t="shared" si="10"/>
        <v>3.01</v>
      </c>
      <c r="F360" s="2078">
        <f t="shared" si="11"/>
        <v>88386</v>
      </c>
      <c r="G360" s="1529"/>
      <c r="H360" s="2002">
        <v>3.01</v>
      </c>
      <c r="I360" s="2002">
        <v>3.01</v>
      </c>
      <c r="J360" s="1992"/>
    </row>
    <row r="361" spans="2:10" ht="30">
      <c r="B361" s="1733">
        <v>88393</v>
      </c>
      <c r="C361" s="2004" t="s">
        <v>2131</v>
      </c>
      <c r="D361" s="2003" t="s">
        <v>78</v>
      </c>
      <c r="E361" s="2005">
        <f t="shared" si="10"/>
        <v>4.0999999999999996</v>
      </c>
      <c r="F361" s="2078">
        <f t="shared" si="11"/>
        <v>88393</v>
      </c>
      <c r="G361" s="1529"/>
      <c r="H361" s="2005">
        <v>4.0999999999999996</v>
      </c>
      <c r="I361" s="2005">
        <v>4.0999999999999996</v>
      </c>
      <c r="J361" s="1992"/>
    </row>
    <row r="362" spans="2:10" ht="30">
      <c r="B362" s="1734">
        <v>88399</v>
      </c>
      <c r="C362" s="1994" t="s">
        <v>2132</v>
      </c>
      <c r="D362" s="1993" t="s">
        <v>78</v>
      </c>
      <c r="E362" s="2002">
        <f t="shared" si="10"/>
        <v>2.27</v>
      </c>
      <c r="F362" s="2078">
        <f t="shared" si="11"/>
        <v>88399</v>
      </c>
      <c r="G362" s="1529"/>
      <c r="H362" s="2002">
        <v>2.27</v>
      </c>
      <c r="I362" s="2002">
        <v>2.27</v>
      </c>
      <c r="J362" s="1992"/>
    </row>
    <row r="363" spans="2:10" ht="30">
      <c r="B363" s="1733">
        <v>88418</v>
      </c>
      <c r="C363" s="2004" t="s">
        <v>791</v>
      </c>
      <c r="D363" s="2003" t="s">
        <v>78</v>
      </c>
      <c r="E363" s="2005">
        <f t="shared" si="10"/>
        <v>10.47</v>
      </c>
      <c r="F363" s="2078">
        <f t="shared" si="11"/>
        <v>88418</v>
      </c>
      <c r="G363" s="1529"/>
      <c r="H363" s="2005">
        <v>10.47</v>
      </c>
      <c r="I363" s="2005">
        <v>10.47</v>
      </c>
      <c r="J363" s="1992"/>
    </row>
    <row r="364" spans="2:10" ht="30">
      <c r="B364" s="1734">
        <v>88433</v>
      </c>
      <c r="C364" s="1994" t="s">
        <v>2133</v>
      </c>
      <c r="D364" s="1993" t="s">
        <v>78</v>
      </c>
      <c r="E364" s="2002">
        <f t="shared" si="10"/>
        <v>13.05</v>
      </c>
      <c r="F364" s="2078">
        <f t="shared" si="11"/>
        <v>88433</v>
      </c>
      <c r="G364" s="1529"/>
      <c r="H364" s="2002">
        <v>13.05</v>
      </c>
      <c r="I364" s="2002">
        <v>13.05</v>
      </c>
      <c r="J364" s="1992"/>
    </row>
    <row r="365" spans="2:10" ht="30">
      <c r="B365" s="1733">
        <v>88830</v>
      </c>
      <c r="C365" s="2004" t="s">
        <v>6045</v>
      </c>
      <c r="D365" s="2003" t="s">
        <v>78</v>
      </c>
      <c r="E365" s="2005">
        <f t="shared" si="10"/>
        <v>1.1000000000000001</v>
      </c>
      <c r="F365" s="2078">
        <f t="shared" si="11"/>
        <v>88830</v>
      </c>
      <c r="G365" s="1529"/>
      <c r="H365" s="2005">
        <v>1.1000000000000001</v>
      </c>
      <c r="I365" s="2005">
        <v>1.1000000000000001</v>
      </c>
      <c r="J365" s="1992"/>
    </row>
    <row r="366" spans="2:10">
      <c r="B366" s="1734">
        <v>88843</v>
      </c>
      <c r="C366" s="1994" t="s">
        <v>2134</v>
      </c>
      <c r="D366" s="1993" t="s">
        <v>78</v>
      </c>
      <c r="E366" s="2002">
        <f t="shared" si="10"/>
        <v>135.96</v>
      </c>
      <c r="F366" s="2078">
        <f t="shared" si="11"/>
        <v>88843</v>
      </c>
      <c r="G366" s="1529"/>
      <c r="H366" s="2002">
        <v>134.41999999999999</v>
      </c>
      <c r="I366" s="2002">
        <v>135.96</v>
      </c>
      <c r="J366" s="1992"/>
    </row>
    <row r="367" spans="2:10" ht="30">
      <c r="B367" s="1733">
        <v>88907</v>
      </c>
      <c r="C367" s="2004" t="s">
        <v>2135</v>
      </c>
      <c r="D367" s="2003" t="s">
        <v>78</v>
      </c>
      <c r="E367" s="2005">
        <f t="shared" si="10"/>
        <v>167.25</v>
      </c>
      <c r="F367" s="2078">
        <f t="shared" si="11"/>
        <v>88907</v>
      </c>
      <c r="G367" s="1529"/>
      <c r="H367" s="2005">
        <v>165.23</v>
      </c>
      <c r="I367" s="2005">
        <v>167.25</v>
      </c>
      <c r="J367" s="1992"/>
    </row>
    <row r="368" spans="2:10" ht="30">
      <c r="B368" s="1734">
        <v>89021</v>
      </c>
      <c r="C368" s="1994" t="s">
        <v>2136</v>
      </c>
      <c r="D368" s="1993" t="s">
        <v>78</v>
      </c>
      <c r="E368" s="2002">
        <f t="shared" si="10"/>
        <v>1.52</v>
      </c>
      <c r="F368" s="2078">
        <f t="shared" si="11"/>
        <v>89021</v>
      </c>
      <c r="G368" s="1529"/>
      <c r="H368" s="2002">
        <v>1.52</v>
      </c>
      <c r="I368" s="2002">
        <v>1.52</v>
      </c>
      <c r="J368" s="1992"/>
    </row>
    <row r="369" spans="2:10">
      <c r="B369" s="1733">
        <v>89028</v>
      </c>
      <c r="C369" s="2004" t="s">
        <v>82</v>
      </c>
      <c r="D369" s="2003" t="s">
        <v>78</v>
      </c>
      <c r="E369" s="2005">
        <f t="shared" si="10"/>
        <v>162.15</v>
      </c>
      <c r="F369" s="2078">
        <f t="shared" si="11"/>
        <v>89028</v>
      </c>
      <c r="G369" s="1529"/>
      <c r="H369" s="2005">
        <v>162.15</v>
      </c>
      <c r="I369" s="2005">
        <v>162.15</v>
      </c>
      <c r="J369" s="1992"/>
    </row>
    <row r="370" spans="2:10">
      <c r="B370" s="1734">
        <v>89032</v>
      </c>
      <c r="C370" s="1994" t="s">
        <v>2137</v>
      </c>
      <c r="D370" s="1993" t="s">
        <v>78</v>
      </c>
      <c r="E370" s="2002">
        <f t="shared" si="10"/>
        <v>120.43</v>
      </c>
      <c r="F370" s="2078">
        <f t="shared" si="11"/>
        <v>89032</v>
      </c>
      <c r="G370" s="1529"/>
      <c r="H370" s="2002">
        <v>118.89</v>
      </c>
      <c r="I370" s="2002">
        <v>120.43</v>
      </c>
      <c r="J370" s="1992"/>
    </row>
    <row r="371" spans="2:10">
      <c r="B371" s="1733">
        <v>89035</v>
      </c>
      <c r="C371" s="2004" t="s">
        <v>792</v>
      </c>
      <c r="D371" s="2003" t="s">
        <v>78</v>
      </c>
      <c r="E371" s="2005">
        <f t="shared" si="10"/>
        <v>76.89</v>
      </c>
      <c r="F371" s="2078">
        <f t="shared" si="11"/>
        <v>89035</v>
      </c>
      <c r="G371" s="1529"/>
      <c r="H371" s="2005">
        <v>75.349999999999994</v>
      </c>
      <c r="I371" s="2005">
        <v>76.89</v>
      </c>
      <c r="J371" s="1992"/>
    </row>
    <row r="372" spans="2:10" ht="30">
      <c r="B372" s="1734">
        <v>89225</v>
      </c>
      <c r="C372" s="1994" t="s">
        <v>2138</v>
      </c>
      <c r="D372" s="1993" t="s">
        <v>78</v>
      </c>
      <c r="E372" s="2002">
        <f t="shared" si="10"/>
        <v>3.16</v>
      </c>
      <c r="F372" s="2078">
        <f t="shared" si="11"/>
        <v>89225</v>
      </c>
      <c r="G372" s="1529"/>
      <c r="H372" s="2002">
        <v>3.16</v>
      </c>
      <c r="I372" s="2002">
        <v>3.16</v>
      </c>
      <c r="J372" s="1992"/>
    </row>
    <row r="373" spans="2:10">
      <c r="B373" s="1733">
        <v>89234</v>
      </c>
      <c r="C373" s="2004" t="s">
        <v>2139</v>
      </c>
      <c r="D373" s="2003" t="s">
        <v>78</v>
      </c>
      <c r="E373" s="2005">
        <f t="shared" si="10"/>
        <v>350.88</v>
      </c>
      <c r="F373" s="2078">
        <f t="shared" si="11"/>
        <v>89234</v>
      </c>
      <c r="G373" s="1529"/>
      <c r="H373" s="2005">
        <v>348.95</v>
      </c>
      <c r="I373" s="2005">
        <v>350.88</v>
      </c>
      <c r="J373" s="1992"/>
    </row>
    <row r="374" spans="2:10">
      <c r="B374" s="1734">
        <v>89242</v>
      </c>
      <c r="C374" s="1994" t="s">
        <v>2140</v>
      </c>
      <c r="D374" s="1993" t="s">
        <v>78</v>
      </c>
      <c r="E374" s="2002">
        <f t="shared" si="10"/>
        <v>828.82</v>
      </c>
      <c r="F374" s="2078">
        <f t="shared" si="11"/>
        <v>89242</v>
      </c>
      <c r="G374" s="1529"/>
      <c r="H374" s="2002">
        <v>826.89</v>
      </c>
      <c r="I374" s="2002">
        <v>828.82</v>
      </c>
      <c r="J374" s="1992"/>
    </row>
    <row r="375" spans="2:10">
      <c r="B375" s="1733">
        <v>89250</v>
      </c>
      <c r="C375" s="2004" t="s">
        <v>793</v>
      </c>
      <c r="D375" s="2003" t="s">
        <v>78</v>
      </c>
      <c r="E375" s="2005">
        <f t="shared" si="10"/>
        <v>693.3</v>
      </c>
      <c r="F375" s="2078">
        <f t="shared" si="11"/>
        <v>89250</v>
      </c>
      <c r="G375" s="1529"/>
      <c r="H375" s="2005">
        <v>691.37</v>
      </c>
      <c r="I375" s="2005">
        <v>693.3</v>
      </c>
      <c r="J375" s="1992"/>
    </row>
    <row r="376" spans="2:10" ht="30">
      <c r="B376" s="1734">
        <v>89257</v>
      </c>
      <c r="C376" s="1994" t="s">
        <v>2141</v>
      </c>
      <c r="D376" s="1993" t="s">
        <v>78</v>
      </c>
      <c r="E376" s="2002">
        <f t="shared" si="10"/>
        <v>196.38</v>
      </c>
      <c r="F376" s="2078">
        <f t="shared" si="11"/>
        <v>89257</v>
      </c>
      <c r="G376" s="1529"/>
      <c r="H376" s="2002">
        <v>194.45</v>
      </c>
      <c r="I376" s="2002">
        <v>196.38</v>
      </c>
      <c r="J376" s="1992"/>
    </row>
    <row r="377" spans="2:10" ht="30">
      <c r="B377" s="1733">
        <v>89272</v>
      </c>
      <c r="C377" s="2004" t="s">
        <v>2142</v>
      </c>
      <c r="D377" s="2003" t="s">
        <v>78</v>
      </c>
      <c r="E377" s="2005">
        <f t="shared" si="10"/>
        <v>154.82</v>
      </c>
      <c r="F377" s="2078">
        <f t="shared" si="11"/>
        <v>89272</v>
      </c>
      <c r="G377" s="1529"/>
      <c r="H377" s="2005">
        <v>153.35</v>
      </c>
      <c r="I377" s="2005">
        <v>154.82</v>
      </c>
      <c r="J377" s="1992"/>
    </row>
    <row r="378" spans="2:10" ht="30">
      <c r="B378" s="1734">
        <v>89278</v>
      </c>
      <c r="C378" s="1994" t="s">
        <v>2143</v>
      </c>
      <c r="D378" s="1993" t="s">
        <v>78</v>
      </c>
      <c r="E378" s="2002">
        <f t="shared" si="10"/>
        <v>7.46</v>
      </c>
      <c r="F378" s="2078">
        <f t="shared" si="11"/>
        <v>89278</v>
      </c>
      <c r="G378" s="1529"/>
      <c r="H378" s="2002">
        <v>7.46</v>
      </c>
      <c r="I378" s="2002">
        <v>7.46</v>
      </c>
      <c r="J378" s="1992"/>
    </row>
    <row r="379" spans="2:10">
      <c r="B379" s="1733">
        <v>89843</v>
      </c>
      <c r="C379" s="2004" t="s">
        <v>83</v>
      </c>
      <c r="D379" s="2003" t="s">
        <v>78</v>
      </c>
      <c r="E379" s="2005">
        <f t="shared" si="10"/>
        <v>148.22</v>
      </c>
      <c r="F379" s="2078">
        <f t="shared" si="11"/>
        <v>89843</v>
      </c>
      <c r="G379" s="1529"/>
      <c r="H379" s="2005">
        <v>144.74</v>
      </c>
      <c r="I379" s="2005">
        <v>148.22</v>
      </c>
      <c r="J379" s="1992"/>
    </row>
    <row r="380" spans="2:10" ht="30">
      <c r="B380" s="1734">
        <v>89876</v>
      </c>
      <c r="C380" s="1994" t="s">
        <v>794</v>
      </c>
      <c r="D380" s="1993" t="s">
        <v>78</v>
      </c>
      <c r="E380" s="2002">
        <f t="shared" si="10"/>
        <v>223.9</v>
      </c>
      <c r="F380" s="2078">
        <f t="shared" si="11"/>
        <v>89876</v>
      </c>
      <c r="G380" s="1529"/>
      <c r="H380" s="2002">
        <v>222.35</v>
      </c>
      <c r="I380" s="2002">
        <v>223.9</v>
      </c>
      <c r="J380" s="1992"/>
    </row>
    <row r="381" spans="2:10" ht="30">
      <c r="B381" s="1733">
        <v>89883</v>
      </c>
      <c r="C381" s="2004" t="s">
        <v>795</v>
      </c>
      <c r="D381" s="2003" t="s">
        <v>78</v>
      </c>
      <c r="E381" s="2005">
        <f t="shared" si="10"/>
        <v>249.99</v>
      </c>
      <c r="F381" s="2078">
        <f t="shared" si="11"/>
        <v>89883</v>
      </c>
      <c r="G381" s="1529"/>
      <c r="H381" s="2005">
        <v>248.44</v>
      </c>
      <c r="I381" s="2005">
        <v>249.99</v>
      </c>
      <c r="J381" s="1992"/>
    </row>
    <row r="382" spans="2:10">
      <c r="B382" s="1734">
        <v>90586</v>
      </c>
      <c r="C382" s="1994" t="s">
        <v>2144</v>
      </c>
      <c r="D382" s="1993" t="s">
        <v>78</v>
      </c>
      <c r="E382" s="2002">
        <f t="shared" si="10"/>
        <v>1.2</v>
      </c>
      <c r="F382" s="2078">
        <f t="shared" si="11"/>
        <v>90586</v>
      </c>
      <c r="G382" s="1529"/>
      <c r="H382" s="2002">
        <v>1.2</v>
      </c>
      <c r="I382" s="2002">
        <v>1.2</v>
      </c>
      <c r="J382" s="1992"/>
    </row>
    <row r="383" spans="2:10">
      <c r="B383" s="1733">
        <v>90625</v>
      </c>
      <c r="C383" s="2004" t="s">
        <v>796</v>
      </c>
      <c r="D383" s="2003" t="s">
        <v>78</v>
      </c>
      <c r="E383" s="2005">
        <f t="shared" si="10"/>
        <v>5.07</v>
      </c>
      <c r="F383" s="2078">
        <f t="shared" si="11"/>
        <v>90625</v>
      </c>
      <c r="G383" s="1529"/>
      <c r="H383" s="2005">
        <v>5.07</v>
      </c>
      <c r="I383" s="2005">
        <v>5.07</v>
      </c>
      <c r="J383" s="1992"/>
    </row>
    <row r="384" spans="2:10" ht="30">
      <c r="B384" s="1734">
        <v>90631</v>
      </c>
      <c r="C384" s="1994" t="s">
        <v>797</v>
      </c>
      <c r="D384" s="1993" t="s">
        <v>78</v>
      </c>
      <c r="E384" s="2002">
        <f t="shared" si="10"/>
        <v>83.77</v>
      </c>
      <c r="F384" s="2078">
        <f t="shared" si="11"/>
        <v>90631</v>
      </c>
      <c r="G384" s="1529"/>
      <c r="H384" s="2002">
        <v>82.22</v>
      </c>
      <c r="I384" s="2002">
        <v>83.77</v>
      </c>
      <c r="J384" s="1992"/>
    </row>
    <row r="385" spans="2:10" ht="30">
      <c r="B385" s="1733">
        <v>90637</v>
      </c>
      <c r="C385" s="2004" t="s">
        <v>84</v>
      </c>
      <c r="D385" s="2003" t="s">
        <v>78</v>
      </c>
      <c r="E385" s="2005">
        <f t="shared" si="10"/>
        <v>9.42</v>
      </c>
      <c r="F385" s="2078">
        <f t="shared" si="11"/>
        <v>90637</v>
      </c>
      <c r="G385" s="1529"/>
      <c r="H385" s="2005">
        <v>9.42</v>
      </c>
      <c r="I385" s="2005">
        <v>9.42</v>
      </c>
      <c r="J385" s="1992"/>
    </row>
    <row r="386" spans="2:10" ht="30">
      <c r="B386" s="1734">
        <v>90643</v>
      </c>
      <c r="C386" s="1994" t="s">
        <v>2145</v>
      </c>
      <c r="D386" s="1993" t="s">
        <v>78</v>
      </c>
      <c r="E386" s="2002">
        <f t="shared" si="10"/>
        <v>14.82</v>
      </c>
      <c r="F386" s="2078">
        <f t="shared" si="11"/>
        <v>90643</v>
      </c>
      <c r="G386" s="1529"/>
      <c r="H386" s="2002">
        <v>14.82</v>
      </c>
      <c r="I386" s="2002">
        <v>14.82</v>
      </c>
      <c r="J386" s="1992"/>
    </row>
    <row r="387" spans="2:10" ht="30">
      <c r="B387" s="1733">
        <v>90650</v>
      </c>
      <c r="C387" s="2004" t="s">
        <v>2146</v>
      </c>
      <c r="D387" s="2003" t="s">
        <v>78</v>
      </c>
      <c r="E387" s="2005">
        <f t="shared" ref="E387:E450" si="12">IF($K$2=$H$1,H387,I387)</f>
        <v>6.47</v>
      </c>
      <c r="F387" s="2078">
        <f t="shared" ref="F387:F450" si="13">IF(LEN($B387)=7,CONCATENATE(MID($B387,1,6),"00",RIGHT($B387,1)),IF(LEN($B387)=8,CONCATENATE(MID($B387,1,6),"0",RIGHT($B387,2)),$B387))</f>
        <v>90650</v>
      </c>
      <c r="G387" s="1529"/>
      <c r="H387" s="2005">
        <v>6.47</v>
      </c>
      <c r="I387" s="2005">
        <v>6.47</v>
      </c>
      <c r="J387" s="1992"/>
    </row>
    <row r="388" spans="2:10">
      <c r="B388" s="1734">
        <v>90656</v>
      </c>
      <c r="C388" s="1994" t="s">
        <v>798</v>
      </c>
      <c r="D388" s="1993" t="s">
        <v>78</v>
      </c>
      <c r="E388" s="2002">
        <f t="shared" si="12"/>
        <v>9.31</v>
      </c>
      <c r="F388" s="2078">
        <f t="shared" si="13"/>
        <v>90656</v>
      </c>
      <c r="G388" s="1529"/>
      <c r="H388" s="2002">
        <v>9.31</v>
      </c>
      <c r="I388" s="2002">
        <v>9.31</v>
      </c>
      <c r="J388" s="1992"/>
    </row>
    <row r="389" spans="2:10">
      <c r="B389" s="1733">
        <v>90662</v>
      </c>
      <c r="C389" s="2004" t="s">
        <v>799</v>
      </c>
      <c r="D389" s="2003" t="s">
        <v>78</v>
      </c>
      <c r="E389" s="2005">
        <f t="shared" si="12"/>
        <v>9.73</v>
      </c>
      <c r="F389" s="2078">
        <f t="shared" si="13"/>
        <v>90662</v>
      </c>
      <c r="G389" s="1529"/>
      <c r="H389" s="2005">
        <v>9.73</v>
      </c>
      <c r="I389" s="2005">
        <v>9.73</v>
      </c>
      <c r="J389" s="1992"/>
    </row>
    <row r="390" spans="2:10" ht="30">
      <c r="B390" s="1734">
        <v>90668</v>
      </c>
      <c r="C390" s="1994" t="s">
        <v>2147</v>
      </c>
      <c r="D390" s="1993" t="s">
        <v>78</v>
      </c>
      <c r="E390" s="2002">
        <f t="shared" si="12"/>
        <v>17.510000000000002</v>
      </c>
      <c r="F390" s="2078">
        <f t="shared" si="13"/>
        <v>90668</v>
      </c>
      <c r="G390" s="1529"/>
      <c r="H390" s="2002">
        <v>17.510000000000002</v>
      </c>
      <c r="I390" s="2002">
        <v>17.510000000000002</v>
      </c>
      <c r="J390" s="1992"/>
    </row>
    <row r="391" spans="2:10" ht="45">
      <c r="B391" s="1733">
        <v>90674</v>
      </c>
      <c r="C391" s="2004" t="s">
        <v>2148</v>
      </c>
      <c r="D391" s="2003" t="s">
        <v>78</v>
      </c>
      <c r="E391" s="2005">
        <f t="shared" si="12"/>
        <v>438.58</v>
      </c>
      <c r="F391" s="2078">
        <f t="shared" si="13"/>
        <v>90674</v>
      </c>
      <c r="G391" s="1529"/>
      <c r="H391" s="2005">
        <v>437.03</v>
      </c>
      <c r="I391" s="2005">
        <v>438.58</v>
      </c>
      <c r="J391" s="1992"/>
    </row>
    <row r="392" spans="2:10" ht="45">
      <c r="B392" s="1734">
        <v>90680</v>
      </c>
      <c r="C392" s="1994" t="s">
        <v>2149</v>
      </c>
      <c r="D392" s="1993" t="s">
        <v>78</v>
      </c>
      <c r="E392" s="2002">
        <f t="shared" si="12"/>
        <v>234.77</v>
      </c>
      <c r="F392" s="2078">
        <f t="shared" si="13"/>
        <v>90680</v>
      </c>
      <c r="G392" s="1529"/>
      <c r="H392" s="2002">
        <v>233.22</v>
      </c>
      <c r="I392" s="2002">
        <v>234.77</v>
      </c>
      <c r="J392" s="1992"/>
    </row>
    <row r="393" spans="2:10" ht="30">
      <c r="B393" s="1733">
        <v>90686</v>
      </c>
      <c r="C393" s="2004" t="s">
        <v>2150</v>
      </c>
      <c r="D393" s="2003" t="s">
        <v>78</v>
      </c>
      <c r="E393" s="2005">
        <f t="shared" si="12"/>
        <v>115.03</v>
      </c>
      <c r="F393" s="2078">
        <f t="shared" si="13"/>
        <v>90686</v>
      </c>
      <c r="G393" s="1529"/>
      <c r="H393" s="2005">
        <v>113.36</v>
      </c>
      <c r="I393" s="2005">
        <v>115.03</v>
      </c>
      <c r="J393" s="1992"/>
    </row>
    <row r="394" spans="2:10" ht="30">
      <c r="B394" s="1734">
        <v>90692</v>
      </c>
      <c r="C394" s="1994" t="s">
        <v>2151</v>
      </c>
      <c r="D394" s="1993" t="s">
        <v>78</v>
      </c>
      <c r="E394" s="2002">
        <f t="shared" si="12"/>
        <v>69.349999999999994</v>
      </c>
      <c r="F394" s="2078">
        <f t="shared" si="13"/>
        <v>90692</v>
      </c>
      <c r="G394" s="1529"/>
      <c r="H394" s="2002">
        <v>67.680000000000007</v>
      </c>
      <c r="I394" s="2002">
        <v>69.349999999999994</v>
      </c>
      <c r="J394" s="1992"/>
    </row>
    <row r="395" spans="2:10" ht="30">
      <c r="B395" s="1733">
        <v>90964</v>
      </c>
      <c r="C395" s="2004" t="s">
        <v>800</v>
      </c>
      <c r="D395" s="2003" t="s">
        <v>78</v>
      </c>
      <c r="E395" s="2005">
        <f t="shared" si="12"/>
        <v>16.77</v>
      </c>
      <c r="F395" s="2078">
        <f t="shared" si="13"/>
        <v>90964</v>
      </c>
      <c r="G395" s="1529"/>
      <c r="H395" s="2005">
        <v>16.77</v>
      </c>
      <c r="I395" s="2005">
        <v>16.77</v>
      </c>
      <c r="J395" s="1992"/>
    </row>
    <row r="396" spans="2:10" ht="30">
      <c r="B396" s="1734">
        <v>90972</v>
      </c>
      <c r="C396" s="1994" t="s">
        <v>2152</v>
      </c>
      <c r="D396" s="1993" t="s">
        <v>78</v>
      </c>
      <c r="E396" s="2002">
        <f t="shared" si="12"/>
        <v>48.3</v>
      </c>
      <c r="F396" s="2078">
        <f t="shared" si="13"/>
        <v>90972</v>
      </c>
      <c r="G396" s="1529"/>
      <c r="H396" s="2002">
        <v>48.3</v>
      </c>
      <c r="I396" s="2002">
        <v>48.3</v>
      </c>
      <c r="J396" s="1992"/>
    </row>
    <row r="397" spans="2:10" ht="30">
      <c r="B397" s="1733">
        <v>90979</v>
      </c>
      <c r="C397" s="2004" t="s">
        <v>801</v>
      </c>
      <c r="D397" s="2003" t="s">
        <v>78</v>
      </c>
      <c r="E397" s="2005">
        <f t="shared" si="12"/>
        <v>124.92</v>
      </c>
      <c r="F397" s="2078">
        <f t="shared" si="13"/>
        <v>90979</v>
      </c>
      <c r="G397" s="1529"/>
      <c r="H397" s="2005">
        <v>124.92</v>
      </c>
      <c r="I397" s="2005">
        <v>124.92</v>
      </c>
      <c r="J397" s="1992"/>
    </row>
    <row r="398" spans="2:10" ht="30">
      <c r="B398" s="1734">
        <v>90991</v>
      </c>
      <c r="C398" s="1994" t="s">
        <v>2153</v>
      </c>
      <c r="D398" s="1993" t="s">
        <v>78</v>
      </c>
      <c r="E398" s="2002">
        <f t="shared" si="12"/>
        <v>134.13999999999999</v>
      </c>
      <c r="F398" s="2078">
        <f t="shared" si="13"/>
        <v>90991</v>
      </c>
      <c r="G398" s="1529"/>
      <c r="H398" s="2002">
        <v>132.12</v>
      </c>
      <c r="I398" s="2002">
        <v>134.13999999999999</v>
      </c>
      <c r="J398" s="1992"/>
    </row>
    <row r="399" spans="2:10" ht="30">
      <c r="B399" s="1733">
        <v>90999</v>
      </c>
      <c r="C399" s="2004" t="s">
        <v>2154</v>
      </c>
      <c r="D399" s="2003" t="s">
        <v>78</v>
      </c>
      <c r="E399" s="2005">
        <f t="shared" si="12"/>
        <v>64.489999999999995</v>
      </c>
      <c r="F399" s="2078">
        <f t="shared" si="13"/>
        <v>90999</v>
      </c>
      <c r="G399" s="1529"/>
      <c r="H399" s="2005">
        <v>64.489999999999995</v>
      </c>
      <c r="I399" s="2005">
        <v>64.489999999999995</v>
      </c>
      <c r="J399" s="1992"/>
    </row>
    <row r="400" spans="2:10" ht="30">
      <c r="B400" s="1734">
        <v>91031</v>
      </c>
      <c r="C400" s="1994" t="s">
        <v>802</v>
      </c>
      <c r="D400" s="1993" t="s">
        <v>78</v>
      </c>
      <c r="E400" s="2002">
        <f t="shared" si="12"/>
        <v>167.93</v>
      </c>
      <c r="F400" s="2078">
        <f t="shared" si="13"/>
        <v>91031</v>
      </c>
      <c r="G400" s="1529"/>
      <c r="H400" s="2002">
        <v>166.29</v>
      </c>
      <c r="I400" s="2002">
        <v>167.93</v>
      </c>
      <c r="J400" s="1992"/>
    </row>
    <row r="401" spans="2:10" ht="30">
      <c r="B401" s="1733">
        <v>91277</v>
      </c>
      <c r="C401" s="2004" t="s">
        <v>2155</v>
      </c>
      <c r="D401" s="2003" t="s">
        <v>78</v>
      </c>
      <c r="E401" s="2005">
        <f t="shared" si="12"/>
        <v>4.97</v>
      </c>
      <c r="F401" s="2078">
        <f t="shared" si="13"/>
        <v>91277</v>
      </c>
      <c r="G401" s="1529"/>
      <c r="H401" s="2005">
        <v>4.97</v>
      </c>
      <c r="I401" s="2005">
        <v>4.97</v>
      </c>
      <c r="J401" s="1992"/>
    </row>
    <row r="402" spans="2:10" ht="30">
      <c r="B402" s="1734">
        <v>91283</v>
      </c>
      <c r="C402" s="1994" t="s">
        <v>2156</v>
      </c>
      <c r="D402" s="1993" t="s">
        <v>78</v>
      </c>
      <c r="E402" s="2002">
        <f t="shared" si="12"/>
        <v>11.39</v>
      </c>
      <c r="F402" s="2078">
        <f t="shared" si="13"/>
        <v>91283</v>
      </c>
      <c r="G402" s="1529"/>
      <c r="H402" s="2002">
        <v>11.39</v>
      </c>
      <c r="I402" s="2002">
        <v>11.39</v>
      </c>
      <c r="J402" s="1992"/>
    </row>
    <row r="403" spans="2:10" ht="30">
      <c r="B403" s="1733">
        <v>91386</v>
      </c>
      <c r="C403" s="2004" t="s">
        <v>2157</v>
      </c>
      <c r="D403" s="2003" t="s">
        <v>78</v>
      </c>
      <c r="E403" s="2005">
        <f t="shared" si="12"/>
        <v>175.62</v>
      </c>
      <c r="F403" s="2078">
        <f t="shared" si="13"/>
        <v>91386</v>
      </c>
      <c r="G403" s="1529"/>
      <c r="H403" s="2005">
        <v>174.07</v>
      </c>
      <c r="I403" s="2005">
        <v>175.62</v>
      </c>
      <c r="J403" s="1992"/>
    </row>
    <row r="404" spans="2:10" ht="30">
      <c r="B404" s="1734">
        <v>91533</v>
      </c>
      <c r="C404" s="1994" t="s">
        <v>2158</v>
      </c>
      <c r="D404" s="1993" t="s">
        <v>78</v>
      </c>
      <c r="E404" s="2002">
        <f t="shared" si="12"/>
        <v>19.920000000000002</v>
      </c>
      <c r="F404" s="2078">
        <f t="shared" si="13"/>
        <v>91533</v>
      </c>
      <c r="G404" s="1529"/>
      <c r="H404" s="2002">
        <v>18.37</v>
      </c>
      <c r="I404" s="2002">
        <v>19.920000000000002</v>
      </c>
      <c r="J404" s="1992"/>
    </row>
    <row r="405" spans="2:10" ht="30">
      <c r="B405" s="1733">
        <v>91634</v>
      </c>
      <c r="C405" s="2004" t="s">
        <v>2159</v>
      </c>
      <c r="D405" s="2003" t="s">
        <v>78</v>
      </c>
      <c r="E405" s="2005">
        <f t="shared" si="12"/>
        <v>127.27</v>
      </c>
      <c r="F405" s="2078">
        <f t="shared" si="13"/>
        <v>91634</v>
      </c>
      <c r="G405" s="1529"/>
      <c r="H405" s="2005">
        <v>125.32</v>
      </c>
      <c r="I405" s="2005">
        <v>127.27</v>
      </c>
      <c r="J405" s="1992"/>
    </row>
    <row r="406" spans="2:10" ht="30">
      <c r="B406" s="1734">
        <v>91645</v>
      </c>
      <c r="C406" s="1994" t="s">
        <v>2160</v>
      </c>
      <c r="D406" s="1993" t="s">
        <v>78</v>
      </c>
      <c r="E406" s="2002">
        <f t="shared" si="12"/>
        <v>269.63</v>
      </c>
      <c r="F406" s="2078">
        <f t="shared" si="13"/>
        <v>91645</v>
      </c>
      <c r="G406" s="1529"/>
      <c r="H406" s="2002">
        <v>267.42</v>
      </c>
      <c r="I406" s="2002">
        <v>269.63</v>
      </c>
      <c r="J406" s="1992"/>
    </row>
    <row r="407" spans="2:10">
      <c r="B407" s="1733">
        <v>91692</v>
      </c>
      <c r="C407" s="2004" t="s">
        <v>2161</v>
      </c>
      <c r="D407" s="2003" t="s">
        <v>78</v>
      </c>
      <c r="E407" s="2005">
        <f t="shared" si="12"/>
        <v>17.309999999999999</v>
      </c>
      <c r="F407" s="2078">
        <f t="shared" si="13"/>
        <v>91692</v>
      </c>
      <c r="G407" s="1529"/>
      <c r="H407" s="2005">
        <v>15.76</v>
      </c>
      <c r="I407" s="2005">
        <v>17.309999999999999</v>
      </c>
      <c r="J407" s="1992"/>
    </row>
    <row r="408" spans="2:10">
      <c r="B408" s="1734">
        <v>92043</v>
      </c>
      <c r="C408" s="1994" t="s">
        <v>2162</v>
      </c>
      <c r="D408" s="1993" t="s">
        <v>78</v>
      </c>
      <c r="E408" s="2002">
        <f t="shared" si="12"/>
        <v>7.76</v>
      </c>
      <c r="F408" s="2078">
        <f t="shared" si="13"/>
        <v>92043</v>
      </c>
      <c r="G408" s="1529"/>
      <c r="H408" s="2002">
        <v>7.76</v>
      </c>
      <c r="I408" s="2002">
        <v>7.76</v>
      </c>
      <c r="J408" s="1992"/>
    </row>
    <row r="409" spans="2:10" ht="45">
      <c r="B409" s="1733">
        <v>92106</v>
      </c>
      <c r="C409" s="2004" t="s">
        <v>2163</v>
      </c>
      <c r="D409" s="2003" t="s">
        <v>78</v>
      </c>
      <c r="E409" s="2005">
        <f t="shared" si="12"/>
        <v>175.18</v>
      </c>
      <c r="F409" s="2078">
        <f t="shared" si="13"/>
        <v>92106</v>
      </c>
      <c r="G409" s="1529"/>
      <c r="H409" s="2005">
        <v>173.54</v>
      </c>
      <c r="I409" s="2005">
        <v>175.18</v>
      </c>
      <c r="J409" s="1992"/>
    </row>
    <row r="410" spans="2:10" ht="30">
      <c r="B410" s="1734">
        <v>92112</v>
      </c>
      <c r="C410" s="1994" t="s">
        <v>803</v>
      </c>
      <c r="D410" s="1993" t="s">
        <v>78</v>
      </c>
      <c r="E410" s="2002">
        <f t="shared" si="12"/>
        <v>1.88</v>
      </c>
      <c r="F410" s="2078">
        <f t="shared" si="13"/>
        <v>92112</v>
      </c>
      <c r="G410" s="1529"/>
      <c r="H410" s="2002">
        <v>1.88</v>
      </c>
      <c r="I410" s="2002">
        <v>1.88</v>
      </c>
      <c r="J410" s="1992"/>
    </row>
    <row r="411" spans="2:10">
      <c r="B411" s="1733">
        <v>92118</v>
      </c>
      <c r="C411" s="2004" t="s">
        <v>804</v>
      </c>
      <c r="D411" s="2003" t="s">
        <v>78</v>
      </c>
      <c r="E411" s="2005">
        <f t="shared" si="12"/>
        <v>0.15</v>
      </c>
      <c r="F411" s="2078">
        <f t="shared" si="13"/>
        <v>92118</v>
      </c>
      <c r="G411" s="1529"/>
      <c r="H411" s="2005">
        <v>0.15</v>
      </c>
      <c r="I411" s="2005">
        <v>0.15</v>
      </c>
      <c r="J411" s="1992"/>
    </row>
    <row r="412" spans="2:10">
      <c r="B412" s="1734">
        <v>92138</v>
      </c>
      <c r="C412" s="1994" t="s">
        <v>2164</v>
      </c>
      <c r="D412" s="1993" t="s">
        <v>78</v>
      </c>
      <c r="E412" s="2002">
        <f t="shared" si="12"/>
        <v>127.24</v>
      </c>
      <c r="F412" s="2078">
        <f t="shared" si="13"/>
        <v>92138</v>
      </c>
      <c r="G412" s="1529"/>
      <c r="H412" s="2002">
        <v>125.7</v>
      </c>
      <c r="I412" s="2002">
        <v>127.24</v>
      </c>
      <c r="J412" s="1992"/>
    </row>
    <row r="413" spans="2:10" ht="30">
      <c r="B413" s="1733">
        <v>92145</v>
      </c>
      <c r="C413" s="2004" t="s">
        <v>805</v>
      </c>
      <c r="D413" s="2003" t="s">
        <v>78</v>
      </c>
      <c r="E413" s="2005">
        <f t="shared" si="12"/>
        <v>91.05</v>
      </c>
      <c r="F413" s="2078">
        <f t="shared" si="13"/>
        <v>92145</v>
      </c>
      <c r="G413" s="1529"/>
      <c r="H413" s="2005">
        <v>89.51</v>
      </c>
      <c r="I413" s="2005">
        <v>91.05</v>
      </c>
      <c r="J413" s="1992"/>
    </row>
    <row r="414" spans="2:10" ht="30">
      <c r="B414" s="1734">
        <v>92242</v>
      </c>
      <c r="C414" s="1994" t="s">
        <v>2165</v>
      </c>
      <c r="D414" s="1993" t="s">
        <v>78</v>
      </c>
      <c r="E414" s="2002">
        <f t="shared" si="12"/>
        <v>236.73</v>
      </c>
      <c r="F414" s="2078">
        <f t="shared" si="13"/>
        <v>92242</v>
      </c>
      <c r="G414" s="1529"/>
      <c r="H414" s="2002">
        <v>234.52</v>
      </c>
      <c r="I414" s="2002">
        <v>236.73</v>
      </c>
      <c r="J414" s="1992"/>
    </row>
    <row r="415" spans="2:10">
      <c r="B415" s="1733">
        <v>92716</v>
      </c>
      <c r="C415" s="2004" t="s">
        <v>2166</v>
      </c>
      <c r="D415" s="2003" t="s">
        <v>78</v>
      </c>
      <c r="E415" s="2005">
        <f t="shared" si="12"/>
        <v>22.35</v>
      </c>
      <c r="F415" s="2078">
        <f t="shared" si="13"/>
        <v>92716</v>
      </c>
      <c r="G415" s="1529"/>
      <c r="H415" s="2005">
        <v>22.35</v>
      </c>
      <c r="I415" s="2005">
        <v>22.35</v>
      </c>
      <c r="J415" s="1992"/>
    </row>
    <row r="416" spans="2:10">
      <c r="B416" s="1734">
        <v>92960</v>
      </c>
      <c r="C416" s="1994" t="s">
        <v>2167</v>
      </c>
      <c r="D416" s="1993" t="s">
        <v>78</v>
      </c>
      <c r="E416" s="2002">
        <f t="shared" si="12"/>
        <v>18.82</v>
      </c>
      <c r="F416" s="2078">
        <f t="shared" si="13"/>
        <v>92960</v>
      </c>
      <c r="G416" s="1529"/>
      <c r="H416" s="2002">
        <v>18.82</v>
      </c>
      <c r="I416" s="2002">
        <v>18.82</v>
      </c>
      <c r="J416" s="1992"/>
    </row>
    <row r="417" spans="2:10">
      <c r="B417" s="1733">
        <v>92966</v>
      </c>
      <c r="C417" s="2004" t="s">
        <v>2168</v>
      </c>
      <c r="D417" s="2003" t="s">
        <v>78</v>
      </c>
      <c r="E417" s="2005">
        <f t="shared" si="12"/>
        <v>15.64</v>
      </c>
      <c r="F417" s="2078">
        <f t="shared" si="13"/>
        <v>92966</v>
      </c>
      <c r="G417" s="1529"/>
      <c r="H417" s="2005">
        <v>14.44</v>
      </c>
      <c r="I417" s="2005">
        <v>15.64</v>
      </c>
      <c r="J417" s="1992"/>
    </row>
    <row r="418" spans="2:10" ht="45">
      <c r="B418" s="1734">
        <v>93224</v>
      </c>
      <c r="C418" s="1994" t="s">
        <v>2169</v>
      </c>
      <c r="D418" s="1993" t="s">
        <v>78</v>
      </c>
      <c r="E418" s="2002">
        <f t="shared" si="12"/>
        <v>638.46</v>
      </c>
      <c r="F418" s="2078">
        <f t="shared" si="13"/>
        <v>93224</v>
      </c>
      <c r="G418" s="1529"/>
      <c r="H418" s="2002">
        <v>636.91</v>
      </c>
      <c r="I418" s="2002">
        <v>638.46</v>
      </c>
      <c r="J418" s="1992"/>
    </row>
    <row r="419" spans="2:10" ht="30">
      <c r="B419" s="1733">
        <v>93233</v>
      </c>
      <c r="C419" s="2004" t="s">
        <v>806</v>
      </c>
      <c r="D419" s="2003" t="s">
        <v>78</v>
      </c>
      <c r="E419" s="2005">
        <f t="shared" si="12"/>
        <v>4.4400000000000004</v>
      </c>
      <c r="F419" s="2078">
        <f t="shared" si="13"/>
        <v>93233</v>
      </c>
      <c r="G419" s="1529"/>
      <c r="H419" s="2005">
        <v>4.4400000000000004</v>
      </c>
      <c r="I419" s="2005">
        <v>4.4400000000000004</v>
      </c>
      <c r="J419" s="1992"/>
    </row>
    <row r="420" spans="2:10">
      <c r="B420" s="1734">
        <v>93272</v>
      </c>
      <c r="C420" s="1994" t="s">
        <v>2170</v>
      </c>
      <c r="D420" s="1993" t="s">
        <v>78</v>
      </c>
      <c r="E420" s="2002">
        <f t="shared" si="12"/>
        <v>70.31</v>
      </c>
      <c r="F420" s="2078">
        <f t="shared" si="13"/>
        <v>93272</v>
      </c>
      <c r="G420" s="1529"/>
      <c r="H420" s="2002">
        <v>68.84</v>
      </c>
      <c r="I420" s="2002">
        <v>70.31</v>
      </c>
      <c r="J420" s="1992"/>
    </row>
    <row r="421" spans="2:10">
      <c r="B421" s="1733">
        <v>93281</v>
      </c>
      <c r="C421" s="2004" t="s">
        <v>2171</v>
      </c>
      <c r="D421" s="2003" t="s">
        <v>78</v>
      </c>
      <c r="E421" s="2005">
        <f t="shared" si="12"/>
        <v>15.82</v>
      </c>
      <c r="F421" s="2078">
        <f t="shared" si="13"/>
        <v>93281</v>
      </c>
      <c r="G421" s="1529"/>
      <c r="H421" s="2005">
        <v>14.37</v>
      </c>
      <c r="I421" s="2005">
        <v>15.82</v>
      </c>
      <c r="J421" s="1992"/>
    </row>
    <row r="422" spans="2:10" ht="30">
      <c r="B422" s="1734">
        <v>93287</v>
      </c>
      <c r="C422" s="1994" t="s">
        <v>2172</v>
      </c>
      <c r="D422" s="1993" t="s">
        <v>78</v>
      </c>
      <c r="E422" s="2002">
        <f t="shared" si="12"/>
        <v>270.18</v>
      </c>
      <c r="F422" s="2078">
        <f t="shared" si="13"/>
        <v>93287</v>
      </c>
      <c r="G422" s="1529"/>
      <c r="H422" s="2002">
        <v>268.70999999999998</v>
      </c>
      <c r="I422" s="2002">
        <v>270.18</v>
      </c>
      <c r="J422" s="1992"/>
    </row>
    <row r="423" spans="2:10" ht="30">
      <c r="B423" s="1733">
        <v>93402</v>
      </c>
      <c r="C423" s="2004" t="s">
        <v>2173</v>
      </c>
      <c r="D423" s="2003" t="s">
        <v>78</v>
      </c>
      <c r="E423" s="2005">
        <f t="shared" si="12"/>
        <v>142.24</v>
      </c>
      <c r="F423" s="2078">
        <f t="shared" si="13"/>
        <v>93402</v>
      </c>
      <c r="G423" s="1529"/>
      <c r="H423" s="2005">
        <v>140.29</v>
      </c>
      <c r="I423" s="2005">
        <v>142.24</v>
      </c>
      <c r="J423" s="1992"/>
    </row>
    <row r="424" spans="2:10" ht="45">
      <c r="B424" s="1734">
        <v>93408</v>
      </c>
      <c r="C424" s="1994" t="s">
        <v>2174</v>
      </c>
      <c r="D424" s="1993" t="s">
        <v>78</v>
      </c>
      <c r="E424" s="2002">
        <f t="shared" si="12"/>
        <v>61.77</v>
      </c>
      <c r="F424" s="2078">
        <f t="shared" si="13"/>
        <v>93408</v>
      </c>
      <c r="G424" s="1529"/>
      <c r="H424" s="2002">
        <v>59.56</v>
      </c>
      <c r="I424" s="2002">
        <v>61.77</v>
      </c>
      <c r="J424" s="1992"/>
    </row>
    <row r="425" spans="2:10" ht="30">
      <c r="B425" s="1733">
        <v>93415</v>
      </c>
      <c r="C425" s="2004" t="s">
        <v>2175</v>
      </c>
      <c r="D425" s="2003" t="s">
        <v>78</v>
      </c>
      <c r="E425" s="2005">
        <f t="shared" si="12"/>
        <v>9.42</v>
      </c>
      <c r="F425" s="2078">
        <f t="shared" si="13"/>
        <v>93415</v>
      </c>
      <c r="G425" s="1529"/>
      <c r="H425" s="2005">
        <v>9.42</v>
      </c>
      <c r="I425" s="2005">
        <v>9.42</v>
      </c>
      <c r="J425" s="1992"/>
    </row>
    <row r="426" spans="2:10">
      <c r="B426" s="1734">
        <v>93421</v>
      </c>
      <c r="C426" s="1994" t="s">
        <v>1263</v>
      </c>
      <c r="D426" s="1993" t="s">
        <v>78</v>
      </c>
      <c r="E426" s="2002">
        <f t="shared" si="12"/>
        <v>46.13</v>
      </c>
      <c r="F426" s="2078">
        <f t="shared" si="13"/>
        <v>93421</v>
      </c>
      <c r="G426" s="1529"/>
      <c r="H426" s="2002">
        <v>46.13</v>
      </c>
      <c r="I426" s="2002">
        <v>46.13</v>
      </c>
      <c r="J426" s="1992"/>
    </row>
    <row r="427" spans="2:10">
      <c r="B427" s="1733">
        <v>93427</v>
      </c>
      <c r="C427" s="2004" t="s">
        <v>2176</v>
      </c>
      <c r="D427" s="2003" t="s">
        <v>78</v>
      </c>
      <c r="E427" s="2005">
        <f t="shared" si="12"/>
        <v>105.66</v>
      </c>
      <c r="F427" s="2078">
        <f t="shared" si="13"/>
        <v>93427</v>
      </c>
      <c r="G427" s="1529"/>
      <c r="H427" s="2005">
        <v>105.66</v>
      </c>
      <c r="I427" s="2005">
        <v>105.66</v>
      </c>
      <c r="J427" s="1992"/>
    </row>
    <row r="428" spans="2:10">
      <c r="B428" s="1734">
        <v>93433</v>
      </c>
      <c r="C428" s="1994" t="s">
        <v>2177</v>
      </c>
      <c r="D428" s="1993" t="s">
        <v>78</v>
      </c>
      <c r="E428" s="2002">
        <f t="shared" si="12"/>
        <v>2140.0700000000002</v>
      </c>
      <c r="F428" s="2078">
        <f t="shared" si="13"/>
        <v>93433</v>
      </c>
      <c r="G428" s="1529"/>
      <c r="H428" s="2002">
        <v>2132.41</v>
      </c>
      <c r="I428" s="2002">
        <v>2140.0700000000002</v>
      </c>
      <c r="J428" s="1992"/>
    </row>
    <row r="429" spans="2:10">
      <c r="B429" s="1733">
        <v>93439</v>
      </c>
      <c r="C429" s="2004" t="s">
        <v>2178</v>
      </c>
      <c r="D429" s="2003" t="s">
        <v>78</v>
      </c>
      <c r="E429" s="2005">
        <f t="shared" si="12"/>
        <v>108.96</v>
      </c>
      <c r="F429" s="2078">
        <f t="shared" si="13"/>
        <v>93439</v>
      </c>
      <c r="G429" s="1529"/>
      <c r="H429" s="2005">
        <v>101.3</v>
      </c>
      <c r="I429" s="2005">
        <v>108.96</v>
      </c>
      <c r="J429" s="1992"/>
    </row>
    <row r="430" spans="2:10">
      <c r="B430" s="1734">
        <v>95121</v>
      </c>
      <c r="C430" s="1994" t="s">
        <v>2179</v>
      </c>
      <c r="D430" s="1993" t="s">
        <v>78</v>
      </c>
      <c r="E430" s="2002">
        <f t="shared" si="12"/>
        <v>198.62</v>
      </c>
      <c r="F430" s="2078">
        <f t="shared" si="13"/>
        <v>95121</v>
      </c>
      <c r="G430" s="1529"/>
      <c r="H430" s="2002">
        <v>190.96</v>
      </c>
      <c r="I430" s="2002">
        <v>198.62</v>
      </c>
      <c r="J430" s="1992"/>
    </row>
    <row r="431" spans="2:10">
      <c r="B431" s="1733">
        <v>95127</v>
      </c>
      <c r="C431" s="2004" t="s">
        <v>1387</v>
      </c>
      <c r="D431" s="2003" t="s">
        <v>78</v>
      </c>
      <c r="E431" s="2005">
        <f t="shared" si="12"/>
        <v>131.63999999999999</v>
      </c>
      <c r="F431" s="2078">
        <f t="shared" si="13"/>
        <v>95127</v>
      </c>
      <c r="G431" s="1529"/>
      <c r="H431" s="2005">
        <v>130.09</v>
      </c>
      <c r="I431" s="2005">
        <v>131.63999999999999</v>
      </c>
      <c r="J431" s="1992"/>
    </row>
    <row r="432" spans="2:10">
      <c r="B432" s="1734">
        <v>95133</v>
      </c>
      <c r="C432" s="1994" t="s">
        <v>2180</v>
      </c>
      <c r="D432" s="1993" t="s">
        <v>78</v>
      </c>
      <c r="E432" s="2002">
        <f t="shared" si="12"/>
        <v>97.91</v>
      </c>
      <c r="F432" s="2078">
        <f t="shared" si="13"/>
        <v>95133</v>
      </c>
      <c r="G432" s="1529"/>
      <c r="H432" s="2002">
        <v>96.08</v>
      </c>
      <c r="I432" s="2002">
        <v>97.91</v>
      </c>
      <c r="J432" s="1992"/>
    </row>
    <row r="433" spans="2:10">
      <c r="B433" s="1733">
        <v>95139</v>
      </c>
      <c r="C433" s="2004" t="s">
        <v>2181</v>
      </c>
      <c r="D433" s="2003" t="s">
        <v>78</v>
      </c>
      <c r="E433" s="2005">
        <f t="shared" si="12"/>
        <v>0.06</v>
      </c>
      <c r="F433" s="2078">
        <f t="shared" si="13"/>
        <v>95139</v>
      </c>
      <c r="G433" s="1529"/>
      <c r="H433" s="2005">
        <v>0.06</v>
      </c>
      <c r="I433" s="2005">
        <v>0.06</v>
      </c>
      <c r="J433" s="1992"/>
    </row>
    <row r="434" spans="2:10">
      <c r="B434" s="1734">
        <v>95212</v>
      </c>
      <c r="C434" s="1994" t="s">
        <v>2182</v>
      </c>
      <c r="D434" s="1993" t="s">
        <v>78</v>
      </c>
      <c r="E434" s="2002">
        <f t="shared" si="12"/>
        <v>77.03</v>
      </c>
      <c r="F434" s="2078">
        <f t="shared" si="13"/>
        <v>95212</v>
      </c>
      <c r="G434" s="1529"/>
      <c r="H434" s="2002">
        <v>75.56</v>
      </c>
      <c r="I434" s="2002">
        <v>77.03</v>
      </c>
      <c r="J434" s="1992"/>
    </row>
    <row r="435" spans="2:10">
      <c r="B435" s="1733">
        <v>95218</v>
      </c>
      <c r="C435" s="2004" t="s">
        <v>2183</v>
      </c>
      <c r="D435" s="2003" t="s">
        <v>78</v>
      </c>
      <c r="E435" s="2005">
        <f t="shared" si="12"/>
        <v>21.29</v>
      </c>
      <c r="F435" s="2078">
        <f t="shared" si="13"/>
        <v>95218</v>
      </c>
      <c r="G435" s="1529"/>
      <c r="H435" s="2005">
        <v>19.27</v>
      </c>
      <c r="I435" s="2005">
        <v>21.29</v>
      </c>
      <c r="J435" s="1992"/>
    </row>
    <row r="436" spans="2:10">
      <c r="B436" s="1734">
        <v>95258</v>
      </c>
      <c r="C436" s="1994" t="s">
        <v>1502</v>
      </c>
      <c r="D436" s="1993" t="s">
        <v>78</v>
      </c>
      <c r="E436" s="2002">
        <f t="shared" si="12"/>
        <v>15.27</v>
      </c>
      <c r="F436" s="2078">
        <f t="shared" si="13"/>
        <v>95258</v>
      </c>
      <c r="G436" s="1529"/>
      <c r="H436" s="2002">
        <v>14.07</v>
      </c>
      <c r="I436" s="2002">
        <v>15.27</v>
      </c>
      <c r="J436" s="1992"/>
    </row>
    <row r="437" spans="2:10">
      <c r="B437" s="1733">
        <v>95264</v>
      </c>
      <c r="C437" s="2004" t="s">
        <v>2184</v>
      </c>
      <c r="D437" s="2003" t="s">
        <v>78</v>
      </c>
      <c r="E437" s="2005">
        <f t="shared" si="12"/>
        <v>3.79</v>
      </c>
      <c r="F437" s="2078">
        <f t="shared" si="13"/>
        <v>95264</v>
      </c>
      <c r="G437" s="1529"/>
      <c r="H437" s="2005">
        <v>3.79</v>
      </c>
      <c r="I437" s="2005">
        <v>3.79</v>
      </c>
      <c r="J437" s="1992"/>
    </row>
    <row r="438" spans="2:10" ht="30">
      <c r="B438" s="1734">
        <v>95270</v>
      </c>
      <c r="C438" s="1994" t="s">
        <v>2185</v>
      </c>
      <c r="D438" s="1993" t="s">
        <v>78</v>
      </c>
      <c r="E438" s="2002">
        <f t="shared" si="12"/>
        <v>4.7300000000000004</v>
      </c>
      <c r="F438" s="2078">
        <f t="shared" si="13"/>
        <v>95270</v>
      </c>
      <c r="G438" s="1529"/>
      <c r="H438" s="2002">
        <v>4.7300000000000004</v>
      </c>
      <c r="I438" s="2002">
        <v>4.7300000000000004</v>
      </c>
      <c r="J438" s="1992"/>
    </row>
    <row r="439" spans="2:10">
      <c r="B439" s="1733">
        <v>95276</v>
      </c>
      <c r="C439" s="2004" t="s">
        <v>2186</v>
      </c>
      <c r="D439" s="2003" t="s">
        <v>78</v>
      </c>
      <c r="E439" s="2005">
        <f t="shared" si="12"/>
        <v>2.1</v>
      </c>
      <c r="F439" s="2078">
        <f t="shared" si="13"/>
        <v>95276</v>
      </c>
      <c r="G439" s="1529"/>
      <c r="H439" s="2005">
        <v>2.1</v>
      </c>
      <c r="I439" s="2005">
        <v>2.1</v>
      </c>
      <c r="J439" s="1992"/>
    </row>
    <row r="440" spans="2:10">
      <c r="B440" s="1734">
        <v>95282</v>
      </c>
      <c r="C440" s="1994" t="s">
        <v>2187</v>
      </c>
      <c r="D440" s="1993" t="s">
        <v>78</v>
      </c>
      <c r="E440" s="2002">
        <f t="shared" si="12"/>
        <v>4.72</v>
      </c>
      <c r="F440" s="2078">
        <f t="shared" si="13"/>
        <v>95282</v>
      </c>
      <c r="G440" s="1529"/>
      <c r="H440" s="2002">
        <v>4.72</v>
      </c>
      <c r="I440" s="2002">
        <v>4.72</v>
      </c>
      <c r="J440" s="1992"/>
    </row>
    <row r="441" spans="2:10" ht="30">
      <c r="B441" s="1733">
        <v>95620</v>
      </c>
      <c r="C441" s="2004" t="s">
        <v>2188</v>
      </c>
      <c r="D441" s="2003" t="s">
        <v>78</v>
      </c>
      <c r="E441" s="2005">
        <f t="shared" si="12"/>
        <v>14.86</v>
      </c>
      <c r="F441" s="2078">
        <f t="shared" si="13"/>
        <v>95620</v>
      </c>
      <c r="G441" s="1529"/>
      <c r="H441" s="2005">
        <v>13.66</v>
      </c>
      <c r="I441" s="2005">
        <v>14.86</v>
      </c>
      <c r="J441" s="1992"/>
    </row>
    <row r="442" spans="2:10" ht="30">
      <c r="B442" s="1734">
        <v>95631</v>
      </c>
      <c r="C442" s="1994" t="s">
        <v>2189</v>
      </c>
      <c r="D442" s="1993" t="s">
        <v>78</v>
      </c>
      <c r="E442" s="2002">
        <f t="shared" si="12"/>
        <v>136.16999999999999</v>
      </c>
      <c r="F442" s="2078">
        <f t="shared" si="13"/>
        <v>95631</v>
      </c>
      <c r="G442" s="1529"/>
      <c r="H442" s="2002">
        <v>134.63</v>
      </c>
      <c r="I442" s="2002">
        <v>136.16999999999999</v>
      </c>
      <c r="J442" s="1992"/>
    </row>
    <row r="443" spans="2:10">
      <c r="B443" s="1733">
        <v>95702</v>
      </c>
      <c r="C443" s="2004" t="s">
        <v>2190</v>
      </c>
      <c r="D443" s="2003" t="s">
        <v>78</v>
      </c>
      <c r="E443" s="2005">
        <f t="shared" si="12"/>
        <v>24.69</v>
      </c>
      <c r="F443" s="2078">
        <f t="shared" si="13"/>
        <v>95702</v>
      </c>
      <c r="G443" s="1529"/>
      <c r="H443" s="2005">
        <v>23.14</v>
      </c>
      <c r="I443" s="2005">
        <v>24.69</v>
      </c>
      <c r="J443" s="1992"/>
    </row>
    <row r="444" spans="2:10" ht="30">
      <c r="B444" s="1734">
        <v>95708</v>
      </c>
      <c r="C444" s="1994" t="s">
        <v>2191</v>
      </c>
      <c r="D444" s="1993" t="s">
        <v>78</v>
      </c>
      <c r="E444" s="2002">
        <f t="shared" si="12"/>
        <v>92.97</v>
      </c>
      <c r="F444" s="2078">
        <f t="shared" si="13"/>
        <v>95708</v>
      </c>
      <c r="G444" s="1529"/>
      <c r="H444" s="2002">
        <v>91.42</v>
      </c>
      <c r="I444" s="2002">
        <v>92.97</v>
      </c>
      <c r="J444" s="1992"/>
    </row>
    <row r="445" spans="2:10" ht="30">
      <c r="B445" s="1733">
        <v>95714</v>
      </c>
      <c r="C445" s="2004" t="s">
        <v>2192</v>
      </c>
      <c r="D445" s="2003" t="s">
        <v>78</v>
      </c>
      <c r="E445" s="2005">
        <f t="shared" si="12"/>
        <v>170.89</v>
      </c>
      <c r="F445" s="2078">
        <f t="shared" si="13"/>
        <v>95714</v>
      </c>
      <c r="G445" s="1529"/>
      <c r="H445" s="2005">
        <v>168.87</v>
      </c>
      <c r="I445" s="2005">
        <v>170.89</v>
      </c>
      <c r="J445" s="1992"/>
    </row>
    <row r="446" spans="2:10" ht="30">
      <c r="B446" s="1734">
        <v>95720</v>
      </c>
      <c r="C446" s="1994" t="s">
        <v>2193</v>
      </c>
      <c r="D446" s="1993" t="s">
        <v>78</v>
      </c>
      <c r="E446" s="2002">
        <f t="shared" si="12"/>
        <v>168.24</v>
      </c>
      <c r="F446" s="2078">
        <f t="shared" si="13"/>
        <v>95720</v>
      </c>
      <c r="G446" s="1529"/>
      <c r="H446" s="2002">
        <v>166.22</v>
      </c>
      <c r="I446" s="2002">
        <v>168.24</v>
      </c>
      <c r="J446" s="1992"/>
    </row>
    <row r="447" spans="2:10">
      <c r="B447" s="1733">
        <v>95872</v>
      </c>
      <c r="C447" s="2004" t="s">
        <v>1652</v>
      </c>
      <c r="D447" s="2003" t="s">
        <v>78</v>
      </c>
      <c r="E447" s="2005">
        <f t="shared" si="12"/>
        <v>179.33</v>
      </c>
      <c r="F447" s="2078">
        <f t="shared" si="13"/>
        <v>95872</v>
      </c>
      <c r="G447" s="1529"/>
      <c r="H447" s="2005">
        <v>179.33</v>
      </c>
      <c r="I447" s="2005">
        <v>179.33</v>
      </c>
      <c r="J447" s="1992"/>
    </row>
    <row r="448" spans="2:10">
      <c r="B448" s="1734">
        <v>96013</v>
      </c>
      <c r="C448" s="1994" t="s">
        <v>1766</v>
      </c>
      <c r="D448" s="1993" t="s">
        <v>78</v>
      </c>
      <c r="E448" s="2002">
        <f t="shared" si="12"/>
        <v>106.19</v>
      </c>
      <c r="F448" s="2078">
        <f t="shared" si="13"/>
        <v>96013</v>
      </c>
      <c r="G448" s="1529"/>
      <c r="H448" s="2002">
        <v>104.65</v>
      </c>
      <c r="I448" s="2002">
        <v>106.19</v>
      </c>
      <c r="J448" s="1992"/>
    </row>
    <row r="449" spans="2:10">
      <c r="B449" s="1733">
        <v>96020</v>
      </c>
      <c r="C449" s="2004" t="s">
        <v>1771</v>
      </c>
      <c r="D449" s="2003" t="s">
        <v>78</v>
      </c>
      <c r="E449" s="2005">
        <f t="shared" si="12"/>
        <v>105.96</v>
      </c>
      <c r="F449" s="2078">
        <f t="shared" si="13"/>
        <v>96020</v>
      </c>
      <c r="G449" s="1529"/>
      <c r="H449" s="2005">
        <v>104.42</v>
      </c>
      <c r="I449" s="2005">
        <v>105.96</v>
      </c>
      <c r="J449" s="1992"/>
    </row>
    <row r="450" spans="2:10">
      <c r="B450" s="1734">
        <v>96028</v>
      </c>
      <c r="C450" s="1994" t="s">
        <v>1776</v>
      </c>
      <c r="D450" s="1993" t="s">
        <v>78</v>
      </c>
      <c r="E450" s="2002">
        <f t="shared" si="12"/>
        <v>80.66</v>
      </c>
      <c r="F450" s="2078">
        <f t="shared" si="13"/>
        <v>96028</v>
      </c>
      <c r="G450" s="1529"/>
      <c r="H450" s="2002">
        <v>79.12</v>
      </c>
      <c r="I450" s="2002">
        <v>80.66</v>
      </c>
      <c r="J450" s="1992"/>
    </row>
    <row r="451" spans="2:10" ht="30">
      <c r="B451" s="1733">
        <v>96035</v>
      </c>
      <c r="C451" s="2004" t="s">
        <v>1781</v>
      </c>
      <c r="D451" s="2003" t="s">
        <v>78</v>
      </c>
      <c r="E451" s="2005">
        <f t="shared" ref="E451:E514" si="14">IF($K$2=$H$1,H451,I451)</f>
        <v>182.61</v>
      </c>
      <c r="F451" s="2078">
        <f t="shared" ref="F451:F514" si="15">IF(LEN($B451)=7,CONCATENATE(MID($B451,1,6),"00",RIGHT($B451,1)),IF(LEN($B451)=8,CONCATENATE(MID($B451,1,6),"0",RIGHT($B451,2)),$B451))</f>
        <v>96035</v>
      </c>
      <c r="G451" s="1529"/>
      <c r="H451" s="2005">
        <v>181.06</v>
      </c>
      <c r="I451" s="2005">
        <v>182.61</v>
      </c>
      <c r="J451" s="1992"/>
    </row>
    <row r="452" spans="2:10">
      <c r="B452" s="1734">
        <v>96157</v>
      </c>
      <c r="C452" s="1994" t="s">
        <v>1787</v>
      </c>
      <c r="D452" s="1993" t="s">
        <v>78</v>
      </c>
      <c r="E452" s="2002">
        <f t="shared" si="14"/>
        <v>80.89</v>
      </c>
      <c r="F452" s="2078">
        <f t="shared" si="15"/>
        <v>96157</v>
      </c>
      <c r="G452" s="1529"/>
      <c r="H452" s="2002">
        <v>79.349999999999994</v>
      </c>
      <c r="I452" s="2002">
        <v>80.89</v>
      </c>
      <c r="J452" s="1992"/>
    </row>
    <row r="453" spans="2:10" ht="30">
      <c r="B453" s="1733">
        <v>96158</v>
      </c>
      <c r="C453" s="2004" t="s">
        <v>1792</v>
      </c>
      <c r="D453" s="2003" t="s">
        <v>78</v>
      </c>
      <c r="E453" s="2005">
        <f t="shared" si="14"/>
        <v>75.58</v>
      </c>
      <c r="F453" s="2078">
        <f t="shared" si="15"/>
        <v>96158</v>
      </c>
      <c r="G453" s="1529"/>
      <c r="H453" s="2005">
        <v>73.91</v>
      </c>
      <c r="I453" s="2005">
        <v>75.58</v>
      </c>
      <c r="J453" s="1992"/>
    </row>
    <row r="454" spans="2:10">
      <c r="B454" s="1734">
        <v>96245</v>
      </c>
      <c r="C454" s="1994" t="s">
        <v>2715</v>
      </c>
      <c r="D454" s="1993" t="s">
        <v>78</v>
      </c>
      <c r="E454" s="2002">
        <f t="shared" si="14"/>
        <v>65.55</v>
      </c>
      <c r="F454" s="2078">
        <f t="shared" si="15"/>
        <v>96245</v>
      </c>
      <c r="G454" s="1529"/>
      <c r="H454" s="2002">
        <v>63.53</v>
      </c>
      <c r="I454" s="2002">
        <v>65.55</v>
      </c>
      <c r="J454" s="1992"/>
    </row>
    <row r="455" spans="2:10">
      <c r="B455" s="1733">
        <v>96303</v>
      </c>
      <c r="C455" s="2004" t="s">
        <v>5411</v>
      </c>
      <c r="D455" s="2003" t="s">
        <v>78</v>
      </c>
      <c r="E455" s="2005">
        <f t="shared" si="14"/>
        <v>165.23</v>
      </c>
      <c r="F455" s="2078">
        <f t="shared" si="15"/>
        <v>96303</v>
      </c>
      <c r="G455" s="1529"/>
      <c r="H455" s="2005">
        <v>163.68</v>
      </c>
      <c r="I455" s="2005">
        <v>165.23</v>
      </c>
      <c r="J455" s="1992"/>
    </row>
    <row r="456" spans="2:10" ht="30">
      <c r="B456" s="1734">
        <v>96309</v>
      </c>
      <c r="C456" s="1994" t="s">
        <v>5412</v>
      </c>
      <c r="D456" s="1993" t="s">
        <v>78</v>
      </c>
      <c r="E456" s="2002">
        <f t="shared" si="14"/>
        <v>0.89</v>
      </c>
      <c r="F456" s="2078">
        <f t="shared" si="15"/>
        <v>96309</v>
      </c>
      <c r="G456" s="1529"/>
      <c r="H456" s="2002">
        <v>0.89</v>
      </c>
      <c r="I456" s="2002">
        <v>0.89</v>
      </c>
      <c r="J456" s="1992"/>
    </row>
    <row r="457" spans="2:10" ht="30">
      <c r="B457" s="1733">
        <v>96463</v>
      </c>
      <c r="C457" s="2004" t="s">
        <v>6046</v>
      </c>
      <c r="D457" s="2003" t="s">
        <v>78</v>
      </c>
      <c r="E457" s="2005">
        <f t="shared" si="14"/>
        <v>134.33000000000001</v>
      </c>
      <c r="F457" s="2078">
        <f t="shared" si="15"/>
        <v>96463</v>
      </c>
      <c r="G457" s="1529"/>
      <c r="H457" s="2005">
        <v>132.79</v>
      </c>
      <c r="I457" s="2005">
        <v>134.33000000000001</v>
      </c>
      <c r="J457" s="1992"/>
    </row>
    <row r="458" spans="2:10" ht="30">
      <c r="B458" s="1734">
        <v>98764</v>
      </c>
      <c r="C458" s="1994" t="s">
        <v>8210</v>
      </c>
      <c r="D458" s="1993" t="s">
        <v>78</v>
      </c>
      <c r="E458" s="2002">
        <f t="shared" si="14"/>
        <v>2.58</v>
      </c>
      <c r="F458" s="2078">
        <f t="shared" si="15"/>
        <v>98764</v>
      </c>
      <c r="G458" s="1529"/>
      <c r="H458" s="2002">
        <v>2.58</v>
      </c>
      <c r="I458" s="2002">
        <v>2.58</v>
      </c>
      <c r="J458" s="1992"/>
    </row>
    <row r="459" spans="2:10" ht="30">
      <c r="B459" s="1733">
        <v>5632</v>
      </c>
      <c r="C459" s="2004" t="s">
        <v>2194</v>
      </c>
      <c r="D459" s="2003" t="s">
        <v>85</v>
      </c>
      <c r="E459" s="2005">
        <f t="shared" si="14"/>
        <v>49.23</v>
      </c>
      <c r="F459" s="2078">
        <f t="shared" si="15"/>
        <v>5632</v>
      </c>
      <c r="G459" s="1529"/>
      <c r="H459" s="2005">
        <v>47.21</v>
      </c>
      <c r="I459" s="2005">
        <v>49.23</v>
      </c>
      <c r="J459" s="1992"/>
    </row>
    <row r="460" spans="2:10" ht="45">
      <c r="B460" s="1734">
        <v>5679</v>
      </c>
      <c r="C460" s="1994" t="s">
        <v>2195</v>
      </c>
      <c r="D460" s="1993" t="s">
        <v>85</v>
      </c>
      <c r="E460" s="2002">
        <f t="shared" si="14"/>
        <v>36.1</v>
      </c>
      <c r="F460" s="2078">
        <f t="shared" si="15"/>
        <v>5679</v>
      </c>
      <c r="G460" s="1529"/>
      <c r="H460" s="2002">
        <v>34.08</v>
      </c>
      <c r="I460" s="2002">
        <v>36.1</v>
      </c>
      <c r="J460" s="1992"/>
    </row>
    <row r="461" spans="2:10" ht="45">
      <c r="B461" s="1733">
        <v>5681</v>
      </c>
      <c r="C461" s="2004" t="s">
        <v>2196</v>
      </c>
      <c r="D461" s="2003" t="s">
        <v>85</v>
      </c>
      <c r="E461" s="2005">
        <f t="shared" si="14"/>
        <v>34.200000000000003</v>
      </c>
      <c r="F461" s="2078">
        <f t="shared" si="15"/>
        <v>5681</v>
      </c>
      <c r="G461" s="1529"/>
      <c r="H461" s="2005">
        <v>32.18</v>
      </c>
      <c r="I461" s="2005">
        <v>34.200000000000003</v>
      </c>
      <c r="J461" s="1992"/>
    </row>
    <row r="462" spans="2:10" ht="30">
      <c r="B462" s="1734">
        <v>5685</v>
      </c>
      <c r="C462" s="1994" t="s">
        <v>2197</v>
      </c>
      <c r="D462" s="1993" t="s">
        <v>85</v>
      </c>
      <c r="E462" s="2002">
        <f t="shared" si="14"/>
        <v>33.97</v>
      </c>
      <c r="F462" s="2078">
        <f t="shared" si="15"/>
        <v>5685</v>
      </c>
      <c r="G462" s="1529"/>
      <c r="H462" s="2002">
        <v>32.43</v>
      </c>
      <c r="I462" s="2002">
        <v>33.97</v>
      </c>
      <c r="J462" s="1992"/>
    </row>
    <row r="463" spans="2:10" ht="30">
      <c r="B463" s="1733">
        <v>5690</v>
      </c>
      <c r="C463" s="2004" t="s">
        <v>2198</v>
      </c>
      <c r="D463" s="2003" t="s">
        <v>85</v>
      </c>
      <c r="E463" s="2005">
        <f t="shared" si="14"/>
        <v>1.96</v>
      </c>
      <c r="F463" s="2078">
        <f t="shared" si="15"/>
        <v>5690</v>
      </c>
      <c r="G463" s="1529"/>
      <c r="H463" s="2005">
        <v>1.96</v>
      </c>
      <c r="I463" s="2005">
        <v>1.96</v>
      </c>
      <c r="J463" s="1992"/>
    </row>
    <row r="464" spans="2:10" ht="30">
      <c r="B464" s="1734">
        <v>5806</v>
      </c>
      <c r="C464" s="1994" t="s">
        <v>2199</v>
      </c>
      <c r="D464" s="1993" t="s">
        <v>85</v>
      </c>
      <c r="E464" s="2002">
        <f t="shared" si="14"/>
        <v>0.19</v>
      </c>
      <c r="F464" s="2078">
        <f t="shared" si="15"/>
        <v>5806</v>
      </c>
      <c r="G464" s="1529"/>
      <c r="H464" s="2002">
        <v>0.19</v>
      </c>
      <c r="I464" s="2002">
        <v>0.19</v>
      </c>
      <c r="J464" s="1992"/>
    </row>
    <row r="465" spans="2:10" ht="30">
      <c r="B465" s="1733">
        <v>5826</v>
      </c>
      <c r="C465" s="2004" t="s">
        <v>2200</v>
      </c>
      <c r="D465" s="2003" t="s">
        <v>85</v>
      </c>
      <c r="E465" s="2005">
        <f t="shared" si="14"/>
        <v>25.65</v>
      </c>
      <c r="F465" s="2078">
        <f t="shared" si="15"/>
        <v>5826</v>
      </c>
      <c r="G465" s="1529"/>
      <c r="H465" s="2005">
        <v>24.01</v>
      </c>
      <c r="I465" s="2005">
        <v>25.65</v>
      </c>
      <c r="J465" s="1992"/>
    </row>
    <row r="466" spans="2:10">
      <c r="B466" s="1734">
        <v>5829</v>
      </c>
      <c r="C466" s="1994" t="s">
        <v>1388</v>
      </c>
      <c r="D466" s="1993" t="s">
        <v>85</v>
      </c>
      <c r="E466" s="2002">
        <f t="shared" si="14"/>
        <v>120.85</v>
      </c>
      <c r="F466" s="2078">
        <f t="shared" si="15"/>
        <v>5829</v>
      </c>
      <c r="G466" s="1529"/>
      <c r="H466" s="2002">
        <v>113.19</v>
      </c>
      <c r="I466" s="2002">
        <v>120.85</v>
      </c>
      <c r="J466" s="1992"/>
    </row>
    <row r="467" spans="2:10" ht="30">
      <c r="B467" s="1733">
        <v>5837</v>
      </c>
      <c r="C467" s="2004" t="s">
        <v>2201</v>
      </c>
      <c r="D467" s="2003" t="s">
        <v>85</v>
      </c>
      <c r="E467" s="2005">
        <f t="shared" si="14"/>
        <v>88.12</v>
      </c>
      <c r="F467" s="2078">
        <f t="shared" si="15"/>
        <v>5837</v>
      </c>
      <c r="G467" s="1529"/>
      <c r="H467" s="2005">
        <v>86.19</v>
      </c>
      <c r="I467" s="2005">
        <v>88.12</v>
      </c>
      <c r="J467" s="1992"/>
    </row>
    <row r="468" spans="2:10">
      <c r="B468" s="1734">
        <v>5841</v>
      </c>
      <c r="C468" s="1994" t="s">
        <v>2202</v>
      </c>
      <c r="D468" s="1993" t="s">
        <v>85</v>
      </c>
      <c r="E468" s="2002">
        <f t="shared" si="14"/>
        <v>2.25</v>
      </c>
      <c r="F468" s="2078">
        <f t="shared" si="15"/>
        <v>5841</v>
      </c>
      <c r="G468" s="1529"/>
      <c r="H468" s="2002">
        <v>2.25</v>
      </c>
      <c r="I468" s="2002">
        <v>2.25</v>
      </c>
      <c r="J468" s="1992"/>
    </row>
    <row r="469" spans="2:10">
      <c r="B469" s="1733">
        <v>5845</v>
      </c>
      <c r="C469" s="2004" t="s">
        <v>807</v>
      </c>
      <c r="D469" s="2003" t="s">
        <v>85</v>
      </c>
      <c r="E469" s="2005">
        <f t="shared" si="14"/>
        <v>28.42</v>
      </c>
      <c r="F469" s="2078">
        <f t="shared" si="15"/>
        <v>5845</v>
      </c>
      <c r="G469" s="1529"/>
      <c r="H469" s="2005">
        <v>26.88</v>
      </c>
      <c r="I469" s="2005">
        <v>28.42</v>
      </c>
      <c r="J469" s="1992"/>
    </row>
    <row r="470" spans="2:10">
      <c r="B470" s="1734">
        <v>5849</v>
      </c>
      <c r="C470" s="1994" t="s">
        <v>2203</v>
      </c>
      <c r="D470" s="1993" t="s">
        <v>85</v>
      </c>
      <c r="E470" s="2002">
        <f t="shared" si="14"/>
        <v>45.79</v>
      </c>
      <c r="F470" s="2078">
        <f t="shared" si="15"/>
        <v>5849</v>
      </c>
      <c r="G470" s="1529"/>
      <c r="H470" s="2002">
        <v>44.25</v>
      </c>
      <c r="I470" s="2002">
        <v>45.79</v>
      </c>
      <c r="J470" s="1992"/>
    </row>
    <row r="471" spans="2:10" ht="30">
      <c r="B471" s="1733">
        <v>5853</v>
      </c>
      <c r="C471" s="2004" t="s">
        <v>86</v>
      </c>
      <c r="D471" s="2003" t="s">
        <v>85</v>
      </c>
      <c r="E471" s="2005">
        <f t="shared" si="14"/>
        <v>45.97</v>
      </c>
      <c r="F471" s="2078">
        <f t="shared" si="15"/>
        <v>5853</v>
      </c>
      <c r="G471" s="1529"/>
      <c r="H471" s="2005">
        <v>44.43</v>
      </c>
      <c r="I471" s="2005">
        <v>45.97</v>
      </c>
      <c r="J471" s="1992"/>
    </row>
    <row r="472" spans="2:10">
      <c r="B472" s="1734">
        <v>5857</v>
      </c>
      <c r="C472" s="1994" t="s">
        <v>2204</v>
      </c>
      <c r="D472" s="1993" t="s">
        <v>85</v>
      </c>
      <c r="E472" s="2002">
        <f t="shared" si="14"/>
        <v>114.17</v>
      </c>
      <c r="F472" s="2078">
        <f t="shared" si="15"/>
        <v>5857</v>
      </c>
      <c r="G472" s="1529"/>
      <c r="H472" s="2002">
        <v>112.63</v>
      </c>
      <c r="I472" s="2002">
        <v>114.17</v>
      </c>
      <c r="J472" s="1992"/>
    </row>
    <row r="473" spans="2:10" ht="30">
      <c r="B473" s="1733">
        <v>5865</v>
      </c>
      <c r="C473" s="2004" t="s">
        <v>2205</v>
      </c>
      <c r="D473" s="2003" t="s">
        <v>85</v>
      </c>
      <c r="E473" s="2005">
        <f t="shared" si="14"/>
        <v>5.59</v>
      </c>
      <c r="F473" s="2078">
        <f t="shared" si="15"/>
        <v>5865</v>
      </c>
      <c r="G473" s="1529"/>
      <c r="H473" s="2005">
        <v>5.59</v>
      </c>
      <c r="I473" s="2005">
        <v>5.59</v>
      </c>
      <c r="J473" s="1992"/>
    </row>
    <row r="474" spans="2:10" ht="30">
      <c r="B474" s="1734">
        <v>5869</v>
      </c>
      <c r="C474" s="1994" t="s">
        <v>2206</v>
      </c>
      <c r="D474" s="1993" t="s">
        <v>85</v>
      </c>
      <c r="E474" s="2002">
        <f t="shared" si="14"/>
        <v>38.200000000000003</v>
      </c>
      <c r="F474" s="2078">
        <f t="shared" si="15"/>
        <v>5869</v>
      </c>
      <c r="G474" s="1529"/>
      <c r="H474" s="2002">
        <v>36.659999999999997</v>
      </c>
      <c r="I474" s="2002">
        <v>38.200000000000003</v>
      </c>
      <c r="J474" s="1992"/>
    </row>
    <row r="475" spans="2:10" ht="45">
      <c r="B475" s="1733">
        <v>5877</v>
      </c>
      <c r="C475" s="2004" t="s">
        <v>2207</v>
      </c>
      <c r="D475" s="2003" t="s">
        <v>85</v>
      </c>
      <c r="E475" s="2005">
        <f t="shared" si="14"/>
        <v>35.5</v>
      </c>
      <c r="F475" s="2078">
        <f t="shared" si="15"/>
        <v>5877</v>
      </c>
      <c r="G475" s="1529"/>
      <c r="H475" s="2005">
        <v>33.479999999999997</v>
      </c>
      <c r="I475" s="2005">
        <v>35.5</v>
      </c>
      <c r="J475" s="1992"/>
    </row>
    <row r="476" spans="2:10" ht="30">
      <c r="B476" s="1734">
        <v>5881</v>
      </c>
      <c r="C476" s="1994" t="s">
        <v>2208</v>
      </c>
      <c r="D476" s="1993" t="s">
        <v>85</v>
      </c>
      <c r="E476" s="2002">
        <f t="shared" si="14"/>
        <v>40.770000000000003</v>
      </c>
      <c r="F476" s="2078">
        <f t="shared" si="15"/>
        <v>5881</v>
      </c>
      <c r="G476" s="1529"/>
      <c r="H476" s="2002">
        <v>39.229999999999997</v>
      </c>
      <c r="I476" s="2002">
        <v>40.770000000000003</v>
      </c>
      <c r="J476" s="1992"/>
    </row>
    <row r="477" spans="2:10" ht="30">
      <c r="B477" s="1733">
        <v>5884</v>
      </c>
      <c r="C477" s="2004" t="s">
        <v>2209</v>
      </c>
      <c r="D477" s="2003" t="s">
        <v>85</v>
      </c>
      <c r="E477" s="2005">
        <f t="shared" si="14"/>
        <v>34.590000000000003</v>
      </c>
      <c r="F477" s="2078">
        <f t="shared" si="15"/>
        <v>5884</v>
      </c>
      <c r="G477" s="1529"/>
      <c r="H477" s="2005">
        <v>33.090000000000003</v>
      </c>
      <c r="I477" s="2005">
        <v>34.590000000000003</v>
      </c>
      <c r="J477" s="1992"/>
    </row>
    <row r="478" spans="2:10" ht="30">
      <c r="B478" s="1734">
        <v>5892</v>
      </c>
      <c r="C478" s="1994" t="s">
        <v>808</v>
      </c>
      <c r="D478" s="1993" t="s">
        <v>85</v>
      </c>
      <c r="E478" s="2002">
        <f t="shared" si="14"/>
        <v>26.63</v>
      </c>
      <c r="F478" s="2078">
        <f t="shared" si="15"/>
        <v>5892</v>
      </c>
      <c r="G478" s="1529"/>
      <c r="H478" s="2002">
        <v>24.99</v>
      </c>
      <c r="I478" s="2002">
        <v>26.63</v>
      </c>
      <c r="J478" s="1992"/>
    </row>
    <row r="479" spans="2:10" ht="30">
      <c r="B479" s="1733">
        <v>5896</v>
      </c>
      <c r="C479" s="2004" t="s">
        <v>2210</v>
      </c>
      <c r="D479" s="2003" t="s">
        <v>85</v>
      </c>
      <c r="E479" s="2005">
        <f t="shared" si="14"/>
        <v>24.83</v>
      </c>
      <c r="F479" s="2078">
        <f t="shared" si="15"/>
        <v>5896</v>
      </c>
      <c r="G479" s="1529"/>
      <c r="H479" s="2005">
        <v>23.19</v>
      </c>
      <c r="I479" s="2005">
        <v>24.83</v>
      </c>
      <c r="J479" s="1992"/>
    </row>
    <row r="480" spans="2:10" ht="30">
      <c r="B480" s="1734">
        <v>5903</v>
      </c>
      <c r="C480" s="1994" t="s">
        <v>2211</v>
      </c>
      <c r="D480" s="1993" t="s">
        <v>85</v>
      </c>
      <c r="E480" s="2002">
        <f t="shared" si="14"/>
        <v>31.48</v>
      </c>
      <c r="F480" s="2078">
        <f t="shared" si="15"/>
        <v>5903</v>
      </c>
      <c r="G480" s="1529"/>
      <c r="H480" s="2002">
        <v>29.84</v>
      </c>
      <c r="I480" s="2002">
        <v>31.48</v>
      </c>
      <c r="J480" s="1992"/>
    </row>
    <row r="481" spans="2:10" ht="30">
      <c r="B481" s="1733">
        <v>5911</v>
      </c>
      <c r="C481" s="2004" t="s">
        <v>809</v>
      </c>
      <c r="D481" s="2003" t="s">
        <v>85</v>
      </c>
      <c r="E481" s="2005">
        <f t="shared" si="14"/>
        <v>18.79</v>
      </c>
      <c r="F481" s="2078">
        <f t="shared" si="15"/>
        <v>5911</v>
      </c>
      <c r="G481" s="1529"/>
      <c r="H481" s="2005">
        <v>17.29</v>
      </c>
      <c r="I481" s="2005">
        <v>18.79</v>
      </c>
      <c r="J481" s="1992"/>
    </row>
    <row r="482" spans="2:10">
      <c r="B482" s="1734">
        <v>5923</v>
      </c>
      <c r="C482" s="1994" t="s">
        <v>2212</v>
      </c>
      <c r="D482" s="1993" t="s">
        <v>85</v>
      </c>
      <c r="E482" s="2002">
        <f t="shared" si="14"/>
        <v>1.53</v>
      </c>
      <c r="F482" s="2078">
        <f t="shared" si="15"/>
        <v>5923</v>
      </c>
      <c r="G482" s="1529"/>
      <c r="H482" s="2002">
        <v>1.53</v>
      </c>
      <c r="I482" s="2002">
        <v>1.53</v>
      </c>
      <c r="J482" s="1992"/>
    </row>
    <row r="483" spans="2:10" ht="30">
      <c r="B483" s="1733">
        <v>5930</v>
      </c>
      <c r="C483" s="2004" t="s">
        <v>2213</v>
      </c>
      <c r="D483" s="2003" t="s">
        <v>85</v>
      </c>
      <c r="E483" s="2005">
        <f t="shared" si="14"/>
        <v>30.39</v>
      </c>
      <c r="F483" s="2078">
        <f t="shared" si="15"/>
        <v>5930</v>
      </c>
      <c r="G483" s="1529"/>
      <c r="H483" s="2005">
        <v>28.44</v>
      </c>
      <c r="I483" s="2005">
        <v>30.39</v>
      </c>
      <c r="J483" s="1992"/>
    </row>
    <row r="484" spans="2:10" ht="30">
      <c r="B484" s="1734">
        <v>5934</v>
      </c>
      <c r="C484" s="1994" t="s">
        <v>87</v>
      </c>
      <c r="D484" s="1993" t="s">
        <v>85</v>
      </c>
      <c r="E484" s="2002">
        <f t="shared" si="14"/>
        <v>49.38</v>
      </c>
      <c r="F484" s="2078">
        <f t="shared" si="15"/>
        <v>5934</v>
      </c>
      <c r="G484" s="1529"/>
      <c r="H484" s="2002">
        <v>47.08</v>
      </c>
      <c r="I484" s="2002">
        <v>49.38</v>
      </c>
      <c r="J484" s="1992"/>
    </row>
    <row r="485" spans="2:10" ht="30">
      <c r="B485" s="1733">
        <v>5942</v>
      </c>
      <c r="C485" s="2004" t="s">
        <v>2214</v>
      </c>
      <c r="D485" s="2003" t="s">
        <v>85</v>
      </c>
      <c r="E485" s="2005">
        <f t="shared" si="14"/>
        <v>34.72</v>
      </c>
      <c r="F485" s="2078">
        <f t="shared" si="15"/>
        <v>5942</v>
      </c>
      <c r="G485" s="1529"/>
      <c r="H485" s="2005">
        <v>33.049999999999997</v>
      </c>
      <c r="I485" s="2005">
        <v>34.72</v>
      </c>
      <c r="J485" s="1992"/>
    </row>
    <row r="486" spans="2:10" ht="30">
      <c r="B486" s="1734">
        <v>5946</v>
      </c>
      <c r="C486" s="1994" t="s">
        <v>2215</v>
      </c>
      <c r="D486" s="1993" t="s">
        <v>85</v>
      </c>
      <c r="E486" s="2002">
        <f t="shared" si="14"/>
        <v>41.79</v>
      </c>
      <c r="F486" s="2078">
        <f t="shared" si="15"/>
        <v>5946</v>
      </c>
      <c r="G486" s="1529"/>
      <c r="H486" s="2002">
        <v>40.119999999999997</v>
      </c>
      <c r="I486" s="2002">
        <v>41.79</v>
      </c>
      <c r="J486" s="1992"/>
    </row>
    <row r="487" spans="2:10">
      <c r="B487" s="1733">
        <v>5952</v>
      </c>
      <c r="C487" s="2004" t="s">
        <v>1389</v>
      </c>
      <c r="D487" s="2003" t="s">
        <v>85</v>
      </c>
      <c r="E487" s="2005">
        <f t="shared" si="14"/>
        <v>14.27</v>
      </c>
      <c r="F487" s="2078">
        <f t="shared" si="15"/>
        <v>5952</v>
      </c>
      <c r="G487" s="1529"/>
      <c r="H487" s="2005">
        <v>13.07</v>
      </c>
      <c r="I487" s="2005">
        <v>14.27</v>
      </c>
      <c r="J487" s="1992"/>
    </row>
    <row r="488" spans="2:10" ht="30">
      <c r="B488" s="1734">
        <v>5954</v>
      </c>
      <c r="C488" s="1994" t="s">
        <v>810</v>
      </c>
      <c r="D488" s="1993" t="s">
        <v>85</v>
      </c>
      <c r="E488" s="2002">
        <f t="shared" si="14"/>
        <v>2.42</v>
      </c>
      <c r="F488" s="2078">
        <f t="shared" si="15"/>
        <v>5954</v>
      </c>
      <c r="G488" s="1529"/>
      <c r="H488" s="2002">
        <v>2.42</v>
      </c>
      <c r="I488" s="2002">
        <v>2.42</v>
      </c>
      <c r="J488" s="1992"/>
    </row>
    <row r="489" spans="2:10" ht="30">
      <c r="B489" s="1733">
        <v>5961</v>
      </c>
      <c r="C489" s="2004" t="s">
        <v>2216</v>
      </c>
      <c r="D489" s="2003" t="s">
        <v>85</v>
      </c>
      <c r="E489" s="2005">
        <f t="shared" si="14"/>
        <v>30.67</v>
      </c>
      <c r="F489" s="2078">
        <f t="shared" si="15"/>
        <v>5961</v>
      </c>
      <c r="G489" s="1529"/>
      <c r="H489" s="2005">
        <v>29.12</v>
      </c>
      <c r="I489" s="2005">
        <v>30.67</v>
      </c>
      <c r="J489" s="1992"/>
    </row>
    <row r="490" spans="2:10" ht="30">
      <c r="B490" s="1734">
        <v>6260</v>
      </c>
      <c r="C490" s="1994" t="s">
        <v>2217</v>
      </c>
      <c r="D490" s="1993" t="s">
        <v>85</v>
      </c>
      <c r="E490" s="2002">
        <f t="shared" si="14"/>
        <v>27.87</v>
      </c>
      <c r="F490" s="2078">
        <f t="shared" si="15"/>
        <v>6260</v>
      </c>
      <c r="G490" s="1529"/>
      <c r="H490" s="2002">
        <v>26.23</v>
      </c>
      <c r="I490" s="2002">
        <v>27.87</v>
      </c>
      <c r="J490" s="1992"/>
    </row>
    <row r="491" spans="2:10" ht="30">
      <c r="B491" s="1733">
        <v>6880</v>
      </c>
      <c r="C491" s="2004" t="s">
        <v>2218</v>
      </c>
      <c r="D491" s="2003" t="s">
        <v>85</v>
      </c>
      <c r="E491" s="2005">
        <f t="shared" si="14"/>
        <v>44.42</v>
      </c>
      <c r="F491" s="2078">
        <f t="shared" si="15"/>
        <v>6880</v>
      </c>
      <c r="G491" s="1529"/>
      <c r="H491" s="2005">
        <v>42.88</v>
      </c>
      <c r="I491" s="2005">
        <v>44.42</v>
      </c>
      <c r="J491" s="1992"/>
    </row>
    <row r="492" spans="2:10">
      <c r="B492" s="1734">
        <v>7031</v>
      </c>
      <c r="C492" s="1994" t="s">
        <v>2219</v>
      </c>
      <c r="D492" s="1993" t="s">
        <v>85</v>
      </c>
      <c r="E492" s="2002">
        <f t="shared" si="14"/>
        <v>3.36</v>
      </c>
      <c r="F492" s="2078">
        <f t="shared" si="15"/>
        <v>7031</v>
      </c>
      <c r="G492" s="1529"/>
      <c r="H492" s="2002">
        <v>3.36</v>
      </c>
      <c r="I492" s="2002">
        <v>3.36</v>
      </c>
      <c r="J492" s="1992"/>
    </row>
    <row r="493" spans="2:10" ht="30">
      <c r="B493" s="1733">
        <v>7043</v>
      </c>
      <c r="C493" s="2004" t="s">
        <v>2220</v>
      </c>
      <c r="D493" s="2003" t="s">
        <v>85</v>
      </c>
      <c r="E493" s="2005">
        <f t="shared" si="14"/>
        <v>0.24</v>
      </c>
      <c r="F493" s="2078">
        <f t="shared" si="15"/>
        <v>7043</v>
      </c>
      <c r="G493" s="1529"/>
      <c r="H493" s="2005">
        <v>0.24</v>
      </c>
      <c r="I493" s="2005">
        <v>0.24</v>
      </c>
      <c r="J493" s="1992"/>
    </row>
    <row r="494" spans="2:10" ht="30">
      <c r="B494" s="1734">
        <v>7050</v>
      </c>
      <c r="C494" s="1994" t="s">
        <v>2221</v>
      </c>
      <c r="D494" s="1993" t="s">
        <v>85</v>
      </c>
      <c r="E494" s="2002">
        <f t="shared" si="14"/>
        <v>41.14</v>
      </c>
      <c r="F494" s="2078">
        <f t="shared" si="15"/>
        <v>7050</v>
      </c>
      <c r="G494" s="1529"/>
      <c r="H494" s="2002">
        <v>39.6</v>
      </c>
      <c r="I494" s="2002">
        <v>41.14</v>
      </c>
      <c r="J494" s="1992"/>
    </row>
    <row r="495" spans="2:10" ht="30">
      <c r="B495" s="1733">
        <v>67827</v>
      </c>
      <c r="C495" s="2004" t="s">
        <v>2222</v>
      </c>
      <c r="D495" s="2003" t="s">
        <v>85</v>
      </c>
      <c r="E495" s="2005">
        <f t="shared" si="14"/>
        <v>29.94</v>
      </c>
      <c r="F495" s="2078">
        <f t="shared" si="15"/>
        <v>67827</v>
      </c>
      <c r="G495" s="1529"/>
      <c r="H495" s="2005">
        <v>28.39</v>
      </c>
      <c r="I495" s="2005">
        <v>29.94</v>
      </c>
      <c r="J495" s="1992"/>
    </row>
    <row r="496" spans="2:10">
      <c r="B496" s="1734">
        <v>73395</v>
      </c>
      <c r="C496" s="1994" t="s">
        <v>2223</v>
      </c>
      <c r="D496" s="1993" t="s">
        <v>85</v>
      </c>
      <c r="E496" s="2002">
        <f t="shared" si="14"/>
        <v>4.51</v>
      </c>
      <c r="F496" s="2078">
        <f t="shared" si="15"/>
        <v>73395</v>
      </c>
      <c r="G496" s="1529"/>
      <c r="H496" s="2002">
        <v>4.51</v>
      </c>
      <c r="I496" s="2002">
        <v>4.51</v>
      </c>
      <c r="J496" s="1992"/>
    </row>
    <row r="497" spans="2:10" ht="30">
      <c r="B497" s="1733">
        <v>83766</v>
      </c>
      <c r="C497" s="2004" t="s">
        <v>2224</v>
      </c>
      <c r="D497" s="2003" t="s">
        <v>85</v>
      </c>
      <c r="E497" s="2005">
        <f t="shared" si="14"/>
        <v>28.23</v>
      </c>
      <c r="F497" s="2078">
        <f t="shared" si="15"/>
        <v>83766</v>
      </c>
      <c r="G497" s="1529"/>
      <c r="H497" s="2005">
        <v>26.21</v>
      </c>
      <c r="I497" s="2005">
        <v>28.23</v>
      </c>
      <c r="J497" s="1992"/>
    </row>
    <row r="498" spans="2:10" ht="30">
      <c r="B498" s="1734">
        <v>84013</v>
      </c>
      <c r="C498" s="1994" t="s">
        <v>2225</v>
      </c>
      <c r="D498" s="1993" t="s">
        <v>85</v>
      </c>
      <c r="E498" s="2002">
        <f t="shared" si="14"/>
        <v>47.83</v>
      </c>
      <c r="F498" s="2078">
        <f t="shared" si="15"/>
        <v>84013</v>
      </c>
      <c r="G498" s="1529"/>
      <c r="H498" s="2002">
        <v>45.81</v>
      </c>
      <c r="I498" s="2002">
        <v>47.83</v>
      </c>
      <c r="J498" s="1992"/>
    </row>
    <row r="499" spans="2:10" ht="30">
      <c r="B499" s="1733">
        <v>87446</v>
      </c>
      <c r="C499" s="2004" t="s">
        <v>811</v>
      </c>
      <c r="D499" s="2003" t="s">
        <v>85</v>
      </c>
      <c r="E499" s="2005">
        <f t="shared" si="14"/>
        <v>0.34</v>
      </c>
      <c r="F499" s="2078">
        <f t="shared" si="15"/>
        <v>87446</v>
      </c>
      <c r="G499" s="1529"/>
      <c r="H499" s="2005">
        <v>0.34</v>
      </c>
      <c r="I499" s="2005">
        <v>0.34</v>
      </c>
      <c r="J499" s="1992"/>
    </row>
    <row r="500" spans="2:10" ht="30">
      <c r="B500" s="1734">
        <v>88392</v>
      </c>
      <c r="C500" s="1994" t="s">
        <v>2226</v>
      </c>
      <c r="D500" s="1993" t="s">
        <v>85</v>
      </c>
      <c r="E500" s="2002">
        <f t="shared" si="14"/>
        <v>0.67</v>
      </c>
      <c r="F500" s="2078">
        <f t="shared" si="15"/>
        <v>88392</v>
      </c>
      <c r="G500" s="1529"/>
      <c r="H500" s="2002">
        <v>0.67</v>
      </c>
      <c r="I500" s="2002">
        <v>0.67</v>
      </c>
      <c r="J500" s="1992"/>
    </row>
    <row r="501" spans="2:10" ht="30">
      <c r="B501" s="1733">
        <v>88398</v>
      </c>
      <c r="C501" s="2004" t="s">
        <v>2227</v>
      </c>
      <c r="D501" s="2003" t="s">
        <v>85</v>
      </c>
      <c r="E501" s="2005">
        <f t="shared" si="14"/>
        <v>0.8</v>
      </c>
      <c r="F501" s="2078">
        <f t="shared" si="15"/>
        <v>88398</v>
      </c>
      <c r="G501" s="1529"/>
      <c r="H501" s="2005">
        <v>0.8</v>
      </c>
      <c r="I501" s="2005">
        <v>0.8</v>
      </c>
      <c r="J501" s="1992"/>
    </row>
    <row r="502" spans="2:10" ht="30">
      <c r="B502" s="1734">
        <v>88404</v>
      </c>
      <c r="C502" s="1994" t="s">
        <v>2228</v>
      </c>
      <c r="D502" s="1993" t="s">
        <v>85</v>
      </c>
      <c r="E502" s="2002">
        <f t="shared" si="14"/>
        <v>0.63</v>
      </c>
      <c r="F502" s="2078">
        <f t="shared" si="15"/>
        <v>88404</v>
      </c>
      <c r="G502" s="1529"/>
      <c r="H502" s="2002">
        <v>0.63</v>
      </c>
      <c r="I502" s="2002">
        <v>0.63</v>
      </c>
      <c r="J502" s="1992"/>
    </row>
    <row r="503" spans="2:10" ht="30">
      <c r="B503" s="1733">
        <v>88430</v>
      </c>
      <c r="C503" s="2004" t="s">
        <v>812</v>
      </c>
      <c r="D503" s="2003" t="s">
        <v>85</v>
      </c>
      <c r="E503" s="2005">
        <f t="shared" si="14"/>
        <v>4.2</v>
      </c>
      <c r="F503" s="2078">
        <f t="shared" si="15"/>
        <v>88430</v>
      </c>
      <c r="G503" s="1529"/>
      <c r="H503" s="2005">
        <v>4.2</v>
      </c>
      <c r="I503" s="2005">
        <v>4.2</v>
      </c>
      <c r="J503" s="1992"/>
    </row>
    <row r="504" spans="2:10" ht="30">
      <c r="B504" s="1734">
        <v>88438</v>
      </c>
      <c r="C504" s="1994" t="s">
        <v>2229</v>
      </c>
      <c r="D504" s="1993" t="s">
        <v>85</v>
      </c>
      <c r="E504" s="2002">
        <f t="shared" si="14"/>
        <v>5.56</v>
      </c>
      <c r="F504" s="2078">
        <f t="shared" si="15"/>
        <v>88438</v>
      </c>
      <c r="G504" s="1529"/>
      <c r="H504" s="2002">
        <v>5.56</v>
      </c>
      <c r="I504" s="2002">
        <v>5.56</v>
      </c>
      <c r="J504" s="1992"/>
    </row>
    <row r="505" spans="2:10" ht="30">
      <c r="B505" s="1733">
        <v>88831</v>
      </c>
      <c r="C505" s="2004" t="s">
        <v>6047</v>
      </c>
      <c r="D505" s="2003" t="s">
        <v>85</v>
      </c>
      <c r="E505" s="2005">
        <f t="shared" si="14"/>
        <v>0.25</v>
      </c>
      <c r="F505" s="2078">
        <f t="shared" si="15"/>
        <v>88831</v>
      </c>
      <c r="G505" s="1529"/>
      <c r="H505" s="2005">
        <v>0.25</v>
      </c>
      <c r="I505" s="2005">
        <v>0.25</v>
      </c>
      <c r="J505" s="1992"/>
    </row>
    <row r="506" spans="2:10">
      <c r="B506" s="1734">
        <v>88844</v>
      </c>
      <c r="C506" s="1994" t="s">
        <v>2230</v>
      </c>
      <c r="D506" s="1993" t="s">
        <v>85</v>
      </c>
      <c r="E506" s="2002">
        <f t="shared" si="14"/>
        <v>40.19</v>
      </c>
      <c r="F506" s="2078">
        <f t="shared" si="15"/>
        <v>88844</v>
      </c>
      <c r="G506" s="1529"/>
      <c r="H506" s="2002">
        <v>38.65</v>
      </c>
      <c r="I506" s="2002">
        <v>40.19</v>
      </c>
      <c r="J506" s="1992"/>
    </row>
    <row r="507" spans="2:10" ht="30">
      <c r="B507" s="1733">
        <v>88908</v>
      </c>
      <c r="C507" s="2004" t="s">
        <v>2231</v>
      </c>
      <c r="D507" s="2003" t="s">
        <v>85</v>
      </c>
      <c r="E507" s="2005">
        <f t="shared" si="14"/>
        <v>52.62</v>
      </c>
      <c r="F507" s="2078">
        <f t="shared" si="15"/>
        <v>88908</v>
      </c>
      <c r="G507" s="1529"/>
      <c r="H507" s="2005">
        <v>50.6</v>
      </c>
      <c r="I507" s="2005">
        <v>52.62</v>
      </c>
      <c r="J507" s="1992"/>
    </row>
    <row r="508" spans="2:10" ht="30">
      <c r="B508" s="1734">
        <v>89022</v>
      </c>
      <c r="C508" s="1994" t="s">
        <v>2232</v>
      </c>
      <c r="D508" s="1993" t="s">
        <v>85</v>
      </c>
      <c r="E508" s="2002">
        <f t="shared" si="14"/>
        <v>0.27</v>
      </c>
      <c r="F508" s="2078">
        <f t="shared" si="15"/>
        <v>89022</v>
      </c>
      <c r="G508" s="1529"/>
      <c r="H508" s="2002">
        <v>0.27</v>
      </c>
      <c r="I508" s="2002">
        <v>0.27</v>
      </c>
      <c r="J508" s="1992"/>
    </row>
    <row r="509" spans="2:10">
      <c r="B509" s="1733">
        <v>89027</v>
      </c>
      <c r="C509" s="2004" t="s">
        <v>88</v>
      </c>
      <c r="D509" s="2003" t="s">
        <v>85</v>
      </c>
      <c r="E509" s="2005">
        <f t="shared" si="14"/>
        <v>2.73</v>
      </c>
      <c r="F509" s="2078">
        <f t="shared" si="15"/>
        <v>89027</v>
      </c>
      <c r="G509" s="1529"/>
      <c r="H509" s="2005">
        <v>2.73</v>
      </c>
      <c r="I509" s="2005">
        <v>2.73</v>
      </c>
      <c r="J509" s="1992"/>
    </row>
    <row r="510" spans="2:10">
      <c r="B510" s="1734">
        <v>89031</v>
      </c>
      <c r="C510" s="1994" t="s">
        <v>2233</v>
      </c>
      <c r="D510" s="1993" t="s">
        <v>85</v>
      </c>
      <c r="E510" s="2002">
        <f t="shared" si="14"/>
        <v>39.119999999999997</v>
      </c>
      <c r="F510" s="2078">
        <f t="shared" si="15"/>
        <v>89031</v>
      </c>
      <c r="G510" s="1529"/>
      <c r="H510" s="2002">
        <v>37.58</v>
      </c>
      <c r="I510" s="2002">
        <v>39.119999999999997</v>
      </c>
      <c r="J510" s="1992"/>
    </row>
    <row r="511" spans="2:10">
      <c r="B511" s="1733">
        <v>89036</v>
      </c>
      <c r="C511" s="2004" t="s">
        <v>813</v>
      </c>
      <c r="D511" s="2003" t="s">
        <v>85</v>
      </c>
      <c r="E511" s="2005">
        <f t="shared" si="14"/>
        <v>25.1</v>
      </c>
      <c r="F511" s="2078">
        <f t="shared" si="15"/>
        <v>89036</v>
      </c>
      <c r="G511" s="1529"/>
      <c r="H511" s="2005">
        <v>23.56</v>
      </c>
      <c r="I511" s="2005">
        <v>25.1</v>
      </c>
      <c r="J511" s="1992"/>
    </row>
    <row r="512" spans="2:10">
      <c r="B512" s="1734">
        <v>89218</v>
      </c>
      <c r="C512" s="1994" t="s">
        <v>89</v>
      </c>
      <c r="D512" s="1993" t="s">
        <v>85</v>
      </c>
      <c r="E512" s="2002">
        <f t="shared" si="14"/>
        <v>51.59</v>
      </c>
      <c r="F512" s="2078">
        <f t="shared" si="15"/>
        <v>89218</v>
      </c>
      <c r="G512" s="1529"/>
      <c r="H512" s="2002">
        <v>48.11</v>
      </c>
      <c r="I512" s="2002">
        <v>51.59</v>
      </c>
      <c r="J512" s="1992"/>
    </row>
    <row r="513" spans="2:10" ht="30">
      <c r="B513" s="1733">
        <v>89226</v>
      </c>
      <c r="C513" s="2004" t="s">
        <v>2234</v>
      </c>
      <c r="D513" s="2003" t="s">
        <v>85</v>
      </c>
      <c r="E513" s="2005">
        <f t="shared" si="14"/>
        <v>1.04</v>
      </c>
      <c r="F513" s="2078">
        <f t="shared" si="15"/>
        <v>89226</v>
      </c>
      <c r="G513" s="1529"/>
      <c r="H513" s="2005">
        <v>1.04</v>
      </c>
      <c r="I513" s="2005">
        <v>1.04</v>
      </c>
      <c r="J513" s="1992"/>
    </row>
    <row r="514" spans="2:10">
      <c r="B514" s="1734">
        <v>89235</v>
      </c>
      <c r="C514" s="1994" t="s">
        <v>2235</v>
      </c>
      <c r="D514" s="1993" t="s">
        <v>85</v>
      </c>
      <c r="E514" s="2002">
        <f t="shared" si="14"/>
        <v>112.58</v>
      </c>
      <c r="F514" s="2078">
        <f t="shared" si="15"/>
        <v>89235</v>
      </c>
      <c r="G514" s="1529"/>
      <c r="H514" s="2002">
        <v>110.65</v>
      </c>
      <c r="I514" s="2002">
        <v>112.58</v>
      </c>
      <c r="J514" s="1992"/>
    </row>
    <row r="515" spans="2:10">
      <c r="B515" s="1733">
        <v>89243</v>
      </c>
      <c r="C515" s="2004" t="s">
        <v>2236</v>
      </c>
      <c r="D515" s="2003" t="s">
        <v>85</v>
      </c>
      <c r="E515" s="2005">
        <f t="shared" ref="E515:E578" si="16">IF($K$2=$H$1,H515,I515)</f>
        <v>238.54</v>
      </c>
      <c r="F515" s="2078">
        <f t="shared" ref="F515:F578" si="17">IF(LEN($B515)=7,CONCATENATE(MID($B515,1,6),"00",RIGHT($B515,1)),IF(LEN($B515)=8,CONCATENATE(MID($B515,1,6),"0",RIGHT($B515,2)),$B515))</f>
        <v>89243</v>
      </c>
      <c r="G515" s="1529"/>
      <c r="H515" s="2005">
        <v>236.61</v>
      </c>
      <c r="I515" s="2005">
        <v>238.54</v>
      </c>
      <c r="J515" s="1992"/>
    </row>
    <row r="516" spans="2:10">
      <c r="B516" s="1734">
        <v>89251</v>
      </c>
      <c r="C516" s="1994" t="s">
        <v>814</v>
      </c>
      <c r="D516" s="1993" t="s">
        <v>85</v>
      </c>
      <c r="E516" s="2002">
        <f t="shared" si="16"/>
        <v>209.67</v>
      </c>
      <c r="F516" s="2078">
        <f t="shared" si="17"/>
        <v>89251</v>
      </c>
      <c r="G516" s="1529"/>
      <c r="H516" s="2002">
        <v>207.74</v>
      </c>
      <c r="I516" s="2002">
        <v>209.67</v>
      </c>
      <c r="J516" s="1992"/>
    </row>
    <row r="517" spans="2:10" ht="30">
      <c r="B517" s="1733">
        <v>89258</v>
      </c>
      <c r="C517" s="2004" t="s">
        <v>2237</v>
      </c>
      <c r="D517" s="2003" t="s">
        <v>85</v>
      </c>
      <c r="E517" s="2005">
        <f t="shared" si="16"/>
        <v>75.510000000000005</v>
      </c>
      <c r="F517" s="2078">
        <f t="shared" si="17"/>
        <v>89258</v>
      </c>
      <c r="G517" s="1529"/>
      <c r="H517" s="2005">
        <v>73.58</v>
      </c>
      <c r="I517" s="2005">
        <v>75.510000000000005</v>
      </c>
      <c r="J517" s="1992"/>
    </row>
    <row r="518" spans="2:10" ht="30">
      <c r="B518" s="1734">
        <v>89273</v>
      </c>
      <c r="C518" s="1994" t="s">
        <v>2238</v>
      </c>
      <c r="D518" s="1993" t="s">
        <v>85</v>
      </c>
      <c r="E518" s="2002">
        <f t="shared" si="16"/>
        <v>48.49</v>
      </c>
      <c r="F518" s="2078">
        <f t="shared" si="17"/>
        <v>89273</v>
      </c>
      <c r="G518" s="1529"/>
      <c r="H518" s="2002">
        <v>47.02</v>
      </c>
      <c r="I518" s="2002">
        <v>48.49</v>
      </c>
      <c r="J518" s="1992"/>
    </row>
    <row r="519" spans="2:10" ht="30">
      <c r="B519" s="1733">
        <v>89279</v>
      </c>
      <c r="C519" s="2004" t="s">
        <v>2239</v>
      </c>
      <c r="D519" s="2003" t="s">
        <v>85</v>
      </c>
      <c r="E519" s="2005">
        <f t="shared" si="16"/>
        <v>1.27</v>
      </c>
      <c r="F519" s="2078">
        <f t="shared" si="17"/>
        <v>89279</v>
      </c>
      <c r="G519" s="1529"/>
      <c r="H519" s="2005">
        <v>1.27</v>
      </c>
      <c r="I519" s="2005">
        <v>1.27</v>
      </c>
      <c r="J519" s="1992"/>
    </row>
    <row r="520" spans="2:10" ht="30">
      <c r="B520" s="1734">
        <v>89877</v>
      </c>
      <c r="C520" s="1994" t="s">
        <v>815</v>
      </c>
      <c r="D520" s="1993" t="s">
        <v>85</v>
      </c>
      <c r="E520" s="2002">
        <f t="shared" si="16"/>
        <v>41.11</v>
      </c>
      <c r="F520" s="2078">
        <f t="shared" si="17"/>
        <v>89877</v>
      </c>
      <c r="G520" s="1529"/>
      <c r="H520" s="2002">
        <v>39.56</v>
      </c>
      <c r="I520" s="2002">
        <v>41.11</v>
      </c>
      <c r="J520" s="1992"/>
    </row>
    <row r="521" spans="2:10" ht="30">
      <c r="B521" s="1733">
        <v>89884</v>
      </c>
      <c r="C521" s="2004" t="s">
        <v>816</v>
      </c>
      <c r="D521" s="2003" t="s">
        <v>85</v>
      </c>
      <c r="E521" s="2005">
        <f t="shared" si="16"/>
        <v>42.56</v>
      </c>
      <c r="F521" s="2078">
        <f t="shared" si="17"/>
        <v>89884</v>
      </c>
      <c r="G521" s="1529"/>
      <c r="H521" s="2005">
        <v>41.01</v>
      </c>
      <c r="I521" s="2005">
        <v>42.56</v>
      </c>
      <c r="J521" s="1992"/>
    </row>
    <row r="522" spans="2:10">
      <c r="B522" s="1734">
        <v>90587</v>
      </c>
      <c r="C522" s="1994" t="s">
        <v>2240</v>
      </c>
      <c r="D522" s="1993" t="s">
        <v>85</v>
      </c>
      <c r="E522" s="2002">
        <f t="shared" si="16"/>
        <v>0.33</v>
      </c>
      <c r="F522" s="2078">
        <f t="shared" si="17"/>
        <v>90587</v>
      </c>
      <c r="G522" s="1529"/>
      <c r="H522" s="2002">
        <v>0.33</v>
      </c>
      <c r="I522" s="2002">
        <v>0.33</v>
      </c>
      <c r="J522" s="1992"/>
    </row>
    <row r="523" spans="2:10">
      <c r="B523" s="1733">
        <v>90626</v>
      </c>
      <c r="C523" s="2004" t="s">
        <v>817</v>
      </c>
      <c r="D523" s="2003" t="s">
        <v>85</v>
      </c>
      <c r="E523" s="2005">
        <f t="shared" si="16"/>
        <v>1.69</v>
      </c>
      <c r="F523" s="2078">
        <f t="shared" si="17"/>
        <v>90626</v>
      </c>
      <c r="G523" s="1529"/>
      <c r="H523" s="2005">
        <v>1.69</v>
      </c>
      <c r="I523" s="2005">
        <v>1.69</v>
      </c>
      <c r="J523" s="1992"/>
    </row>
    <row r="524" spans="2:10" ht="30">
      <c r="B524" s="1734">
        <v>90632</v>
      </c>
      <c r="C524" s="1994" t="s">
        <v>818</v>
      </c>
      <c r="D524" s="1993" t="s">
        <v>85</v>
      </c>
      <c r="E524" s="2002">
        <f t="shared" si="16"/>
        <v>46.38</v>
      </c>
      <c r="F524" s="2078">
        <f t="shared" si="17"/>
        <v>90632</v>
      </c>
      <c r="G524" s="1529"/>
      <c r="H524" s="2002">
        <v>44.83</v>
      </c>
      <c r="I524" s="2002">
        <v>46.38</v>
      </c>
      <c r="J524" s="1992"/>
    </row>
    <row r="525" spans="2:10" ht="30">
      <c r="B525" s="1733">
        <v>90638</v>
      </c>
      <c r="C525" s="2004" t="s">
        <v>90</v>
      </c>
      <c r="D525" s="2003" t="s">
        <v>85</v>
      </c>
      <c r="E525" s="2005">
        <f t="shared" si="16"/>
        <v>3.23</v>
      </c>
      <c r="F525" s="2078">
        <f t="shared" si="17"/>
        <v>90638</v>
      </c>
      <c r="G525" s="1529"/>
      <c r="H525" s="2005">
        <v>3.23</v>
      </c>
      <c r="I525" s="2005">
        <v>3.23</v>
      </c>
      <c r="J525" s="1992"/>
    </row>
    <row r="526" spans="2:10" ht="30">
      <c r="B526" s="1734">
        <v>90644</v>
      </c>
      <c r="C526" s="1994" t="s">
        <v>2241</v>
      </c>
      <c r="D526" s="1993" t="s">
        <v>85</v>
      </c>
      <c r="E526" s="2002">
        <f t="shared" si="16"/>
        <v>4.82</v>
      </c>
      <c r="F526" s="2078">
        <f t="shared" si="17"/>
        <v>90644</v>
      </c>
      <c r="G526" s="1529"/>
      <c r="H526" s="2002">
        <v>4.82</v>
      </c>
      <c r="I526" s="2002">
        <v>4.82</v>
      </c>
      <c r="J526" s="1992"/>
    </row>
    <row r="527" spans="2:10" ht="30">
      <c r="B527" s="1733">
        <v>90651</v>
      </c>
      <c r="C527" s="2004" t="s">
        <v>2242</v>
      </c>
      <c r="D527" s="2003" t="s">
        <v>85</v>
      </c>
      <c r="E527" s="2005">
        <f t="shared" si="16"/>
        <v>0.71</v>
      </c>
      <c r="F527" s="2078">
        <f t="shared" si="17"/>
        <v>90651</v>
      </c>
      <c r="G527" s="1529"/>
      <c r="H527" s="2005">
        <v>0.71</v>
      </c>
      <c r="I527" s="2005">
        <v>0.71</v>
      </c>
      <c r="J527" s="1992"/>
    </row>
    <row r="528" spans="2:10">
      <c r="B528" s="1734">
        <v>90657</v>
      </c>
      <c r="C528" s="1994" t="s">
        <v>819</v>
      </c>
      <c r="D528" s="1993" t="s">
        <v>85</v>
      </c>
      <c r="E528" s="2002">
        <f t="shared" si="16"/>
        <v>3.13</v>
      </c>
      <c r="F528" s="2078">
        <f t="shared" si="17"/>
        <v>90657</v>
      </c>
      <c r="G528" s="1529"/>
      <c r="H528" s="2002">
        <v>3.13</v>
      </c>
      <c r="I528" s="2002">
        <v>3.13</v>
      </c>
      <c r="J528" s="1992"/>
    </row>
    <row r="529" spans="2:10">
      <c r="B529" s="1733">
        <v>90663</v>
      </c>
      <c r="C529" s="2004" t="s">
        <v>820</v>
      </c>
      <c r="D529" s="2003" t="s">
        <v>85</v>
      </c>
      <c r="E529" s="2005">
        <f t="shared" si="16"/>
        <v>3.35</v>
      </c>
      <c r="F529" s="2078">
        <f t="shared" si="17"/>
        <v>90663</v>
      </c>
      <c r="G529" s="1529"/>
      <c r="H529" s="2005">
        <v>3.35</v>
      </c>
      <c r="I529" s="2005">
        <v>3.35</v>
      </c>
      <c r="J529" s="1992"/>
    </row>
    <row r="530" spans="2:10" ht="30">
      <c r="B530" s="1734">
        <v>90669</v>
      </c>
      <c r="C530" s="1994" t="s">
        <v>2243</v>
      </c>
      <c r="D530" s="1993" t="s">
        <v>85</v>
      </c>
      <c r="E530" s="2002">
        <f t="shared" si="16"/>
        <v>3.79</v>
      </c>
      <c r="F530" s="2078">
        <f t="shared" si="17"/>
        <v>90669</v>
      </c>
      <c r="G530" s="1529"/>
      <c r="H530" s="2002">
        <v>3.79</v>
      </c>
      <c r="I530" s="2002">
        <v>3.79</v>
      </c>
      <c r="J530" s="1992"/>
    </row>
    <row r="531" spans="2:10" ht="45">
      <c r="B531" s="1733">
        <v>90675</v>
      </c>
      <c r="C531" s="2004" t="s">
        <v>2244</v>
      </c>
      <c r="D531" s="2003" t="s">
        <v>85</v>
      </c>
      <c r="E531" s="2005">
        <f t="shared" si="16"/>
        <v>157.46</v>
      </c>
      <c r="F531" s="2078">
        <f t="shared" si="17"/>
        <v>90675</v>
      </c>
      <c r="G531" s="1529"/>
      <c r="H531" s="2005">
        <v>155.91</v>
      </c>
      <c r="I531" s="2005">
        <v>157.46</v>
      </c>
      <c r="J531" s="1992"/>
    </row>
    <row r="532" spans="2:10" ht="45">
      <c r="B532" s="1734">
        <v>90681</v>
      </c>
      <c r="C532" s="1994" t="s">
        <v>2245</v>
      </c>
      <c r="D532" s="1993" t="s">
        <v>85</v>
      </c>
      <c r="E532" s="2002">
        <f t="shared" si="16"/>
        <v>91.1</v>
      </c>
      <c r="F532" s="2078">
        <f t="shared" si="17"/>
        <v>90681</v>
      </c>
      <c r="G532" s="1529"/>
      <c r="H532" s="2002">
        <v>89.55</v>
      </c>
      <c r="I532" s="2002">
        <v>91.1</v>
      </c>
      <c r="J532" s="1992"/>
    </row>
    <row r="533" spans="2:10" ht="30">
      <c r="B533" s="1733">
        <v>90687</v>
      </c>
      <c r="C533" s="2004" t="s">
        <v>2246</v>
      </c>
      <c r="D533" s="2003" t="s">
        <v>85</v>
      </c>
      <c r="E533" s="2005">
        <f t="shared" si="16"/>
        <v>45.01</v>
      </c>
      <c r="F533" s="2078">
        <f t="shared" si="17"/>
        <v>90687</v>
      </c>
      <c r="G533" s="1529"/>
      <c r="H533" s="2005">
        <v>43.34</v>
      </c>
      <c r="I533" s="2005">
        <v>45.01</v>
      </c>
      <c r="J533" s="1992"/>
    </row>
    <row r="534" spans="2:10" ht="30">
      <c r="B534" s="1734">
        <v>90693</v>
      </c>
      <c r="C534" s="1994" t="s">
        <v>2247</v>
      </c>
      <c r="D534" s="1993" t="s">
        <v>85</v>
      </c>
      <c r="E534" s="2002">
        <f t="shared" si="16"/>
        <v>30.25</v>
      </c>
      <c r="F534" s="2078">
        <f t="shared" si="17"/>
        <v>90693</v>
      </c>
      <c r="G534" s="1529"/>
      <c r="H534" s="2002">
        <v>28.58</v>
      </c>
      <c r="I534" s="2002">
        <v>30.25</v>
      </c>
      <c r="J534" s="1992"/>
    </row>
    <row r="535" spans="2:10" ht="30">
      <c r="B535" s="1733">
        <v>90965</v>
      </c>
      <c r="C535" s="2004" t="s">
        <v>821</v>
      </c>
      <c r="D535" s="2003" t="s">
        <v>85</v>
      </c>
      <c r="E535" s="2005">
        <f t="shared" si="16"/>
        <v>3.23</v>
      </c>
      <c r="F535" s="2078">
        <f t="shared" si="17"/>
        <v>90965</v>
      </c>
      <c r="G535" s="1529"/>
      <c r="H535" s="2005">
        <v>3.23</v>
      </c>
      <c r="I535" s="2005">
        <v>3.23</v>
      </c>
      <c r="J535" s="1992"/>
    </row>
    <row r="536" spans="2:10" ht="30">
      <c r="B536" s="1734">
        <v>90973</v>
      </c>
      <c r="C536" s="1994" t="s">
        <v>2248</v>
      </c>
      <c r="D536" s="1993" t="s">
        <v>85</v>
      </c>
      <c r="E536" s="2002">
        <f t="shared" si="16"/>
        <v>3.24</v>
      </c>
      <c r="F536" s="2078">
        <f t="shared" si="17"/>
        <v>90973</v>
      </c>
      <c r="G536" s="1529"/>
      <c r="H536" s="2002">
        <v>3.24</v>
      </c>
      <c r="I536" s="2002">
        <v>3.24</v>
      </c>
      <c r="J536" s="1992"/>
    </row>
    <row r="537" spans="2:10" ht="30">
      <c r="B537" s="1733">
        <v>90982</v>
      </c>
      <c r="C537" s="2004" t="s">
        <v>822</v>
      </c>
      <c r="D537" s="2003" t="s">
        <v>85</v>
      </c>
      <c r="E537" s="2005">
        <f t="shared" si="16"/>
        <v>8.25</v>
      </c>
      <c r="F537" s="2078">
        <f t="shared" si="17"/>
        <v>90982</v>
      </c>
      <c r="G537" s="1529"/>
      <c r="H537" s="2005">
        <v>8.25</v>
      </c>
      <c r="I537" s="2005">
        <v>8.25</v>
      </c>
      <c r="J537" s="1992"/>
    </row>
    <row r="538" spans="2:10" ht="30">
      <c r="B538" s="1734">
        <v>91001</v>
      </c>
      <c r="C538" s="1994" t="s">
        <v>2249</v>
      </c>
      <c r="D538" s="1993" t="s">
        <v>85</v>
      </c>
      <c r="E538" s="2002">
        <f t="shared" si="16"/>
        <v>3.85</v>
      </c>
      <c r="F538" s="2078">
        <f t="shared" si="17"/>
        <v>91001</v>
      </c>
      <c r="G538" s="1529"/>
      <c r="H538" s="2002">
        <v>3.85</v>
      </c>
      <c r="I538" s="2002">
        <v>3.85</v>
      </c>
      <c r="J538" s="1992"/>
    </row>
    <row r="539" spans="2:10" ht="30">
      <c r="B539" s="1733">
        <v>91032</v>
      </c>
      <c r="C539" s="2004" t="s">
        <v>823</v>
      </c>
      <c r="D539" s="2003" t="s">
        <v>85</v>
      </c>
      <c r="E539" s="2005">
        <f t="shared" si="16"/>
        <v>29.94</v>
      </c>
      <c r="F539" s="2078">
        <f t="shared" si="17"/>
        <v>91032</v>
      </c>
      <c r="G539" s="1529"/>
      <c r="H539" s="2005">
        <v>28.3</v>
      </c>
      <c r="I539" s="2005">
        <v>29.94</v>
      </c>
      <c r="J539" s="1992"/>
    </row>
    <row r="540" spans="2:10" ht="30">
      <c r="B540" s="1734">
        <v>91278</v>
      </c>
      <c r="C540" s="1994" t="s">
        <v>2250</v>
      </c>
      <c r="D540" s="1993" t="s">
        <v>85</v>
      </c>
      <c r="E540" s="2002">
        <f t="shared" si="16"/>
        <v>0.56000000000000005</v>
      </c>
      <c r="F540" s="2078">
        <f t="shared" si="17"/>
        <v>91278</v>
      </c>
      <c r="G540" s="1529"/>
      <c r="H540" s="2002">
        <v>0.56000000000000005</v>
      </c>
      <c r="I540" s="2002">
        <v>0.56000000000000005</v>
      </c>
      <c r="J540" s="1992"/>
    </row>
    <row r="541" spans="2:10" ht="30">
      <c r="B541" s="1733">
        <v>91285</v>
      </c>
      <c r="C541" s="2004" t="s">
        <v>2251</v>
      </c>
      <c r="D541" s="2003" t="s">
        <v>85</v>
      </c>
      <c r="E541" s="2005">
        <f t="shared" si="16"/>
        <v>1.07</v>
      </c>
      <c r="F541" s="2078">
        <f t="shared" si="17"/>
        <v>91285</v>
      </c>
      <c r="G541" s="1529"/>
      <c r="H541" s="2005">
        <v>1.07</v>
      </c>
      <c r="I541" s="2005">
        <v>1.07</v>
      </c>
      <c r="J541" s="1992"/>
    </row>
    <row r="542" spans="2:10" ht="30">
      <c r="B542" s="1734">
        <v>91387</v>
      </c>
      <c r="C542" s="1994" t="s">
        <v>2252</v>
      </c>
      <c r="D542" s="1993" t="s">
        <v>85</v>
      </c>
      <c r="E542" s="2002">
        <f t="shared" si="16"/>
        <v>32.76</v>
      </c>
      <c r="F542" s="2078">
        <f t="shared" si="17"/>
        <v>91387</v>
      </c>
      <c r="G542" s="1529"/>
      <c r="H542" s="2002">
        <v>31.21</v>
      </c>
      <c r="I542" s="2002">
        <v>32.76</v>
      </c>
      <c r="J542" s="1992"/>
    </row>
    <row r="543" spans="2:10" ht="30">
      <c r="B543" s="1733">
        <v>91395</v>
      </c>
      <c r="C543" s="2004" t="s">
        <v>2253</v>
      </c>
      <c r="D543" s="2003" t="s">
        <v>85</v>
      </c>
      <c r="E543" s="2005">
        <f t="shared" si="16"/>
        <v>27.61</v>
      </c>
      <c r="F543" s="2078">
        <f t="shared" si="17"/>
        <v>91395</v>
      </c>
      <c r="G543" s="1529"/>
      <c r="H543" s="2005">
        <v>25.97</v>
      </c>
      <c r="I543" s="2005">
        <v>27.61</v>
      </c>
      <c r="J543" s="1992"/>
    </row>
    <row r="544" spans="2:10" ht="30">
      <c r="B544" s="1734">
        <v>91486</v>
      </c>
      <c r="C544" s="1994" t="s">
        <v>2254</v>
      </c>
      <c r="D544" s="1993" t="s">
        <v>85</v>
      </c>
      <c r="E544" s="2002">
        <f t="shared" si="16"/>
        <v>32.56</v>
      </c>
      <c r="F544" s="2078">
        <f t="shared" si="17"/>
        <v>91486</v>
      </c>
      <c r="G544" s="1529"/>
      <c r="H544" s="2002">
        <v>30.92</v>
      </c>
      <c r="I544" s="2002">
        <v>32.56</v>
      </c>
      <c r="J544" s="1992"/>
    </row>
    <row r="545" spans="2:10" ht="30">
      <c r="B545" s="1733">
        <v>91534</v>
      </c>
      <c r="C545" s="2004" t="s">
        <v>2255</v>
      </c>
      <c r="D545" s="2003" t="s">
        <v>85</v>
      </c>
      <c r="E545" s="2005">
        <f t="shared" si="16"/>
        <v>16.28</v>
      </c>
      <c r="F545" s="2078">
        <f t="shared" si="17"/>
        <v>91534</v>
      </c>
      <c r="G545" s="1529"/>
      <c r="H545" s="2005">
        <v>14.73</v>
      </c>
      <c r="I545" s="2005">
        <v>16.28</v>
      </c>
      <c r="J545" s="1992"/>
    </row>
    <row r="546" spans="2:10" ht="30">
      <c r="B546" s="1734">
        <v>91635</v>
      </c>
      <c r="C546" s="1994" t="s">
        <v>2256</v>
      </c>
      <c r="D546" s="1993" t="s">
        <v>85</v>
      </c>
      <c r="E546" s="2002">
        <f t="shared" si="16"/>
        <v>29.42</v>
      </c>
      <c r="F546" s="2078">
        <f t="shared" si="17"/>
        <v>91635</v>
      </c>
      <c r="G546" s="1529"/>
      <c r="H546" s="2002">
        <v>27.47</v>
      </c>
      <c r="I546" s="2002">
        <v>29.42</v>
      </c>
      <c r="J546" s="1992"/>
    </row>
    <row r="547" spans="2:10" ht="30">
      <c r="B547" s="1733">
        <v>91646</v>
      </c>
      <c r="C547" s="2004" t="s">
        <v>2257</v>
      </c>
      <c r="D547" s="2003" t="s">
        <v>85</v>
      </c>
      <c r="E547" s="2005">
        <f t="shared" si="16"/>
        <v>47.7</v>
      </c>
      <c r="F547" s="2078">
        <f t="shared" si="17"/>
        <v>91646</v>
      </c>
      <c r="G547" s="1529"/>
      <c r="H547" s="2005">
        <v>45.49</v>
      </c>
      <c r="I547" s="2005">
        <v>47.7</v>
      </c>
      <c r="J547" s="1992"/>
    </row>
    <row r="548" spans="2:10">
      <c r="B548" s="1734">
        <v>91693</v>
      </c>
      <c r="C548" s="1994" t="s">
        <v>2258</v>
      </c>
      <c r="D548" s="1993" t="s">
        <v>85</v>
      </c>
      <c r="E548" s="2002">
        <f t="shared" si="16"/>
        <v>15.56</v>
      </c>
      <c r="F548" s="2078">
        <f t="shared" si="17"/>
        <v>91693</v>
      </c>
      <c r="G548" s="1529"/>
      <c r="H548" s="2002">
        <v>14.01</v>
      </c>
      <c r="I548" s="2002">
        <v>15.56</v>
      </c>
      <c r="J548" s="1992"/>
    </row>
    <row r="549" spans="2:10">
      <c r="B549" s="1733">
        <v>92044</v>
      </c>
      <c r="C549" s="2004" t="s">
        <v>2259</v>
      </c>
      <c r="D549" s="2003" t="s">
        <v>85</v>
      </c>
      <c r="E549" s="2005">
        <f t="shared" si="16"/>
        <v>4.58</v>
      </c>
      <c r="F549" s="2078">
        <f t="shared" si="17"/>
        <v>92044</v>
      </c>
      <c r="G549" s="1529"/>
      <c r="H549" s="2005">
        <v>4.58</v>
      </c>
      <c r="I549" s="2005">
        <v>4.58</v>
      </c>
      <c r="J549" s="1992"/>
    </row>
    <row r="550" spans="2:10" ht="45">
      <c r="B550" s="1734">
        <v>92107</v>
      </c>
      <c r="C550" s="1994" t="s">
        <v>2260</v>
      </c>
      <c r="D550" s="1993" t="s">
        <v>85</v>
      </c>
      <c r="E550" s="2002">
        <f t="shared" si="16"/>
        <v>33.369999999999997</v>
      </c>
      <c r="F550" s="2078">
        <f t="shared" si="17"/>
        <v>92107</v>
      </c>
      <c r="G550" s="1529"/>
      <c r="H550" s="2002">
        <v>31.73</v>
      </c>
      <c r="I550" s="2002">
        <v>33.369999999999997</v>
      </c>
      <c r="J550" s="1992"/>
    </row>
    <row r="551" spans="2:10" ht="30">
      <c r="B551" s="1733">
        <v>92113</v>
      </c>
      <c r="C551" s="2004" t="s">
        <v>824</v>
      </c>
      <c r="D551" s="2003" t="s">
        <v>85</v>
      </c>
      <c r="E551" s="2005">
        <f t="shared" si="16"/>
        <v>0.74</v>
      </c>
      <c r="F551" s="2078">
        <f t="shared" si="17"/>
        <v>92113</v>
      </c>
      <c r="G551" s="1529"/>
      <c r="H551" s="2005">
        <v>0.74</v>
      </c>
      <c r="I551" s="2005">
        <v>0.74</v>
      </c>
      <c r="J551" s="1992"/>
    </row>
    <row r="552" spans="2:10">
      <c r="B552" s="1734">
        <v>92119</v>
      </c>
      <c r="C552" s="1994" t="s">
        <v>825</v>
      </c>
      <c r="D552" s="1993" t="s">
        <v>85</v>
      </c>
      <c r="E552" s="2002">
        <f t="shared" si="16"/>
        <v>7.0000000000000007E-2</v>
      </c>
      <c r="F552" s="2078">
        <f t="shared" si="17"/>
        <v>92119</v>
      </c>
      <c r="G552" s="1529"/>
      <c r="H552" s="2002">
        <v>7.0000000000000007E-2</v>
      </c>
      <c r="I552" s="2002">
        <v>7.0000000000000007E-2</v>
      </c>
      <c r="J552" s="1992"/>
    </row>
    <row r="553" spans="2:10">
      <c r="B553" s="1733">
        <v>92139</v>
      </c>
      <c r="C553" s="2004" t="s">
        <v>2261</v>
      </c>
      <c r="D553" s="2003" t="s">
        <v>85</v>
      </c>
      <c r="E553" s="2005">
        <f t="shared" si="16"/>
        <v>24.72</v>
      </c>
      <c r="F553" s="2078">
        <f t="shared" si="17"/>
        <v>92139</v>
      </c>
      <c r="G553" s="1529"/>
      <c r="H553" s="2005">
        <v>23.18</v>
      </c>
      <c r="I553" s="2005">
        <v>24.72</v>
      </c>
      <c r="J553" s="1992"/>
    </row>
    <row r="554" spans="2:10" ht="30">
      <c r="B554" s="1734">
        <v>92146</v>
      </c>
      <c r="C554" s="1994" t="s">
        <v>826</v>
      </c>
      <c r="D554" s="1993" t="s">
        <v>85</v>
      </c>
      <c r="E554" s="2002">
        <f t="shared" si="16"/>
        <v>17.52</v>
      </c>
      <c r="F554" s="2078">
        <f t="shared" si="17"/>
        <v>92146</v>
      </c>
      <c r="G554" s="1529"/>
      <c r="H554" s="2002">
        <v>15.98</v>
      </c>
      <c r="I554" s="2002">
        <v>17.52</v>
      </c>
      <c r="J554" s="1992"/>
    </row>
    <row r="555" spans="2:10" ht="30">
      <c r="B555" s="1733">
        <v>92243</v>
      </c>
      <c r="C555" s="2004" t="s">
        <v>2262</v>
      </c>
      <c r="D555" s="2003" t="s">
        <v>85</v>
      </c>
      <c r="E555" s="2005">
        <f t="shared" si="16"/>
        <v>40.020000000000003</v>
      </c>
      <c r="F555" s="2078">
        <f t="shared" si="17"/>
        <v>92243</v>
      </c>
      <c r="G555" s="1529"/>
      <c r="H555" s="2005">
        <v>37.81</v>
      </c>
      <c r="I555" s="2005">
        <v>40.020000000000003</v>
      </c>
      <c r="J555" s="1992"/>
    </row>
    <row r="556" spans="2:10">
      <c r="B556" s="1734">
        <v>92717</v>
      </c>
      <c r="C556" s="1994" t="s">
        <v>2263</v>
      </c>
      <c r="D556" s="1993" t="s">
        <v>85</v>
      </c>
      <c r="E556" s="2002">
        <f t="shared" si="16"/>
        <v>0.22</v>
      </c>
      <c r="F556" s="2078">
        <f t="shared" si="17"/>
        <v>92717</v>
      </c>
      <c r="G556" s="1529"/>
      <c r="H556" s="2002">
        <v>0.22</v>
      </c>
      <c r="I556" s="2002">
        <v>0.22</v>
      </c>
      <c r="J556" s="1992"/>
    </row>
    <row r="557" spans="2:10">
      <c r="B557" s="1733">
        <v>92961</v>
      </c>
      <c r="C557" s="2004" t="s">
        <v>2264</v>
      </c>
      <c r="D557" s="2003" t="s">
        <v>85</v>
      </c>
      <c r="E557" s="2005">
        <f t="shared" si="16"/>
        <v>6.13</v>
      </c>
      <c r="F557" s="2078">
        <f t="shared" si="17"/>
        <v>92961</v>
      </c>
      <c r="G557" s="1529"/>
      <c r="H557" s="2005">
        <v>6.13</v>
      </c>
      <c r="I557" s="2005">
        <v>6.13</v>
      </c>
      <c r="J557" s="1992"/>
    </row>
    <row r="558" spans="2:10">
      <c r="B558" s="1734">
        <v>92967</v>
      </c>
      <c r="C558" s="1994" t="s">
        <v>2265</v>
      </c>
      <c r="D558" s="1993" t="s">
        <v>85</v>
      </c>
      <c r="E558" s="2002">
        <f t="shared" si="16"/>
        <v>14.31</v>
      </c>
      <c r="F558" s="2078">
        <f t="shared" si="17"/>
        <v>92967</v>
      </c>
      <c r="G558" s="1529"/>
      <c r="H558" s="2002">
        <v>13.11</v>
      </c>
      <c r="I558" s="2002">
        <v>14.31</v>
      </c>
      <c r="J558" s="1992"/>
    </row>
    <row r="559" spans="2:10" ht="45">
      <c r="B559" s="1733">
        <v>93225</v>
      </c>
      <c r="C559" s="2004" t="s">
        <v>2266</v>
      </c>
      <c r="D559" s="2003" t="s">
        <v>85</v>
      </c>
      <c r="E559" s="2005">
        <f t="shared" si="16"/>
        <v>236.28</v>
      </c>
      <c r="F559" s="2078">
        <f t="shared" si="17"/>
        <v>93225</v>
      </c>
      <c r="G559" s="1529"/>
      <c r="H559" s="2005">
        <v>234.73</v>
      </c>
      <c r="I559" s="2005">
        <v>236.28</v>
      </c>
      <c r="J559" s="1992"/>
    </row>
    <row r="560" spans="2:10" ht="30">
      <c r="B560" s="1734">
        <v>93234</v>
      </c>
      <c r="C560" s="1994" t="s">
        <v>827</v>
      </c>
      <c r="D560" s="1993" t="s">
        <v>85</v>
      </c>
      <c r="E560" s="2002">
        <f t="shared" si="16"/>
        <v>0.31</v>
      </c>
      <c r="F560" s="2078">
        <f t="shared" si="17"/>
        <v>93234</v>
      </c>
      <c r="G560" s="1529"/>
      <c r="H560" s="2002">
        <v>0.31</v>
      </c>
      <c r="I560" s="2002">
        <v>0.31</v>
      </c>
      <c r="J560" s="1992"/>
    </row>
    <row r="561" spans="2:10" ht="30">
      <c r="B561" s="1733">
        <v>93244</v>
      </c>
      <c r="C561" s="2004" t="s">
        <v>828</v>
      </c>
      <c r="D561" s="2003" t="s">
        <v>85</v>
      </c>
      <c r="E561" s="2005">
        <f t="shared" si="16"/>
        <v>34.700000000000003</v>
      </c>
      <c r="F561" s="2078">
        <f t="shared" si="17"/>
        <v>93244</v>
      </c>
      <c r="G561" s="1529"/>
      <c r="H561" s="2005">
        <v>33.159999999999997</v>
      </c>
      <c r="I561" s="2005">
        <v>34.700000000000003</v>
      </c>
      <c r="J561" s="1992"/>
    </row>
    <row r="562" spans="2:10">
      <c r="B562" s="1734">
        <v>93274</v>
      </c>
      <c r="C562" s="1994" t="s">
        <v>2267</v>
      </c>
      <c r="D562" s="1993" t="s">
        <v>85</v>
      </c>
      <c r="E562" s="2002">
        <f t="shared" si="16"/>
        <v>41.56</v>
      </c>
      <c r="F562" s="2078">
        <f t="shared" si="17"/>
        <v>93274</v>
      </c>
      <c r="G562" s="1529"/>
      <c r="H562" s="2002">
        <v>40.090000000000003</v>
      </c>
      <c r="I562" s="2002">
        <v>41.56</v>
      </c>
      <c r="J562" s="1992"/>
    </row>
    <row r="563" spans="2:10">
      <c r="B563" s="1733">
        <v>93282</v>
      </c>
      <c r="C563" s="2004" t="s">
        <v>2268</v>
      </c>
      <c r="D563" s="2003" t="s">
        <v>85</v>
      </c>
      <c r="E563" s="2005">
        <f t="shared" si="16"/>
        <v>15.16</v>
      </c>
      <c r="F563" s="2078">
        <f t="shared" si="17"/>
        <v>93282</v>
      </c>
      <c r="G563" s="1529"/>
      <c r="H563" s="2005">
        <v>13.71</v>
      </c>
      <c r="I563" s="2005">
        <v>15.16</v>
      </c>
      <c r="J563" s="1992"/>
    </row>
    <row r="564" spans="2:10" ht="30">
      <c r="B564" s="1734">
        <v>93288</v>
      </c>
      <c r="C564" s="1994" t="s">
        <v>2269</v>
      </c>
      <c r="D564" s="1993" t="s">
        <v>85</v>
      </c>
      <c r="E564" s="2002">
        <f t="shared" si="16"/>
        <v>79.510000000000005</v>
      </c>
      <c r="F564" s="2078">
        <f t="shared" si="17"/>
        <v>93288</v>
      </c>
      <c r="G564" s="1529"/>
      <c r="H564" s="2002">
        <v>78.040000000000006</v>
      </c>
      <c r="I564" s="2002">
        <v>79.510000000000005</v>
      </c>
      <c r="J564" s="1992"/>
    </row>
    <row r="565" spans="2:10" ht="30">
      <c r="B565" s="1733">
        <v>93403</v>
      </c>
      <c r="C565" s="2004" t="s">
        <v>2270</v>
      </c>
      <c r="D565" s="2003" t="s">
        <v>85</v>
      </c>
      <c r="E565" s="2005">
        <f t="shared" si="16"/>
        <v>29.42</v>
      </c>
      <c r="F565" s="2078">
        <f t="shared" si="17"/>
        <v>93403</v>
      </c>
      <c r="G565" s="1529"/>
      <c r="H565" s="2005">
        <v>27.47</v>
      </c>
      <c r="I565" s="2005">
        <v>29.42</v>
      </c>
      <c r="J565" s="1992"/>
    </row>
    <row r="566" spans="2:10" ht="45">
      <c r="B566" s="1734">
        <v>93409</v>
      </c>
      <c r="C566" s="1994" t="s">
        <v>2271</v>
      </c>
      <c r="D566" s="1993" t="s">
        <v>85</v>
      </c>
      <c r="E566" s="2002">
        <f t="shared" si="16"/>
        <v>24.69</v>
      </c>
      <c r="F566" s="2078">
        <f t="shared" si="17"/>
        <v>93409</v>
      </c>
      <c r="G566" s="1529"/>
      <c r="H566" s="2002">
        <v>22.48</v>
      </c>
      <c r="I566" s="2002">
        <v>24.69</v>
      </c>
      <c r="J566" s="1992"/>
    </row>
    <row r="567" spans="2:10">
      <c r="B567" s="1733">
        <v>93416</v>
      </c>
      <c r="C567" s="2004" t="s">
        <v>2272</v>
      </c>
      <c r="D567" s="2003" t="s">
        <v>85</v>
      </c>
      <c r="E567" s="2005">
        <f t="shared" si="16"/>
        <v>0.21</v>
      </c>
      <c r="F567" s="2078">
        <f t="shared" si="17"/>
        <v>93416</v>
      </c>
      <c r="G567" s="1529"/>
      <c r="H567" s="2005">
        <v>0.21</v>
      </c>
      <c r="I567" s="2005">
        <v>0.21</v>
      </c>
      <c r="J567" s="1992"/>
    </row>
    <row r="568" spans="2:10">
      <c r="B568" s="1734">
        <v>93422</v>
      </c>
      <c r="C568" s="1994" t="s">
        <v>1264</v>
      </c>
      <c r="D568" s="1993" t="s">
        <v>85</v>
      </c>
      <c r="E568" s="2002">
        <f t="shared" si="16"/>
        <v>2.83</v>
      </c>
      <c r="F568" s="2078">
        <f t="shared" si="17"/>
        <v>93422</v>
      </c>
      <c r="G568" s="1529"/>
      <c r="H568" s="2002">
        <v>2.83</v>
      </c>
      <c r="I568" s="2002">
        <v>2.83</v>
      </c>
      <c r="J568" s="1992"/>
    </row>
    <row r="569" spans="2:10">
      <c r="B569" s="1733">
        <v>93428</v>
      </c>
      <c r="C569" s="2004" t="s">
        <v>2273</v>
      </c>
      <c r="D569" s="2003" t="s">
        <v>85</v>
      </c>
      <c r="E569" s="2005">
        <f t="shared" si="16"/>
        <v>4.01</v>
      </c>
      <c r="F569" s="2078">
        <f t="shared" si="17"/>
        <v>93428</v>
      </c>
      <c r="G569" s="1529"/>
      <c r="H569" s="2005">
        <v>4.01</v>
      </c>
      <c r="I569" s="2005">
        <v>4.01</v>
      </c>
      <c r="J569" s="1992"/>
    </row>
    <row r="570" spans="2:10">
      <c r="B570" s="1734">
        <v>93434</v>
      </c>
      <c r="C570" s="1994" t="s">
        <v>2274</v>
      </c>
      <c r="D570" s="1993" t="s">
        <v>85</v>
      </c>
      <c r="E570" s="2002">
        <f t="shared" si="16"/>
        <v>165.19</v>
      </c>
      <c r="F570" s="2078">
        <f t="shared" si="17"/>
        <v>93434</v>
      </c>
      <c r="G570" s="1529"/>
      <c r="H570" s="2002">
        <v>157.53</v>
      </c>
      <c r="I570" s="2002">
        <v>165.19</v>
      </c>
      <c r="J570" s="1992"/>
    </row>
    <row r="571" spans="2:10">
      <c r="B571" s="1733">
        <v>93440</v>
      </c>
      <c r="C571" s="2004" t="s">
        <v>2275</v>
      </c>
      <c r="D571" s="2003" t="s">
        <v>85</v>
      </c>
      <c r="E571" s="2005">
        <f t="shared" si="16"/>
        <v>84.11</v>
      </c>
      <c r="F571" s="2078">
        <f t="shared" si="17"/>
        <v>93440</v>
      </c>
      <c r="G571" s="1529"/>
      <c r="H571" s="2005">
        <v>76.45</v>
      </c>
      <c r="I571" s="2005">
        <v>84.11</v>
      </c>
      <c r="J571" s="1992"/>
    </row>
    <row r="572" spans="2:10">
      <c r="B572" s="1734">
        <v>95122</v>
      </c>
      <c r="C572" s="1994" t="s">
        <v>2276</v>
      </c>
      <c r="D572" s="1993" t="s">
        <v>85</v>
      </c>
      <c r="E572" s="2002">
        <f t="shared" si="16"/>
        <v>123.58</v>
      </c>
      <c r="F572" s="2078">
        <f t="shared" si="17"/>
        <v>95122</v>
      </c>
      <c r="G572" s="1529"/>
      <c r="H572" s="2002">
        <v>115.92</v>
      </c>
      <c r="I572" s="2002">
        <v>123.58</v>
      </c>
      <c r="J572" s="1992"/>
    </row>
    <row r="573" spans="2:10">
      <c r="B573" s="1733">
        <v>95128</v>
      </c>
      <c r="C573" s="2004" t="s">
        <v>1390</v>
      </c>
      <c r="D573" s="2003" t="s">
        <v>85</v>
      </c>
      <c r="E573" s="2005">
        <f t="shared" si="16"/>
        <v>29.15</v>
      </c>
      <c r="F573" s="2078">
        <f t="shared" si="17"/>
        <v>95128</v>
      </c>
      <c r="G573" s="1529"/>
      <c r="H573" s="2005">
        <v>27.6</v>
      </c>
      <c r="I573" s="2005">
        <v>29.15</v>
      </c>
      <c r="J573" s="1992"/>
    </row>
    <row r="574" spans="2:10">
      <c r="B574" s="1734">
        <v>95140</v>
      </c>
      <c r="C574" s="1994" t="s">
        <v>2277</v>
      </c>
      <c r="D574" s="1993" t="s">
        <v>85</v>
      </c>
      <c r="E574" s="2002">
        <f t="shared" si="16"/>
        <v>0.04</v>
      </c>
      <c r="F574" s="2078">
        <f t="shared" si="17"/>
        <v>95140</v>
      </c>
      <c r="G574" s="1529"/>
      <c r="H574" s="2002">
        <v>0.04</v>
      </c>
      <c r="I574" s="2002">
        <v>0.04</v>
      </c>
      <c r="J574" s="1992"/>
    </row>
    <row r="575" spans="2:10">
      <c r="B575" s="1733">
        <v>95213</v>
      </c>
      <c r="C575" s="2004" t="s">
        <v>2278</v>
      </c>
      <c r="D575" s="2003" t="s">
        <v>85</v>
      </c>
      <c r="E575" s="2005">
        <f t="shared" si="16"/>
        <v>45.11</v>
      </c>
      <c r="F575" s="2078">
        <f t="shared" si="17"/>
        <v>95213</v>
      </c>
      <c r="G575" s="1529"/>
      <c r="H575" s="2005">
        <v>43.64</v>
      </c>
      <c r="I575" s="2005">
        <v>45.11</v>
      </c>
      <c r="J575" s="1992"/>
    </row>
    <row r="576" spans="2:10">
      <c r="B576" s="1734">
        <v>95219</v>
      </c>
      <c r="C576" s="1994" t="s">
        <v>2279</v>
      </c>
      <c r="D576" s="1993" t="s">
        <v>85</v>
      </c>
      <c r="E576" s="2002">
        <f t="shared" si="16"/>
        <v>20.420000000000002</v>
      </c>
      <c r="F576" s="2078">
        <f t="shared" si="17"/>
        <v>95219</v>
      </c>
      <c r="G576" s="1529"/>
      <c r="H576" s="2002">
        <v>18.399999999999999</v>
      </c>
      <c r="I576" s="2002">
        <v>20.420000000000002</v>
      </c>
      <c r="J576" s="1992"/>
    </row>
    <row r="577" spans="2:10">
      <c r="B577" s="1733">
        <v>95259</v>
      </c>
      <c r="C577" s="2004" t="s">
        <v>1503</v>
      </c>
      <c r="D577" s="2003" t="s">
        <v>85</v>
      </c>
      <c r="E577" s="2005">
        <f t="shared" si="16"/>
        <v>14.12</v>
      </c>
      <c r="F577" s="2078">
        <f t="shared" si="17"/>
        <v>95259</v>
      </c>
      <c r="G577" s="1529"/>
      <c r="H577" s="2005">
        <v>12.92</v>
      </c>
      <c r="I577" s="2005">
        <v>14.12</v>
      </c>
      <c r="J577" s="1992"/>
    </row>
    <row r="578" spans="2:10">
      <c r="B578" s="1734">
        <v>95265</v>
      </c>
      <c r="C578" s="1994" t="s">
        <v>2280</v>
      </c>
      <c r="D578" s="1993" t="s">
        <v>85</v>
      </c>
      <c r="E578" s="2002">
        <f t="shared" si="16"/>
        <v>0.74</v>
      </c>
      <c r="F578" s="2078">
        <f t="shared" si="17"/>
        <v>95265</v>
      </c>
      <c r="G578" s="1529"/>
      <c r="H578" s="2002">
        <v>0.74</v>
      </c>
      <c r="I578" s="2002">
        <v>0.74</v>
      </c>
      <c r="J578" s="1992"/>
    </row>
    <row r="579" spans="2:10" ht="30">
      <c r="B579" s="1733">
        <v>95271</v>
      </c>
      <c r="C579" s="2004" t="s">
        <v>2281</v>
      </c>
      <c r="D579" s="2003" t="s">
        <v>85</v>
      </c>
      <c r="E579" s="2005">
        <f t="shared" ref="E579:E642" si="18">IF($K$2=$H$1,H579,I579)</f>
        <v>0.46</v>
      </c>
      <c r="F579" s="2078">
        <f t="shared" ref="F579:F642" si="19">IF(LEN($B579)=7,CONCATENATE(MID($B579,1,6),"00",RIGHT($B579,1)),IF(LEN($B579)=8,CONCATENATE(MID($B579,1,6),"0",RIGHT($B579,2)),$B579))</f>
        <v>95271</v>
      </c>
      <c r="G579" s="1529"/>
      <c r="H579" s="2005">
        <v>0.46</v>
      </c>
      <c r="I579" s="2005">
        <v>0.46</v>
      </c>
      <c r="J579" s="1992"/>
    </row>
    <row r="580" spans="2:10">
      <c r="B580" s="1734">
        <v>95277</v>
      </c>
      <c r="C580" s="1994" t="s">
        <v>2282</v>
      </c>
      <c r="D580" s="1993" t="s">
        <v>85</v>
      </c>
      <c r="E580" s="2002">
        <f t="shared" si="18"/>
        <v>0.46</v>
      </c>
      <c r="F580" s="2078">
        <f t="shared" si="19"/>
        <v>95277</v>
      </c>
      <c r="G580" s="1529"/>
      <c r="H580" s="2002">
        <v>0.46</v>
      </c>
      <c r="I580" s="2002">
        <v>0.46</v>
      </c>
      <c r="J580" s="1992"/>
    </row>
    <row r="581" spans="2:10">
      <c r="B581" s="1733">
        <v>95283</v>
      </c>
      <c r="C581" s="2004" t="s">
        <v>2283</v>
      </c>
      <c r="D581" s="2003" t="s">
        <v>85</v>
      </c>
      <c r="E581" s="2005">
        <f t="shared" si="18"/>
        <v>0.51</v>
      </c>
      <c r="F581" s="2078">
        <f t="shared" si="19"/>
        <v>95283</v>
      </c>
      <c r="G581" s="1529"/>
      <c r="H581" s="2005">
        <v>0.51</v>
      </c>
      <c r="I581" s="2005">
        <v>0.51</v>
      </c>
      <c r="J581" s="1992"/>
    </row>
    <row r="582" spans="2:10" ht="30">
      <c r="B582" s="1734">
        <v>95621</v>
      </c>
      <c r="C582" s="1994" t="s">
        <v>2284</v>
      </c>
      <c r="D582" s="1993" t="s">
        <v>85</v>
      </c>
      <c r="E582" s="2002">
        <f t="shared" si="18"/>
        <v>13.92</v>
      </c>
      <c r="F582" s="2078">
        <f t="shared" si="19"/>
        <v>95621</v>
      </c>
      <c r="G582" s="1529"/>
      <c r="H582" s="2002">
        <v>12.72</v>
      </c>
      <c r="I582" s="2002">
        <v>13.92</v>
      </c>
      <c r="J582" s="1992"/>
    </row>
    <row r="583" spans="2:10" ht="30">
      <c r="B583" s="1733">
        <v>95632</v>
      </c>
      <c r="C583" s="2004" t="s">
        <v>2285</v>
      </c>
      <c r="D583" s="2003" t="s">
        <v>85</v>
      </c>
      <c r="E583" s="2005">
        <f t="shared" si="18"/>
        <v>43.17</v>
      </c>
      <c r="F583" s="2078">
        <f t="shared" si="19"/>
        <v>95632</v>
      </c>
      <c r="G583" s="1529"/>
      <c r="H583" s="2005">
        <v>41.63</v>
      </c>
      <c r="I583" s="2005">
        <v>43.17</v>
      </c>
      <c r="J583" s="1992"/>
    </row>
    <row r="584" spans="2:10">
      <c r="B584" s="1734">
        <v>95703</v>
      </c>
      <c r="C584" s="1994" t="s">
        <v>2286</v>
      </c>
      <c r="D584" s="1993" t="s">
        <v>85</v>
      </c>
      <c r="E584" s="2002">
        <f t="shared" si="18"/>
        <v>19.2</v>
      </c>
      <c r="F584" s="2078">
        <f t="shared" si="19"/>
        <v>95703</v>
      </c>
      <c r="G584" s="1529"/>
      <c r="H584" s="2002">
        <v>17.649999999999999</v>
      </c>
      <c r="I584" s="2002">
        <v>19.2</v>
      </c>
      <c r="J584" s="1992"/>
    </row>
    <row r="585" spans="2:10" ht="30">
      <c r="B585" s="1733">
        <v>95709</v>
      </c>
      <c r="C585" s="2004" t="s">
        <v>2287</v>
      </c>
      <c r="D585" s="2003" t="s">
        <v>85</v>
      </c>
      <c r="E585" s="2005">
        <f t="shared" si="18"/>
        <v>45.1</v>
      </c>
      <c r="F585" s="2078">
        <f t="shared" si="19"/>
        <v>95709</v>
      </c>
      <c r="G585" s="1529"/>
      <c r="H585" s="2005">
        <v>43.55</v>
      </c>
      <c r="I585" s="2005">
        <v>45.1</v>
      </c>
      <c r="J585" s="1992"/>
    </row>
    <row r="586" spans="2:10" ht="30">
      <c r="B586" s="1734">
        <v>95715</v>
      </c>
      <c r="C586" s="1994" t="s">
        <v>2288</v>
      </c>
      <c r="D586" s="1993" t="s">
        <v>85</v>
      </c>
      <c r="E586" s="2002">
        <f t="shared" si="18"/>
        <v>54.45</v>
      </c>
      <c r="F586" s="2078">
        <f t="shared" si="19"/>
        <v>95715</v>
      </c>
      <c r="G586" s="1529"/>
      <c r="H586" s="2002">
        <v>52.43</v>
      </c>
      <c r="I586" s="2002">
        <v>54.45</v>
      </c>
      <c r="J586" s="1992"/>
    </row>
    <row r="587" spans="2:10" ht="30">
      <c r="B587" s="1733">
        <v>95721</v>
      </c>
      <c r="C587" s="2004" t="s">
        <v>2289</v>
      </c>
      <c r="D587" s="2003" t="s">
        <v>85</v>
      </c>
      <c r="E587" s="2005">
        <f t="shared" si="18"/>
        <v>53.12</v>
      </c>
      <c r="F587" s="2078">
        <f t="shared" si="19"/>
        <v>95721</v>
      </c>
      <c r="G587" s="1529"/>
      <c r="H587" s="2005">
        <v>51.1</v>
      </c>
      <c r="I587" s="2005">
        <v>53.12</v>
      </c>
      <c r="J587" s="1992"/>
    </row>
    <row r="588" spans="2:10">
      <c r="B588" s="1734">
        <v>95873</v>
      </c>
      <c r="C588" s="1994" t="s">
        <v>1653</v>
      </c>
      <c r="D588" s="1993" t="s">
        <v>85</v>
      </c>
      <c r="E588" s="2002">
        <f t="shared" si="18"/>
        <v>6.43</v>
      </c>
      <c r="F588" s="2078">
        <f t="shared" si="19"/>
        <v>95873</v>
      </c>
      <c r="G588" s="1529"/>
      <c r="H588" s="2002">
        <v>6.43</v>
      </c>
      <c r="I588" s="2002">
        <v>6.43</v>
      </c>
      <c r="J588" s="1992"/>
    </row>
    <row r="589" spans="2:10">
      <c r="B589" s="1733">
        <v>96014</v>
      </c>
      <c r="C589" s="2004" t="s">
        <v>1797</v>
      </c>
      <c r="D589" s="2003" t="s">
        <v>85</v>
      </c>
      <c r="E589" s="2005">
        <f t="shared" si="18"/>
        <v>30.56</v>
      </c>
      <c r="F589" s="2078">
        <f t="shared" si="19"/>
        <v>96014</v>
      </c>
      <c r="G589" s="1529"/>
      <c r="H589" s="2005">
        <v>29.02</v>
      </c>
      <c r="I589" s="2005">
        <v>30.56</v>
      </c>
      <c r="J589" s="1992"/>
    </row>
    <row r="590" spans="2:10">
      <c r="B590" s="1734">
        <v>96021</v>
      </c>
      <c r="C590" s="1994" t="s">
        <v>1798</v>
      </c>
      <c r="D590" s="1993" t="s">
        <v>85</v>
      </c>
      <c r="E590" s="2002">
        <f t="shared" si="18"/>
        <v>30.44</v>
      </c>
      <c r="F590" s="2078">
        <f t="shared" si="19"/>
        <v>96021</v>
      </c>
      <c r="G590" s="1529"/>
      <c r="H590" s="2002">
        <v>28.9</v>
      </c>
      <c r="I590" s="2002">
        <v>30.44</v>
      </c>
      <c r="J590" s="1992"/>
    </row>
    <row r="591" spans="2:10">
      <c r="B591" s="1733">
        <v>96029</v>
      </c>
      <c r="C591" s="2004" t="s">
        <v>1799</v>
      </c>
      <c r="D591" s="2003" t="s">
        <v>85</v>
      </c>
      <c r="E591" s="2005">
        <f t="shared" si="18"/>
        <v>27.12</v>
      </c>
      <c r="F591" s="2078">
        <f t="shared" si="19"/>
        <v>96029</v>
      </c>
      <c r="G591" s="1529"/>
      <c r="H591" s="2005">
        <v>25.58</v>
      </c>
      <c r="I591" s="2005">
        <v>27.12</v>
      </c>
      <c r="J591" s="1992"/>
    </row>
    <row r="592" spans="2:10" ht="30">
      <c r="B592" s="1734">
        <v>96036</v>
      </c>
      <c r="C592" s="1994" t="s">
        <v>1800</v>
      </c>
      <c r="D592" s="1993" t="s">
        <v>85</v>
      </c>
      <c r="E592" s="2002">
        <f t="shared" si="18"/>
        <v>35.770000000000003</v>
      </c>
      <c r="F592" s="2078">
        <f t="shared" si="19"/>
        <v>96036</v>
      </c>
      <c r="G592" s="1529"/>
      <c r="H592" s="2002">
        <v>34.22</v>
      </c>
      <c r="I592" s="2002">
        <v>35.770000000000003</v>
      </c>
      <c r="J592" s="1992"/>
    </row>
    <row r="593" spans="2:10">
      <c r="B593" s="1733">
        <v>96155</v>
      </c>
      <c r="C593" s="2004" t="s">
        <v>1801</v>
      </c>
      <c r="D593" s="2003" t="s">
        <v>85</v>
      </c>
      <c r="E593" s="2005">
        <f t="shared" si="18"/>
        <v>27.24</v>
      </c>
      <c r="F593" s="2078">
        <f t="shared" si="19"/>
        <v>96155</v>
      </c>
      <c r="G593" s="1529"/>
      <c r="H593" s="2005">
        <v>25.7</v>
      </c>
      <c r="I593" s="2005">
        <v>27.24</v>
      </c>
      <c r="J593" s="1992"/>
    </row>
    <row r="594" spans="2:10" ht="30">
      <c r="B594" s="1734">
        <v>96156</v>
      </c>
      <c r="C594" s="1994" t="s">
        <v>1802</v>
      </c>
      <c r="D594" s="1993" t="s">
        <v>85</v>
      </c>
      <c r="E594" s="2002">
        <f t="shared" si="18"/>
        <v>33.29</v>
      </c>
      <c r="F594" s="2078">
        <f t="shared" si="19"/>
        <v>96156</v>
      </c>
      <c r="G594" s="1529"/>
      <c r="H594" s="2002">
        <v>31.62</v>
      </c>
      <c r="I594" s="2002">
        <v>33.29</v>
      </c>
      <c r="J594" s="1992"/>
    </row>
    <row r="595" spans="2:10">
      <c r="B595" s="1733">
        <v>96159</v>
      </c>
      <c r="C595" s="2004" t="s">
        <v>2290</v>
      </c>
      <c r="D595" s="2003" t="s">
        <v>85</v>
      </c>
      <c r="E595" s="2005">
        <f t="shared" si="18"/>
        <v>42.9</v>
      </c>
      <c r="F595" s="2078">
        <f t="shared" si="19"/>
        <v>96159</v>
      </c>
      <c r="G595" s="1529"/>
      <c r="H595" s="2005">
        <v>41.07</v>
      </c>
      <c r="I595" s="2005">
        <v>42.9</v>
      </c>
      <c r="J595" s="1992"/>
    </row>
    <row r="596" spans="2:10">
      <c r="B596" s="1734">
        <v>96246</v>
      </c>
      <c r="C596" s="1994" t="s">
        <v>2716</v>
      </c>
      <c r="D596" s="1993" t="s">
        <v>85</v>
      </c>
      <c r="E596" s="2002">
        <f t="shared" si="18"/>
        <v>34.44</v>
      </c>
      <c r="F596" s="2078">
        <f t="shared" si="19"/>
        <v>96246</v>
      </c>
      <c r="G596" s="1529"/>
      <c r="H596" s="2002">
        <v>32.42</v>
      </c>
      <c r="I596" s="2002">
        <v>34.44</v>
      </c>
      <c r="J596" s="1992"/>
    </row>
    <row r="597" spans="2:10">
      <c r="B597" s="1733">
        <v>96302</v>
      </c>
      <c r="C597" s="2004" t="s">
        <v>5413</v>
      </c>
      <c r="D597" s="2003" t="s">
        <v>85</v>
      </c>
      <c r="E597" s="2005">
        <f t="shared" si="18"/>
        <v>61.74</v>
      </c>
      <c r="F597" s="2078">
        <f t="shared" si="19"/>
        <v>96302</v>
      </c>
      <c r="G597" s="1529"/>
      <c r="H597" s="2005">
        <v>60.19</v>
      </c>
      <c r="I597" s="2005">
        <v>61.74</v>
      </c>
      <c r="J597" s="1992"/>
    </row>
    <row r="598" spans="2:10" ht="30">
      <c r="B598" s="1734">
        <v>96308</v>
      </c>
      <c r="C598" s="1994" t="s">
        <v>5414</v>
      </c>
      <c r="D598" s="1993" t="s">
        <v>85</v>
      </c>
      <c r="E598" s="2002">
        <f t="shared" si="18"/>
        <v>0.11</v>
      </c>
      <c r="F598" s="2078">
        <f t="shared" si="19"/>
        <v>96308</v>
      </c>
      <c r="G598" s="1529"/>
      <c r="H598" s="2002">
        <v>0.11</v>
      </c>
      <c r="I598" s="2002">
        <v>0.11</v>
      </c>
      <c r="J598" s="1992"/>
    </row>
    <row r="599" spans="2:10" ht="30">
      <c r="B599" s="1733">
        <v>96464</v>
      </c>
      <c r="C599" s="2004" t="s">
        <v>6048</v>
      </c>
      <c r="D599" s="2003" t="s">
        <v>85</v>
      </c>
      <c r="E599" s="2005">
        <f t="shared" si="18"/>
        <v>46.2</v>
      </c>
      <c r="F599" s="2078">
        <f t="shared" si="19"/>
        <v>96464</v>
      </c>
      <c r="G599" s="1529"/>
      <c r="H599" s="2005">
        <v>44.66</v>
      </c>
      <c r="I599" s="2005">
        <v>46.2</v>
      </c>
      <c r="J599" s="1992"/>
    </row>
    <row r="600" spans="2:10" ht="30">
      <c r="B600" s="1734">
        <v>98765</v>
      </c>
      <c r="C600" s="1994" t="s">
        <v>8211</v>
      </c>
      <c r="D600" s="1993" t="s">
        <v>85</v>
      </c>
      <c r="E600" s="2002">
        <f t="shared" si="18"/>
        <v>7.0000000000000007E-2</v>
      </c>
      <c r="F600" s="2078">
        <f t="shared" si="19"/>
        <v>98765</v>
      </c>
      <c r="G600" s="1529"/>
      <c r="H600" s="2002">
        <v>7.0000000000000007E-2</v>
      </c>
      <c r="I600" s="2002">
        <v>7.0000000000000007E-2</v>
      </c>
      <c r="J600" s="1992"/>
    </row>
    <row r="601" spans="2:10" ht="30">
      <c r="B601" s="1733">
        <v>5089</v>
      </c>
      <c r="C601" s="2004" t="s">
        <v>829</v>
      </c>
      <c r="D601" s="2003" t="s">
        <v>81</v>
      </c>
      <c r="E601" s="2005">
        <f t="shared" si="18"/>
        <v>19.13</v>
      </c>
      <c r="F601" s="2078">
        <f t="shared" si="19"/>
        <v>5089</v>
      </c>
      <c r="G601" s="1529"/>
      <c r="H601" s="2005">
        <v>19.13</v>
      </c>
      <c r="I601" s="2005">
        <v>19.13</v>
      </c>
      <c r="J601" s="1992"/>
    </row>
    <row r="602" spans="2:10" ht="30">
      <c r="B602" s="1734">
        <v>5627</v>
      </c>
      <c r="C602" s="1994" t="s">
        <v>2291</v>
      </c>
      <c r="D602" s="1993" t="s">
        <v>81</v>
      </c>
      <c r="E602" s="2002">
        <f t="shared" si="18"/>
        <v>24.08</v>
      </c>
      <c r="F602" s="2078">
        <f t="shared" si="19"/>
        <v>5627</v>
      </c>
      <c r="G602" s="1529"/>
      <c r="H602" s="2002">
        <v>24.08</v>
      </c>
      <c r="I602" s="2002">
        <v>24.08</v>
      </c>
      <c r="J602" s="1992"/>
    </row>
    <row r="603" spans="2:10" ht="30">
      <c r="B603" s="1733">
        <v>5628</v>
      </c>
      <c r="C603" s="2004" t="s">
        <v>2292</v>
      </c>
      <c r="D603" s="2003" t="s">
        <v>81</v>
      </c>
      <c r="E603" s="2005">
        <f t="shared" si="18"/>
        <v>6.19</v>
      </c>
      <c r="F603" s="2078">
        <f t="shared" si="19"/>
        <v>5628</v>
      </c>
      <c r="G603" s="1529"/>
      <c r="H603" s="2005">
        <v>6.19</v>
      </c>
      <c r="I603" s="2005">
        <v>6.19</v>
      </c>
      <c r="J603" s="1992"/>
    </row>
    <row r="604" spans="2:10" ht="30">
      <c r="B604" s="1734">
        <v>5629</v>
      </c>
      <c r="C604" s="1994" t="s">
        <v>2293</v>
      </c>
      <c r="D604" s="1993" t="s">
        <v>81</v>
      </c>
      <c r="E604" s="2002">
        <f t="shared" si="18"/>
        <v>30.1</v>
      </c>
      <c r="F604" s="2078">
        <f t="shared" si="19"/>
        <v>5629</v>
      </c>
      <c r="G604" s="1529"/>
      <c r="H604" s="2002">
        <v>30.1</v>
      </c>
      <c r="I604" s="2002">
        <v>30.1</v>
      </c>
      <c r="J604" s="1992"/>
    </row>
    <row r="605" spans="2:10" ht="30">
      <c r="B605" s="1733">
        <v>5630</v>
      </c>
      <c r="C605" s="2004" t="s">
        <v>2294</v>
      </c>
      <c r="D605" s="2003" t="s">
        <v>81</v>
      </c>
      <c r="E605" s="2005">
        <f t="shared" si="18"/>
        <v>58.14</v>
      </c>
      <c r="F605" s="2078">
        <f t="shared" si="19"/>
        <v>5630</v>
      </c>
      <c r="G605" s="1529"/>
      <c r="H605" s="2005">
        <v>58.14</v>
      </c>
      <c r="I605" s="2005">
        <v>58.14</v>
      </c>
      <c r="J605" s="1992"/>
    </row>
    <row r="606" spans="2:10" ht="30">
      <c r="B606" s="1734">
        <v>5658</v>
      </c>
      <c r="C606" s="1994" t="s">
        <v>2295</v>
      </c>
      <c r="D606" s="1993" t="s">
        <v>81</v>
      </c>
      <c r="E606" s="2002">
        <f t="shared" si="18"/>
        <v>1.07</v>
      </c>
      <c r="F606" s="2078">
        <f t="shared" si="19"/>
        <v>5658</v>
      </c>
      <c r="G606" s="1529"/>
      <c r="H606" s="2002">
        <v>1.07</v>
      </c>
      <c r="I606" s="2002">
        <v>1.07</v>
      </c>
      <c r="J606" s="1992"/>
    </row>
    <row r="607" spans="2:10" ht="45">
      <c r="B607" s="1733">
        <v>5664</v>
      </c>
      <c r="C607" s="2004" t="s">
        <v>2296</v>
      </c>
      <c r="D607" s="2003" t="s">
        <v>81</v>
      </c>
      <c r="E607" s="2005">
        <f t="shared" si="18"/>
        <v>17.05</v>
      </c>
      <c r="F607" s="2078">
        <f t="shared" si="19"/>
        <v>5664</v>
      </c>
      <c r="G607" s="1529"/>
      <c r="H607" s="2005">
        <v>17.05</v>
      </c>
      <c r="I607" s="2005">
        <v>17.05</v>
      </c>
      <c r="J607" s="1992"/>
    </row>
    <row r="608" spans="2:10" ht="45">
      <c r="B608" s="1734">
        <v>5667</v>
      </c>
      <c r="C608" s="1994" t="s">
        <v>2297</v>
      </c>
      <c r="D608" s="1993" t="s">
        <v>81</v>
      </c>
      <c r="E608" s="2002">
        <f t="shared" si="18"/>
        <v>15.16</v>
      </c>
      <c r="F608" s="2078">
        <f t="shared" si="19"/>
        <v>5667</v>
      </c>
      <c r="G608" s="1529"/>
      <c r="H608" s="2002">
        <v>15.16</v>
      </c>
      <c r="I608" s="2002">
        <v>15.16</v>
      </c>
      <c r="J608" s="1992"/>
    </row>
    <row r="609" spans="2:10" ht="45">
      <c r="B609" s="1733">
        <v>5668</v>
      </c>
      <c r="C609" s="2004" t="s">
        <v>2298</v>
      </c>
      <c r="D609" s="2003" t="s">
        <v>81</v>
      </c>
      <c r="E609" s="2005">
        <f t="shared" si="18"/>
        <v>44.49</v>
      </c>
      <c r="F609" s="2078">
        <f t="shared" si="19"/>
        <v>5668</v>
      </c>
      <c r="G609" s="1529"/>
      <c r="H609" s="2005">
        <v>44.49</v>
      </c>
      <c r="I609" s="2005">
        <v>44.49</v>
      </c>
      <c r="J609" s="1992"/>
    </row>
    <row r="610" spans="2:10" ht="30">
      <c r="B610" s="1734">
        <v>5674</v>
      </c>
      <c r="C610" s="1994" t="s">
        <v>2299</v>
      </c>
      <c r="D610" s="1993" t="s">
        <v>81</v>
      </c>
      <c r="E610" s="2002">
        <f t="shared" si="18"/>
        <v>18.399999999999999</v>
      </c>
      <c r="F610" s="2078">
        <f t="shared" si="19"/>
        <v>5674</v>
      </c>
      <c r="G610" s="1529"/>
      <c r="H610" s="2002">
        <v>18.399999999999999</v>
      </c>
      <c r="I610" s="2002">
        <v>18.399999999999999</v>
      </c>
      <c r="J610" s="1992"/>
    </row>
    <row r="611" spans="2:10" ht="30">
      <c r="B611" s="1733">
        <v>5692</v>
      </c>
      <c r="C611" s="2004" t="s">
        <v>2300</v>
      </c>
      <c r="D611" s="2003" t="s">
        <v>81</v>
      </c>
      <c r="E611" s="2005">
        <f t="shared" si="18"/>
        <v>0.18</v>
      </c>
      <c r="F611" s="2078">
        <f t="shared" si="19"/>
        <v>5692</v>
      </c>
      <c r="G611" s="1529"/>
      <c r="H611" s="2005">
        <v>0.18</v>
      </c>
      <c r="I611" s="2005">
        <v>0.18</v>
      </c>
      <c r="J611" s="1992"/>
    </row>
    <row r="612" spans="2:10" ht="30">
      <c r="B612" s="1734">
        <v>5693</v>
      </c>
      <c r="C612" s="1994" t="s">
        <v>2301</v>
      </c>
      <c r="D612" s="1993" t="s">
        <v>81</v>
      </c>
      <c r="E612" s="2002">
        <f t="shared" si="18"/>
        <v>3.84</v>
      </c>
      <c r="F612" s="2078">
        <f t="shared" si="19"/>
        <v>5693</v>
      </c>
      <c r="G612" s="1529"/>
      <c r="H612" s="2002">
        <v>3.84</v>
      </c>
      <c r="I612" s="2002">
        <v>3.84</v>
      </c>
      <c r="J612" s="1992"/>
    </row>
    <row r="613" spans="2:10" ht="30">
      <c r="B613" s="1733">
        <v>5695</v>
      </c>
      <c r="C613" s="2004" t="s">
        <v>2302</v>
      </c>
      <c r="D613" s="2003" t="s">
        <v>81</v>
      </c>
      <c r="E613" s="2005">
        <f t="shared" si="18"/>
        <v>21.25</v>
      </c>
      <c r="F613" s="2078">
        <f t="shared" si="19"/>
        <v>5695</v>
      </c>
      <c r="G613" s="1529"/>
      <c r="H613" s="2005">
        <v>21.25</v>
      </c>
      <c r="I613" s="2005">
        <v>21.25</v>
      </c>
      <c r="J613" s="1992"/>
    </row>
    <row r="614" spans="2:10">
      <c r="B614" s="1734">
        <v>5703</v>
      </c>
      <c r="C614" s="1994" t="s">
        <v>1391</v>
      </c>
      <c r="D614" s="1993" t="s">
        <v>81</v>
      </c>
      <c r="E614" s="2002">
        <f t="shared" si="18"/>
        <v>12.61</v>
      </c>
      <c r="F614" s="2078">
        <f t="shared" si="19"/>
        <v>5703</v>
      </c>
      <c r="G614" s="1529"/>
      <c r="H614" s="2002">
        <v>12.61</v>
      </c>
      <c r="I614" s="2002">
        <v>12.61</v>
      </c>
      <c r="J614" s="1992"/>
    </row>
    <row r="615" spans="2:10" ht="30">
      <c r="B615" s="1733">
        <v>5705</v>
      </c>
      <c r="C615" s="2004" t="s">
        <v>2303</v>
      </c>
      <c r="D615" s="2003" t="s">
        <v>81</v>
      </c>
      <c r="E615" s="2005">
        <f t="shared" si="18"/>
        <v>13.21</v>
      </c>
      <c r="F615" s="2078">
        <f t="shared" si="19"/>
        <v>5705</v>
      </c>
      <c r="G615" s="1529"/>
      <c r="H615" s="2005">
        <v>13.21</v>
      </c>
      <c r="I615" s="2005">
        <v>13.21</v>
      </c>
      <c r="J615" s="1992"/>
    </row>
    <row r="616" spans="2:10">
      <c r="B616" s="1734">
        <v>5707</v>
      </c>
      <c r="C616" s="1994" t="s">
        <v>2304</v>
      </c>
      <c r="D616" s="1993" t="s">
        <v>81</v>
      </c>
      <c r="E616" s="2002">
        <f t="shared" si="18"/>
        <v>41.26</v>
      </c>
      <c r="F616" s="2078">
        <f t="shared" si="19"/>
        <v>5707</v>
      </c>
      <c r="G616" s="1529"/>
      <c r="H616" s="2002">
        <v>41.26</v>
      </c>
      <c r="I616" s="2002">
        <v>41.26</v>
      </c>
      <c r="J616" s="1992"/>
    </row>
    <row r="617" spans="2:10" ht="30">
      <c r="B617" s="1733">
        <v>5710</v>
      </c>
      <c r="C617" s="2004" t="s">
        <v>2305</v>
      </c>
      <c r="D617" s="2003" t="s">
        <v>81</v>
      </c>
      <c r="E617" s="2005">
        <f t="shared" si="18"/>
        <v>83.59</v>
      </c>
      <c r="F617" s="2078">
        <f t="shared" si="19"/>
        <v>5710</v>
      </c>
      <c r="G617" s="1529"/>
      <c r="H617" s="2005">
        <v>83.59</v>
      </c>
      <c r="I617" s="2005">
        <v>83.59</v>
      </c>
      <c r="J617" s="1992"/>
    </row>
    <row r="618" spans="2:10" ht="30">
      <c r="B618" s="1734">
        <v>5711</v>
      </c>
      <c r="C618" s="1994" t="s">
        <v>2306</v>
      </c>
      <c r="D618" s="1993" t="s">
        <v>81</v>
      </c>
      <c r="E618" s="2002">
        <f t="shared" si="18"/>
        <v>54.99</v>
      </c>
      <c r="F618" s="2078">
        <f t="shared" si="19"/>
        <v>5711</v>
      </c>
      <c r="G618" s="1529"/>
      <c r="H618" s="2002">
        <v>54.99</v>
      </c>
      <c r="I618" s="2002">
        <v>54.99</v>
      </c>
      <c r="J618" s="1992"/>
    </row>
    <row r="619" spans="2:10">
      <c r="B619" s="1733">
        <v>5714</v>
      </c>
      <c r="C619" s="2004" t="s">
        <v>830</v>
      </c>
      <c r="D619" s="2003" t="s">
        <v>81</v>
      </c>
      <c r="E619" s="2005">
        <f t="shared" si="18"/>
        <v>7.88</v>
      </c>
      <c r="F619" s="2078">
        <f t="shared" si="19"/>
        <v>5714</v>
      </c>
      <c r="G619" s="1529"/>
      <c r="H619" s="2005">
        <v>7.88</v>
      </c>
      <c r="I619" s="2005">
        <v>7.88</v>
      </c>
      <c r="J619" s="1992"/>
    </row>
    <row r="620" spans="2:10">
      <c r="B620" s="1734">
        <v>5715</v>
      </c>
      <c r="C620" s="1994" t="s">
        <v>831</v>
      </c>
      <c r="D620" s="1993" t="s">
        <v>81</v>
      </c>
      <c r="E620" s="2002">
        <f t="shared" si="18"/>
        <v>43.91</v>
      </c>
      <c r="F620" s="2078">
        <f t="shared" si="19"/>
        <v>5715</v>
      </c>
      <c r="G620" s="1529"/>
      <c r="H620" s="2002">
        <v>43.91</v>
      </c>
      <c r="I620" s="2002">
        <v>43.91</v>
      </c>
      <c r="J620" s="1992"/>
    </row>
    <row r="621" spans="2:10">
      <c r="B621" s="1733">
        <v>5718</v>
      </c>
      <c r="C621" s="2004" t="s">
        <v>2307</v>
      </c>
      <c r="D621" s="2003" t="s">
        <v>81</v>
      </c>
      <c r="E621" s="2005">
        <f t="shared" si="18"/>
        <v>89.03</v>
      </c>
      <c r="F621" s="2078">
        <f t="shared" si="19"/>
        <v>5718</v>
      </c>
      <c r="G621" s="1529"/>
      <c r="H621" s="2005">
        <v>89.03</v>
      </c>
      <c r="I621" s="2005">
        <v>89.03</v>
      </c>
      <c r="J621" s="1992"/>
    </row>
    <row r="622" spans="2:10" ht="30">
      <c r="B622" s="1734">
        <v>5721</v>
      </c>
      <c r="C622" s="1994" t="s">
        <v>91</v>
      </c>
      <c r="D622" s="1993" t="s">
        <v>81</v>
      </c>
      <c r="E622" s="2002">
        <f t="shared" si="18"/>
        <v>78.540000000000006</v>
      </c>
      <c r="F622" s="2078">
        <f t="shared" si="19"/>
        <v>5721</v>
      </c>
      <c r="G622" s="1529"/>
      <c r="H622" s="2002">
        <v>78.540000000000006</v>
      </c>
      <c r="I622" s="2002">
        <v>78.540000000000006</v>
      </c>
      <c r="J622" s="1992"/>
    </row>
    <row r="623" spans="2:10">
      <c r="B623" s="1733">
        <v>5722</v>
      </c>
      <c r="C623" s="2004" t="s">
        <v>2308</v>
      </c>
      <c r="D623" s="2003" t="s">
        <v>81</v>
      </c>
      <c r="E623" s="2005">
        <f t="shared" si="18"/>
        <v>181.74</v>
      </c>
      <c r="F623" s="2078">
        <f t="shared" si="19"/>
        <v>5722</v>
      </c>
      <c r="G623" s="1529"/>
      <c r="H623" s="2005">
        <v>181.74</v>
      </c>
      <c r="I623" s="2005">
        <v>181.74</v>
      </c>
      <c r="J623" s="1992"/>
    </row>
    <row r="624" spans="2:10">
      <c r="B624" s="1734">
        <v>5724</v>
      </c>
      <c r="C624" s="1994" t="s">
        <v>2309</v>
      </c>
      <c r="D624" s="1993" t="s">
        <v>81</v>
      </c>
      <c r="E624" s="2002">
        <f t="shared" si="18"/>
        <v>28.94</v>
      </c>
      <c r="F624" s="2078">
        <f t="shared" si="19"/>
        <v>5724</v>
      </c>
      <c r="G624" s="1529"/>
      <c r="H624" s="2002">
        <v>28.94</v>
      </c>
      <c r="I624" s="2002">
        <v>28.94</v>
      </c>
      <c r="J624" s="1992"/>
    </row>
    <row r="625" spans="2:10" ht="30">
      <c r="B625" s="1733">
        <v>5727</v>
      </c>
      <c r="C625" s="2004" t="s">
        <v>2310</v>
      </c>
      <c r="D625" s="2003" t="s">
        <v>81</v>
      </c>
      <c r="E625" s="2005">
        <f t="shared" si="18"/>
        <v>5.55</v>
      </c>
      <c r="F625" s="2078">
        <f t="shared" si="19"/>
        <v>5727</v>
      </c>
      <c r="G625" s="1529"/>
      <c r="H625" s="2005">
        <v>5.55</v>
      </c>
      <c r="I625" s="2005">
        <v>5.55</v>
      </c>
      <c r="J625" s="1992"/>
    </row>
    <row r="626" spans="2:10" ht="30">
      <c r="B626" s="1734">
        <v>5729</v>
      </c>
      <c r="C626" s="1994" t="s">
        <v>2311</v>
      </c>
      <c r="D626" s="1993" t="s">
        <v>81</v>
      </c>
      <c r="E626" s="2002">
        <f t="shared" si="18"/>
        <v>22.59</v>
      </c>
      <c r="F626" s="2078">
        <f t="shared" si="19"/>
        <v>5729</v>
      </c>
      <c r="G626" s="1529"/>
      <c r="H626" s="2002">
        <v>22.59</v>
      </c>
      <c r="I626" s="2002">
        <v>22.59</v>
      </c>
      <c r="J626" s="1992"/>
    </row>
    <row r="627" spans="2:10" ht="30">
      <c r="B627" s="1733">
        <v>5730</v>
      </c>
      <c r="C627" s="2004" t="s">
        <v>2312</v>
      </c>
      <c r="D627" s="2003" t="s">
        <v>81</v>
      </c>
      <c r="E627" s="2005">
        <f t="shared" si="18"/>
        <v>30.38</v>
      </c>
      <c r="F627" s="2078">
        <f t="shared" si="19"/>
        <v>5730</v>
      </c>
      <c r="G627" s="1529"/>
      <c r="H627" s="2005">
        <v>30.38</v>
      </c>
      <c r="I627" s="2005">
        <v>30.38</v>
      </c>
      <c r="J627" s="1992"/>
    </row>
    <row r="628" spans="2:10" ht="45">
      <c r="B628" s="1734">
        <v>5735</v>
      </c>
      <c r="C628" s="1994" t="s">
        <v>2313</v>
      </c>
      <c r="D628" s="1993" t="s">
        <v>81</v>
      </c>
      <c r="E628" s="2002">
        <f t="shared" si="18"/>
        <v>16.45</v>
      </c>
      <c r="F628" s="2078">
        <f t="shared" si="19"/>
        <v>5735</v>
      </c>
      <c r="G628" s="1529"/>
      <c r="H628" s="2002">
        <v>16.45</v>
      </c>
      <c r="I628" s="2002">
        <v>16.45</v>
      </c>
      <c r="J628" s="1992"/>
    </row>
    <row r="629" spans="2:10" ht="45">
      <c r="B629" s="1733">
        <v>5736</v>
      </c>
      <c r="C629" s="2004" t="s">
        <v>2314</v>
      </c>
      <c r="D629" s="2003" t="s">
        <v>81</v>
      </c>
      <c r="E629" s="2005">
        <f t="shared" si="18"/>
        <v>40.83</v>
      </c>
      <c r="F629" s="2078">
        <f t="shared" si="19"/>
        <v>5736</v>
      </c>
      <c r="G629" s="1529"/>
      <c r="H629" s="2005">
        <v>40.83</v>
      </c>
      <c r="I629" s="2005">
        <v>40.83</v>
      </c>
      <c r="J629" s="1992"/>
    </row>
    <row r="630" spans="2:10" ht="30">
      <c r="B630" s="1734">
        <v>5738</v>
      </c>
      <c r="C630" s="1994" t="s">
        <v>2315</v>
      </c>
      <c r="D630" s="1993" t="s">
        <v>81</v>
      </c>
      <c r="E630" s="2002">
        <f t="shared" si="18"/>
        <v>20.09</v>
      </c>
      <c r="F630" s="2078">
        <f t="shared" si="19"/>
        <v>5738</v>
      </c>
      <c r="G630" s="1529"/>
      <c r="H630" s="2002">
        <v>20.09</v>
      </c>
      <c r="I630" s="2002">
        <v>20.09</v>
      </c>
      <c r="J630" s="1992"/>
    </row>
    <row r="631" spans="2:10" ht="30">
      <c r="B631" s="1733">
        <v>5739</v>
      </c>
      <c r="C631" s="2004" t="s">
        <v>2316</v>
      </c>
      <c r="D631" s="2003" t="s">
        <v>81</v>
      </c>
      <c r="E631" s="2005">
        <f t="shared" si="18"/>
        <v>25.14</v>
      </c>
      <c r="F631" s="2078">
        <f t="shared" si="19"/>
        <v>5739</v>
      </c>
      <c r="G631" s="1529"/>
      <c r="H631" s="2005">
        <v>25.14</v>
      </c>
      <c r="I631" s="2005">
        <v>25.14</v>
      </c>
      <c r="J631" s="1992"/>
    </row>
    <row r="632" spans="2:10" ht="30">
      <c r="B632" s="1734">
        <v>5741</v>
      </c>
      <c r="C632" s="1994" t="s">
        <v>2317</v>
      </c>
      <c r="D632" s="1993" t="s">
        <v>81</v>
      </c>
      <c r="E632" s="2002">
        <f t="shared" si="18"/>
        <v>25.26</v>
      </c>
      <c r="F632" s="2078">
        <f t="shared" si="19"/>
        <v>5741</v>
      </c>
      <c r="G632" s="1529"/>
      <c r="H632" s="2002">
        <v>25.26</v>
      </c>
      <c r="I632" s="2002">
        <v>25.26</v>
      </c>
      <c r="J632" s="1992"/>
    </row>
    <row r="633" spans="2:10" ht="30">
      <c r="B633" s="1733">
        <v>5742</v>
      </c>
      <c r="C633" s="2004" t="s">
        <v>2318</v>
      </c>
      <c r="D633" s="2003" t="s">
        <v>81</v>
      </c>
      <c r="E633" s="2005">
        <f t="shared" si="18"/>
        <v>17.04</v>
      </c>
      <c r="F633" s="2078">
        <f t="shared" si="19"/>
        <v>5742</v>
      </c>
      <c r="G633" s="1529"/>
      <c r="H633" s="2005">
        <v>17.04</v>
      </c>
      <c r="I633" s="2005">
        <v>17.04</v>
      </c>
      <c r="J633" s="1992"/>
    </row>
    <row r="634" spans="2:10" ht="30">
      <c r="B634" s="1734">
        <v>5747</v>
      </c>
      <c r="C634" s="1994" t="s">
        <v>2319</v>
      </c>
      <c r="D634" s="1993" t="s">
        <v>81</v>
      </c>
      <c r="E634" s="2002">
        <f t="shared" si="18"/>
        <v>97.65</v>
      </c>
      <c r="F634" s="2078">
        <f t="shared" si="19"/>
        <v>5747</v>
      </c>
      <c r="G634" s="1529"/>
      <c r="H634" s="2002">
        <v>97.65</v>
      </c>
      <c r="I634" s="2002">
        <v>97.65</v>
      </c>
      <c r="J634" s="1992"/>
    </row>
    <row r="635" spans="2:10" ht="30">
      <c r="B635" s="1733">
        <v>5751</v>
      </c>
      <c r="C635" s="2004" t="s">
        <v>832</v>
      </c>
      <c r="D635" s="2003" t="s">
        <v>81</v>
      </c>
      <c r="E635" s="2005">
        <f t="shared" si="18"/>
        <v>14.43</v>
      </c>
      <c r="F635" s="2078">
        <f t="shared" si="19"/>
        <v>5751</v>
      </c>
      <c r="G635" s="1529"/>
      <c r="H635" s="2005">
        <v>14.43</v>
      </c>
      <c r="I635" s="2005">
        <v>14.43</v>
      </c>
      <c r="J635" s="1992"/>
    </row>
    <row r="636" spans="2:10" ht="30">
      <c r="B636" s="1734">
        <v>5754</v>
      </c>
      <c r="C636" s="1994" t="s">
        <v>2320</v>
      </c>
      <c r="D636" s="1993" t="s">
        <v>81</v>
      </c>
      <c r="E636" s="2002">
        <f t="shared" si="18"/>
        <v>12.16</v>
      </c>
      <c r="F636" s="2078">
        <f t="shared" si="19"/>
        <v>5754</v>
      </c>
      <c r="G636" s="1529"/>
      <c r="H636" s="2002">
        <v>12.16</v>
      </c>
      <c r="I636" s="2002">
        <v>12.16</v>
      </c>
      <c r="J636" s="1992"/>
    </row>
    <row r="637" spans="2:10" ht="30">
      <c r="B637" s="1733">
        <v>5763</v>
      </c>
      <c r="C637" s="2004" t="s">
        <v>2321</v>
      </c>
      <c r="D637" s="2003" t="s">
        <v>81</v>
      </c>
      <c r="E637" s="2005">
        <f t="shared" si="18"/>
        <v>20.57</v>
      </c>
      <c r="F637" s="2078">
        <f t="shared" si="19"/>
        <v>5763</v>
      </c>
      <c r="G637" s="1529"/>
      <c r="H637" s="2005">
        <v>20.57</v>
      </c>
      <c r="I637" s="2005">
        <v>20.57</v>
      </c>
      <c r="J637" s="1992"/>
    </row>
    <row r="638" spans="2:10" ht="30">
      <c r="B638" s="1734">
        <v>5765</v>
      </c>
      <c r="C638" s="1994" t="s">
        <v>833</v>
      </c>
      <c r="D638" s="1993" t="s">
        <v>81</v>
      </c>
      <c r="E638" s="2002">
        <f t="shared" si="18"/>
        <v>1.78</v>
      </c>
      <c r="F638" s="2078">
        <f t="shared" si="19"/>
        <v>5765</v>
      </c>
      <c r="G638" s="1529"/>
      <c r="H638" s="2002">
        <v>1.78</v>
      </c>
      <c r="I638" s="2002">
        <v>1.78</v>
      </c>
      <c r="J638" s="1992"/>
    </row>
    <row r="639" spans="2:10" ht="30">
      <c r="B639" s="1733">
        <v>5766</v>
      </c>
      <c r="C639" s="2004" t="s">
        <v>834</v>
      </c>
      <c r="D639" s="2003" t="s">
        <v>81</v>
      </c>
      <c r="E639" s="2005">
        <f t="shared" si="18"/>
        <v>2.42</v>
      </c>
      <c r="F639" s="2078">
        <f t="shared" si="19"/>
        <v>5766</v>
      </c>
      <c r="G639" s="1529"/>
      <c r="H639" s="2005">
        <v>2.42</v>
      </c>
      <c r="I639" s="2005">
        <v>2.42</v>
      </c>
      <c r="J639" s="1992"/>
    </row>
    <row r="640" spans="2:10" ht="30">
      <c r="B640" s="1734">
        <v>5779</v>
      </c>
      <c r="C640" s="1994" t="s">
        <v>92</v>
      </c>
      <c r="D640" s="1993" t="s">
        <v>81</v>
      </c>
      <c r="E640" s="2002">
        <f t="shared" si="18"/>
        <v>34.01</v>
      </c>
      <c r="F640" s="2078">
        <f t="shared" si="19"/>
        <v>5779</v>
      </c>
      <c r="G640" s="1529"/>
      <c r="H640" s="2002">
        <v>34.01</v>
      </c>
      <c r="I640" s="2002">
        <v>34.01</v>
      </c>
      <c r="J640" s="1992"/>
    </row>
    <row r="641" spans="2:10" ht="30">
      <c r="B641" s="1733">
        <v>5787</v>
      </c>
      <c r="C641" s="2004" t="s">
        <v>2322</v>
      </c>
      <c r="D641" s="2003" t="s">
        <v>81</v>
      </c>
      <c r="E641" s="2005">
        <f t="shared" si="18"/>
        <v>103.15</v>
      </c>
      <c r="F641" s="2078">
        <f t="shared" si="19"/>
        <v>5787</v>
      </c>
      <c r="G641" s="1529"/>
      <c r="H641" s="2005">
        <v>103.15</v>
      </c>
      <c r="I641" s="2005">
        <v>103.15</v>
      </c>
      <c r="J641" s="1992"/>
    </row>
    <row r="642" spans="2:10" ht="30">
      <c r="B642" s="1734">
        <v>5797</v>
      </c>
      <c r="C642" s="1994" t="s">
        <v>835</v>
      </c>
      <c r="D642" s="1993" t="s">
        <v>81</v>
      </c>
      <c r="E642" s="2002">
        <f t="shared" si="18"/>
        <v>2.4</v>
      </c>
      <c r="F642" s="2078">
        <f t="shared" si="19"/>
        <v>5797</v>
      </c>
      <c r="G642" s="1529"/>
      <c r="H642" s="2002">
        <v>2.4</v>
      </c>
      <c r="I642" s="2002">
        <v>2.4</v>
      </c>
      <c r="J642" s="1992"/>
    </row>
    <row r="643" spans="2:10" ht="30">
      <c r="B643" s="1733">
        <v>5800</v>
      </c>
      <c r="C643" s="2004" t="s">
        <v>2323</v>
      </c>
      <c r="D643" s="2003" t="s">
        <v>81</v>
      </c>
      <c r="E643" s="2005">
        <f t="shared" ref="E643:E706" si="20">IF($K$2=$H$1,H643,I643)</f>
        <v>0.24</v>
      </c>
      <c r="F643" s="2078">
        <f t="shared" ref="F643:F706" si="21">IF(LEN($B643)=7,CONCATENATE(MID($B643,1,6),"00",RIGHT($B643,1)),IF(LEN($B643)=8,CONCATENATE(MID($B643,1,6),"0",RIGHT($B643,2)),$B643))</f>
        <v>5800</v>
      </c>
      <c r="G643" s="1529"/>
      <c r="H643" s="2005">
        <v>0.24</v>
      </c>
      <c r="I643" s="2005">
        <v>0.24</v>
      </c>
      <c r="J643" s="1992"/>
    </row>
    <row r="644" spans="2:10">
      <c r="B644" s="1734">
        <v>7032</v>
      </c>
      <c r="C644" s="1994" t="s">
        <v>2324</v>
      </c>
      <c r="D644" s="1993" t="s">
        <v>81</v>
      </c>
      <c r="E644" s="2002">
        <f t="shared" si="20"/>
        <v>2.4</v>
      </c>
      <c r="F644" s="2078">
        <f t="shared" si="21"/>
        <v>7032</v>
      </c>
      <c r="G644" s="1529"/>
      <c r="H644" s="2002">
        <v>2.4</v>
      </c>
      <c r="I644" s="2002">
        <v>2.4</v>
      </c>
      <c r="J644" s="1992"/>
    </row>
    <row r="645" spans="2:10">
      <c r="B645" s="1733">
        <v>7033</v>
      </c>
      <c r="C645" s="2004" t="s">
        <v>2325</v>
      </c>
      <c r="D645" s="2003" t="s">
        <v>81</v>
      </c>
      <c r="E645" s="2005">
        <f t="shared" si="20"/>
        <v>0.96</v>
      </c>
      <c r="F645" s="2078">
        <f t="shared" si="21"/>
        <v>7033</v>
      </c>
      <c r="G645" s="1529"/>
      <c r="H645" s="2005">
        <v>0.96</v>
      </c>
      <c r="I645" s="2005">
        <v>0.96</v>
      </c>
      <c r="J645" s="1992"/>
    </row>
    <row r="646" spans="2:10">
      <c r="B646" s="1734">
        <v>7034</v>
      </c>
      <c r="C646" s="1994" t="s">
        <v>2326</v>
      </c>
      <c r="D646" s="1993" t="s">
        <v>81</v>
      </c>
      <c r="E646" s="2002">
        <f t="shared" si="20"/>
        <v>4.5</v>
      </c>
      <c r="F646" s="2078">
        <f t="shared" si="21"/>
        <v>7034</v>
      </c>
      <c r="G646" s="1529"/>
      <c r="H646" s="2002">
        <v>4.5</v>
      </c>
      <c r="I646" s="2002">
        <v>4.5</v>
      </c>
      <c r="J646" s="1992"/>
    </row>
    <row r="647" spans="2:10">
      <c r="B647" s="1733">
        <v>7035</v>
      </c>
      <c r="C647" s="2004" t="s">
        <v>2327</v>
      </c>
      <c r="D647" s="2003" t="s">
        <v>81</v>
      </c>
      <c r="E647" s="2005">
        <f t="shared" si="20"/>
        <v>167.15</v>
      </c>
      <c r="F647" s="2078">
        <f t="shared" si="21"/>
        <v>7035</v>
      </c>
      <c r="G647" s="1529"/>
      <c r="H647" s="2005">
        <v>167.15</v>
      </c>
      <c r="I647" s="2005">
        <v>167.15</v>
      </c>
      <c r="J647" s="1992"/>
    </row>
    <row r="648" spans="2:10" ht="30">
      <c r="B648" s="1734">
        <v>7038</v>
      </c>
      <c r="C648" s="1994" t="s">
        <v>2328</v>
      </c>
      <c r="D648" s="1993" t="s">
        <v>81</v>
      </c>
      <c r="E648" s="2002">
        <f t="shared" si="20"/>
        <v>22.98</v>
      </c>
      <c r="F648" s="2078">
        <f t="shared" si="21"/>
        <v>7038</v>
      </c>
      <c r="G648" s="1529"/>
      <c r="H648" s="2002">
        <v>22.98</v>
      </c>
      <c r="I648" s="2002">
        <v>22.98</v>
      </c>
      <c r="J648" s="1992"/>
    </row>
    <row r="649" spans="2:10" ht="30">
      <c r="B649" s="1733">
        <v>7039</v>
      </c>
      <c r="C649" s="2004" t="s">
        <v>2329</v>
      </c>
      <c r="D649" s="2003" t="s">
        <v>81</v>
      </c>
      <c r="E649" s="2005">
        <f t="shared" si="20"/>
        <v>6.03</v>
      </c>
      <c r="F649" s="2078">
        <f t="shared" si="21"/>
        <v>7039</v>
      </c>
      <c r="G649" s="1529"/>
      <c r="H649" s="2005">
        <v>6.03</v>
      </c>
      <c r="I649" s="2005">
        <v>6.03</v>
      </c>
      <c r="J649" s="1992"/>
    </row>
    <row r="650" spans="2:10" ht="30">
      <c r="B650" s="1734">
        <v>7040</v>
      </c>
      <c r="C650" s="1994" t="s">
        <v>2330</v>
      </c>
      <c r="D650" s="1993" t="s">
        <v>81</v>
      </c>
      <c r="E650" s="2002">
        <f t="shared" si="20"/>
        <v>28.76</v>
      </c>
      <c r="F650" s="2078">
        <f t="shared" si="21"/>
        <v>7040</v>
      </c>
      <c r="G650" s="1529"/>
      <c r="H650" s="2002">
        <v>28.76</v>
      </c>
      <c r="I650" s="2002">
        <v>28.76</v>
      </c>
      <c r="J650" s="1992"/>
    </row>
    <row r="651" spans="2:10" ht="30">
      <c r="B651" s="1733">
        <v>7044</v>
      </c>
      <c r="C651" s="2004" t="s">
        <v>2331</v>
      </c>
      <c r="D651" s="2003" t="s">
        <v>81</v>
      </c>
      <c r="E651" s="2005">
        <f t="shared" si="20"/>
        <v>0.2</v>
      </c>
      <c r="F651" s="2078">
        <f t="shared" si="21"/>
        <v>7044</v>
      </c>
      <c r="G651" s="1529"/>
      <c r="H651" s="2005">
        <v>0.2</v>
      </c>
      <c r="I651" s="2005">
        <v>0.2</v>
      </c>
      <c r="J651" s="1992"/>
    </row>
    <row r="652" spans="2:10" ht="30">
      <c r="B652" s="1734">
        <v>7045</v>
      </c>
      <c r="C652" s="1994" t="s">
        <v>2332</v>
      </c>
      <c r="D652" s="1993" t="s">
        <v>81</v>
      </c>
      <c r="E652" s="2002">
        <f t="shared" si="20"/>
        <v>0.04</v>
      </c>
      <c r="F652" s="2078">
        <f t="shared" si="21"/>
        <v>7045</v>
      </c>
      <c r="G652" s="1529"/>
      <c r="H652" s="2002">
        <v>0.04</v>
      </c>
      <c r="I652" s="2002">
        <v>0.04</v>
      </c>
      <c r="J652" s="1992"/>
    </row>
    <row r="653" spans="2:10" ht="30">
      <c r="B653" s="1733">
        <v>7046</v>
      </c>
      <c r="C653" s="2004" t="s">
        <v>2333</v>
      </c>
      <c r="D653" s="2003" t="s">
        <v>81</v>
      </c>
      <c r="E653" s="2005">
        <f t="shared" si="20"/>
        <v>0.22</v>
      </c>
      <c r="F653" s="2078">
        <f t="shared" si="21"/>
        <v>7046</v>
      </c>
      <c r="G653" s="1529"/>
      <c r="H653" s="2005">
        <v>0.22</v>
      </c>
      <c r="I653" s="2005">
        <v>0.22</v>
      </c>
      <c r="J653" s="1992"/>
    </row>
    <row r="654" spans="2:10" ht="30">
      <c r="B654" s="1734">
        <v>7047</v>
      </c>
      <c r="C654" s="1994" t="s">
        <v>2334</v>
      </c>
      <c r="D654" s="1993" t="s">
        <v>81</v>
      </c>
      <c r="E654" s="2002">
        <f t="shared" si="20"/>
        <v>4.5599999999999996</v>
      </c>
      <c r="F654" s="2078">
        <f t="shared" si="21"/>
        <v>7047</v>
      </c>
      <c r="G654" s="1529"/>
      <c r="H654" s="2002">
        <v>4.5599999999999996</v>
      </c>
      <c r="I654" s="2002">
        <v>4.5599999999999996</v>
      </c>
      <c r="J654" s="1992"/>
    </row>
    <row r="655" spans="2:10" ht="30">
      <c r="B655" s="1733">
        <v>7051</v>
      </c>
      <c r="C655" s="2004" t="s">
        <v>2335</v>
      </c>
      <c r="D655" s="2003" t="s">
        <v>81</v>
      </c>
      <c r="E655" s="2005">
        <f t="shared" si="20"/>
        <v>20.38</v>
      </c>
      <c r="F655" s="2078">
        <f t="shared" si="21"/>
        <v>7051</v>
      </c>
      <c r="G655" s="1529"/>
      <c r="H655" s="2005">
        <v>20.38</v>
      </c>
      <c r="I655" s="2005">
        <v>20.38</v>
      </c>
      <c r="J655" s="1992"/>
    </row>
    <row r="656" spans="2:10" ht="30">
      <c r="B656" s="1734">
        <v>7052</v>
      </c>
      <c r="C656" s="1994" t="s">
        <v>2336</v>
      </c>
      <c r="D656" s="1993" t="s">
        <v>81</v>
      </c>
      <c r="E656" s="2002">
        <f t="shared" si="20"/>
        <v>5.35</v>
      </c>
      <c r="F656" s="2078">
        <f t="shared" si="21"/>
        <v>7052</v>
      </c>
      <c r="G656" s="1529"/>
      <c r="H656" s="2002">
        <v>5.35</v>
      </c>
      <c r="I656" s="2002">
        <v>5.35</v>
      </c>
      <c r="J656" s="1992"/>
    </row>
    <row r="657" spans="2:10" ht="30">
      <c r="B657" s="1733">
        <v>7053</v>
      </c>
      <c r="C657" s="2004" t="s">
        <v>2337</v>
      </c>
      <c r="D657" s="2003" t="s">
        <v>81</v>
      </c>
      <c r="E657" s="2005">
        <f t="shared" si="20"/>
        <v>25.51</v>
      </c>
      <c r="F657" s="2078">
        <f t="shared" si="21"/>
        <v>7053</v>
      </c>
      <c r="G657" s="1529"/>
      <c r="H657" s="2005">
        <v>25.51</v>
      </c>
      <c r="I657" s="2005">
        <v>25.51</v>
      </c>
      <c r="J657" s="1992"/>
    </row>
    <row r="658" spans="2:10" ht="30">
      <c r="B658" s="1734">
        <v>7054</v>
      </c>
      <c r="C658" s="1994" t="s">
        <v>2338</v>
      </c>
      <c r="D658" s="1993" t="s">
        <v>81</v>
      </c>
      <c r="E658" s="2002">
        <f t="shared" si="20"/>
        <v>65.48</v>
      </c>
      <c r="F658" s="2078">
        <f t="shared" si="21"/>
        <v>7054</v>
      </c>
      <c r="G658" s="1529"/>
      <c r="H658" s="2002">
        <v>65.48</v>
      </c>
      <c r="I658" s="2002">
        <v>65.48</v>
      </c>
      <c r="J658" s="1992"/>
    </row>
    <row r="659" spans="2:10" ht="30">
      <c r="B659" s="1733">
        <v>7058</v>
      </c>
      <c r="C659" s="2004" t="s">
        <v>2339</v>
      </c>
      <c r="D659" s="2003" t="s">
        <v>81</v>
      </c>
      <c r="E659" s="2005">
        <f t="shared" si="20"/>
        <v>10.82</v>
      </c>
      <c r="F659" s="2078">
        <f t="shared" si="21"/>
        <v>7058</v>
      </c>
      <c r="G659" s="1529"/>
      <c r="H659" s="2005">
        <v>10.82</v>
      </c>
      <c r="I659" s="2005">
        <v>10.82</v>
      </c>
      <c r="J659" s="1992"/>
    </row>
    <row r="660" spans="2:10" ht="30">
      <c r="B660" s="1734">
        <v>7059</v>
      </c>
      <c r="C660" s="1994" t="s">
        <v>2340</v>
      </c>
      <c r="D660" s="1993" t="s">
        <v>81</v>
      </c>
      <c r="E660" s="2002">
        <f t="shared" si="20"/>
        <v>3.78</v>
      </c>
      <c r="F660" s="2078">
        <f t="shared" si="21"/>
        <v>7059</v>
      </c>
      <c r="G660" s="1529"/>
      <c r="H660" s="2002">
        <v>3.78</v>
      </c>
      <c r="I660" s="2002">
        <v>3.78</v>
      </c>
      <c r="J660" s="1992"/>
    </row>
    <row r="661" spans="2:10" ht="30">
      <c r="B661" s="1733">
        <v>7060</v>
      </c>
      <c r="C661" s="2004" t="s">
        <v>2341</v>
      </c>
      <c r="D661" s="2003" t="s">
        <v>81</v>
      </c>
      <c r="E661" s="2005">
        <f t="shared" si="20"/>
        <v>20.29</v>
      </c>
      <c r="F661" s="2078">
        <f t="shared" si="21"/>
        <v>7060</v>
      </c>
      <c r="G661" s="1529"/>
      <c r="H661" s="2005">
        <v>20.29</v>
      </c>
      <c r="I661" s="2005">
        <v>20.29</v>
      </c>
      <c r="J661" s="1992"/>
    </row>
    <row r="662" spans="2:10" ht="30">
      <c r="B662" s="1734">
        <v>7061</v>
      </c>
      <c r="C662" s="1994" t="s">
        <v>2342</v>
      </c>
      <c r="D662" s="1993" t="s">
        <v>81</v>
      </c>
      <c r="E662" s="2002">
        <f t="shared" si="20"/>
        <v>95.58</v>
      </c>
      <c r="F662" s="2078">
        <f t="shared" si="21"/>
        <v>7061</v>
      </c>
      <c r="G662" s="1529"/>
      <c r="H662" s="2002">
        <v>95.58</v>
      </c>
      <c r="I662" s="2002">
        <v>95.58</v>
      </c>
      <c r="J662" s="1992"/>
    </row>
    <row r="663" spans="2:10">
      <c r="B663" s="1733">
        <v>7063</v>
      </c>
      <c r="C663" s="2004" t="s">
        <v>836</v>
      </c>
      <c r="D663" s="2003" t="s">
        <v>81</v>
      </c>
      <c r="E663" s="2005">
        <f t="shared" si="20"/>
        <v>9.83</v>
      </c>
      <c r="F663" s="2078">
        <f t="shared" si="21"/>
        <v>7063</v>
      </c>
      <c r="G663" s="1529"/>
      <c r="H663" s="2005">
        <v>9.83</v>
      </c>
      <c r="I663" s="2005">
        <v>9.83</v>
      </c>
      <c r="J663" s="1992"/>
    </row>
    <row r="664" spans="2:10">
      <c r="B664" s="1734">
        <v>7064</v>
      </c>
      <c r="C664" s="1994" t="s">
        <v>837</v>
      </c>
      <c r="D664" s="1993" t="s">
        <v>81</v>
      </c>
      <c r="E664" s="2002">
        <f t="shared" si="20"/>
        <v>2.58</v>
      </c>
      <c r="F664" s="2078">
        <f t="shared" si="21"/>
        <v>7064</v>
      </c>
      <c r="G664" s="1529"/>
      <c r="H664" s="2002">
        <v>2.58</v>
      </c>
      <c r="I664" s="2002">
        <v>2.58</v>
      </c>
      <c r="J664" s="1992"/>
    </row>
    <row r="665" spans="2:10">
      <c r="B665" s="1733">
        <v>7065</v>
      </c>
      <c r="C665" s="2004" t="s">
        <v>838</v>
      </c>
      <c r="D665" s="2003" t="s">
        <v>81</v>
      </c>
      <c r="E665" s="2005">
        <f t="shared" si="20"/>
        <v>10.75</v>
      </c>
      <c r="F665" s="2078">
        <f t="shared" si="21"/>
        <v>7065</v>
      </c>
      <c r="G665" s="1529"/>
      <c r="H665" s="2005">
        <v>10.75</v>
      </c>
      <c r="I665" s="2005">
        <v>10.75</v>
      </c>
      <c r="J665" s="1992"/>
    </row>
    <row r="666" spans="2:10">
      <c r="B666" s="1734">
        <v>7066</v>
      </c>
      <c r="C666" s="1994" t="s">
        <v>839</v>
      </c>
      <c r="D666" s="1993" t="s">
        <v>81</v>
      </c>
      <c r="E666" s="2002">
        <f t="shared" si="20"/>
        <v>63.02</v>
      </c>
      <c r="F666" s="2078">
        <f t="shared" si="21"/>
        <v>7066</v>
      </c>
      <c r="G666" s="1529"/>
      <c r="H666" s="2002">
        <v>63.02</v>
      </c>
      <c r="I666" s="2002">
        <v>63.02</v>
      </c>
      <c r="J666" s="1992"/>
    </row>
    <row r="667" spans="2:10" ht="45">
      <c r="B667" s="1733">
        <v>53786</v>
      </c>
      <c r="C667" s="2004" t="s">
        <v>2343</v>
      </c>
      <c r="D667" s="2003" t="s">
        <v>81</v>
      </c>
      <c r="E667" s="2005">
        <f t="shared" si="20"/>
        <v>48.16</v>
      </c>
      <c r="F667" s="2078">
        <f t="shared" si="21"/>
        <v>53786</v>
      </c>
      <c r="G667" s="1529"/>
      <c r="H667" s="2005">
        <v>48.16</v>
      </c>
      <c r="I667" s="2005">
        <v>48.16</v>
      </c>
      <c r="J667" s="1992"/>
    </row>
    <row r="668" spans="2:10" ht="30">
      <c r="B668" s="1734">
        <v>53788</v>
      </c>
      <c r="C668" s="1994" t="s">
        <v>2344</v>
      </c>
      <c r="D668" s="1993" t="s">
        <v>81</v>
      </c>
      <c r="E668" s="2002">
        <f t="shared" si="20"/>
        <v>41.88</v>
      </c>
      <c r="F668" s="2078">
        <f t="shared" si="21"/>
        <v>53788</v>
      </c>
      <c r="G668" s="1529"/>
      <c r="H668" s="2002">
        <v>41.88</v>
      </c>
      <c r="I668" s="2002">
        <v>41.88</v>
      </c>
      <c r="J668" s="1992"/>
    </row>
    <row r="669" spans="2:10" ht="30">
      <c r="B669" s="1733">
        <v>53792</v>
      </c>
      <c r="C669" s="2004" t="s">
        <v>2345</v>
      </c>
      <c r="D669" s="2003" t="s">
        <v>81</v>
      </c>
      <c r="E669" s="2005">
        <f t="shared" si="20"/>
        <v>118.83</v>
      </c>
      <c r="F669" s="2078">
        <f t="shared" si="21"/>
        <v>53792</v>
      </c>
      <c r="G669" s="1529"/>
      <c r="H669" s="2005">
        <v>118.83</v>
      </c>
      <c r="I669" s="2005">
        <v>118.83</v>
      </c>
      <c r="J669" s="1992"/>
    </row>
    <row r="670" spans="2:10">
      <c r="B670" s="1734">
        <v>53794</v>
      </c>
      <c r="C670" s="1994" t="s">
        <v>1392</v>
      </c>
      <c r="D670" s="1993" t="s">
        <v>81</v>
      </c>
      <c r="E670" s="2002">
        <f t="shared" si="20"/>
        <v>35</v>
      </c>
      <c r="F670" s="2078">
        <f t="shared" si="21"/>
        <v>53794</v>
      </c>
      <c r="G670" s="1529"/>
      <c r="H670" s="2002">
        <v>35</v>
      </c>
      <c r="I670" s="2002">
        <v>35</v>
      </c>
      <c r="J670" s="1992"/>
    </row>
    <row r="671" spans="2:10" ht="45">
      <c r="B671" s="1733">
        <v>53797</v>
      </c>
      <c r="C671" s="2004" t="s">
        <v>2346</v>
      </c>
      <c r="D671" s="2003" t="s">
        <v>81</v>
      </c>
      <c r="E671" s="2005">
        <f t="shared" si="20"/>
        <v>97.65</v>
      </c>
      <c r="F671" s="2078">
        <f t="shared" si="21"/>
        <v>53797</v>
      </c>
      <c r="G671" s="1529"/>
      <c r="H671" s="2005">
        <v>97.65</v>
      </c>
      <c r="I671" s="2005">
        <v>97.65</v>
      </c>
      <c r="J671" s="1992"/>
    </row>
    <row r="672" spans="2:10" ht="30">
      <c r="B672" s="1734">
        <v>53804</v>
      </c>
      <c r="C672" s="1994" t="s">
        <v>2347</v>
      </c>
      <c r="D672" s="1993" t="s">
        <v>81</v>
      </c>
      <c r="E672" s="2002">
        <f t="shared" si="20"/>
        <v>2.23</v>
      </c>
      <c r="F672" s="2078">
        <f t="shared" si="21"/>
        <v>53804</v>
      </c>
      <c r="G672" s="1529"/>
      <c r="H672" s="2002">
        <v>2.23</v>
      </c>
      <c r="I672" s="2002">
        <v>2.23</v>
      </c>
      <c r="J672" s="1992"/>
    </row>
    <row r="673" spans="2:10">
      <c r="B673" s="1733">
        <v>53806</v>
      </c>
      <c r="C673" s="2004" t="s">
        <v>2348</v>
      </c>
      <c r="D673" s="2003" t="s">
        <v>81</v>
      </c>
      <c r="E673" s="2005">
        <f t="shared" si="20"/>
        <v>37.299999999999997</v>
      </c>
      <c r="F673" s="2078">
        <f t="shared" si="21"/>
        <v>53806</v>
      </c>
      <c r="G673" s="1529"/>
      <c r="H673" s="2005">
        <v>37.299999999999997</v>
      </c>
      <c r="I673" s="2005">
        <v>37.299999999999997</v>
      </c>
      <c r="J673" s="1992"/>
    </row>
    <row r="674" spans="2:10" ht="30">
      <c r="B674" s="1734">
        <v>53810</v>
      </c>
      <c r="C674" s="1994" t="s">
        <v>93</v>
      </c>
      <c r="D674" s="1993" t="s">
        <v>81</v>
      </c>
      <c r="E674" s="2002">
        <f t="shared" si="20"/>
        <v>37.53</v>
      </c>
      <c r="F674" s="2078">
        <f t="shared" si="21"/>
        <v>53810</v>
      </c>
      <c r="G674" s="1529"/>
      <c r="H674" s="2002">
        <v>37.53</v>
      </c>
      <c r="I674" s="2002">
        <v>37.53</v>
      </c>
      <c r="J674" s="1992"/>
    </row>
    <row r="675" spans="2:10">
      <c r="B675" s="1733">
        <v>53814</v>
      </c>
      <c r="C675" s="2004" t="s">
        <v>2349</v>
      </c>
      <c r="D675" s="2003" t="s">
        <v>81</v>
      </c>
      <c r="E675" s="2005">
        <f t="shared" si="20"/>
        <v>122.93</v>
      </c>
      <c r="F675" s="2078">
        <f t="shared" si="21"/>
        <v>53814</v>
      </c>
      <c r="G675" s="1529"/>
      <c r="H675" s="2005">
        <v>122.93</v>
      </c>
      <c r="I675" s="2005">
        <v>122.93</v>
      </c>
      <c r="J675" s="1992"/>
    </row>
    <row r="676" spans="2:10">
      <c r="B676" s="1734">
        <v>53817</v>
      </c>
      <c r="C676" s="1994" t="s">
        <v>2350</v>
      </c>
      <c r="D676" s="1993" t="s">
        <v>81</v>
      </c>
      <c r="E676" s="2002">
        <f t="shared" si="20"/>
        <v>52.37</v>
      </c>
      <c r="F676" s="2078">
        <f t="shared" si="21"/>
        <v>53817</v>
      </c>
      <c r="G676" s="1529"/>
      <c r="H676" s="2002">
        <v>52.37</v>
      </c>
      <c r="I676" s="2002">
        <v>52.37</v>
      </c>
      <c r="J676" s="1992"/>
    </row>
    <row r="677" spans="2:10" ht="30">
      <c r="B677" s="1733">
        <v>53818</v>
      </c>
      <c r="C677" s="2004" t="s">
        <v>2351</v>
      </c>
      <c r="D677" s="2003" t="s">
        <v>81</v>
      </c>
      <c r="E677" s="2005">
        <f t="shared" si="20"/>
        <v>4.43</v>
      </c>
      <c r="F677" s="2078">
        <f t="shared" si="21"/>
        <v>53818</v>
      </c>
      <c r="G677" s="1529"/>
      <c r="H677" s="2005">
        <v>4.43</v>
      </c>
      <c r="I677" s="2005">
        <v>4.43</v>
      </c>
      <c r="J677" s="1992"/>
    </row>
    <row r="678" spans="2:10" ht="30">
      <c r="B678" s="1734">
        <v>53827</v>
      </c>
      <c r="C678" s="1994" t="s">
        <v>840</v>
      </c>
      <c r="D678" s="1993" t="s">
        <v>81</v>
      </c>
      <c r="E678" s="2002">
        <f t="shared" si="20"/>
        <v>95.58</v>
      </c>
      <c r="F678" s="2078">
        <f t="shared" si="21"/>
        <v>53827</v>
      </c>
      <c r="G678" s="1529"/>
      <c r="H678" s="2002">
        <v>95.58</v>
      </c>
      <c r="I678" s="2002">
        <v>95.58</v>
      </c>
      <c r="J678" s="1992"/>
    </row>
    <row r="679" spans="2:10" ht="30">
      <c r="B679" s="1733">
        <v>53829</v>
      </c>
      <c r="C679" s="2004" t="s">
        <v>2352</v>
      </c>
      <c r="D679" s="2003" t="s">
        <v>81</v>
      </c>
      <c r="E679" s="2005">
        <f t="shared" si="20"/>
        <v>97.65</v>
      </c>
      <c r="F679" s="2078">
        <f t="shared" si="21"/>
        <v>53829</v>
      </c>
      <c r="G679" s="1529"/>
      <c r="H679" s="2005">
        <v>97.65</v>
      </c>
      <c r="I679" s="2005">
        <v>97.65</v>
      </c>
      <c r="J679" s="1992"/>
    </row>
    <row r="680" spans="2:10" ht="30">
      <c r="B680" s="1734">
        <v>53831</v>
      </c>
      <c r="C680" s="1994" t="s">
        <v>2353</v>
      </c>
      <c r="D680" s="1993" t="s">
        <v>81</v>
      </c>
      <c r="E680" s="2002">
        <f t="shared" si="20"/>
        <v>118.83</v>
      </c>
      <c r="F680" s="2078">
        <f t="shared" si="21"/>
        <v>53831</v>
      </c>
      <c r="G680" s="1529"/>
      <c r="H680" s="2002">
        <v>118.83</v>
      </c>
      <c r="I680" s="2002">
        <v>118.83</v>
      </c>
      <c r="J680" s="1992"/>
    </row>
    <row r="681" spans="2:10">
      <c r="B681" s="1733">
        <v>53840</v>
      </c>
      <c r="C681" s="2004" t="s">
        <v>2354</v>
      </c>
      <c r="D681" s="2003" t="s">
        <v>81</v>
      </c>
      <c r="E681" s="2005">
        <f t="shared" si="20"/>
        <v>1.21</v>
      </c>
      <c r="F681" s="2078">
        <f t="shared" si="21"/>
        <v>53840</v>
      </c>
      <c r="G681" s="1529"/>
      <c r="H681" s="2005">
        <v>1.21</v>
      </c>
      <c r="I681" s="2005">
        <v>1.21</v>
      </c>
      <c r="J681" s="1992"/>
    </row>
    <row r="682" spans="2:10">
      <c r="B682" s="1734">
        <v>53841</v>
      </c>
      <c r="C682" s="1994" t="s">
        <v>2355</v>
      </c>
      <c r="D682" s="1993" t="s">
        <v>81</v>
      </c>
      <c r="E682" s="2002">
        <f t="shared" si="20"/>
        <v>0.84</v>
      </c>
      <c r="F682" s="2078">
        <f t="shared" si="21"/>
        <v>53841</v>
      </c>
      <c r="G682" s="1529"/>
      <c r="H682" s="2002">
        <v>0.84</v>
      </c>
      <c r="I682" s="2002">
        <v>0.84</v>
      </c>
      <c r="J682" s="1992"/>
    </row>
    <row r="683" spans="2:10" ht="30">
      <c r="B683" s="1733">
        <v>53849</v>
      </c>
      <c r="C683" s="2004" t="s">
        <v>2356</v>
      </c>
      <c r="D683" s="2003" t="s">
        <v>81</v>
      </c>
      <c r="E683" s="2005">
        <f t="shared" si="20"/>
        <v>65.48</v>
      </c>
      <c r="F683" s="2078">
        <f t="shared" si="21"/>
        <v>53849</v>
      </c>
      <c r="G683" s="1529"/>
      <c r="H683" s="2005">
        <v>65.48</v>
      </c>
      <c r="I683" s="2005">
        <v>65.48</v>
      </c>
      <c r="J683" s="1992"/>
    </row>
    <row r="684" spans="2:10" ht="30">
      <c r="B684" s="1734">
        <v>53857</v>
      </c>
      <c r="C684" s="1994" t="s">
        <v>2357</v>
      </c>
      <c r="D684" s="1993" t="s">
        <v>81</v>
      </c>
      <c r="E684" s="2002">
        <f t="shared" si="20"/>
        <v>18.2</v>
      </c>
      <c r="F684" s="2078">
        <f t="shared" si="21"/>
        <v>53857</v>
      </c>
      <c r="G684" s="1529"/>
      <c r="H684" s="2002">
        <v>18.2</v>
      </c>
      <c r="I684" s="2002">
        <v>18.2</v>
      </c>
      <c r="J684" s="1992"/>
    </row>
    <row r="685" spans="2:10" ht="30">
      <c r="B685" s="1733">
        <v>53858</v>
      </c>
      <c r="C685" s="2004" t="s">
        <v>2358</v>
      </c>
      <c r="D685" s="2003" t="s">
        <v>81</v>
      </c>
      <c r="E685" s="2005">
        <f t="shared" si="20"/>
        <v>67.040000000000006</v>
      </c>
      <c r="F685" s="2078">
        <f t="shared" si="21"/>
        <v>53858</v>
      </c>
      <c r="G685" s="1529"/>
      <c r="H685" s="2005">
        <v>67.040000000000006</v>
      </c>
      <c r="I685" s="2005">
        <v>67.040000000000006</v>
      </c>
      <c r="J685" s="1992"/>
    </row>
    <row r="686" spans="2:10" ht="30">
      <c r="B686" s="1734">
        <v>53861</v>
      </c>
      <c r="C686" s="1994" t="s">
        <v>2359</v>
      </c>
      <c r="D686" s="1993" t="s">
        <v>81</v>
      </c>
      <c r="E686" s="2002">
        <f t="shared" si="20"/>
        <v>25.23</v>
      </c>
      <c r="F686" s="2078">
        <f t="shared" si="21"/>
        <v>53861</v>
      </c>
      <c r="G686" s="1529"/>
      <c r="H686" s="2002">
        <v>25.23</v>
      </c>
      <c r="I686" s="2002">
        <v>25.23</v>
      </c>
      <c r="J686" s="1992"/>
    </row>
    <row r="687" spans="2:10">
      <c r="B687" s="1733">
        <v>53863</v>
      </c>
      <c r="C687" s="2004" t="s">
        <v>2360</v>
      </c>
      <c r="D687" s="2003" t="s">
        <v>81</v>
      </c>
      <c r="E687" s="2005">
        <f t="shared" si="20"/>
        <v>1.3</v>
      </c>
      <c r="F687" s="2078">
        <f t="shared" si="21"/>
        <v>53863</v>
      </c>
      <c r="G687" s="1529"/>
      <c r="H687" s="2005">
        <v>1.3</v>
      </c>
      <c r="I687" s="2005">
        <v>1.3</v>
      </c>
      <c r="J687" s="1992"/>
    </row>
    <row r="688" spans="2:10" ht="30">
      <c r="B688" s="1734">
        <v>53865</v>
      </c>
      <c r="C688" s="1994" t="s">
        <v>2361</v>
      </c>
      <c r="D688" s="1993" t="s">
        <v>81</v>
      </c>
      <c r="E688" s="2002">
        <f t="shared" si="20"/>
        <v>32.56</v>
      </c>
      <c r="F688" s="2078">
        <f t="shared" si="21"/>
        <v>53865</v>
      </c>
      <c r="G688" s="1529"/>
      <c r="H688" s="2002">
        <v>32.56</v>
      </c>
      <c r="I688" s="2002">
        <v>32.56</v>
      </c>
      <c r="J688" s="1992"/>
    </row>
    <row r="689" spans="2:10" ht="30">
      <c r="B689" s="1733">
        <v>53866</v>
      </c>
      <c r="C689" s="2004" t="s">
        <v>2362</v>
      </c>
      <c r="D689" s="2003" t="s">
        <v>81</v>
      </c>
      <c r="E689" s="2005">
        <f t="shared" si="20"/>
        <v>1.01</v>
      </c>
      <c r="F689" s="2078">
        <f t="shared" si="21"/>
        <v>53866</v>
      </c>
      <c r="G689" s="1529"/>
      <c r="H689" s="2005">
        <v>1.01</v>
      </c>
      <c r="I689" s="2005">
        <v>1.01</v>
      </c>
      <c r="J689" s="1992"/>
    </row>
    <row r="690" spans="2:10" ht="30">
      <c r="B690" s="1734">
        <v>53882</v>
      </c>
      <c r="C690" s="1994" t="s">
        <v>2363</v>
      </c>
      <c r="D690" s="1993" t="s">
        <v>81</v>
      </c>
      <c r="E690" s="2002">
        <f t="shared" si="20"/>
        <v>16.010000000000002</v>
      </c>
      <c r="F690" s="2078">
        <f t="shared" si="21"/>
        <v>53882</v>
      </c>
      <c r="G690" s="1529"/>
      <c r="H690" s="2002">
        <v>16.010000000000002</v>
      </c>
      <c r="I690" s="2002">
        <v>16.010000000000002</v>
      </c>
      <c r="J690" s="1992"/>
    </row>
    <row r="691" spans="2:10" ht="30">
      <c r="B691" s="1733">
        <v>55263</v>
      </c>
      <c r="C691" s="2004" t="s">
        <v>2364</v>
      </c>
      <c r="D691" s="2003" t="s">
        <v>81</v>
      </c>
      <c r="E691" s="2005">
        <f t="shared" si="20"/>
        <v>58.14</v>
      </c>
      <c r="F691" s="2078">
        <f t="shared" si="21"/>
        <v>55263</v>
      </c>
      <c r="G691" s="1529"/>
      <c r="H691" s="2005">
        <v>58.14</v>
      </c>
      <c r="I691" s="2005">
        <v>58.14</v>
      </c>
      <c r="J691" s="1992"/>
    </row>
    <row r="692" spans="2:10">
      <c r="B692" s="1734">
        <v>73303</v>
      </c>
      <c r="C692" s="1994" t="s">
        <v>2365</v>
      </c>
      <c r="D692" s="1993" t="s">
        <v>81</v>
      </c>
      <c r="E692" s="2002">
        <f t="shared" si="20"/>
        <v>3.36</v>
      </c>
      <c r="F692" s="2078">
        <f t="shared" si="21"/>
        <v>73303</v>
      </c>
      <c r="G692" s="1529"/>
      <c r="H692" s="2002">
        <v>3.36</v>
      </c>
      <c r="I692" s="2002">
        <v>3.36</v>
      </c>
      <c r="J692" s="1992"/>
    </row>
    <row r="693" spans="2:10">
      <c r="B693" s="1733">
        <v>73307</v>
      </c>
      <c r="C693" s="2004" t="s">
        <v>2366</v>
      </c>
      <c r="D693" s="2003" t="s">
        <v>81</v>
      </c>
      <c r="E693" s="2005">
        <f t="shared" si="20"/>
        <v>3</v>
      </c>
      <c r="F693" s="2078">
        <f t="shared" si="21"/>
        <v>73307</v>
      </c>
      <c r="G693" s="1529"/>
      <c r="H693" s="2005">
        <v>3</v>
      </c>
      <c r="I693" s="2005">
        <v>3</v>
      </c>
      <c r="J693" s="1992"/>
    </row>
    <row r="694" spans="2:10" ht="30">
      <c r="B694" s="1734">
        <v>73309</v>
      </c>
      <c r="C694" s="1994" t="s">
        <v>841</v>
      </c>
      <c r="D694" s="1993" t="s">
        <v>81</v>
      </c>
      <c r="E694" s="2002">
        <f t="shared" si="20"/>
        <v>15.28</v>
      </c>
      <c r="F694" s="2078">
        <f t="shared" si="21"/>
        <v>73309</v>
      </c>
      <c r="G694" s="1529"/>
      <c r="H694" s="2002">
        <v>15.28</v>
      </c>
      <c r="I694" s="2002">
        <v>15.28</v>
      </c>
      <c r="J694" s="1992"/>
    </row>
    <row r="695" spans="2:10">
      <c r="B695" s="1733">
        <v>73311</v>
      </c>
      <c r="C695" s="2004" t="s">
        <v>842</v>
      </c>
      <c r="D695" s="2003" t="s">
        <v>81</v>
      </c>
      <c r="E695" s="2005">
        <f t="shared" si="20"/>
        <v>109.98</v>
      </c>
      <c r="F695" s="2078">
        <f t="shared" si="21"/>
        <v>73311</v>
      </c>
      <c r="G695" s="1529"/>
      <c r="H695" s="2005">
        <v>109.98</v>
      </c>
      <c r="I695" s="2005">
        <v>109.98</v>
      </c>
      <c r="J695" s="1992"/>
    </row>
    <row r="696" spans="2:10" ht="30">
      <c r="B696" s="1734">
        <v>73313</v>
      </c>
      <c r="C696" s="1994" t="s">
        <v>843</v>
      </c>
      <c r="D696" s="1993" t="s">
        <v>81</v>
      </c>
      <c r="E696" s="2002">
        <f t="shared" si="20"/>
        <v>4.01</v>
      </c>
      <c r="F696" s="2078">
        <f t="shared" si="21"/>
        <v>73313</v>
      </c>
      <c r="G696" s="1529"/>
      <c r="H696" s="2002">
        <v>4.01</v>
      </c>
      <c r="I696" s="2002">
        <v>4.01</v>
      </c>
      <c r="J696" s="1992"/>
    </row>
    <row r="697" spans="2:10" ht="30">
      <c r="B697" s="1733">
        <v>73315</v>
      </c>
      <c r="C697" s="2004" t="s">
        <v>844</v>
      </c>
      <c r="D697" s="2003" t="s">
        <v>81</v>
      </c>
      <c r="E697" s="2005">
        <f t="shared" si="20"/>
        <v>41.88</v>
      </c>
      <c r="F697" s="2078">
        <f t="shared" si="21"/>
        <v>73315</v>
      </c>
      <c r="G697" s="1529"/>
      <c r="H697" s="2005">
        <v>41.88</v>
      </c>
      <c r="I697" s="2005">
        <v>41.88</v>
      </c>
      <c r="J697" s="1992"/>
    </row>
    <row r="698" spans="2:10" ht="30">
      <c r="B698" s="1734">
        <v>73335</v>
      </c>
      <c r="C698" s="1994" t="s">
        <v>2367</v>
      </c>
      <c r="D698" s="1993" t="s">
        <v>81</v>
      </c>
      <c r="E698" s="2002">
        <f t="shared" si="20"/>
        <v>15.67</v>
      </c>
      <c r="F698" s="2078">
        <f t="shared" si="21"/>
        <v>73335</v>
      </c>
      <c r="G698" s="1529"/>
      <c r="H698" s="2002">
        <v>15.67</v>
      </c>
      <c r="I698" s="2002">
        <v>15.67</v>
      </c>
      <c r="J698" s="1992"/>
    </row>
    <row r="699" spans="2:10" ht="45">
      <c r="B699" s="1733">
        <v>73340</v>
      </c>
      <c r="C699" s="2004" t="s">
        <v>2368</v>
      </c>
      <c r="D699" s="2003" t="s">
        <v>81</v>
      </c>
      <c r="E699" s="2005">
        <f t="shared" si="20"/>
        <v>95.58</v>
      </c>
      <c r="F699" s="2078">
        <f t="shared" si="21"/>
        <v>73340</v>
      </c>
      <c r="G699" s="1529"/>
      <c r="H699" s="2005">
        <v>95.58</v>
      </c>
      <c r="I699" s="2005">
        <v>95.58</v>
      </c>
      <c r="J699" s="1992"/>
    </row>
    <row r="700" spans="2:10" ht="30">
      <c r="B700" s="1734">
        <v>83361</v>
      </c>
      <c r="C700" s="1994" t="s">
        <v>2369</v>
      </c>
      <c r="D700" s="1993" t="s">
        <v>81</v>
      </c>
      <c r="E700" s="2002">
        <f t="shared" si="20"/>
        <v>9.61</v>
      </c>
      <c r="F700" s="2078">
        <f t="shared" si="21"/>
        <v>83361</v>
      </c>
      <c r="G700" s="1529"/>
      <c r="H700" s="2002">
        <v>9.61</v>
      </c>
      <c r="I700" s="2002">
        <v>9.61</v>
      </c>
      <c r="J700" s="1992"/>
    </row>
    <row r="701" spans="2:10" ht="30">
      <c r="B701" s="1733">
        <v>83761</v>
      </c>
      <c r="C701" s="2004" t="s">
        <v>2370</v>
      </c>
      <c r="D701" s="2003" t="s">
        <v>81</v>
      </c>
      <c r="E701" s="2005">
        <f t="shared" si="20"/>
        <v>7.17</v>
      </c>
      <c r="F701" s="2078">
        <f t="shared" si="21"/>
        <v>83761</v>
      </c>
      <c r="G701" s="1529"/>
      <c r="H701" s="2005">
        <v>7.17</v>
      </c>
      <c r="I701" s="2005">
        <v>7.17</v>
      </c>
      <c r="J701" s="1992"/>
    </row>
    <row r="702" spans="2:10" ht="30">
      <c r="B702" s="1734">
        <v>83762</v>
      </c>
      <c r="C702" s="1994" t="s">
        <v>2371</v>
      </c>
      <c r="D702" s="1993" t="s">
        <v>81</v>
      </c>
      <c r="E702" s="2002">
        <f t="shared" si="20"/>
        <v>8.9600000000000009</v>
      </c>
      <c r="F702" s="2078">
        <f t="shared" si="21"/>
        <v>83762</v>
      </c>
      <c r="G702" s="1529"/>
      <c r="H702" s="2002">
        <v>8.9600000000000009</v>
      </c>
      <c r="I702" s="2002">
        <v>8.9600000000000009</v>
      </c>
      <c r="J702" s="1992"/>
    </row>
    <row r="703" spans="2:10" ht="30">
      <c r="B703" s="1733">
        <v>83763</v>
      </c>
      <c r="C703" s="2004" t="s">
        <v>2372</v>
      </c>
      <c r="D703" s="2003" t="s">
        <v>81</v>
      </c>
      <c r="E703" s="2005">
        <f t="shared" si="20"/>
        <v>31</v>
      </c>
      <c r="F703" s="2078">
        <f t="shared" si="21"/>
        <v>83763</v>
      </c>
      <c r="G703" s="1529"/>
      <c r="H703" s="2005">
        <v>31</v>
      </c>
      <c r="I703" s="2005">
        <v>31</v>
      </c>
      <c r="J703" s="1992"/>
    </row>
    <row r="704" spans="2:10" ht="30">
      <c r="B704" s="1734">
        <v>83764</v>
      </c>
      <c r="C704" s="1994" t="s">
        <v>2373</v>
      </c>
      <c r="D704" s="1993" t="s">
        <v>81</v>
      </c>
      <c r="E704" s="2002">
        <f t="shared" si="20"/>
        <v>1.61</v>
      </c>
      <c r="F704" s="2078">
        <f t="shared" si="21"/>
        <v>83764</v>
      </c>
      <c r="G704" s="1529"/>
      <c r="H704" s="2002">
        <v>1.61</v>
      </c>
      <c r="I704" s="2002">
        <v>1.61</v>
      </c>
      <c r="J704" s="1992"/>
    </row>
    <row r="705" spans="2:10">
      <c r="B705" s="1733">
        <v>87026</v>
      </c>
      <c r="C705" s="2004" t="s">
        <v>2374</v>
      </c>
      <c r="D705" s="2003" t="s">
        <v>81</v>
      </c>
      <c r="E705" s="2005">
        <f t="shared" si="20"/>
        <v>0.32</v>
      </c>
      <c r="F705" s="2078">
        <f t="shared" si="21"/>
        <v>87026</v>
      </c>
      <c r="G705" s="1529"/>
      <c r="H705" s="2005">
        <v>0.32</v>
      </c>
      <c r="I705" s="2005">
        <v>0.32</v>
      </c>
      <c r="J705" s="1992"/>
    </row>
    <row r="706" spans="2:10" ht="30">
      <c r="B706" s="1734">
        <v>87441</v>
      </c>
      <c r="C706" s="1994" t="s">
        <v>845</v>
      </c>
      <c r="D706" s="1993" t="s">
        <v>81</v>
      </c>
      <c r="E706" s="2002">
        <f t="shared" si="20"/>
        <v>0.28000000000000003</v>
      </c>
      <c r="F706" s="2078">
        <f t="shared" si="21"/>
        <v>87441</v>
      </c>
      <c r="G706" s="1529"/>
      <c r="H706" s="2002">
        <v>0.28000000000000003</v>
      </c>
      <c r="I706" s="2002">
        <v>0.28000000000000003</v>
      </c>
      <c r="J706" s="1992"/>
    </row>
    <row r="707" spans="2:10" ht="30">
      <c r="B707" s="1733">
        <v>87442</v>
      </c>
      <c r="C707" s="2004" t="s">
        <v>846</v>
      </c>
      <c r="D707" s="2003" t="s">
        <v>81</v>
      </c>
      <c r="E707" s="2005">
        <f t="shared" ref="E707:E770" si="22">IF($K$2=$H$1,H707,I707)</f>
        <v>0.06</v>
      </c>
      <c r="F707" s="2078">
        <f t="shared" ref="F707:F770" si="23">IF(LEN($B707)=7,CONCATENATE(MID($B707,1,6),"00",RIGHT($B707,1)),IF(LEN($B707)=8,CONCATENATE(MID($B707,1,6),"0",RIGHT($B707,2)),$B707))</f>
        <v>87442</v>
      </c>
      <c r="G707" s="1529"/>
      <c r="H707" s="2005">
        <v>0.06</v>
      </c>
      <c r="I707" s="2005">
        <v>0.06</v>
      </c>
      <c r="J707" s="1992"/>
    </row>
    <row r="708" spans="2:10" ht="30">
      <c r="B708" s="1734">
        <v>87443</v>
      </c>
      <c r="C708" s="1994" t="s">
        <v>847</v>
      </c>
      <c r="D708" s="1993" t="s">
        <v>81</v>
      </c>
      <c r="E708" s="2002">
        <f t="shared" si="22"/>
        <v>0.26</v>
      </c>
      <c r="F708" s="2078">
        <f t="shared" si="23"/>
        <v>87443</v>
      </c>
      <c r="G708" s="1529"/>
      <c r="H708" s="2002">
        <v>0.26</v>
      </c>
      <c r="I708" s="2002">
        <v>0.26</v>
      </c>
      <c r="J708" s="1992"/>
    </row>
    <row r="709" spans="2:10" ht="30">
      <c r="B709" s="1733">
        <v>87444</v>
      </c>
      <c r="C709" s="2004" t="s">
        <v>2375</v>
      </c>
      <c r="D709" s="2003" t="s">
        <v>81</v>
      </c>
      <c r="E709" s="2005">
        <f t="shared" si="22"/>
        <v>2.61</v>
      </c>
      <c r="F709" s="2078">
        <f t="shared" si="23"/>
        <v>87444</v>
      </c>
      <c r="G709" s="1529"/>
      <c r="H709" s="2005">
        <v>2.61</v>
      </c>
      <c r="I709" s="2005">
        <v>2.61</v>
      </c>
      <c r="J709" s="1992"/>
    </row>
    <row r="710" spans="2:10" ht="30">
      <c r="B710" s="1734">
        <v>88387</v>
      </c>
      <c r="C710" s="1994" t="s">
        <v>2376</v>
      </c>
      <c r="D710" s="1993" t="s">
        <v>81</v>
      </c>
      <c r="E710" s="2002">
        <f t="shared" si="22"/>
        <v>0.55000000000000004</v>
      </c>
      <c r="F710" s="2078">
        <f t="shared" si="23"/>
        <v>88387</v>
      </c>
      <c r="G710" s="1529"/>
      <c r="H710" s="2002">
        <v>0.55000000000000004</v>
      </c>
      <c r="I710" s="2002">
        <v>0.55000000000000004</v>
      </c>
      <c r="J710" s="1992"/>
    </row>
    <row r="711" spans="2:10" ht="30">
      <c r="B711" s="1733">
        <v>88389</v>
      </c>
      <c r="C711" s="2004" t="s">
        <v>2377</v>
      </c>
      <c r="D711" s="2003" t="s">
        <v>81</v>
      </c>
      <c r="E711" s="2005">
        <f t="shared" si="22"/>
        <v>0.12</v>
      </c>
      <c r="F711" s="2078">
        <f t="shared" si="23"/>
        <v>88389</v>
      </c>
      <c r="G711" s="1529"/>
      <c r="H711" s="2005">
        <v>0.12</v>
      </c>
      <c r="I711" s="2005">
        <v>0.12</v>
      </c>
      <c r="J711" s="1992"/>
    </row>
    <row r="712" spans="2:10" ht="30">
      <c r="B712" s="1734">
        <v>88390</v>
      </c>
      <c r="C712" s="1994" t="s">
        <v>2378</v>
      </c>
      <c r="D712" s="1993" t="s">
        <v>81</v>
      </c>
      <c r="E712" s="2002">
        <f t="shared" si="22"/>
        <v>0.69</v>
      </c>
      <c r="F712" s="2078">
        <f t="shared" si="23"/>
        <v>88390</v>
      </c>
      <c r="G712" s="1529"/>
      <c r="H712" s="2002">
        <v>0.69</v>
      </c>
      <c r="I712" s="2002">
        <v>0.69</v>
      </c>
      <c r="J712" s="1992"/>
    </row>
    <row r="713" spans="2:10" ht="30">
      <c r="B713" s="1733">
        <v>88391</v>
      </c>
      <c r="C713" s="2004" t="s">
        <v>2379</v>
      </c>
      <c r="D713" s="2003" t="s">
        <v>81</v>
      </c>
      <c r="E713" s="2005">
        <f t="shared" si="22"/>
        <v>1.65</v>
      </c>
      <c r="F713" s="2078">
        <f t="shared" si="23"/>
        <v>88391</v>
      </c>
      <c r="G713" s="1529"/>
      <c r="H713" s="2005">
        <v>1.65</v>
      </c>
      <c r="I713" s="2005">
        <v>1.65</v>
      </c>
      <c r="J713" s="1992"/>
    </row>
    <row r="714" spans="2:10" ht="30">
      <c r="B714" s="1734">
        <v>88394</v>
      </c>
      <c r="C714" s="1994" t="s">
        <v>2380</v>
      </c>
      <c r="D714" s="1993" t="s">
        <v>81</v>
      </c>
      <c r="E714" s="2002">
        <f t="shared" si="22"/>
        <v>0.66</v>
      </c>
      <c r="F714" s="2078">
        <f t="shared" si="23"/>
        <v>88394</v>
      </c>
      <c r="G714" s="1529"/>
      <c r="H714" s="2002">
        <v>0.66</v>
      </c>
      <c r="I714" s="2002">
        <v>0.66</v>
      </c>
      <c r="J714" s="1992"/>
    </row>
    <row r="715" spans="2:10" ht="30">
      <c r="B715" s="1733">
        <v>88395</v>
      </c>
      <c r="C715" s="2004" t="s">
        <v>2381</v>
      </c>
      <c r="D715" s="2003" t="s">
        <v>81</v>
      </c>
      <c r="E715" s="2005">
        <f t="shared" si="22"/>
        <v>0.14000000000000001</v>
      </c>
      <c r="F715" s="2078">
        <f t="shared" si="23"/>
        <v>88395</v>
      </c>
      <c r="G715" s="1529"/>
      <c r="H715" s="2005">
        <v>0.14000000000000001</v>
      </c>
      <c r="I715" s="2005">
        <v>0.14000000000000001</v>
      </c>
      <c r="J715" s="1992"/>
    </row>
    <row r="716" spans="2:10" ht="30">
      <c r="B716" s="1734">
        <v>88396</v>
      </c>
      <c r="C716" s="1994" t="s">
        <v>2382</v>
      </c>
      <c r="D716" s="1993" t="s">
        <v>81</v>
      </c>
      <c r="E716" s="2002">
        <f t="shared" si="22"/>
        <v>0.82</v>
      </c>
      <c r="F716" s="2078">
        <f t="shared" si="23"/>
        <v>88396</v>
      </c>
      <c r="G716" s="1529"/>
      <c r="H716" s="2002">
        <v>0.82</v>
      </c>
      <c r="I716" s="2002">
        <v>0.82</v>
      </c>
      <c r="J716" s="1992"/>
    </row>
    <row r="717" spans="2:10" ht="30">
      <c r="B717" s="1733">
        <v>88397</v>
      </c>
      <c r="C717" s="2004" t="s">
        <v>2383</v>
      </c>
      <c r="D717" s="2003" t="s">
        <v>81</v>
      </c>
      <c r="E717" s="2005">
        <f t="shared" si="22"/>
        <v>2.48</v>
      </c>
      <c r="F717" s="2078">
        <f t="shared" si="23"/>
        <v>88397</v>
      </c>
      <c r="G717" s="1529"/>
      <c r="H717" s="2005">
        <v>2.48</v>
      </c>
      <c r="I717" s="2005">
        <v>2.48</v>
      </c>
      <c r="J717" s="1992"/>
    </row>
    <row r="718" spans="2:10" ht="30">
      <c r="B718" s="1734">
        <v>88400</v>
      </c>
      <c r="C718" s="1994" t="s">
        <v>2384</v>
      </c>
      <c r="D718" s="1993" t="s">
        <v>81</v>
      </c>
      <c r="E718" s="2002">
        <f t="shared" si="22"/>
        <v>0.52</v>
      </c>
      <c r="F718" s="2078">
        <f t="shared" si="23"/>
        <v>88400</v>
      </c>
      <c r="G718" s="1529"/>
      <c r="H718" s="2002">
        <v>0.52</v>
      </c>
      <c r="I718" s="2002">
        <v>0.52</v>
      </c>
      <c r="J718" s="1992"/>
    </row>
    <row r="719" spans="2:10" ht="30">
      <c r="B719" s="1733">
        <v>88401</v>
      </c>
      <c r="C719" s="2004" t="s">
        <v>2385</v>
      </c>
      <c r="D719" s="2003" t="s">
        <v>81</v>
      </c>
      <c r="E719" s="2005">
        <f t="shared" si="22"/>
        <v>0.11</v>
      </c>
      <c r="F719" s="2078">
        <f t="shared" si="23"/>
        <v>88401</v>
      </c>
      <c r="G719" s="1529"/>
      <c r="H719" s="2005">
        <v>0.11</v>
      </c>
      <c r="I719" s="2005">
        <v>0.11</v>
      </c>
      <c r="J719" s="1992"/>
    </row>
    <row r="720" spans="2:10" ht="30">
      <c r="B720" s="1734">
        <v>88402</v>
      </c>
      <c r="C720" s="1994" t="s">
        <v>2386</v>
      </c>
      <c r="D720" s="1993" t="s">
        <v>81</v>
      </c>
      <c r="E720" s="2002">
        <f t="shared" si="22"/>
        <v>0.65</v>
      </c>
      <c r="F720" s="2078">
        <f t="shared" si="23"/>
        <v>88402</v>
      </c>
      <c r="G720" s="1529"/>
      <c r="H720" s="2002">
        <v>0.65</v>
      </c>
      <c r="I720" s="2002">
        <v>0.65</v>
      </c>
      <c r="J720" s="1992"/>
    </row>
    <row r="721" spans="2:10" ht="30">
      <c r="B721" s="1733">
        <v>88403</v>
      </c>
      <c r="C721" s="2004" t="s">
        <v>2387</v>
      </c>
      <c r="D721" s="2003" t="s">
        <v>81</v>
      </c>
      <c r="E721" s="2005">
        <f t="shared" si="22"/>
        <v>0.99</v>
      </c>
      <c r="F721" s="2078">
        <f t="shared" si="23"/>
        <v>88403</v>
      </c>
      <c r="G721" s="1529"/>
      <c r="H721" s="2005">
        <v>0.99</v>
      </c>
      <c r="I721" s="2005">
        <v>0.99</v>
      </c>
      <c r="J721" s="1992"/>
    </row>
    <row r="722" spans="2:10" ht="30">
      <c r="B722" s="1734">
        <v>88419</v>
      </c>
      <c r="C722" s="1994" t="s">
        <v>848</v>
      </c>
      <c r="D722" s="1993" t="s">
        <v>81</v>
      </c>
      <c r="E722" s="2002">
        <f t="shared" si="22"/>
        <v>3.43</v>
      </c>
      <c r="F722" s="2078">
        <f t="shared" si="23"/>
        <v>88419</v>
      </c>
      <c r="G722" s="1529"/>
      <c r="H722" s="2002">
        <v>3.43</v>
      </c>
      <c r="I722" s="2002">
        <v>3.43</v>
      </c>
      <c r="J722" s="1992"/>
    </row>
    <row r="723" spans="2:10" ht="30">
      <c r="B723" s="1733">
        <v>88422</v>
      </c>
      <c r="C723" s="2004" t="s">
        <v>849</v>
      </c>
      <c r="D723" s="2003" t="s">
        <v>81</v>
      </c>
      <c r="E723" s="2005">
        <f t="shared" si="22"/>
        <v>0.77</v>
      </c>
      <c r="F723" s="2078">
        <f t="shared" si="23"/>
        <v>88422</v>
      </c>
      <c r="G723" s="1529"/>
      <c r="H723" s="2005">
        <v>0.77</v>
      </c>
      <c r="I723" s="2005">
        <v>0.77</v>
      </c>
      <c r="J723" s="1992"/>
    </row>
    <row r="724" spans="2:10" ht="30">
      <c r="B724" s="1734">
        <v>88425</v>
      </c>
      <c r="C724" s="1994" t="s">
        <v>850</v>
      </c>
      <c r="D724" s="1993" t="s">
        <v>81</v>
      </c>
      <c r="E724" s="2002">
        <f t="shared" si="22"/>
        <v>3.75</v>
      </c>
      <c r="F724" s="2078">
        <f t="shared" si="23"/>
        <v>88425</v>
      </c>
      <c r="G724" s="1529"/>
      <c r="H724" s="2002">
        <v>3.75</v>
      </c>
      <c r="I724" s="2002">
        <v>3.75</v>
      </c>
      <c r="J724" s="1992"/>
    </row>
    <row r="725" spans="2:10" ht="30">
      <c r="B725" s="1733">
        <v>88427</v>
      </c>
      <c r="C725" s="2004" t="s">
        <v>2388</v>
      </c>
      <c r="D725" s="2003" t="s">
        <v>81</v>
      </c>
      <c r="E725" s="2005">
        <f t="shared" si="22"/>
        <v>2.52</v>
      </c>
      <c r="F725" s="2078">
        <f t="shared" si="23"/>
        <v>88427</v>
      </c>
      <c r="G725" s="1529"/>
      <c r="H725" s="2005">
        <v>2.52</v>
      </c>
      <c r="I725" s="2005">
        <v>2.52</v>
      </c>
      <c r="J725" s="1992"/>
    </row>
    <row r="726" spans="2:10" ht="30">
      <c r="B726" s="1734">
        <v>88434</v>
      </c>
      <c r="C726" s="1994" t="s">
        <v>2389</v>
      </c>
      <c r="D726" s="1993" t="s">
        <v>81</v>
      </c>
      <c r="E726" s="2002">
        <f t="shared" si="22"/>
        <v>4.54</v>
      </c>
      <c r="F726" s="2078">
        <f t="shared" si="23"/>
        <v>88434</v>
      </c>
      <c r="G726" s="1529"/>
      <c r="H726" s="2002">
        <v>4.54</v>
      </c>
      <c r="I726" s="2002">
        <v>4.54</v>
      </c>
      <c r="J726" s="1992"/>
    </row>
    <row r="727" spans="2:10" ht="30">
      <c r="B727" s="1733">
        <v>88435</v>
      </c>
      <c r="C727" s="2004" t="s">
        <v>2390</v>
      </c>
      <c r="D727" s="2003" t="s">
        <v>81</v>
      </c>
      <c r="E727" s="2005">
        <f t="shared" si="22"/>
        <v>1.02</v>
      </c>
      <c r="F727" s="2078">
        <f t="shared" si="23"/>
        <v>88435</v>
      </c>
      <c r="G727" s="1529"/>
      <c r="H727" s="2005">
        <v>1.02</v>
      </c>
      <c r="I727" s="2005">
        <v>1.02</v>
      </c>
      <c r="J727" s="1992"/>
    </row>
    <row r="728" spans="2:10" ht="30">
      <c r="B728" s="1734">
        <v>88436</v>
      </c>
      <c r="C728" s="1994" t="s">
        <v>2391</v>
      </c>
      <c r="D728" s="1993" t="s">
        <v>81</v>
      </c>
      <c r="E728" s="2002">
        <f t="shared" si="22"/>
        <v>4.97</v>
      </c>
      <c r="F728" s="2078">
        <f t="shared" si="23"/>
        <v>88436</v>
      </c>
      <c r="G728" s="1529"/>
      <c r="H728" s="2002">
        <v>4.97</v>
      </c>
      <c r="I728" s="2002">
        <v>4.97</v>
      </c>
      <c r="J728" s="1992"/>
    </row>
    <row r="729" spans="2:10" ht="30">
      <c r="B729" s="1733">
        <v>88437</v>
      </c>
      <c r="C729" s="2004" t="s">
        <v>2392</v>
      </c>
      <c r="D729" s="2003" t="s">
        <v>81</v>
      </c>
      <c r="E729" s="2005">
        <f t="shared" si="22"/>
        <v>2.52</v>
      </c>
      <c r="F729" s="2078">
        <f t="shared" si="23"/>
        <v>88437</v>
      </c>
      <c r="G729" s="1529"/>
      <c r="H729" s="2005">
        <v>2.52</v>
      </c>
      <c r="I729" s="2005">
        <v>2.52</v>
      </c>
      <c r="J729" s="1992"/>
    </row>
    <row r="730" spans="2:10" ht="30">
      <c r="B730" s="1734">
        <v>88569</v>
      </c>
      <c r="C730" s="1994" t="s">
        <v>851</v>
      </c>
      <c r="D730" s="1993" t="s">
        <v>81</v>
      </c>
      <c r="E730" s="2002">
        <f t="shared" si="22"/>
        <v>2.2799999999999998</v>
      </c>
      <c r="F730" s="2078">
        <f t="shared" si="23"/>
        <v>88569</v>
      </c>
      <c r="G730" s="1529"/>
      <c r="H730" s="2002">
        <v>2.2799999999999998</v>
      </c>
      <c r="I730" s="2002">
        <v>2.2799999999999998</v>
      </c>
      <c r="J730" s="1992"/>
    </row>
    <row r="731" spans="2:10" ht="30">
      <c r="B731" s="1733">
        <v>88570</v>
      </c>
      <c r="C731" s="2004" t="s">
        <v>852</v>
      </c>
      <c r="D731" s="2003" t="s">
        <v>81</v>
      </c>
      <c r="E731" s="2005">
        <f t="shared" si="22"/>
        <v>0.77</v>
      </c>
      <c r="F731" s="2078">
        <f t="shared" si="23"/>
        <v>88570</v>
      </c>
      <c r="G731" s="1529"/>
      <c r="H731" s="2005">
        <v>0.77</v>
      </c>
      <c r="I731" s="2005">
        <v>0.77</v>
      </c>
      <c r="J731" s="1992"/>
    </row>
    <row r="732" spans="2:10" ht="30">
      <c r="B732" s="1734">
        <v>88826</v>
      </c>
      <c r="C732" s="1994" t="s">
        <v>6049</v>
      </c>
      <c r="D732" s="1993" t="s">
        <v>81</v>
      </c>
      <c r="E732" s="2002">
        <f t="shared" si="22"/>
        <v>0.21</v>
      </c>
      <c r="F732" s="2078">
        <f t="shared" si="23"/>
        <v>88826</v>
      </c>
      <c r="G732" s="1529"/>
      <c r="H732" s="2002">
        <v>0.21</v>
      </c>
      <c r="I732" s="2002">
        <v>0.21</v>
      </c>
      <c r="J732" s="1992"/>
    </row>
    <row r="733" spans="2:10" ht="30">
      <c r="B733" s="1733">
        <v>88827</v>
      </c>
      <c r="C733" s="2004" t="s">
        <v>6050</v>
      </c>
      <c r="D733" s="2003" t="s">
        <v>81</v>
      </c>
      <c r="E733" s="2005">
        <f t="shared" si="22"/>
        <v>0.04</v>
      </c>
      <c r="F733" s="2078">
        <f t="shared" si="23"/>
        <v>88827</v>
      </c>
      <c r="G733" s="1529"/>
      <c r="H733" s="2005">
        <v>0.04</v>
      </c>
      <c r="I733" s="2005">
        <v>0.04</v>
      </c>
      <c r="J733" s="1992"/>
    </row>
    <row r="734" spans="2:10" ht="30">
      <c r="B734" s="1734">
        <v>88828</v>
      </c>
      <c r="C734" s="1994" t="s">
        <v>6051</v>
      </c>
      <c r="D734" s="1993" t="s">
        <v>81</v>
      </c>
      <c r="E734" s="2002">
        <f t="shared" si="22"/>
        <v>0.19</v>
      </c>
      <c r="F734" s="2078">
        <f t="shared" si="23"/>
        <v>88828</v>
      </c>
      <c r="G734" s="1529"/>
      <c r="H734" s="2002">
        <v>0.19</v>
      </c>
      <c r="I734" s="2002">
        <v>0.19</v>
      </c>
      <c r="J734" s="1992"/>
    </row>
    <row r="735" spans="2:10" ht="30">
      <c r="B735" s="1733">
        <v>88829</v>
      </c>
      <c r="C735" s="2004" t="s">
        <v>6052</v>
      </c>
      <c r="D735" s="2003" t="s">
        <v>81</v>
      </c>
      <c r="E735" s="2005">
        <f t="shared" si="22"/>
        <v>0.66</v>
      </c>
      <c r="F735" s="2078">
        <f t="shared" si="23"/>
        <v>88829</v>
      </c>
      <c r="G735" s="1529"/>
      <c r="H735" s="2005">
        <v>0.66</v>
      </c>
      <c r="I735" s="2005">
        <v>0.66</v>
      </c>
      <c r="J735" s="1992"/>
    </row>
    <row r="736" spans="2:10" ht="30">
      <c r="B736" s="1734">
        <v>88832</v>
      </c>
      <c r="C736" s="1994" t="s">
        <v>2393</v>
      </c>
      <c r="D736" s="1993" t="s">
        <v>81</v>
      </c>
      <c r="E736" s="2002">
        <f t="shared" si="22"/>
        <v>22.97</v>
      </c>
      <c r="F736" s="2078">
        <f t="shared" si="23"/>
        <v>88832</v>
      </c>
      <c r="G736" s="1529"/>
      <c r="H736" s="2002">
        <v>22.97</v>
      </c>
      <c r="I736" s="2002">
        <v>22.97</v>
      </c>
      <c r="J736" s="1992"/>
    </row>
    <row r="737" spans="2:10" ht="30">
      <c r="B737" s="1733">
        <v>88834</v>
      </c>
      <c r="C737" s="2004" t="s">
        <v>2394</v>
      </c>
      <c r="D737" s="2003" t="s">
        <v>81</v>
      </c>
      <c r="E737" s="2005">
        <f t="shared" si="22"/>
        <v>5.9</v>
      </c>
      <c r="F737" s="2078">
        <f t="shared" si="23"/>
        <v>88834</v>
      </c>
      <c r="G737" s="1529"/>
      <c r="H737" s="2005">
        <v>5.9</v>
      </c>
      <c r="I737" s="2005">
        <v>5.9</v>
      </c>
      <c r="J737" s="1992"/>
    </row>
    <row r="738" spans="2:10" ht="30">
      <c r="B738" s="1734">
        <v>88835</v>
      </c>
      <c r="C738" s="1994" t="s">
        <v>2395</v>
      </c>
      <c r="D738" s="1993" t="s">
        <v>81</v>
      </c>
      <c r="E738" s="2002">
        <f t="shared" si="22"/>
        <v>28.71</v>
      </c>
      <c r="F738" s="2078">
        <f t="shared" si="23"/>
        <v>88835</v>
      </c>
      <c r="G738" s="1529"/>
      <c r="H738" s="2002">
        <v>28.71</v>
      </c>
      <c r="I738" s="2002">
        <v>28.71</v>
      </c>
      <c r="J738" s="1992"/>
    </row>
    <row r="739" spans="2:10" ht="30">
      <c r="B739" s="1733">
        <v>88836</v>
      </c>
      <c r="C739" s="2004" t="s">
        <v>2396</v>
      </c>
      <c r="D739" s="2003" t="s">
        <v>81</v>
      </c>
      <c r="E739" s="2005">
        <f t="shared" si="22"/>
        <v>57.6</v>
      </c>
      <c r="F739" s="2078">
        <f t="shared" si="23"/>
        <v>88836</v>
      </c>
      <c r="G739" s="1529"/>
      <c r="H739" s="2005">
        <v>57.6</v>
      </c>
      <c r="I739" s="2005">
        <v>57.6</v>
      </c>
      <c r="J739" s="1992"/>
    </row>
    <row r="740" spans="2:10">
      <c r="B740" s="1734">
        <v>88839</v>
      </c>
      <c r="C740" s="1994" t="s">
        <v>2397</v>
      </c>
      <c r="D740" s="1993" t="s">
        <v>81</v>
      </c>
      <c r="E740" s="2002">
        <f t="shared" si="22"/>
        <v>16.940000000000001</v>
      </c>
      <c r="F740" s="2078">
        <f t="shared" si="23"/>
        <v>88839</v>
      </c>
      <c r="G740" s="1529"/>
      <c r="H740" s="2002">
        <v>16.940000000000001</v>
      </c>
      <c r="I740" s="2002">
        <v>16.940000000000001</v>
      </c>
      <c r="J740" s="1992"/>
    </row>
    <row r="741" spans="2:10">
      <c r="B741" s="1733">
        <v>88840</v>
      </c>
      <c r="C741" s="2004" t="s">
        <v>2398</v>
      </c>
      <c r="D741" s="2003" t="s">
        <v>81</v>
      </c>
      <c r="E741" s="2005">
        <f t="shared" si="22"/>
        <v>7.24</v>
      </c>
      <c r="F741" s="2078">
        <f t="shared" si="23"/>
        <v>88840</v>
      </c>
      <c r="G741" s="1529"/>
      <c r="H741" s="2005">
        <v>7.24</v>
      </c>
      <c r="I741" s="2005">
        <v>7.24</v>
      </c>
      <c r="J741" s="1992"/>
    </row>
    <row r="742" spans="2:10">
      <c r="B742" s="1734">
        <v>88841</v>
      </c>
      <c r="C742" s="1994" t="s">
        <v>2399</v>
      </c>
      <c r="D742" s="1993" t="s">
        <v>81</v>
      </c>
      <c r="E742" s="2002">
        <f t="shared" si="22"/>
        <v>30.29</v>
      </c>
      <c r="F742" s="2078">
        <f t="shared" si="23"/>
        <v>88841</v>
      </c>
      <c r="G742" s="1529"/>
      <c r="H742" s="2002">
        <v>30.29</v>
      </c>
      <c r="I742" s="2002">
        <v>30.29</v>
      </c>
      <c r="J742" s="1992"/>
    </row>
    <row r="743" spans="2:10">
      <c r="B743" s="1733">
        <v>88842</v>
      </c>
      <c r="C743" s="2004" t="s">
        <v>2400</v>
      </c>
      <c r="D743" s="2003" t="s">
        <v>81</v>
      </c>
      <c r="E743" s="2005">
        <f t="shared" si="22"/>
        <v>65.48</v>
      </c>
      <c r="F743" s="2078">
        <f t="shared" si="23"/>
        <v>88842</v>
      </c>
      <c r="G743" s="1529"/>
      <c r="H743" s="2005">
        <v>65.48</v>
      </c>
      <c r="I743" s="2005">
        <v>65.48</v>
      </c>
      <c r="J743" s="1992"/>
    </row>
    <row r="744" spans="2:10" ht="30">
      <c r="B744" s="1734">
        <v>88847</v>
      </c>
      <c r="C744" s="1994" t="s">
        <v>2401</v>
      </c>
      <c r="D744" s="1993" t="s">
        <v>81</v>
      </c>
      <c r="E744" s="2002">
        <f t="shared" si="22"/>
        <v>13.47</v>
      </c>
      <c r="F744" s="2078">
        <f t="shared" si="23"/>
        <v>88847</v>
      </c>
      <c r="G744" s="1529"/>
      <c r="H744" s="2002">
        <v>13.47</v>
      </c>
      <c r="I744" s="2002">
        <v>13.47</v>
      </c>
      <c r="J744" s="1992"/>
    </row>
    <row r="745" spans="2:10" ht="30">
      <c r="B745" s="1733">
        <v>88848</v>
      </c>
      <c r="C745" s="2004" t="s">
        <v>2402</v>
      </c>
      <c r="D745" s="2003" t="s">
        <v>81</v>
      </c>
      <c r="E745" s="2005">
        <f t="shared" si="22"/>
        <v>5.38</v>
      </c>
      <c r="F745" s="2078">
        <f t="shared" si="23"/>
        <v>88848</v>
      </c>
      <c r="G745" s="1529"/>
      <c r="H745" s="2005">
        <v>5.38</v>
      </c>
      <c r="I745" s="2005">
        <v>5.38</v>
      </c>
      <c r="J745" s="1992"/>
    </row>
    <row r="746" spans="2:10" ht="30">
      <c r="B746" s="1734">
        <v>88853</v>
      </c>
      <c r="C746" s="1994" t="s">
        <v>2403</v>
      </c>
      <c r="D746" s="1993" t="s">
        <v>81</v>
      </c>
      <c r="E746" s="2002">
        <f t="shared" si="22"/>
        <v>0.16</v>
      </c>
      <c r="F746" s="2078">
        <f t="shared" si="23"/>
        <v>88853</v>
      </c>
      <c r="G746" s="1529"/>
      <c r="H746" s="2002">
        <v>0.16</v>
      </c>
      <c r="I746" s="2002">
        <v>0.16</v>
      </c>
      <c r="J746" s="1992"/>
    </row>
    <row r="747" spans="2:10" ht="30">
      <c r="B747" s="1733">
        <v>88854</v>
      </c>
      <c r="C747" s="2004" t="s">
        <v>2404</v>
      </c>
      <c r="D747" s="2003" t="s">
        <v>81</v>
      </c>
      <c r="E747" s="2005">
        <f t="shared" si="22"/>
        <v>0.03</v>
      </c>
      <c r="F747" s="2078">
        <f t="shared" si="23"/>
        <v>88854</v>
      </c>
      <c r="G747" s="1529"/>
      <c r="H747" s="2005">
        <v>0.03</v>
      </c>
      <c r="I747" s="2005">
        <v>0.03</v>
      </c>
      <c r="J747" s="1992"/>
    </row>
    <row r="748" spans="2:10" ht="30">
      <c r="B748" s="1734">
        <v>88855</v>
      </c>
      <c r="C748" s="1994" t="s">
        <v>2405</v>
      </c>
      <c r="D748" s="1993" t="s">
        <v>81</v>
      </c>
      <c r="E748" s="2002">
        <f t="shared" si="22"/>
        <v>1.55</v>
      </c>
      <c r="F748" s="2078">
        <f t="shared" si="23"/>
        <v>88855</v>
      </c>
      <c r="G748" s="1529"/>
      <c r="H748" s="2002">
        <v>1.55</v>
      </c>
      <c r="I748" s="2002">
        <v>1.55</v>
      </c>
      <c r="J748" s="1992"/>
    </row>
    <row r="749" spans="2:10">
      <c r="B749" s="1733">
        <v>88856</v>
      </c>
      <c r="C749" s="2004" t="s">
        <v>2406</v>
      </c>
      <c r="D749" s="2003" t="s">
        <v>81</v>
      </c>
      <c r="E749" s="2005">
        <f t="shared" si="22"/>
        <v>0.41</v>
      </c>
      <c r="F749" s="2078">
        <f t="shared" si="23"/>
        <v>88856</v>
      </c>
      <c r="G749" s="1529"/>
      <c r="H749" s="2005">
        <v>0.41</v>
      </c>
      <c r="I749" s="2005">
        <v>0.41</v>
      </c>
      <c r="J749" s="1992"/>
    </row>
    <row r="750" spans="2:10" ht="45">
      <c r="B750" s="1734">
        <v>88857</v>
      </c>
      <c r="C750" s="1994" t="s">
        <v>2407</v>
      </c>
      <c r="D750" s="1993" t="s">
        <v>81</v>
      </c>
      <c r="E750" s="2002">
        <f t="shared" si="22"/>
        <v>13.64</v>
      </c>
      <c r="F750" s="2078">
        <f t="shared" si="23"/>
        <v>88857</v>
      </c>
      <c r="G750" s="1529"/>
      <c r="H750" s="2002">
        <v>13.64</v>
      </c>
      <c r="I750" s="2002">
        <v>13.64</v>
      </c>
      <c r="J750" s="1992"/>
    </row>
    <row r="751" spans="2:10" ht="30">
      <c r="B751" s="1733">
        <v>88858</v>
      </c>
      <c r="C751" s="2004" t="s">
        <v>2408</v>
      </c>
      <c r="D751" s="2003" t="s">
        <v>81</v>
      </c>
      <c r="E751" s="2005">
        <f t="shared" si="22"/>
        <v>3.5</v>
      </c>
      <c r="F751" s="2078">
        <f t="shared" si="23"/>
        <v>88858</v>
      </c>
      <c r="G751" s="1529"/>
      <c r="H751" s="2005">
        <v>3.5</v>
      </c>
      <c r="I751" s="2005">
        <v>3.5</v>
      </c>
      <c r="J751" s="1992"/>
    </row>
    <row r="752" spans="2:10" ht="45">
      <c r="B752" s="1734">
        <v>88859</v>
      </c>
      <c r="C752" s="1994" t="s">
        <v>2409</v>
      </c>
      <c r="D752" s="1993" t="s">
        <v>81</v>
      </c>
      <c r="E752" s="2002">
        <f t="shared" si="22"/>
        <v>12.13</v>
      </c>
      <c r="F752" s="2078">
        <f t="shared" si="23"/>
        <v>88859</v>
      </c>
      <c r="G752" s="1529"/>
      <c r="H752" s="2002">
        <v>12.13</v>
      </c>
      <c r="I752" s="2002">
        <v>12.13</v>
      </c>
      <c r="J752" s="1992"/>
    </row>
    <row r="753" spans="2:10" ht="30">
      <c r="B753" s="1733">
        <v>88860</v>
      </c>
      <c r="C753" s="2004" t="s">
        <v>2410</v>
      </c>
      <c r="D753" s="2003" t="s">
        <v>81</v>
      </c>
      <c r="E753" s="2005">
        <f t="shared" si="22"/>
        <v>3.11</v>
      </c>
      <c r="F753" s="2078">
        <f t="shared" si="23"/>
        <v>88860</v>
      </c>
      <c r="G753" s="1529"/>
      <c r="H753" s="2005">
        <v>3.11</v>
      </c>
      <c r="I753" s="2005">
        <v>3.11</v>
      </c>
      <c r="J753" s="1992"/>
    </row>
    <row r="754" spans="2:10" ht="30">
      <c r="B754" s="1734">
        <v>88900</v>
      </c>
      <c r="C754" s="1994" t="s">
        <v>2411</v>
      </c>
      <c r="D754" s="1993" t="s">
        <v>81</v>
      </c>
      <c r="E754" s="2002">
        <f t="shared" si="22"/>
        <v>26.78</v>
      </c>
      <c r="F754" s="2078">
        <f t="shared" si="23"/>
        <v>88900</v>
      </c>
      <c r="G754" s="1529"/>
      <c r="H754" s="2002">
        <v>26.78</v>
      </c>
      <c r="I754" s="2002">
        <v>26.78</v>
      </c>
      <c r="J754" s="1992"/>
    </row>
    <row r="755" spans="2:10" ht="30">
      <c r="B755" s="1733">
        <v>88902</v>
      </c>
      <c r="C755" s="2004" t="s">
        <v>2412</v>
      </c>
      <c r="D755" s="2003" t="s">
        <v>81</v>
      </c>
      <c r="E755" s="2005">
        <f t="shared" si="22"/>
        <v>6.88</v>
      </c>
      <c r="F755" s="2078">
        <f t="shared" si="23"/>
        <v>88902</v>
      </c>
      <c r="G755" s="1529"/>
      <c r="H755" s="2005">
        <v>6.88</v>
      </c>
      <c r="I755" s="2005">
        <v>6.88</v>
      </c>
      <c r="J755" s="1992"/>
    </row>
    <row r="756" spans="2:10" ht="30">
      <c r="B756" s="1734">
        <v>88903</v>
      </c>
      <c r="C756" s="1994" t="s">
        <v>2413</v>
      </c>
      <c r="D756" s="1993" t="s">
        <v>81</v>
      </c>
      <c r="E756" s="2002">
        <f t="shared" si="22"/>
        <v>33.479999999999997</v>
      </c>
      <c r="F756" s="2078">
        <f t="shared" si="23"/>
        <v>88903</v>
      </c>
      <c r="G756" s="1529"/>
      <c r="H756" s="2002">
        <v>33.479999999999997</v>
      </c>
      <c r="I756" s="2002">
        <v>33.479999999999997</v>
      </c>
      <c r="J756" s="1992"/>
    </row>
    <row r="757" spans="2:10" ht="30">
      <c r="B757" s="1733">
        <v>88904</v>
      </c>
      <c r="C757" s="2004" t="s">
        <v>2414</v>
      </c>
      <c r="D757" s="2003" t="s">
        <v>81</v>
      </c>
      <c r="E757" s="2005">
        <f t="shared" si="22"/>
        <v>81.150000000000006</v>
      </c>
      <c r="F757" s="2078">
        <f t="shared" si="23"/>
        <v>88904</v>
      </c>
      <c r="G757" s="1529"/>
      <c r="H757" s="2005">
        <v>81.150000000000006</v>
      </c>
      <c r="I757" s="2005">
        <v>81.150000000000006</v>
      </c>
      <c r="J757" s="1992"/>
    </row>
    <row r="758" spans="2:10" ht="30">
      <c r="B758" s="1734">
        <v>89009</v>
      </c>
      <c r="C758" s="1994" t="s">
        <v>94</v>
      </c>
      <c r="D758" s="1993" t="s">
        <v>81</v>
      </c>
      <c r="E758" s="2002">
        <f t="shared" si="22"/>
        <v>20.99</v>
      </c>
      <c r="F758" s="2078">
        <f t="shared" si="23"/>
        <v>89009</v>
      </c>
      <c r="G758" s="1529"/>
      <c r="H758" s="2002">
        <v>20.99</v>
      </c>
      <c r="I758" s="2002">
        <v>20.99</v>
      </c>
      <c r="J758" s="1992"/>
    </row>
    <row r="759" spans="2:10" ht="30">
      <c r="B759" s="1733">
        <v>89010</v>
      </c>
      <c r="C759" s="2004" t="s">
        <v>95</v>
      </c>
      <c r="D759" s="2003" t="s">
        <v>81</v>
      </c>
      <c r="E759" s="2005">
        <f t="shared" si="22"/>
        <v>8.9700000000000006</v>
      </c>
      <c r="F759" s="2078">
        <f t="shared" si="23"/>
        <v>89010</v>
      </c>
      <c r="G759" s="1529"/>
      <c r="H759" s="2005">
        <v>8.9700000000000006</v>
      </c>
      <c r="I759" s="2005">
        <v>8.9700000000000006</v>
      </c>
      <c r="J759" s="1992"/>
    </row>
    <row r="760" spans="2:10" ht="45">
      <c r="B760" s="1734">
        <v>89011</v>
      </c>
      <c r="C760" s="1994" t="s">
        <v>2415</v>
      </c>
      <c r="D760" s="1993" t="s">
        <v>81</v>
      </c>
      <c r="E760" s="2002">
        <f t="shared" si="22"/>
        <v>13.16</v>
      </c>
      <c r="F760" s="2078">
        <f t="shared" si="23"/>
        <v>89011</v>
      </c>
      <c r="G760" s="1529"/>
      <c r="H760" s="2002">
        <v>13.16</v>
      </c>
      <c r="I760" s="2002">
        <v>13.16</v>
      </c>
      <c r="J760" s="1992"/>
    </row>
    <row r="761" spans="2:10" ht="30">
      <c r="B761" s="1733">
        <v>89012</v>
      </c>
      <c r="C761" s="2004" t="s">
        <v>2416</v>
      </c>
      <c r="D761" s="2003" t="s">
        <v>81</v>
      </c>
      <c r="E761" s="2005">
        <f t="shared" si="22"/>
        <v>3.38</v>
      </c>
      <c r="F761" s="2078">
        <f t="shared" si="23"/>
        <v>89012</v>
      </c>
      <c r="G761" s="1529"/>
      <c r="H761" s="2005">
        <v>3.38</v>
      </c>
      <c r="I761" s="2005">
        <v>3.38</v>
      </c>
      <c r="J761" s="1992"/>
    </row>
    <row r="762" spans="2:10">
      <c r="B762" s="1734">
        <v>89013</v>
      </c>
      <c r="C762" s="1994" t="s">
        <v>2417</v>
      </c>
      <c r="D762" s="1993" t="s">
        <v>81</v>
      </c>
      <c r="E762" s="2002">
        <f t="shared" si="22"/>
        <v>68.760000000000005</v>
      </c>
      <c r="F762" s="2078">
        <f t="shared" si="23"/>
        <v>89013</v>
      </c>
      <c r="G762" s="1529"/>
      <c r="H762" s="2002">
        <v>68.760000000000005</v>
      </c>
      <c r="I762" s="2002">
        <v>68.760000000000005</v>
      </c>
      <c r="J762" s="1992"/>
    </row>
    <row r="763" spans="2:10">
      <c r="B763" s="1733">
        <v>89014</v>
      </c>
      <c r="C763" s="2004" t="s">
        <v>2418</v>
      </c>
      <c r="D763" s="2003" t="s">
        <v>81</v>
      </c>
      <c r="E763" s="2005">
        <f t="shared" si="22"/>
        <v>29.4</v>
      </c>
      <c r="F763" s="2078">
        <f t="shared" si="23"/>
        <v>89014</v>
      </c>
      <c r="G763" s="1529"/>
      <c r="H763" s="2005">
        <v>29.4</v>
      </c>
      <c r="I763" s="2005">
        <v>29.4</v>
      </c>
      <c r="J763" s="1992"/>
    </row>
    <row r="764" spans="2:10">
      <c r="B764" s="1734">
        <v>89015</v>
      </c>
      <c r="C764" s="1994" t="s">
        <v>2419</v>
      </c>
      <c r="D764" s="1993" t="s">
        <v>81</v>
      </c>
      <c r="E764" s="2002">
        <f t="shared" si="22"/>
        <v>1.79</v>
      </c>
      <c r="F764" s="2078">
        <f t="shared" si="23"/>
        <v>89015</v>
      </c>
      <c r="G764" s="1529"/>
      <c r="H764" s="2002">
        <v>1.79</v>
      </c>
      <c r="I764" s="2002">
        <v>1.79</v>
      </c>
      <c r="J764" s="1992"/>
    </row>
    <row r="765" spans="2:10">
      <c r="B765" s="1733">
        <v>89016</v>
      </c>
      <c r="C765" s="2004" t="s">
        <v>2420</v>
      </c>
      <c r="D765" s="2003" t="s">
        <v>81</v>
      </c>
      <c r="E765" s="2005">
        <f t="shared" si="22"/>
        <v>0.46</v>
      </c>
      <c r="F765" s="2078">
        <f t="shared" si="23"/>
        <v>89016</v>
      </c>
      <c r="G765" s="1529"/>
      <c r="H765" s="2005">
        <v>0.46</v>
      </c>
      <c r="I765" s="2005">
        <v>0.46</v>
      </c>
      <c r="J765" s="1992"/>
    </row>
    <row r="766" spans="2:10">
      <c r="B766" s="1734">
        <v>89017</v>
      </c>
      <c r="C766" s="1994" t="s">
        <v>2421</v>
      </c>
      <c r="D766" s="1993" t="s">
        <v>81</v>
      </c>
      <c r="E766" s="2002">
        <f t="shared" si="22"/>
        <v>20.86</v>
      </c>
      <c r="F766" s="2078">
        <f t="shared" si="23"/>
        <v>89017</v>
      </c>
      <c r="G766" s="1529"/>
      <c r="H766" s="2002">
        <v>20.86</v>
      </c>
      <c r="I766" s="2002">
        <v>20.86</v>
      </c>
      <c r="J766" s="1992"/>
    </row>
    <row r="767" spans="2:10">
      <c r="B767" s="1733">
        <v>89018</v>
      </c>
      <c r="C767" s="2004" t="s">
        <v>2422</v>
      </c>
      <c r="D767" s="2003" t="s">
        <v>81</v>
      </c>
      <c r="E767" s="2005">
        <f t="shared" si="22"/>
        <v>8.92</v>
      </c>
      <c r="F767" s="2078">
        <f t="shared" si="23"/>
        <v>89018</v>
      </c>
      <c r="G767" s="1529"/>
      <c r="H767" s="2005">
        <v>8.92</v>
      </c>
      <c r="I767" s="2005">
        <v>8.92</v>
      </c>
      <c r="J767" s="1992"/>
    </row>
    <row r="768" spans="2:10" ht="30">
      <c r="B768" s="1734">
        <v>89019</v>
      </c>
      <c r="C768" s="1994" t="s">
        <v>2423</v>
      </c>
      <c r="D768" s="1993" t="s">
        <v>81</v>
      </c>
      <c r="E768" s="2002">
        <f t="shared" si="22"/>
        <v>0.22</v>
      </c>
      <c r="F768" s="2078">
        <f t="shared" si="23"/>
        <v>89019</v>
      </c>
      <c r="G768" s="1529"/>
      <c r="H768" s="2002">
        <v>0.22</v>
      </c>
      <c r="I768" s="2002">
        <v>0.22</v>
      </c>
      <c r="J768" s="1992"/>
    </row>
    <row r="769" spans="2:10" ht="30">
      <c r="B769" s="1733">
        <v>89020</v>
      </c>
      <c r="C769" s="2004" t="s">
        <v>2424</v>
      </c>
      <c r="D769" s="2003" t="s">
        <v>81</v>
      </c>
      <c r="E769" s="2005">
        <f t="shared" si="22"/>
        <v>0.05</v>
      </c>
      <c r="F769" s="2078">
        <f t="shared" si="23"/>
        <v>89020</v>
      </c>
      <c r="G769" s="1529"/>
      <c r="H769" s="2005">
        <v>0.05</v>
      </c>
      <c r="I769" s="2005">
        <v>0.05</v>
      </c>
      <c r="J769" s="1992"/>
    </row>
    <row r="770" spans="2:10">
      <c r="B770" s="1734">
        <v>89023</v>
      </c>
      <c r="C770" s="1994" t="s">
        <v>2425</v>
      </c>
      <c r="D770" s="1993" t="s">
        <v>81</v>
      </c>
      <c r="E770" s="2002">
        <f t="shared" si="22"/>
        <v>1.95</v>
      </c>
      <c r="F770" s="2078">
        <f t="shared" si="23"/>
        <v>89023</v>
      </c>
      <c r="G770" s="1529"/>
      <c r="H770" s="2002">
        <v>1.95</v>
      </c>
      <c r="I770" s="2002">
        <v>1.95</v>
      </c>
      <c r="J770" s="1992"/>
    </row>
    <row r="771" spans="2:10">
      <c r="B771" s="1733">
        <v>89024</v>
      </c>
      <c r="C771" s="2004" t="s">
        <v>2426</v>
      </c>
      <c r="D771" s="2003" t="s">
        <v>81</v>
      </c>
      <c r="E771" s="2005">
        <f t="shared" ref="E771:E834" si="24">IF($K$2=$H$1,H771,I771)</f>
        <v>0.78</v>
      </c>
      <c r="F771" s="2078">
        <f t="shared" ref="F771:F834" si="25">IF(LEN($B771)=7,CONCATENATE(MID($B771,1,6),"00",RIGHT($B771,1)),IF(LEN($B771)=8,CONCATENATE(MID($B771,1,6),"0",RIGHT($B771,2)),$B771))</f>
        <v>89024</v>
      </c>
      <c r="G771" s="1529"/>
      <c r="H771" s="2005">
        <v>0.78</v>
      </c>
      <c r="I771" s="2005">
        <v>0.78</v>
      </c>
      <c r="J771" s="1992"/>
    </row>
    <row r="772" spans="2:10">
      <c r="B772" s="1734">
        <v>89025</v>
      </c>
      <c r="C772" s="1994" t="s">
        <v>2427</v>
      </c>
      <c r="D772" s="1993" t="s">
        <v>81</v>
      </c>
      <c r="E772" s="2002">
        <f t="shared" si="24"/>
        <v>3.66</v>
      </c>
      <c r="F772" s="2078">
        <f t="shared" si="25"/>
        <v>89025</v>
      </c>
      <c r="G772" s="1529"/>
      <c r="H772" s="2002">
        <v>3.66</v>
      </c>
      <c r="I772" s="2002">
        <v>3.66</v>
      </c>
      <c r="J772" s="1992"/>
    </row>
    <row r="773" spans="2:10">
      <c r="B773" s="1733">
        <v>89026</v>
      </c>
      <c r="C773" s="2004" t="s">
        <v>2428</v>
      </c>
      <c r="D773" s="2003" t="s">
        <v>81</v>
      </c>
      <c r="E773" s="2005">
        <f t="shared" si="24"/>
        <v>155.76</v>
      </c>
      <c r="F773" s="2078">
        <f t="shared" si="25"/>
        <v>89026</v>
      </c>
      <c r="G773" s="1529"/>
      <c r="H773" s="2005">
        <v>155.76</v>
      </c>
      <c r="I773" s="2005">
        <v>155.76</v>
      </c>
      <c r="J773" s="1992"/>
    </row>
    <row r="774" spans="2:10">
      <c r="B774" s="1734">
        <v>89029</v>
      </c>
      <c r="C774" s="1994" t="s">
        <v>2429</v>
      </c>
      <c r="D774" s="1993" t="s">
        <v>81</v>
      </c>
      <c r="E774" s="2002">
        <f t="shared" si="24"/>
        <v>16.190000000000001</v>
      </c>
      <c r="F774" s="2078">
        <f t="shared" si="25"/>
        <v>89029</v>
      </c>
      <c r="G774" s="1529"/>
      <c r="H774" s="2002">
        <v>16.190000000000001</v>
      </c>
      <c r="I774" s="2002">
        <v>16.190000000000001</v>
      </c>
      <c r="J774" s="1992"/>
    </row>
    <row r="775" spans="2:10">
      <c r="B775" s="1733">
        <v>89030</v>
      </c>
      <c r="C775" s="2004" t="s">
        <v>2430</v>
      </c>
      <c r="D775" s="2003" t="s">
        <v>81</v>
      </c>
      <c r="E775" s="2005">
        <f t="shared" si="24"/>
        <v>6.92</v>
      </c>
      <c r="F775" s="2078">
        <f t="shared" si="25"/>
        <v>89030</v>
      </c>
      <c r="G775" s="1529"/>
      <c r="H775" s="2005">
        <v>6.92</v>
      </c>
      <c r="I775" s="2005">
        <v>6.92</v>
      </c>
      <c r="J775" s="1992"/>
    </row>
    <row r="776" spans="2:10">
      <c r="B776" s="1734">
        <v>89033</v>
      </c>
      <c r="C776" s="1994" t="s">
        <v>853</v>
      </c>
      <c r="D776" s="1993" t="s">
        <v>81</v>
      </c>
      <c r="E776" s="2002">
        <f t="shared" si="24"/>
        <v>7.2</v>
      </c>
      <c r="F776" s="2078">
        <f t="shared" si="25"/>
        <v>89033</v>
      </c>
      <c r="G776" s="1529"/>
      <c r="H776" s="2002">
        <v>7.2</v>
      </c>
      <c r="I776" s="2002">
        <v>7.2</v>
      </c>
      <c r="J776" s="1992"/>
    </row>
    <row r="777" spans="2:10">
      <c r="B777" s="1733">
        <v>89034</v>
      </c>
      <c r="C777" s="2004" t="s">
        <v>854</v>
      </c>
      <c r="D777" s="2003" t="s">
        <v>81</v>
      </c>
      <c r="E777" s="2005">
        <f t="shared" si="24"/>
        <v>1.89</v>
      </c>
      <c r="F777" s="2078">
        <f t="shared" si="25"/>
        <v>89034</v>
      </c>
      <c r="G777" s="1529"/>
      <c r="H777" s="2005">
        <v>1.89</v>
      </c>
      <c r="I777" s="2005">
        <v>1.89</v>
      </c>
      <c r="J777" s="1992"/>
    </row>
    <row r="778" spans="2:10" ht="30">
      <c r="B778" s="1734">
        <v>89128</v>
      </c>
      <c r="C778" s="1994" t="s">
        <v>2431</v>
      </c>
      <c r="D778" s="1993" t="s">
        <v>81</v>
      </c>
      <c r="E778" s="2002">
        <f t="shared" si="24"/>
        <v>14.56</v>
      </c>
      <c r="F778" s="2078">
        <f t="shared" si="25"/>
        <v>89128</v>
      </c>
      <c r="G778" s="1529"/>
      <c r="H778" s="2002">
        <v>14.56</v>
      </c>
      <c r="I778" s="2002">
        <v>14.56</v>
      </c>
      <c r="J778" s="1992"/>
    </row>
    <row r="779" spans="2:10" ht="30">
      <c r="B779" s="1733">
        <v>89129</v>
      </c>
      <c r="C779" s="2004" t="s">
        <v>2432</v>
      </c>
      <c r="D779" s="2003" t="s">
        <v>81</v>
      </c>
      <c r="E779" s="2005">
        <f t="shared" si="24"/>
        <v>3.74</v>
      </c>
      <c r="F779" s="2078">
        <f t="shared" si="25"/>
        <v>89129</v>
      </c>
      <c r="G779" s="1529"/>
      <c r="H779" s="2005">
        <v>3.74</v>
      </c>
      <c r="I779" s="2005">
        <v>3.74</v>
      </c>
      <c r="J779" s="1992"/>
    </row>
    <row r="780" spans="2:10" ht="30">
      <c r="B780" s="1734">
        <v>89130</v>
      </c>
      <c r="C780" s="1994" t="s">
        <v>2433</v>
      </c>
      <c r="D780" s="1993" t="s">
        <v>81</v>
      </c>
      <c r="E780" s="2002">
        <f t="shared" si="24"/>
        <v>20.18</v>
      </c>
      <c r="F780" s="2078">
        <f t="shared" si="25"/>
        <v>89130</v>
      </c>
      <c r="G780" s="1529"/>
      <c r="H780" s="2002">
        <v>20.18</v>
      </c>
      <c r="I780" s="2002">
        <v>20.18</v>
      </c>
      <c r="J780" s="1992"/>
    </row>
    <row r="781" spans="2:10" ht="30">
      <c r="B781" s="1733">
        <v>89131</v>
      </c>
      <c r="C781" s="2004" t="s">
        <v>2434</v>
      </c>
      <c r="D781" s="2003" t="s">
        <v>81</v>
      </c>
      <c r="E781" s="2005">
        <f t="shared" si="24"/>
        <v>5.19</v>
      </c>
      <c r="F781" s="2078">
        <f t="shared" si="25"/>
        <v>89131</v>
      </c>
      <c r="G781" s="1529"/>
      <c r="H781" s="2005">
        <v>5.19</v>
      </c>
      <c r="I781" s="2005">
        <v>5.19</v>
      </c>
      <c r="J781" s="1992"/>
    </row>
    <row r="782" spans="2:10" ht="30">
      <c r="B782" s="1734">
        <v>89210</v>
      </c>
      <c r="C782" s="1994" t="s">
        <v>2435</v>
      </c>
      <c r="D782" s="1993" t="s">
        <v>81</v>
      </c>
      <c r="E782" s="2002">
        <f t="shared" si="24"/>
        <v>14.7</v>
      </c>
      <c r="F782" s="2078">
        <f t="shared" si="25"/>
        <v>89210</v>
      </c>
      <c r="G782" s="1529"/>
      <c r="H782" s="2002">
        <v>14.7</v>
      </c>
      <c r="I782" s="2002">
        <v>14.7</v>
      </c>
      <c r="J782" s="1992"/>
    </row>
    <row r="783" spans="2:10" ht="30">
      <c r="B783" s="1733">
        <v>89211</v>
      </c>
      <c r="C783" s="2004" t="s">
        <v>2436</v>
      </c>
      <c r="D783" s="2003" t="s">
        <v>81</v>
      </c>
      <c r="E783" s="2005">
        <f t="shared" si="24"/>
        <v>3.86</v>
      </c>
      <c r="F783" s="2078">
        <f t="shared" si="25"/>
        <v>89211</v>
      </c>
      <c r="G783" s="1529"/>
      <c r="H783" s="2005">
        <v>3.86</v>
      </c>
      <c r="I783" s="2005">
        <v>3.86</v>
      </c>
      <c r="J783" s="1992"/>
    </row>
    <row r="784" spans="2:10">
      <c r="B784" s="1734">
        <v>89212</v>
      </c>
      <c r="C784" s="1994" t="s">
        <v>96</v>
      </c>
      <c r="D784" s="1993" t="s">
        <v>81</v>
      </c>
      <c r="E784" s="2002">
        <f t="shared" si="24"/>
        <v>13.66</v>
      </c>
      <c r="F784" s="2078">
        <f t="shared" si="25"/>
        <v>89212</v>
      </c>
      <c r="G784" s="1529"/>
      <c r="H784" s="2002">
        <v>13.66</v>
      </c>
      <c r="I784" s="2002">
        <v>13.66</v>
      </c>
      <c r="J784" s="1992"/>
    </row>
    <row r="785" spans="2:10">
      <c r="B785" s="1733">
        <v>89213</v>
      </c>
      <c r="C785" s="2004" t="s">
        <v>97</v>
      </c>
      <c r="D785" s="2003" t="s">
        <v>81</v>
      </c>
      <c r="E785" s="2005">
        <f t="shared" si="24"/>
        <v>4.09</v>
      </c>
      <c r="F785" s="2078">
        <f t="shared" si="25"/>
        <v>89213</v>
      </c>
      <c r="G785" s="1529"/>
      <c r="H785" s="2005">
        <v>4.09</v>
      </c>
      <c r="I785" s="2005">
        <v>4.09</v>
      </c>
      <c r="J785" s="1992"/>
    </row>
    <row r="786" spans="2:10">
      <c r="B786" s="1734">
        <v>89214</v>
      </c>
      <c r="C786" s="1994" t="s">
        <v>98</v>
      </c>
      <c r="D786" s="1993" t="s">
        <v>81</v>
      </c>
      <c r="E786" s="2002">
        <f t="shared" si="24"/>
        <v>12.82</v>
      </c>
      <c r="F786" s="2078">
        <f t="shared" si="25"/>
        <v>89214</v>
      </c>
      <c r="G786" s="1529"/>
      <c r="H786" s="2002">
        <v>12.82</v>
      </c>
      <c r="I786" s="2002">
        <v>12.82</v>
      </c>
      <c r="J786" s="1992"/>
    </row>
    <row r="787" spans="2:10" ht="30">
      <c r="B787" s="1733">
        <v>89215</v>
      </c>
      <c r="C787" s="2004" t="s">
        <v>99</v>
      </c>
      <c r="D787" s="2003" t="s">
        <v>81</v>
      </c>
      <c r="E787" s="2005">
        <f t="shared" si="24"/>
        <v>83.81</v>
      </c>
      <c r="F787" s="2078">
        <f t="shared" si="25"/>
        <v>89215</v>
      </c>
      <c r="G787" s="1529"/>
      <c r="H787" s="2005">
        <v>83.81</v>
      </c>
      <c r="I787" s="2005">
        <v>83.81</v>
      </c>
      <c r="J787" s="1992"/>
    </row>
    <row r="788" spans="2:10" ht="30">
      <c r="B788" s="1734">
        <v>89221</v>
      </c>
      <c r="C788" s="1994" t="s">
        <v>2437</v>
      </c>
      <c r="D788" s="1993" t="s">
        <v>81</v>
      </c>
      <c r="E788" s="2002">
        <f t="shared" si="24"/>
        <v>0.85</v>
      </c>
      <c r="F788" s="2078">
        <f t="shared" si="25"/>
        <v>89221</v>
      </c>
      <c r="G788" s="1529"/>
      <c r="H788" s="2002">
        <v>0.85</v>
      </c>
      <c r="I788" s="2002">
        <v>0.85</v>
      </c>
      <c r="J788" s="1992"/>
    </row>
    <row r="789" spans="2:10" ht="30">
      <c r="B789" s="1733">
        <v>89222</v>
      </c>
      <c r="C789" s="2004" t="s">
        <v>2438</v>
      </c>
      <c r="D789" s="2003" t="s">
        <v>81</v>
      </c>
      <c r="E789" s="2005">
        <f t="shared" si="24"/>
        <v>0.19</v>
      </c>
      <c r="F789" s="2078">
        <f t="shared" si="25"/>
        <v>89222</v>
      </c>
      <c r="G789" s="1529"/>
      <c r="H789" s="2005">
        <v>0.19</v>
      </c>
      <c r="I789" s="2005">
        <v>0.19</v>
      </c>
      <c r="J789" s="1992"/>
    </row>
    <row r="790" spans="2:10" ht="30">
      <c r="B790" s="1734">
        <v>89223</v>
      </c>
      <c r="C790" s="1994" t="s">
        <v>2439</v>
      </c>
      <c r="D790" s="1993" t="s">
        <v>81</v>
      </c>
      <c r="E790" s="2002">
        <f t="shared" si="24"/>
        <v>0.8</v>
      </c>
      <c r="F790" s="2078">
        <f t="shared" si="25"/>
        <v>89223</v>
      </c>
      <c r="G790" s="1529"/>
      <c r="H790" s="2002">
        <v>0.8</v>
      </c>
      <c r="I790" s="2002">
        <v>0.8</v>
      </c>
      <c r="J790" s="1992"/>
    </row>
    <row r="791" spans="2:10" ht="30">
      <c r="B791" s="1733">
        <v>89224</v>
      </c>
      <c r="C791" s="2004" t="s">
        <v>2440</v>
      </c>
      <c r="D791" s="2003" t="s">
        <v>81</v>
      </c>
      <c r="E791" s="2005">
        <f t="shared" si="24"/>
        <v>1.32</v>
      </c>
      <c r="F791" s="2078">
        <f t="shared" si="25"/>
        <v>89224</v>
      </c>
      <c r="G791" s="1529"/>
      <c r="H791" s="2005">
        <v>1.32</v>
      </c>
      <c r="I791" s="2005">
        <v>1.32</v>
      </c>
      <c r="J791" s="1992"/>
    </row>
    <row r="792" spans="2:10" ht="30">
      <c r="B792" s="1734">
        <v>89228</v>
      </c>
      <c r="C792" s="1994" t="s">
        <v>100</v>
      </c>
      <c r="D792" s="1993" t="s">
        <v>81</v>
      </c>
      <c r="E792" s="2002">
        <f t="shared" si="24"/>
        <v>21.16</v>
      </c>
      <c r="F792" s="2078">
        <f t="shared" si="25"/>
        <v>89228</v>
      </c>
      <c r="G792" s="1529"/>
      <c r="H792" s="2002">
        <v>21.16</v>
      </c>
      <c r="I792" s="2002">
        <v>21.16</v>
      </c>
      <c r="J792" s="1992"/>
    </row>
    <row r="793" spans="2:10" ht="30">
      <c r="B793" s="1733">
        <v>89229</v>
      </c>
      <c r="C793" s="2004" t="s">
        <v>101</v>
      </c>
      <c r="D793" s="2003" t="s">
        <v>81</v>
      </c>
      <c r="E793" s="2005">
        <f t="shared" si="24"/>
        <v>7.24</v>
      </c>
      <c r="F793" s="2078">
        <f t="shared" si="25"/>
        <v>89229</v>
      </c>
      <c r="G793" s="1529"/>
      <c r="H793" s="2005">
        <v>7.24</v>
      </c>
      <c r="I793" s="2005">
        <v>7.24</v>
      </c>
      <c r="J793" s="1992"/>
    </row>
    <row r="794" spans="2:10">
      <c r="B794" s="1734">
        <v>89230</v>
      </c>
      <c r="C794" s="1994" t="s">
        <v>2441</v>
      </c>
      <c r="D794" s="1993" t="s">
        <v>81</v>
      </c>
      <c r="E794" s="2002">
        <f t="shared" si="24"/>
        <v>72.53</v>
      </c>
      <c r="F794" s="2078">
        <f t="shared" si="25"/>
        <v>89230</v>
      </c>
      <c r="G794" s="1529"/>
      <c r="H794" s="2002">
        <v>72.53</v>
      </c>
      <c r="I794" s="2002">
        <v>72.53</v>
      </c>
      <c r="J794" s="1992"/>
    </row>
    <row r="795" spans="2:10">
      <c r="B795" s="1733">
        <v>89231</v>
      </c>
      <c r="C795" s="2004" t="s">
        <v>2442</v>
      </c>
      <c r="D795" s="2003" t="s">
        <v>81</v>
      </c>
      <c r="E795" s="2005">
        <f t="shared" si="24"/>
        <v>21.74</v>
      </c>
      <c r="F795" s="2078">
        <f t="shared" si="25"/>
        <v>89231</v>
      </c>
      <c r="G795" s="1529"/>
      <c r="H795" s="2005">
        <v>21.74</v>
      </c>
      <c r="I795" s="2005">
        <v>21.74</v>
      </c>
      <c r="J795" s="1992"/>
    </row>
    <row r="796" spans="2:10">
      <c r="B796" s="1734">
        <v>89232</v>
      </c>
      <c r="C796" s="1994" t="s">
        <v>2443</v>
      </c>
      <c r="D796" s="1993" t="s">
        <v>81</v>
      </c>
      <c r="E796" s="2002">
        <f t="shared" si="24"/>
        <v>129.38</v>
      </c>
      <c r="F796" s="2078">
        <f t="shared" si="25"/>
        <v>89232</v>
      </c>
      <c r="G796" s="1529"/>
      <c r="H796" s="2002">
        <v>129.38</v>
      </c>
      <c r="I796" s="2002">
        <v>129.38</v>
      </c>
      <c r="J796" s="1992"/>
    </row>
    <row r="797" spans="2:10" ht="30">
      <c r="B797" s="1733">
        <v>89233</v>
      </c>
      <c r="C797" s="2004" t="s">
        <v>2444</v>
      </c>
      <c r="D797" s="2003" t="s">
        <v>81</v>
      </c>
      <c r="E797" s="2005">
        <f t="shared" si="24"/>
        <v>108.92</v>
      </c>
      <c r="F797" s="2078">
        <f t="shared" si="25"/>
        <v>89233</v>
      </c>
      <c r="G797" s="1529"/>
      <c r="H797" s="2005">
        <v>108.92</v>
      </c>
      <c r="I797" s="2005">
        <v>108.92</v>
      </c>
      <c r="J797" s="1992"/>
    </row>
    <row r="798" spans="2:10">
      <c r="B798" s="1734">
        <v>89236</v>
      </c>
      <c r="C798" s="1994" t="s">
        <v>2445</v>
      </c>
      <c r="D798" s="1993" t="s">
        <v>81</v>
      </c>
      <c r="E798" s="2002">
        <f t="shared" si="24"/>
        <v>169.44</v>
      </c>
      <c r="F798" s="2078">
        <f t="shared" si="25"/>
        <v>89236</v>
      </c>
      <c r="G798" s="1529"/>
      <c r="H798" s="2002">
        <v>169.44</v>
      </c>
      <c r="I798" s="2002">
        <v>169.44</v>
      </c>
      <c r="J798" s="1992"/>
    </row>
    <row r="799" spans="2:10">
      <c r="B799" s="1733">
        <v>89237</v>
      </c>
      <c r="C799" s="2004" t="s">
        <v>2446</v>
      </c>
      <c r="D799" s="2003" t="s">
        <v>81</v>
      </c>
      <c r="E799" s="2005">
        <f t="shared" si="24"/>
        <v>50.79</v>
      </c>
      <c r="F799" s="2078">
        <f t="shared" si="25"/>
        <v>89237</v>
      </c>
      <c r="G799" s="1529"/>
      <c r="H799" s="2005">
        <v>50.79</v>
      </c>
      <c r="I799" s="2005">
        <v>50.79</v>
      </c>
      <c r="J799" s="1992"/>
    </row>
    <row r="800" spans="2:10">
      <c r="B800" s="1734">
        <v>89238</v>
      </c>
      <c r="C800" s="1994" t="s">
        <v>2447</v>
      </c>
      <c r="D800" s="1993" t="s">
        <v>81</v>
      </c>
      <c r="E800" s="2002">
        <f t="shared" si="24"/>
        <v>302.23</v>
      </c>
      <c r="F800" s="2078">
        <f t="shared" si="25"/>
        <v>89238</v>
      </c>
      <c r="G800" s="1529"/>
      <c r="H800" s="2002">
        <v>302.23</v>
      </c>
      <c r="I800" s="2002">
        <v>302.23</v>
      </c>
      <c r="J800" s="1992"/>
    </row>
    <row r="801" spans="2:10" ht="30">
      <c r="B801" s="1733">
        <v>89239</v>
      </c>
      <c r="C801" s="2004" t="s">
        <v>2448</v>
      </c>
      <c r="D801" s="2003" t="s">
        <v>81</v>
      </c>
      <c r="E801" s="2005">
        <f t="shared" si="24"/>
        <v>288.05</v>
      </c>
      <c r="F801" s="2078">
        <f t="shared" si="25"/>
        <v>89239</v>
      </c>
      <c r="G801" s="1529"/>
      <c r="H801" s="2005">
        <v>288.05</v>
      </c>
      <c r="I801" s="2005">
        <v>288.05</v>
      </c>
      <c r="J801" s="1992"/>
    </row>
    <row r="802" spans="2:10" ht="30">
      <c r="B802" s="1734">
        <v>89240</v>
      </c>
      <c r="C802" s="1994" t="s">
        <v>2449</v>
      </c>
      <c r="D802" s="1993" t="s">
        <v>81</v>
      </c>
      <c r="E802" s="2002">
        <f t="shared" si="24"/>
        <v>52</v>
      </c>
      <c r="F802" s="2078">
        <f t="shared" si="25"/>
        <v>89240</v>
      </c>
      <c r="G802" s="1529"/>
      <c r="H802" s="2002">
        <v>52</v>
      </c>
      <c r="I802" s="2002">
        <v>52</v>
      </c>
      <c r="J802" s="1992"/>
    </row>
    <row r="803" spans="2:10" ht="30">
      <c r="B803" s="1733">
        <v>89241</v>
      </c>
      <c r="C803" s="2004" t="s">
        <v>855</v>
      </c>
      <c r="D803" s="2003" t="s">
        <v>81</v>
      </c>
      <c r="E803" s="2005">
        <f t="shared" si="24"/>
        <v>17.809999999999999</v>
      </c>
      <c r="F803" s="2078">
        <f t="shared" si="25"/>
        <v>89241</v>
      </c>
      <c r="G803" s="1529"/>
      <c r="H803" s="2005">
        <v>17.809999999999999</v>
      </c>
      <c r="I803" s="2005">
        <v>17.809999999999999</v>
      </c>
      <c r="J803" s="1992"/>
    </row>
    <row r="804" spans="2:10">
      <c r="B804" s="1734">
        <v>89246</v>
      </c>
      <c r="C804" s="1994" t="s">
        <v>856</v>
      </c>
      <c r="D804" s="1993" t="s">
        <v>81</v>
      </c>
      <c r="E804" s="2002">
        <f t="shared" si="24"/>
        <v>147.22999999999999</v>
      </c>
      <c r="F804" s="2078">
        <f t="shared" si="25"/>
        <v>89246</v>
      </c>
      <c r="G804" s="1529"/>
      <c r="H804" s="2002">
        <v>147.22999999999999</v>
      </c>
      <c r="I804" s="2002">
        <v>147.22999999999999</v>
      </c>
      <c r="J804" s="1992"/>
    </row>
    <row r="805" spans="2:10">
      <c r="B805" s="1733">
        <v>89247</v>
      </c>
      <c r="C805" s="2004" t="s">
        <v>857</v>
      </c>
      <c r="D805" s="2003" t="s">
        <v>81</v>
      </c>
      <c r="E805" s="2005">
        <f t="shared" si="24"/>
        <v>44.13</v>
      </c>
      <c r="F805" s="2078">
        <f t="shared" si="25"/>
        <v>89247</v>
      </c>
      <c r="G805" s="1529"/>
      <c r="H805" s="2005">
        <v>44.13</v>
      </c>
      <c r="I805" s="2005">
        <v>44.13</v>
      </c>
      <c r="J805" s="1992"/>
    </row>
    <row r="806" spans="2:10">
      <c r="B806" s="1734">
        <v>89248</v>
      </c>
      <c r="C806" s="1994" t="s">
        <v>858</v>
      </c>
      <c r="D806" s="1993" t="s">
        <v>81</v>
      </c>
      <c r="E806" s="2002">
        <f t="shared" si="24"/>
        <v>262.62</v>
      </c>
      <c r="F806" s="2078">
        <f t="shared" si="25"/>
        <v>89248</v>
      </c>
      <c r="G806" s="1529"/>
      <c r="H806" s="2002">
        <v>262.62</v>
      </c>
      <c r="I806" s="2002">
        <v>262.62</v>
      </c>
      <c r="J806" s="1992"/>
    </row>
    <row r="807" spans="2:10" ht="30">
      <c r="B807" s="1733">
        <v>89249</v>
      </c>
      <c r="C807" s="2004" t="s">
        <v>859</v>
      </c>
      <c r="D807" s="2003" t="s">
        <v>81</v>
      </c>
      <c r="E807" s="2005">
        <f t="shared" si="24"/>
        <v>221.01</v>
      </c>
      <c r="F807" s="2078">
        <f t="shared" si="25"/>
        <v>89249</v>
      </c>
      <c r="G807" s="1529"/>
      <c r="H807" s="2005">
        <v>221.01</v>
      </c>
      <c r="I807" s="2005">
        <v>221.01</v>
      </c>
      <c r="J807" s="1992"/>
    </row>
    <row r="808" spans="2:10" ht="30">
      <c r="B808" s="1734">
        <v>89253</v>
      </c>
      <c r="C808" s="1994" t="s">
        <v>2450</v>
      </c>
      <c r="D808" s="1993" t="s">
        <v>81</v>
      </c>
      <c r="E808" s="2002">
        <f t="shared" si="24"/>
        <v>42.61</v>
      </c>
      <c r="F808" s="2078">
        <f t="shared" si="25"/>
        <v>89253</v>
      </c>
      <c r="G808" s="1529"/>
      <c r="H808" s="2002">
        <v>42.61</v>
      </c>
      <c r="I808" s="2002">
        <v>42.61</v>
      </c>
      <c r="J808" s="1992"/>
    </row>
    <row r="809" spans="2:10" ht="30">
      <c r="B809" s="1733">
        <v>89254</v>
      </c>
      <c r="C809" s="2004" t="s">
        <v>860</v>
      </c>
      <c r="D809" s="2003" t="s">
        <v>81</v>
      </c>
      <c r="E809" s="2005">
        <f t="shared" si="24"/>
        <v>14.59</v>
      </c>
      <c r="F809" s="2078">
        <f t="shared" si="25"/>
        <v>89254</v>
      </c>
      <c r="G809" s="1529"/>
      <c r="H809" s="2005">
        <v>14.59</v>
      </c>
      <c r="I809" s="2005">
        <v>14.59</v>
      </c>
      <c r="J809" s="1992"/>
    </row>
    <row r="810" spans="2:10" ht="30">
      <c r="B810" s="1734">
        <v>89255</v>
      </c>
      <c r="C810" s="1994" t="s">
        <v>2451</v>
      </c>
      <c r="D810" s="1993" t="s">
        <v>81</v>
      </c>
      <c r="E810" s="2002">
        <f t="shared" si="24"/>
        <v>68.5</v>
      </c>
      <c r="F810" s="2078">
        <f t="shared" si="25"/>
        <v>89255</v>
      </c>
      <c r="G810" s="1529"/>
      <c r="H810" s="2002">
        <v>68.5</v>
      </c>
      <c r="I810" s="2002">
        <v>68.5</v>
      </c>
      <c r="J810" s="1992"/>
    </row>
    <row r="811" spans="2:10" ht="30">
      <c r="B811" s="1733">
        <v>89256</v>
      </c>
      <c r="C811" s="2004" t="s">
        <v>2452</v>
      </c>
      <c r="D811" s="2003" t="s">
        <v>81</v>
      </c>
      <c r="E811" s="2005">
        <f t="shared" si="24"/>
        <v>52.37</v>
      </c>
      <c r="F811" s="2078">
        <f t="shared" si="25"/>
        <v>89256</v>
      </c>
      <c r="G811" s="1529"/>
      <c r="H811" s="2005">
        <v>52.37</v>
      </c>
      <c r="I811" s="2005">
        <v>52.37</v>
      </c>
      <c r="J811" s="1992"/>
    </row>
    <row r="812" spans="2:10" ht="30">
      <c r="B812" s="1734">
        <v>89259</v>
      </c>
      <c r="C812" s="1994" t="s">
        <v>2453</v>
      </c>
      <c r="D812" s="1993" t="s">
        <v>81</v>
      </c>
      <c r="E812" s="2002">
        <f t="shared" si="24"/>
        <v>8.74</v>
      </c>
      <c r="F812" s="2078">
        <f t="shared" si="25"/>
        <v>89259</v>
      </c>
      <c r="G812" s="1529"/>
      <c r="H812" s="2002">
        <v>8.74</v>
      </c>
      <c r="I812" s="2002">
        <v>8.74</v>
      </c>
      <c r="J812" s="1992"/>
    </row>
    <row r="813" spans="2:10" ht="30">
      <c r="B813" s="1733">
        <v>89260</v>
      </c>
      <c r="C813" s="2004" t="s">
        <v>2454</v>
      </c>
      <c r="D813" s="2003" t="s">
        <v>81</v>
      </c>
      <c r="E813" s="2005">
        <f t="shared" si="24"/>
        <v>3.49</v>
      </c>
      <c r="F813" s="2078">
        <f t="shared" si="25"/>
        <v>89260</v>
      </c>
      <c r="G813" s="1529"/>
      <c r="H813" s="2005">
        <v>3.49</v>
      </c>
      <c r="I813" s="2005">
        <v>3.49</v>
      </c>
      <c r="J813" s="1992"/>
    </row>
    <row r="814" spans="2:10" ht="30">
      <c r="B814" s="1734">
        <v>89262</v>
      </c>
      <c r="C814" s="1994" t="s">
        <v>2455</v>
      </c>
      <c r="D814" s="1993" t="s">
        <v>81</v>
      </c>
      <c r="E814" s="2002">
        <f t="shared" si="24"/>
        <v>16.399999999999999</v>
      </c>
      <c r="F814" s="2078">
        <f t="shared" si="25"/>
        <v>89262</v>
      </c>
      <c r="G814" s="1529"/>
      <c r="H814" s="2002">
        <v>16.399999999999999</v>
      </c>
      <c r="I814" s="2002">
        <v>16.399999999999999</v>
      </c>
      <c r="J814" s="1992"/>
    </row>
    <row r="815" spans="2:10" ht="30">
      <c r="B815" s="1733">
        <v>89264</v>
      </c>
      <c r="C815" s="2004" t="s">
        <v>2456</v>
      </c>
      <c r="D815" s="2003" t="s">
        <v>81</v>
      </c>
      <c r="E815" s="2005">
        <f t="shared" si="24"/>
        <v>7.04</v>
      </c>
      <c r="F815" s="2078">
        <f t="shared" si="25"/>
        <v>89264</v>
      </c>
      <c r="G815" s="1529"/>
      <c r="H815" s="2005">
        <v>7.04</v>
      </c>
      <c r="I815" s="2005">
        <v>7.04</v>
      </c>
      <c r="J815" s="1992"/>
    </row>
    <row r="816" spans="2:10" ht="30">
      <c r="B816" s="1734">
        <v>89265</v>
      </c>
      <c r="C816" s="1994" t="s">
        <v>2457</v>
      </c>
      <c r="D816" s="1993" t="s">
        <v>81</v>
      </c>
      <c r="E816" s="2002">
        <f t="shared" si="24"/>
        <v>2.81</v>
      </c>
      <c r="F816" s="2078">
        <f t="shared" si="25"/>
        <v>89265</v>
      </c>
      <c r="G816" s="1529"/>
      <c r="H816" s="2002">
        <v>2.81</v>
      </c>
      <c r="I816" s="2002">
        <v>2.81</v>
      </c>
      <c r="J816" s="1992"/>
    </row>
    <row r="817" spans="2:10" ht="45">
      <c r="B817" s="1733">
        <v>89266</v>
      </c>
      <c r="C817" s="2004" t="s">
        <v>2458</v>
      </c>
      <c r="D817" s="2003" t="s">
        <v>81</v>
      </c>
      <c r="E817" s="2005">
        <f t="shared" si="24"/>
        <v>0.56000000000000005</v>
      </c>
      <c r="F817" s="2078">
        <f t="shared" si="25"/>
        <v>89266</v>
      </c>
      <c r="G817" s="1529"/>
      <c r="H817" s="2005">
        <v>0.56000000000000005</v>
      </c>
      <c r="I817" s="2005">
        <v>0.56000000000000005</v>
      </c>
      <c r="J817" s="1992"/>
    </row>
    <row r="818" spans="2:10" ht="30">
      <c r="B818" s="1734">
        <v>89267</v>
      </c>
      <c r="C818" s="1994" t="s">
        <v>2459</v>
      </c>
      <c r="D818" s="1993" t="s">
        <v>81</v>
      </c>
      <c r="E818" s="2002">
        <f t="shared" si="24"/>
        <v>23.78</v>
      </c>
      <c r="F818" s="2078">
        <f t="shared" si="25"/>
        <v>89267</v>
      </c>
      <c r="G818" s="1529"/>
      <c r="H818" s="2002">
        <v>23.78</v>
      </c>
      <c r="I818" s="2002">
        <v>23.78</v>
      </c>
      <c r="J818" s="1992"/>
    </row>
    <row r="819" spans="2:10" ht="30">
      <c r="B819" s="1733">
        <v>89268</v>
      </c>
      <c r="C819" s="2004" t="s">
        <v>2460</v>
      </c>
      <c r="D819" s="2003" t="s">
        <v>81</v>
      </c>
      <c r="E819" s="2005">
        <f t="shared" si="24"/>
        <v>8.14</v>
      </c>
      <c r="F819" s="2078">
        <f t="shared" si="25"/>
        <v>89268</v>
      </c>
      <c r="G819" s="1529"/>
      <c r="H819" s="2005">
        <v>8.14</v>
      </c>
      <c r="I819" s="2005">
        <v>8.14</v>
      </c>
      <c r="J819" s="1992"/>
    </row>
    <row r="820" spans="2:10" ht="30">
      <c r="B820" s="1734">
        <v>89269</v>
      </c>
      <c r="C820" s="1994" t="s">
        <v>2461</v>
      </c>
      <c r="D820" s="1993" t="s">
        <v>81</v>
      </c>
      <c r="E820" s="2002">
        <f t="shared" si="24"/>
        <v>1.66</v>
      </c>
      <c r="F820" s="2078">
        <f t="shared" si="25"/>
        <v>89269</v>
      </c>
      <c r="G820" s="1529"/>
      <c r="H820" s="2002">
        <v>1.66</v>
      </c>
      <c r="I820" s="2002">
        <v>1.66</v>
      </c>
      <c r="J820" s="1992"/>
    </row>
    <row r="821" spans="2:10" ht="30">
      <c r="B821" s="1733">
        <v>89270</v>
      </c>
      <c r="C821" s="2004" t="s">
        <v>2462</v>
      </c>
      <c r="D821" s="2003" t="s">
        <v>81</v>
      </c>
      <c r="E821" s="2005">
        <f t="shared" si="24"/>
        <v>38.24</v>
      </c>
      <c r="F821" s="2078">
        <f t="shared" si="25"/>
        <v>89270</v>
      </c>
      <c r="G821" s="1529"/>
      <c r="H821" s="2005">
        <v>38.24</v>
      </c>
      <c r="I821" s="2005">
        <v>38.24</v>
      </c>
      <c r="J821" s="1992"/>
    </row>
    <row r="822" spans="2:10" ht="30">
      <c r="B822" s="1734">
        <v>89271</v>
      </c>
      <c r="C822" s="1994" t="s">
        <v>2463</v>
      </c>
      <c r="D822" s="1993" t="s">
        <v>81</v>
      </c>
      <c r="E822" s="2002">
        <f t="shared" si="24"/>
        <v>68.09</v>
      </c>
      <c r="F822" s="2078">
        <f t="shared" si="25"/>
        <v>89271</v>
      </c>
      <c r="G822" s="1529"/>
      <c r="H822" s="2002">
        <v>68.09</v>
      </c>
      <c r="I822" s="2002">
        <v>68.09</v>
      </c>
      <c r="J822" s="1992"/>
    </row>
    <row r="823" spans="2:10" ht="30">
      <c r="B823" s="1733">
        <v>89274</v>
      </c>
      <c r="C823" s="2004" t="s">
        <v>2464</v>
      </c>
      <c r="D823" s="2003" t="s">
        <v>81</v>
      </c>
      <c r="E823" s="2005">
        <f t="shared" si="24"/>
        <v>1.04</v>
      </c>
      <c r="F823" s="2078">
        <f t="shared" si="25"/>
        <v>89274</v>
      </c>
      <c r="G823" s="1529"/>
      <c r="H823" s="2005">
        <v>1.04</v>
      </c>
      <c r="I823" s="2005">
        <v>1.04</v>
      </c>
      <c r="J823" s="1992"/>
    </row>
    <row r="824" spans="2:10" ht="30">
      <c r="B824" s="1734">
        <v>89275</v>
      </c>
      <c r="C824" s="1994" t="s">
        <v>2465</v>
      </c>
      <c r="D824" s="1993" t="s">
        <v>81</v>
      </c>
      <c r="E824" s="2002">
        <f t="shared" si="24"/>
        <v>0.23</v>
      </c>
      <c r="F824" s="2078">
        <f t="shared" si="25"/>
        <v>89275</v>
      </c>
      <c r="G824" s="1529"/>
      <c r="H824" s="2002">
        <v>0.23</v>
      </c>
      <c r="I824" s="2002">
        <v>0.23</v>
      </c>
      <c r="J824" s="1992"/>
    </row>
    <row r="825" spans="2:10" ht="30">
      <c r="B825" s="1733">
        <v>89276</v>
      </c>
      <c r="C825" s="2004" t="s">
        <v>2466</v>
      </c>
      <c r="D825" s="2003" t="s">
        <v>81</v>
      </c>
      <c r="E825" s="2005">
        <f t="shared" si="24"/>
        <v>0.97</v>
      </c>
      <c r="F825" s="2078">
        <f t="shared" si="25"/>
        <v>89276</v>
      </c>
      <c r="G825" s="1529"/>
      <c r="H825" s="2005">
        <v>0.97</v>
      </c>
      <c r="I825" s="2005">
        <v>0.97</v>
      </c>
      <c r="J825" s="1992"/>
    </row>
    <row r="826" spans="2:10" ht="30">
      <c r="B826" s="1734">
        <v>89277</v>
      </c>
      <c r="C826" s="1994" t="s">
        <v>2467</v>
      </c>
      <c r="D826" s="1993" t="s">
        <v>81</v>
      </c>
      <c r="E826" s="2002">
        <f t="shared" si="24"/>
        <v>5.22</v>
      </c>
      <c r="F826" s="2078">
        <f t="shared" si="25"/>
        <v>89277</v>
      </c>
      <c r="G826" s="1529"/>
      <c r="H826" s="2002">
        <v>5.22</v>
      </c>
      <c r="I826" s="2002">
        <v>5.22</v>
      </c>
      <c r="J826" s="1992"/>
    </row>
    <row r="827" spans="2:10" ht="30">
      <c r="B827" s="1733">
        <v>89280</v>
      </c>
      <c r="C827" s="2004" t="s">
        <v>2468</v>
      </c>
      <c r="D827" s="2003" t="s">
        <v>81</v>
      </c>
      <c r="E827" s="2005">
        <f t="shared" si="24"/>
        <v>18.05</v>
      </c>
      <c r="F827" s="2078">
        <f t="shared" si="25"/>
        <v>89280</v>
      </c>
      <c r="G827" s="1529"/>
      <c r="H827" s="2005">
        <v>18.05</v>
      </c>
      <c r="I827" s="2005">
        <v>18.05</v>
      </c>
      <c r="J827" s="1992"/>
    </row>
    <row r="828" spans="2:10" ht="30">
      <c r="B828" s="1734">
        <v>89281</v>
      </c>
      <c r="C828" s="1994" t="s">
        <v>2469</v>
      </c>
      <c r="D828" s="1993" t="s">
        <v>81</v>
      </c>
      <c r="E828" s="2002">
        <f t="shared" si="24"/>
        <v>4.74</v>
      </c>
      <c r="F828" s="2078">
        <f t="shared" si="25"/>
        <v>89281</v>
      </c>
      <c r="G828" s="1529"/>
      <c r="H828" s="2002">
        <v>4.74</v>
      </c>
      <c r="I828" s="2002">
        <v>4.74</v>
      </c>
      <c r="J828" s="1992"/>
    </row>
    <row r="829" spans="2:10" ht="30">
      <c r="B829" s="1733">
        <v>89870</v>
      </c>
      <c r="C829" s="2004" t="s">
        <v>861</v>
      </c>
      <c r="D829" s="2003" t="s">
        <v>81</v>
      </c>
      <c r="E829" s="2005">
        <f t="shared" si="24"/>
        <v>18.68</v>
      </c>
      <c r="F829" s="2078">
        <f t="shared" si="25"/>
        <v>89870</v>
      </c>
      <c r="G829" s="1529"/>
      <c r="H829" s="2005">
        <v>18.68</v>
      </c>
      <c r="I829" s="2005">
        <v>18.68</v>
      </c>
      <c r="J829" s="1992"/>
    </row>
    <row r="830" spans="2:10" ht="30">
      <c r="B830" s="1734">
        <v>89871</v>
      </c>
      <c r="C830" s="1994" t="s">
        <v>862</v>
      </c>
      <c r="D830" s="1993" t="s">
        <v>81</v>
      </c>
      <c r="E830" s="2002">
        <f t="shared" si="24"/>
        <v>6.53</v>
      </c>
      <c r="F830" s="2078">
        <f t="shared" si="25"/>
        <v>89871</v>
      </c>
      <c r="G830" s="1529"/>
      <c r="H830" s="2002">
        <v>6.53</v>
      </c>
      <c r="I830" s="2002">
        <v>6.53</v>
      </c>
      <c r="J830" s="1992"/>
    </row>
    <row r="831" spans="2:10" ht="30">
      <c r="B831" s="1733">
        <v>89872</v>
      </c>
      <c r="C831" s="2004" t="s">
        <v>863</v>
      </c>
      <c r="D831" s="2003" t="s">
        <v>81</v>
      </c>
      <c r="E831" s="2005">
        <f t="shared" si="24"/>
        <v>1.34</v>
      </c>
      <c r="F831" s="2078">
        <f t="shared" si="25"/>
        <v>89872</v>
      </c>
      <c r="G831" s="1529"/>
      <c r="H831" s="2005">
        <v>1.34</v>
      </c>
      <c r="I831" s="2005">
        <v>1.34</v>
      </c>
      <c r="J831" s="1992"/>
    </row>
    <row r="832" spans="2:10" ht="30">
      <c r="B832" s="1734">
        <v>89873</v>
      </c>
      <c r="C832" s="1994" t="s">
        <v>864</v>
      </c>
      <c r="D832" s="1993" t="s">
        <v>81</v>
      </c>
      <c r="E832" s="2002">
        <f t="shared" si="24"/>
        <v>35.020000000000003</v>
      </c>
      <c r="F832" s="2078">
        <f t="shared" si="25"/>
        <v>89873</v>
      </c>
      <c r="G832" s="1529"/>
      <c r="H832" s="2002">
        <v>35.020000000000003</v>
      </c>
      <c r="I832" s="2002">
        <v>35.020000000000003</v>
      </c>
      <c r="J832" s="1992"/>
    </row>
    <row r="833" spans="2:10" ht="30">
      <c r="B833" s="1733">
        <v>89874</v>
      </c>
      <c r="C833" s="2004" t="s">
        <v>865</v>
      </c>
      <c r="D833" s="2003" t="s">
        <v>81</v>
      </c>
      <c r="E833" s="2005">
        <f t="shared" si="24"/>
        <v>147.77000000000001</v>
      </c>
      <c r="F833" s="2078">
        <f t="shared" si="25"/>
        <v>89874</v>
      </c>
      <c r="G833" s="1529"/>
      <c r="H833" s="2005">
        <v>147.77000000000001</v>
      </c>
      <c r="I833" s="2005">
        <v>147.77000000000001</v>
      </c>
      <c r="J833" s="1992"/>
    </row>
    <row r="834" spans="2:10" ht="30">
      <c r="B834" s="1734">
        <v>89878</v>
      </c>
      <c r="C834" s="1994" t="s">
        <v>866</v>
      </c>
      <c r="D834" s="1993" t="s">
        <v>81</v>
      </c>
      <c r="E834" s="2002">
        <f t="shared" si="24"/>
        <v>19.690000000000001</v>
      </c>
      <c r="F834" s="2078">
        <f t="shared" si="25"/>
        <v>89878</v>
      </c>
      <c r="G834" s="1529"/>
      <c r="H834" s="2002">
        <v>19.690000000000001</v>
      </c>
      <c r="I834" s="2002">
        <v>19.690000000000001</v>
      </c>
      <c r="J834" s="1992"/>
    </row>
    <row r="835" spans="2:10" ht="30">
      <c r="B835" s="1733">
        <v>89879</v>
      </c>
      <c r="C835" s="2004" t="s">
        <v>867</v>
      </c>
      <c r="D835" s="2003" t="s">
        <v>81</v>
      </c>
      <c r="E835" s="2005">
        <f t="shared" ref="E835:E898" si="26">IF($K$2=$H$1,H835,I835)</f>
        <v>6.89</v>
      </c>
      <c r="F835" s="2078">
        <f t="shared" ref="F835:F898" si="27">IF(LEN($B835)=7,CONCATENATE(MID($B835,1,6),"00",RIGHT($B835,1)),IF(LEN($B835)=8,CONCATENATE(MID($B835,1,6),"0",RIGHT($B835,2)),$B835))</f>
        <v>89879</v>
      </c>
      <c r="G835" s="1529"/>
      <c r="H835" s="2005">
        <v>6.89</v>
      </c>
      <c r="I835" s="2005">
        <v>6.89</v>
      </c>
      <c r="J835" s="1992"/>
    </row>
    <row r="836" spans="2:10" ht="30">
      <c r="B836" s="1734">
        <v>89880</v>
      </c>
      <c r="C836" s="1994" t="s">
        <v>868</v>
      </c>
      <c r="D836" s="1993" t="s">
        <v>81</v>
      </c>
      <c r="E836" s="2002">
        <f t="shared" si="26"/>
        <v>1.42</v>
      </c>
      <c r="F836" s="2078">
        <f t="shared" si="27"/>
        <v>89880</v>
      </c>
      <c r="G836" s="1529"/>
      <c r="H836" s="2002">
        <v>1.42</v>
      </c>
      <c r="I836" s="2002">
        <v>1.42</v>
      </c>
      <c r="J836" s="1992"/>
    </row>
    <row r="837" spans="2:10" ht="30">
      <c r="B837" s="1733">
        <v>89881</v>
      </c>
      <c r="C837" s="2004" t="s">
        <v>869</v>
      </c>
      <c r="D837" s="2003" t="s">
        <v>81</v>
      </c>
      <c r="E837" s="2005">
        <f t="shared" si="26"/>
        <v>36.93</v>
      </c>
      <c r="F837" s="2078">
        <f t="shared" si="27"/>
        <v>89881</v>
      </c>
      <c r="G837" s="1529"/>
      <c r="H837" s="2005">
        <v>36.93</v>
      </c>
      <c r="I837" s="2005">
        <v>36.93</v>
      </c>
      <c r="J837" s="1992"/>
    </row>
    <row r="838" spans="2:10" ht="30">
      <c r="B838" s="1734">
        <v>89882</v>
      </c>
      <c r="C838" s="1994" t="s">
        <v>870</v>
      </c>
      <c r="D838" s="1993" t="s">
        <v>81</v>
      </c>
      <c r="E838" s="2002">
        <f t="shared" si="26"/>
        <v>170.5</v>
      </c>
      <c r="F838" s="2078">
        <f t="shared" si="27"/>
        <v>89882</v>
      </c>
      <c r="G838" s="1529"/>
      <c r="H838" s="2002">
        <v>170.5</v>
      </c>
      <c r="I838" s="2002">
        <v>170.5</v>
      </c>
      <c r="J838" s="1992"/>
    </row>
    <row r="839" spans="2:10" ht="30">
      <c r="B839" s="1733">
        <v>90582</v>
      </c>
      <c r="C839" s="2004" t="s">
        <v>2470</v>
      </c>
      <c r="D839" s="2003" t="s">
        <v>81</v>
      </c>
      <c r="E839" s="2005">
        <f t="shared" si="26"/>
        <v>0.27</v>
      </c>
      <c r="F839" s="2078">
        <f t="shared" si="27"/>
        <v>90582</v>
      </c>
      <c r="G839" s="1529"/>
      <c r="H839" s="2005">
        <v>0.27</v>
      </c>
      <c r="I839" s="2005">
        <v>0.27</v>
      </c>
      <c r="J839" s="1992"/>
    </row>
    <row r="840" spans="2:10">
      <c r="B840" s="1734">
        <v>90583</v>
      </c>
      <c r="C840" s="1994" t="s">
        <v>2471</v>
      </c>
      <c r="D840" s="1993" t="s">
        <v>81</v>
      </c>
      <c r="E840" s="2002">
        <f t="shared" si="26"/>
        <v>0.06</v>
      </c>
      <c r="F840" s="2078">
        <f t="shared" si="27"/>
        <v>90583</v>
      </c>
      <c r="G840" s="1529"/>
      <c r="H840" s="2002">
        <v>0.06</v>
      </c>
      <c r="I840" s="2002">
        <v>0.06</v>
      </c>
      <c r="J840" s="1992"/>
    </row>
    <row r="841" spans="2:10" ht="30">
      <c r="B841" s="1733">
        <v>90584</v>
      </c>
      <c r="C841" s="2004" t="s">
        <v>2472</v>
      </c>
      <c r="D841" s="2003" t="s">
        <v>81</v>
      </c>
      <c r="E841" s="2005">
        <f t="shared" si="26"/>
        <v>0.21</v>
      </c>
      <c r="F841" s="2078">
        <f t="shared" si="27"/>
        <v>90584</v>
      </c>
      <c r="G841" s="1529"/>
      <c r="H841" s="2005">
        <v>0.21</v>
      </c>
      <c r="I841" s="2005">
        <v>0.21</v>
      </c>
      <c r="J841" s="1992"/>
    </row>
    <row r="842" spans="2:10" ht="30">
      <c r="B842" s="1734">
        <v>90585</v>
      </c>
      <c r="C842" s="1994" t="s">
        <v>2473</v>
      </c>
      <c r="D842" s="1993" t="s">
        <v>81</v>
      </c>
      <c r="E842" s="2002">
        <f t="shared" si="26"/>
        <v>0.66</v>
      </c>
      <c r="F842" s="2078">
        <f t="shared" si="27"/>
        <v>90585</v>
      </c>
      <c r="G842" s="1529"/>
      <c r="H842" s="2002">
        <v>0.66</v>
      </c>
      <c r="I842" s="2002">
        <v>0.66</v>
      </c>
      <c r="J842" s="1992"/>
    </row>
    <row r="843" spans="2:10">
      <c r="B843" s="1733">
        <v>90621</v>
      </c>
      <c r="C843" s="2004" t="s">
        <v>871</v>
      </c>
      <c r="D843" s="2003" t="s">
        <v>81</v>
      </c>
      <c r="E843" s="2005">
        <f t="shared" si="26"/>
        <v>1.38</v>
      </c>
      <c r="F843" s="2078">
        <f t="shared" si="27"/>
        <v>90621</v>
      </c>
      <c r="G843" s="1529"/>
      <c r="H843" s="2005">
        <v>1.38</v>
      </c>
      <c r="I843" s="2005">
        <v>1.38</v>
      </c>
      <c r="J843" s="1992"/>
    </row>
    <row r="844" spans="2:10">
      <c r="B844" s="1734">
        <v>90622</v>
      </c>
      <c r="C844" s="1994" t="s">
        <v>872</v>
      </c>
      <c r="D844" s="1993" t="s">
        <v>81</v>
      </c>
      <c r="E844" s="2002">
        <f t="shared" si="26"/>
        <v>0.31</v>
      </c>
      <c r="F844" s="2078">
        <f t="shared" si="27"/>
        <v>90622</v>
      </c>
      <c r="G844" s="1529"/>
      <c r="H844" s="2002">
        <v>0.31</v>
      </c>
      <c r="I844" s="2002">
        <v>0.31</v>
      </c>
      <c r="J844" s="1992"/>
    </row>
    <row r="845" spans="2:10">
      <c r="B845" s="1733">
        <v>90623</v>
      </c>
      <c r="C845" s="2004" t="s">
        <v>873</v>
      </c>
      <c r="D845" s="2003" t="s">
        <v>81</v>
      </c>
      <c r="E845" s="2005">
        <f t="shared" si="26"/>
        <v>1.73</v>
      </c>
      <c r="F845" s="2078">
        <f t="shared" si="27"/>
        <v>90623</v>
      </c>
      <c r="G845" s="1529"/>
      <c r="H845" s="2005">
        <v>1.73</v>
      </c>
      <c r="I845" s="2005">
        <v>1.73</v>
      </c>
      <c r="J845" s="1992"/>
    </row>
    <row r="846" spans="2:10" ht="30">
      <c r="B846" s="1734">
        <v>90624</v>
      </c>
      <c r="C846" s="1994" t="s">
        <v>874</v>
      </c>
      <c r="D846" s="1993" t="s">
        <v>81</v>
      </c>
      <c r="E846" s="2002">
        <f t="shared" si="26"/>
        <v>1.65</v>
      </c>
      <c r="F846" s="2078">
        <f t="shared" si="27"/>
        <v>90624</v>
      </c>
      <c r="G846" s="1529"/>
      <c r="H846" s="2002">
        <v>1.65</v>
      </c>
      <c r="I846" s="2002">
        <v>1.65</v>
      </c>
      <c r="J846" s="1992"/>
    </row>
    <row r="847" spans="2:10" ht="30">
      <c r="B847" s="1733">
        <v>90627</v>
      </c>
      <c r="C847" s="2004" t="s">
        <v>875</v>
      </c>
      <c r="D847" s="2003" t="s">
        <v>81</v>
      </c>
      <c r="E847" s="2005">
        <f t="shared" si="26"/>
        <v>24.51</v>
      </c>
      <c r="F847" s="2078">
        <f t="shared" si="27"/>
        <v>90627</v>
      </c>
      <c r="G847" s="1529"/>
      <c r="H847" s="2005">
        <v>24.51</v>
      </c>
      <c r="I847" s="2005">
        <v>24.51</v>
      </c>
      <c r="J847" s="1992"/>
    </row>
    <row r="848" spans="2:10" ht="30">
      <c r="B848" s="1734">
        <v>90628</v>
      </c>
      <c r="C848" s="1994" t="s">
        <v>876</v>
      </c>
      <c r="D848" s="1993" t="s">
        <v>81</v>
      </c>
      <c r="E848" s="2002">
        <f t="shared" si="26"/>
        <v>6.43</v>
      </c>
      <c r="F848" s="2078">
        <f t="shared" si="27"/>
        <v>90628</v>
      </c>
      <c r="G848" s="1529"/>
      <c r="H848" s="2002">
        <v>6.43</v>
      </c>
      <c r="I848" s="2002">
        <v>6.43</v>
      </c>
      <c r="J848" s="1992"/>
    </row>
    <row r="849" spans="2:10" ht="30">
      <c r="B849" s="1733">
        <v>90629</v>
      </c>
      <c r="C849" s="2004" t="s">
        <v>877</v>
      </c>
      <c r="D849" s="2003" t="s">
        <v>81</v>
      </c>
      <c r="E849" s="2005">
        <f t="shared" si="26"/>
        <v>30.67</v>
      </c>
      <c r="F849" s="2078">
        <f t="shared" si="27"/>
        <v>90629</v>
      </c>
      <c r="G849" s="1529"/>
      <c r="H849" s="2005">
        <v>30.67</v>
      </c>
      <c r="I849" s="2005">
        <v>30.67</v>
      </c>
      <c r="J849" s="1992"/>
    </row>
    <row r="850" spans="2:10" ht="30">
      <c r="B850" s="1734">
        <v>90630</v>
      </c>
      <c r="C850" s="1994" t="s">
        <v>2474</v>
      </c>
      <c r="D850" s="1993" t="s">
        <v>81</v>
      </c>
      <c r="E850" s="2002">
        <f t="shared" si="26"/>
        <v>6.72</v>
      </c>
      <c r="F850" s="2078">
        <f t="shared" si="27"/>
        <v>90630</v>
      </c>
      <c r="G850" s="1529"/>
      <c r="H850" s="2002">
        <v>6.72</v>
      </c>
      <c r="I850" s="2002">
        <v>6.72</v>
      </c>
      <c r="J850" s="1992"/>
    </row>
    <row r="851" spans="2:10" ht="30">
      <c r="B851" s="1733">
        <v>90633</v>
      </c>
      <c r="C851" s="2004" t="s">
        <v>102</v>
      </c>
      <c r="D851" s="2003" t="s">
        <v>81</v>
      </c>
      <c r="E851" s="2005">
        <f t="shared" si="26"/>
        <v>2.64</v>
      </c>
      <c r="F851" s="2078">
        <f t="shared" si="27"/>
        <v>90633</v>
      </c>
      <c r="G851" s="1529"/>
      <c r="H851" s="2005">
        <v>2.64</v>
      </c>
      <c r="I851" s="2005">
        <v>2.64</v>
      </c>
      <c r="J851" s="1992"/>
    </row>
    <row r="852" spans="2:10" ht="30">
      <c r="B852" s="1734">
        <v>90634</v>
      </c>
      <c r="C852" s="1994" t="s">
        <v>103</v>
      </c>
      <c r="D852" s="1993" t="s">
        <v>81</v>
      </c>
      <c r="E852" s="2002">
        <f t="shared" si="26"/>
        <v>0.59</v>
      </c>
      <c r="F852" s="2078">
        <f t="shared" si="27"/>
        <v>90634</v>
      </c>
      <c r="G852" s="1529"/>
      <c r="H852" s="2002">
        <v>0.59</v>
      </c>
      <c r="I852" s="2002">
        <v>0.59</v>
      </c>
      <c r="J852" s="1992"/>
    </row>
    <row r="853" spans="2:10" ht="30">
      <c r="B853" s="1733">
        <v>90635</v>
      </c>
      <c r="C853" s="2004" t="s">
        <v>104</v>
      </c>
      <c r="D853" s="2003" t="s">
        <v>81</v>
      </c>
      <c r="E853" s="2005">
        <f t="shared" si="26"/>
        <v>2.88</v>
      </c>
      <c r="F853" s="2078">
        <f t="shared" si="27"/>
        <v>90635</v>
      </c>
      <c r="G853" s="1529"/>
      <c r="H853" s="2005">
        <v>2.88</v>
      </c>
      <c r="I853" s="2005">
        <v>2.88</v>
      </c>
      <c r="J853" s="1992"/>
    </row>
    <row r="854" spans="2:10" ht="30">
      <c r="B854" s="1734">
        <v>90636</v>
      </c>
      <c r="C854" s="1994" t="s">
        <v>105</v>
      </c>
      <c r="D854" s="1993" t="s">
        <v>81</v>
      </c>
      <c r="E854" s="2002">
        <f t="shared" si="26"/>
        <v>3.31</v>
      </c>
      <c r="F854" s="2078">
        <f t="shared" si="27"/>
        <v>90636</v>
      </c>
      <c r="G854" s="1529"/>
      <c r="H854" s="2002">
        <v>3.31</v>
      </c>
      <c r="I854" s="2002">
        <v>3.31</v>
      </c>
      <c r="J854" s="1992"/>
    </row>
    <row r="855" spans="2:10" ht="30">
      <c r="B855" s="1733">
        <v>90639</v>
      </c>
      <c r="C855" s="2004" t="s">
        <v>2475</v>
      </c>
      <c r="D855" s="2003" t="s">
        <v>81</v>
      </c>
      <c r="E855" s="2005">
        <f t="shared" si="26"/>
        <v>3.94</v>
      </c>
      <c r="F855" s="2078">
        <f t="shared" si="27"/>
        <v>90639</v>
      </c>
      <c r="G855" s="1529"/>
      <c r="H855" s="2005">
        <v>3.94</v>
      </c>
      <c r="I855" s="2005">
        <v>3.94</v>
      </c>
      <c r="J855" s="1992"/>
    </row>
    <row r="856" spans="2:10" ht="30">
      <c r="B856" s="1734">
        <v>90640</v>
      </c>
      <c r="C856" s="1994" t="s">
        <v>2476</v>
      </c>
      <c r="D856" s="1993" t="s">
        <v>81</v>
      </c>
      <c r="E856" s="2002">
        <f t="shared" si="26"/>
        <v>0.88</v>
      </c>
      <c r="F856" s="2078">
        <f t="shared" si="27"/>
        <v>90640</v>
      </c>
      <c r="G856" s="1529"/>
      <c r="H856" s="2002">
        <v>0.88</v>
      </c>
      <c r="I856" s="2002">
        <v>0.88</v>
      </c>
      <c r="J856" s="1992"/>
    </row>
    <row r="857" spans="2:10" ht="30">
      <c r="B857" s="1733">
        <v>90641</v>
      </c>
      <c r="C857" s="2004" t="s">
        <v>2477</v>
      </c>
      <c r="D857" s="2003" t="s">
        <v>81</v>
      </c>
      <c r="E857" s="2005">
        <f t="shared" si="26"/>
        <v>4.3099999999999996</v>
      </c>
      <c r="F857" s="2078">
        <f t="shared" si="27"/>
        <v>90641</v>
      </c>
      <c r="G857" s="1529"/>
      <c r="H857" s="2005">
        <v>4.3099999999999996</v>
      </c>
      <c r="I857" s="2005">
        <v>4.3099999999999996</v>
      </c>
      <c r="J857" s="1992"/>
    </row>
    <row r="858" spans="2:10" ht="30">
      <c r="B858" s="1734">
        <v>90642</v>
      </c>
      <c r="C858" s="1994" t="s">
        <v>2478</v>
      </c>
      <c r="D858" s="1993" t="s">
        <v>81</v>
      </c>
      <c r="E858" s="2002">
        <f t="shared" si="26"/>
        <v>5.69</v>
      </c>
      <c r="F858" s="2078">
        <f t="shared" si="27"/>
        <v>90642</v>
      </c>
      <c r="G858" s="1529"/>
      <c r="H858" s="2002">
        <v>5.69</v>
      </c>
      <c r="I858" s="2002">
        <v>5.69</v>
      </c>
      <c r="J858" s="1992"/>
    </row>
    <row r="859" spans="2:10" ht="30">
      <c r="B859" s="1733">
        <v>90646</v>
      </c>
      <c r="C859" s="2004" t="s">
        <v>2479</v>
      </c>
      <c r="D859" s="2003" t="s">
        <v>81</v>
      </c>
      <c r="E859" s="2005">
        <f t="shared" si="26"/>
        <v>0.57999999999999996</v>
      </c>
      <c r="F859" s="2078">
        <f t="shared" si="27"/>
        <v>90646</v>
      </c>
      <c r="G859" s="1529"/>
      <c r="H859" s="2005">
        <v>0.57999999999999996</v>
      </c>
      <c r="I859" s="2005">
        <v>0.57999999999999996</v>
      </c>
      <c r="J859" s="1992"/>
    </row>
    <row r="860" spans="2:10" ht="30">
      <c r="B860" s="1734">
        <v>90647</v>
      </c>
      <c r="C860" s="1994" t="s">
        <v>2480</v>
      </c>
      <c r="D860" s="1993" t="s">
        <v>81</v>
      </c>
      <c r="E860" s="2002">
        <f t="shared" si="26"/>
        <v>0.13</v>
      </c>
      <c r="F860" s="2078">
        <f t="shared" si="27"/>
        <v>90647</v>
      </c>
      <c r="G860" s="1529"/>
      <c r="H860" s="2002">
        <v>0.13</v>
      </c>
      <c r="I860" s="2002">
        <v>0.13</v>
      </c>
      <c r="J860" s="1992"/>
    </row>
    <row r="861" spans="2:10" ht="30">
      <c r="B861" s="1733">
        <v>90648</v>
      </c>
      <c r="C861" s="2004" t="s">
        <v>2481</v>
      </c>
      <c r="D861" s="2003" t="s">
        <v>81</v>
      </c>
      <c r="E861" s="2005">
        <f t="shared" si="26"/>
        <v>0.63</v>
      </c>
      <c r="F861" s="2078">
        <f t="shared" si="27"/>
        <v>90648</v>
      </c>
      <c r="G861" s="1529"/>
      <c r="H861" s="2005">
        <v>0.63</v>
      </c>
      <c r="I861" s="2005">
        <v>0.63</v>
      </c>
      <c r="J861" s="1992"/>
    </row>
    <row r="862" spans="2:10" ht="30">
      <c r="B862" s="1734">
        <v>90649</v>
      </c>
      <c r="C862" s="1994" t="s">
        <v>2482</v>
      </c>
      <c r="D862" s="1993" t="s">
        <v>81</v>
      </c>
      <c r="E862" s="2002">
        <f t="shared" si="26"/>
        <v>5.13</v>
      </c>
      <c r="F862" s="2078">
        <f t="shared" si="27"/>
        <v>90649</v>
      </c>
      <c r="G862" s="1529"/>
      <c r="H862" s="2002">
        <v>5.13</v>
      </c>
      <c r="I862" s="2002">
        <v>5.13</v>
      </c>
      <c r="J862" s="1992"/>
    </row>
    <row r="863" spans="2:10">
      <c r="B863" s="1733">
        <v>90652</v>
      </c>
      <c r="C863" s="2004" t="s">
        <v>2483</v>
      </c>
      <c r="D863" s="2003" t="s">
        <v>81</v>
      </c>
      <c r="E863" s="2005">
        <f t="shared" si="26"/>
        <v>2.56</v>
      </c>
      <c r="F863" s="2078">
        <f t="shared" si="27"/>
        <v>90652</v>
      </c>
      <c r="G863" s="1529"/>
      <c r="H863" s="2005">
        <v>2.56</v>
      </c>
      <c r="I863" s="2005">
        <v>2.56</v>
      </c>
      <c r="J863" s="1992"/>
    </row>
    <row r="864" spans="2:10">
      <c r="B864" s="1734">
        <v>90653</v>
      </c>
      <c r="C864" s="1994" t="s">
        <v>2484</v>
      </c>
      <c r="D864" s="1993" t="s">
        <v>81</v>
      </c>
      <c r="E864" s="2002">
        <f t="shared" si="26"/>
        <v>0.56999999999999995</v>
      </c>
      <c r="F864" s="2078">
        <f t="shared" si="27"/>
        <v>90653</v>
      </c>
      <c r="G864" s="1529"/>
      <c r="H864" s="2002">
        <v>0.56999999999999995</v>
      </c>
      <c r="I864" s="2002">
        <v>0.56999999999999995</v>
      </c>
      <c r="J864" s="1992"/>
    </row>
    <row r="865" spans="2:10">
      <c r="B865" s="1733">
        <v>90654</v>
      </c>
      <c r="C865" s="2004" t="s">
        <v>2485</v>
      </c>
      <c r="D865" s="2003" t="s">
        <v>81</v>
      </c>
      <c r="E865" s="2005">
        <f t="shared" si="26"/>
        <v>2.8</v>
      </c>
      <c r="F865" s="2078">
        <f t="shared" si="27"/>
        <v>90654</v>
      </c>
      <c r="G865" s="1529"/>
      <c r="H865" s="2005">
        <v>2.8</v>
      </c>
      <c r="I865" s="2005">
        <v>2.8</v>
      </c>
      <c r="J865" s="1992"/>
    </row>
    <row r="866" spans="2:10">
      <c r="B866" s="1734">
        <v>90655</v>
      </c>
      <c r="C866" s="1994" t="s">
        <v>2486</v>
      </c>
      <c r="D866" s="1993" t="s">
        <v>81</v>
      </c>
      <c r="E866" s="2002">
        <f t="shared" si="26"/>
        <v>3.38</v>
      </c>
      <c r="F866" s="2078">
        <f t="shared" si="27"/>
        <v>90655</v>
      </c>
      <c r="G866" s="1529"/>
      <c r="H866" s="2002">
        <v>3.38</v>
      </c>
      <c r="I866" s="2002">
        <v>3.38</v>
      </c>
      <c r="J866" s="1992"/>
    </row>
    <row r="867" spans="2:10">
      <c r="B867" s="1733">
        <v>90658</v>
      </c>
      <c r="C867" s="2004" t="s">
        <v>2487</v>
      </c>
      <c r="D867" s="2003" t="s">
        <v>81</v>
      </c>
      <c r="E867" s="2005">
        <f t="shared" si="26"/>
        <v>2.74</v>
      </c>
      <c r="F867" s="2078">
        <f t="shared" si="27"/>
        <v>90658</v>
      </c>
      <c r="G867" s="1529"/>
      <c r="H867" s="2005">
        <v>2.74</v>
      </c>
      <c r="I867" s="2005">
        <v>2.74</v>
      </c>
      <c r="J867" s="1992"/>
    </row>
    <row r="868" spans="2:10">
      <c r="B868" s="1734">
        <v>90659</v>
      </c>
      <c r="C868" s="1994" t="s">
        <v>2488</v>
      </c>
      <c r="D868" s="1993" t="s">
        <v>81</v>
      </c>
      <c r="E868" s="2002">
        <f t="shared" si="26"/>
        <v>0.61</v>
      </c>
      <c r="F868" s="2078">
        <f t="shared" si="27"/>
        <v>90659</v>
      </c>
      <c r="G868" s="1529"/>
      <c r="H868" s="2002">
        <v>0.61</v>
      </c>
      <c r="I868" s="2002">
        <v>0.61</v>
      </c>
      <c r="J868" s="1992"/>
    </row>
    <row r="869" spans="2:10">
      <c r="B869" s="1733">
        <v>90660</v>
      </c>
      <c r="C869" s="2004" t="s">
        <v>2489</v>
      </c>
      <c r="D869" s="2003" t="s">
        <v>81</v>
      </c>
      <c r="E869" s="2005">
        <f t="shared" si="26"/>
        <v>3</v>
      </c>
      <c r="F869" s="2078">
        <f t="shared" si="27"/>
        <v>90660</v>
      </c>
      <c r="G869" s="1529"/>
      <c r="H869" s="2005">
        <v>3</v>
      </c>
      <c r="I869" s="2005">
        <v>3</v>
      </c>
      <c r="J869" s="1992"/>
    </row>
    <row r="870" spans="2:10">
      <c r="B870" s="1734">
        <v>90661</v>
      </c>
      <c r="C870" s="1994" t="s">
        <v>2490</v>
      </c>
      <c r="D870" s="1993" t="s">
        <v>81</v>
      </c>
      <c r="E870" s="2002">
        <f t="shared" si="26"/>
        <v>3.38</v>
      </c>
      <c r="F870" s="2078">
        <f t="shared" si="27"/>
        <v>90661</v>
      </c>
      <c r="G870" s="1529"/>
      <c r="H870" s="2002">
        <v>3.38</v>
      </c>
      <c r="I870" s="2002">
        <v>3.38</v>
      </c>
      <c r="J870" s="1992"/>
    </row>
    <row r="871" spans="2:10" ht="30">
      <c r="B871" s="1733">
        <v>90664</v>
      </c>
      <c r="C871" s="2004" t="s">
        <v>2491</v>
      </c>
      <c r="D871" s="2003" t="s">
        <v>81</v>
      </c>
      <c r="E871" s="2005">
        <f t="shared" si="26"/>
        <v>3.1</v>
      </c>
      <c r="F871" s="2078">
        <f t="shared" si="27"/>
        <v>90664</v>
      </c>
      <c r="G871" s="1529"/>
      <c r="H871" s="2005">
        <v>3.1</v>
      </c>
      <c r="I871" s="2005">
        <v>3.1</v>
      </c>
      <c r="J871" s="1992"/>
    </row>
    <row r="872" spans="2:10" ht="30">
      <c r="B872" s="1734">
        <v>90665</v>
      </c>
      <c r="C872" s="1994" t="s">
        <v>2492</v>
      </c>
      <c r="D872" s="1993" t="s">
        <v>81</v>
      </c>
      <c r="E872" s="2002">
        <f t="shared" si="26"/>
        <v>0.69</v>
      </c>
      <c r="F872" s="2078">
        <f t="shared" si="27"/>
        <v>90665</v>
      </c>
      <c r="G872" s="1529"/>
      <c r="H872" s="2002">
        <v>0.69</v>
      </c>
      <c r="I872" s="2002">
        <v>0.69</v>
      </c>
      <c r="J872" s="1992"/>
    </row>
    <row r="873" spans="2:10" ht="30">
      <c r="B873" s="1733">
        <v>90666</v>
      </c>
      <c r="C873" s="2004" t="s">
        <v>2493</v>
      </c>
      <c r="D873" s="2003" t="s">
        <v>81</v>
      </c>
      <c r="E873" s="2005">
        <f t="shared" si="26"/>
        <v>3.39</v>
      </c>
      <c r="F873" s="2078">
        <f t="shared" si="27"/>
        <v>90666</v>
      </c>
      <c r="G873" s="1529"/>
      <c r="H873" s="2005">
        <v>3.39</v>
      </c>
      <c r="I873" s="2005">
        <v>3.39</v>
      </c>
      <c r="J873" s="1992"/>
    </row>
    <row r="874" spans="2:10" ht="30">
      <c r="B874" s="1734">
        <v>90667</v>
      </c>
      <c r="C874" s="1994" t="s">
        <v>2494</v>
      </c>
      <c r="D874" s="1993" t="s">
        <v>81</v>
      </c>
      <c r="E874" s="2002">
        <f t="shared" si="26"/>
        <v>10.33</v>
      </c>
      <c r="F874" s="2078">
        <f t="shared" si="27"/>
        <v>90667</v>
      </c>
      <c r="G874" s="1529"/>
      <c r="H874" s="2002">
        <v>10.33</v>
      </c>
      <c r="I874" s="2002">
        <v>10.33</v>
      </c>
      <c r="J874" s="1992"/>
    </row>
    <row r="875" spans="2:10" ht="45">
      <c r="B875" s="1733">
        <v>90670</v>
      </c>
      <c r="C875" s="2004" t="s">
        <v>2495</v>
      </c>
      <c r="D875" s="2003" t="s">
        <v>81</v>
      </c>
      <c r="E875" s="2005">
        <f t="shared" si="26"/>
        <v>112.48</v>
      </c>
      <c r="F875" s="2078">
        <f t="shared" si="27"/>
        <v>90670</v>
      </c>
      <c r="G875" s="1529"/>
      <c r="H875" s="2005">
        <v>112.48</v>
      </c>
      <c r="I875" s="2005">
        <v>112.48</v>
      </c>
      <c r="J875" s="1992"/>
    </row>
    <row r="876" spans="2:10" ht="30">
      <c r="B876" s="1734">
        <v>90671</v>
      </c>
      <c r="C876" s="1994" t="s">
        <v>2496</v>
      </c>
      <c r="D876" s="1993" t="s">
        <v>81</v>
      </c>
      <c r="E876" s="2002">
        <f t="shared" si="26"/>
        <v>29.54</v>
      </c>
      <c r="F876" s="2078">
        <f t="shared" si="27"/>
        <v>90671</v>
      </c>
      <c r="G876" s="1529"/>
      <c r="H876" s="2002">
        <v>29.54</v>
      </c>
      <c r="I876" s="2002">
        <v>29.54</v>
      </c>
      <c r="J876" s="1992"/>
    </row>
    <row r="877" spans="2:10" ht="45">
      <c r="B877" s="1733">
        <v>90672</v>
      </c>
      <c r="C877" s="2004" t="s">
        <v>2497</v>
      </c>
      <c r="D877" s="2003" t="s">
        <v>81</v>
      </c>
      <c r="E877" s="2005">
        <f t="shared" si="26"/>
        <v>140.76</v>
      </c>
      <c r="F877" s="2078">
        <f t="shared" si="27"/>
        <v>90672</v>
      </c>
      <c r="G877" s="1529"/>
      <c r="H877" s="2005">
        <v>140.76</v>
      </c>
      <c r="I877" s="2005">
        <v>140.76</v>
      </c>
      <c r="J877" s="1992"/>
    </row>
    <row r="878" spans="2:10" ht="45">
      <c r="B878" s="1734">
        <v>90673</v>
      </c>
      <c r="C878" s="1994" t="s">
        <v>2498</v>
      </c>
      <c r="D878" s="1993" t="s">
        <v>81</v>
      </c>
      <c r="E878" s="2002">
        <f t="shared" si="26"/>
        <v>140.36000000000001</v>
      </c>
      <c r="F878" s="2078">
        <f t="shared" si="27"/>
        <v>90673</v>
      </c>
      <c r="G878" s="1529"/>
      <c r="H878" s="2002">
        <v>140.36000000000001</v>
      </c>
      <c r="I878" s="2002">
        <v>140.36000000000001</v>
      </c>
      <c r="J878" s="1992"/>
    </row>
    <row r="879" spans="2:10" ht="45">
      <c r="B879" s="1733">
        <v>90676</v>
      </c>
      <c r="C879" s="2004" t="s">
        <v>2499</v>
      </c>
      <c r="D879" s="2003" t="s">
        <v>81</v>
      </c>
      <c r="E879" s="2005">
        <f t="shared" si="26"/>
        <v>57.47</v>
      </c>
      <c r="F879" s="2078">
        <f t="shared" si="27"/>
        <v>90676</v>
      </c>
      <c r="G879" s="1529"/>
      <c r="H879" s="2005">
        <v>57.47</v>
      </c>
      <c r="I879" s="2005">
        <v>57.47</v>
      </c>
      <c r="J879" s="1992"/>
    </row>
    <row r="880" spans="2:10" ht="30">
      <c r="B880" s="1734">
        <v>90677</v>
      </c>
      <c r="C880" s="1994" t="s">
        <v>2500</v>
      </c>
      <c r="D880" s="1993" t="s">
        <v>81</v>
      </c>
      <c r="E880" s="2002">
        <f t="shared" si="26"/>
        <v>15.08</v>
      </c>
      <c r="F880" s="2078">
        <f t="shared" si="27"/>
        <v>90677</v>
      </c>
      <c r="G880" s="1529"/>
      <c r="H880" s="2002">
        <v>15.08</v>
      </c>
      <c r="I880" s="2002">
        <v>15.08</v>
      </c>
      <c r="J880" s="1992"/>
    </row>
    <row r="881" spans="2:10" ht="45">
      <c r="B881" s="1733">
        <v>90678</v>
      </c>
      <c r="C881" s="2004" t="s">
        <v>2501</v>
      </c>
      <c r="D881" s="2003" t="s">
        <v>81</v>
      </c>
      <c r="E881" s="2005">
        <f t="shared" si="26"/>
        <v>71.91</v>
      </c>
      <c r="F881" s="2078">
        <f t="shared" si="27"/>
        <v>90678</v>
      </c>
      <c r="G881" s="1529"/>
      <c r="H881" s="2005">
        <v>71.91</v>
      </c>
      <c r="I881" s="2005">
        <v>71.91</v>
      </c>
      <c r="J881" s="1992"/>
    </row>
    <row r="882" spans="2:10" ht="45">
      <c r="B882" s="1734">
        <v>90679</v>
      </c>
      <c r="C882" s="1994" t="s">
        <v>2502</v>
      </c>
      <c r="D882" s="1993" t="s">
        <v>81</v>
      </c>
      <c r="E882" s="2002">
        <f t="shared" si="26"/>
        <v>71.760000000000005</v>
      </c>
      <c r="F882" s="2078">
        <f t="shared" si="27"/>
        <v>90679</v>
      </c>
      <c r="G882" s="1529"/>
      <c r="H882" s="2002">
        <v>71.760000000000005</v>
      </c>
      <c r="I882" s="2002">
        <v>71.760000000000005</v>
      </c>
      <c r="J882" s="1992"/>
    </row>
    <row r="883" spans="2:10" ht="30">
      <c r="B883" s="1733">
        <v>90682</v>
      </c>
      <c r="C883" s="2004" t="s">
        <v>2503</v>
      </c>
      <c r="D883" s="2003" t="s">
        <v>81</v>
      </c>
      <c r="E883" s="2005">
        <f t="shared" si="26"/>
        <v>23.34</v>
      </c>
      <c r="F883" s="2078">
        <f t="shared" si="27"/>
        <v>90682</v>
      </c>
      <c r="G883" s="1529"/>
      <c r="H883" s="2005">
        <v>23.34</v>
      </c>
      <c r="I883" s="2005">
        <v>23.34</v>
      </c>
      <c r="J883" s="1992"/>
    </row>
    <row r="884" spans="2:10" ht="30">
      <c r="B884" s="1734">
        <v>90683</v>
      </c>
      <c r="C884" s="1994" t="s">
        <v>2504</v>
      </c>
      <c r="D884" s="1993" t="s">
        <v>81</v>
      </c>
      <c r="E884" s="2002">
        <f t="shared" si="26"/>
        <v>5.25</v>
      </c>
      <c r="F884" s="2078">
        <f t="shared" si="27"/>
        <v>90683</v>
      </c>
      <c r="G884" s="1529"/>
      <c r="H884" s="2002">
        <v>5.25</v>
      </c>
      <c r="I884" s="2002">
        <v>5.25</v>
      </c>
      <c r="J884" s="1992"/>
    </row>
    <row r="885" spans="2:10" ht="30">
      <c r="B885" s="1733">
        <v>90684</v>
      </c>
      <c r="C885" s="2004" t="s">
        <v>2505</v>
      </c>
      <c r="D885" s="2003" t="s">
        <v>81</v>
      </c>
      <c r="E885" s="2005">
        <f t="shared" si="26"/>
        <v>25.53</v>
      </c>
      <c r="F885" s="2078">
        <f t="shared" si="27"/>
        <v>90684</v>
      </c>
      <c r="G885" s="1529"/>
      <c r="H885" s="2005">
        <v>25.53</v>
      </c>
      <c r="I885" s="2005">
        <v>25.53</v>
      </c>
      <c r="J885" s="1992"/>
    </row>
    <row r="886" spans="2:10" ht="30">
      <c r="B886" s="1734">
        <v>90685</v>
      </c>
      <c r="C886" s="1994" t="s">
        <v>2506</v>
      </c>
      <c r="D886" s="1993" t="s">
        <v>81</v>
      </c>
      <c r="E886" s="2002">
        <f t="shared" si="26"/>
        <v>44.49</v>
      </c>
      <c r="F886" s="2078">
        <f t="shared" si="27"/>
        <v>90685</v>
      </c>
      <c r="G886" s="1529"/>
      <c r="H886" s="2002">
        <v>44.49</v>
      </c>
      <c r="I886" s="2002">
        <v>44.49</v>
      </c>
      <c r="J886" s="1992"/>
    </row>
    <row r="887" spans="2:10" ht="30">
      <c r="B887" s="1733">
        <v>90688</v>
      </c>
      <c r="C887" s="2004" t="s">
        <v>2507</v>
      </c>
      <c r="D887" s="2003" t="s">
        <v>81</v>
      </c>
      <c r="E887" s="2005">
        <f t="shared" si="26"/>
        <v>11.6</v>
      </c>
      <c r="F887" s="2078">
        <f t="shared" si="27"/>
        <v>90688</v>
      </c>
      <c r="G887" s="1529"/>
      <c r="H887" s="2005">
        <v>11.6</v>
      </c>
      <c r="I887" s="2005">
        <v>11.6</v>
      </c>
      <c r="J887" s="1992"/>
    </row>
    <row r="888" spans="2:10" ht="30">
      <c r="B888" s="1734">
        <v>90689</v>
      </c>
      <c r="C888" s="1994" t="s">
        <v>2508</v>
      </c>
      <c r="D888" s="1993" t="s">
        <v>81</v>
      </c>
      <c r="E888" s="2002">
        <f t="shared" si="26"/>
        <v>2.23</v>
      </c>
      <c r="F888" s="2078">
        <f t="shared" si="27"/>
        <v>90689</v>
      </c>
      <c r="G888" s="1529"/>
      <c r="H888" s="2002">
        <v>2.23</v>
      </c>
      <c r="I888" s="2002">
        <v>2.23</v>
      </c>
      <c r="J888" s="1992"/>
    </row>
    <row r="889" spans="2:10" ht="30">
      <c r="B889" s="1733">
        <v>90690</v>
      </c>
      <c r="C889" s="2004" t="s">
        <v>2509</v>
      </c>
      <c r="D889" s="2003" t="s">
        <v>81</v>
      </c>
      <c r="E889" s="2005">
        <f t="shared" si="26"/>
        <v>14.5</v>
      </c>
      <c r="F889" s="2078">
        <f t="shared" si="27"/>
        <v>90690</v>
      </c>
      <c r="G889" s="1529"/>
      <c r="H889" s="2005">
        <v>14.5</v>
      </c>
      <c r="I889" s="2005">
        <v>14.5</v>
      </c>
      <c r="J889" s="1992"/>
    </row>
    <row r="890" spans="2:10" ht="30">
      <c r="B890" s="1734">
        <v>90691</v>
      </c>
      <c r="C890" s="1994" t="s">
        <v>2510</v>
      </c>
      <c r="D890" s="1993" t="s">
        <v>81</v>
      </c>
      <c r="E890" s="2002">
        <f t="shared" si="26"/>
        <v>24.6</v>
      </c>
      <c r="F890" s="2078">
        <f t="shared" si="27"/>
        <v>90691</v>
      </c>
      <c r="G890" s="1529"/>
      <c r="H890" s="2002">
        <v>24.6</v>
      </c>
      <c r="I890" s="2002">
        <v>24.6</v>
      </c>
      <c r="J890" s="1992"/>
    </row>
    <row r="891" spans="2:10" ht="30">
      <c r="B891" s="1733">
        <v>90957</v>
      </c>
      <c r="C891" s="2004" t="s">
        <v>878</v>
      </c>
      <c r="D891" s="2003" t="s">
        <v>81</v>
      </c>
      <c r="E891" s="2005">
        <f t="shared" si="26"/>
        <v>1.92</v>
      </c>
      <c r="F891" s="2078">
        <f t="shared" si="27"/>
        <v>90957</v>
      </c>
      <c r="G891" s="1529"/>
      <c r="H891" s="2005">
        <v>1.92</v>
      </c>
      <c r="I891" s="2005">
        <v>1.92</v>
      </c>
      <c r="J891" s="1992"/>
    </row>
    <row r="892" spans="2:10" ht="30">
      <c r="B892" s="1734">
        <v>90958</v>
      </c>
      <c r="C892" s="1994" t="s">
        <v>879</v>
      </c>
      <c r="D892" s="1993" t="s">
        <v>81</v>
      </c>
      <c r="E892" s="2002">
        <f t="shared" si="26"/>
        <v>0.5</v>
      </c>
      <c r="F892" s="2078">
        <f t="shared" si="27"/>
        <v>90958</v>
      </c>
      <c r="G892" s="1529"/>
      <c r="H892" s="2002">
        <v>0.5</v>
      </c>
      <c r="I892" s="2002">
        <v>0.5</v>
      </c>
      <c r="J892" s="1992"/>
    </row>
    <row r="893" spans="2:10" ht="30">
      <c r="B893" s="1733">
        <v>90960</v>
      </c>
      <c r="C893" s="2004" t="s">
        <v>880</v>
      </c>
      <c r="D893" s="2003" t="s">
        <v>81</v>
      </c>
      <c r="E893" s="2005">
        <f t="shared" si="26"/>
        <v>2.56</v>
      </c>
      <c r="F893" s="2078">
        <f t="shared" si="27"/>
        <v>90960</v>
      </c>
      <c r="G893" s="1529"/>
      <c r="H893" s="2005">
        <v>2.56</v>
      </c>
      <c r="I893" s="2005">
        <v>2.56</v>
      </c>
      <c r="J893" s="1992"/>
    </row>
    <row r="894" spans="2:10" ht="30">
      <c r="B894" s="1734">
        <v>90961</v>
      </c>
      <c r="C894" s="1994" t="s">
        <v>881</v>
      </c>
      <c r="D894" s="1993" t="s">
        <v>81</v>
      </c>
      <c r="E894" s="2002">
        <f t="shared" si="26"/>
        <v>0.67</v>
      </c>
      <c r="F894" s="2078">
        <f t="shared" si="27"/>
        <v>90961</v>
      </c>
      <c r="G894" s="1529"/>
      <c r="H894" s="2002">
        <v>0.67</v>
      </c>
      <c r="I894" s="2002">
        <v>0.67</v>
      </c>
      <c r="J894" s="1992"/>
    </row>
    <row r="895" spans="2:10" ht="30">
      <c r="B895" s="1733">
        <v>90962</v>
      </c>
      <c r="C895" s="2004" t="s">
        <v>882</v>
      </c>
      <c r="D895" s="2003" t="s">
        <v>81</v>
      </c>
      <c r="E895" s="2005">
        <f t="shared" si="26"/>
        <v>3.21</v>
      </c>
      <c r="F895" s="2078">
        <f t="shared" si="27"/>
        <v>90962</v>
      </c>
      <c r="G895" s="1529"/>
      <c r="H895" s="2005">
        <v>3.21</v>
      </c>
      <c r="I895" s="2005">
        <v>3.21</v>
      </c>
      <c r="J895" s="1992"/>
    </row>
    <row r="896" spans="2:10" ht="30">
      <c r="B896" s="1734">
        <v>90963</v>
      </c>
      <c r="C896" s="1994" t="s">
        <v>2511</v>
      </c>
      <c r="D896" s="1993" t="s">
        <v>81</v>
      </c>
      <c r="E896" s="2002">
        <f t="shared" si="26"/>
        <v>10.33</v>
      </c>
      <c r="F896" s="2078">
        <f t="shared" si="27"/>
        <v>90963</v>
      </c>
      <c r="G896" s="1529"/>
      <c r="H896" s="2002">
        <v>10.33</v>
      </c>
      <c r="I896" s="2002">
        <v>10.33</v>
      </c>
      <c r="J896" s="1992"/>
    </row>
    <row r="897" spans="2:10" ht="30">
      <c r="B897" s="1733">
        <v>90968</v>
      </c>
      <c r="C897" s="2004" t="s">
        <v>2512</v>
      </c>
      <c r="D897" s="2003" t="s">
        <v>81</v>
      </c>
      <c r="E897" s="2005">
        <f t="shared" si="26"/>
        <v>2.57</v>
      </c>
      <c r="F897" s="2078">
        <f t="shared" si="27"/>
        <v>90968</v>
      </c>
      <c r="G897" s="1529"/>
      <c r="H897" s="2005">
        <v>2.57</v>
      </c>
      <c r="I897" s="2005">
        <v>2.57</v>
      </c>
      <c r="J897" s="1992"/>
    </row>
    <row r="898" spans="2:10" ht="30">
      <c r="B898" s="1734">
        <v>90969</v>
      </c>
      <c r="C898" s="1994" t="s">
        <v>2513</v>
      </c>
      <c r="D898" s="1993" t="s">
        <v>81</v>
      </c>
      <c r="E898" s="2002">
        <f t="shared" si="26"/>
        <v>0.67</v>
      </c>
      <c r="F898" s="2078">
        <f t="shared" si="27"/>
        <v>90969</v>
      </c>
      <c r="G898" s="1529"/>
      <c r="H898" s="2002">
        <v>0.67</v>
      </c>
      <c r="I898" s="2002">
        <v>0.67</v>
      </c>
      <c r="J898" s="1992"/>
    </row>
    <row r="899" spans="2:10" ht="30">
      <c r="B899" s="1733">
        <v>90970</v>
      </c>
      <c r="C899" s="2004" t="s">
        <v>2514</v>
      </c>
      <c r="D899" s="2003" t="s">
        <v>81</v>
      </c>
      <c r="E899" s="2005">
        <f t="shared" ref="E899:E962" si="28">IF($K$2=$H$1,H899,I899)</f>
        <v>3.22</v>
      </c>
      <c r="F899" s="2078">
        <f t="shared" ref="F899:F962" si="29">IF(LEN($B899)=7,CONCATENATE(MID($B899,1,6),"00",RIGHT($B899,1)),IF(LEN($B899)=8,CONCATENATE(MID($B899,1,6),"0",RIGHT($B899,2)),$B899))</f>
        <v>90970</v>
      </c>
      <c r="G899" s="1529"/>
      <c r="H899" s="2005">
        <v>3.22</v>
      </c>
      <c r="I899" s="2005">
        <v>3.22</v>
      </c>
      <c r="J899" s="1992"/>
    </row>
    <row r="900" spans="2:10" ht="30">
      <c r="B900" s="1734">
        <v>90971</v>
      </c>
      <c r="C900" s="1994" t="s">
        <v>2515</v>
      </c>
      <c r="D900" s="1993" t="s">
        <v>81</v>
      </c>
      <c r="E900" s="2002">
        <f t="shared" si="28"/>
        <v>41.84</v>
      </c>
      <c r="F900" s="2078">
        <f t="shared" si="29"/>
        <v>90971</v>
      </c>
      <c r="G900" s="1529"/>
      <c r="H900" s="2002">
        <v>41.84</v>
      </c>
      <c r="I900" s="2002">
        <v>41.84</v>
      </c>
      <c r="J900" s="1992"/>
    </row>
    <row r="901" spans="2:10" ht="30">
      <c r="B901" s="1733">
        <v>90975</v>
      </c>
      <c r="C901" s="2004" t="s">
        <v>883</v>
      </c>
      <c r="D901" s="2003" t="s">
        <v>81</v>
      </c>
      <c r="E901" s="2005">
        <f t="shared" si="28"/>
        <v>6.54</v>
      </c>
      <c r="F901" s="2078">
        <f t="shared" si="29"/>
        <v>90975</v>
      </c>
      <c r="G901" s="1529"/>
      <c r="H901" s="2005">
        <v>6.54</v>
      </c>
      <c r="I901" s="2005">
        <v>6.54</v>
      </c>
      <c r="J901" s="1992"/>
    </row>
    <row r="902" spans="2:10" ht="30">
      <c r="B902" s="1734">
        <v>90976</v>
      </c>
      <c r="C902" s="1994" t="s">
        <v>884</v>
      </c>
      <c r="D902" s="1993" t="s">
        <v>81</v>
      </c>
      <c r="E902" s="2002">
        <f t="shared" si="28"/>
        <v>1.71</v>
      </c>
      <c r="F902" s="2078">
        <f t="shared" si="29"/>
        <v>90976</v>
      </c>
      <c r="G902" s="1529"/>
      <c r="H902" s="2002">
        <v>1.71</v>
      </c>
      <c r="I902" s="2002">
        <v>1.71</v>
      </c>
      <c r="J902" s="1992"/>
    </row>
    <row r="903" spans="2:10" ht="30">
      <c r="B903" s="1733">
        <v>90977</v>
      </c>
      <c r="C903" s="2004" t="s">
        <v>885</v>
      </c>
      <c r="D903" s="2003" t="s">
        <v>81</v>
      </c>
      <c r="E903" s="2005">
        <f t="shared" si="28"/>
        <v>8.18</v>
      </c>
      <c r="F903" s="2078">
        <f t="shared" si="29"/>
        <v>90977</v>
      </c>
      <c r="G903" s="1529"/>
      <c r="H903" s="2005">
        <v>8.18</v>
      </c>
      <c r="I903" s="2005">
        <v>8.18</v>
      </c>
      <c r="J903" s="1992"/>
    </row>
    <row r="904" spans="2:10" ht="30">
      <c r="B904" s="1734">
        <v>90978</v>
      </c>
      <c r="C904" s="1994" t="s">
        <v>2516</v>
      </c>
      <c r="D904" s="1993" t="s">
        <v>81</v>
      </c>
      <c r="E904" s="2002">
        <f t="shared" si="28"/>
        <v>108.49</v>
      </c>
      <c r="F904" s="2078">
        <f t="shared" si="29"/>
        <v>90978</v>
      </c>
      <c r="G904" s="1529"/>
      <c r="H904" s="2002">
        <v>108.49</v>
      </c>
      <c r="I904" s="2002">
        <v>108.49</v>
      </c>
      <c r="J904" s="1992"/>
    </row>
    <row r="905" spans="2:10" ht="30">
      <c r="B905" s="1733">
        <v>90992</v>
      </c>
      <c r="C905" s="2004" t="s">
        <v>2517</v>
      </c>
      <c r="D905" s="2003" t="s">
        <v>81</v>
      </c>
      <c r="E905" s="2005">
        <f t="shared" si="28"/>
        <v>3.05</v>
      </c>
      <c r="F905" s="2078">
        <f t="shared" si="29"/>
        <v>90992</v>
      </c>
      <c r="G905" s="1529"/>
      <c r="H905" s="2005">
        <v>3.05</v>
      </c>
      <c r="I905" s="2005">
        <v>3.05</v>
      </c>
      <c r="J905" s="1992"/>
    </row>
    <row r="906" spans="2:10" ht="30">
      <c r="B906" s="1734">
        <v>90993</v>
      </c>
      <c r="C906" s="1994" t="s">
        <v>2518</v>
      </c>
      <c r="D906" s="1993" t="s">
        <v>81</v>
      </c>
      <c r="E906" s="2002">
        <f t="shared" si="28"/>
        <v>0.8</v>
      </c>
      <c r="F906" s="2078">
        <f t="shared" si="29"/>
        <v>90993</v>
      </c>
      <c r="G906" s="1529"/>
      <c r="H906" s="2002">
        <v>0.8</v>
      </c>
      <c r="I906" s="2002">
        <v>0.8</v>
      </c>
      <c r="J906" s="1992"/>
    </row>
    <row r="907" spans="2:10" ht="30">
      <c r="B907" s="1733">
        <v>90994</v>
      </c>
      <c r="C907" s="2004" t="s">
        <v>2519</v>
      </c>
      <c r="D907" s="2003" t="s">
        <v>81</v>
      </c>
      <c r="E907" s="2005">
        <f t="shared" si="28"/>
        <v>3.82</v>
      </c>
      <c r="F907" s="2078">
        <f t="shared" si="29"/>
        <v>90994</v>
      </c>
      <c r="G907" s="1529"/>
      <c r="H907" s="2005">
        <v>3.82</v>
      </c>
      <c r="I907" s="2005">
        <v>3.82</v>
      </c>
      <c r="J907" s="1992"/>
    </row>
    <row r="908" spans="2:10" ht="30">
      <c r="B908" s="1734">
        <v>90995</v>
      </c>
      <c r="C908" s="1994" t="s">
        <v>2520</v>
      </c>
      <c r="D908" s="1993" t="s">
        <v>81</v>
      </c>
      <c r="E908" s="2002">
        <f t="shared" si="28"/>
        <v>56.82</v>
      </c>
      <c r="F908" s="2078">
        <f t="shared" si="29"/>
        <v>90995</v>
      </c>
      <c r="G908" s="1529"/>
      <c r="H908" s="2002">
        <v>56.82</v>
      </c>
      <c r="I908" s="2002">
        <v>56.82</v>
      </c>
      <c r="J908" s="1992"/>
    </row>
    <row r="909" spans="2:10" ht="45">
      <c r="B909" s="1733">
        <v>91021</v>
      </c>
      <c r="C909" s="2004" t="s">
        <v>2521</v>
      </c>
      <c r="D909" s="2003" t="s">
        <v>81</v>
      </c>
      <c r="E909" s="2005">
        <f t="shared" si="28"/>
        <v>3.11</v>
      </c>
      <c r="F909" s="2078">
        <f t="shared" si="29"/>
        <v>91021</v>
      </c>
      <c r="G909" s="1529"/>
      <c r="H909" s="2005">
        <v>3.11</v>
      </c>
      <c r="I909" s="2005">
        <v>3.11</v>
      </c>
      <c r="J909" s="1992"/>
    </row>
    <row r="910" spans="2:10" ht="30">
      <c r="B910" s="1734">
        <v>91026</v>
      </c>
      <c r="C910" s="1994" t="s">
        <v>886</v>
      </c>
      <c r="D910" s="1993" t="s">
        <v>81</v>
      </c>
      <c r="E910" s="2002">
        <f t="shared" si="28"/>
        <v>9.94</v>
      </c>
      <c r="F910" s="2078">
        <f t="shared" si="29"/>
        <v>91026</v>
      </c>
      <c r="G910" s="1529"/>
      <c r="H910" s="2002">
        <v>9.94</v>
      </c>
      <c r="I910" s="2002">
        <v>9.94</v>
      </c>
      <c r="J910" s="1992"/>
    </row>
    <row r="911" spans="2:10" ht="30">
      <c r="B911" s="1733">
        <v>91027</v>
      </c>
      <c r="C911" s="2004" t="s">
        <v>887</v>
      </c>
      <c r="D911" s="2003" t="s">
        <v>81</v>
      </c>
      <c r="E911" s="2005">
        <f t="shared" si="28"/>
        <v>3.96</v>
      </c>
      <c r="F911" s="2078">
        <f t="shared" si="29"/>
        <v>91027</v>
      </c>
      <c r="G911" s="1529"/>
      <c r="H911" s="2005">
        <v>3.96</v>
      </c>
      <c r="I911" s="2005">
        <v>3.96</v>
      </c>
      <c r="J911" s="1992"/>
    </row>
    <row r="912" spans="2:10" ht="30">
      <c r="B912" s="1734">
        <v>91028</v>
      </c>
      <c r="C912" s="1994" t="s">
        <v>888</v>
      </c>
      <c r="D912" s="1993" t="s">
        <v>81</v>
      </c>
      <c r="E912" s="2002">
        <f t="shared" si="28"/>
        <v>0.8</v>
      </c>
      <c r="F912" s="2078">
        <f t="shared" si="29"/>
        <v>91028</v>
      </c>
      <c r="G912" s="1529"/>
      <c r="H912" s="2002">
        <v>0.8</v>
      </c>
      <c r="I912" s="2002">
        <v>0.8</v>
      </c>
      <c r="J912" s="1992"/>
    </row>
    <row r="913" spans="2:10" ht="30">
      <c r="B913" s="1733">
        <v>91029</v>
      </c>
      <c r="C913" s="2004" t="s">
        <v>889</v>
      </c>
      <c r="D913" s="2003" t="s">
        <v>81</v>
      </c>
      <c r="E913" s="2005">
        <f t="shared" si="28"/>
        <v>18.649999999999999</v>
      </c>
      <c r="F913" s="2078">
        <f t="shared" si="29"/>
        <v>91029</v>
      </c>
      <c r="G913" s="1529"/>
      <c r="H913" s="2005">
        <v>18.649999999999999</v>
      </c>
      <c r="I913" s="2005">
        <v>18.649999999999999</v>
      </c>
      <c r="J913" s="1992"/>
    </row>
    <row r="914" spans="2:10" ht="30">
      <c r="B914" s="1734">
        <v>91030</v>
      </c>
      <c r="C914" s="1994" t="s">
        <v>890</v>
      </c>
      <c r="D914" s="1993" t="s">
        <v>81</v>
      </c>
      <c r="E914" s="2002">
        <f t="shared" si="28"/>
        <v>119.34</v>
      </c>
      <c r="F914" s="2078">
        <f t="shared" si="29"/>
        <v>91030</v>
      </c>
      <c r="G914" s="1529"/>
      <c r="H914" s="2002">
        <v>119.34</v>
      </c>
      <c r="I914" s="2002">
        <v>119.34</v>
      </c>
      <c r="J914" s="1992"/>
    </row>
    <row r="915" spans="2:10" ht="30">
      <c r="B915" s="1733">
        <v>91273</v>
      </c>
      <c r="C915" s="2004" t="s">
        <v>2522</v>
      </c>
      <c r="D915" s="2003" t="s">
        <v>81</v>
      </c>
      <c r="E915" s="2005">
        <f t="shared" si="28"/>
        <v>0.45</v>
      </c>
      <c r="F915" s="2078">
        <f t="shared" si="29"/>
        <v>91273</v>
      </c>
      <c r="G915" s="1529"/>
      <c r="H915" s="2005">
        <v>0.45</v>
      </c>
      <c r="I915" s="2005">
        <v>0.45</v>
      </c>
      <c r="J915" s="1992"/>
    </row>
    <row r="916" spans="2:10" ht="30">
      <c r="B916" s="1734">
        <v>91274</v>
      </c>
      <c r="C916" s="1994" t="s">
        <v>2523</v>
      </c>
      <c r="D916" s="1993" t="s">
        <v>81</v>
      </c>
      <c r="E916" s="2002">
        <f t="shared" si="28"/>
        <v>0.11</v>
      </c>
      <c r="F916" s="2078">
        <f t="shared" si="29"/>
        <v>91274</v>
      </c>
      <c r="G916" s="1529"/>
      <c r="H916" s="2002">
        <v>0.11</v>
      </c>
      <c r="I916" s="2002">
        <v>0.11</v>
      </c>
      <c r="J916" s="1992"/>
    </row>
    <row r="917" spans="2:10" ht="30">
      <c r="B917" s="1733">
        <v>91275</v>
      </c>
      <c r="C917" s="2004" t="s">
        <v>2524</v>
      </c>
      <c r="D917" s="2003" t="s">
        <v>81</v>
      </c>
      <c r="E917" s="2005">
        <f t="shared" si="28"/>
        <v>0.56999999999999995</v>
      </c>
      <c r="F917" s="2078">
        <f t="shared" si="29"/>
        <v>91275</v>
      </c>
      <c r="G917" s="1529"/>
      <c r="H917" s="2005">
        <v>0.56999999999999995</v>
      </c>
      <c r="I917" s="2005">
        <v>0.56999999999999995</v>
      </c>
      <c r="J917" s="1992"/>
    </row>
    <row r="918" spans="2:10" ht="30">
      <c r="B918" s="1734">
        <v>91276</v>
      </c>
      <c r="C918" s="1994" t="s">
        <v>2525</v>
      </c>
      <c r="D918" s="1993" t="s">
        <v>81</v>
      </c>
      <c r="E918" s="2002">
        <f t="shared" si="28"/>
        <v>3.84</v>
      </c>
      <c r="F918" s="2078">
        <f t="shared" si="29"/>
        <v>91276</v>
      </c>
      <c r="G918" s="1529"/>
      <c r="H918" s="2002">
        <v>3.84</v>
      </c>
      <c r="I918" s="2002">
        <v>3.84</v>
      </c>
      <c r="J918" s="1992"/>
    </row>
    <row r="919" spans="2:10" ht="30">
      <c r="B919" s="1733">
        <v>91279</v>
      </c>
      <c r="C919" s="2004" t="s">
        <v>2526</v>
      </c>
      <c r="D919" s="2003" t="s">
        <v>81</v>
      </c>
      <c r="E919" s="2005">
        <f t="shared" si="28"/>
        <v>0.88</v>
      </c>
      <c r="F919" s="2078">
        <f t="shared" si="29"/>
        <v>91279</v>
      </c>
      <c r="G919" s="1529"/>
      <c r="H919" s="2005">
        <v>0.88</v>
      </c>
      <c r="I919" s="2005">
        <v>0.88</v>
      </c>
      <c r="J919" s="1992"/>
    </row>
    <row r="920" spans="2:10" ht="30">
      <c r="B920" s="1734">
        <v>91280</v>
      </c>
      <c r="C920" s="1994" t="s">
        <v>2527</v>
      </c>
      <c r="D920" s="1993" t="s">
        <v>81</v>
      </c>
      <c r="E920" s="2002">
        <f t="shared" si="28"/>
        <v>0.19</v>
      </c>
      <c r="F920" s="2078">
        <f t="shared" si="29"/>
        <v>91280</v>
      </c>
      <c r="G920" s="1529"/>
      <c r="H920" s="2002">
        <v>0.19</v>
      </c>
      <c r="I920" s="2002">
        <v>0.19</v>
      </c>
      <c r="J920" s="1992"/>
    </row>
    <row r="921" spans="2:10" ht="30">
      <c r="B921" s="1733">
        <v>91281</v>
      </c>
      <c r="C921" s="2004" t="s">
        <v>2528</v>
      </c>
      <c r="D921" s="2003" t="s">
        <v>81</v>
      </c>
      <c r="E921" s="2005">
        <f t="shared" si="28"/>
        <v>1.1100000000000001</v>
      </c>
      <c r="F921" s="2078">
        <f t="shared" si="29"/>
        <v>91281</v>
      </c>
      <c r="G921" s="1529"/>
      <c r="H921" s="2005">
        <v>1.1100000000000001</v>
      </c>
      <c r="I921" s="2005">
        <v>1.1100000000000001</v>
      </c>
      <c r="J921" s="1992"/>
    </row>
    <row r="922" spans="2:10" ht="30">
      <c r="B922" s="1734">
        <v>91282</v>
      </c>
      <c r="C922" s="1994" t="s">
        <v>2529</v>
      </c>
      <c r="D922" s="1993" t="s">
        <v>81</v>
      </c>
      <c r="E922" s="2002">
        <f t="shared" si="28"/>
        <v>9.2100000000000009</v>
      </c>
      <c r="F922" s="2078">
        <f t="shared" si="29"/>
        <v>91282</v>
      </c>
      <c r="G922" s="1529"/>
      <c r="H922" s="2002">
        <v>9.2100000000000009</v>
      </c>
      <c r="I922" s="2002">
        <v>9.2100000000000009</v>
      </c>
      <c r="J922" s="1992"/>
    </row>
    <row r="923" spans="2:10" ht="30">
      <c r="B923" s="1733">
        <v>91354</v>
      </c>
      <c r="C923" s="2004" t="s">
        <v>891</v>
      </c>
      <c r="D923" s="2003" t="s">
        <v>81</v>
      </c>
      <c r="E923" s="2005">
        <f t="shared" si="28"/>
        <v>7.7</v>
      </c>
      <c r="F923" s="2078">
        <f t="shared" si="29"/>
        <v>91354</v>
      </c>
      <c r="G923" s="1529"/>
      <c r="H923" s="2005">
        <v>7.7</v>
      </c>
      <c r="I923" s="2005">
        <v>7.7</v>
      </c>
      <c r="J923" s="1992"/>
    </row>
    <row r="924" spans="2:10" ht="30">
      <c r="B924" s="1734">
        <v>91355</v>
      </c>
      <c r="C924" s="1994" t="s">
        <v>892</v>
      </c>
      <c r="D924" s="1993" t="s">
        <v>81</v>
      </c>
      <c r="E924" s="2002">
        <f t="shared" si="28"/>
        <v>3.07</v>
      </c>
      <c r="F924" s="2078">
        <f t="shared" si="29"/>
        <v>91355</v>
      </c>
      <c r="G924" s="1529"/>
      <c r="H924" s="2002">
        <v>3.07</v>
      </c>
      <c r="I924" s="2002">
        <v>3.07</v>
      </c>
      <c r="J924" s="1992"/>
    </row>
    <row r="925" spans="2:10" ht="30">
      <c r="B925" s="1733">
        <v>91356</v>
      </c>
      <c r="C925" s="2004" t="s">
        <v>893</v>
      </c>
      <c r="D925" s="2003" t="s">
        <v>81</v>
      </c>
      <c r="E925" s="2005">
        <f t="shared" si="28"/>
        <v>0.62</v>
      </c>
      <c r="F925" s="2078">
        <f t="shared" si="29"/>
        <v>91356</v>
      </c>
      <c r="G925" s="1529"/>
      <c r="H925" s="2005">
        <v>0.62</v>
      </c>
      <c r="I925" s="2005">
        <v>0.62</v>
      </c>
      <c r="J925" s="1992"/>
    </row>
    <row r="926" spans="2:10" ht="30">
      <c r="B926" s="1734">
        <v>91359</v>
      </c>
      <c r="C926" s="1994" t="s">
        <v>2530</v>
      </c>
      <c r="D926" s="1993" t="s">
        <v>81</v>
      </c>
      <c r="E926" s="2002">
        <f t="shared" si="28"/>
        <v>8.5399999999999991</v>
      </c>
      <c r="F926" s="2078">
        <f t="shared" si="29"/>
        <v>91359</v>
      </c>
      <c r="G926" s="1529"/>
      <c r="H926" s="2002">
        <v>8.5399999999999991</v>
      </c>
      <c r="I926" s="2002">
        <v>8.5399999999999991</v>
      </c>
      <c r="J926" s="1992"/>
    </row>
    <row r="927" spans="2:10" ht="30">
      <c r="B927" s="1733">
        <v>91360</v>
      </c>
      <c r="C927" s="2004" t="s">
        <v>2531</v>
      </c>
      <c r="D927" s="2003" t="s">
        <v>81</v>
      </c>
      <c r="E927" s="2005">
        <f t="shared" si="28"/>
        <v>3.4</v>
      </c>
      <c r="F927" s="2078">
        <f t="shared" si="29"/>
        <v>91360</v>
      </c>
      <c r="G927" s="1529"/>
      <c r="H927" s="2005">
        <v>3.4</v>
      </c>
      <c r="I927" s="2005">
        <v>3.4</v>
      </c>
      <c r="J927" s="1992"/>
    </row>
    <row r="928" spans="2:10" ht="30">
      <c r="B928" s="1734">
        <v>91361</v>
      </c>
      <c r="C928" s="1994" t="s">
        <v>2532</v>
      </c>
      <c r="D928" s="1993" t="s">
        <v>81</v>
      </c>
      <c r="E928" s="2002">
        <f t="shared" si="28"/>
        <v>0.69</v>
      </c>
      <c r="F928" s="2078">
        <f t="shared" si="29"/>
        <v>91361</v>
      </c>
      <c r="G928" s="1529"/>
      <c r="H928" s="2002">
        <v>0.69</v>
      </c>
      <c r="I928" s="2002">
        <v>0.69</v>
      </c>
      <c r="J928" s="1992"/>
    </row>
    <row r="929" spans="2:10" ht="30">
      <c r="B929" s="1733">
        <v>91367</v>
      </c>
      <c r="C929" s="2004" t="s">
        <v>2533</v>
      </c>
      <c r="D929" s="2003" t="s">
        <v>81</v>
      </c>
      <c r="E929" s="2005">
        <f t="shared" si="28"/>
        <v>11.33</v>
      </c>
      <c r="F929" s="2078">
        <f t="shared" si="29"/>
        <v>91367</v>
      </c>
      <c r="G929" s="1529"/>
      <c r="H929" s="2005">
        <v>11.33</v>
      </c>
      <c r="I929" s="2005">
        <v>11.33</v>
      </c>
      <c r="J929" s="1992"/>
    </row>
    <row r="930" spans="2:10" ht="30">
      <c r="B930" s="1734">
        <v>91368</v>
      </c>
      <c r="C930" s="1994" t="s">
        <v>2534</v>
      </c>
      <c r="D930" s="1993" t="s">
        <v>81</v>
      </c>
      <c r="E930" s="2002">
        <f t="shared" si="28"/>
        <v>3.96</v>
      </c>
      <c r="F930" s="2078">
        <f t="shared" si="29"/>
        <v>91368</v>
      </c>
      <c r="G930" s="1529"/>
      <c r="H930" s="2002">
        <v>3.96</v>
      </c>
      <c r="I930" s="2002">
        <v>3.96</v>
      </c>
      <c r="J930" s="1992"/>
    </row>
    <row r="931" spans="2:10" ht="30">
      <c r="B931" s="1733">
        <v>91369</v>
      </c>
      <c r="C931" s="2004" t="s">
        <v>2535</v>
      </c>
      <c r="D931" s="2003" t="s">
        <v>81</v>
      </c>
      <c r="E931" s="2005">
        <f t="shared" si="28"/>
        <v>0.82</v>
      </c>
      <c r="F931" s="2078">
        <f t="shared" si="29"/>
        <v>91369</v>
      </c>
      <c r="G931" s="1529"/>
      <c r="H931" s="2005">
        <v>0.82</v>
      </c>
      <c r="I931" s="2005">
        <v>0.82</v>
      </c>
      <c r="J931" s="1992"/>
    </row>
    <row r="932" spans="2:10" ht="30">
      <c r="B932" s="1734">
        <v>91375</v>
      </c>
      <c r="C932" s="1994" t="s">
        <v>2536</v>
      </c>
      <c r="D932" s="1993" t="s">
        <v>81</v>
      </c>
      <c r="E932" s="2002">
        <f t="shared" si="28"/>
        <v>6.48</v>
      </c>
      <c r="F932" s="2078">
        <f t="shared" si="29"/>
        <v>91375</v>
      </c>
      <c r="G932" s="1529"/>
      <c r="H932" s="2002">
        <v>6.48</v>
      </c>
      <c r="I932" s="2002">
        <v>6.48</v>
      </c>
      <c r="J932" s="1992"/>
    </row>
    <row r="933" spans="2:10" ht="30">
      <c r="B933" s="1733">
        <v>91376</v>
      </c>
      <c r="C933" s="2004" t="s">
        <v>2537</v>
      </c>
      <c r="D933" s="2003" t="s">
        <v>81</v>
      </c>
      <c r="E933" s="2005">
        <f t="shared" si="28"/>
        <v>2.59</v>
      </c>
      <c r="F933" s="2078">
        <f t="shared" si="29"/>
        <v>91376</v>
      </c>
      <c r="G933" s="1529"/>
      <c r="H933" s="2005">
        <v>2.59</v>
      </c>
      <c r="I933" s="2005">
        <v>2.59</v>
      </c>
      <c r="J933" s="1992"/>
    </row>
    <row r="934" spans="2:10" ht="30">
      <c r="B934" s="1734">
        <v>91377</v>
      </c>
      <c r="C934" s="1994" t="s">
        <v>2538</v>
      </c>
      <c r="D934" s="1993" t="s">
        <v>81</v>
      </c>
      <c r="E934" s="2002">
        <f t="shared" si="28"/>
        <v>0.52</v>
      </c>
      <c r="F934" s="2078">
        <f t="shared" si="29"/>
        <v>91377</v>
      </c>
      <c r="G934" s="1529"/>
      <c r="H934" s="2002">
        <v>0.52</v>
      </c>
      <c r="I934" s="2002">
        <v>0.52</v>
      </c>
      <c r="J934" s="1992"/>
    </row>
    <row r="935" spans="2:10" ht="30">
      <c r="B935" s="1733">
        <v>91380</v>
      </c>
      <c r="C935" s="2004" t="s">
        <v>2539</v>
      </c>
      <c r="D935" s="2003" t="s">
        <v>81</v>
      </c>
      <c r="E935" s="2005">
        <f t="shared" si="28"/>
        <v>12.81</v>
      </c>
      <c r="F935" s="2078">
        <f t="shared" si="29"/>
        <v>91380</v>
      </c>
      <c r="G935" s="1529"/>
      <c r="H935" s="2005">
        <v>12.81</v>
      </c>
      <c r="I935" s="2005">
        <v>12.81</v>
      </c>
      <c r="J935" s="1992"/>
    </row>
    <row r="936" spans="2:10" ht="30">
      <c r="B936" s="1734">
        <v>91381</v>
      </c>
      <c r="C936" s="1994" t="s">
        <v>2540</v>
      </c>
      <c r="D936" s="1993" t="s">
        <v>81</v>
      </c>
      <c r="E936" s="2002">
        <f t="shared" si="28"/>
        <v>4.47</v>
      </c>
      <c r="F936" s="2078">
        <f t="shared" si="29"/>
        <v>91381</v>
      </c>
      <c r="G936" s="1529"/>
      <c r="H936" s="2002">
        <v>4.47</v>
      </c>
      <c r="I936" s="2002">
        <v>4.47</v>
      </c>
      <c r="J936" s="1992"/>
    </row>
    <row r="937" spans="2:10" ht="30">
      <c r="B937" s="1733">
        <v>91382</v>
      </c>
      <c r="C937" s="2004" t="s">
        <v>2541</v>
      </c>
      <c r="D937" s="2003" t="s">
        <v>81</v>
      </c>
      <c r="E937" s="2005">
        <f t="shared" si="28"/>
        <v>0.92</v>
      </c>
      <c r="F937" s="2078">
        <f t="shared" si="29"/>
        <v>91382</v>
      </c>
      <c r="G937" s="1529"/>
      <c r="H937" s="2005">
        <v>0.92</v>
      </c>
      <c r="I937" s="2005">
        <v>0.92</v>
      </c>
      <c r="J937" s="1992"/>
    </row>
    <row r="938" spans="2:10" ht="30">
      <c r="B938" s="1734">
        <v>91383</v>
      </c>
      <c r="C938" s="1994" t="s">
        <v>2542</v>
      </c>
      <c r="D938" s="1993" t="s">
        <v>81</v>
      </c>
      <c r="E938" s="2002">
        <f t="shared" si="28"/>
        <v>24.03</v>
      </c>
      <c r="F938" s="2078">
        <f t="shared" si="29"/>
        <v>91383</v>
      </c>
      <c r="G938" s="1529"/>
      <c r="H938" s="2002">
        <v>24.03</v>
      </c>
      <c r="I938" s="2002">
        <v>24.03</v>
      </c>
      <c r="J938" s="1992"/>
    </row>
    <row r="939" spans="2:10" ht="30">
      <c r="B939" s="1733">
        <v>91384</v>
      </c>
      <c r="C939" s="2004" t="s">
        <v>2543</v>
      </c>
      <c r="D939" s="2003" t="s">
        <v>81</v>
      </c>
      <c r="E939" s="2005">
        <f t="shared" si="28"/>
        <v>118.83</v>
      </c>
      <c r="F939" s="2078">
        <f t="shared" si="29"/>
        <v>91384</v>
      </c>
      <c r="G939" s="1529"/>
      <c r="H939" s="2005">
        <v>118.83</v>
      </c>
      <c r="I939" s="2005">
        <v>118.83</v>
      </c>
      <c r="J939" s="1992"/>
    </row>
    <row r="940" spans="2:10" ht="30">
      <c r="B940" s="1734">
        <v>91390</v>
      </c>
      <c r="C940" s="1994" t="s">
        <v>2544</v>
      </c>
      <c r="D940" s="1993" t="s">
        <v>81</v>
      </c>
      <c r="E940" s="2002">
        <f t="shared" si="28"/>
        <v>8.36</v>
      </c>
      <c r="F940" s="2078">
        <f t="shared" si="29"/>
        <v>91390</v>
      </c>
      <c r="G940" s="1529"/>
      <c r="H940" s="2002">
        <v>8.36</v>
      </c>
      <c r="I940" s="2002">
        <v>8.36</v>
      </c>
      <c r="J940" s="1992"/>
    </row>
    <row r="941" spans="2:10" ht="30">
      <c r="B941" s="1733">
        <v>91391</v>
      </c>
      <c r="C941" s="2004" t="s">
        <v>2545</v>
      </c>
      <c r="D941" s="2003" t="s">
        <v>81</v>
      </c>
      <c r="E941" s="2005">
        <f t="shared" si="28"/>
        <v>3.33</v>
      </c>
      <c r="F941" s="2078">
        <f t="shared" si="29"/>
        <v>91391</v>
      </c>
      <c r="G941" s="1529"/>
      <c r="H941" s="2005">
        <v>3.33</v>
      </c>
      <c r="I941" s="2005">
        <v>3.33</v>
      </c>
      <c r="J941" s="1992"/>
    </row>
    <row r="942" spans="2:10" ht="45">
      <c r="B942" s="1734">
        <v>91392</v>
      </c>
      <c r="C942" s="1994" t="s">
        <v>2546</v>
      </c>
      <c r="D942" s="1993" t="s">
        <v>81</v>
      </c>
      <c r="E942" s="2002">
        <f t="shared" si="28"/>
        <v>0.68</v>
      </c>
      <c r="F942" s="2078">
        <f t="shared" si="29"/>
        <v>91392</v>
      </c>
      <c r="G942" s="1529"/>
      <c r="H942" s="2002">
        <v>0.68</v>
      </c>
      <c r="I942" s="2002">
        <v>0.68</v>
      </c>
      <c r="J942" s="1992"/>
    </row>
    <row r="943" spans="2:10" ht="30">
      <c r="B943" s="1733">
        <v>91396</v>
      </c>
      <c r="C943" s="2004" t="s">
        <v>2547</v>
      </c>
      <c r="D943" s="2003" t="s">
        <v>81</v>
      </c>
      <c r="E943" s="2005">
        <f t="shared" si="28"/>
        <v>10.97</v>
      </c>
      <c r="F943" s="2078">
        <f t="shared" si="29"/>
        <v>91396</v>
      </c>
      <c r="G943" s="1529"/>
      <c r="H943" s="2005">
        <v>10.97</v>
      </c>
      <c r="I943" s="2005">
        <v>10.97</v>
      </c>
      <c r="J943" s="1992"/>
    </row>
    <row r="944" spans="2:10" ht="30">
      <c r="B944" s="1734">
        <v>91397</v>
      </c>
      <c r="C944" s="1994" t="s">
        <v>2548</v>
      </c>
      <c r="D944" s="1993" t="s">
        <v>81</v>
      </c>
      <c r="E944" s="2002">
        <f t="shared" si="28"/>
        <v>4.38</v>
      </c>
      <c r="F944" s="2078">
        <f t="shared" si="29"/>
        <v>91397</v>
      </c>
      <c r="G944" s="1529"/>
      <c r="H944" s="2002">
        <v>4.38</v>
      </c>
      <c r="I944" s="2002">
        <v>4.38</v>
      </c>
      <c r="J944" s="1992"/>
    </row>
    <row r="945" spans="2:10" ht="30">
      <c r="B945" s="1733">
        <v>91398</v>
      </c>
      <c r="C945" s="2004" t="s">
        <v>2549</v>
      </c>
      <c r="D945" s="2003" t="s">
        <v>81</v>
      </c>
      <c r="E945" s="2005">
        <f t="shared" si="28"/>
        <v>0.89</v>
      </c>
      <c r="F945" s="2078">
        <f t="shared" si="29"/>
        <v>91398</v>
      </c>
      <c r="G945" s="1529"/>
      <c r="H945" s="2005">
        <v>0.89</v>
      </c>
      <c r="I945" s="2005">
        <v>0.89</v>
      </c>
      <c r="J945" s="1992"/>
    </row>
    <row r="946" spans="2:10" ht="30">
      <c r="B946" s="1734">
        <v>91402</v>
      </c>
      <c r="C946" s="1994" t="s">
        <v>2550</v>
      </c>
      <c r="D946" s="1993" t="s">
        <v>81</v>
      </c>
      <c r="E946" s="2002">
        <f t="shared" si="28"/>
        <v>0.78</v>
      </c>
      <c r="F946" s="2078">
        <f t="shared" si="29"/>
        <v>91402</v>
      </c>
      <c r="G946" s="1529"/>
      <c r="H946" s="2002">
        <v>0.78</v>
      </c>
      <c r="I946" s="2002">
        <v>0.78</v>
      </c>
      <c r="J946" s="1992"/>
    </row>
    <row r="947" spans="2:10" ht="30">
      <c r="B947" s="1733">
        <v>91466</v>
      </c>
      <c r="C947" s="2004" t="s">
        <v>2551</v>
      </c>
      <c r="D947" s="2003" t="s">
        <v>81</v>
      </c>
      <c r="E947" s="2005">
        <f t="shared" si="28"/>
        <v>0.7</v>
      </c>
      <c r="F947" s="2078">
        <f t="shared" si="29"/>
        <v>91466</v>
      </c>
      <c r="G947" s="1529"/>
      <c r="H947" s="2005">
        <v>0.7</v>
      </c>
      <c r="I947" s="2005">
        <v>0.7</v>
      </c>
      <c r="J947" s="1992"/>
    </row>
    <row r="948" spans="2:10" ht="30">
      <c r="B948" s="1734">
        <v>91467</v>
      </c>
      <c r="C948" s="1994" t="s">
        <v>2552</v>
      </c>
      <c r="D948" s="1993" t="s">
        <v>81</v>
      </c>
      <c r="E948" s="2002">
        <f t="shared" si="28"/>
        <v>97.65</v>
      </c>
      <c r="F948" s="2078">
        <f t="shared" si="29"/>
        <v>91467</v>
      </c>
      <c r="G948" s="1529"/>
      <c r="H948" s="2002">
        <v>97.65</v>
      </c>
      <c r="I948" s="2002">
        <v>97.65</v>
      </c>
      <c r="J948" s="1992"/>
    </row>
    <row r="949" spans="2:10" ht="30">
      <c r="B949" s="1733">
        <v>91468</v>
      </c>
      <c r="C949" s="2004" t="s">
        <v>2553</v>
      </c>
      <c r="D949" s="2003" t="s">
        <v>81</v>
      </c>
      <c r="E949" s="2005">
        <f t="shared" si="28"/>
        <v>12.31</v>
      </c>
      <c r="F949" s="2078">
        <f t="shared" si="29"/>
        <v>91468</v>
      </c>
      <c r="G949" s="1529"/>
      <c r="H949" s="2005">
        <v>12.31</v>
      </c>
      <c r="I949" s="2005">
        <v>12.31</v>
      </c>
      <c r="J949" s="1992"/>
    </row>
    <row r="950" spans="2:10" ht="30">
      <c r="B950" s="1734">
        <v>91469</v>
      </c>
      <c r="C950" s="1994" t="s">
        <v>894</v>
      </c>
      <c r="D950" s="1993" t="s">
        <v>81</v>
      </c>
      <c r="E950" s="2002">
        <f t="shared" si="28"/>
        <v>4.17</v>
      </c>
      <c r="F950" s="2078">
        <f t="shared" si="29"/>
        <v>91469</v>
      </c>
      <c r="G950" s="1529"/>
      <c r="H950" s="2002">
        <v>4.17</v>
      </c>
      <c r="I950" s="2002">
        <v>4.17</v>
      </c>
      <c r="J950" s="1992"/>
    </row>
    <row r="951" spans="2:10" ht="30">
      <c r="B951" s="1733">
        <v>91484</v>
      </c>
      <c r="C951" s="2004" t="s">
        <v>2554</v>
      </c>
      <c r="D951" s="2003" t="s">
        <v>81</v>
      </c>
      <c r="E951" s="2005">
        <f t="shared" si="28"/>
        <v>0.84</v>
      </c>
      <c r="F951" s="2078">
        <f t="shared" si="29"/>
        <v>91484</v>
      </c>
      <c r="G951" s="1529"/>
      <c r="H951" s="2005">
        <v>0.84</v>
      </c>
      <c r="I951" s="2005">
        <v>0.84</v>
      </c>
      <c r="J951" s="1992"/>
    </row>
    <row r="952" spans="2:10" ht="45">
      <c r="B952" s="1734">
        <v>91485</v>
      </c>
      <c r="C952" s="1994" t="s">
        <v>2555</v>
      </c>
      <c r="D952" s="1993" t="s">
        <v>81</v>
      </c>
      <c r="E952" s="2002">
        <f t="shared" si="28"/>
        <v>134.58000000000001</v>
      </c>
      <c r="F952" s="2078">
        <f t="shared" si="29"/>
        <v>91485</v>
      </c>
      <c r="G952" s="1529"/>
      <c r="H952" s="2002">
        <v>134.58000000000001</v>
      </c>
      <c r="I952" s="2002">
        <v>134.58000000000001</v>
      </c>
      <c r="J952" s="1992"/>
    </row>
    <row r="953" spans="2:10" ht="30">
      <c r="B953" s="1733">
        <v>91529</v>
      </c>
      <c r="C953" s="2004" t="s">
        <v>2556</v>
      </c>
      <c r="D953" s="2003" t="s">
        <v>81</v>
      </c>
      <c r="E953" s="2005">
        <f t="shared" si="28"/>
        <v>0.67</v>
      </c>
      <c r="F953" s="2078">
        <f t="shared" si="29"/>
        <v>91529</v>
      </c>
      <c r="G953" s="1529"/>
      <c r="H953" s="2005">
        <v>0.67</v>
      </c>
      <c r="I953" s="2005">
        <v>0.67</v>
      </c>
      <c r="J953" s="1992"/>
    </row>
    <row r="954" spans="2:10">
      <c r="B954" s="1734">
        <v>91530</v>
      </c>
      <c r="C954" s="1994" t="s">
        <v>2557</v>
      </c>
      <c r="D954" s="1993" t="s">
        <v>81</v>
      </c>
      <c r="E954" s="2002">
        <f t="shared" si="28"/>
        <v>0.17</v>
      </c>
      <c r="F954" s="2078">
        <f t="shared" si="29"/>
        <v>91530</v>
      </c>
      <c r="G954" s="1529"/>
      <c r="H954" s="2002">
        <v>0.17</v>
      </c>
      <c r="I954" s="2002">
        <v>0.17</v>
      </c>
      <c r="J954" s="1992"/>
    </row>
    <row r="955" spans="2:10" ht="30">
      <c r="B955" s="1733">
        <v>91531</v>
      </c>
      <c r="C955" s="2004" t="s">
        <v>2558</v>
      </c>
      <c r="D955" s="2003" t="s">
        <v>81</v>
      </c>
      <c r="E955" s="2005">
        <f t="shared" si="28"/>
        <v>0.84</v>
      </c>
      <c r="F955" s="2078">
        <f t="shared" si="29"/>
        <v>91531</v>
      </c>
      <c r="G955" s="1529"/>
      <c r="H955" s="2005">
        <v>0.84</v>
      </c>
      <c r="I955" s="2005">
        <v>0.84</v>
      </c>
      <c r="J955" s="1992"/>
    </row>
    <row r="956" spans="2:10" ht="30">
      <c r="B956" s="1734">
        <v>91532</v>
      </c>
      <c r="C956" s="1994" t="s">
        <v>2559</v>
      </c>
      <c r="D956" s="1993" t="s">
        <v>81</v>
      </c>
      <c r="E956" s="2002">
        <f t="shared" si="28"/>
        <v>2.8</v>
      </c>
      <c r="F956" s="2078">
        <f t="shared" si="29"/>
        <v>91532</v>
      </c>
      <c r="G956" s="1529"/>
      <c r="H956" s="2002">
        <v>2.8</v>
      </c>
      <c r="I956" s="2002">
        <v>2.8</v>
      </c>
      <c r="J956" s="1992"/>
    </row>
    <row r="957" spans="2:10" ht="30">
      <c r="B957" s="1733">
        <v>91629</v>
      </c>
      <c r="C957" s="2004" t="s">
        <v>2560</v>
      </c>
      <c r="D957" s="2003" t="s">
        <v>81</v>
      </c>
      <c r="E957" s="2005">
        <f t="shared" si="28"/>
        <v>8.08</v>
      </c>
      <c r="F957" s="2078">
        <f t="shared" si="29"/>
        <v>91629</v>
      </c>
      <c r="G957" s="1529"/>
      <c r="H957" s="2005">
        <v>8.08</v>
      </c>
      <c r="I957" s="2005">
        <v>8.08</v>
      </c>
      <c r="J957" s="1992"/>
    </row>
    <row r="958" spans="2:10" ht="30">
      <c r="B958" s="1734">
        <v>91630</v>
      </c>
      <c r="C958" s="1994" t="s">
        <v>2561</v>
      </c>
      <c r="D958" s="1993" t="s">
        <v>81</v>
      </c>
      <c r="E958" s="2002">
        <f t="shared" si="28"/>
        <v>3.23</v>
      </c>
      <c r="F958" s="2078">
        <f t="shared" si="29"/>
        <v>91630</v>
      </c>
      <c r="G958" s="1529"/>
      <c r="H958" s="2002">
        <v>3.23</v>
      </c>
      <c r="I958" s="2002">
        <v>3.23</v>
      </c>
      <c r="J958" s="1992"/>
    </row>
    <row r="959" spans="2:10" ht="30">
      <c r="B959" s="1733">
        <v>91631</v>
      </c>
      <c r="C959" s="2004" t="s">
        <v>2562</v>
      </c>
      <c r="D959" s="2003" t="s">
        <v>81</v>
      </c>
      <c r="E959" s="2005">
        <f t="shared" si="28"/>
        <v>0.65</v>
      </c>
      <c r="F959" s="2078">
        <f t="shared" si="29"/>
        <v>91631</v>
      </c>
      <c r="G959" s="1529"/>
      <c r="H959" s="2005">
        <v>0.65</v>
      </c>
      <c r="I959" s="2005">
        <v>0.65</v>
      </c>
      <c r="J959" s="1992"/>
    </row>
    <row r="960" spans="2:10" ht="30">
      <c r="B960" s="1734">
        <v>91632</v>
      </c>
      <c r="C960" s="1994" t="s">
        <v>2563</v>
      </c>
      <c r="D960" s="1993" t="s">
        <v>81</v>
      </c>
      <c r="E960" s="2002">
        <f t="shared" si="28"/>
        <v>15.17</v>
      </c>
      <c r="F960" s="2078">
        <f t="shared" si="29"/>
        <v>91632</v>
      </c>
      <c r="G960" s="1529"/>
      <c r="H960" s="2002">
        <v>15.17</v>
      </c>
      <c r="I960" s="2002">
        <v>15.17</v>
      </c>
      <c r="J960" s="1992"/>
    </row>
    <row r="961" spans="2:10" ht="30">
      <c r="B961" s="1733">
        <v>91633</v>
      </c>
      <c r="C961" s="2004" t="s">
        <v>2564</v>
      </c>
      <c r="D961" s="2003" t="s">
        <v>81</v>
      </c>
      <c r="E961" s="2005">
        <f t="shared" si="28"/>
        <v>82.68</v>
      </c>
      <c r="F961" s="2078">
        <f t="shared" si="29"/>
        <v>91633</v>
      </c>
      <c r="G961" s="1529"/>
      <c r="H961" s="2005">
        <v>82.68</v>
      </c>
      <c r="I961" s="2005">
        <v>82.68</v>
      </c>
      <c r="J961" s="1992"/>
    </row>
    <row r="962" spans="2:10" ht="30">
      <c r="B962" s="1734">
        <v>91640</v>
      </c>
      <c r="C962" s="1994" t="s">
        <v>2565</v>
      </c>
      <c r="D962" s="1993" t="s">
        <v>81</v>
      </c>
      <c r="E962" s="2002">
        <f t="shared" si="28"/>
        <v>19.170000000000002</v>
      </c>
      <c r="F962" s="2078">
        <f t="shared" si="29"/>
        <v>91640</v>
      </c>
      <c r="G962" s="1529"/>
      <c r="H962" s="2002">
        <v>19.170000000000002</v>
      </c>
      <c r="I962" s="2002">
        <v>19.170000000000002</v>
      </c>
      <c r="J962" s="1992"/>
    </row>
    <row r="963" spans="2:10" ht="30">
      <c r="B963" s="1733">
        <v>91641</v>
      </c>
      <c r="C963" s="2004" t="s">
        <v>2566</v>
      </c>
      <c r="D963" s="2003" t="s">
        <v>81</v>
      </c>
      <c r="E963" s="2005">
        <f t="shared" ref="E963:E1026" si="30">IF($K$2=$H$1,H963,I963)</f>
        <v>7.65</v>
      </c>
      <c r="F963" s="2078">
        <f t="shared" ref="F963:F1026" si="31">IF(LEN($B963)=7,CONCATENATE(MID($B963,1,6),"00",RIGHT($B963,1)),IF(LEN($B963)=8,CONCATENATE(MID($B963,1,6),"0",RIGHT($B963,2)),$B963))</f>
        <v>91641</v>
      </c>
      <c r="G963" s="1529"/>
      <c r="H963" s="2005">
        <v>7.65</v>
      </c>
      <c r="I963" s="2005">
        <v>7.65</v>
      </c>
      <c r="J963" s="1992"/>
    </row>
    <row r="964" spans="2:10" ht="45">
      <c r="B964" s="1734">
        <v>91642</v>
      </c>
      <c r="C964" s="1994" t="s">
        <v>2567</v>
      </c>
      <c r="D964" s="1993" t="s">
        <v>81</v>
      </c>
      <c r="E964" s="2002">
        <f t="shared" si="30"/>
        <v>1.55</v>
      </c>
      <c r="F964" s="2078">
        <f t="shared" si="31"/>
        <v>91642</v>
      </c>
      <c r="G964" s="1529"/>
      <c r="H964" s="2002">
        <v>1.55</v>
      </c>
      <c r="I964" s="2002">
        <v>1.55</v>
      </c>
      <c r="J964" s="1992"/>
    </row>
    <row r="965" spans="2:10" ht="30">
      <c r="B965" s="1733">
        <v>91643</v>
      </c>
      <c r="C965" s="2004" t="s">
        <v>2568</v>
      </c>
      <c r="D965" s="2003" t="s">
        <v>81</v>
      </c>
      <c r="E965" s="2005">
        <f t="shared" si="30"/>
        <v>35.94</v>
      </c>
      <c r="F965" s="2078">
        <f t="shared" si="31"/>
        <v>91643</v>
      </c>
      <c r="G965" s="1529"/>
      <c r="H965" s="2005">
        <v>35.94</v>
      </c>
      <c r="I965" s="2005">
        <v>35.94</v>
      </c>
      <c r="J965" s="1992"/>
    </row>
    <row r="966" spans="2:10" ht="45">
      <c r="B966" s="1734">
        <v>91644</v>
      </c>
      <c r="C966" s="1994" t="s">
        <v>2569</v>
      </c>
      <c r="D966" s="1993" t="s">
        <v>81</v>
      </c>
      <c r="E966" s="2002">
        <f t="shared" si="30"/>
        <v>185.99</v>
      </c>
      <c r="F966" s="2078">
        <f t="shared" si="31"/>
        <v>91644</v>
      </c>
      <c r="G966" s="1529"/>
      <c r="H966" s="2002">
        <v>185.99</v>
      </c>
      <c r="I966" s="2002">
        <v>185.99</v>
      </c>
      <c r="J966" s="1992"/>
    </row>
    <row r="967" spans="2:10">
      <c r="B967" s="1733">
        <v>91688</v>
      </c>
      <c r="C967" s="2004" t="s">
        <v>2570</v>
      </c>
      <c r="D967" s="2003" t="s">
        <v>81</v>
      </c>
      <c r="E967" s="2005">
        <f t="shared" si="30"/>
        <v>0.1</v>
      </c>
      <c r="F967" s="2078">
        <f t="shared" si="31"/>
        <v>91688</v>
      </c>
      <c r="G967" s="1529"/>
      <c r="H967" s="2005">
        <v>0.1</v>
      </c>
      <c r="I967" s="2005">
        <v>0.1</v>
      </c>
      <c r="J967" s="1992"/>
    </row>
    <row r="968" spans="2:10">
      <c r="B968" s="1734">
        <v>91689</v>
      </c>
      <c r="C968" s="1994" t="s">
        <v>2571</v>
      </c>
      <c r="D968" s="1993" t="s">
        <v>81</v>
      </c>
      <c r="E968" s="2002">
        <f t="shared" si="30"/>
        <v>0.02</v>
      </c>
      <c r="F968" s="2078">
        <f t="shared" si="31"/>
        <v>91689</v>
      </c>
      <c r="G968" s="1529"/>
      <c r="H968" s="2002">
        <v>0.02</v>
      </c>
      <c r="I968" s="2002">
        <v>0.02</v>
      </c>
      <c r="J968" s="1992"/>
    </row>
    <row r="969" spans="2:10">
      <c r="B969" s="1733">
        <v>91690</v>
      </c>
      <c r="C969" s="2004" t="s">
        <v>2572</v>
      </c>
      <c r="D969" s="2003" t="s">
        <v>81</v>
      </c>
      <c r="E969" s="2005">
        <f t="shared" si="30"/>
        <v>7.0000000000000007E-2</v>
      </c>
      <c r="F969" s="2078">
        <f t="shared" si="31"/>
        <v>91690</v>
      </c>
      <c r="G969" s="1529"/>
      <c r="H969" s="2005">
        <v>7.0000000000000007E-2</v>
      </c>
      <c r="I969" s="2005">
        <v>7.0000000000000007E-2</v>
      </c>
      <c r="J969" s="1992"/>
    </row>
    <row r="970" spans="2:10" ht="30">
      <c r="B970" s="1734">
        <v>91691</v>
      </c>
      <c r="C970" s="1994" t="s">
        <v>2573</v>
      </c>
      <c r="D970" s="1993" t="s">
        <v>81</v>
      </c>
      <c r="E970" s="2002">
        <f t="shared" si="30"/>
        <v>1.68</v>
      </c>
      <c r="F970" s="2078">
        <f t="shared" si="31"/>
        <v>91691</v>
      </c>
      <c r="G970" s="1529"/>
      <c r="H970" s="2002">
        <v>1.68</v>
      </c>
      <c r="I970" s="2002">
        <v>1.68</v>
      </c>
      <c r="J970" s="1992"/>
    </row>
    <row r="971" spans="2:10">
      <c r="B971" s="1733">
        <v>92040</v>
      </c>
      <c r="C971" s="2004" t="s">
        <v>2574</v>
      </c>
      <c r="D971" s="2003" t="s">
        <v>81</v>
      </c>
      <c r="E971" s="2005">
        <f t="shared" si="30"/>
        <v>3.82</v>
      </c>
      <c r="F971" s="2078">
        <f t="shared" si="31"/>
        <v>92040</v>
      </c>
      <c r="G971" s="1529"/>
      <c r="H971" s="2005">
        <v>3.82</v>
      </c>
      <c r="I971" s="2005">
        <v>3.82</v>
      </c>
      <c r="J971" s="1992"/>
    </row>
    <row r="972" spans="2:10">
      <c r="B972" s="1734">
        <v>92041</v>
      </c>
      <c r="C972" s="1994" t="s">
        <v>2575</v>
      </c>
      <c r="D972" s="1993" t="s">
        <v>81</v>
      </c>
      <c r="E972" s="2002">
        <f t="shared" si="30"/>
        <v>0.76</v>
      </c>
      <c r="F972" s="2078">
        <f t="shared" si="31"/>
        <v>92041</v>
      </c>
      <c r="G972" s="1529"/>
      <c r="H972" s="2002">
        <v>0.76</v>
      </c>
      <c r="I972" s="2002">
        <v>0.76</v>
      </c>
      <c r="J972" s="1992"/>
    </row>
    <row r="973" spans="2:10">
      <c r="B973" s="1733">
        <v>92042</v>
      </c>
      <c r="C973" s="2004" t="s">
        <v>2576</v>
      </c>
      <c r="D973" s="2003" t="s">
        <v>81</v>
      </c>
      <c r="E973" s="2005">
        <f t="shared" si="30"/>
        <v>3.18</v>
      </c>
      <c r="F973" s="2078">
        <f t="shared" si="31"/>
        <v>92042</v>
      </c>
      <c r="G973" s="1529"/>
      <c r="H973" s="2005">
        <v>3.18</v>
      </c>
      <c r="I973" s="2005">
        <v>3.18</v>
      </c>
      <c r="J973" s="1992"/>
    </row>
    <row r="974" spans="2:10" ht="45">
      <c r="B974" s="1734">
        <v>92101</v>
      </c>
      <c r="C974" s="1994" t="s">
        <v>2577</v>
      </c>
      <c r="D974" s="1993" t="s">
        <v>81</v>
      </c>
      <c r="E974" s="2002">
        <f t="shared" si="30"/>
        <v>12.25</v>
      </c>
      <c r="F974" s="2078">
        <f t="shared" si="31"/>
        <v>92101</v>
      </c>
      <c r="G974" s="1529"/>
      <c r="H974" s="2002">
        <v>12.25</v>
      </c>
      <c r="I974" s="2002">
        <v>12.25</v>
      </c>
      <c r="J974" s="1992"/>
    </row>
    <row r="975" spans="2:10" ht="45">
      <c r="B975" s="1733">
        <v>92102</v>
      </c>
      <c r="C975" s="2004" t="s">
        <v>2578</v>
      </c>
      <c r="D975" s="2003" t="s">
        <v>81</v>
      </c>
      <c r="E975" s="2005">
        <f t="shared" si="30"/>
        <v>4.8899999999999997</v>
      </c>
      <c r="F975" s="2078">
        <f t="shared" si="31"/>
        <v>92102</v>
      </c>
      <c r="G975" s="1529"/>
      <c r="H975" s="2005">
        <v>4.8899999999999997</v>
      </c>
      <c r="I975" s="2005">
        <v>4.8899999999999997</v>
      </c>
      <c r="J975" s="1992"/>
    </row>
    <row r="976" spans="2:10" ht="45">
      <c r="B976" s="1734">
        <v>92103</v>
      </c>
      <c r="C976" s="1994" t="s">
        <v>2579</v>
      </c>
      <c r="D976" s="1993" t="s">
        <v>81</v>
      </c>
      <c r="E976" s="2002">
        <f t="shared" si="30"/>
        <v>0.99</v>
      </c>
      <c r="F976" s="2078">
        <f t="shared" si="31"/>
        <v>92103</v>
      </c>
      <c r="G976" s="1529"/>
      <c r="H976" s="2002">
        <v>0.99</v>
      </c>
      <c r="I976" s="2002">
        <v>0.99</v>
      </c>
      <c r="J976" s="1992"/>
    </row>
    <row r="977" spans="2:10" ht="45">
      <c r="B977" s="1733">
        <v>92104</v>
      </c>
      <c r="C977" s="2004" t="s">
        <v>2580</v>
      </c>
      <c r="D977" s="2003" t="s">
        <v>81</v>
      </c>
      <c r="E977" s="2005">
        <f t="shared" si="30"/>
        <v>22.98</v>
      </c>
      <c r="F977" s="2078">
        <f t="shared" si="31"/>
        <v>92104</v>
      </c>
      <c r="G977" s="1529"/>
      <c r="H977" s="2005">
        <v>22.98</v>
      </c>
      <c r="I977" s="2005">
        <v>22.98</v>
      </c>
      <c r="J977" s="1992"/>
    </row>
    <row r="978" spans="2:10" ht="45">
      <c r="B978" s="1734">
        <v>92105</v>
      </c>
      <c r="C978" s="1994" t="s">
        <v>8212</v>
      </c>
      <c r="D978" s="1993" t="s">
        <v>81</v>
      </c>
      <c r="E978" s="2002">
        <f t="shared" si="30"/>
        <v>118.83</v>
      </c>
      <c r="F978" s="2078">
        <f t="shared" si="31"/>
        <v>92105</v>
      </c>
      <c r="G978" s="1529"/>
      <c r="H978" s="2002">
        <v>118.83</v>
      </c>
      <c r="I978" s="2002">
        <v>118.83</v>
      </c>
      <c r="J978" s="1992"/>
    </row>
    <row r="979" spans="2:10" ht="30">
      <c r="B979" s="1733">
        <v>92108</v>
      </c>
      <c r="C979" s="2004" t="s">
        <v>895</v>
      </c>
      <c r="D979" s="2003" t="s">
        <v>81</v>
      </c>
      <c r="E979" s="2005">
        <f t="shared" si="30"/>
        <v>0.61</v>
      </c>
      <c r="F979" s="2078">
        <f t="shared" si="31"/>
        <v>92108</v>
      </c>
      <c r="G979" s="1529"/>
      <c r="H979" s="2005">
        <v>0.61</v>
      </c>
      <c r="I979" s="2005">
        <v>0.61</v>
      </c>
      <c r="J979" s="1992"/>
    </row>
    <row r="980" spans="2:10" ht="30">
      <c r="B980" s="1734">
        <v>92109</v>
      </c>
      <c r="C980" s="1994" t="s">
        <v>896</v>
      </c>
      <c r="D980" s="1993" t="s">
        <v>81</v>
      </c>
      <c r="E980" s="2002">
        <f t="shared" si="30"/>
        <v>0.13</v>
      </c>
      <c r="F980" s="2078">
        <f t="shared" si="31"/>
        <v>92109</v>
      </c>
      <c r="G980" s="1529"/>
      <c r="H980" s="2002">
        <v>0.13</v>
      </c>
      <c r="I980" s="2002">
        <v>0.13</v>
      </c>
      <c r="J980" s="1992"/>
    </row>
    <row r="981" spans="2:10" ht="30">
      <c r="B981" s="1733">
        <v>92110</v>
      </c>
      <c r="C981" s="2004" t="s">
        <v>897</v>
      </c>
      <c r="D981" s="2003" t="s">
        <v>81</v>
      </c>
      <c r="E981" s="2005">
        <f t="shared" si="30"/>
        <v>0.48</v>
      </c>
      <c r="F981" s="2078">
        <f t="shared" si="31"/>
        <v>92110</v>
      </c>
      <c r="G981" s="1529"/>
      <c r="H981" s="2005">
        <v>0.48</v>
      </c>
      <c r="I981" s="2005">
        <v>0.48</v>
      </c>
      <c r="J981" s="1992"/>
    </row>
    <row r="982" spans="2:10" ht="30">
      <c r="B982" s="1734">
        <v>92111</v>
      </c>
      <c r="C982" s="1994" t="s">
        <v>898</v>
      </c>
      <c r="D982" s="1993" t="s">
        <v>81</v>
      </c>
      <c r="E982" s="2002">
        <f t="shared" si="30"/>
        <v>0.66</v>
      </c>
      <c r="F982" s="2078">
        <f t="shared" si="31"/>
        <v>92111</v>
      </c>
      <c r="G982" s="1529"/>
      <c r="H982" s="2002">
        <v>0.66</v>
      </c>
      <c r="I982" s="2002">
        <v>0.66</v>
      </c>
      <c r="J982" s="1992"/>
    </row>
    <row r="983" spans="2:10">
      <c r="B983" s="1733">
        <v>92114</v>
      </c>
      <c r="C983" s="2004" t="s">
        <v>899</v>
      </c>
      <c r="D983" s="2003" t="s">
        <v>81</v>
      </c>
      <c r="E983" s="2005">
        <f t="shared" si="30"/>
        <v>0.06</v>
      </c>
      <c r="F983" s="2078">
        <f t="shared" si="31"/>
        <v>92114</v>
      </c>
      <c r="G983" s="1529"/>
      <c r="H983" s="2005">
        <v>0.06</v>
      </c>
      <c r="I983" s="2005">
        <v>0.06</v>
      </c>
      <c r="J983" s="1992"/>
    </row>
    <row r="984" spans="2:10">
      <c r="B984" s="1734">
        <v>92115</v>
      </c>
      <c r="C984" s="1994" t="s">
        <v>900</v>
      </c>
      <c r="D984" s="1993" t="s">
        <v>81</v>
      </c>
      <c r="E984" s="2002">
        <f t="shared" si="30"/>
        <v>0.01</v>
      </c>
      <c r="F984" s="2078">
        <f t="shared" si="31"/>
        <v>92115</v>
      </c>
      <c r="G984" s="1529"/>
      <c r="H984" s="2002">
        <v>0.01</v>
      </c>
      <c r="I984" s="2002">
        <v>0.01</v>
      </c>
      <c r="J984" s="1992"/>
    </row>
    <row r="985" spans="2:10">
      <c r="B985" s="1733">
        <v>92116</v>
      </c>
      <c r="C985" s="2004" t="s">
        <v>901</v>
      </c>
      <c r="D985" s="2003" t="s">
        <v>81</v>
      </c>
      <c r="E985" s="2005">
        <f t="shared" si="30"/>
        <v>0.08</v>
      </c>
      <c r="F985" s="2078">
        <f t="shared" si="31"/>
        <v>92116</v>
      </c>
      <c r="G985" s="1529"/>
      <c r="H985" s="2005">
        <v>0.08</v>
      </c>
      <c r="I985" s="2005">
        <v>0.08</v>
      </c>
      <c r="J985" s="1992"/>
    </row>
    <row r="986" spans="2:10">
      <c r="B986" s="1734">
        <v>92133</v>
      </c>
      <c r="C986" s="1994" t="s">
        <v>2581</v>
      </c>
      <c r="D986" s="1993" t="s">
        <v>81</v>
      </c>
      <c r="E986" s="2002">
        <f t="shared" si="30"/>
        <v>7.6</v>
      </c>
      <c r="F986" s="2078">
        <f t="shared" si="31"/>
        <v>92133</v>
      </c>
      <c r="G986" s="1529"/>
      <c r="H986" s="2002">
        <v>7.6</v>
      </c>
      <c r="I986" s="2002">
        <v>7.6</v>
      </c>
      <c r="J986" s="1992"/>
    </row>
    <row r="987" spans="2:10">
      <c r="B987" s="1733">
        <v>92134</v>
      </c>
      <c r="C987" s="2004" t="s">
        <v>2582</v>
      </c>
      <c r="D987" s="2003" t="s">
        <v>81</v>
      </c>
      <c r="E987" s="2005">
        <f t="shared" si="30"/>
        <v>2.2799999999999998</v>
      </c>
      <c r="F987" s="2078">
        <f t="shared" si="31"/>
        <v>92134</v>
      </c>
      <c r="G987" s="1529"/>
      <c r="H987" s="2005">
        <v>2.2799999999999998</v>
      </c>
      <c r="I987" s="2005">
        <v>2.2799999999999998</v>
      </c>
      <c r="J987" s="1992"/>
    </row>
    <row r="988" spans="2:10">
      <c r="B988" s="1734">
        <v>92135</v>
      </c>
      <c r="C988" s="1994" t="s">
        <v>2583</v>
      </c>
      <c r="D988" s="1993" t="s">
        <v>81</v>
      </c>
      <c r="E988" s="2002">
        <f t="shared" si="30"/>
        <v>0.47</v>
      </c>
      <c r="F988" s="2078">
        <f t="shared" si="31"/>
        <v>92135</v>
      </c>
      <c r="G988" s="1529"/>
      <c r="H988" s="2002">
        <v>0.47</v>
      </c>
      <c r="I988" s="2002">
        <v>0.47</v>
      </c>
      <c r="J988" s="1992"/>
    </row>
    <row r="989" spans="2:10">
      <c r="B989" s="1733">
        <v>92136</v>
      </c>
      <c r="C989" s="2004" t="s">
        <v>2584</v>
      </c>
      <c r="D989" s="2003" t="s">
        <v>81</v>
      </c>
      <c r="E989" s="2005">
        <f t="shared" si="30"/>
        <v>9.51</v>
      </c>
      <c r="F989" s="2078">
        <f t="shared" si="31"/>
        <v>92136</v>
      </c>
      <c r="G989" s="1529"/>
      <c r="H989" s="2005">
        <v>9.51</v>
      </c>
      <c r="I989" s="2005">
        <v>9.51</v>
      </c>
      <c r="J989" s="1992"/>
    </row>
    <row r="990" spans="2:10">
      <c r="B990" s="1734">
        <v>92137</v>
      </c>
      <c r="C990" s="1994" t="s">
        <v>2585</v>
      </c>
      <c r="D990" s="1993" t="s">
        <v>81</v>
      </c>
      <c r="E990" s="2002">
        <f t="shared" si="30"/>
        <v>93.01</v>
      </c>
      <c r="F990" s="2078">
        <f t="shared" si="31"/>
        <v>92137</v>
      </c>
      <c r="G990" s="1529"/>
      <c r="H990" s="2002">
        <v>93.01</v>
      </c>
      <c r="I990" s="2002">
        <v>93.01</v>
      </c>
      <c r="J990" s="1992"/>
    </row>
    <row r="991" spans="2:10" ht="30">
      <c r="B991" s="1733">
        <v>92140</v>
      </c>
      <c r="C991" s="2004" t="s">
        <v>106</v>
      </c>
      <c r="D991" s="2003" t="s">
        <v>81</v>
      </c>
      <c r="E991" s="2005">
        <f t="shared" si="30"/>
        <v>2.3199999999999998</v>
      </c>
      <c r="F991" s="2078">
        <f t="shared" si="31"/>
        <v>92140</v>
      </c>
      <c r="G991" s="1529"/>
      <c r="H991" s="2005">
        <v>2.3199999999999998</v>
      </c>
      <c r="I991" s="2005">
        <v>2.3199999999999998</v>
      </c>
      <c r="J991" s="1992"/>
    </row>
    <row r="992" spans="2:10">
      <c r="B992" s="1734">
        <v>92141</v>
      </c>
      <c r="C992" s="1994" t="s">
        <v>107</v>
      </c>
      <c r="D992" s="1993" t="s">
        <v>81</v>
      </c>
      <c r="E992" s="2002">
        <f t="shared" si="30"/>
        <v>0.69</v>
      </c>
      <c r="F992" s="2078">
        <f t="shared" si="31"/>
        <v>92141</v>
      </c>
      <c r="G992" s="1529"/>
      <c r="H992" s="2002">
        <v>0.69</v>
      </c>
      <c r="I992" s="2002">
        <v>0.69</v>
      </c>
      <c r="J992" s="1992"/>
    </row>
    <row r="993" spans="2:10" ht="30">
      <c r="B993" s="1733">
        <v>92142</v>
      </c>
      <c r="C993" s="2004" t="s">
        <v>902</v>
      </c>
      <c r="D993" s="2003" t="s">
        <v>81</v>
      </c>
      <c r="E993" s="2005">
        <f t="shared" si="30"/>
        <v>0.14000000000000001</v>
      </c>
      <c r="F993" s="2078">
        <f t="shared" si="31"/>
        <v>92142</v>
      </c>
      <c r="G993" s="1529"/>
      <c r="H993" s="2005">
        <v>0.14000000000000001</v>
      </c>
      <c r="I993" s="2005">
        <v>0.14000000000000001</v>
      </c>
      <c r="J993" s="1992"/>
    </row>
    <row r="994" spans="2:10" ht="30">
      <c r="B994" s="1734">
        <v>92143</v>
      </c>
      <c r="C994" s="1994" t="s">
        <v>108</v>
      </c>
      <c r="D994" s="1993" t="s">
        <v>81</v>
      </c>
      <c r="E994" s="2002">
        <f t="shared" si="30"/>
        <v>2.9</v>
      </c>
      <c r="F994" s="2078">
        <f t="shared" si="31"/>
        <v>92143</v>
      </c>
      <c r="G994" s="1529"/>
      <c r="H994" s="2002">
        <v>2.9</v>
      </c>
      <c r="I994" s="2002">
        <v>2.9</v>
      </c>
      <c r="J994" s="1992"/>
    </row>
    <row r="995" spans="2:10" ht="30">
      <c r="B995" s="1733">
        <v>92144</v>
      </c>
      <c r="C995" s="2004" t="s">
        <v>903</v>
      </c>
      <c r="D995" s="2003" t="s">
        <v>81</v>
      </c>
      <c r="E995" s="2005">
        <f t="shared" si="30"/>
        <v>70.63</v>
      </c>
      <c r="F995" s="2078">
        <f t="shared" si="31"/>
        <v>92144</v>
      </c>
      <c r="G995" s="1529"/>
      <c r="H995" s="2005">
        <v>70.63</v>
      </c>
      <c r="I995" s="2005">
        <v>70.63</v>
      </c>
      <c r="J995" s="1992"/>
    </row>
    <row r="996" spans="2:10" ht="30">
      <c r="B996" s="1734">
        <v>92237</v>
      </c>
      <c r="C996" s="1994" t="s">
        <v>2586</v>
      </c>
      <c r="D996" s="1993" t="s">
        <v>81</v>
      </c>
      <c r="E996" s="2002">
        <f t="shared" si="30"/>
        <v>13.98</v>
      </c>
      <c r="F996" s="2078">
        <f t="shared" si="31"/>
        <v>92237</v>
      </c>
      <c r="G996" s="1529"/>
      <c r="H996" s="2002">
        <v>13.98</v>
      </c>
      <c r="I996" s="2002">
        <v>13.98</v>
      </c>
      <c r="J996" s="1992"/>
    </row>
    <row r="997" spans="2:10" ht="30">
      <c r="B997" s="1733">
        <v>92238</v>
      </c>
      <c r="C997" s="2004" t="s">
        <v>2587</v>
      </c>
      <c r="D997" s="2003" t="s">
        <v>81</v>
      </c>
      <c r="E997" s="2005">
        <f t="shared" si="30"/>
        <v>5.58</v>
      </c>
      <c r="F997" s="2078">
        <f t="shared" si="31"/>
        <v>92238</v>
      </c>
      <c r="G997" s="1529"/>
      <c r="H997" s="2005">
        <v>5.58</v>
      </c>
      <c r="I997" s="2005">
        <v>5.58</v>
      </c>
      <c r="J997" s="1992"/>
    </row>
    <row r="998" spans="2:10" ht="30">
      <c r="B998" s="1734">
        <v>92239</v>
      </c>
      <c r="C998" s="1994" t="s">
        <v>2588</v>
      </c>
      <c r="D998" s="1993" t="s">
        <v>81</v>
      </c>
      <c r="E998" s="2002">
        <f t="shared" si="30"/>
        <v>1.1299999999999999</v>
      </c>
      <c r="F998" s="2078">
        <f t="shared" si="31"/>
        <v>92239</v>
      </c>
      <c r="G998" s="1529"/>
      <c r="H998" s="2002">
        <v>1.1299999999999999</v>
      </c>
      <c r="I998" s="2002">
        <v>1.1299999999999999</v>
      </c>
      <c r="J998" s="1992"/>
    </row>
    <row r="999" spans="2:10" ht="30">
      <c r="B999" s="1733">
        <v>92240</v>
      </c>
      <c r="C999" s="2004" t="s">
        <v>2589</v>
      </c>
      <c r="D999" s="2003" t="s">
        <v>81</v>
      </c>
      <c r="E999" s="2005">
        <f t="shared" si="30"/>
        <v>26.21</v>
      </c>
      <c r="F999" s="2078">
        <f t="shared" si="31"/>
        <v>92240</v>
      </c>
      <c r="G999" s="1529"/>
      <c r="H999" s="2005">
        <v>26.21</v>
      </c>
      <c r="I999" s="2005">
        <v>26.21</v>
      </c>
      <c r="J999" s="1992"/>
    </row>
    <row r="1000" spans="2:10" ht="45">
      <c r="B1000" s="1734">
        <v>92241</v>
      </c>
      <c r="C1000" s="1994" t="s">
        <v>2590</v>
      </c>
      <c r="D1000" s="1993" t="s">
        <v>81</v>
      </c>
      <c r="E1000" s="2002">
        <f t="shared" si="30"/>
        <v>170.5</v>
      </c>
      <c r="F1000" s="2078">
        <f t="shared" si="31"/>
        <v>92241</v>
      </c>
      <c r="G1000" s="1529"/>
      <c r="H1000" s="2002">
        <v>170.5</v>
      </c>
      <c r="I1000" s="2002">
        <v>170.5</v>
      </c>
      <c r="J1000" s="1992"/>
    </row>
    <row r="1001" spans="2:10">
      <c r="B1001" s="1733">
        <v>92712</v>
      </c>
      <c r="C1001" s="2004" t="s">
        <v>2591</v>
      </c>
      <c r="D1001" s="2003" t="s">
        <v>81</v>
      </c>
      <c r="E1001" s="2005">
        <f t="shared" si="30"/>
        <v>0.18</v>
      </c>
      <c r="F1001" s="2078">
        <f t="shared" si="31"/>
        <v>92712</v>
      </c>
      <c r="G1001" s="1529"/>
      <c r="H1001" s="2005">
        <v>0.18</v>
      </c>
      <c r="I1001" s="2005">
        <v>0.18</v>
      </c>
      <c r="J1001" s="1992"/>
    </row>
    <row r="1002" spans="2:10">
      <c r="B1002" s="1734">
        <v>92713</v>
      </c>
      <c r="C1002" s="1994" t="s">
        <v>2592</v>
      </c>
      <c r="D1002" s="1993" t="s">
        <v>81</v>
      </c>
      <c r="E1002" s="2002">
        <f t="shared" si="30"/>
        <v>0.04</v>
      </c>
      <c r="F1002" s="2078">
        <f t="shared" si="31"/>
        <v>92713</v>
      </c>
      <c r="G1002" s="1529"/>
      <c r="H1002" s="2002">
        <v>0.04</v>
      </c>
      <c r="I1002" s="2002">
        <v>0.04</v>
      </c>
      <c r="J1002" s="1992"/>
    </row>
    <row r="1003" spans="2:10">
      <c r="B1003" s="1733">
        <v>92714</v>
      </c>
      <c r="C1003" s="2004" t="s">
        <v>2593</v>
      </c>
      <c r="D1003" s="2003" t="s">
        <v>81</v>
      </c>
      <c r="E1003" s="2005">
        <f t="shared" si="30"/>
        <v>0.23</v>
      </c>
      <c r="F1003" s="2078">
        <f t="shared" si="31"/>
        <v>92714</v>
      </c>
      <c r="G1003" s="1529"/>
      <c r="H1003" s="2005">
        <v>0.23</v>
      </c>
      <c r="I1003" s="2005">
        <v>0.23</v>
      </c>
      <c r="J1003" s="1992"/>
    </row>
    <row r="1004" spans="2:10" ht="30">
      <c r="B1004" s="1734">
        <v>92715</v>
      </c>
      <c r="C1004" s="1994" t="s">
        <v>2594</v>
      </c>
      <c r="D1004" s="1993" t="s">
        <v>81</v>
      </c>
      <c r="E1004" s="2002">
        <f t="shared" si="30"/>
        <v>21.9</v>
      </c>
      <c r="F1004" s="2078">
        <f t="shared" si="31"/>
        <v>92715</v>
      </c>
      <c r="G1004" s="1529"/>
      <c r="H1004" s="2002">
        <v>21.9</v>
      </c>
      <c r="I1004" s="2002">
        <v>21.9</v>
      </c>
      <c r="J1004" s="1992"/>
    </row>
    <row r="1005" spans="2:10">
      <c r="B1005" s="1733">
        <v>92956</v>
      </c>
      <c r="C1005" s="2004" t="s">
        <v>2595</v>
      </c>
      <c r="D1005" s="2003" t="s">
        <v>81</v>
      </c>
      <c r="E1005" s="2005">
        <f t="shared" si="30"/>
        <v>5.01</v>
      </c>
      <c r="F1005" s="2078">
        <f t="shared" si="31"/>
        <v>92956</v>
      </c>
      <c r="G1005" s="1529"/>
      <c r="H1005" s="2005">
        <v>5.01</v>
      </c>
      <c r="I1005" s="2005">
        <v>5.01</v>
      </c>
      <c r="J1005" s="1992"/>
    </row>
    <row r="1006" spans="2:10">
      <c r="B1006" s="1734">
        <v>92957</v>
      </c>
      <c r="C1006" s="1994" t="s">
        <v>2596</v>
      </c>
      <c r="D1006" s="1993" t="s">
        <v>81</v>
      </c>
      <c r="E1006" s="2002">
        <f t="shared" si="30"/>
        <v>1.1200000000000001</v>
      </c>
      <c r="F1006" s="2078">
        <f t="shared" si="31"/>
        <v>92957</v>
      </c>
      <c r="G1006" s="1529"/>
      <c r="H1006" s="2002">
        <v>1.1200000000000001</v>
      </c>
      <c r="I1006" s="2002">
        <v>1.1200000000000001</v>
      </c>
      <c r="J1006" s="1992"/>
    </row>
    <row r="1007" spans="2:10">
      <c r="B1007" s="1733">
        <v>92958</v>
      </c>
      <c r="C1007" s="2004" t="s">
        <v>2597</v>
      </c>
      <c r="D1007" s="2003" t="s">
        <v>81</v>
      </c>
      <c r="E1007" s="2005">
        <f t="shared" si="30"/>
        <v>5.48</v>
      </c>
      <c r="F1007" s="2078">
        <f t="shared" si="31"/>
        <v>92958</v>
      </c>
      <c r="G1007" s="1529"/>
      <c r="H1007" s="2005">
        <v>5.48</v>
      </c>
      <c r="I1007" s="2005">
        <v>5.48</v>
      </c>
      <c r="J1007" s="1992"/>
    </row>
    <row r="1008" spans="2:10" ht="30">
      <c r="B1008" s="1734">
        <v>92959</v>
      </c>
      <c r="C1008" s="1994" t="s">
        <v>2598</v>
      </c>
      <c r="D1008" s="1993" t="s">
        <v>81</v>
      </c>
      <c r="E1008" s="2002">
        <f t="shared" si="30"/>
        <v>7.21</v>
      </c>
      <c r="F1008" s="2078">
        <f t="shared" si="31"/>
        <v>92959</v>
      </c>
      <c r="G1008" s="1529"/>
      <c r="H1008" s="2002">
        <v>7.21</v>
      </c>
      <c r="I1008" s="2002">
        <v>7.21</v>
      </c>
      <c r="J1008" s="1992"/>
    </row>
    <row r="1009" spans="2:10">
      <c r="B1009" s="1733">
        <v>92963</v>
      </c>
      <c r="C1009" s="2004" t="s">
        <v>2599</v>
      </c>
      <c r="D1009" s="2003" t="s">
        <v>81</v>
      </c>
      <c r="E1009" s="2005">
        <f t="shared" si="30"/>
        <v>1.07</v>
      </c>
      <c r="F1009" s="2078">
        <f t="shared" si="31"/>
        <v>92963</v>
      </c>
      <c r="G1009" s="1529"/>
      <c r="H1009" s="2005">
        <v>1.07</v>
      </c>
      <c r="I1009" s="2005">
        <v>1.07</v>
      </c>
      <c r="J1009" s="1992"/>
    </row>
    <row r="1010" spans="2:10">
      <c r="B1010" s="1734">
        <v>92964</v>
      </c>
      <c r="C1010" s="1994" t="s">
        <v>904</v>
      </c>
      <c r="D1010" s="1993" t="s">
        <v>81</v>
      </c>
      <c r="E1010" s="2002">
        <f t="shared" si="30"/>
        <v>0.24</v>
      </c>
      <c r="F1010" s="2078">
        <f t="shared" si="31"/>
        <v>92964</v>
      </c>
      <c r="G1010" s="1529"/>
      <c r="H1010" s="2002">
        <v>0.24</v>
      </c>
      <c r="I1010" s="2002">
        <v>0.24</v>
      </c>
      <c r="J1010" s="1992"/>
    </row>
    <row r="1011" spans="2:10">
      <c r="B1011" s="1733">
        <v>92965</v>
      </c>
      <c r="C1011" s="2004" t="s">
        <v>2600</v>
      </c>
      <c r="D1011" s="2003" t="s">
        <v>81</v>
      </c>
      <c r="E1011" s="2005">
        <f t="shared" si="30"/>
        <v>1.33</v>
      </c>
      <c r="F1011" s="2078">
        <f t="shared" si="31"/>
        <v>92965</v>
      </c>
      <c r="G1011" s="1529"/>
      <c r="H1011" s="2005">
        <v>1.33</v>
      </c>
      <c r="I1011" s="2005">
        <v>1.33</v>
      </c>
      <c r="J1011" s="1992"/>
    </row>
    <row r="1012" spans="2:10" ht="45">
      <c r="B1012" s="1734">
        <v>93220</v>
      </c>
      <c r="C1012" s="1994" t="s">
        <v>2601</v>
      </c>
      <c r="D1012" s="1993" t="s">
        <v>81</v>
      </c>
      <c r="E1012" s="2002">
        <f t="shared" si="30"/>
        <v>174.9</v>
      </c>
      <c r="F1012" s="2078">
        <f t="shared" si="31"/>
        <v>93220</v>
      </c>
      <c r="G1012" s="1529"/>
      <c r="H1012" s="2002">
        <v>174.9</v>
      </c>
      <c r="I1012" s="2002">
        <v>174.9</v>
      </c>
      <c r="J1012" s="1992"/>
    </row>
    <row r="1013" spans="2:10" ht="30">
      <c r="B1013" s="1733">
        <v>93221</v>
      </c>
      <c r="C1013" s="2004" t="s">
        <v>2602</v>
      </c>
      <c r="D1013" s="2003" t="s">
        <v>81</v>
      </c>
      <c r="E1013" s="2005">
        <f t="shared" si="30"/>
        <v>45.94</v>
      </c>
      <c r="F1013" s="2078">
        <f t="shared" si="31"/>
        <v>93221</v>
      </c>
      <c r="G1013" s="1529"/>
      <c r="H1013" s="2005">
        <v>45.94</v>
      </c>
      <c r="I1013" s="2005">
        <v>45.94</v>
      </c>
      <c r="J1013" s="1992"/>
    </row>
    <row r="1014" spans="2:10" ht="45">
      <c r="B1014" s="1734">
        <v>93222</v>
      </c>
      <c r="C1014" s="1994" t="s">
        <v>2603</v>
      </c>
      <c r="D1014" s="1993" t="s">
        <v>81</v>
      </c>
      <c r="E1014" s="2002">
        <f t="shared" si="30"/>
        <v>218.88</v>
      </c>
      <c r="F1014" s="2078">
        <f t="shared" si="31"/>
        <v>93222</v>
      </c>
      <c r="G1014" s="1529"/>
      <c r="H1014" s="2002">
        <v>218.88</v>
      </c>
      <c r="I1014" s="2002">
        <v>218.88</v>
      </c>
      <c r="J1014" s="1992"/>
    </row>
    <row r="1015" spans="2:10" ht="45">
      <c r="B1015" s="1733">
        <v>93223</v>
      </c>
      <c r="C1015" s="2004" t="s">
        <v>2604</v>
      </c>
      <c r="D1015" s="2003" t="s">
        <v>81</v>
      </c>
      <c r="E1015" s="2005">
        <f t="shared" si="30"/>
        <v>183.3</v>
      </c>
      <c r="F1015" s="2078">
        <f t="shared" si="31"/>
        <v>93223</v>
      </c>
      <c r="G1015" s="1529"/>
      <c r="H1015" s="2005">
        <v>183.3</v>
      </c>
      <c r="I1015" s="2005">
        <v>183.3</v>
      </c>
      <c r="J1015" s="1992"/>
    </row>
    <row r="1016" spans="2:10" ht="30">
      <c r="B1016" s="1734">
        <v>93229</v>
      </c>
      <c r="C1016" s="1994" t="s">
        <v>905</v>
      </c>
      <c r="D1016" s="1993" t="s">
        <v>81</v>
      </c>
      <c r="E1016" s="2002">
        <f t="shared" si="30"/>
        <v>0.26</v>
      </c>
      <c r="F1016" s="2078">
        <f t="shared" si="31"/>
        <v>93229</v>
      </c>
      <c r="G1016" s="1529"/>
      <c r="H1016" s="2002">
        <v>0.26</v>
      </c>
      <c r="I1016" s="2002">
        <v>0.26</v>
      </c>
      <c r="J1016" s="1992"/>
    </row>
    <row r="1017" spans="2:10" ht="30">
      <c r="B1017" s="1733">
        <v>93230</v>
      </c>
      <c r="C1017" s="2004" t="s">
        <v>906</v>
      </c>
      <c r="D1017" s="2003" t="s">
        <v>81</v>
      </c>
      <c r="E1017" s="2005">
        <f t="shared" si="30"/>
        <v>0.05</v>
      </c>
      <c r="F1017" s="2078">
        <f t="shared" si="31"/>
        <v>93230</v>
      </c>
      <c r="G1017" s="1529"/>
      <c r="H1017" s="2005">
        <v>0.05</v>
      </c>
      <c r="I1017" s="2005">
        <v>0.05</v>
      </c>
      <c r="J1017" s="1992"/>
    </row>
    <row r="1018" spans="2:10" ht="30">
      <c r="B1018" s="1734">
        <v>93231</v>
      </c>
      <c r="C1018" s="1994" t="s">
        <v>907</v>
      </c>
      <c r="D1018" s="1993" t="s">
        <v>81</v>
      </c>
      <c r="E1018" s="2002">
        <f t="shared" si="30"/>
        <v>0.24</v>
      </c>
      <c r="F1018" s="2078">
        <f t="shared" si="31"/>
        <v>93231</v>
      </c>
      <c r="G1018" s="1529"/>
      <c r="H1018" s="2002">
        <v>0.24</v>
      </c>
      <c r="I1018" s="2002">
        <v>0.24</v>
      </c>
      <c r="J1018" s="1992"/>
    </row>
    <row r="1019" spans="2:10" ht="30">
      <c r="B1019" s="1733">
        <v>93232</v>
      </c>
      <c r="C1019" s="2004" t="s">
        <v>2605</v>
      </c>
      <c r="D1019" s="2003" t="s">
        <v>81</v>
      </c>
      <c r="E1019" s="2005">
        <f t="shared" si="30"/>
        <v>3.89</v>
      </c>
      <c r="F1019" s="2078">
        <f t="shared" si="31"/>
        <v>93232</v>
      </c>
      <c r="G1019" s="1529"/>
      <c r="H1019" s="2005">
        <v>3.89</v>
      </c>
      <c r="I1019" s="2005">
        <v>3.89</v>
      </c>
      <c r="J1019" s="1992"/>
    </row>
    <row r="1020" spans="2:10">
      <c r="B1020" s="1734">
        <v>93235</v>
      </c>
      <c r="C1020" s="1994" t="s">
        <v>2606</v>
      </c>
      <c r="D1020" s="1993" t="s">
        <v>81</v>
      </c>
      <c r="E1020" s="2002">
        <f t="shared" si="30"/>
        <v>1.1499999999999999</v>
      </c>
      <c r="F1020" s="2078">
        <f t="shared" si="31"/>
        <v>93235</v>
      </c>
      <c r="G1020" s="1529"/>
      <c r="H1020" s="2002">
        <v>1.1499999999999999</v>
      </c>
      <c r="I1020" s="2002">
        <v>1.1499999999999999</v>
      </c>
      <c r="J1020" s="1992"/>
    </row>
    <row r="1021" spans="2:10" ht="30">
      <c r="B1021" s="1733">
        <v>93238</v>
      </c>
      <c r="C1021" s="2004" t="s">
        <v>2607</v>
      </c>
      <c r="D1021" s="2003" t="s">
        <v>81</v>
      </c>
      <c r="E1021" s="2005">
        <f t="shared" si="30"/>
        <v>1.1599999999999999</v>
      </c>
      <c r="F1021" s="2078">
        <f t="shared" si="31"/>
        <v>93238</v>
      </c>
      <c r="G1021" s="1529"/>
      <c r="H1021" s="2005">
        <v>1.1599999999999999</v>
      </c>
      <c r="I1021" s="2005">
        <v>1.1599999999999999</v>
      </c>
      <c r="J1021" s="1992"/>
    </row>
    <row r="1022" spans="2:10" ht="30">
      <c r="B1022" s="1734">
        <v>93239</v>
      </c>
      <c r="C1022" s="1994" t="s">
        <v>2608</v>
      </c>
      <c r="D1022" s="1993" t="s">
        <v>81</v>
      </c>
      <c r="E1022" s="2002">
        <f t="shared" si="30"/>
        <v>5.27</v>
      </c>
      <c r="F1022" s="2078">
        <f t="shared" si="31"/>
        <v>93239</v>
      </c>
      <c r="G1022" s="1529"/>
      <c r="H1022" s="2002">
        <v>5.27</v>
      </c>
      <c r="I1022" s="2002">
        <v>5.27</v>
      </c>
      <c r="J1022" s="1992"/>
    </row>
    <row r="1023" spans="2:10" ht="30">
      <c r="B1023" s="1733">
        <v>93240</v>
      </c>
      <c r="C1023" s="2004" t="s">
        <v>2609</v>
      </c>
      <c r="D1023" s="2003" t="s">
        <v>81</v>
      </c>
      <c r="E1023" s="2005">
        <f t="shared" si="30"/>
        <v>8.77</v>
      </c>
      <c r="F1023" s="2078">
        <f t="shared" si="31"/>
        <v>93240</v>
      </c>
      <c r="G1023" s="1529"/>
      <c r="H1023" s="2005">
        <v>8.77</v>
      </c>
      <c r="I1023" s="2005">
        <v>8.77</v>
      </c>
      <c r="J1023" s="1992"/>
    </row>
    <row r="1024" spans="2:10">
      <c r="B1024" s="1734">
        <v>93267</v>
      </c>
      <c r="C1024" s="1994" t="s">
        <v>2610</v>
      </c>
      <c r="D1024" s="1993" t="s">
        <v>81</v>
      </c>
      <c r="E1024" s="2002">
        <f t="shared" si="30"/>
        <v>21.76</v>
      </c>
      <c r="F1024" s="2078">
        <f t="shared" si="31"/>
        <v>93267</v>
      </c>
      <c r="G1024" s="1529"/>
      <c r="H1024" s="2002">
        <v>21.76</v>
      </c>
      <c r="I1024" s="2002">
        <v>21.76</v>
      </c>
      <c r="J1024" s="1992"/>
    </row>
    <row r="1025" spans="2:10">
      <c r="B1025" s="1733">
        <v>93269</v>
      </c>
      <c r="C1025" s="2004" t="s">
        <v>2611</v>
      </c>
      <c r="D1025" s="2003" t="s">
        <v>81</v>
      </c>
      <c r="E1025" s="2005">
        <f t="shared" si="30"/>
        <v>4.8899999999999997</v>
      </c>
      <c r="F1025" s="2078">
        <f t="shared" si="31"/>
        <v>93269</v>
      </c>
      <c r="G1025" s="1529"/>
      <c r="H1025" s="2005">
        <v>4.8899999999999997</v>
      </c>
      <c r="I1025" s="2005">
        <v>4.8899999999999997</v>
      </c>
      <c r="J1025" s="1992"/>
    </row>
    <row r="1026" spans="2:10">
      <c r="B1026" s="1734">
        <v>93270</v>
      </c>
      <c r="C1026" s="1994" t="s">
        <v>2612</v>
      </c>
      <c r="D1026" s="1993" t="s">
        <v>81</v>
      </c>
      <c r="E1026" s="2002">
        <f t="shared" si="30"/>
        <v>23.8</v>
      </c>
      <c r="F1026" s="2078">
        <f t="shared" si="31"/>
        <v>93270</v>
      </c>
      <c r="G1026" s="1529"/>
      <c r="H1026" s="2002">
        <v>23.8</v>
      </c>
      <c r="I1026" s="2002">
        <v>23.8</v>
      </c>
      <c r="J1026" s="1992"/>
    </row>
    <row r="1027" spans="2:10">
      <c r="B1027" s="1733">
        <v>93271</v>
      </c>
      <c r="C1027" s="2004" t="s">
        <v>2613</v>
      </c>
      <c r="D1027" s="2003" t="s">
        <v>81</v>
      </c>
      <c r="E1027" s="2005">
        <f t="shared" ref="E1027:E1090" si="32">IF($K$2=$H$1,H1027,I1027)</f>
        <v>4.95</v>
      </c>
      <c r="F1027" s="2078">
        <f t="shared" ref="F1027:F1090" si="33">IF(LEN($B1027)=7,CONCATENATE(MID($B1027,1,6),"00",RIGHT($B1027,1)),IF(LEN($B1027)=8,CONCATENATE(MID($B1027,1,6),"0",RIGHT($B1027,2)),$B1027))</f>
        <v>93271</v>
      </c>
      <c r="G1027" s="1529"/>
      <c r="H1027" s="2005">
        <v>4.95</v>
      </c>
      <c r="I1027" s="2005">
        <v>4.95</v>
      </c>
      <c r="J1027" s="1992"/>
    </row>
    <row r="1028" spans="2:10">
      <c r="B1028" s="1734">
        <v>93277</v>
      </c>
      <c r="C1028" s="1994" t="s">
        <v>2614</v>
      </c>
      <c r="D1028" s="1993" t="s">
        <v>81</v>
      </c>
      <c r="E1028" s="2002">
        <f t="shared" si="32"/>
        <v>0.27</v>
      </c>
      <c r="F1028" s="2078">
        <f t="shared" si="33"/>
        <v>93277</v>
      </c>
      <c r="G1028" s="1529"/>
      <c r="H1028" s="2002">
        <v>0.27</v>
      </c>
      <c r="I1028" s="2002">
        <v>0.27</v>
      </c>
      <c r="J1028" s="1992"/>
    </row>
    <row r="1029" spans="2:10">
      <c r="B1029" s="1733">
        <v>93278</v>
      </c>
      <c r="C1029" s="2004" t="s">
        <v>2615</v>
      </c>
      <c r="D1029" s="2003" t="s">
        <v>81</v>
      </c>
      <c r="E1029" s="2005">
        <f t="shared" si="32"/>
        <v>0.06</v>
      </c>
      <c r="F1029" s="2078">
        <f t="shared" si="33"/>
        <v>93278</v>
      </c>
      <c r="G1029" s="1529"/>
      <c r="H1029" s="2005">
        <v>0.06</v>
      </c>
      <c r="I1029" s="2005">
        <v>0.06</v>
      </c>
      <c r="J1029" s="1992"/>
    </row>
    <row r="1030" spans="2:10">
      <c r="B1030" s="1734">
        <v>93279</v>
      </c>
      <c r="C1030" s="1994" t="s">
        <v>2616</v>
      </c>
      <c r="D1030" s="1993" t="s">
        <v>81</v>
      </c>
      <c r="E1030" s="2002">
        <f t="shared" si="32"/>
        <v>0.25</v>
      </c>
      <c r="F1030" s="2078">
        <f t="shared" si="33"/>
        <v>93279</v>
      </c>
      <c r="G1030" s="1529"/>
      <c r="H1030" s="2002">
        <v>0.25</v>
      </c>
      <c r="I1030" s="2002">
        <v>0.25</v>
      </c>
      <c r="J1030" s="1992"/>
    </row>
    <row r="1031" spans="2:10" ht="30">
      <c r="B1031" s="1733">
        <v>93280</v>
      </c>
      <c r="C1031" s="2004" t="s">
        <v>2617</v>
      </c>
      <c r="D1031" s="2003" t="s">
        <v>81</v>
      </c>
      <c r="E1031" s="2005">
        <f t="shared" si="32"/>
        <v>0.41</v>
      </c>
      <c r="F1031" s="2078">
        <f t="shared" si="33"/>
        <v>93280</v>
      </c>
      <c r="G1031" s="1529"/>
      <c r="H1031" s="2005">
        <v>0.41</v>
      </c>
      <c r="I1031" s="2005">
        <v>0.41</v>
      </c>
      <c r="J1031" s="1992"/>
    </row>
    <row r="1032" spans="2:10" ht="30">
      <c r="B1032" s="1734">
        <v>93283</v>
      </c>
      <c r="C1032" s="1994" t="s">
        <v>2618</v>
      </c>
      <c r="D1032" s="1993" t="s">
        <v>81</v>
      </c>
      <c r="E1032" s="2002">
        <f t="shared" si="32"/>
        <v>45.74</v>
      </c>
      <c r="F1032" s="2078">
        <f t="shared" si="33"/>
        <v>93283</v>
      </c>
      <c r="G1032" s="1529"/>
      <c r="H1032" s="2002">
        <v>45.74</v>
      </c>
      <c r="I1032" s="2002">
        <v>45.74</v>
      </c>
      <c r="J1032" s="1992"/>
    </row>
    <row r="1033" spans="2:10" ht="30">
      <c r="B1033" s="1733">
        <v>93284</v>
      </c>
      <c r="C1033" s="2004" t="s">
        <v>2619</v>
      </c>
      <c r="D1033" s="2003" t="s">
        <v>81</v>
      </c>
      <c r="E1033" s="2005">
        <f t="shared" si="32"/>
        <v>15.66</v>
      </c>
      <c r="F1033" s="2078">
        <f t="shared" si="33"/>
        <v>93284</v>
      </c>
      <c r="G1033" s="1529"/>
      <c r="H1033" s="2005">
        <v>15.66</v>
      </c>
      <c r="I1033" s="2005">
        <v>15.66</v>
      </c>
      <c r="J1033" s="1992"/>
    </row>
    <row r="1034" spans="2:10" ht="30">
      <c r="B1034" s="1734">
        <v>93285</v>
      </c>
      <c r="C1034" s="1994" t="s">
        <v>2620</v>
      </c>
      <c r="D1034" s="1993" t="s">
        <v>81</v>
      </c>
      <c r="E1034" s="2002">
        <f t="shared" si="32"/>
        <v>73.540000000000006</v>
      </c>
      <c r="F1034" s="2078">
        <f t="shared" si="33"/>
        <v>93285</v>
      </c>
      <c r="G1034" s="1529"/>
      <c r="H1034" s="2002">
        <v>73.540000000000006</v>
      </c>
      <c r="I1034" s="2002">
        <v>73.540000000000006</v>
      </c>
      <c r="J1034" s="1992"/>
    </row>
    <row r="1035" spans="2:10" ht="30">
      <c r="B1035" s="1733">
        <v>93286</v>
      </c>
      <c r="C1035" s="2004" t="s">
        <v>2621</v>
      </c>
      <c r="D1035" s="2003" t="s">
        <v>81</v>
      </c>
      <c r="E1035" s="2005">
        <f t="shared" si="32"/>
        <v>117.13</v>
      </c>
      <c r="F1035" s="2078">
        <f t="shared" si="33"/>
        <v>93286</v>
      </c>
      <c r="G1035" s="1529"/>
      <c r="H1035" s="2005">
        <v>117.13</v>
      </c>
      <c r="I1035" s="2005">
        <v>117.13</v>
      </c>
      <c r="J1035" s="1992"/>
    </row>
    <row r="1036" spans="2:10" ht="30">
      <c r="B1036" s="1734">
        <v>93296</v>
      </c>
      <c r="C1036" s="1994" t="s">
        <v>2622</v>
      </c>
      <c r="D1036" s="1993" t="s">
        <v>81</v>
      </c>
      <c r="E1036" s="2002">
        <f t="shared" si="32"/>
        <v>3.2</v>
      </c>
      <c r="F1036" s="2078">
        <f t="shared" si="33"/>
        <v>93296</v>
      </c>
      <c r="G1036" s="1529"/>
      <c r="H1036" s="2002">
        <v>3.2</v>
      </c>
      <c r="I1036" s="2002">
        <v>3.2</v>
      </c>
      <c r="J1036" s="1992"/>
    </row>
    <row r="1037" spans="2:10" ht="30">
      <c r="B1037" s="1733">
        <v>93397</v>
      </c>
      <c r="C1037" s="2004" t="s">
        <v>2623</v>
      </c>
      <c r="D1037" s="2003" t="s">
        <v>81</v>
      </c>
      <c r="E1037" s="2005">
        <f t="shared" si="32"/>
        <v>8.08</v>
      </c>
      <c r="F1037" s="2078">
        <f t="shared" si="33"/>
        <v>93397</v>
      </c>
      <c r="G1037" s="1529"/>
      <c r="H1037" s="2005">
        <v>8.08</v>
      </c>
      <c r="I1037" s="2005">
        <v>8.08</v>
      </c>
      <c r="J1037" s="1992"/>
    </row>
    <row r="1038" spans="2:10" ht="30">
      <c r="B1038" s="1734">
        <v>93398</v>
      </c>
      <c r="C1038" s="1994" t="s">
        <v>2624</v>
      </c>
      <c r="D1038" s="1993" t="s">
        <v>81</v>
      </c>
      <c r="E1038" s="2002">
        <f t="shared" si="32"/>
        <v>3.23</v>
      </c>
      <c r="F1038" s="2078">
        <f t="shared" si="33"/>
        <v>93398</v>
      </c>
      <c r="G1038" s="1529"/>
      <c r="H1038" s="2002">
        <v>3.23</v>
      </c>
      <c r="I1038" s="2002">
        <v>3.23</v>
      </c>
      <c r="J1038" s="1992"/>
    </row>
    <row r="1039" spans="2:10" ht="30">
      <c r="B1039" s="1733">
        <v>93399</v>
      </c>
      <c r="C1039" s="2004" t="s">
        <v>2625</v>
      </c>
      <c r="D1039" s="2003" t="s">
        <v>81</v>
      </c>
      <c r="E1039" s="2005">
        <f t="shared" si="32"/>
        <v>0.65</v>
      </c>
      <c r="F1039" s="2078">
        <f t="shared" si="33"/>
        <v>93399</v>
      </c>
      <c r="G1039" s="1529"/>
      <c r="H1039" s="2005">
        <v>0.65</v>
      </c>
      <c r="I1039" s="2005">
        <v>0.65</v>
      </c>
      <c r="J1039" s="1992"/>
    </row>
    <row r="1040" spans="2:10" ht="30">
      <c r="B1040" s="1734">
        <v>93400</v>
      </c>
      <c r="C1040" s="1994" t="s">
        <v>2626</v>
      </c>
      <c r="D1040" s="1993" t="s">
        <v>81</v>
      </c>
      <c r="E1040" s="2002">
        <f t="shared" si="32"/>
        <v>15.17</v>
      </c>
      <c r="F1040" s="2078">
        <f t="shared" si="33"/>
        <v>93400</v>
      </c>
      <c r="G1040" s="1529"/>
      <c r="H1040" s="2002">
        <v>15.17</v>
      </c>
      <c r="I1040" s="2002">
        <v>15.17</v>
      </c>
      <c r="J1040" s="1992"/>
    </row>
    <row r="1041" spans="2:10" ht="30">
      <c r="B1041" s="1733">
        <v>93401</v>
      </c>
      <c r="C1041" s="2004" t="s">
        <v>2627</v>
      </c>
      <c r="D1041" s="2003" t="s">
        <v>81</v>
      </c>
      <c r="E1041" s="2005">
        <f t="shared" si="32"/>
        <v>97.65</v>
      </c>
      <c r="F1041" s="2078">
        <f t="shared" si="33"/>
        <v>93401</v>
      </c>
      <c r="G1041" s="1529"/>
      <c r="H1041" s="2005">
        <v>97.65</v>
      </c>
      <c r="I1041" s="2005">
        <v>97.65</v>
      </c>
      <c r="J1041" s="1992"/>
    </row>
    <row r="1042" spans="2:10" ht="45">
      <c r="B1042" s="1734">
        <v>93404</v>
      </c>
      <c r="C1042" s="1994" t="s">
        <v>2628</v>
      </c>
      <c r="D1042" s="1993" t="s">
        <v>81</v>
      </c>
      <c r="E1042" s="2002">
        <f t="shared" si="32"/>
        <v>3.61</v>
      </c>
      <c r="F1042" s="2078">
        <f t="shared" si="33"/>
        <v>93404</v>
      </c>
      <c r="G1042" s="1529"/>
      <c r="H1042" s="2002">
        <v>3.61</v>
      </c>
      <c r="I1042" s="2002">
        <v>3.61</v>
      </c>
      <c r="J1042" s="1992"/>
    </row>
    <row r="1043" spans="2:10" ht="45">
      <c r="B1043" s="1733">
        <v>93405</v>
      </c>
      <c r="C1043" s="2004" t="s">
        <v>2629</v>
      </c>
      <c r="D1043" s="2003" t="s">
        <v>81</v>
      </c>
      <c r="E1043" s="2005">
        <f t="shared" si="32"/>
        <v>0.71</v>
      </c>
      <c r="F1043" s="2078">
        <f t="shared" si="33"/>
        <v>93405</v>
      </c>
      <c r="G1043" s="1529"/>
      <c r="H1043" s="2005">
        <v>0.71</v>
      </c>
      <c r="I1043" s="2005">
        <v>0.71</v>
      </c>
      <c r="J1043" s="1992"/>
    </row>
    <row r="1044" spans="2:10" ht="45">
      <c r="B1044" s="1734">
        <v>93406</v>
      </c>
      <c r="C1044" s="1994" t="s">
        <v>2630</v>
      </c>
      <c r="D1044" s="1993" t="s">
        <v>81</v>
      </c>
      <c r="E1044" s="2002">
        <f t="shared" si="32"/>
        <v>4.5199999999999996</v>
      </c>
      <c r="F1044" s="2078">
        <f t="shared" si="33"/>
        <v>93406</v>
      </c>
      <c r="G1044" s="1529"/>
      <c r="H1044" s="2002">
        <v>4.5199999999999996</v>
      </c>
      <c r="I1044" s="2002">
        <v>4.5199999999999996</v>
      </c>
      <c r="J1044" s="1992"/>
    </row>
    <row r="1045" spans="2:10" ht="45">
      <c r="B1045" s="1733">
        <v>93407</v>
      </c>
      <c r="C1045" s="2004" t="s">
        <v>2631</v>
      </c>
      <c r="D1045" s="2003" t="s">
        <v>81</v>
      </c>
      <c r="E1045" s="2005">
        <f t="shared" si="32"/>
        <v>32.56</v>
      </c>
      <c r="F1045" s="2078">
        <f t="shared" si="33"/>
        <v>93407</v>
      </c>
      <c r="G1045" s="1529"/>
      <c r="H1045" s="2005">
        <v>32.56</v>
      </c>
      <c r="I1045" s="2005">
        <v>32.56</v>
      </c>
      <c r="J1045" s="1992"/>
    </row>
    <row r="1046" spans="2:10" ht="30">
      <c r="B1046" s="1734">
        <v>93411</v>
      </c>
      <c r="C1046" s="1994" t="s">
        <v>2632</v>
      </c>
      <c r="D1046" s="1993" t="s">
        <v>81</v>
      </c>
      <c r="E1046" s="2002">
        <f t="shared" si="32"/>
        <v>0.16</v>
      </c>
      <c r="F1046" s="2078">
        <f t="shared" si="33"/>
        <v>93411</v>
      </c>
      <c r="G1046" s="1529"/>
      <c r="H1046" s="2002">
        <v>0.16</v>
      </c>
      <c r="I1046" s="2002">
        <v>0.16</v>
      </c>
      <c r="J1046" s="1992"/>
    </row>
    <row r="1047" spans="2:10">
      <c r="B1047" s="1733">
        <v>93412</v>
      </c>
      <c r="C1047" s="2004" t="s">
        <v>2633</v>
      </c>
      <c r="D1047" s="2003" t="s">
        <v>81</v>
      </c>
      <c r="E1047" s="2005">
        <f t="shared" si="32"/>
        <v>0.05</v>
      </c>
      <c r="F1047" s="2078">
        <f t="shared" si="33"/>
        <v>93412</v>
      </c>
      <c r="G1047" s="1529"/>
      <c r="H1047" s="2005">
        <v>0.05</v>
      </c>
      <c r="I1047" s="2005">
        <v>0.05</v>
      </c>
      <c r="J1047" s="1992"/>
    </row>
    <row r="1048" spans="2:10" ht="30">
      <c r="B1048" s="1734">
        <v>93413</v>
      </c>
      <c r="C1048" s="1994" t="s">
        <v>2634</v>
      </c>
      <c r="D1048" s="1993" t="s">
        <v>81</v>
      </c>
      <c r="E1048" s="2002">
        <f t="shared" si="32"/>
        <v>0.14000000000000001</v>
      </c>
      <c r="F1048" s="2078">
        <f t="shared" si="33"/>
        <v>93413</v>
      </c>
      <c r="G1048" s="1529"/>
      <c r="H1048" s="2002">
        <v>0.14000000000000001</v>
      </c>
      <c r="I1048" s="2002">
        <v>0.14000000000000001</v>
      </c>
      <c r="J1048" s="1992"/>
    </row>
    <row r="1049" spans="2:10" ht="30">
      <c r="B1049" s="1733">
        <v>93414</v>
      </c>
      <c r="C1049" s="2004" t="s">
        <v>2635</v>
      </c>
      <c r="D1049" s="2003" t="s">
        <v>81</v>
      </c>
      <c r="E1049" s="2005">
        <f t="shared" si="32"/>
        <v>9.07</v>
      </c>
      <c r="F1049" s="2078">
        <f t="shared" si="33"/>
        <v>93414</v>
      </c>
      <c r="G1049" s="1529"/>
      <c r="H1049" s="2005">
        <v>9.07</v>
      </c>
      <c r="I1049" s="2005">
        <v>9.07</v>
      </c>
      <c r="J1049" s="1992"/>
    </row>
    <row r="1050" spans="2:10">
      <c r="B1050" s="1734">
        <v>93417</v>
      </c>
      <c r="C1050" s="1994" t="s">
        <v>2636</v>
      </c>
      <c r="D1050" s="1993" t="s">
        <v>81</v>
      </c>
      <c r="E1050" s="2002">
        <f t="shared" si="32"/>
        <v>2.11</v>
      </c>
      <c r="F1050" s="2078">
        <f t="shared" si="33"/>
        <v>93417</v>
      </c>
      <c r="G1050" s="1529"/>
      <c r="H1050" s="2002">
        <v>2.11</v>
      </c>
      <c r="I1050" s="2002">
        <v>2.11</v>
      </c>
      <c r="J1050" s="1992"/>
    </row>
    <row r="1051" spans="2:10">
      <c r="B1051" s="1733">
        <v>93418</v>
      </c>
      <c r="C1051" s="2004" t="s">
        <v>2637</v>
      </c>
      <c r="D1051" s="2003" t="s">
        <v>81</v>
      </c>
      <c r="E1051" s="2005">
        <f t="shared" si="32"/>
        <v>0.72</v>
      </c>
      <c r="F1051" s="2078">
        <f t="shared" si="33"/>
        <v>93418</v>
      </c>
      <c r="G1051" s="1529"/>
      <c r="H1051" s="2005">
        <v>0.72</v>
      </c>
      <c r="I1051" s="2005">
        <v>0.72</v>
      </c>
      <c r="J1051" s="1992"/>
    </row>
    <row r="1052" spans="2:10">
      <c r="B1052" s="1734">
        <v>93419</v>
      </c>
      <c r="C1052" s="1994" t="s">
        <v>1265</v>
      </c>
      <c r="D1052" s="1993" t="s">
        <v>81</v>
      </c>
      <c r="E1052" s="2002">
        <f t="shared" si="32"/>
        <v>1.89</v>
      </c>
      <c r="F1052" s="2078">
        <f t="shared" si="33"/>
        <v>93419</v>
      </c>
      <c r="G1052" s="1529"/>
      <c r="H1052" s="2002">
        <v>1.89</v>
      </c>
      <c r="I1052" s="2002">
        <v>1.89</v>
      </c>
      <c r="J1052" s="1992"/>
    </row>
    <row r="1053" spans="2:10">
      <c r="B1053" s="1733">
        <v>93420</v>
      </c>
      <c r="C1053" s="2004" t="s">
        <v>2638</v>
      </c>
      <c r="D1053" s="2003" t="s">
        <v>81</v>
      </c>
      <c r="E1053" s="2005">
        <f t="shared" si="32"/>
        <v>41.41</v>
      </c>
      <c r="F1053" s="2078">
        <f t="shared" si="33"/>
        <v>93420</v>
      </c>
      <c r="G1053" s="1529"/>
      <c r="H1053" s="2005">
        <v>41.41</v>
      </c>
      <c r="I1053" s="2005">
        <v>41.41</v>
      </c>
      <c r="J1053" s="1992"/>
    </row>
    <row r="1054" spans="2:10">
      <c r="B1054" s="1734">
        <v>93423</v>
      </c>
      <c r="C1054" s="1994" t="s">
        <v>2639</v>
      </c>
      <c r="D1054" s="1993" t="s">
        <v>81</v>
      </c>
      <c r="E1054" s="2002">
        <f t="shared" si="32"/>
        <v>2.99</v>
      </c>
      <c r="F1054" s="2078">
        <f t="shared" si="33"/>
        <v>93423</v>
      </c>
      <c r="G1054" s="1529"/>
      <c r="H1054" s="2002">
        <v>2.99</v>
      </c>
      <c r="I1054" s="2002">
        <v>2.99</v>
      </c>
      <c r="J1054" s="1992"/>
    </row>
    <row r="1055" spans="2:10">
      <c r="B1055" s="1733">
        <v>93424</v>
      </c>
      <c r="C1055" s="2004" t="s">
        <v>2640</v>
      </c>
      <c r="D1055" s="2003" t="s">
        <v>81</v>
      </c>
      <c r="E1055" s="2005">
        <f t="shared" si="32"/>
        <v>1.02</v>
      </c>
      <c r="F1055" s="2078">
        <f t="shared" si="33"/>
        <v>93424</v>
      </c>
      <c r="G1055" s="1529"/>
      <c r="H1055" s="2005">
        <v>1.02</v>
      </c>
      <c r="I1055" s="2005">
        <v>1.02</v>
      </c>
      <c r="J1055" s="1992"/>
    </row>
    <row r="1056" spans="2:10">
      <c r="B1056" s="1734">
        <v>93425</v>
      </c>
      <c r="C1056" s="1994" t="s">
        <v>2641</v>
      </c>
      <c r="D1056" s="1993" t="s">
        <v>81</v>
      </c>
      <c r="E1056" s="2002">
        <f t="shared" si="32"/>
        <v>2.67</v>
      </c>
      <c r="F1056" s="2078">
        <f t="shared" si="33"/>
        <v>93425</v>
      </c>
      <c r="G1056" s="1529"/>
      <c r="H1056" s="2002">
        <v>2.67</v>
      </c>
      <c r="I1056" s="2002">
        <v>2.67</v>
      </c>
      <c r="J1056" s="1992"/>
    </row>
    <row r="1057" spans="2:10">
      <c r="B1057" s="1733">
        <v>93426</v>
      </c>
      <c r="C1057" s="2004" t="s">
        <v>2642</v>
      </c>
      <c r="D1057" s="2003" t="s">
        <v>81</v>
      </c>
      <c r="E1057" s="2005">
        <f t="shared" si="32"/>
        <v>98.98</v>
      </c>
      <c r="F1057" s="2078">
        <f t="shared" si="33"/>
        <v>93426</v>
      </c>
      <c r="G1057" s="1529"/>
      <c r="H1057" s="2005">
        <v>98.98</v>
      </c>
      <c r="I1057" s="2005">
        <v>98.98</v>
      </c>
      <c r="J1057" s="1992"/>
    </row>
    <row r="1058" spans="2:10">
      <c r="B1058" s="1734">
        <v>93429</v>
      </c>
      <c r="C1058" s="1994" t="s">
        <v>2643</v>
      </c>
      <c r="D1058" s="1993" t="s">
        <v>81</v>
      </c>
      <c r="E1058" s="2002">
        <f t="shared" si="32"/>
        <v>64</v>
      </c>
      <c r="F1058" s="2078">
        <f t="shared" si="33"/>
        <v>93429</v>
      </c>
      <c r="G1058" s="1529"/>
      <c r="H1058" s="2002">
        <v>64</v>
      </c>
      <c r="I1058" s="2002">
        <v>64</v>
      </c>
      <c r="J1058" s="1992"/>
    </row>
    <row r="1059" spans="2:10">
      <c r="B1059" s="1733">
        <v>93430</v>
      </c>
      <c r="C1059" s="2004" t="s">
        <v>2644</v>
      </c>
      <c r="D1059" s="2003" t="s">
        <v>81</v>
      </c>
      <c r="E1059" s="2005">
        <f t="shared" si="32"/>
        <v>21.92</v>
      </c>
      <c r="F1059" s="2078">
        <f t="shared" si="33"/>
        <v>93430</v>
      </c>
      <c r="G1059" s="1529"/>
      <c r="H1059" s="2005">
        <v>21.92</v>
      </c>
      <c r="I1059" s="2005">
        <v>21.92</v>
      </c>
      <c r="J1059" s="1992"/>
    </row>
    <row r="1060" spans="2:10">
      <c r="B1060" s="1734">
        <v>93431</v>
      </c>
      <c r="C1060" s="1994" t="s">
        <v>2645</v>
      </c>
      <c r="D1060" s="1993" t="s">
        <v>81</v>
      </c>
      <c r="E1060" s="2002">
        <f t="shared" si="32"/>
        <v>102.88</v>
      </c>
      <c r="F1060" s="2078">
        <f t="shared" si="33"/>
        <v>93431</v>
      </c>
      <c r="G1060" s="1529"/>
      <c r="H1060" s="2002">
        <v>102.88</v>
      </c>
      <c r="I1060" s="2002">
        <v>102.88</v>
      </c>
      <c r="J1060" s="1992"/>
    </row>
    <row r="1061" spans="2:10">
      <c r="B1061" s="1733">
        <v>93432</v>
      </c>
      <c r="C1061" s="2004" t="s">
        <v>2646</v>
      </c>
      <c r="D1061" s="2003" t="s">
        <v>81</v>
      </c>
      <c r="E1061" s="2005">
        <f t="shared" si="32"/>
        <v>1872</v>
      </c>
      <c r="F1061" s="2078">
        <f t="shared" si="33"/>
        <v>93432</v>
      </c>
      <c r="G1061" s="1529"/>
      <c r="H1061" s="2005">
        <v>1872</v>
      </c>
      <c r="I1061" s="2005">
        <v>1872</v>
      </c>
      <c r="J1061" s="1992"/>
    </row>
    <row r="1062" spans="2:10">
      <c r="B1062" s="1734">
        <v>93435</v>
      </c>
      <c r="C1062" s="1994" t="s">
        <v>2647</v>
      </c>
      <c r="D1062" s="1993" t="s">
        <v>81</v>
      </c>
      <c r="E1062" s="2002">
        <f t="shared" si="32"/>
        <v>3.46</v>
      </c>
      <c r="F1062" s="2078">
        <f t="shared" si="33"/>
        <v>93435</v>
      </c>
      <c r="G1062" s="1529"/>
      <c r="H1062" s="2002">
        <v>3.46</v>
      </c>
      <c r="I1062" s="2002">
        <v>3.46</v>
      </c>
      <c r="J1062" s="1992"/>
    </row>
    <row r="1063" spans="2:10">
      <c r="B1063" s="1733">
        <v>93436</v>
      </c>
      <c r="C1063" s="2004" t="s">
        <v>2648</v>
      </c>
      <c r="D1063" s="2003" t="s">
        <v>81</v>
      </c>
      <c r="E1063" s="2005">
        <f t="shared" si="32"/>
        <v>1.38</v>
      </c>
      <c r="F1063" s="2078">
        <f t="shared" si="33"/>
        <v>93436</v>
      </c>
      <c r="G1063" s="1529"/>
      <c r="H1063" s="2005">
        <v>1.38</v>
      </c>
      <c r="I1063" s="2005">
        <v>1.38</v>
      </c>
      <c r="J1063" s="1992"/>
    </row>
    <row r="1064" spans="2:10">
      <c r="B1064" s="1734">
        <v>93437</v>
      </c>
      <c r="C1064" s="1994" t="s">
        <v>2649</v>
      </c>
      <c r="D1064" s="1993" t="s">
        <v>81</v>
      </c>
      <c r="E1064" s="2002">
        <f t="shared" si="32"/>
        <v>6.49</v>
      </c>
      <c r="F1064" s="2078">
        <f t="shared" si="33"/>
        <v>93437</v>
      </c>
      <c r="G1064" s="1529"/>
      <c r="H1064" s="2002">
        <v>6.49</v>
      </c>
      <c r="I1064" s="2002">
        <v>6.49</v>
      </c>
      <c r="J1064" s="1992"/>
    </row>
    <row r="1065" spans="2:10">
      <c r="B1065" s="1733">
        <v>93438</v>
      </c>
      <c r="C1065" s="2004" t="s">
        <v>2650</v>
      </c>
      <c r="D1065" s="2003" t="s">
        <v>81</v>
      </c>
      <c r="E1065" s="2005">
        <f t="shared" si="32"/>
        <v>18.36</v>
      </c>
      <c r="F1065" s="2078">
        <f t="shared" si="33"/>
        <v>93438</v>
      </c>
      <c r="G1065" s="1529"/>
      <c r="H1065" s="2005">
        <v>18.36</v>
      </c>
      <c r="I1065" s="2005">
        <v>18.36</v>
      </c>
      <c r="J1065" s="1992"/>
    </row>
    <row r="1066" spans="2:10">
      <c r="B1066" s="1734">
        <v>95114</v>
      </c>
      <c r="C1066" s="1994" t="s">
        <v>2651</v>
      </c>
      <c r="D1066" s="1993" t="s">
        <v>81</v>
      </c>
      <c r="E1066" s="2002">
        <f t="shared" si="32"/>
        <v>1.04</v>
      </c>
      <c r="F1066" s="2078">
        <f t="shared" si="33"/>
        <v>95114</v>
      </c>
      <c r="G1066" s="1529"/>
      <c r="H1066" s="2002">
        <v>1.04</v>
      </c>
      <c r="I1066" s="2002">
        <v>1.04</v>
      </c>
      <c r="J1066" s="1992"/>
    </row>
    <row r="1067" spans="2:10">
      <c r="B1067" s="1733">
        <v>95115</v>
      </c>
      <c r="C1067" s="2004" t="s">
        <v>2652</v>
      </c>
      <c r="D1067" s="2003" t="s">
        <v>81</v>
      </c>
      <c r="E1067" s="2005">
        <f t="shared" si="32"/>
        <v>0.23</v>
      </c>
      <c r="F1067" s="2078">
        <f t="shared" si="33"/>
        <v>95115</v>
      </c>
      <c r="G1067" s="1529"/>
      <c r="H1067" s="2005">
        <v>0.23</v>
      </c>
      <c r="I1067" s="2005">
        <v>0.23</v>
      </c>
      <c r="J1067" s="1992"/>
    </row>
    <row r="1068" spans="2:10">
      <c r="B1068" s="1734">
        <v>95116</v>
      </c>
      <c r="C1068" s="1994" t="s">
        <v>1393</v>
      </c>
      <c r="D1068" s="1993" t="s">
        <v>81</v>
      </c>
      <c r="E1068" s="2002">
        <f t="shared" si="32"/>
        <v>31.99</v>
      </c>
      <c r="F1068" s="2078">
        <f t="shared" si="33"/>
        <v>95116</v>
      </c>
      <c r="G1068" s="1529"/>
      <c r="H1068" s="2002">
        <v>31.99</v>
      </c>
      <c r="I1068" s="2002">
        <v>31.99</v>
      </c>
      <c r="J1068" s="1992"/>
    </row>
    <row r="1069" spans="2:10">
      <c r="B1069" s="1733">
        <v>95117</v>
      </c>
      <c r="C1069" s="2004" t="s">
        <v>1394</v>
      </c>
      <c r="D1069" s="2003" t="s">
        <v>81</v>
      </c>
      <c r="E1069" s="2005">
        <f t="shared" si="32"/>
        <v>9.59</v>
      </c>
      <c r="F1069" s="2078">
        <f t="shared" si="33"/>
        <v>95117</v>
      </c>
      <c r="G1069" s="1529"/>
      <c r="H1069" s="2005">
        <v>9.59</v>
      </c>
      <c r="I1069" s="2005">
        <v>9.59</v>
      </c>
      <c r="J1069" s="1992"/>
    </row>
    <row r="1070" spans="2:10">
      <c r="B1070" s="1734">
        <v>95118</v>
      </c>
      <c r="C1070" s="1994" t="s">
        <v>2653</v>
      </c>
      <c r="D1070" s="1993" t="s">
        <v>81</v>
      </c>
      <c r="E1070" s="2002">
        <f t="shared" si="32"/>
        <v>33.01</v>
      </c>
      <c r="F1070" s="2078">
        <f t="shared" si="33"/>
        <v>95118</v>
      </c>
      <c r="G1070" s="1529"/>
      <c r="H1070" s="2002">
        <v>33.01</v>
      </c>
      <c r="I1070" s="2002">
        <v>33.01</v>
      </c>
      <c r="J1070" s="1992"/>
    </row>
    <row r="1071" spans="2:10">
      <c r="B1071" s="1733">
        <v>95119</v>
      </c>
      <c r="C1071" s="2004" t="s">
        <v>2654</v>
      </c>
      <c r="D1071" s="2003" t="s">
        <v>81</v>
      </c>
      <c r="E1071" s="2005">
        <f t="shared" si="32"/>
        <v>11.3</v>
      </c>
      <c r="F1071" s="2078">
        <f t="shared" si="33"/>
        <v>95119</v>
      </c>
      <c r="G1071" s="1529"/>
      <c r="H1071" s="2005">
        <v>11.3</v>
      </c>
      <c r="I1071" s="2005">
        <v>11.3</v>
      </c>
      <c r="J1071" s="1992"/>
    </row>
    <row r="1072" spans="2:10">
      <c r="B1072" s="1734">
        <v>95120</v>
      </c>
      <c r="C1072" s="1994" t="s">
        <v>2655</v>
      </c>
      <c r="D1072" s="1993" t="s">
        <v>81</v>
      </c>
      <c r="E1072" s="2002">
        <f t="shared" si="32"/>
        <v>33.78</v>
      </c>
      <c r="F1072" s="2078">
        <f t="shared" si="33"/>
        <v>95120</v>
      </c>
      <c r="G1072" s="1529"/>
      <c r="H1072" s="2002">
        <v>33.78</v>
      </c>
      <c r="I1072" s="2002">
        <v>33.78</v>
      </c>
      <c r="J1072" s="1992"/>
    </row>
    <row r="1073" spans="2:10">
      <c r="B1073" s="1733">
        <v>95123</v>
      </c>
      <c r="C1073" s="2004" t="s">
        <v>1395</v>
      </c>
      <c r="D1073" s="2003" t="s">
        <v>81</v>
      </c>
      <c r="E1073" s="2005">
        <f t="shared" si="32"/>
        <v>10.55</v>
      </c>
      <c r="F1073" s="2078">
        <f t="shared" si="33"/>
        <v>95123</v>
      </c>
      <c r="G1073" s="1529"/>
      <c r="H1073" s="2005">
        <v>10.55</v>
      </c>
      <c r="I1073" s="2005">
        <v>10.55</v>
      </c>
      <c r="J1073" s="1992"/>
    </row>
    <row r="1074" spans="2:10">
      <c r="B1074" s="1734">
        <v>95124</v>
      </c>
      <c r="C1074" s="1994" t="s">
        <v>1396</v>
      </c>
      <c r="D1074" s="1993" t="s">
        <v>81</v>
      </c>
      <c r="E1074" s="2002">
        <f t="shared" si="32"/>
        <v>3.16</v>
      </c>
      <c r="F1074" s="2078">
        <f t="shared" si="33"/>
        <v>95124</v>
      </c>
      <c r="G1074" s="1529"/>
      <c r="H1074" s="2002">
        <v>3.16</v>
      </c>
      <c r="I1074" s="2002">
        <v>3.16</v>
      </c>
      <c r="J1074" s="1992"/>
    </row>
    <row r="1075" spans="2:10">
      <c r="B1075" s="1733">
        <v>95125</v>
      </c>
      <c r="C1075" s="2004" t="s">
        <v>1397</v>
      </c>
      <c r="D1075" s="2003" t="s">
        <v>81</v>
      </c>
      <c r="E1075" s="2005">
        <f t="shared" si="32"/>
        <v>11.55</v>
      </c>
      <c r="F1075" s="2078">
        <f t="shared" si="33"/>
        <v>95125</v>
      </c>
      <c r="G1075" s="1529"/>
      <c r="H1075" s="2005">
        <v>11.55</v>
      </c>
      <c r="I1075" s="2005">
        <v>11.55</v>
      </c>
      <c r="J1075" s="1992"/>
    </row>
    <row r="1076" spans="2:10">
      <c r="B1076" s="1734">
        <v>95126</v>
      </c>
      <c r="C1076" s="1994" t="s">
        <v>2656</v>
      </c>
      <c r="D1076" s="1993" t="s">
        <v>81</v>
      </c>
      <c r="E1076" s="2002">
        <f t="shared" si="32"/>
        <v>90.94</v>
      </c>
      <c r="F1076" s="2078">
        <f t="shared" si="33"/>
        <v>95126</v>
      </c>
      <c r="G1076" s="1529"/>
      <c r="H1076" s="2002">
        <v>90.94</v>
      </c>
      <c r="I1076" s="2002">
        <v>90.94</v>
      </c>
      <c r="J1076" s="1992"/>
    </row>
    <row r="1077" spans="2:10">
      <c r="B1077" s="1733">
        <v>95129</v>
      </c>
      <c r="C1077" s="2004" t="s">
        <v>2657</v>
      </c>
      <c r="D1077" s="2003" t="s">
        <v>81</v>
      </c>
      <c r="E1077" s="2005">
        <f t="shared" si="32"/>
        <v>18.73</v>
      </c>
      <c r="F1077" s="2078">
        <f t="shared" si="33"/>
        <v>95129</v>
      </c>
      <c r="G1077" s="1529"/>
      <c r="H1077" s="2005">
        <v>18.73</v>
      </c>
      <c r="I1077" s="2005">
        <v>18.73</v>
      </c>
      <c r="J1077" s="1992"/>
    </row>
    <row r="1078" spans="2:10">
      <c r="B1078" s="1734">
        <v>95130</v>
      </c>
      <c r="C1078" s="1994" t="s">
        <v>2658</v>
      </c>
      <c r="D1078" s="1993" t="s">
        <v>81</v>
      </c>
      <c r="E1078" s="2002">
        <f t="shared" si="32"/>
        <v>6.55</v>
      </c>
      <c r="F1078" s="2078">
        <f t="shared" si="33"/>
        <v>95130</v>
      </c>
      <c r="G1078" s="1529"/>
      <c r="H1078" s="2002">
        <v>6.55</v>
      </c>
      <c r="I1078" s="2002">
        <v>6.55</v>
      </c>
      <c r="J1078" s="1992"/>
    </row>
    <row r="1079" spans="2:10">
      <c r="B1079" s="1733">
        <v>95131</v>
      </c>
      <c r="C1079" s="2004" t="s">
        <v>2659</v>
      </c>
      <c r="D1079" s="2003" t="s">
        <v>81</v>
      </c>
      <c r="E1079" s="2005">
        <f t="shared" si="32"/>
        <v>35.119999999999997</v>
      </c>
      <c r="F1079" s="2078">
        <f t="shared" si="33"/>
        <v>95131</v>
      </c>
      <c r="G1079" s="1529"/>
      <c r="H1079" s="2005">
        <v>35.119999999999997</v>
      </c>
      <c r="I1079" s="2005">
        <v>35.119999999999997</v>
      </c>
      <c r="J1079" s="1992"/>
    </row>
    <row r="1080" spans="2:10" ht="30">
      <c r="B1080" s="1734">
        <v>95132</v>
      </c>
      <c r="C1080" s="1994" t="s">
        <v>2660</v>
      </c>
      <c r="D1080" s="1993" t="s">
        <v>81</v>
      </c>
      <c r="E1080" s="2002">
        <f t="shared" si="32"/>
        <v>19.89</v>
      </c>
      <c r="F1080" s="2078">
        <f t="shared" si="33"/>
        <v>95132</v>
      </c>
      <c r="G1080" s="1529"/>
      <c r="H1080" s="2002">
        <v>19.89</v>
      </c>
      <c r="I1080" s="2002">
        <v>19.89</v>
      </c>
      <c r="J1080" s="1992"/>
    </row>
    <row r="1081" spans="2:10">
      <c r="B1081" s="1733">
        <v>95136</v>
      </c>
      <c r="C1081" s="2004" t="s">
        <v>2661</v>
      </c>
      <c r="D1081" s="2003" t="s">
        <v>81</v>
      </c>
      <c r="E1081" s="2005">
        <f t="shared" si="32"/>
        <v>0.03</v>
      </c>
      <c r="F1081" s="2078">
        <f t="shared" si="33"/>
        <v>95136</v>
      </c>
      <c r="G1081" s="1529"/>
      <c r="H1081" s="2005">
        <v>0.03</v>
      </c>
      <c r="I1081" s="2005">
        <v>0.03</v>
      </c>
      <c r="J1081" s="1992"/>
    </row>
    <row r="1082" spans="2:10">
      <c r="B1082" s="1734">
        <v>95137</v>
      </c>
      <c r="C1082" s="1994" t="s">
        <v>2662</v>
      </c>
      <c r="D1082" s="1993" t="s">
        <v>81</v>
      </c>
      <c r="E1082" s="2002">
        <f t="shared" si="32"/>
        <v>0.01</v>
      </c>
      <c r="F1082" s="2078">
        <f t="shared" si="33"/>
        <v>95137</v>
      </c>
      <c r="G1082" s="1529"/>
      <c r="H1082" s="2002">
        <v>0.01</v>
      </c>
      <c r="I1082" s="2002">
        <v>0.01</v>
      </c>
      <c r="J1082" s="1992"/>
    </row>
    <row r="1083" spans="2:10">
      <c r="B1083" s="1733">
        <v>95138</v>
      </c>
      <c r="C1083" s="2004" t="s">
        <v>2663</v>
      </c>
      <c r="D1083" s="2003" t="s">
        <v>81</v>
      </c>
      <c r="E1083" s="2005">
        <f t="shared" si="32"/>
        <v>0.02</v>
      </c>
      <c r="F1083" s="2078">
        <f t="shared" si="33"/>
        <v>95138</v>
      </c>
      <c r="G1083" s="1529"/>
      <c r="H1083" s="2005">
        <v>0.02</v>
      </c>
      <c r="I1083" s="2005">
        <v>0.02</v>
      </c>
      <c r="J1083" s="1992"/>
    </row>
    <row r="1084" spans="2:10">
      <c r="B1084" s="1734">
        <v>95208</v>
      </c>
      <c r="C1084" s="1994" t="s">
        <v>2664</v>
      </c>
      <c r="D1084" s="1993" t="s">
        <v>81</v>
      </c>
      <c r="E1084" s="2002">
        <f t="shared" si="32"/>
        <v>24.66</v>
      </c>
      <c r="F1084" s="2078">
        <f t="shared" si="33"/>
        <v>95208</v>
      </c>
      <c r="G1084" s="1529"/>
      <c r="H1084" s="2002">
        <v>24.66</v>
      </c>
      <c r="I1084" s="2002">
        <v>24.66</v>
      </c>
      <c r="J1084" s="1992"/>
    </row>
    <row r="1085" spans="2:10">
      <c r="B1085" s="1733">
        <v>95209</v>
      </c>
      <c r="C1085" s="2004" t="s">
        <v>2665</v>
      </c>
      <c r="D1085" s="2003" t="s">
        <v>81</v>
      </c>
      <c r="E1085" s="2005">
        <f t="shared" si="32"/>
        <v>5.54</v>
      </c>
      <c r="F1085" s="2078">
        <f t="shared" si="33"/>
        <v>95209</v>
      </c>
      <c r="G1085" s="1529"/>
      <c r="H1085" s="2005">
        <v>5.54</v>
      </c>
      <c r="I1085" s="2005">
        <v>5.54</v>
      </c>
      <c r="J1085" s="1992"/>
    </row>
    <row r="1086" spans="2:10">
      <c r="B1086" s="1734">
        <v>95210</v>
      </c>
      <c r="C1086" s="1994" t="s">
        <v>2666</v>
      </c>
      <c r="D1086" s="1993" t="s">
        <v>81</v>
      </c>
      <c r="E1086" s="2002">
        <f t="shared" si="32"/>
        <v>26.97</v>
      </c>
      <c r="F1086" s="2078">
        <f t="shared" si="33"/>
        <v>95210</v>
      </c>
      <c r="G1086" s="1529"/>
      <c r="H1086" s="2002">
        <v>26.97</v>
      </c>
      <c r="I1086" s="2002">
        <v>26.97</v>
      </c>
      <c r="J1086" s="1992"/>
    </row>
    <row r="1087" spans="2:10">
      <c r="B1087" s="1733">
        <v>95211</v>
      </c>
      <c r="C1087" s="2004" t="s">
        <v>2667</v>
      </c>
      <c r="D1087" s="2003" t="s">
        <v>81</v>
      </c>
      <c r="E1087" s="2005">
        <f t="shared" si="32"/>
        <v>4.95</v>
      </c>
      <c r="F1087" s="2078">
        <f t="shared" si="33"/>
        <v>95211</v>
      </c>
      <c r="G1087" s="1529"/>
      <c r="H1087" s="2005">
        <v>4.95</v>
      </c>
      <c r="I1087" s="2005">
        <v>4.95</v>
      </c>
      <c r="J1087" s="1992"/>
    </row>
    <row r="1088" spans="2:10">
      <c r="B1088" s="1734">
        <v>95214</v>
      </c>
      <c r="C1088" s="1994" t="s">
        <v>2668</v>
      </c>
      <c r="D1088" s="1993" t="s">
        <v>81</v>
      </c>
      <c r="E1088" s="2002">
        <f t="shared" si="32"/>
        <v>0.78</v>
      </c>
      <c r="F1088" s="2078">
        <f t="shared" si="33"/>
        <v>95214</v>
      </c>
      <c r="G1088" s="1529"/>
      <c r="H1088" s="2002">
        <v>0.78</v>
      </c>
      <c r="I1088" s="2002">
        <v>0.78</v>
      </c>
      <c r="J1088" s="1992"/>
    </row>
    <row r="1089" spans="2:10">
      <c r="B1089" s="1733">
        <v>95215</v>
      </c>
      <c r="C1089" s="2004" t="s">
        <v>2669</v>
      </c>
      <c r="D1089" s="2003" t="s">
        <v>81</v>
      </c>
      <c r="E1089" s="2005">
        <f t="shared" si="32"/>
        <v>0.15</v>
      </c>
      <c r="F1089" s="2078">
        <f t="shared" si="33"/>
        <v>95215</v>
      </c>
      <c r="G1089" s="1529"/>
      <c r="H1089" s="2005">
        <v>0.15</v>
      </c>
      <c r="I1089" s="2005">
        <v>0.15</v>
      </c>
      <c r="J1089" s="1992"/>
    </row>
    <row r="1090" spans="2:10">
      <c r="B1090" s="1734">
        <v>95216</v>
      </c>
      <c r="C1090" s="1994" t="s">
        <v>2670</v>
      </c>
      <c r="D1090" s="1993" t="s">
        <v>81</v>
      </c>
      <c r="E1090" s="2002">
        <f t="shared" si="32"/>
        <v>0.54</v>
      </c>
      <c r="F1090" s="2078">
        <f t="shared" si="33"/>
        <v>95216</v>
      </c>
      <c r="G1090" s="1529"/>
      <c r="H1090" s="2002">
        <v>0.54</v>
      </c>
      <c r="I1090" s="2002">
        <v>0.54</v>
      </c>
      <c r="J1090" s="1992"/>
    </row>
    <row r="1091" spans="2:10">
      <c r="B1091" s="1733">
        <v>95217</v>
      </c>
      <c r="C1091" s="2004" t="s">
        <v>2671</v>
      </c>
      <c r="D1091" s="2003" t="s">
        <v>81</v>
      </c>
      <c r="E1091" s="2005">
        <f t="shared" ref="E1091:E1154" si="34">IF($K$2=$H$1,H1091,I1091)</f>
        <v>0.33</v>
      </c>
      <c r="F1091" s="2078">
        <f t="shared" ref="F1091:F1154" si="35">IF(LEN($B1091)=7,CONCATENATE(MID($B1091,1,6),"00",RIGHT($B1091,1)),IF(LEN($B1091)=8,CONCATENATE(MID($B1091,1,6),"0",RIGHT($B1091,2)),$B1091))</f>
        <v>95217</v>
      </c>
      <c r="G1091" s="1529"/>
      <c r="H1091" s="2005">
        <v>0.33</v>
      </c>
      <c r="I1091" s="2005">
        <v>0.33</v>
      </c>
      <c r="J1091" s="1992"/>
    </row>
    <row r="1092" spans="2:10">
      <c r="B1092" s="1734">
        <v>95255</v>
      </c>
      <c r="C1092" s="1994" t="s">
        <v>1504</v>
      </c>
      <c r="D1092" s="1993" t="s">
        <v>81</v>
      </c>
      <c r="E1092" s="2002">
        <f t="shared" si="34"/>
        <v>0.92</v>
      </c>
      <c r="F1092" s="2078">
        <f t="shared" si="35"/>
        <v>95255</v>
      </c>
      <c r="G1092" s="1529"/>
      <c r="H1092" s="2002">
        <v>0.92</v>
      </c>
      <c r="I1092" s="2002">
        <v>0.92</v>
      </c>
      <c r="J1092" s="1992"/>
    </row>
    <row r="1093" spans="2:10">
      <c r="B1093" s="1733">
        <v>95256</v>
      </c>
      <c r="C1093" s="2004" t="s">
        <v>1505</v>
      </c>
      <c r="D1093" s="2003" t="s">
        <v>81</v>
      </c>
      <c r="E1093" s="2005">
        <f t="shared" si="34"/>
        <v>0.2</v>
      </c>
      <c r="F1093" s="2078">
        <f t="shared" si="35"/>
        <v>95256</v>
      </c>
      <c r="G1093" s="1529"/>
      <c r="H1093" s="2005">
        <v>0.2</v>
      </c>
      <c r="I1093" s="2005">
        <v>0.2</v>
      </c>
      <c r="J1093" s="1992"/>
    </row>
    <row r="1094" spans="2:10">
      <c r="B1094" s="1734">
        <v>95257</v>
      </c>
      <c r="C1094" s="1994" t="s">
        <v>1506</v>
      </c>
      <c r="D1094" s="1993" t="s">
        <v>81</v>
      </c>
      <c r="E1094" s="2002">
        <f t="shared" si="34"/>
        <v>1.1499999999999999</v>
      </c>
      <c r="F1094" s="2078">
        <f t="shared" si="35"/>
        <v>95257</v>
      </c>
      <c r="G1094" s="1529"/>
      <c r="H1094" s="2002">
        <v>1.1499999999999999</v>
      </c>
      <c r="I1094" s="2002">
        <v>1.1499999999999999</v>
      </c>
      <c r="J1094" s="1992"/>
    </row>
    <row r="1095" spans="2:10">
      <c r="B1095" s="1733">
        <v>95260</v>
      </c>
      <c r="C1095" s="2004" t="s">
        <v>2672</v>
      </c>
      <c r="D1095" s="2003" t="s">
        <v>81</v>
      </c>
      <c r="E1095" s="2005">
        <f t="shared" si="34"/>
        <v>0.54</v>
      </c>
      <c r="F1095" s="2078">
        <f t="shared" si="35"/>
        <v>95260</v>
      </c>
      <c r="G1095" s="1529"/>
      <c r="H1095" s="2005">
        <v>0.54</v>
      </c>
      <c r="I1095" s="2005">
        <v>0.54</v>
      </c>
      <c r="J1095" s="1992"/>
    </row>
    <row r="1096" spans="2:10">
      <c r="B1096" s="1734">
        <v>95261</v>
      </c>
      <c r="C1096" s="1994" t="s">
        <v>2673</v>
      </c>
      <c r="D1096" s="1993" t="s">
        <v>81</v>
      </c>
      <c r="E1096" s="2002">
        <f t="shared" si="34"/>
        <v>0.2</v>
      </c>
      <c r="F1096" s="2078">
        <f t="shared" si="35"/>
        <v>95261</v>
      </c>
      <c r="G1096" s="1529"/>
      <c r="H1096" s="2002">
        <v>0.2</v>
      </c>
      <c r="I1096" s="2002">
        <v>0.2</v>
      </c>
      <c r="J1096" s="1992"/>
    </row>
    <row r="1097" spans="2:10">
      <c r="B1097" s="1733">
        <v>95262</v>
      </c>
      <c r="C1097" s="2004" t="s">
        <v>2674</v>
      </c>
      <c r="D1097" s="2003" t="s">
        <v>81</v>
      </c>
      <c r="E1097" s="2005">
        <f t="shared" si="34"/>
        <v>0.96</v>
      </c>
      <c r="F1097" s="2078">
        <f t="shared" si="35"/>
        <v>95262</v>
      </c>
      <c r="G1097" s="1529"/>
      <c r="H1097" s="2005">
        <v>0.96</v>
      </c>
      <c r="I1097" s="2005">
        <v>0.96</v>
      </c>
      <c r="J1097" s="1992"/>
    </row>
    <row r="1098" spans="2:10" ht="30">
      <c r="B1098" s="1734">
        <v>95263</v>
      </c>
      <c r="C1098" s="1994" t="s">
        <v>2675</v>
      </c>
      <c r="D1098" s="1993" t="s">
        <v>81</v>
      </c>
      <c r="E1098" s="2002">
        <f t="shared" si="34"/>
        <v>2.09</v>
      </c>
      <c r="F1098" s="2078">
        <f t="shared" si="35"/>
        <v>95263</v>
      </c>
      <c r="G1098" s="1529"/>
      <c r="H1098" s="2002">
        <v>2.09</v>
      </c>
      <c r="I1098" s="2002">
        <v>2.09</v>
      </c>
      <c r="J1098" s="1992"/>
    </row>
    <row r="1099" spans="2:10" ht="30">
      <c r="B1099" s="1733">
        <v>95266</v>
      </c>
      <c r="C1099" s="2004" t="s">
        <v>2676</v>
      </c>
      <c r="D1099" s="2003" t="s">
        <v>81</v>
      </c>
      <c r="E1099" s="2005">
        <f t="shared" si="34"/>
        <v>0.39</v>
      </c>
      <c r="F1099" s="2078">
        <f t="shared" si="35"/>
        <v>95266</v>
      </c>
      <c r="G1099" s="1529"/>
      <c r="H1099" s="2005">
        <v>0.39</v>
      </c>
      <c r="I1099" s="2005">
        <v>0.39</v>
      </c>
      <c r="J1099" s="1992"/>
    </row>
    <row r="1100" spans="2:10" ht="30">
      <c r="B1100" s="1734">
        <v>95267</v>
      </c>
      <c r="C1100" s="1994" t="s">
        <v>2677</v>
      </c>
      <c r="D1100" s="1993" t="s">
        <v>81</v>
      </c>
      <c r="E1100" s="2002">
        <f t="shared" si="34"/>
        <v>7.0000000000000007E-2</v>
      </c>
      <c r="F1100" s="2078">
        <f t="shared" si="35"/>
        <v>95267</v>
      </c>
      <c r="G1100" s="1529"/>
      <c r="H1100" s="2002">
        <v>7.0000000000000007E-2</v>
      </c>
      <c r="I1100" s="2002">
        <v>7.0000000000000007E-2</v>
      </c>
      <c r="J1100" s="1992"/>
    </row>
    <row r="1101" spans="2:10" ht="30">
      <c r="B1101" s="1733">
        <v>95268</v>
      </c>
      <c r="C1101" s="2004" t="s">
        <v>2678</v>
      </c>
      <c r="D1101" s="2003" t="s">
        <v>81</v>
      </c>
      <c r="E1101" s="2005">
        <f t="shared" si="34"/>
        <v>0.38</v>
      </c>
      <c r="F1101" s="2078">
        <f t="shared" si="35"/>
        <v>95268</v>
      </c>
      <c r="G1101" s="1529"/>
      <c r="H1101" s="2005">
        <v>0.38</v>
      </c>
      <c r="I1101" s="2005">
        <v>0.38</v>
      </c>
      <c r="J1101" s="1992"/>
    </row>
    <row r="1102" spans="2:10" ht="30">
      <c r="B1102" s="1734">
        <v>95269</v>
      </c>
      <c r="C1102" s="1994" t="s">
        <v>2679</v>
      </c>
      <c r="D1102" s="1993" t="s">
        <v>81</v>
      </c>
      <c r="E1102" s="2002">
        <f t="shared" si="34"/>
        <v>3.89</v>
      </c>
      <c r="F1102" s="2078">
        <f t="shared" si="35"/>
        <v>95269</v>
      </c>
      <c r="G1102" s="1529"/>
      <c r="H1102" s="2002">
        <v>3.89</v>
      </c>
      <c r="I1102" s="2002">
        <v>3.89</v>
      </c>
      <c r="J1102" s="1992"/>
    </row>
    <row r="1103" spans="2:10">
      <c r="B1103" s="1733">
        <v>95272</v>
      </c>
      <c r="C1103" s="2004" t="s">
        <v>2680</v>
      </c>
      <c r="D1103" s="2003" t="s">
        <v>81</v>
      </c>
      <c r="E1103" s="2005">
        <f t="shared" si="34"/>
        <v>0.38</v>
      </c>
      <c r="F1103" s="2078">
        <f t="shared" si="35"/>
        <v>95272</v>
      </c>
      <c r="G1103" s="1529"/>
      <c r="H1103" s="2005">
        <v>0.38</v>
      </c>
      <c r="I1103" s="2005">
        <v>0.38</v>
      </c>
      <c r="J1103" s="1992"/>
    </row>
    <row r="1104" spans="2:10">
      <c r="B1104" s="1734">
        <v>95273</v>
      </c>
      <c r="C1104" s="1994" t="s">
        <v>2681</v>
      </c>
      <c r="D1104" s="1993" t="s">
        <v>81</v>
      </c>
      <c r="E1104" s="2002">
        <f t="shared" si="34"/>
        <v>0.08</v>
      </c>
      <c r="F1104" s="2078">
        <f t="shared" si="35"/>
        <v>95273</v>
      </c>
      <c r="G1104" s="1529"/>
      <c r="H1104" s="2002">
        <v>0.08</v>
      </c>
      <c r="I1104" s="2002">
        <v>0.08</v>
      </c>
      <c r="J1104" s="1992"/>
    </row>
    <row r="1105" spans="2:10">
      <c r="B1105" s="1733">
        <v>95274</v>
      </c>
      <c r="C1105" s="2004" t="s">
        <v>2682</v>
      </c>
      <c r="D1105" s="2003" t="s">
        <v>81</v>
      </c>
      <c r="E1105" s="2005">
        <f t="shared" si="34"/>
        <v>0.3</v>
      </c>
      <c r="F1105" s="2078">
        <f t="shared" si="35"/>
        <v>95274</v>
      </c>
      <c r="G1105" s="1529"/>
      <c r="H1105" s="2005">
        <v>0.3</v>
      </c>
      <c r="I1105" s="2005">
        <v>0.3</v>
      </c>
      <c r="J1105" s="1992"/>
    </row>
    <row r="1106" spans="2:10" ht="30">
      <c r="B1106" s="1734">
        <v>95275</v>
      </c>
      <c r="C1106" s="1994" t="s">
        <v>2683</v>
      </c>
      <c r="D1106" s="1993" t="s">
        <v>81</v>
      </c>
      <c r="E1106" s="2002">
        <f t="shared" si="34"/>
        <v>1.34</v>
      </c>
      <c r="F1106" s="2078">
        <f t="shared" si="35"/>
        <v>95275</v>
      </c>
      <c r="G1106" s="1529"/>
      <c r="H1106" s="2002">
        <v>1.34</v>
      </c>
      <c r="I1106" s="2002">
        <v>1.34</v>
      </c>
      <c r="J1106" s="1992"/>
    </row>
    <row r="1107" spans="2:10">
      <c r="B1107" s="1733">
        <v>95278</v>
      </c>
      <c r="C1107" s="2004" t="s">
        <v>2684</v>
      </c>
      <c r="D1107" s="2003" t="s">
        <v>81</v>
      </c>
      <c r="E1107" s="2005">
        <f t="shared" si="34"/>
        <v>0.42</v>
      </c>
      <c r="F1107" s="2078">
        <f t="shared" si="35"/>
        <v>95278</v>
      </c>
      <c r="G1107" s="1529"/>
      <c r="H1107" s="2005">
        <v>0.42</v>
      </c>
      <c r="I1107" s="2005">
        <v>0.42</v>
      </c>
      <c r="J1107" s="1992"/>
    </row>
    <row r="1108" spans="2:10">
      <c r="B1108" s="1734">
        <v>95279</v>
      </c>
      <c r="C1108" s="1994" t="s">
        <v>2685</v>
      </c>
      <c r="D1108" s="1993" t="s">
        <v>81</v>
      </c>
      <c r="E1108" s="2002">
        <f t="shared" si="34"/>
        <v>0.09</v>
      </c>
      <c r="F1108" s="2078">
        <f t="shared" si="35"/>
        <v>95279</v>
      </c>
      <c r="G1108" s="1529"/>
      <c r="H1108" s="2002">
        <v>0.09</v>
      </c>
      <c r="I1108" s="2002">
        <v>0.09</v>
      </c>
      <c r="J1108" s="1992"/>
    </row>
    <row r="1109" spans="2:10">
      <c r="B1109" s="1733">
        <v>95280</v>
      </c>
      <c r="C1109" s="2004" t="s">
        <v>2686</v>
      </c>
      <c r="D1109" s="2003" t="s">
        <v>81</v>
      </c>
      <c r="E1109" s="2005">
        <f t="shared" si="34"/>
        <v>0.32</v>
      </c>
      <c r="F1109" s="2078">
        <f t="shared" si="35"/>
        <v>95280</v>
      </c>
      <c r="G1109" s="1529"/>
      <c r="H1109" s="2005">
        <v>0.32</v>
      </c>
      <c r="I1109" s="2005">
        <v>0.32</v>
      </c>
      <c r="J1109" s="1992"/>
    </row>
    <row r="1110" spans="2:10" ht="30">
      <c r="B1110" s="1734">
        <v>95281</v>
      </c>
      <c r="C1110" s="1994" t="s">
        <v>2687</v>
      </c>
      <c r="D1110" s="1993" t="s">
        <v>81</v>
      </c>
      <c r="E1110" s="2002">
        <f t="shared" si="34"/>
        <v>3.89</v>
      </c>
      <c r="F1110" s="2078">
        <f t="shared" si="35"/>
        <v>95281</v>
      </c>
      <c r="G1110" s="1529"/>
      <c r="H1110" s="2002">
        <v>3.89</v>
      </c>
      <c r="I1110" s="2002">
        <v>3.89</v>
      </c>
      <c r="J1110" s="1992"/>
    </row>
    <row r="1111" spans="2:10" ht="30">
      <c r="B1111" s="1733">
        <v>95617</v>
      </c>
      <c r="C1111" s="2004" t="s">
        <v>2688</v>
      </c>
      <c r="D1111" s="2003" t="s">
        <v>81</v>
      </c>
      <c r="E1111" s="2005">
        <f t="shared" si="34"/>
        <v>0.75</v>
      </c>
      <c r="F1111" s="2078">
        <f t="shared" si="35"/>
        <v>95617</v>
      </c>
      <c r="G1111" s="1529"/>
      <c r="H1111" s="2005">
        <v>0.75</v>
      </c>
      <c r="I1111" s="2005">
        <v>0.75</v>
      </c>
      <c r="J1111" s="1992"/>
    </row>
    <row r="1112" spans="2:10" ht="30">
      <c r="B1112" s="1734">
        <v>95618</v>
      </c>
      <c r="C1112" s="1994" t="s">
        <v>2689</v>
      </c>
      <c r="D1112" s="1993" t="s">
        <v>81</v>
      </c>
      <c r="E1112" s="2002">
        <f t="shared" si="34"/>
        <v>0.17</v>
      </c>
      <c r="F1112" s="2078">
        <f t="shared" si="35"/>
        <v>95618</v>
      </c>
      <c r="G1112" s="1529"/>
      <c r="H1112" s="2002">
        <v>0.17</v>
      </c>
      <c r="I1112" s="2002">
        <v>0.17</v>
      </c>
      <c r="J1112" s="1992"/>
    </row>
    <row r="1113" spans="2:10" ht="30">
      <c r="B1113" s="1733">
        <v>95619</v>
      </c>
      <c r="C1113" s="2004" t="s">
        <v>2690</v>
      </c>
      <c r="D1113" s="2003" t="s">
        <v>81</v>
      </c>
      <c r="E1113" s="2005">
        <f t="shared" si="34"/>
        <v>0.94</v>
      </c>
      <c r="F1113" s="2078">
        <f t="shared" si="35"/>
        <v>95619</v>
      </c>
      <c r="G1113" s="1529"/>
      <c r="H1113" s="2005">
        <v>0.94</v>
      </c>
      <c r="I1113" s="2005">
        <v>0.94</v>
      </c>
      <c r="J1113" s="1992"/>
    </row>
    <row r="1114" spans="2:10" ht="30">
      <c r="B1114" s="1734">
        <v>95627</v>
      </c>
      <c r="C1114" s="1994" t="s">
        <v>2691</v>
      </c>
      <c r="D1114" s="1993" t="s">
        <v>81</v>
      </c>
      <c r="E1114" s="2002">
        <f t="shared" si="34"/>
        <v>21.99</v>
      </c>
      <c r="F1114" s="2078">
        <f t="shared" si="35"/>
        <v>95627</v>
      </c>
      <c r="G1114" s="1529"/>
      <c r="H1114" s="2002">
        <v>21.99</v>
      </c>
      <c r="I1114" s="2002">
        <v>21.99</v>
      </c>
      <c r="J1114" s="1992"/>
    </row>
    <row r="1115" spans="2:10" ht="30">
      <c r="B1115" s="1733">
        <v>95628</v>
      </c>
      <c r="C1115" s="2004" t="s">
        <v>2692</v>
      </c>
      <c r="D1115" s="2003" t="s">
        <v>81</v>
      </c>
      <c r="E1115" s="2005">
        <f t="shared" si="34"/>
        <v>5.77</v>
      </c>
      <c r="F1115" s="2078">
        <f t="shared" si="35"/>
        <v>95628</v>
      </c>
      <c r="G1115" s="1529"/>
      <c r="H1115" s="2005">
        <v>5.77</v>
      </c>
      <c r="I1115" s="2005">
        <v>5.77</v>
      </c>
      <c r="J1115" s="1992"/>
    </row>
    <row r="1116" spans="2:10" ht="30">
      <c r="B1116" s="1734">
        <v>95629</v>
      </c>
      <c r="C1116" s="1994" t="s">
        <v>2693</v>
      </c>
      <c r="D1116" s="1993" t="s">
        <v>81</v>
      </c>
      <c r="E1116" s="2002">
        <f t="shared" si="34"/>
        <v>27.52</v>
      </c>
      <c r="F1116" s="2078">
        <f t="shared" si="35"/>
        <v>95629</v>
      </c>
      <c r="G1116" s="1529"/>
      <c r="H1116" s="2002">
        <v>27.52</v>
      </c>
      <c r="I1116" s="2002">
        <v>27.52</v>
      </c>
      <c r="J1116" s="1992"/>
    </row>
    <row r="1117" spans="2:10" ht="30">
      <c r="B1117" s="1733">
        <v>95630</v>
      </c>
      <c r="C1117" s="2004" t="s">
        <v>2694</v>
      </c>
      <c r="D1117" s="2003" t="s">
        <v>81</v>
      </c>
      <c r="E1117" s="2005">
        <f t="shared" si="34"/>
        <v>65.48</v>
      </c>
      <c r="F1117" s="2078">
        <f t="shared" si="35"/>
        <v>95630</v>
      </c>
      <c r="G1117" s="1529"/>
      <c r="H1117" s="2005">
        <v>65.48</v>
      </c>
      <c r="I1117" s="2005">
        <v>65.48</v>
      </c>
      <c r="J1117" s="1992"/>
    </row>
    <row r="1118" spans="2:10">
      <c r="B1118" s="1734">
        <v>95698</v>
      </c>
      <c r="C1118" s="1994" t="s">
        <v>2695</v>
      </c>
      <c r="D1118" s="1993" t="s">
        <v>81</v>
      </c>
      <c r="E1118" s="2002">
        <f t="shared" si="34"/>
        <v>3.07</v>
      </c>
      <c r="F1118" s="2078">
        <f t="shared" si="35"/>
        <v>95698</v>
      </c>
      <c r="G1118" s="1529"/>
      <c r="H1118" s="2002">
        <v>3.07</v>
      </c>
      <c r="I1118" s="2002">
        <v>3.07</v>
      </c>
      <c r="J1118" s="1992"/>
    </row>
    <row r="1119" spans="2:10">
      <c r="B1119" s="1733">
        <v>95699</v>
      </c>
      <c r="C1119" s="2004" t="s">
        <v>2696</v>
      </c>
      <c r="D1119" s="2003" t="s">
        <v>81</v>
      </c>
      <c r="E1119" s="2005">
        <f t="shared" si="34"/>
        <v>0.69</v>
      </c>
      <c r="F1119" s="2078">
        <f t="shared" si="35"/>
        <v>95699</v>
      </c>
      <c r="G1119" s="1529"/>
      <c r="H1119" s="2005">
        <v>0.69</v>
      </c>
      <c r="I1119" s="2005">
        <v>0.69</v>
      </c>
      <c r="J1119" s="1992"/>
    </row>
    <row r="1120" spans="2:10">
      <c r="B1120" s="1734">
        <v>95700</v>
      </c>
      <c r="C1120" s="1994" t="s">
        <v>2697</v>
      </c>
      <c r="D1120" s="1993" t="s">
        <v>81</v>
      </c>
      <c r="E1120" s="2002">
        <f t="shared" si="34"/>
        <v>3.84</v>
      </c>
      <c r="F1120" s="2078">
        <f t="shared" si="35"/>
        <v>95700</v>
      </c>
      <c r="G1120" s="1529"/>
      <c r="H1120" s="2002">
        <v>3.84</v>
      </c>
      <c r="I1120" s="2002">
        <v>3.84</v>
      </c>
      <c r="J1120" s="1992"/>
    </row>
    <row r="1121" spans="2:10" ht="30">
      <c r="B1121" s="1733">
        <v>95701</v>
      </c>
      <c r="C1121" s="2004" t="s">
        <v>2698</v>
      </c>
      <c r="D1121" s="2003" t="s">
        <v>81</v>
      </c>
      <c r="E1121" s="2005">
        <f t="shared" si="34"/>
        <v>1.65</v>
      </c>
      <c r="F1121" s="2078">
        <f t="shared" si="35"/>
        <v>95701</v>
      </c>
      <c r="G1121" s="1529"/>
      <c r="H1121" s="2005">
        <v>1.65</v>
      </c>
      <c r="I1121" s="2005">
        <v>1.65</v>
      </c>
      <c r="J1121" s="1992"/>
    </row>
    <row r="1122" spans="2:10" ht="30">
      <c r="B1122" s="1734">
        <v>95704</v>
      </c>
      <c r="C1122" s="1994" t="s">
        <v>2699</v>
      </c>
      <c r="D1122" s="1993" t="s">
        <v>81</v>
      </c>
      <c r="E1122" s="2002">
        <f t="shared" si="34"/>
        <v>23.49</v>
      </c>
      <c r="F1122" s="2078">
        <f t="shared" si="35"/>
        <v>95704</v>
      </c>
      <c r="G1122" s="1529"/>
      <c r="H1122" s="2002">
        <v>23.49</v>
      </c>
      <c r="I1122" s="2002">
        <v>23.49</v>
      </c>
      <c r="J1122" s="1992"/>
    </row>
    <row r="1123" spans="2:10">
      <c r="B1123" s="1733">
        <v>95705</v>
      </c>
      <c r="C1123" s="2004" t="s">
        <v>2700</v>
      </c>
      <c r="D1123" s="2003" t="s">
        <v>81</v>
      </c>
      <c r="E1123" s="2005">
        <f t="shared" si="34"/>
        <v>6.17</v>
      </c>
      <c r="F1123" s="2078">
        <f t="shared" si="35"/>
        <v>95705</v>
      </c>
      <c r="G1123" s="1529"/>
      <c r="H1123" s="2005">
        <v>6.17</v>
      </c>
      <c r="I1123" s="2005">
        <v>6.17</v>
      </c>
      <c r="J1123" s="1992"/>
    </row>
    <row r="1124" spans="2:10" ht="30">
      <c r="B1124" s="1734">
        <v>95706</v>
      </c>
      <c r="C1124" s="1994" t="s">
        <v>2701</v>
      </c>
      <c r="D1124" s="1993" t="s">
        <v>81</v>
      </c>
      <c r="E1124" s="2002">
        <f t="shared" si="34"/>
        <v>29.39</v>
      </c>
      <c r="F1124" s="2078">
        <f t="shared" si="35"/>
        <v>95706</v>
      </c>
      <c r="G1124" s="1529"/>
      <c r="H1124" s="2002">
        <v>29.39</v>
      </c>
      <c r="I1124" s="2002">
        <v>29.39</v>
      </c>
      <c r="J1124" s="1992"/>
    </row>
    <row r="1125" spans="2:10" ht="30">
      <c r="B1125" s="1733">
        <v>95707</v>
      </c>
      <c r="C1125" s="2004" t="s">
        <v>2702</v>
      </c>
      <c r="D1125" s="2003" t="s">
        <v>81</v>
      </c>
      <c r="E1125" s="2005">
        <f t="shared" si="34"/>
        <v>18.48</v>
      </c>
      <c r="F1125" s="2078">
        <f t="shared" si="35"/>
        <v>95707</v>
      </c>
      <c r="G1125" s="1529"/>
      <c r="H1125" s="2005">
        <v>18.48</v>
      </c>
      <c r="I1125" s="2005">
        <v>18.48</v>
      </c>
      <c r="J1125" s="1992"/>
    </row>
    <row r="1126" spans="2:10" ht="30">
      <c r="B1126" s="1734">
        <v>95710</v>
      </c>
      <c r="C1126" s="1994" t="s">
        <v>2703</v>
      </c>
      <c r="D1126" s="1993" t="s">
        <v>81</v>
      </c>
      <c r="E1126" s="2002">
        <f t="shared" si="34"/>
        <v>28.23</v>
      </c>
      <c r="F1126" s="2078">
        <f t="shared" si="35"/>
        <v>95710</v>
      </c>
      <c r="G1126" s="1529"/>
      <c r="H1126" s="2002">
        <v>28.23</v>
      </c>
      <c r="I1126" s="2002">
        <v>28.23</v>
      </c>
      <c r="J1126" s="1992"/>
    </row>
    <row r="1127" spans="2:10" ht="30">
      <c r="B1127" s="1733">
        <v>95711</v>
      </c>
      <c r="C1127" s="2004" t="s">
        <v>2704</v>
      </c>
      <c r="D1127" s="2003" t="s">
        <v>81</v>
      </c>
      <c r="E1127" s="2005">
        <f t="shared" si="34"/>
        <v>7.26</v>
      </c>
      <c r="F1127" s="2078">
        <f t="shared" si="35"/>
        <v>95711</v>
      </c>
      <c r="G1127" s="1529"/>
      <c r="H1127" s="2005">
        <v>7.26</v>
      </c>
      <c r="I1127" s="2005">
        <v>7.26</v>
      </c>
      <c r="J1127" s="1992"/>
    </row>
    <row r="1128" spans="2:10" ht="30">
      <c r="B1128" s="1734">
        <v>95712</v>
      </c>
      <c r="C1128" s="1994" t="s">
        <v>2705</v>
      </c>
      <c r="D1128" s="1993" t="s">
        <v>81</v>
      </c>
      <c r="E1128" s="2002">
        <f t="shared" si="34"/>
        <v>35.29</v>
      </c>
      <c r="F1128" s="2078">
        <f t="shared" si="35"/>
        <v>95712</v>
      </c>
      <c r="G1128" s="1529"/>
      <c r="H1128" s="2002">
        <v>35.29</v>
      </c>
      <c r="I1128" s="2002">
        <v>35.29</v>
      </c>
      <c r="J1128" s="1992"/>
    </row>
    <row r="1129" spans="2:10" ht="30">
      <c r="B1129" s="1733">
        <v>95713</v>
      </c>
      <c r="C1129" s="2004" t="s">
        <v>2706</v>
      </c>
      <c r="D1129" s="2003" t="s">
        <v>81</v>
      </c>
      <c r="E1129" s="2005">
        <f t="shared" si="34"/>
        <v>81.150000000000006</v>
      </c>
      <c r="F1129" s="2078">
        <f t="shared" si="35"/>
        <v>95713</v>
      </c>
      <c r="G1129" s="1529"/>
      <c r="H1129" s="2005">
        <v>81.150000000000006</v>
      </c>
      <c r="I1129" s="2005">
        <v>81.150000000000006</v>
      </c>
      <c r="J1129" s="1992"/>
    </row>
    <row r="1130" spans="2:10" ht="30">
      <c r="B1130" s="1734">
        <v>95716</v>
      </c>
      <c r="C1130" s="1994" t="s">
        <v>2707</v>
      </c>
      <c r="D1130" s="1993" t="s">
        <v>81</v>
      </c>
      <c r="E1130" s="2002">
        <f t="shared" si="34"/>
        <v>27.18</v>
      </c>
      <c r="F1130" s="2078">
        <f t="shared" si="35"/>
        <v>95716</v>
      </c>
      <c r="G1130" s="1529"/>
      <c r="H1130" s="2002">
        <v>27.18</v>
      </c>
      <c r="I1130" s="2002">
        <v>27.18</v>
      </c>
      <c r="J1130" s="1992"/>
    </row>
    <row r="1131" spans="2:10" ht="30">
      <c r="B1131" s="1733">
        <v>95717</v>
      </c>
      <c r="C1131" s="2004" t="s">
        <v>2708</v>
      </c>
      <c r="D1131" s="2003" t="s">
        <v>81</v>
      </c>
      <c r="E1131" s="2005">
        <f t="shared" si="34"/>
        <v>6.98</v>
      </c>
      <c r="F1131" s="2078">
        <f t="shared" si="35"/>
        <v>95717</v>
      </c>
      <c r="G1131" s="1529"/>
      <c r="H1131" s="2005">
        <v>6.98</v>
      </c>
      <c r="I1131" s="2005">
        <v>6.98</v>
      </c>
      <c r="J1131" s="1992"/>
    </row>
    <row r="1132" spans="2:10" ht="30">
      <c r="B1132" s="1734">
        <v>95718</v>
      </c>
      <c r="C1132" s="1994" t="s">
        <v>2709</v>
      </c>
      <c r="D1132" s="1993" t="s">
        <v>81</v>
      </c>
      <c r="E1132" s="2002">
        <f t="shared" si="34"/>
        <v>33.97</v>
      </c>
      <c r="F1132" s="2078">
        <f t="shared" si="35"/>
        <v>95718</v>
      </c>
      <c r="G1132" s="1529"/>
      <c r="H1132" s="2002">
        <v>33.97</v>
      </c>
      <c r="I1132" s="2002">
        <v>33.97</v>
      </c>
      <c r="J1132" s="1992"/>
    </row>
    <row r="1133" spans="2:10" ht="30">
      <c r="B1133" s="1733">
        <v>95719</v>
      </c>
      <c r="C1133" s="2004" t="s">
        <v>2710</v>
      </c>
      <c r="D1133" s="2003" t="s">
        <v>81</v>
      </c>
      <c r="E1133" s="2005">
        <f t="shared" si="34"/>
        <v>81.150000000000006</v>
      </c>
      <c r="F1133" s="2078">
        <f t="shared" si="35"/>
        <v>95719</v>
      </c>
      <c r="G1133" s="1529"/>
      <c r="H1133" s="2005">
        <v>81.150000000000006</v>
      </c>
      <c r="I1133" s="2005">
        <v>81.150000000000006</v>
      </c>
      <c r="J1133" s="1992"/>
    </row>
    <row r="1134" spans="2:10">
      <c r="B1134" s="1734">
        <v>95869</v>
      </c>
      <c r="C1134" s="1994" t="s">
        <v>1649</v>
      </c>
      <c r="D1134" s="1993" t="s">
        <v>81</v>
      </c>
      <c r="E1134" s="2002">
        <f t="shared" si="34"/>
        <v>1.64</v>
      </c>
      <c r="F1134" s="2078">
        <f t="shared" si="35"/>
        <v>95869</v>
      </c>
      <c r="G1134" s="1529"/>
      <c r="H1134" s="2002">
        <v>1.64</v>
      </c>
      <c r="I1134" s="2002">
        <v>1.64</v>
      </c>
      <c r="J1134" s="1992"/>
    </row>
    <row r="1135" spans="2:10">
      <c r="B1135" s="1733">
        <v>95870</v>
      </c>
      <c r="C1135" s="2004" t="s">
        <v>1650</v>
      </c>
      <c r="D1135" s="2003" t="s">
        <v>81</v>
      </c>
      <c r="E1135" s="2005">
        <f t="shared" si="34"/>
        <v>4.2699999999999996</v>
      </c>
      <c r="F1135" s="2078">
        <f t="shared" si="35"/>
        <v>95870</v>
      </c>
      <c r="G1135" s="1529"/>
      <c r="H1135" s="2005">
        <v>4.2699999999999996</v>
      </c>
      <c r="I1135" s="2005">
        <v>4.2699999999999996</v>
      </c>
      <c r="J1135" s="1992"/>
    </row>
    <row r="1136" spans="2:10" ht="30">
      <c r="B1136" s="1734">
        <v>95871</v>
      </c>
      <c r="C1136" s="1994" t="s">
        <v>1651</v>
      </c>
      <c r="D1136" s="1993" t="s">
        <v>81</v>
      </c>
      <c r="E1136" s="2002">
        <f t="shared" si="34"/>
        <v>168.63</v>
      </c>
      <c r="F1136" s="2078">
        <f t="shared" si="35"/>
        <v>95871</v>
      </c>
      <c r="G1136" s="1529"/>
      <c r="H1136" s="2002">
        <v>168.63</v>
      </c>
      <c r="I1136" s="2002">
        <v>168.63</v>
      </c>
      <c r="J1136" s="1992"/>
    </row>
    <row r="1137" spans="2:10">
      <c r="B1137" s="1733">
        <v>95874</v>
      </c>
      <c r="C1137" s="2004" t="s">
        <v>1654</v>
      </c>
      <c r="D1137" s="2003" t="s">
        <v>81</v>
      </c>
      <c r="E1137" s="2005">
        <f t="shared" si="34"/>
        <v>4.79</v>
      </c>
      <c r="F1137" s="2078">
        <f t="shared" si="35"/>
        <v>95874</v>
      </c>
      <c r="G1137" s="1529"/>
      <c r="H1137" s="2005">
        <v>4.79</v>
      </c>
      <c r="I1137" s="2005">
        <v>4.79</v>
      </c>
      <c r="J1137" s="1992"/>
    </row>
    <row r="1138" spans="2:10">
      <c r="B1138" s="1734">
        <v>96008</v>
      </c>
      <c r="C1138" s="1994" t="s">
        <v>1767</v>
      </c>
      <c r="D1138" s="1993" t="s">
        <v>81</v>
      </c>
      <c r="E1138" s="2002">
        <f t="shared" si="34"/>
        <v>11.53</v>
      </c>
      <c r="F1138" s="2078">
        <f t="shared" si="35"/>
        <v>96008</v>
      </c>
      <c r="G1138" s="1529"/>
      <c r="H1138" s="2002">
        <v>11.53</v>
      </c>
      <c r="I1138" s="2002">
        <v>11.53</v>
      </c>
      <c r="J1138" s="1992"/>
    </row>
    <row r="1139" spans="2:10">
      <c r="B1139" s="1733">
        <v>96009</v>
      </c>
      <c r="C1139" s="2004" t="s">
        <v>1768</v>
      </c>
      <c r="D1139" s="2003" t="s">
        <v>81</v>
      </c>
      <c r="E1139" s="2005">
        <f t="shared" si="34"/>
        <v>3.02</v>
      </c>
      <c r="F1139" s="2078">
        <f t="shared" si="35"/>
        <v>96009</v>
      </c>
      <c r="G1139" s="1529"/>
      <c r="H1139" s="2005">
        <v>3.02</v>
      </c>
      <c r="I1139" s="2005">
        <v>3.02</v>
      </c>
      <c r="J1139" s="1992"/>
    </row>
    <row r="1140" spans="2:10">
      <c r="B1140" s="1734">
        <v>96011</v>
      </c>
      <c r="C1140" s="1994" t="s">
        <v>1769</v>
      </c>
      <c r="D1140" s="1993" t="s">
        <v>81</v>
      </c>
      <c r="E1140" s="2002">
        <f t="shared" si="34"/>
        <v>12.61</v>
      </c>
      <c r="F1140" s="2078">
        <f t="shared" si="35"/>
        <v>96011</v>
      </c>
      <c r="G1140" s="1529"/>
      <c r="H1140" s="2002">
        <v>12.61</v>
      </c>
      <c r="I1140" s="2002">
        <v>12.61</v>
      </c>
      <c r="J1140" s="1992"/>
    </row>
    <row r="1141" spans="2:10" ht="30">
      <c r="B1141" s="1733">
        <v>96012</v>
      </c>
      <c r="C1141" s="2004" t="s">
        <v>1770</v>
      </c>
      <c r="D1141" s="2003" t="s">
        <v>81</v>
      </c>
      <c r="E1141" s="2005">
        <f t="shared" si="34"/>
        <v>63.02</v>
      </c>
      <c r="F1141" s="2078">
        <f t="shared" si="35"/>
        <v>96012</v>
      </c>
      <c r="G1141" s="1529"/>
      <c r="H1141" s="2005">
        <v>63.02</v>
      </c>
      <c r="I1141" s="2005">
        <v>63.02</v>
      </c>
      <c r="J1141" s="1992"/>
    </row>
    <row r="1142" spans="2:10">
      <c r="B1142" s="1734">
        <v>96015</v>
      </c>
      <c r="C1142" s="1994" t="s">
        <v>1772</v>
      </c>
      <c r="D1142" s="1993" t="s">
        <v>81</v>
      </c>
      <c r="E1142" s="2002">
        <f t="shared" si="34"/>
        <v>11.43</v>
      </c>
      <c r="F1142" s="2078">
        <f t="shared" si="35"/>
        <v>96015</v>
      </c>
      <c r="G1142" s="1529"/>
      <c r="H1142" s="2002">
        <v>11.43</v>
      </c>
      <c r="I1142" s="2002">
        <v>11.43</v>
      </c>
      <c r="J1142" s="1992"/>
    </row>
    <row r="1143" spans="2:10">
      <c r="B1143" s="1733">
        <v>96016</v>
      </c>
      <c r="C1143" s="2004" t="s">
        <v>1773</v>
      </c>
      <c r="D1143" s="2003" t="s">
        <v>81</v>
      </c>
      <c r="E1143" s="2005">
        <f t="shared" si="34"/>
        <v>3</v>
      </c>
      <c r="F1143" s="2078">
        <f t="shared" si="35"/>
        <v>96016</v>
      </c>
      <c r="G1143" s="1529"/>
      <c r="H1143" s="2005">
        <v>3</v>
      </c>
      <c r="I1143" s="2005">
        <v>3</v>
      </c>
      <c r="J1143" s="1992"/>
    </row>
    <row r="1144" spans="2:10">
      <c r="B1144" s="1734">
        <v>96018</v>
      </c>
      <c r="C1144" s="1994" t="s">
        <v>1774</v>
      </c>
      <c r="D1144" s="1993" t="s">
        <v>81</v>
      </c>
      <c r="E1144" s="2002">
        <f t="shared" si="34"/>
        <v>12.5</v>
      </c>
      <c r="F1144" s="2078">
        <f t="shared" si="35"/>
        <v>96018</v>
      </c>
      <c r="G1144" s="1529"/>
      <c r="H1144" s="2002">
        <v>12.5</v>
      </c>
      <c r="I1144" s="2002">
        <v>12.5</v>
      </c>
      <c r="J1144" s="1992"/>
    </row>
    <row r="1145" spans="2:10" ht="30">
      <c r="B1145" s="1733">
        <v>96019</v>
      </c>
      <c r="C1145" s="2004" t="s">
        <v>1775</v>
      </c>
      <c r="D1145" s="2003" t="s">
        <v>81</v>
      </c>
      <c r="E1145" s="2005">
        <f t="shared" si="34"/>
        <v>63.02</v>
      </c>
      <c r="F1145" s="2078">
        <f t="shared" si="35"/>
        <v>96019</v>
      </c>
      <c r="G1145" s="1529"/>
      <c r="H1145" s="2005">
        <v>63.02</v>
      </c>
      <c r="I1145" s="2005">
        <v>63.02</v>
      </c>
      <c r="J1145" s="1992"/>
    </row>
    <row r="1146" spans="2:10">
      <c r="B1146" s="1734">
        <v>96023</v>
      </c>
      <c r="C1146" s="1994" t="s">
        <v>1777</v>
      </c>
      <c r="D1146" s="1993" t="s">
        <v>81</v>
      </c>
      <c r="E1146" s="2002">
        <f t="shared" si="34"/>
        <v>8.8000000000000007</v>
      </c>
      <c r="F1146" s="2078">
        <f t="shared" si="35"/>
        <v>96023</v>
      </c>
      <c r="G1146" s="1529"/>
      <c r="H1146" s="2002">
        <v>8.8000000000000007</v>
      </c>
      <c r="I1146" s="2002">
        <v>8.8000000000000007</v>
      </c>
      <c r="J1146" s="1992"/>
    </row>
    <row r="1147" spans="2:10">
      <c r="B1147" s="1733">
        <v>96024</v>
      </c>
      <c r="C1147" s="2004" t="s">
        <v>1778</v>
      </c>
      <c r="D1147" s="2003" t="s">
        <v>81</v>
      </c>
      <c r="E1147" s="2005">
        <f t="shared" si="34"/>
        <v>2.31</v>
      </c>
      <c r="F1147" s="2078">
        <f t="shared" si="35"/>
        <v>96024</v>
      </c>
      <c r="G1147" s="1529"/>
      <c r="H1147" s="2005">
        <v>2.31</v>
      </c>
      <c r="I1147" s="2005">
        <v>2.31</v>
      </c>
      <c r="J1147" s="1992"/>
    </row>
    <row r="1148" spans="2:10">
      <c r="B1148" s="1734">
        <v>96026</v>
      </c>
      <c r="C1148" s="1994" t="s">
        <v>1779</v>
      </c>
      <c r="D1148" s="1993" t="s">
        <v>81</v>
      </c>
      <c r="E1148" s="2002">
        <f t="shared" si="34"/>
        <v>9.6300000000000008</v>
      </c>
      <c r="F1148" s="2078">
        <f t="shared" si="35"/>
        <v>96026</v>
      </c>
      <c r="G1148" s="1529"/>
      <c r="H1148" s="2002">
        <v>9.6300000000000008</v>
      </c>
      <c r="I1148" s="2002">
        <v>9.6300000000000008</v>
      </c>
      <c r="J1148" s="1992"/>
    </row>
    <row r="1149" spans="2:10" ht="30">
      <c r="B1149" s="1733">
        <v>96027</v>
      </c>
      <c r="C1149" s="2004" t="s">
        <v>1780</v>
      </c>
      <c r="D1149" s="2003" t="s">
        <v>81</v>
      </c>
      <c r="E1149" s="2005">
        <f t="shared" si="34"/>
        <v>43.91</v>
      </c>
      <c r="F1149" s="2078">
        <f t="shared" si="35"/>
        <v>96027</v>
      </c>
      <c r="G1149" s="1529"/>
      <c r="H1149" s="2005">
        <v>43.91</v>
      </c>
      <c r="I1149" s="2005">
        <v>43.91</v>
      </c>
      <c r="J1149" s="1992"/>
    </row>
    <row r="1150" spans="2:10" ht="30">
      <c r="B1150" s="1734">
        <v>96030</v>
      </c>
      <c r="C1150" s="1994" t="s">
        <v>1782</v>
      </c>
      <c r="D1150" s="1993" t="s">
        <v>81</v>
      </c>
      <c r="E1150" s="2002">
        <f t="shared" si="34"/>
        <v>14.93</v>
      </c>
      <c r="F1150" s="2078">
        <f t="shared" si="35"/>
        <v>96030</v>
      </c>
      <c r="G1150" s="1529"/>
      <c r="H1150" s="2002">
        <v>14.93</v>
      </c>
      <c r="I1150" s="2002">
        <v>14.93</v>
      </c>
      <c r="J1150" s="1992"/>
    </row>
    <row r="1151" spans="2:10" ht="30">
      <c r="B1151" s="1733">
        <v>96031</v>
      </c>
      <c r="C1151" s="2004" t="s">
        <v>1783</v>
      </c>
      <c r="D1151" s="2003" t="s">
        <v>81</v>
      </c>
      <c r="E1151" s="2005">
        <f t="shared" si="34"/>
        <v>5.21</v>
      </c>
      <c r="F1151" s="2078">
        <f t="shared" si="35"/>
        <v>96031</v>
      </c>
      <c r="G1151" s="1529"/>
      <c r="H1151" s="2005">
        <v>5.21</v>
      </c>
      <c r="I1151" s="2005">
        <v>5.21</v>
      </c>
      <c r="J1151" s="1992"/>
    </row>
    <row r="1152" spans="2:10" ht="30">
      <c r="B1152" s="1734">
        <v>96032</v>
      </c>
      <c r="C1152" s="1994" t="s">
        <v>1784</v>
      </c>
      <c r="D1152" s="1993" t="s">
        <v>81</v>
      </c>
      <c r="E1152" s="2002">
        <f t="shared" si="34"/>
        <v>1.07</v>
      </c>
      <c r="F1152" s="2078">
        <f t="shared" si="35"/>
        <v>96032</v>
      </c>
      <c r="G1152" s="1529"/>
      <c r="H1152" s="2002">
        <v>1.07</v>
      </c>
      <c r="I1152" s="2002">
        <v>1.07</v>
      </c>
      <c r="J1152" s="1992"/>
    </row>
    <row r="1153" spans="2:10" ht="30">
      <c r="B1153" s="1733">
        <v>96033</v>
      </c>
      <c r="C1153" s="2004" t="s">
        <v>1785</v>
      </c>
      <c r="D1153" s="2003" t="s">
        <v>81</v>
      </c>
      <c r="E1153" s="2005">
        <f t="shared" si="34"/>
        <v>28.01</v>
      </c>
      <c r="F1153" s="2078">
        <f t="shared" si="35"/>
        <v>96033</v>
      </c>
      <c r="G1153" s="1529"/>
      <c r="H1153" s="2005">
        <v>28.01</v>
      </c>
      <c r="I1153" s="2005">
        <v>28.01</v>
      </c>
      <c r="J1153" s="1992"/>
    </row>
    <row r="1154" spans="2:10" ht="30">
      <c r="B1154" s="1734">
        <v>96034</v>
      </c>
      <c r="C1154" s="1994" t="s">
        <v>1786</v>
      </c>
      <c r="D1154" s="1993" t="s">
        <v>81</v>
      </c>
      <c r="E1154" s="2002">
        <f t="shared" si="34"/>
        <v>118.83</v>
      </c>
      <c r="F1154" s="2078">
        <f t="shared" si="35"/>
        <v>96034</v>
      </c>
      <c r="G1154" s="1529"/>
      <c r="H1154" s="2002">
        <v>118.83</v>
      </c>
      <c r="I1154" s="2002">
        <v>118.83</v>
      </c>
      <c r="J1154" s="1992"/>
    </row>
    <row r="1155" spans="2:10">
      <c r="B1155" s="1733">
        <v>96053</v>
      </c>
      <c r="C1155" s="2004" t="s">
        <v>1788</v>
      </c>
      <c r="D1155" s="2003" t="s">
        <v>81</v>
      </c>
      <c r="E1155" s="2005">
        <f t="shared" ref="E1155:E1218" si="36">IF($K$2=$H$1,H1155,I1155)</f>
        <v>8.9</v>
      </c>
      <c r="F1155" s="2078">
        <f t="shared" ref="F1155:F1218" si="37">IF(LEN($B1155)=7,CONCATENATE(MID($B1155,1,6),"00",RIGHT($B1155,1)),IF(LEN($B1155)=8,CONCATENATE(MID($B1155,1,6),"0",RIGHT($B1155,2)),$B1155))</f>
        <v>96053</v>
      </c>
      <c r="G1155" s="1529"/>
      <c r="H1155" s="2005">
        <v>8.9</v>
      </c>
      <c r="I1155" s="2005">
        <v>8.9</v>
      </c>
      <c r="J1155" s="1992"/>
    </row>
    <row r="1156" spans="2:10" ht="30">
      <c r="B1156" s="1734">
        <v>96054</v>
      </c>
      <c r="C1156" s="1994" t="s">
        <v>1793</v>
      </c>
      <c r="D1156" s="1993" t="s">
        <v>81</v>
      </c>
      <c r="E1156" s="2002">
        <f t="shared" si="36"/>
        <v>14.15</v>
      </c>
      <c r="F1156" s="2078">
        <f t="shared" si="37"/>
        <v>96054</v>
      </c>
      <c r="G1156" s="1529"/>
      <c r="H1156" s="2002">
        <v>14.15</v>
      </c>
      <c r="I1156" s="2002">
        <v>14.15</v>
      </c>
      <c r="J1156" s="1992"/>
    </row>
    <row r="1157" spans="2:10">
      <c r="B1157" s="1733">
        <v>96055</v>
      </c>
      <c r="C1157" s="2004" t="s">
        <v>1789</v>
      </c>
      <c r="D1157" s="2003" t="s">
        <v>81</v>
      </c>
      <c r="E1157" s="2005">
        <f t="shared" si="36"/>
        <v>2.33</v>
      </c>
      <c r="F1157" s="2078">
        <f t="shared" si="37"/>
        <v>96055</v>
      </c>
      <c r="G1157" s="1529"/>
      <c r="H1157" s="2005">
        <v>2.33</v>
      </c>
      <c r="I1157" s="2005">
        <v>2.33</v>
      </c>
      <c r="J1157" s="1992"/>
    </row>
    <row r="1158" spans="2:10">
      <c r="B1158" s="1734">
        <v>96056</v>
      </c>
      <c r="C1158" s="1994" t="s">
        <v>1790</v>
      </c>
      <c r="D1158" s="1993" t="s">
        <v>81</v>
      </c>
      <c r="E1158" s="2002">
        <f t="shared" si="36"/>
        <v>9.74</v>
      </c>
      <c r="F1158" s="2078">
        <f t="shared" si="37"/>
        <v>96056</v>
      </c>
      <c r="G1158" s="1529"/>
      <c r="H1158" s="2002">
        <v>9.74</v>
      </c>
      <c r="I1158" s="2002">
        <v>9.74</v>
      </c>
      <c r="J1158" s="1992"/>
    </row>
    <row r="1159" spans="2:10" ht="30">
      <c r="B1159" s="1733">
        <v>96057</v>
      </c>
      <c r="C1159" s="2004" t="s">
        <v>1791</v>
      </c>
      <c r="D1159" s="2003" t="s">
        <v>81</v>
      </c>
      <c r="E1159" s="2005">
        <f t="shared" si="36"/>
        <v>43.91</v>
      </c>
      <c r="F1159" s="2078">
        <f t="shared" si="37"/>
        <v>96057</v>
      </c>
      <c r="G1159" s="1529"/>
      <c r="H1159" s="2005">
        <v>43.91</v>
      </c>
      <c r="I1159" s="2005">
        <v>43.91</v>
      </c>
      <c r="J1159" s="1992"/>
    </row>
    <row r="1160" spans="2:10" ht="30">
      <c r="B1160" s="1734">
        <v>96060</v>
      </c>
      <c r="C1160" s="1994" t="s">
        <v>1794</v>
      </c>
      <c r="D1160" s="1993" t="s">
        <v>81</v>
      </c>
      <c r="E1160" s="2002">
        <f t="shared" si="36"/>
        <v>2.72</v>
      </c>
      <c r="F1160" s="2078">
        <f t="shared" si="37"/>
        <v>96060</v>
      </c>
      <c r="G1160" s="1529"/>
      <c r="H1160" s="2002">
        <v>2.72</v>
      </c>
      <c r="I1160" s="2002">
        <v>2.72</v>
      </c>
      <c r="J1160" s="1992"/>
    </row>
    <row r="1161" spans="2:10" ht="30">
      <c r="B1161" s="1733">
        <v>96061</v>
      </c>
      <c r="C1161" s="2004" t="s">
        <v>1795</v>
      </c>
      <c r="D1161" s="2003" t="s">
        <v>81</v>
      </c>
      <c r="E1161" s="2005">
        <f t="shared" si="36"/>
        <v>17.690000000000001</v>
      </c>
      <c r="F1161" s="2078">
        <f t="shared" si="37"/>
        <v>96061</v>
      </c>
      <c r="G1161" s="1529"/>
      <c r="H1161" s="2005">
        <v>17.690000000000001</v>
      </c>
      <c r="I1161" s="2005">
        <v>17.690000000000001</v>
      </c>
      <c r="J1161" s="1992"/>
    </row>
    <row r="1162" spans="2:10" ht="30">
      <c r="B1162" s="1734">
        <v>96062</v>
      </c>
      <c r="C1162" s="1994" t="s">
        <v>1796</v>
      </c>
      <c r="D1162" s="1993" t="s">
        <v>81</v>
      </c>
      <c r="E1162" s="2002">
        <f t="shared" si="36"/>
        <v>24.6</v>
      </c>
      <c r="F1162" s="2078">
        <f t="shared" si="37"/>
        <v>96062</v>
      </c>
      <c r="G1162" s="1529"/>
      <c r="H1162" s="2002">
        <v>24.6</v>
      </c>
      <c r="I1162" s="2002">
        <v>24.6</v>
      </c>
      <c r="J1162" s="1992"/>
    </row>
    <row r="1163" spans="2:10">
      <c r="B1163" s="1733">
        <v>96241</v>
      </c>
      <c r="C1163" s="2004" t="s">
        <v>2711</v>
      </c>
      <c r="D1163" s="2003" t="s">
        <v>81</v>
      </c>
      <c r="E1163" s="2005">
        <f t="shared" si="36"/>
        <v>12.32</v>
      </c>
      <c r="F1163" s="2078">
        <f t="shared" si="37"/>
        <v>96241</v>
      </c>
      <c r="G1163" s="1529"/>
      <c r="H1163" s="2005">
        <v>12.32</v>
      </c>
      <c r="I1163" s="2005">
        <v>12.32</v>
      </c>
      <c r="J1163" s="1992"/>
    </row>
    <row r="1164" spans="2:10">
      <c r="B1164" s="1734">
        <v>96242</v>
      </c>
      <c r="C1164" s="1994" t="s">
        <v>2712</v>
      </c>
      <c r="D1164" s="1993" t="s">
        <v>81</v>
      </c>
      <c r="E1164" s="2002">
        <f t="shared" si="36"/>
        <v>3.16</v>
      </c>
      <c r="F1164" s="2078">
        <f t="shared" si="37"/>
        <v>96242</v>
      </c>
      <c r="G1164" s="1529"/>
      <c r="H1164" s="2002">
        <v>3.16</v>
      </c>
      <c r="I1164" s="2002">
        <v>3.16</v>
      </c>
      <c r="J1164" s="1992"/>
    </row>
    <row r="1165" spans="2:10">
      <c r="B1165" s="1733">
        <v>96243</v>
      </c>
      <c r="C1165" s="2004" t="s">
        <v>2713</v>
      </c>
      <c r="D1165" s="2003" t="s">
        <v>81</v>
      </c>
      <c r="E1165" s="2005">
        <f t="shared" si="36"/>
        <v>15.4</v>
      </c>
      <c r="F1165" s="2078">
        <f t="shared" si="37"/>
        <v>96243</v>
      </c>
      <c r="G1165" s="1529"/>
      <c r="H1165" s="2005">
        <v>15.4</v>
      </c>
      <c r="I1165" s="2005">
        <v>15.4</v>
      </c>
      <c r="J1165" s="1992"/>
    </row>
    <row r="1166" spans="2:10" ht="30">
      <c r="B1166" s="1734">
        <v>96244</v>
      </c>
      <c r="C1166" s="1994" t="s">
        <v>2714</v>
      </c>
      <c r="D1166" s="1993" t="s">
        <v>81</v>
      </c>
      <c r="E1166" s="2002">
        <f t="shared" si="36"/>
        <v>15.71</v>
      </c>
      <c r="F1166" s="2078">
        <f t="shared" si="37"/>
        <v>96244</v>
      </c>
      <c r="G1166" s="1529"/>
      <c r="H1166" s="2002">
        <v>15.71</v>
      </c>
      <c r="I1166" s="2002">
        <v>15.71</v>
      </c>
      <c r="J1166" s="1992"/>
    </row>
    <row r="1167" spans="2:10">
      <c r="B1167" s="1733">
        <v>96298</v>
      </c>
      <c r="C1167" s="2004" t="s">
        <v>5415</v>
      </c>
      <c r="D1167" s="2003" t="s">
        <v>81</v>
      </c>
      <c r="E1167" s="2005">
        <f t="shared" si="36"/>
        <v>36.67</v>
      </c>
      <c r="F1167" s="2078">
        <f t="shared" si="37"/>
        <v>96298</v>
      </c>
      <c r="G1167" s="1529"/>
      <c r="H1167" s="2005">
        <v>36.67</v>
      </c>
      <c r="I1167" s="2005">
        <v>36.67</v>
      </c>
      <c r="J1167" s="1992"/>
    </row>
    <row r="1168" spans="2:10">
      <c r="B1168" s="1734">
        <v>96299</v>
      </c>
      <c r="C1168" s="1994" t="s">
        <v>5416</v>
      </c>
      <c r="D1168" s="1993" t="s">
        <v>81</v>
      </c>
      <c r="E1168" s="2002">
        <f t="shared" si="36"/>
        <v>9.6300000000000008</v>
      </c>
      <c r="F1168" s="2078">
        <f t="shared" si="37"/>
        <v>96299</v>
      </c>
      <c r="G1168" s="1529"/>
      <c r="H1168" s="2002">
        <v>9.6300000000000008</v>
      </c>
      <c r="I1168" s="2002">
        <v>9.6300000000000008</v>
      </c>
      <c r="J1168" s="1992"/>
    </row>
    <row r="1169" spans="2:10" ht="30">
      <c r="B1169" s="1733">
        <v>96300</v>
      </c>
      <c r="C1169" s="2004" t="s">
        <v>5417</v>
      </c>
      <c r="D1169" s="2003" t="s">
        <v>81</v>
      </c>
      <c r="E1169" s="2005">
        <f t="shared" si="36"/>
        <v>45.89</v>
      </c>
      <c r="F1169" s="2078">
        <f t="shared" si="37"/>
        <v>96300</v>
      </c>
      <c r="G1169" s="1529"/>
      <c r="H1169" s="2005">
        <v>45.89</v>
      </c>
      <c r="I1169" s="2005">
        <v>45.89</v>
      </c>
      <c r="J1169" s="1992"/>
    </row>
    <row r="1170" spans="2:10" ht="30">
      <c r="B1170" s="1734">
        <v>96301</v>
      </c>
      <c r="C1170" s="1994" t="s">
        <v>5418</v>
      </c>
      <c r="D1170" s="1993" t="s">
        <v>81</v>
      </c>
      <c r="E1170" s="2002">
        <f t="shared" si="36"/>
        <v>57.6</v>
      </c>
      <c r="F1170" s="2078">
        <f t="shared" si="37"/>
        <v>96301</v>
      </c>
      <c r="G1170" s="1529"/>
      <c r="H1170" s="2002">
        <v>57.6</v>
      </c>
      <c r="I1170" s="2002">
        <v>57.6</v>
      </c>
      <c r="J1170" s="1992"/>
    </row>
    <row r="1171" spans="2:10" ht="30">
      <c r="B1171" s="1733">
        <v>96304</v>
      </c>
      <c r="C1171" s="2004" t="s">
        <v>5419</v>
      </c>
      <c r="D1171" s="2003" t="s">
        <v>81</v>
      </c>
      <c r="E1171" s="2005">
        <f t="shared" si="36"/>
        <v>0.09</v>
      </c>
      <c r="F1171" s="2078">
        <f t="shared" si="37"/>
        <v>96304</v>
      </c>
      <c r="G1171" s="1529"/>
      <c r="H1171" s="2005">
        <v>0.09</v>
      </c>
      <c r="I1171" s="2005">
        <v>0.09</v>
      </c>
      <c r="J1171" s="1992"/>
    </row>
    <row r="1172" spans="2:10" ht="30">
      <c r="B1172" s="1734">
        <v>96305</v>
      </c>
      <c r="C1172" s="1994" t="s">
        <v>5420</v>
      </c>
      <c r="D1172" s="1993" t="s">
        <v>81</v>
      </c>
      <c r="E1172" s="2002">
        <f t="shared" si="36"/>
        <v>0.02</v>
      </c>
      <c r="F1172" s="2078">
        <f t="shared" si="37"/>
        <v>96305</v>
      </c>
      <c r="G1172" s="1529"/>
      <c r="H1172" s="2002">
        <v>0.02</v>
      </c>
      <c r="I1172" s="2002">
        <v>0.02</v>
      </c>
      <c r="J1172" s="1992"/>
    </row>
    <row r="1173" spans="2:10" ht="30">
      <c r="B1173" s="1733">
        <v>96306</v>
      </c>
      <c r="C1173" s="2004" t="s">
        <v>5421</v>
      </c>
      <c r="D1173" s="2003" t="s">
        <v>81</v>
      </c>
      <c r="E1173" s="2005">
        <f t="shared" si="36"/>
        <v>0.11</v>
      </c>
      <c r="F1173" s="2078">
        <f t="shared" si="37"/>
        <v>96306</v>
      </c>
      <c r="G1173" s="1529"/>
      <c r="H1173" s="2005">
        <v>0.11</v>
      </c>
      <c r="I1173" s="2005">
        <v>0.11</v>
      </c>
      <c r="J1173" s="1992"/>
    </row>
    <row r="1174" spans="2:10" ht="30">
      <c r="B1174" s="1734">
        <v>96307</v>
      </c>
      <c r="C1174" s="1994" t="s">
        <v>5422</v>
      </c>
      <c r="D1174" s="1993" t="s">
        <v>81</v>
      </c>
      <c r="E1174" s="2002">
        <f t="shared" si="36"/>
        <v>0.67</v>
      </c>
      <c r="F1174" s="2078">
        <f t="shared" si="37"/>
        <v>96307</v>
      </c>
      <c r="G1174" s="1529"/>
      <c r="H1174" s="2002">
        <v>0.67</v>
      </c>
      <c r="I1174" s="2002">
        <v>0.67</v>
      </c>
      <c r="J1174" s="1992"/>
    </row>
    <row r="1175" spans="2:10" ht="30">
      <c r="B1175" s="1733">
        <v>96457</v>
      </c>
      <c r="C1175" s="2004" t="s">
        <v>6053</v>
      </c>
      <c r="D1175" s="2003" t="s">
        <v>81</v>
      </c>
      <c r="E1175" s="2005">
        <f t="shared" si="36"/>
        <v>57.6</v>
      </c>
      <c r="F1175" s="2078">
        <f t="shared" si="37"/>
        <v>96457</v>
      </c>
      <c r="G1175" s="1529"/>
      <c r="H1175" s="2005">
        <v>57.6</v>
      </c>
      <c r="I1175" s="2005">
        <v>57.6</v>
      </c>
      <c r="J1175" s="1992"/>
    </row>
    <row r="1176" spans="2:10" ht="30">
      <c r="B1176" s="1734">
        <v>96458</v>
      </c>
      <c r="C1176" s="1994" t="s">
        <v>6054</v>
      </c>
      <c r="D1176" s="1993" t="s">
        <v>81</v>
      </c>
      <c r="E1176" s="2002">
        <f t="shared" si="36"/>
        <v>30.53</v>
      </c>
      <c r="F1176" s="2078">
        <f t="shared" si="37"/>
        <v>96458</v>
      </c>
      <c r="G1176" s="1529"/>
      <c r="H1176" s="2002">
        <v>30.53</v>
      </c>
      <c r="I1176" s="2002">
        <v>30.53</v>
      </c>
      <c r="J1176" s="1992"/>
    </row>
    <row r="1177" spans="2:10" ht="30">
      <c r="B1177" s="1733">
        <v>96459</v>
      </c>
      <c r="C1177" s="2004" t="s">
        <v>6055</v>
      </c>
      <c r="D1177" s="2003" t="s">
        <v>81</v>
      </c>
      <c r="E1177" s="2005">
        <f t="shared" si="36"/>
        <v>6.4</v>
      </c>
      <c r="F1177" s="2078">
        <f t="shared" si="37"/>
        <v>96459</v>
      </c>
      <c r="G1177" s="1529"/>
      <c r="H1177" s="2005">
        <v>6.4</v>
      </c>
      <c r="I1177" s="2005">
        <v>6.4</v>
      </c>
      <c r="J1177" s="1992"/>
    </row>
    <row r="1178" spans="2:10" ht="30">
      <c r="B1178" s="1734">
        <v>96460</v>
      </c>
      <c r="C1178" s="1994" t="s">
        <v>6056</v>
      </c>
      <c r="D1178" s="1993" t="s">
        <v>81</v>
      </c>
      <c r="E1178" s="2002">
        <f t="shared" si="36"/>
        <v>24.39</v>
      </c>
      <c r="F1178" s="2078">
        <f t="shared" si="37"/>
        <v>96460</v>
      </c>
      <c r="G1178" s="1529"/>
      <c r="H1178" s="2002">
        <v>24.39</v>
      </c>
      <c r="I1178" s="2002">
        <v>24.39</v>
      </c>
      <c r="J1178" s="1992"/>
    </row>
    <row r="1179" spans="2:10" ht="30">
      <c r="B1179" s="1733">
        <v>98760</v>
      </c>
      <c r="C1179" s="2004" t="s">
        <v>7899</v>
      </c>
      <c r="D1179" s="2003" t="s">
        <v>81</v>
      </c>
      <c r="E1179" s="2005">
        <f t="shared" si="36"/>
        <v>0.06</v>
      </c>
      <c r="F1179" s="2078">
        <f t="shared" si="37"/>
        <v>98760</v>
      </c>
      <c r="G1179" s="1529"/>
      <c r="H1179" s="2005">
        <v>0.06</v>
      </c>
      <c r="I1179" s="2005">
        <v>0.06</v>
      </c>
      <c r="J1179" s="1992"/>
    </row>
    <row r="1180" spans="2:10" ht="30">
      <c r="B1180" s="1734">
        <v>98761</v>
      </c>
      <c r="C1180" s="1994" t="s">
        <v>7900</v>
      </c>
      <c r="D1180" s="1993" t="s">
        <v>81</v>
      </c>
      <c r="E1180" s="2002">
        <f t="shared" si="36"/>
        <v>0.01</v>
      </c>
      <c r="F1180" s="2078">
        <f t="shared" si="37"/>
        <v>98761</v>
      </c>
      <c r="G1180" s="1529"/>
      <c r="H1180" s="2002">
        <v>0.01</v>
      </c>
      <c r="I1180" s="2002">
        <v>0.01</v>
      </c>
      <c r="J1180" s="1992"/>
    </row>
    <row r="1181" spans="2:10" ht="30">
      <c r="B1181" s="1733">
        <v>98762</v>
      </c>
      <c r="C1181" s="2004" t="s">
        <v>7901</v>
      </c>
      <c r="D1181" s="2003" t="s">
        <v>81</v>
      </c>
      <c r="E1181" s="2005">
        <f t="shared" si="36"/>
        <v>0.08</v>
      </c>
      <c r="F1181" s="2078">
        <f t="shared" si="37"/>
        <v>98762</v>
      </c>
      <c r="G1181" s="1529"/>
      <c r="H1181" s="2005">
        <v>0.08</v>
      </c>
      <c r="I1181" s="2005">
        <v>0.08</v>
      </c>
      <c r="J1181" s="1992"/>
    </row>
    <row r="1182" spans="2:10" ht="30">
      <c r="B1182" s="1734">
        <v>98763</v>
      </c>
      <c r="C1182" s="1994" t="s">
        <v>7902</v>
      </c>
      <c r="D1182" s="1993" t="s">
        <v>81</v>
      </c>
      <c r="E1182" s="2002">
        <f t="shared" si="36"/>
        <v>2.4300000000000002</v>
      </c>
      <c r="F1182" s="2078">
        <f t="shared" si="37"/>
        <v>98763</v>
      </c>
      <c r="G1182" s="1529"/>
      <c r="H1182" s="2002">
        <v>2.4300000000000002</v>
      </c>
      <c r="I1182" s="2002">
        <v>2.4300000000000002</v>
      </c>
      <c r="J1182" s="1992"/>
    </row>
    <row r="1183" spans="2:10">
      <c r="B1183" s="1733">
        <v>55960</v>
      </c>
      <c r="C1183" s="2004" t="s">
        <v>2717</v>
      </c>
      <c r="D1183" s="2003" t="s">
        <v>0</v>
      </c>
      <c r="E1183" s="2005">
        <f t="shared" si="36"/>
        <v>5.18</v>
      </c>
      <c r="F1183" s="2078">
        <f t="shared" si="37"/>
        <v>55960</v>
      </c>
      <c r="G1183" s="1529"/>
      <c r="H1183" s="2005">
        <v>4.88</v>
      </c>
      <c r="I1183" s="2005">
        <v>5.18</v>
      </c>
      <c r="J1183" s="1992"/>
    </row>
    <row r="1184" spans="2:10">
      <c r="B1184" s="1734">
        <v>72085</v>
      </c>
      <c r="C1184" s="1994" t="s">
        <v>2718</v>
      </c>
      <c r="D1184" s="1993" t="s">
        <v>28</v>
      </c>
      <c r="E1184" s="2002">
        <f t="shared" si="36"/>
        <v>1.78</v>
      </c>
      <c r="F1184" s="2078">
        <f t="shared" si="37"/>
        <v>72085</v>
      </c>
      <c r="G1184" s="1529"/>
      <c r="H1184" s="2002">
        <v>1.6</v>
      </c>
      <c r="I1184" s="2002">
        <v>1.78</v>
      </c>
      <c r="J1184" s="1992"/>
    </row>
    <row r="1185" spans="2:10">
      <c r="B1185" s="1733">
        <v>72086</v>
      </c>
      <c r="C1185" s="2004" t="s">
        <v>2719</v>
      </c>
      <c r="D1185" s="2003" t="s">
        <v>28</v>
      </c>
      <c r="E1185" s="2005">
        <f t="shared" si="36"/>
        <v>5.44</v>
      </c>
      <c r="F1185" s="2078">
        <f t="shared" si="37"/>
        <v>72086</v>
      </c>
      <c r="G1185" s="1529"/>
      <c r="H1185" s="2005">
        <v>4.9000000000000004</v>
      </c>
      <c r="I1185" s="2005">
        <v>5.44</v>
      </c>
      <c r="J1185" s="1992"/>
    </row>
    <row r="1186" spans="2:10" ht="30">
      <c r="B1186" s="1734">
        <v>92259</v>
      </c>
      <c r="C1186" s="1994" t="s">
        <v>2720</v>
      </c>
      <c r="D1186" s="1993" t="s">
        <v>29</v>
      </c>
      <c r="E1186" s="2002">
        <f t="shared" si="36"/>
        <v>237.74</v>
      </c>
      <c r="F1186" s="2078">
        <f t="shared" si="37"/>
        <v>92259</v>
      </c>
      <c r="G1186" s="1529"/>
      <c r="H1186" s="2002">
        <v>228.04</v>
      </c>
      <c r="I1186" s="2002">
        <v>237.74</v>
      </c>
      <c r="J1186" s="1992"/>
    </row>
    <row r="1187" spans="2:10" ht="30">
      <c r="B1187" s="1733">
        <v>92260</v>
      </c>
      <c r="C1187" s="2004" t="s">
        <v>2721</v>
      </c>
      <c r="D1187" s="2003" t="s">
        <v>29</v>
      </c>
      <c r="E1187" s="2005">
        <f t="shared" si="36"/>
        <v>284.14</v>
      </c>
      <c r="F1187" s="2078">
        <f t="shared" si="37"/>
        <v>92260</v>
      </c>
      <c r="G1187" s="1529"/>
      <c r="H1187" s="2005">
        <v>269.67</v>
      </c>
      <c r="I1187" s="2005">
        <v>284.14</v>
      </c>
      <c r="J1187" s="1992"/>
    </row>
    <row r="1188" spans="2:10" ht="30">
      <c r="B1188" s="1734">
        <v>92261</v>
      </c>
      <c r="C1188" s="1994" t="s">
        <v>2722</v>
      </c>
      <c r="D1188" s="1993" t="s">
        <v>29</v>
      </c>
      <c r="E1188" s="2002">
        <f t="shared" si="36"/>
        <v>329.13</v>
      </c>
      <c r="F1188" s="2078">
        <f t="shared" si="37"/>
        <v>92261</v>
      </c>
      <c r="G1188" s="1529"/>
      <c r="H1188" s="2002">
        <v>310.04000000000002</v>
      </c>
      <c r="I1188" s="2002">
        <v>329.13</v>
      </c>
      <c r="J1188" s="1992"/>
    </row>
    <row r="1189" spans="2:10" ht="30">
      <c r="B1189" s="1733">
        <v>92262</v>
      </c>
      <c r="C1189" s="2004" t="s">
        <v>2723</v>
      </c>
      <c r="D1189" s="2003" t="s">
        <v>29</v>
      </c>
      <c r="E1189" s="2005">
        <f t="shared" si="36"/>
        <v>401.57</v>
      </c>
      <c r="F1189" s="2078">
        <f t="shared" si="37"/>
        <v>92262</v>
      </c>
      <c r="G1189" s="1529"/>
      <c r="H1189" s="2005">
        <v>375.02</v>
      </c>
      <c r="I1189" s="2005">
        <v>401.57</v>
      </c>
      <c r="J1189" s="1992"/>
    </row>
    <row r="1190" spans="2:10" ht="30">
      <c r="B1190" s="1734">
        <v>92539</v>
      </c>
      <c r="C1190" s="1994" t="s">
        <v>1266</v>
      </c>
      <c r="D1190" s="1993" t="s">
        <v>0</v>
      </c>
      <c r="E1190" s="2002">
        <f t="shared" si="36"/>
        <v>36.54</v>
      </c>
      <c r="F1190" s="2078">
        <f t="shared" si="37"/>
        <v>92539</v>
      </c>
      <c r="G1190" s="1529"/>
      <c r="H1190" s="2002">
        <v>35.03</v>
      </c>
      <c r="I1190" s="2002">
        <v>36.54</v>
      </c>
      <c r="J1190" s="1992"/>
    </row>
    <row r="1191" spans="2:10" ht="30">
      <c r="B1191" s="1733">
        <v>92540</v>
      </c>
      <c r="C1191" s="2004" t="s">
        <v>2724</v>
      </c>
      <c r="D1191" s="2003" t="s">
        <v>0</v>
      </c>
      <c r="E1191" s="2005">
        <f t="shared" si="36"/>
        <v>43.31</v>
      </c>
      <c r="F1191" s="2078">
        <f t="shared" si="37"/>
        <v>92540</v>
      </c>
      <c r="G1191" s="1529"/>
      <c r="H1191" s="2005">
        <v>41.12</v>
      </c>
      <c r="I1191" s="2005">
        <v>43.31</v>
      </c>
      <c r="J1191" s="1992"/>
    </row>
    <row r="1192" spans="2:10" ht="30">
      <c r="B1192" s="1734">
        <v>92541</v>
      </c>
      <c r="C1192" s="1994" t="s">
        <v>2725</v>
      </c>
      <c r="D1192" s="1993" t="s">
        <v>0</v>
      </c>
      <c r="E1192" s="2002">
        <f t="shared" si="36"/>
        <v>39.58</v>
      </c>
      <c r="F1192" s="2078">
        <f t="shared" si="37"/>
        <v>92541</v>
      </c>
      <c r="G1192" s="1529"/>
      <c r="H1192" s="2002">
        <v>38</v>
      </c>
      <c r="I1192" s="2002">
        <v>39.58</v>
      </c>
      <c r="J1192" s="1992"/>
    </row>
    <row r="1193" spans="2:10" ht="30">
      <c r="B1193" s="1733">
        <v>92542</v>
      </c>
      <c r="C1193" s="2004" t="s">
        <v>2726</v>
      </c>
      <c r="D1193" s="2003" t="s">
        <v>0</v>
      </c>
      <c r="E1193" s="2005">
        <f t="shared" si="36"/>
        <v>49.71</v>
      </c>
      <c r="F1193" s="2078">
        <f t="shared" si="37"/>
        <v>92542</v>
      </c>
      <c r="G1193" s="1529"/>
      <c r="H1193" s="2005">
        <v>47.42</v>
      </c>
      <c r="I1193" s="2005">
        <v>49.71</v>
      </c>
      <c r="J1193" s="1992"/>
    </row>
    <row r="1194" spans="2:10" ht="30">
      <c r="B1194" s="1734">
        <v>92543</v>
      </c>
      <c r="C1194" s="1994" t="s">
        <v>1267</v>
      </c>
      <c r="D1194" s="1993" t="s">
        <v>0</v>
      </c>
      <c r="E1194" s="2002">
        <f t="shared" si="36"/>
        <v>10.23</v>
      </c>
      <c r="F1194" s="2078">
        <f t="shared" si="37"/>
        <v>92543</v>
      </c>
      <c r="G1194" s="1529"/>
      <c r="H1194" s="2002">
        <v>9.86</v>
      </c>
      <c r="I1194" s="2002">
        <v>10.23</v>
      </c>
      <c r="J1194" s="1992"/>
    </row>
    <row r="1195" spans="2:10" ht="30">
      <c r="B1195" s="1733">
        <v>92544</v>
      </c>
      <c r="C1195" s="2004" t="s">
        <v>2727</v>
      </c>
      <c r="D1195" s="2003" t="s">
        <v>0</v>
      </c>
      <c r="E1195" s="2005">
        <f t="shared" si="36"/>
        <v>8.6</v>
      </c>
      <c r="F1195" s="2078">
        <f t="shared" si="37"/>
        <v>92544</v>
      </c>
      <c r="G1195" s="1529"/>
      <c r="H1195" s="2005">
        <v>8.31</v>
      </c>
      <c r="I1195" s="2005">
        <v>8.6</v>
      </c>
      <c r="J1195" s="1992"/>
    </row>
    <row r="1196" spans="2:10" ht="30">
      <c r="B1196" s="1734">
        <v>92545</v>
      </c>
      <c r="C1196" s="1994" t="s">
        <v>2728</v>
      </c>
      <c r="D1196" s="1993" t="s">
        <v>29</v>
      </c>
      <c r="E1196" s="2002">
        <f t="shared" si="36"/>
        <v>531.35</v>
      </c>
      <c r="F1196" s="2078">
        <f t="shared" si="37"/>
        <v>92545</v>
      </c>
      <c r="G1196" s="1529"/>
      <c r="H1196" s="2002">
        <v>503.75</v>
      </c>
      <c r="I1196" s="2002">
        <v>531.35</v>
      </c>
      <c r="J1196" s="1992"/>
    </row>
    <row r="1197" spans="2:10" ht="30">
      <c r="B1197" s="1733">
        <v>92546</v>
      </c>
      <c r="C1197" s="2004" t="s">
        <v>2729</v>
      </c>
      <c r="D1197" s="2003" t="s">
        <v>29</v>
      </c>
      <c r="E1197" s="2005">
        <f t="shared" si="36"/>
        <v>658.06</v>
      </c>
      <c r="F1197" s="2078">
        <f t="shared" si="37"/>
        <v>92546</v>
      </c>
      <c r="G1197" s="1529"/>
      <c r="H1197" s="2005">
        <v>621.5</v>
      </c>
      <c r="I1197" s="2005">
        <v>658.06</v>
      </c>
      <c r="J1197" s="1992"/>
    </row>
    <row r="1198" spans="2:10" ht="30">
      <c r="B1198" s="1734">
        <v>92547</v>
      </c>
      <c r="C1198" s="1994" t="s">
        <v>2730</v>
      </c>
      <c r="D1198" s="1993" t="s">
        <v>29</v>
      </c>
      <c r="E1198" s="2002">
        <f t="shared" si="36"/>
        <v>684.47</v>
      </c>
      <c r="F1198" s="2078">
        <f t="shared" si="37"/>
        <v>92547</v>
      </c>
      <c r="G1198" s="1529"/>
      <c r="H1198" s="2002">
        <v>647.91</v>
      </c>
      <c r="I1198" s="2002">
        <v>684.47</v>
      </c>
      <c r="J1198" s="1992"/>
    </row>
    <row r="1199" spans="2:10" ht="30">
      <c r="B1199" s="1733">
        <v>92548</v>
      </c>
      <c r="C1199" s="2004" t="s">
        <v>2731</v>
      </c>
      <c r="D1199" s="2003" t="s">
        <v>29</v>
      </c>
      <c r="E1199" s="2005">
        <f t="shared" si="36"/>
        <v>759.69</v>
      </c>
      <c r="F1199" s="2078">
        <f t="shared" si="37"/>
        <v>92548</v>
      </c>
      <c r="G1199" s="1529"/>
      <c r="H1199" s="2005">
        <v>718.36</v>
      </c>
      <c r="I1199" s="2005">
        <v>759.69</v>
      </c>
      <c r="J1199" s="1992"/>
    </row>
    <row r="1200" spans="2:10" ht="30">
      <c r="B1200" s="1734">
        <v>92549</v>
      </c>
      <c r="C1200" s="1994" t="s">
        <v>2732</v>
      </c>
      <c r="D1200" s="1993" t="s">
        <v>29</v>
      </c>
      <c r="E1200" s="2002">
        <f t="shared" si="36"/>
        <v>984.19</v>
      </c>
      <c r="F1200" s="2078">
        <f t="shared" si="37"/>
        <v>92549</v>
      </c>
      <c r="G1200" s="1529"/>
      <c r="H1200" s="2002">
        <v>924.96</v>
      </c>
      <c r="I1200" s="2002">
        <v>984.19</v>
      </c>
      <c r="J1200" s="1992"/>
    </row>
    <row r="1201" spans="2:10" ht="30">
      <c r="B1201" s="1733">
        <v>92550</v>
      </c>
      <c r="C1201" s="2004" t="s">
        <v>2733</v>
      </c>
      <c r="D1201" s="2003" t="s">
        <v>29</v>
      </c>
      <c r="E1201" s="2005">
        <f t="shared" si="36"/>
        <v>1174.07</v>
      </c>
      <c r="F1201" s="2078">
        <f t="shared" si="37"/>
        <v>92550</v>
      </c>
      <c r="G1201" s="1529"/>
      <c r="H1201" s="2005">
        <v>1110.22</v>
      </c>
      <c r="I1201" s="2005">
        <v>1174.07</v>
      </c>
      <c r="J1201" s="1992"/>
    </row>
    <row r="1202" spans="2:10" ht="30">
      <c r="B1202" s="1734">
        <v>92551</v>
      </c>
      <c r="C1202" s="1994" t="s">
        <v>2734</v>
      </c>
      <c r="D1202" s="1993" t="s">
        <v>29</v>
      </c>
      <c r="E1202" s="2002">
        <f t="shared" si="36"/>
        <v>1208.8900000000001</v>
      </c>
      <c r="F1202" s="2078">
        <f t="shared" si="37"/>
        <v>92551</v>
      </c>
      <c r="G1202" s="1529"/>
      <c r="H1202" s="2002">
        <v>1145.04</v>
      </c>
      <c r="I1202" s="2002">
        <v>1208.8900000000001</v>
      </c>
      <c r="J1202" s="1992"/>
    </row>
    <row r="1203" spans="2:10" ht="30">
      <c r="B1203" s="1733">
        <v>92552</v>
      </c>
      <c r="C1203" s="2004" t="s">
        <v>2735</v>
      </c>
      <c r="D1203" s="2003" t="s">
        <v>29</v>
      </c>
      <c r="E1203" s="2005">
        <f t="shared" si="36"/>
        <v>1321.26</v>
      </c>
      <c r="F1203" s="2078">
        <f t="shared" si="37"/>
        <v>92552</v>
      </c>
      <c r="G1203" s="1529"/>
      <c r="H1203" s="2005">
        <v>1249.95</v>
      </c>
      <c r="I1203" s="2005">
        <v>1321.26</v>
      </c>
      <c r="J1203" s="1992"/>
    </row>
    <row r="1204" spans="2:10" ht="30">
      <c r="B1204" s="1734">
        <v>92553</v>
      </c>
      <c r="C1204" s="1994" t="s">
        <v>2736</v>
      </c>
      <c r="D1204" s="1993" t="s">
        <v>29</v>
      </c>
      <c r="E1204" s="2002">
        <f t="shared" si="36"/>
        <v>1549.86</v>
      </c>
      <c r="F1204" s="2078">
        <f t="shared" si="37"/>
        <v>92553</v>
      </c>
      <c r="G1204" s="1529"/>
      <c r="H1204" s="2002">
        <v>1460.65</v>
      </c>
      <c r="I1204" s="2002">
        <v>1549.86</v>
      </c>
      <c r="J1204" s="1992"/>
    </row>
    <row r="1205" spans="2:10" ht="30">
      <c r="B1205" s="1733">
        <v>92554</v>
      </c>
      <c r="C1205" s="2004" t="s">
        <v>2737</v>
      </c>
      <c r="D1205" s="2003" t="s">
        <v>29</v>
      </c>
      <c r="E1205" s="2005">
        <f t="shared" si="36"/>
        <v>1589.41</v>
      </c>
      <c r="F1205" s="2078">
        <f t="shared" si="37"/>
        <v>92554</v>
      </c>
      <c r="G1205" s="1529"/>
      <c r="H1205" s="2005">
        <v>1500.2</v>
      </c>
      <c r="I1205" s="2005">
        <v>1589.41</v>
      </c>
      <c r="J1205" s="1992"/>
    </row>
    <row r="1206" spans="2:10" ht="30">
      <c r="B1206" s="1734">
        <v>92555</v>
      </c>
      <c r="C1206" s="1994" t="s">
        <v>1268</v>
      </c>
      <c r="D1206" s="1993" t="s">
        <v>29</v>
      </c>
      <c r="E1206" s="2002">
        <f t="shared" si="36"/>
        <v>526.25</v>
      </c>
      <c r="F1206" s="2078">
        <f t="shared" si="37"/>
        <v>92555</v>
      </c>
      <c r="G1206" s="1529"/>
      <c r="H1206" s="2002">
        <v>498.65</v>
      </c>
      <c r="I1206" s="2002">
        <v>526.25</v>
      </c>
      <c r="J1206" s="1992"/>
    </row>
    <row r="1207" spans="2:10" ht="30">
      <c r="B1207" s="1733">
        <v>92556</v>
      </c>
      <c r="C1207" s="2004" t="s">
        <v>1269</v>
      </c>
      <c r="D1207" s="2003" t="s">
        <v>29</v>
      </c>
      <c r="E1207" s="2005">
        <f t="shared" si="36"/>
        <v>649.64</v>
      </c>
      <c r="F1207" s="2078">
        <f t="shared" si="37"/>
        <v>92556</v>
      </c>
      <c r="G1207" s="1529"/>
      <c r="H1207" s="2005">
        <v>613.08000000000004</v>
      </c>
      <c r="I1207" s="2005">
        <v>649.64</v>
      </c>
      <c r="J1207" s="1992"/>
    </row>
    <row r="1208" spans="2:10" ht="30">
      <c r="B1208" s="1734">
        <v>92557</v>
      </c>
      <c r="C1208" s="1994" t="s">
        <v>1270</v>
      </c>
      <c r="D1208" s="1993" t="s">
        <v>29</v>
      </c>
      <c r="E1208" s="2002">
        <f t="shared" si="36"/>
        <v>676.04</v>
      </c>
      <c r="F1208" s="2078">
        <f t="shared" si="37"/>
        <v>92557</v>
      </c>
      <c r="G1208" s="1529"/>
      <c r="H1208" s="2002">
        <v>639.48</v>
      </c>
      <c r="I1208" s="2002">
        <v>676.04</v>
      </c>
      <c r="J1208" s="1992"/>
    </row>
    <row r="1209" spans="2:10" ht="30">
      <c r="B1209" s="1733">
        <v>92558</v>
      </c>
      <c r="C1209" s="2004" t="s">
        <v>1271</v>
      </c>
      <c r="D1209" s="2003" t="s">
        <v>29</v>
      </c>
      <c r="E1209" s="2005">
        <f t="shared" si="36"/>
        <v>757.27</v>
      </c>
      <c r="F1209" s="2078">
        <f t="shared" si="37"/>
        <v>92558</v>
      </c>
      <c r="G1209" s="1529"/>
      <c r="H1209" s="2005">
        <v>715.94</v>
      </c>
      <c r="I1209" s="2005">
        <v>757.27</v>
      </c>
      <c r="J1209" s="1992"/>
    </row>
    <row r="1210" spans="2:10" ht="30">
      <c r="B1210" s="1734">
        <v>92559</v>
      </c>
      <c r="C1210" s="1994" t="s">
        <v>1272</v>
      </c>
      <c r="D1210" s="1993" t="s">
        <v>29</v>
      </c>
      <c r="E1210" s="2002">
        <f t="shared" si="36"/>
        <v>975.22</v>
      </c>
      <c r="F1210" s="2078">
        <f t="shared" si="37"/>
        <v>92559</v>
      </c>
      <c r="G1210" s="1529"/>
      <c r="H1210" s="2002">
        <v>915.99</v>
      </c>
      <c r="I1210" s="2002">
        <v>975.22</v>
      </c>
      <c r="J1210" s="1992"/>
    </row>
    <row r="1211" spans="2:10" ht="30">
      <c r="B1211" s="1733">
        <v>92560</v>
      </c>
      <c r="C1211" s="2004" t="s">
        <v>1273</v>
      </c>
      <c r="D1211" s="2003" t="s">
        <v>29</v>
      </c>
      <c r="E1211" s="2005">
        <f t="shared" si="36"/>
        <v>1160.3900000000001</v>
      </c>
      <c r="F1211" s="2078">
        <f t="shared" si="37"/>
        <v>92560</v>
      </c>
      <c r="G1211" s="1529"/>
      <c r="H1211" s="2005">
        <v>1096.54</v>
      </c>
      <c r="I1211" s="2005">
        <v>1160.3900000000001</v>
      </c>
      <c r="J1211" s="1992"/>
    </row>
    <row r="1212" spans="2:10" ht="30">
      <c r="B1212" s="1734">
        <v>92561</v>
      </c>
      <c r="C1212" s="1994" t="s">
        <v>1274</v>
      </c>
      <c r="D1212" s="1993" t="s">
        <v>29</v>
      </c>
      <c r="E1212" s="2002">
        <f t="shared" si="36"/>
        <v>1195.82</v>
      </c>
      <c r="F1212" s="2078">
        <f t="shared" si="37"/>
        <v>92561</v>
      </c>
      <c r="G1212" s="1529"/>
      <c r="H1212" s="2002">
        <v>1131.97</v>
      </c>
      <c r="I1212" s="2002">
        <v>1195.82</v>
      </c>
      <c r="J1212" s="1992"/>
    </row>
    <row r="1213" spans="2:10" ht="30">
      <c r="B1213" s="1733">
        <v>92562</v>
      </c>
      <c r="C1213" s="2004" t="s">
        <v>2738</v>
      </c>
      <c r="D1213" s="2003" t="s">
        <v>29</v>
      </c>
      <c r="E1213" s="2005">
        <f t="shared" si="36"/>
        <v>1299.77</v>
      </c>
      <c r="F1213" s="2078">
        <f t="shared" si="37"/>
        <v>92562</v>
      </c>
      <c r="G1213" s="1529"/>
      <c r="H1213" s="2005">
        <v>1228.46</v>
      </c>
      <c r="I1213" s="2005">
        <v>1299.77</v>
      </c>
      <c r="J1213" s="1992"/>
    </row>
    <row r="1214" spans="2:10" ht="30">
      <c r="B1214" s="1734">
        <v>92563</v>
      </c>
      <c r="C1214" s="1994" t="s">
        <v>2739</v>
      </c>
      <c r="D1214" s="1993" t="s">
        <v>29</v>
      </c>
      <c r="E1214" s="2002">
        <f t="shared" si="36"/>
        <v>1523.73</v>
      </c>
      <c r="F1214" s="2078">
        <f t="shared" si="37"/>
        <v>92563</v>
      </c>
      <c r="G1214" s="1529"/>
      <c r="H1214" s="2002">
        <v>1434.52</v>
      </c>
      <c r="I1214" s="2002">
        <v>1523.73</v>
      </c>
      <c r="J1214" s="1992"/>
    </row>
    <row r="1215" spans="2:10" ht="30">
      <c r="B1215" s="1733">
        <v>92564</v>
      </c>
      <c r="C1215" s="2004" t="s">
        <v>2740</v>
      </c>
      <c r="D1215" s="2003" t="s">
        <v>29</v>
      </c>
      <c r="E1215" s="2005">
        <f t="shared" si="36"/>
        <v>1557.64</v>
      </c>
      <c r="F1215" s="2078">
        <f t="shared" si="37"/>
        <v>92564</v>
      </c>
      <c r="G1215" s="1529"/>
      <c r="H1215" s="2005">
        <v>1468.43</v>
      </c>
      <c r="I1215" s="2005">
        <v>1557.64</v>
      </c>
      <c r="J1215" s="1992"/>
    </row>
    <row r="1216" spans="2:10" ht="30">
      <c r="B1216" s="1734">
        <v>92565</v>
      </c>
      <c r="C1216" s="1994" t="s">
        <v>2741</v>
      </c>
      <c r="D1216" s="1993" t="s">
        <v>0</v>
      </c>
      <c r="E1216" s="2002">
        <f t="shared" si="36"/>
        <v>19.850000000000001</v>
      </c>
      <c r="F1216" s="2078">
        <f t="shared" si="37"/>
        <v>92565</v>
      </c>
      <c r="G1216" s="1529"/>
      <c r="H1216" s="2002">
        <v>18.86</v>
      </c>
      <c r="I1216" s="2002">
        <v>19.850000000000001</v>
      </c>
      <c r="J1216" s="1992"/>
    </row>
    <row r="1217" spans="2:10" ht="45">
      <c r="B1217" s="1733">
        <v>92566</v>
      </c>
      <c r="C1217" s="2004" t="s">
        <v>2742</v>
      </c>
      <c r="D1217" s="2003" t="s">
        <v>0</v>
      </c>
      <c r="E1217" s="2005">
        <f t="shared" si="36"/>
        <v>11.04</v>
      </c>
      <c r="F1217" s="2078">
        <f t="shared" si="37"/>
        <v>92566</v>
      </c>
      <c r="G1217" s="1529"/>
      <c r="H1217" s="2005">
        <v>10.67</v>
      </c>
      <c r="I1217" s="2005">
        <v>11.04</v>
      </c>
      <c r="J1217" s="1992"/>
    </row>
    <row r="1218" spans="2:10" ht="30">
      <c r="B1218" s="1734">
        <v>92567</v>
      </c>
      <c r="C1218" s="1994" t="s">
        <v>2743</v>
      </c>
      <c r="D1218" s="1993" t="s">
        <v>0</v>
      </c>
      <c r="E1218" s="2002">
        <f t="shared" si="36"/>
        <v>17.18</v>
      </c>
      <c r="F1218" s="2078">
        <f t="shared" si="37"/>
        <v>92567</v>
      </c>
      <c r="G1218" s="1529"/>
      <c r="H1218" s="2002">
        <v>16.45</v>
      </c>
      <c r="I1218" s="2002">
        <v>17.18</v>
      </c>
      <c r="J1218" s="1992"/>
    </row>
    <row r="1219" spans="2:10">
      <c r="B1219" s="1733">
        <v>72089</v>
      </c>
      <c r="C1219" s="2004" t="s">
        <v>2744</v>
      </c>
      <c r="D1219" s="2003" t="s">
        <v>0</v>
      </c>
      <c r="E1219" s="2005">
        <f t="shared" ref="E1219:E1282" si="38">IF($K$2=$H$1,H1219,I1219)</f>
        <v>11.97</v>
      </c>
      <c r="F1219" s="2078">
        <f t="shared" ref="F1219:F1282" si="39">IF(LEN($B1219)=7,CONCATENATE(MID($B1219,1,6),"00",RIGHT($B1219,1)),IF(LEN($B1219)=8,CONCATENATE(MID($B1219,1,6),"0",RIGHT($B1219,2)),$B1219))</f>
        <v>72089</v>
      </c>
      <c r="G1219" s="1529"/>
      <c r="H1219" s="2005">
        <v>10.71</v>
      </c>
      <c r="I1219" s="2005">
        <v>11.97</v>
      </c>
      <c r="J1219" s="1992"/>
    </row>
    <row r="1220" spans="2:10">
      <c r="B1220" s="1734">
        <v>94189</v>
      </c>
      <c r="C1220" s="1994" t="s">
        <v>1358</v>
      </c>
      <c r="D1220" s="1993" t="s">
        <v>0</v>
      </c>
      <c r="E1220" s="2002">
        <f t="shared" si="38"/>
        <v>40.57</v>
      </c>
      <c r="F1220" s="2078">
        <f t="shared" si="39"/>
        <v>94189</v>
      </c>
      <c r="G1220" s="1529"/>
      <c r="H1220" s="2002">
        <v>40.200000000000003</v>
      </c>
      <c r="I1220" s="2002">
        <v>40.57</v>
      </c>
      <c r="J1220" s="1992"/>
    </row>
    <row r="1221" spans="2:10">
      <c r="B1221" s="1733">
        <v>94192</v>
      </c>
      <c r="C1221" s="2004" t="s">
        <v>2745</v>
      </c>
      <c r="D1221" s="2003" t="s">
        <v>0</v>
      </c>
      <c r="E1221" s="2005">
        <f t="shared" si="38"/>
        <v>42.54</v>
      </c>
      <c r="F1221" s="2078">
        <f t="shared" si="39"/>
        <v>94192</v>
      </c>
      <c r="G1221" s="1529"/>
      <c r="H1221" s="2005">
        <v>41.97</v>
      </c>
      <c r="I1221" s="2005">
        <v>42.54</v>
      </c>
      <c r="J1221" s="1992"/>
    </row>
    <row r="1222" spans="2:10" ht="30">
      <c r="B1222" s="1734">
        <v>94195</v>
      </c>
      <c r="C1222" s="1994" t="s">
        <v>2746</v>
      </c>
      <c r="D1222" s="1993" t="s">
        <v>0</v>
      </c>
      <c r="E1222" s="2002">
        <f t="shared" si="38"/>
        <v>27.84</v>
      </c>
      <c r="F1222" s="2078">
        <f t="shared" si="39"/>
        <v>94195</v>
      </c>
      <c r="G1222" s="1529"/>
      <c r="H1222" s="2002">
        <v>27.2</v>
      </c>
      <c r="I1222" s="2002">
        <v>27.84</v>
      </c>
      <c r="J1222" s="1992"/>
    </row>
    <row r="1223" spans="2:10" ht="30">
      <c r="B1223" s="1733">
        <v>94198</v>
      </c>
      <c r="C1223" s="2004" t="s">
        <v>1359</v>
      </c>
      <c r="D1223" s="2003" t="s">
        <v>0</v>
      </c>
      <c r="E1223" s="2005">
        <f t="shared" si="38"/>
        <v>30.45</v>
      </c>
      <c r="F1223" s="2078">
        <f t="shared" si="39"/>
        <v>94198</v>
      </c>
      <c r="G1223" s="1529"/>
      <c r="H1223" s="2005">
        <v>29.54</v>
      </c>
      <c r="I1223" s="2005">
        <v>30.45</v>
      </c>
      <c r="J1223" s="1992"/>
    </row>
    <row r="1224" spans="2:10" ht="30">
      <c r="B1224" s="1734">
        <v>94201</v>
      </c>
      <c r="C1224" s="1994" t="s">
        <v>2747</v>
      </c>
      <c r="D1224" s="1993" t="s">
        <v>0</v>
      </c>
      <c r="E1224" s="2002">
        <f t="shared" si="38"/>
        <v>42.61</v>
      </c>
      <c r="F1224" s="2078">
        <f t="shared" si="39"/>
        <v>94201</v>
      </c>
      <c r="G1224" s="1529"/>
      <c r="H1224" s="2002">
        <v>41.59</v>
      </c>
      <c r="I1224" s="2002">
        <v>42.61</v>
      </c>
      <c r="J1224" s="1992"/>
    </row>
    <row r="1225" spans="2:10" ht="30">
      <c r="B1225" s="1733">
        <v>94204</v>
      </c>
      <c r="C1225" s="2004" t="s">
        <v>1360</v>
      </c>
      <c r="D1225" s="2003" t="s">
        <v>0</v>
      </c>
      <c r="E1225" s="2005">
        <f t="shared" si="38"/>
        <v>47.05</v>
      </c>
      <c r="F1225" s="2078">
        <f t="shared" si="39"/>
        <v>94204</v>
      </c>
      <c r="G1225" s="1529"/>
      <c r="H1225" s="2005">
        <v>45.57</v>
      </c>
      <c r="I1225" s="2005">
        <v>47.05</v>
      </c>
      <c r="J1225" s="1992"/>
    </row>
    <row r="1226" spans="2:10">
      <c r="B1226" s="1734">
        <v>94224</v>
      </c>
      <c r="C1226" s="1994" t="s">
        <v>2748</v>
      </c>
      <c r="D1226" s="1993" t="s">
        <v>28</v>
      </c>
      <c r="E1226" s="2002">
        <f t="shared" si="38"/>
        <v>18.95</v>
      </c>
      <c r="F1226" s="2078">
        <f t="shared" si="39"/>
        <v>94224</v>
      </c>
      <c r="G1226" s="1529"/>
      <c r="H1226" s="2002">
        <v>17.27</v>
      </c>
      <c r="I1226" s="2002">
        <v>18.95</v>
      </c>
      <c r="J1226" s="1992"/>
    </row>
    <row r="1227" spans="2:10">
      <c r="B1227" s="1733">
        <v>94225</v>
      </c>
      <c r="C1227" s="2004" t="s">
        <v>2749</v>
      </c>
      <c r="D1227" s="2003" t="s">
        <v>0</v>
      </c>
      <c r="E1227" s="2005">
        <f t="shared" si="38"/>
        <v>27.37</v>
      </c>
      <c r="F1227" s="2078">
        <f t="shared" si="39"/>
        <v>94225</v>
      </c>
      <c r="G1227" s="1529"/>
      <c r="H1227" s="2005">
        <v>27.17</v>
      </c>
      <c r="I1227" s="2005">
        <v>27.37</v>
      </c>
      <c r="J1227" s="1992"/>
    </row>
    <row r="1228" spans="2:10">
      <c r="B1228" s="1734">
        <v>94226</v>
      </c>
      <c r="C1228" s="1994" t="s">
        <v>2750</v>
      </c>
      <c r="D1228" s="1993" t="s">
        <v>0</v>
      </c>
      <c r="E1228" s="2002">
        <f t="shared" si="38"/>
        <v>14.13</v>
      </c>
      <c r="F1228" s="2078">
        <f t="shared" si="39"/>
        <v>94226</v>
      </c>
      <c r="G1228" s="1529"/>
      <c r="H1228" s="2002">
        <v>13.46</v>
      </c>
      <c r="I1228" s="2002">
        <v>14.13</v>
      </c>
      <c r="J1228" s="1992"/>
    </row>
    <row r="1229" spans="2:10">
      <c r="B1229" s="1733">
        <v>94232</v>
      </c>
      <c r="C1229" s="2004" t="s">
        <v>1361</v>
      </c>
      <c r="D1229" s="2003" t="s">
        <v>29</v>
      </c>
      <c r="E1229" s="2005">
        <f t="shared" si="38"/>
        <v>2.2000000000000002</v>
      </c>
      <c r="F1229" s="2078">
        <f t="shared" si="39"/>
        <v>94232</v>
      </c>
      <c r="G1229" s="1529"/>
      <c r="H1229" s="2005">
        <v>1.97</v>
      </c>
      <c r="I1229" s="2005">
        <v>2.2000000000000002</v>
      </c>
      <c r="J1229" s="1992"/>
    </row>
    <row r="1230" spans="2:10">
      <c r="B1230" s="1734">
        <v>94440</v>
      </c>
      <c r="C1230" s="1994" t="s">
        <v>2751</v>
      </c>
      <c r="D1230" s="1993" t="s">
        <v>0</v>
      </c>
      <c r="E1230" s="2002">
        <f t="shared" si="38"/>
        <v>39.909999999999997</v>
      </c>
      <c r="F1230" s="2078">
        <f t="shared" si="39"/>
        <v>94440</v>
      </c>
      <c r="G1230" s="1529"/>
      <c r="H1230" s="2002">
        <v>39.270000000000003</v>
      </c>
      <c r="I1230" s="2002">
        <v>39.909999999999997</v>
      </c>
      <c r="J1230" s="1992"/>
    </row>
    <row r="1231" spans="2:10" ht="30">
      <c r="B1231" s="1733">
        <v>94441</v>
      </c>
      <c r="C1231" s="2004" t="s">
        <v>1362</v>
      </c>
      <c r="D1231" s="2003" t="s">
        <v>0</v>
      </c>
      <c r="E1231" s="2005">
        <f t="shared" si="38"/>
        <v>42.52</v>
      </c>
      <c r="F1231" s="2078">
        <f t="shared" si="39"/>
        <v>94441</v>
      </c>
      <c r="G1231" s="1529"/>
      <c r="H1231" s="2005">
        <v>41.61</v>
      </c>
      <c r="I1231" s="2005">
        <v>42.52</v>
      </c>
      <c r="J1231" s="1992"/>
    </row>
    <row r="1232" spans="2:10">
      <c r="B1232" s="1734">
        <v>94442</v>
      </c>
      <c r="C1232" s="1994" t="s">
        <v>2752</v>
      </c>
      <c r="D1232" s="1993" t="s">
        <v>0</v>
      </c>
      <c r="E1232" s="2002">
        <f t="shared" si="38"/>
        <v>29.97</v>
      </c>
      <c r="F1232" s="2078">
        <f t="shared" si="39"/>
        <v>94442</v>
      </c>
      <c r="G1232" s="1529"/>
      <c r="H1232" s="2002">
        <v>29.33</v>
      </c>
      <c r="I1232" s="2002">
        <v>29.97</v>
      </c>
      <c r="J1232" s="1992"/>
    </row>
    <row r="1233" spans="2:10" ht="30">
      <c r="B1233" s="1733">
        <v>94443</v>
      </c>
      <c r="C1233" s="2004" t="s">
        <v>2753</v>
      </c>
      <c r="D1233" s="2003" t="s">
        <v>0</v>
      </c>
      <c r="E1233" s="2005">
        <f t="shared" si="38"/>
        <v>32.58</v>
      </c>
      <c r="F1233" s="2078">
        <f t="shared" si="39"/>
        <v>94443</v>
      </c>
      <c r="G1233" s="1529"/>
      <c r="H1233" s="2005">
        <v>31.67</v>
      </c>
      <c r="I1233" s="2005">
        <v>32.58</v>
      </c>
      <c r="J1233" s="1992"/>
    </row>
    <row r="1234" spans="2:10">
      <c r="B1234" s="1734">
        <v>94445</v>
      </c>
      <c r="C1234" s="1994" t="s">
        <v>1363</v>
      </c>
      <c r="D1234" s="1993" t="s">
        <v>0</v>
      </c>
      <c r="E1234" s="2002">
        <f t="shared" si="38"/>
        <v>39.58</v>
      </c>
      <c r="F1234" s="2078">
        <f t="shared" si="39"/>
        <v>94445</v>
      </c>
      <c r="G1234" s="1529"/>
      <c r="H1234" s="2002">
        <v>38.56</v>
      </c>
      <c r="I1234" s="2002">
        <v>39.58</v>
      </c>
      <c r="J1234" s="1992"/>
    </row>
    <row r="1235" spans="2:10" ht="30">
      <c r="B1235" s="1733">
        <v>94446</v>
      </c>
      <c r="C1235" s="2004" t="s">
        <v>2754</v>
      </c>
      <c r="D1235" s="2003" t="s">
        <v>0</v>
      </c>
      <c r="E1235" s="2005">
        <f t="shared" si="38"/>
        <v>44.02</v>
      </c>
      <c r="F1235" s="2078">
        <f t="shared" si="39"/>
        <v>94446</v>
      </c>
      <c r="G1235" s="1529"/>
      <c r="H1235" s="2005">
        <v>42.54</v>
      </c>
      <c r="I1235" s="2005">
        <v>44.02</v>
      </c>
      <c r="J1235" s="1992"/>
    </row>
    <row r="1236" spans="2:10">
      <c r="B1236" s="1734">
        <v>94447</v>
      </c>
      <c r="C1236" s="1994" t="s">
        <v>2755</v>
      </c>
      <c r="D1236" s="1993" t="s">
        <v>0</v>
      </c>
      <c r="E1236" s="2002">
        <f t="shared" si="38"/>
        <v>40.96</v>
      </c>
      <c r="F1236" s="2078">
        <f t="shared" si="39"/>
        <v>94447</v>
      </c>
      <c r="G1236" s="1529"/>
      <c r="H1236" s="2002">
        <v>39.94</v>
      </c>
      <c r="I1236" s="2002">
        <v>40.96</v>
      </c>
      <c r="J1236" s="1992"/>
    </row>
    <row r="1237" spans="2:10" ht="30">
      <c r="B1237" s="1733">
        <v>94448</v>
      </c>
      <c r="C1237" s="2004" t="s">
        <v>1364</v>
      </c>
      <c r="D1237" s="2003" t="s">
        <v>0</v>
      </c>
      <c r="E1237" s="2005">
        <f t="shared" si="38"/>
        <v>45.4</v>
      </c>
      <c r="F1237" s="2078">
        <f t="shared" si="39"/>
        <v>94448</v>
      </c>
      <c r="G1237" s="1529"/>
      <c r="H1237" s="2005">
        <v>43.92</v>
      </c>
      <c r="I1237" s="2005">
        <v>45.4</v>
      </c>
      <c r="J1237" s="1992"/>
    </row>
    <row r="1238" spans="2:10" ht="30">
      <c r="B1238" s="1734">
        <v>94207</v>
      </c>
      <c r="C1238" s="1994" t="s">
        <v>2756</v>
      </c>
      <c r="D1238" s="1993" t="s">
        <v>0</v>
      </c>
      <c r="E1238" s="2002">
        <f t="shared" si="38"/>
        <v>34.18</v>
      </c>
      <c r="F1238" s="2078">
        <f t="shared" si="39"/>
        <v>94207</v>
      </c>
      <c r="G1238" s="1529"/>
      <c r="H1238" s="2002">
        <v>33.68</v>
      </c>
      <c r="I1238" s="2002">
        <v>34.18</v>
      </c>
      <c r="J1238" s="1992"/>
    </row>
    <row r="1239" spans="2:10" ht="30">
      <c r="B1239" s="1733">
        <v>94210</v>
      </c>
      <c r="C1239" s="2004" t="s">
        <v>2757</v>
      </c>
      <c r="D1239" s="2003" t="s">
        <v>0</v>
      </c>
      <c r="E1239" s="2005">
        <f t="shared" si="38"/>
        <v>36.380000000000003</v>
      </c>
      <c r="F1239" s="2078">
        <f t="shared" si="39"/>
        <v>94210</v>
      </c>
      <c r="G1239" s="1529"/>
      <c r="H1239" s="2005">
        <v>35.82</v>
      </c>
      <c r="I1239" s="2005">
        <v>36.380000000000003</v>
      </c>
      <c r="J1239" s="1992"/>
    </row>
    <row r="1240" spans="2:10">
      <c r="B1240" s="1734">
        <v>94218</v>
      </c>
      <c r="C1240" s="1994" t="s">
        <v>2758</v>
      </c>
      <c r="D1240" s="1993" t="s">
        <v>0</v>
      </c>
      <c r="E1240" s="2002">
        <f t="shared" si="38"/>
        <v>75.38</v>
      </c>
      <c r="F1240" s="2078">
        <f t="shared" si="39"/>
        <v>94218</v>
      </c>
      <c r="G1240" s="1529"/>
      <c r="H1240" s="2002">
        <v>74.819999999999993</v>
      </c>
      <c r="I1240" s="2002">
        <v>75.38</v>
      </c>
      <c r="J1240" s="1992"/>
    </row>
    <row r="1241" spans="2:10">
      <c r="B1241" s="1733" t="s">
        <v>109</v>
      </c>
      <c r="C1241" s="2004" t="s">
        <v>2759</v>
      </c>
      <c r="D1241" s="2003" t="s">
        <v>0</v>
      </c>
      <c r="E1241" s="2005">
        <f t="shared" si="38"/>
        <v>338.91</v>
      </c>
      <c r="F1241" s="2078" t="str">
        <f t="shared" si="39"/>
        <v>73866/004</v>
      </c>
      <c r="G1241" s="1529"/>
      <c r="H1241" s="2005">
        <v>334.06</v>
      </c>
      <c r="I1241" s="2005">
        <v>338.91</v>
      </c>
      <c r="J1241" s="1992"/>
    </row>
    <row r="1242" spans="2:10">
      <c r="B1242" s="1734" t="s">
        <v>110</v>
      </c>
      <c r="C1242" s="1994" t="s">
        <v>2760</v>
      </c>
      <c r="D1242" s="1993" t="s">
        <v>0</v>
      </c>
      <c r="E1242" s="2002">
        <f t="shared" si="38"/>
        <v>360.62</v>
      </c>
      <c r="F1242" s="2078" t="str">
        <f t="shared" si="39"/>
        <v>73866/005</v>
      </c>
      <c r="G1242" s="1529"/>
      <c r="H1242" s="2002">
        <v>355.43</v>
      </c>
      <c r="I1242" s="2002">
        <v>360.62</v>
      </c>
      <c r="J1242" s="1992"/>
    </row>
    <row r="1243" spans="2:10">
      <c r="B1243" s="1733" t="s">
        <v>111</v>
      </c>
      <c r="C1243" s="2004" t="s">
        <v>2761</v>
      </c>
      <c r="D1243" s="2003" t="s">
        <v>0</v>
      </c>
      <c r="E1243" s="2005">
        <f t="shared" si="38"/>
        <v>377.7</v>
      </c>
      <c r="F1243" s="2078" t="str">
        <f t="shared" si="39"/>
        <v>73866/006</v>
      </c>
      <c r="G1243" s="1529"/>
      <c r="H1243" s="2005">
        <v>372.36</v>
      </c>
      <c r="I1243" s="2005">
        <v>377.7</v>
      </c>
      <c r="J1243" s="1992"/>
    </row>
    <row r="1244" spans="2:10">
      <c r="B1244" s="1734" t="s">
        <v>112</v>
      </c>
      <c r="C1244" s="1994" t="s">
        <v>908</v>
      </c>
      <c r="D1244" s="1993" t="s">
        <v>0</v>
      </c>
      <c r="E1244" s="2002">
        <f t="shared" si="38"/>
        <v>408.83</v>
      </c>
      <c r="F1244" s="2078" t="str">
        <f t="shared" si="39"/>
        <v>73866/007</v>
      </c>
      <c r="G1244" s="1529"/>
      <c r="H1244" s="2002">
        <v>402.02</v>
      </c>
      <c r="I1244" s="2002">
        <v>408.83</v>
      </c>
      <c r="J1244" s="1992"/>
    </row>
    <row r="1245" spans="2:10">
      <c r="B1245" s="1733" t="s">
        <v>113</v>
      </c>
      <c r="C1245" s="2004" t="s">
        <v>909</v>
      </c>
      <c r="D1245" s="2003" t="s">
        <v>0</v>
      </c>
      <c r="E1245" s="2005">
        <f t="shared" si="38"/>
        <v>489.38</v>
      </c>
      <c r="F1245" s="2078" t="str">
        <f t="shared" si="39"/>
        <v>73866/008</v>
      </c>
      <c r="G1245" s="1529"/>
      <c r="H1245" s="2005">
        <v>482.31</v>
      </c>
      <c r="I1245" s="2005">
        <v>489.38</v>
      </c>
      <c r="J1245" s="1992"/>
    </row>
    <row r="1246" spans="2:10">
      <c r="B1246" s="1734" t="s">
        <v>114</v>
      </c>
      <c r="C1246" s="1994" t="s">
        <v>910</v>
      </c>
      <c r="D1246" s="1993" t="s">
        <v>0</v>
      </c>
      <c r="E1246" s="2002">
        <f t="shared" si="38"/>
        <v>507.56</v>
      </c>
      <c r="F1246" s="2078" t="str">
        <f t="shared" si="39"/>
        <v>73866/009</v>
      </c>
      <c r="G1246" s="1529"/>
      <c r="H1246" s="2002">
        <v>500.23</v>
      </c>
      <c r="I1246" s="2002">
        <v>507.56</v>
      </c>
      <c r="J1246" s="1992"/>
    </row>
    <row r="1247" spans="2:10">
      <c r="B1247" s="1733" t="s">
        <v>5642</v>
      </c>
      <c r="C1247" s="2004" t="s">
        <v>115</v>
      </c>
      <c r="D1247" s="2003" t="s">
        <v>0</v>
      </c>
      <c r="E1247" s="2005">
        <f t="shared" si="38"/>
        <v>163.6</v>
      </c>
      <c r="F1247" s="2078" t="str">
        <f t="shared" si="39"/>
        <v>73867/001</v>
      </c>
      <c r="G1247" s="1529"/>
      <c r="H1247" s="2005">
        <v>159.31</v>
      </c>
      <c r="I1247" s="2005">
        <v>163.6</v>
      </c>
      <c r="J1247" s="1992"/>
    </row>
    <row r="1248" spans="2:10">
      <c r="B1248" s="1734" t="s">
        <v>5643</v>
      </c>
      <c r="C1248" s="1994" t="s">
        <v>116</v>
      </c>
      <c r="D1248" s="1993" t="s">
        <v>0</v>
      </c>
      <c r="E1248" s="2002">
        <f t="shared" si="38"/>
        <v>182.27</v>
      </c>
      <c r="F1248" s="2078" t="str">
        <f t="shared" si="39"/>
        <v>73867/002</v>
      </c>
      <c r="G1248" s="1529"/>
      <c r="H1248" s="2002">
        <v>177.98</v>
      </c>
      <c r="I1248" s="2002">
        <v>182.27</v>
      </c>
      <c r="J1248" s="1992"/>
    </row>
    <row r="1249" spans="2:10">
      <c r="B1249" s="1733" t="s">
        <v>5644</v>
      </c>
      <c r="C1249" s="2004" t="s">
        <v>117</v>
      </c>
      <c r="D1249" s="2003" t="s">
        <v>0</v>
      </c>
      <c r="E1249" s="2005">
        <f t="shared" si="38"/>
        <v>223.75</v>
      </c>
      <c r="F1249" s="2078" t="str">
        <f t="shared" si="39"/>
        <v>73867/003</v>
      </c>
      <c r="G1249" s="1529"/>
      <c r="H1249" s="2005">
        <v>219.46</v>
      </c>
      <c r="I1249" s="2005">
        <v>223.75</v>
      </c>
      <c r="J1249" s="1992"/>
    </row>
    <row r="1250" spans="2:10">
      <c r="B1250" s="1734" t="s">
        <v>5645</v>
      </c>
      <c r="C1250" s="1994" t="s">
        <v>118</v>
      </c>
      <c r="D1250" s="1993" t="s">
        <v>0</v>
      </c>
      <c r="E1250" s="2002">
        <f t="shared" si="38"/>
        <v>232.05</v>
      </c>
      <c r="F1250" s="2078" t="str">
        <f t="shared" si="39"/>
        <v>73867/004</v>
      </c>
      <c r="G1250" s="1529"/>
      <c r="H1250" s="2002">
        <v>227.76</v>
      </c>
      <c r="I1250" s="2002">
        <v>232.05</v>
      </c>
      <c r="J1250" s="1992"/>
    </row>
    <row r="1251" spans="2:10">
      <c r="B1251" s="1733">
        <v>75220</v>
      </c>
      <c r="C1251" s="2004" t="s">
        <v>119</v>
      </c>
      <c r="D1251" s="2003" t="s">
        <v>28</v>
      </c>
      <c r="E1251" s="2005">
        <f t="shared" si="38"/>
        <v>35.04</v>
      </c>
      <c r="F1251" s="2078">
        <f t="shared" si="39"/>
        <v>75220</v>
      </c>
      <c r="G1251" s="1529"/>
      <c r="H1251" s="2005">
        <v>34.6</v>
      </c>
      <c r="I1251" s="2005">
        <v>35.04</v>
      </c>
      <c r="J1251" s="1992"/>
    </row>
    <row r="1252" spans="2:10">
      <c r="B1252" s="1734">
        <v>94213</v>
      </c>
      <c r="C1252" s="1994" t="s">
        <v>2762</v>
      </c>
      <c r="D1252" s="1993" t="s">
        <v>0</v>
      </c>
      <c r="E1252" s="2002">
        <f t="shared" si="38"/>
        <v>42.05</v>
      </c>
      <c r="F1252" s="2078">
        <f t="shared" si="39"/>
        <v>94213</v>
      </c>
      <c r="G1252" s="1529"/>
      <c r="H1252" s="2002">
        <v>41.71</v>
      </c>
      <c r="I1252" s="2002">
        <v>42.05</v>
      </c>
      <c r="J1252" s="1992"/>
    </row>
    <row r="1253" spans="2:10">
      <c r="B1253" s="1733">
        <v>94216</v>
      </c>
      <c r="C1253" s="2004" t="s">
        <v>2763</v>
      </c>
      <c r="D1253" s="2003" t="s">
        <v>0</v>
      </c>
      <c r="E1253" s="2005">
        <f t="shared" si="38"/>
        <v>108.97</v>
      </c>
      <c r="F1253" s="2078">
        <f t="shared" si="39"/>
        <v>94216</v>
      </c>
      <c r="G1253" s="1529"/>
      <c r="H1253" s="2005">
        <v>108.76</v>
      </c>
      <c r="I1253" s="2005">
        <v>108.97</v>
      </c>
      <c r="J1253" s="1992"/>
    </row>
    <row r="1254" spans="2:10" ht="30">
      <c r="B1254" s="1734">
        <v>94219</v>
      </c>
      <c r="C1254" s="1994" t="s">
        <v>2764</v>
      </c>
      <c r="D1254" s="1993" t="s">
        <v>28</v>
      </c>
      <c r="E1254" s="2002">
        <f t="shared" si="38"/>
        <v>25.02</v>
      </c>
      <c r="F1254" s="2078">
        <f t="shared" si="39"/>
        <v>94219</v>
      </c>
      <c r="G1254" s="1529"/>
      <c r="H1254" s="2002">
        <v>23.72</v>
      </c>
      <c r="I1254" s="2002">
        <v>25.02</v>
      </c>
      <c r="J1254" s="1992"/>
    </row>
    <row r="1255" spans="2:10" ht="30">
      <c r="B1255" s="1733">
        <v>94220</v>
      </c>
      <c r="C1255" s="2004" t="s">
        <v>2765</v>
      </c>
      <c r="D1255" s="2003" t="s">
        <v>28</v>
      </c>
      <c r="E1255" s="2005">
        <f t="shared" si="38"/>
        <v>44.13</v>
      </c>
      <c r="F1255" s="2078">
        <f t="shared" si="39"/>
        <v>94220</v>
      </c>
      <c r="G1255" s="1529"/>
      <c r="H1255" s="2005">
        <v>42.83</v>
      </c>
      <c r="I1255" s="2005">
        <v>44.13</v>
      </c>
      <c r="J1255" s="1992"/>
    </row>
    <row r="1256" spans="2:10" ht="30">
      <c r="B1256" s="1734">
        <v>94221</v>
      </c>
      <c r="C1256" s="1994" t="s">
        <v>2766</v>
      </c>
      <c r="D1256" s="1993" t="s">
        <v>28</v>
      </c>
      <c r="E1256" s="2002">
        <f t="shared" si="38"/>
        <v>19.87</v>
      </c>
      <c r="F1256" s="2078">
        <f t="shared" si="39"/>
        <v>94221</v>
      </c>
      <c r="G1256" s="1529"/>
      <c r="H1256" s="2002">
        <v>19.09</v>
      </c>
      <c r="I1256" s="2002">
        <v>19.87</v>
      </c>
      <c r="J1256" s="1992"/>
    </row>
    <row r="1257" spans="2:10" ht="30">
      <c r="B1257" s="1733">
        <v>94222</v>
      </c>
      <c r="C1257" s="2004" t="s">
        <v>2767</v>
      </c>
      <c r="D1257" s="2003" t="s">
        <v>28</v>
      </c>
      <c r="E1257" s="2005">
        <f t="shared" si="38"/>
        <v>38.979999999999997</v>
      </c>
      <c r="F1257" s="2078">
        <f t="shared" si="39"/>
        <v>94222</v>
      </c>
      <c r="G1257" s="1529"/>
      <c r="H1257" s="2005">
        <v>38.200000000000003</v>
      </c>
      <c r="I1257" s="2005">
        <v>38.979999999999997</v>
      </c>
      <c r="J1257" s="1992"/>
    </row>
    <row r="1258" spans="2:10">
      <c r="B1258" s="1734" t="s">
        <v>5646</v>
      </c>
      <c r="C1258" s="1994" t="s">
        <v>911</v>
      </c>
      <c r="D1258" s="1993" t="s">
        <v>28</v>
      </c>
      <c r="E1258" s="2002">
        <f t="shared" si="38"/>
        <v>45.3</v>
      </c>
      <c r="F1258" s="2078" t="str">
        <f t="shared" si="39"/>
        <v>74045/002</v>
      </c>
      <c r="G1258" s="1529"/>
      <c r="H1258" s="2002">
        <v>44.86</v>
      </c>
      <c r="I1258" s="2002">
        <v>45.3</v>
      </c>
      <c r="J1258" s="1992"/>
    </row>
    <row r="1259" spans="2:10">
      <c r="B1259" s="1733">
        <v>94223</v>
      </c>
      <c r="C1259" s="2004" t="s">
        <v>2768</v>
      </c>
      <c r="D1259" s="2003" t="s">
        <v>28</v>
      </c>
      <c r="E1259" s="2005">
        <f t="shared" si="38"/>
        <v>43.86</v>
      </c>
      <c r="F1259" s="2078">
        <f t="shared" si="39"/>
        <v>94223</v>
      </c>
      <c r="G1259" s="1529"/>
      <c r="H1259" s="2005">
        <v>43.49</v>
      </c>
      <c r="I1259" s="2005">
        <v>43.86</v>
      </c>
      <c r="J1259" s="1992"/>
    </row>
    <row r="1260" spans="2:10">
      <c r="B1260" s="1734">
        <v>94451</v>
      </c>
      <c r="C1260" s="1994" t="s">
        <v>2769</v>
      </c>
      <c r="D1260" s="1993" t="s">
        <v>28</v>
      </c>
      <c r="E1260" s="2002">
        <f t="shared" si="38"/>
        <v>98.6</v>
      </c>
      <c r="F1260" s="2078">
        <f t="shared" si="39"/>
        <v>94451</v>
      </c>
      <c r="G1260" s="1529"/>
      <c r="H1260" s="2002">
        <v>98.23</v>
      </c>
      <c r="I1260" s="2002">
        <v>98.6</v>
      </c>
      <c r="J1260" s="1992"/>
    </row>
    <row r="1261" spans="2:10" ht="30">
      <c r="B1261" s="1733">
        <v>94230</v>
      </c>
      <c r="C1261" s="2004" t="s">
        <v>2770</v>
      </c>
      <c r="D1261" s="2003" t="s">
        <v>28</v>
      </c>
      <c r="E1261" s="2005">
        <f t="shared" si="38"/>
        <v>72.38</v>
      </c>
      <c r="F1261" s="2078">
        <f t="shared" si="39"/>
        <v>94230</v>
      </c>
      <c r="G1261" s="1529"/>
      <c r="H1261" s="2005">
        <v>70.08</v>
      </c>
      <c r="I1261" s="2005">
        <v>72.38</v>
      </c>
      <c r="J1261" s="1992"/>
    </row>
    <row r="1262" spans="2:10">
      <c r="B1262" s="1734">
        <v>94227</v>
      </c>
      <c r="C1262" s="1994" t="s">
        <v>1365</v>
      </c>
      <c r="D1262" s="1993" t="s">
        <v>28</v>
      </c>
      <c r="E1262" s="2002">
        <f t="shared" si="38"/>
        <v>35.549999999999997</v>
      </c>
      <c r="F1262" s="2078">
        <f t="shared" si="39"/>
        <v>94227</v>
      </c>
      <c r="G1262" s="1529"/>
      <c r="H1262" s="2002">
        <v>34.67</v>
      </c>
      <c r="I1262" s="2002">
        <v>35.549999999999997</v>
      </c>
      <c r="J1262" s="1992"/>
    </row>
    <row r="1263" spans="2:10">
      <c r="B1263" s="1733">
        <v>94228</v>
      </c>
      <c r="C1263" s="2004" t="s">
        <v>1366</v>
      </c>
      <c r="D1263" s="2003" t="s">
        <v>28</v>
      </c>
      <c r="E1263" s="2005">
        <f t="shared" si="38"/>
        <v>49.2</v>
      </c>
      <c r="F1263" s="2078">
        <f t="shared" si="39"/>
        <v>94228</v>
      </c>
      <c r="G1263" s="1529"/>
      <c r="H1263" s="2005">
        <v>47.99</v>
      </c>
      <c r="I1263" s="2005">
        <v>49.2</v>
      </c>
      <c r="J1263" s="1992"/>
    </row>
    <row r="1264" spans="2:10">
      <c r="B1264" s="1734">
        <v>94229</v>
      </c>
      <c r="C1264" s="1994" t="s">
        <v>2771</v>
      </c>
      <c r="D1264" s="1993" t="s">
        <v>28</v>
      </c>
      <c r="E1264" s="2002">
        <f t="shared" si="38"/>
        <v>95.49</v>
      </c>
      <c r="F1264" s="2078">
        <f t="shared" si="39"/>
        <v>94229</v>
      </c>
      <c r="G1264" s="1529"/>
      <c r="H1264" s="2002">
        <v>93.31</v>
      </c>
      <c r="I1264" s="2002">
        <v>95.49</v>
      </c>
      <c r="J1264" s="1992"/>
    </row>
    <row r="1265" spans="2:10">
      <c r="B1265" s="1733">
        <v>94231</v>
      </c>
      <c r="C1265" s="2004" t="s">
        <v>2772</v>
      </c>
      <c r="D1265" s="2003" t="s">
        <v>28</v>
      </c>
      <c r="E1265" s="2005">
        <f t="shared" si="38"/>
        <v>25.43</v>
      </c>
      <c r="F1265" s="2078">
        <f t="shared" si="39"/>
        <v>94231</v>
      </c>
      <c r="G1265" s="1529"/>
      <c r="H1265" s="2005">
        <v>24.84</v>
      </c>
      <c r="I1265" s="2005">
        <v>25.43</v>
      </c>
      <c r="J1265" s="1992"/>
    </row>
    <row r="1266" spans="2:10">
      <c r="B1266" s="1734">
        <v>94450</v>
      </c>
      <c r="C1266" s="1994" t="s">
        <v>2773</v>
      </c>
      <c r="D1266" s="1993" t="s">
        <v>28</v>
      </c>
      <c r="E1266" s="2002">
        <f t="shared" si="38"/>
        <v>47.74</v>
      </c>
      <c r="F1266" s="2078">
        <f t="shared" si="39"/>
        <v>94450</v>
      </c>
      <c r="G1266" s="1529"/>
      <c r="H1266" s="2002">
        <v>47.4</v>
      </c>
      <c r="I1266" s="2002">
        <v>47.74</v>
      </c>
      <c r="J1266" s="1992"/>
    </row>
    <row r="1267" spans="2:10" ht="30">
      <c r="B1267" s="1733">
        <v>94449</v>
      </c>
      <c r="C1267" s="2004" t="s">
        <v>2774</v>
      </c>
      <c r="D1267" s="2003" t="s">
        <v>0</v>
      </c>
      <c r="E1267" s="2005">
        <f t="shared" si="38"/>
        <v>51.59</v>
      </c>
      <c r="F1267" s="2078">
        <f t="shared" si="39"/>
        <v>94449</v>
      </c>
      <c r="G1267" s="1529"/>
      <c r="H1267" s="2005">
        <v>51.09</v>
      </c>
      <c r="I1267" s="2005">
        <v>51.59</v>
      </c>
      <c r="J1267" s="1992"/>
    </row>
    <row r="1268" spans="2:10">
      <c r="B1268" s="1734" t="s">
        <v>5647</v>
      </c>
      <c r="C1268" s="1994" t="s">
        <v>2775</v>
      </c>
      <c r="D1268" s="1993" t="s">
        <v>25</v>
      </c>
      <c r="E1268" s="2002">
        <f t="shared" si="38"/>
        <v>10.27</v>
      </c>
      <c r="F1268" s="2078" t="str">
        <f t="shared" si="39"/>
        <v>73970/001</v>
      </c>
      <c r="G1268" s="1529"/>
      <c r="H1268" s="2002">
        <v>9.8000000000000007</v>
      </c>
      <c r="I1268" s="2002">
        <v>10.27</v>
      </c>
      <c r="J1268" s="1992"/>
    </row>
    <row r="1269" spans="2:10">
      <c r="B1269" s="1733" t="s">
        <v>5648</v>
      </c>
      <c r="C1269" s="2004" t="s">
        <v>2776</v>
      </c>
      <c r="D1269" s="2003" t="s">
        <v>25</v>
      </c>
      <c r="E1269" s="2005">
        <f t="shared" si="38"/>
        <v>7.45</v>
      </c>
      <c r="F1269" s="2078" t="str">
        <f t="shared" si="39"/>
        <v>73970/002</v>
      </c>
      <c r="G1269" s="1529"/>
      <c r="H1269" s="2005">
        <v>7.26</v>
      </c>
      <c r="I1269" s="2005">
        <v>7.45</v>
      </c>
      <c r="J1269" s="1992"/>
    </row>
    <row r="1270" spans="2:10" ht="30">
      <c r="B1270" s="1734">
        <v>92255</v>
      </c>
      <c r="C1270" s="1994" t="s">
        <v>1275</v>
      </c>
      <c r="D1270" s="1993" t="s">
        <v>29</v>
      </c>
      <c r="E1270" s="2002">
        <f t="shared" si="38"/>
        <v>119.37</v>
      </c>
      <c r="F1270" s="2078">
        <f t="shared" si="39"/>
        <v>92255</v>
      </c>
      <c r="G1270" s="1529"/>
      <c r="H1270" s="2002">
        <v>113.16</v>
      </c>
      <c r="I1270" s="2002">
        <v>119.37</v>
      </c>
      <c r="J1270" s="1992"/>
    </row>
    <row r="1271" spans="2:10" ht="30">
      <c r="B1271" s="1733">
        <v>92256</v>
      </c>
      <c r="C1271" s="2004" t="s">
        <v>1276</v>
      </c>
      <c r="D1271" s="2003" t="s">
        <v>29</v>
      </c>
      <c r="E1271" s="2005">
        <f t="shared" si="38"/>
        <v>147.37</v>
      </c>
      <c r="F1271" s="2078">
        <f t="shared" si="39"/>
        <v>92256</v>
      </c>
      <c r="G1271" s="1529"/>
      <c r="H1271" s="2005">
        <v>138.51</v>
      </c>
      <c r="I1271" s="2005">
        <v>147.37</v>
      </c>
      <c r="J1271" s="1992"/>
    </row>
    <row r="1272" spans="2:10" ht="30">
      <c r="B1272" s="1734">
        <v>92257</v>
      </c>
      <c r="C1272" s="1994" t="s">
        <v>1277</v>
      </c>
      <c r="D1272" s="1993" t="s">
        <v>29</v>
      </c>
      <c r="E1272" s="2002">
        <f t="shared" si="38"/>
        <v>175.14</v>
      </c>
      <c r="F1272" s="2078">
        <f t="shared" si="39"/>
        <v>92257</v>
      </c>
      <c r="G1272" s="1529"/>
      <c r="H1272" s="2002">
        <v>163.65</v>
      </c>
      <c r="I1272" s="2002">
        <v>175.14</v>
      </c>
      <c r="J1272" s="1992"/>
    </row>
    <row r="1273" spans="2:10" ht="30">
      <c r="B1273" s="1733">
        <v>92258</v>
      </c>
      <c r="C1273" s="2004" t="s">
        <v>1278</v>
      </c>
      <c r="D1273" s="2003" t="s">
        <v>29</v>
      </c>
      <c r="E1273" s="2005">
        <f t="shared" si="38"/>
        <v>219.82</v>
      </c>
      <c r="F1273" s="2078">
        <f t="shared" si="39"/>
        <v>92258</v>
      </c>
      <c r="G1273" s="1529"/>
      <c r="H1273" s="2005">
        <v>204.09</v>
      </c>
      <c r="I1273" s="2005">
        <v>219.82</v>
      </c>
      <c r="J1273" s="1992"/>
    </row>
    <row r="1274" spans="2:10" ht="30">
      <c r="B1274" s="1734">
        <v>92568</v>
      </c>
      <c r="C1274" s="1994" t="s">
        <v>2777</v>
      </c>
      <c r="D1274" s="1993" t="s">
        <v>0</v>
      </c>
      <c r="E1274" s="2002">
        <f t="shared" si="38"/>
        <v>61.85</v>
      </c>
      <c r="F1274" s="2078">
        <f t="shared" si="39"/>
        <v>92568</v>
      </c>
      <c r="G1274" s="1529"/>
      <c r="H1274" s="2002">
        <v>61.03</v>
      </c>
      <c r="I1274" s="2002">
        <v>61.85</v>
      </c>
      <c r="J1274" s="1992"/>
    </row>
    <row r="1275" spans="2:10" ht="30">
      <c r="B1275" s="1733">
        <v>92569</v>
      </c>
      <c r="C1275" s="2004" t="s">
        <v>1279</v>
      </c>
      <c r="D1275" s="2003" t="s">
        <v>0</v>
      </c>
      <c r="E1275" s="2005">
        <f t="shared" si="38"/>
        <v>28.02</v>
      </c>
      <c r="F1275" s="2078">
        <f t="shared" si="39"/>
        <v>92569</v>
      </c>
      <c r="G1275" s="1529"/>
      <c r="H1275" s="2005">
        <v>27.65</v>
      </c>
      <c r="I1275" s="2005">
        <v>28.02</v>
      </c>
      <c r="J1275" s="1992"/>
    </row>
    <row r="1276" spans="2:10" ht="30">
      <c r="B1276" s="1734">
        <v>92570</v>
      </c>
      <c r="C1276" s="1994" t="s">
        <v>2778</v>
      </c>
      <c r="D1276" s="1993" t="s">
        <v>0</v>
      </c>
      <c r="E1276" s="2002">
        <f t="shared" si="38"/>
        <v>12.67</v>
      </c>
      <c r="F1276" s="2078">
        <f t="shared" si="39"/>
        <v>92570</v>
      </c>
      <c r="G1276" s="1529"/>
      <c r="H1276" s="2002">
        <v>12.49</v>
      </c>
      <c r="I1276" s="2002">
        <v>12.67</v>
      </c>
      <c r="J1276" s="1992"/>
    </row>
    <row r="1277" spans="2:10" ht="30">
      <c r="B1277" s="1733">
        <v>92571</v>
      </c>
      <c r="C1277" s="2004" t="s">
        <v>2779</v>
      </c>
      <c r="D1277" s="2003" t="s">
        <v>0</v>
      </c>
      <c r="E1277" s="2005">
        <f t="shared" si="38"/>
        <v>67.2</v>
      </c>
      <c r="F1277" s="2078">
        <f t="shared" si="39"/>
        <v>92571</v>
      </c>
      <c r="G1277" s="1529"/>
      <c r="H1277" s="2005">
        <v>65.92</v>
      </c>
      <c r="I1277" s="2005">
        <v>67.2</v>
      </c>
      <c r="J1277" s="1992"/>
    </row>
    <row r="1278" spans="2:10" ht="30">
      <c r="B1278" s="1734">
        <v>92572</v>
      </c>
      <c r="C1278" s="1994" t="s">
        <v>2780</v>
      </c>
      <c r="D1278" s="1993" t="s">
        <v>0</v>
      </c>
      <c r="E1278" s="2002">
        <f t="shared" si="38"/>
        <v>31.24</v>
      </c>
      <c r="F1278" s="2078">
        <f t="shared" si="39"/>
        <v>92572</v>
      </c>
      <c r="G1278" s="1529"/>
      <c r="H1278" s="2002">
        <v>30.59</v>
      </c>
      <c r="I1278" s="2002">
        <v>31.24</v>
      </c>
      <c r="J1278" s="1992"/>
    </row>
    <row r="1279" spans="2:10" ht="30">
      <c r="B1279" s="1733">
        <v>92573</v>
      </c>
      <c r="C1279" s="2004" t="s">
        <v>2781</v>
      </c>
      <c r="D1279" s="2003" t="s">
        <v>0</v>
      </c>
      <c r="E1279" s="2005">
        <f t="shared" si="38"/>
        <v>14.9</v>
      </c>
      <c r="F1279" s="2078">
        <f t="shared" si="39"/>
        <v>92573</v>
      </c>
      <c r="G1279" s="1529"/>
      <c r="H1279" s="2005">
        <v>14.53</v>
      </c>
      <c r="I1279" s="2005">
        <v>14.9</v>
      </c>
      <c r="J1279" s="1992"/>
    </row>
    <row r="1280" spans="2:10" ht="30">
      <c r="B1280" s="1734">
        <v>92574</v>
      </c>
      <c r="C1280" s="1994" t="s">
        <v>1280</v>
      </c>
      <c r="D1280" s="1993" t="s">
        <v>0</v>
      </c>
      <c r="E1280" s="2002">
        <f t="shared" si="38"/>
        <v>67.510000000000005</v>
      </c>
      <c r="F1280" s="2078">
        <f t="shared" si="39"/>
        <v>92574</v>
      </c>
      <c r="G1280" s="1529"/>
      <c r="H1280" s="2002">
        <v>66.61</v>
      </c>
      <c r="I1280" s="2002">
        <v>67.510000000000005</v>
      </c>
      <c r="J1280" s="1992"/>
    </row>
    <row r="1281" spans="2:10" ht="30">
      <c r="B1281" s="1733">
        <v>92575</v>
      </c>
      <c r="C1281" s="2004" t="s">
        <v>2782</v>
      </c>
      <c r="D1281" s="2003" t="s">
        <v>0</v>
      </c>
      <c r="E1281" s="2005">
        <f t="shared" si="38"/>
        <v>28.07</v>
      </c>
      <c r="F1281" s="2078">
        <f t="shared" si="39"/>
        <v>92575</v>
      </c>
      <c r="G1281" s="1529"/>
      <c r="H1281" s="2005">
        <v>27.72</v>
      </c>
      <c r="I1281" s="2005">
        <v>28.07</v>
      </c>
      <c r="J1281" s="1992"/>
    </row>
    <row r="1282" spans="2:10" ht="30">
      <c r="B1282" s="1734">
        <v>92576</v>
      </c>
      <c r="C1282" s="1994" t="s">
        <v>2783</v>
      </c>
      <c r="D1282" s="1993" t="s">
        <v>0</v>
      </c>
      <c r="E1282" s="2002">
        <f t="shared" si="38"/>
        <v>10.29</v>
      </c>
      <c r="F1282" s="2078">
        <f t="shared" si="39"/>
        <v>92576</v>
      </c>
      <c r="G1282" s="1529"/>
      <c r="H1282" s="2002">
        <v>10.14</v>
      </c>
      <c r="I1282" s="2002">
        <v>10.29</v>
      </c>
      <c r="J1282" s="1992"/>
    </row>
    <row r="1283" spans="2:10" ht="30">
      <c r="B1283" s="1733">
        <v>92577</v>
      </c>
      <c r="C1283" s="2004" t="s">
        <v>2784</v>
      </c>
      <c r="D1283" s="2003" t="s">
        <v>0</v>
      </c>
      <c r="E1283" s="2005">
        <f t="shared" ref="E1283:E1346" si="40">IF($K$2=$H$1,H1283,I1283)</f>
        <v>73.13</v>
      </c>
      <c r="F1283" s="2078">
        <f t="shared" ref="F1283:F1346" si="41">IF(LEN($B1283)=7,CONCATENATE(MID($B1283,1,6),"00",RIGHT($B1283,1)),IF(LEN($B1283)=8,CONCATENATE(MID($B1283,1,6),"0",RIGHT($B1283,2)),$B1283))</f>
        <v>92577</v>
      </c>
      <c r="G1283" s="1529"/>
      <c r="H1283" s="2005">
        <v>71.790000000000006</v>
      </c>
      <c r="I1283" s="2005">
        <v>73.13</v>
      </c>
      <c r="J1283" s="1992"/>
    </row>
    <row r="1284" spans="2:10" ht="30">
      <c r="B1284" s="1734">
        <v>92578</v>
      </c>
      <c r="C1284" s="1994" t="s">
        <v>2785</v>
      </c>
      <c r="D1284" s="1993" t="s">
        <v>0</v>
      </c>
      <c r="E1284" s="2002">
        <f t="shared" si="40"/>
        <v>31.18</v>
      </c>
      <c r="F1284" s="2078">
        <f t="shared" si="41"/>
        <v>92578</v>
      </c>
      <c r="G1284" s="1529"/>
      <c r="H1284" s="2002">
        <v>30.55</v>
      </c>
      <c r="I1284" s="2002">
        <v>31.18</v>
      </c>
      <c r="J1284" s="1992"/>
    </row>
    <row r="1285" spans="2:10" ht="30">
      <c r="B1285" s="1733">
        <v>92579</v>
      </c>
      <c r="C1285" s="2004" t="s">
        <v>1281</v>
      </c>
      <c r="D1285" s="2003" t="s">
        <v>0</v>
      </c>
      <c r="E1285" s="2005">
        <f t="shared" si="40"/>
        <v>12.07</v>
      </c>
      <c r="F1285" s="2078">
        <f t="shared" si="41"/>
        <v>92579</v>
      </c>
      <c r="G1285" s="1529"/>
      <c r="H1285" s="2005">
        <v>11.77</v>
      </c>
      <c r="I1285" s="2005">
        <v>12.07</v>
      </c>
      <c r="J1285" s="1992"/>
    </row>
    <row r="1286" spans="2:10" ht="30">
      <c r="B1286" s="1734">
        <v>92580</v>
      </c>
      <c r="C1286" s="1994" t="s">
        <v>2786</v>
      </c>
      <c r="D1286" s="1993" t="s">
        <v>0</v>
      </c>
      <c r="E1286" s="2002">
        <f t="shared" si="40"/>
        <v>29.67</v>
      </c>
      <c r="F1286" s="2078">
        <f t="shared" si="41"/>
        <v>92580</v>
      </c>
      <c r="G1286" s="1529"/>
      <c r="H1286" s="2002">
        <v>29.17</v>
      </c>
      <c r="I1286" s="2002">
        <v>29.67</v>
      </c>
      <c r="J1286" s="1992"/>
    </row>
    <row r="1287" spans="2:10" ht="30">
      <c r="B1287" s="1733">
        <v>92581</v>
      </c>
      <c r="C1287" s="2004" t="s">
        <v>2787</v>
      </c>
      <c r="D1287" s="2003" t="s">
        <v>0</v>
      </c>
      <c r="E1287" s="2005">
        <f t="shared" si="40"/>
        <v>30.9</v>
      </c>
      <c r="F1287" s="2078">
        <f t="shared" si="41"/>
        <v>92581</v>
      </c>
      <c r="G1287" s="1529"/>
      <c r="H1287" s="2005">
        <v>30.45</v>
      </c>
      <c r="I1287" s="2005">
        <v>30.9</v>
      </c>
      <c r="J1287" s="1992"/>
    </row>
    <row r="1288" spans="2:10" ht="30">
      <c r="B1288" s="1734">
        <v>92582</v>
      </c>
      <c r="C1288" s="1994" t="s">
        <v>2788</v>
      </c>
      <c r="D1288" s="1993" t="s">
        <v>29</v>
      </c>
      <c r="E1288" s="2002">
        <f t="shared" si="40"/>
        <v>425</v>
      </c>
      <c r="F1288" s="2078">
        <f t="shared" si="41"/>
        <v>92582</v>
      </c>
      <c r="G1288" s="1529"/>
      <c r="H1288" s="2002">
        <v>416.27</v>
      </c>
      <c r="I1288" s="2002">
        <v>425</v>
      </c>
      <c r="J1288" s="1992"/>
    </row>
    <row r="1289" spans="2:10" ht="30">
      <c r="B1289" s="1733">
        <v>92584</v>
      </c>
      <c r="C1289" s="2004" t="s">
        <v>2789</v>
      </c>
      <c r="D1289" s="2003" t="s">
        <v>29</v>
      </c>
      <c r="E1289" s="2005">
        <f t="shared" si="40"/>
        <v>495.6</v>
      </c>
      <c r="F1289" s="2078">
        <f t="shared" si="41"/>
        <v>92584</v>
      </c>
      <c r="G1289" s="1529"/>
      <c r="H1289" s="2005">
        <v>486.87</v>
      </c>
      <c r="I1289" s="2005">
        <v>495.6</v>
      </c>
      <c r="J1289" s="1992"/>
    </row>
    <row r="1290" spans="2:10" ht="30">
      <c r="B1290" s="1734">
        <v>92586</v>
      </c>
      <c r="C1290" s="1994" t="s">
        <v>2790</v>
      </c>
      <c r="D1290" s="1993" t="s">
        <v>29</v>
      </c>
      <c r="E1290" s="2002">
        <f t="shared" si="40"/>
        <v>566.20000000000005</v>
      </c>
      <c r="F1290" s="2078">
        <f t="shared" si="41"/>
        <v>92586</v>
      </c>
      <c r="G1290" s="1529"/>
      <c r="H1290" s="2002">
        <v>557.47</v>
      </c>
      <c r="I1290" s="2002">
        <v>566.20000000000005</v>
      </c>
      <c r="J1290" s="1992"/>
    </row>
    <row r="1291" spans="2:10" ht="30">
      <c r="B1291" s="1733">
        <v>92588</v>
      </c>
      <c r="C1291" s="2004" t="s">
        <v>2791</v>
      </c>
      <c r="D1291" s="2003" t="s">
        <v>29</v>
      </c>
      <c r="E1291" s="2005">
        <f t="shared" si="40"/>
        <v>707.4</v>
      </c>
      <c r="F1291" s="2078">
        <f t="shared" si="41"/>
        <v>92588</v>
      </c>
      <c r="G1291" s="1529"/>
      <c r="H1291" s="2005">
        <v>694.75</v>
      </c>
      <c r="I1291" s="2005">
        <v>707.4</v>
      </c>
      <c r="J1291" s="1992"/>
    </row>
    <row r="1292" spans="2:10" ht="30">
      <c r="B1292" s="1734">
        <v>92590</v>
      </c>
      <c r="C1292" s="1994" t="s">
        <v>2792</v>
      </c>
      <c r="D1292" s="1993" t="s">
        <v>29</v>
      </c>
      <c r="E1292" s="2002">
        <f t="shared" si="40"/>
        <v>778</v>
      </c>
      <c r="F1292" s="2078">
        <f t="shared" si="41"/>
        <v>92590</v>
      </c>
      <c r="G1292" s="1529"/>
      <c r="H1292" s="2002">
        <v>765.35</v>
      </c>
      <c r="I1292" s="2002">
        <v>778</v>
      </c>
      <c r="J1292" s="1992"/>
    </row>
    <row r="1293" spans="2:10" ht="30">
      <c r="B1293" s="1733">
        <v>92592</v>
      </c>
      <c r="C1293" s="2004" t="s">
        <v>2793</v>
      </c>
      <c r="D1293" s="2003" t="s">
        <v>29</v>
      </c>
      <c r="E1293" s="2005">
        <f t="shared" si="40"/>
        <v>876.37</v>
      </c>
      <c r="F1293" s="2078">
        <f t="shared" si="41"/>
        <v>92592</v>
      </c>
      <c r="G1293" s="1529"/>
      <c r="H1293" s="2005">
        <v>861.09</v>
      </c>
      <c r="I1293" s="2005">
        <v>876.37</v>
      </c>
      <c r="J1293" s="1992"/>
    </row>
    <row r="1294" spans="2:10" ht="30">
      <c r="B1294" s="1734">
        <v>92593</v>
      </c>
      <c r="C1294" s="1994" t="s">
        <v>1282</v>
      </c>
      <c r="D1294" s="1993" t="s">
        <v>25</v>
      </c>
      <c r="E1294" s="2002">
        <f t="shared" si="40"/>
        <v>6.62</v>
      </c>
      <c r="F1294" s="2078">
        <f t="shared" si="41"/>
        <v>92593</v>
      </c>
      <c r="G1294" s="1529"/>
      <c r="H1294" s="2002">
        <v>6.51</v>
      </c>
      <c r="I1294" s="2002">
        <v>6.62</v>
      </c>
      <c r="J1294" s="1992"/>
    </row>
    <row r="1295" spans="2:10" ht="30">
      <c r="B1295" s="1733">
        <v>92594</v>
      </c>
      <c r="C1295" s="2004" t="s">
        <v>2794</v>
      </c>
      <c r="D1295" s="2003" t="s">
        <v>29</v>
      </c>
      <c r="E1295" s="2005">
        <f t="shared" si="40"/>
        <v>1003.32</v>
      </c>
      <c r="F1295" s="2078">
        <f t="shared" si="41"/>
        <v>92594</v>
      </c>
      <c r="G1295" s="1529"/>
      <c r="H1295" s="2005">
        <v>986.79</v>
      </c>
      <c r="I1295" s="2005">
        <v>1003.32</v>
      </c>
      <c r="J1295" s="1992"/>
    </row>
    <row r="1296" spans="2:10" ht="30">
      <c r="B1296" s="1734">
        <v>92596</v>
      </c>
      <c r="C1296" s="1994" t="s">
        <v>2795</v>
      </c>
      <c r="D1296" s="1993" t="s">
        <v>29</v>
      </c>
      <c r="E1296" s="2002">
        <f t="shared" si="40"/>
        <v>1120.93</v>
      </c>
      <c r="F1296" s="2078">
        <f t="shared" si="41"/>
        <v>92596</v>
      </c>
      <c r="G1296" s="1529"/>
      <c r="H1296" s="2002">
        <v>1100.1600000000001</v>
      </c>
      <c r="I1296" s="2002">
        <v>1120.93</v>
      </c>
      <c r="J1296" s="1992"/>
    </row>
    <row r="1297" spans="2:10" ht="30">
      <c r="B1297" s="1733">
        <v>92598</v>
      </c>
      <c r="C1297" s="2004" t="s">
        <v>2796</v>
      </c>
      <c r="D1297" s="2003" t="s">
        <v>29</v>
      </c>
      <c r="E1297" s="2005">
        <f t="shared" si="40"/>
        <v>1191.53</v>
      </c>
      <c r="F1297" s="2078">
        <f t="shared" si="41"/>
        <v>92598</v>
      </c>
      <c r="G1297" s="1529"/>
      <c r="H1297" s="2005">
        <v>1170.76</v>
      </c>
      <c r="I1297" s="2005">
        <v>1191.53</v>
      </c>
      <c r="J1297" s="1992"/>
    </row>
    <row r="1298" spans="2:10" ht="30">
      <c r="B1298" s="1734">
        <v>92600</v>
      </c>
      <c r="C1298" s="1994" t="s">
        <v>2797</v>
      </c>
      <c r="D1298" s="1993" t="s">
        <v>29</v>
      </c>
      <c r="E1298" s="2002">
        <f t="shared" si="40"/>
        <v>1275.9000000000001</v>
      </c>
      <c r="F1298" s="2078">
        <f t="shared" si="41"/>
        <v>92600</v>
      </c>
      <c r="G1298" s="1529"/>
      <c r="H1298" s="2002">
        <v>1255.1300000000001</v>
      </c>
      <c r="I1298" s="2002">
        <v>1275.9000000000001</v>
      </c>
      <c r="J1298" s="1992"/>
    </row>
    <row r="1299" spans="2:10" ht="30">
      <c r="B1299" s="1733">
        <v>92602</v>
      </c>
      <c r="C1299" s="2004" t="s">
        <v>2798</v>
      </c>
      <c r="D1299" s="2003" t="s">
        <v>29</v>
      </c>
      <c r="E1299" s="2005">
        <f t="shared" si="40"/>
        <v>425</v>
      </c>
      <c r="F1299" s="2078">
        <f t="shared" si="41"/>
        <v>92602</v>
      </c>
      <c r="G1299" s="1529"/>
      <c r="H1299" s="2005">
        <v>416.27</v>
      </c>
      <c r="I1299" s="2005">
        <v>425</v>
      </c>
      <c r="J1299" s="1992"/>
    </row>
    <row r="1300" spans="2:10" ht="30">
      <c r="B1300" s="1734">
        <v>92604</v>
      </c>
      <c r="C1300" s="1994" t="s">
        <v>2799</v>
      </c>
      <c r="D1300" s="1993" t="s">
        <v>29</v>
      </c>
      <c r="E1300" s="2002">
        <f t="shared" si="40"/>
        <v>481.84</v>
      </c>
      <c r="F1300" s="2078">
        <f t="shared" si="41"/>
        <v>92604</v>
      </c>
      <c r="G1300" s="1529"/>
      <c r="H1300" s="2002">
        <v>473.11</v>
      </c>
      <c r="I1300" s="2002">
        <v>481.84</v>
      </c>
      <c r="J1300" s="1992"/>
    </row>
    <row r="1301" spans="2:10" ht="30">
      <c r="B1301" s="1733">
        <v>92606</v>
      </c>
      <c r="C1301" s="2004" t="s">
        <v>2800</v>
      </c>
      <c r="D1301" s="2003" t="s">
        <v>29</v>
      </c>
      <c r="E1301" s="2005">
        <f t="shared" si="40"/>
        <v>552.44000000000005</v>
      </c>
      <c r="F1301" s="2078">
        <f t="shared" si="41"/>
        <v>92606</v>
      </c>
      <c r="G1301" s="1529"/>
      <c r="H1301" s="2005">
        <v>543.71</v>
      </c>
      <c r="I1301" s="2005">
        <v>552.44000000000005</v>
      </c>
      <c r="J1301" s="1992"/>
    </row>
    <row r="1302" spans="2:10" ht="30">
      <c r="B1302" s="1734">
        <v>92608</v>
      </c>
      <c r="C1302" s="1994" t="s">
        <v>2801</v>
      </c>
      <c r="D1302" s="1993" t="s">
        <v>29</v>
      </c>
      <c r="E1302" s="2002">
        <f t="shared" si="40"/>
        <v>679.87</v>
      </c>
      <c r="F1302" s="2078">
        <f t="shared" si="41"/>
        <v>92608</v>
      </c>
      <c r="G1302" s="1529"/>
      <c r="H1302" s="2002">
        <v>667.22</v>
      </c>
      <c r="I1302" s="2002">
        <v>679.87</v>
      </c>
      <c r="J1302" s="1992"/>
    </row>
    <row r="1303" spans="2:10" ht="30">
      <c r="B1303" s="1733">
        <v>92610</v>
      </c>
      <c r="C1303" s="2004" t="s">
        <v>2802</v>
      </c>
      <c r="D1303" s="2003" t="s">
        <v>29</v>
      </c>
      <c r="E1303" s="2005">
        <f t="shared" si="40"/>
        <v>750.48</v>
      </c>
      <c r="F1303" s="2078">
        <f t="shared" si="41"/>
        <v>92610</v>
      </c>
      <c r="G1303" s="1529"/>
      <c r="H1303" s="2005">
        <v>737.83</v>
      </c>
      <c r="I1303" s="2005">
        <v>750.48</v>
      </c>
      <c r="J1303" s="1992"/>
    </row>
    <row r="1304" spans="2:10" ht="30">
      <c r="B1304" s="1734">
        <v>92612</v>
      </c>
      <c r="C1304" s="1994" t="s">
        <v>2803</v>
      </c>
      <c r="D1304" s="1993" t="s">
        <v>29</v>
      </c>
      <c r="E1304" s="2002">
        <f t="shared" si="40"/>
        <v>848.85</v>
      </c>
      <c r="F1304" s="2078">
        <f t="shared" si="41"/>
        <v>92612</v>
      </c>
      <c r="G1304" s="1529"/>
      <c r="H1304" s="2002">
        <v>833.57</v>
      </c>
      <c r="I1304" s="2002">
        <v>848.85</v>
      </c>
      <c r="J1304" s="1992"/>
    </row>
    <row r="1305" spans="2:10" ht="30">
      <c r="B1305" s="1733">
        <v>92614</v>
      </c>
      <c r="C1305" s="2004" t="s">
        <v>2804</v>
      </c>
      <c r="D1305" s="2003" t="s">
        <v>29</v>
      </c>
      <c r="E1305" s="2005">
        <f t="shared" si="40"/>
        <v>948.27</v>
      </c>
      <c r="F1305" s="2078">
        <f t="shared" si="41"/>
        <v>92614</v>
      </c>
      <c r="G1305" s="1529"/>
      <c r="H1305" s="2005">
        <v>931.74</v>
      </c>
      <c r="I1305" s="2005">
        <v>948.27</v>
      </c>
      <c r="J1305" s="1992"/>
    </row>
    <row r="1306" spans="2:10" ht="30">
      <c r="B1306" s="1734">
        <v>92616</v>
      </c>
      <c r="C1306" s="1994" t="s">
        <v>2805</v>
      </c>
      <c r="D1306" s="1993" t="s">
        <v>29</v>
      </c>
      <c r="E1306" s="2002">
        <f t="shared" si="40"/>
        <v>1079.6500000000001</v>
      </c>
      <c r="F1306" s="2078">
        <f t="shared" si="41"/>
        <v>92616</v>
      </c>
      <c r="G1306" s="1529"/>
      <c r="H1306" s="2002">
        <v>1058.8800000000001</v>
      </c>
      <c r="I1306" s="2002">
        <v>1079.6500000000001</v>
      </c>
      <c r="J1306" s="1992"/>
    </row>
    <row r="1307" spans="2:10" ht="30">
      <c r="B1307" s="1733">
        <v>92618</v>
      </c>
      <c r="C1307" s="2004" t="s">
        <v>2806</v>
      </c>
      <c r="D1307" s="2003" t="s">
        <v>29</v>
      </c>
      <c r="E1307" s="2005">
        <f t="shared" si="40"/>
        <v>1150.25</v>
      </c>
      <c r="F1307" s="2078">
        <f t="shared" si="41"/>
        <v>92618</v>
      </c>
      <c r="G1307" s="1529"/>
      <c r="H1307" s="2005">
        <v>1129.48</v>
      </c>
      <c r="I1307" s="2005">
        <v>1150.25</v>
      </c>
      <c r="J1307" s="1992"/>
    </row>
    <row r="1308" spans="2:10" ht="30">
      <c r="B1308" s="1734">
        <v>92620</v>
      </c>
      <c r="C1308" s="1994" t="s">
        <v>2807</v>
      </c>
      <c r="D1308" s="1993" t="s">
        <v>29</v>
      </c>
      <c r="E1308" s="2002">
        <f t="shared" si="40"/>
        <v>1220.8499999999999</v>
      </c>
      <c r="F1308" s="2078">
        <f t="shared" si="41"/>
        <v>92620</v>
      </c>
      <c r="G1308" s="1529"/>
      <c r="H1308" s="2002">
        <v>1200.08</v>
      </c>
      <c r="I1308" s="2002">
        <v>1220.8499999999999</v>
      </c>
      <c r="J1308" s="1992"/>
    </row>
    <row r="1309" spans="2:10">
      <c r="B1309" s="1733">
        <v>94444</v>
      </c>
      <c r="C1309" s="2004" t="s">
        <v>2808</v>
      </c>
      <c r="D1309" s="2003" t="s">
        <v>0</v>
      </c>
      <c r="E1309" s="2005">
        <f t="shared" si="40"/>
        <v>610.37</v>
      </c>
      <c r="F1309" s="2078">
        <f t="shared" si="41"/>
        <v>94444</v>
      </c>
      <c r="G1309" s="1529"/>
      <c r="H1309" s="2005">
        <v>609.73</v>
      </c>
      <c r="I1309" s="2005">
        <v>610.37</v>
      </c>
      <c r="J1309" s="1992"/>
    </row>
    <row r="1310" spans="2:10">
      <c r="B1310" s="1734" t="s">
        <v>5649</v>
      </c>
      <c r="C1310" s="1994" t="s">
        <v>120</v>
      </c>
      <c r="D1310" s="1993" t="s">
        <v>81</v>
      </c>
      <c r="E1310" s="2002">
        <f t="shared" si="40"/>
        <v>5.78</v>
      </c>
      <c r="F1310" s="2078" t="str">
        <f t="shared" si="41"/>
        <v>73891/001</v>
      </c>
      <c r="G1310" s="1529"/>
      <c r="H1310" s="2002">
        <v>5.63</v>
      </c>
      <c r="I1310" s="2002">
        <v>5.78</v>
      </c>
      <c r="J1310" s="1992"/>
    </row>
    <row r="1311" spans="2:10">
      <c r="B1311" s="1733" t="s">
        <v>5650</v>
      </c>
      <c r="C1311" s="2004" t="s">
        <v>912</v>
      </c>
      <c r="D1311" s="2003" t="s">
        <v>28</v>
      </c>
      <c r="E1311" s="2005">
        <f t="shared" si="40"/>
        <v>26.65</v>
      </c>
      <c r="F1311" s="2078" t="str">
        <f t="shared" si="41"/>
        <v>73882/001</v>
      </c>
      <c r="G1311" s="1529"/>
      <c r="H1311" s="2005">
        <v>25.64</v>
      </c>
      <c r="I1311" s="2005">
        <v>26.65</v>
      </c>
      <c r="J1311" s="1992"/>
    </row>
    <row r="1312" spans="2:10">
      <c r="B1312" s="1734" t="s">
        <v>5651</v>
      </c>
      <c r="C1312" s="1994" t="s">
        <v>913</v>
      </c>
      <c r="D1312" s="1993" t="s">
        <v>28</v>
      </c>
      <c r="E1312" s="2002">
        <f t="shared" si="40"/>
        <v>75.3</v>
      </c>
      <c r="F1312" s="2078" t="str">
        <f t="shared" si="41"/>
        <v>73882/005</v>
      </c>
      <c r="G1312" s="1529"/>
      <c r="H1312" s="2002">
        <v>72.260000000000005</v>
      </c>
      <c r="I1312" s="2002">
        <v>75.3</v>
      </c>
      <c r="J1312" s="1992"/>
    </row>
    <row r="1313" spans="2:10">
      <c r="B1313" s="1733" t="s">
        <v>5652</v>
      </c>
      <c r="C1313" s="2004" t="s">
        <v>2809</v>
      </c>
      <c r="D1313" s="2003" t="s">
        <v>28</v>
      </c>
      <c r="E1313" s="2005">
        <f t="shared" si="40"/>
        <v>29.71</v>
      </c>
      <c r="F1313" s="2078" t="str">
        <f t="shared" si="41"/>
        <v>73816/001</v>
      </c>
      <c r="G1313" s="1529"/>
      <c r="H1313" s="2005">
        <v>28.46</v>
      </c>
      <c r="I1313" s="2005">
        <v>29.71</v>
      </c>
      <c r="J1313" s="1992"/>
    </row>
    <row r="1314" spans="2:10">
      <c r="B1314" s="1734" t="s">
        <v>5653</v>
      </c>
      <c r="C1314" s="1994" t="s">
        <v>121</v>
      </c>
      <c r="D1314" s="1993" t="s">
        <v>28</v>
      </c>
      <c r="E1314" s="2002">
        <f t="shared" si="40"/>
        <v>25.57</v>
      </c>
      <c r="F1314" s="2078" t="str">
        <f t="shared" si="41"/>
        <v>73816/002</v>
      </c>
      <c r="G1314" s="1529"/>
      <c r="H1314" s="2002">
        <v>24</v>
      </c>
      <c r="I1314" s="2002">
        <v>25.57</v>
      </c>
      <c r="J1314" s="1992"/>
    </row>
    <row r="1315" spans="2:10">
      <c r="B1315" s="1733" t="s">
        <v>5654</v>
      </c>
      <c r="C1315" s="2004" t="s">
        <v>122</v>
      </c>
      <c r="D1315" s="2003" t="s">
        <v>0</v>
      </c>
      <c r="E1315" s="2005">
        <f t="shared" si="40"/>
        <v>5.84</v>
      </c>
      <c r="F1315" s="2078" t="str">
        <f t="shared" si="41"/>
        <v>73881/001</v>
      </c>
      <c r="G1315" s="1529"/>
      <c r="H1315" s="2005">
        <v>5.81</v>
      </c>
      <c r="I1315" s="2005">
        <v>5.84</v>
      </c>
      <c r="J1315" s="1992"/>
    </row>
    <row r="1316" spans="2:10">
      <c r="B1316" s="1734" t="s">
        <v>5655</v>
      </c>
      <c r="C1316" s="1994" t="s">
        <v>123</v>
      </c>
      <c r="D1316" s="1993" t="s">
        <v>0</v>
      </c>
      <c r="E1316" s="2002">
        <f t="shared" si="40"/>
        <v>11.41</v>
      </c>
      <c r="F1316" s="2078" t="str">
        <f t="shared" si="41"/>
        <v>73881/003</v>
      </c>
      <c r="G1316" s="1529"/>
      <c r="H1316" s="2002">
        <v>11.38</v>
      </c>
      <c r="I1316" s="2002">
        <v>11.41</v>
      </c>
      <c r="J1316" s="1992"/>
    </row>
    <row r="1317" spans="2:10">
      <c r="B1317" s="1733" t="s">
        <v>5656</v>
      </c>
      <c r="C1317" s="2004" t="s">
        <v>124</v>
      </c>
      <c r="D1317" s="2003" t="s">
        <v>24</v>
      </c>
      <c r="E1317" s="2005">
        <f t="shared" si="40"/>
        <v>87.96</v>
      </c>
      <c r="F1317" s="2078" t="str">
        <f t="shared" si="41"/>
        <v>73883/001</v>
      </c>
      <c r="G1317" s="1529"/>
      <c r="H1317" s="2005">
        <v>86.01</v>
      </c>
      <c r="I1317" s="2005">
        <v>87.96</v>
      </c>
      <c r="J1317" s="1992"/>
    </row>
    <row r="1318" spans="2:10">
      <c r="B1318" s="1734" t="s">
        <v>5657</v>
      </c>
      <c r="C1318" s="1994" t="s">
        <v>125</v>
      </c>
      <c r="D1318" s="1993" t="s">
        <v>24</v>
      </c>
      <c r="E1318" s="2002">
        <f t="shared" si="40"/>
        <v>106.59</v>
      </c>
      <c r="F1318" s="2078" t="str">
        <f t="shared" si="41"/>
        <v>73883/002</v>
      </c>
      <c r="G1318" s="1529"/>
      <c r="H1318" s="2002">
        <v>103.59</v>
      </c>
      <c r="I1318" s="2002">
        <v>106.59</v>
      </c>
      <c r="J1318" s="1992"/>
    </row>
    <row r="1319" spans="2:10">
      <c r="B1319" s="1733" t="s">
        <v>5658</v>
      </c>
      <c r="C1319" s="2004" t="s">
        <v>126</v>
      </c>
      <c r="D1319" s="2003" t="s">
        <v>24</v>
      </c>
      <c r="E1319" s="2005">
        <f t="shared" si="40"/>
        <v>65.98</v>
      </c>
      <c r="F1319" s="2078" t="str">
        <f t="shared" si="41"/>
        <v>73883/003</v>
      </c>
      <c r="G1319" s="1529"/>
      <c r="H1319" s="2005">
        <v>64.03</v>
      </c>
      <c r="I1319" s="2005">
        <v>65.98</v>
      </c>
      <c r="J1319" s="1992"/>
    </row>
    <row r="1320" spans="2:10">
      <c r="B1320" s="1734" t="s">
        <v>5659</v>
      </c>
      <c r="C1320" s="1994" t="s">
        <v>127</v>
      </c>
      <c r="D1320" s="1993" t="s">
        <v>24</v>
      </c>
      <c r="E1320" s="2002">
        <f t="shared" si="40"/>
        <v>111.2</v>
      </c>
      <c r="F1320" s="2078" t="str">
        <f t="shared" si="41"/>
        <v>73902/001</v>
      </c>
      <c r="G1320" s="1529"/>
      <c r="H1320" s="2002">
        <v>107.45</v>
      </c>
      <c r="I1320" s="2002">
        <v>111.2</v>
      </c>
      <c r="J1320" s="1992"/>
    </row>
    <row r="1321" spans="2:10">
      <c r="B1321" s="1733" t="s">
        <v>5660</v>
      </c>
      <c r="C1321" s="2004" t="s">
        <v>128</v>
      </c>
      <c r="D1321" s="2003" t="s">
        <v>0</v>
      </c>
      <c r="E1321" s="2005">
        <f t="shared" si="40"/>
        <v>43.36</v>
      </c>
      <c r="F1321" s="2078" t="str">
        <f t="shared" si="41"/>
        <v>73968/001</v>
      </c>
      <c r="G1321" s="1529"/>
      <c r="H1321" s="2005">
        <v>43.15</v>
      </c>
      <c r="I1321" s="2005">
        <v>43.36</v>
      </c>
      <c r="J1321" s="1992"/>
    </row>
    <row r="1322" spans="2:10">
      <c r="B1322" s="1734" t="s">
        <v>5661</v>
      </c>
      <c r="C1322" s="1994" t="s">
        <v>2810</v>
      </c>
      <c r="D1322" s="1993" t="s">
        <v>28</v>
      </c>
      <c r="E1322" s="2002">
        <f t="shared" si="40"/>
        <v>66.89</v>
      </c>
      <c r="F1322" s="2078" t="str">
        <f t="shared" si="41"/>
        <v>73969/001</v>
      </c>
      <c r="G1322" s="1529"/>
      <c r="H1322" s="2002">
        <v>65.650000000000006</v>
      </c>
      <c r="I1322" s="2002">
        <v>66.89</v>
      </c>
      <c r="J1322" s="1992"/>
    </row>
    <row r="1323" spans="2:10">
      <c r="B1323" s="1733" t="s">
        <v>5662</v>
      </c>
      <c r="C1323" s="2004" t="s">
        <v>2811</v>
      </c>
      <c r="D1323" s="2003" t="s">
        <v>28</v>
      </c>
      <c r="E1323" s="2005">
        <f t="shared" si="40"/>
        <v>48.14</v>
      </c>
      <c r="F1323" s="2078" t="str">
        <f t="shared" si="41"/>
        <v>74017/001</v>
      </c>
      <c r="G1323" s="1529"/>
      <c r="H1323" s="2005">
        <v>46.9</v>
      </c>
      <c r="I1323" s="2005">
        <v>48.14</v>
      </c>
      <c r="J1323" s="1992"/>
    </row>
    <row r="1324" spans="2:10">
      <c r="B1324" s="1734" t="s">
        <v>5663</v>
      </c>
      <c r="C1324" s="1994" t="s">
        <v>2812</v>
      </c>
      <c r="D1324" s="1993" t="s">
        <v>28</v>
      </c>
      <c r="E1324" s="2002">
        <f t="shared" si="40"/>
        <v>67.47</v>
      </c>
      <c r="F1324" s="2078" t="str">
        <f t="shared" si="41"/>
        <v>74017/002</v>
      </c>
      <c r="G1324" s="1529"/>
      <c r="H1324" s="2002">
        <v>66.23</v>
      </c>
      <c r="I1324" s="2002">
        <v>67.47</v>
      </c>
      <c r="J1324" s="1992"/>
    </row>
    <row r="1325" spans="2:10">
      <c r="B1325" s="1733" t="s">
        <v>5664</v>
      </c>
      <c r="C1325" s="2004" t="s">
        <v>2813</v>
      </c>
      <c r="D1325" s="2003" t="s">
        <v>28</v>
      </c>
      <c r="E1325" s="2005">
        <f t="shared" si="40"/>
        <v>46.77</v>
      </c>
      <c r="F1325" s="2078" t="str">
        <f t="shared" si="41"/>
        <v>75029/001</v>
      </c>
      <c r="G1325" s="1529"/>
      <c r="H1325" s="2005">
        <v>45.15</v>
      </c>
      <c r="I1325" s="2005">
        <v>46.77</v>
      </c>
      <c r="J1325" s="1992"/>
    </row>
    <row r="1326" spans="2:10">
      <c r="B1326" s="1734">
        <v>83651</v>
      </c>
      <c r="C1326" s="1994" t="s">
        <v>129</v>
      </c>
      <c r="D1326" s="1993" t="s">
        <v>28</v>
      </c>
      <c r="E1326" s="2002">
        <f t="shared" si="40"/>
        <v>32.74</v>
      </c>
      <c r="F1326" s="2078">
        <f t="shared" si="41"/>
        <v>83651</v>
      </c>
      <c r="G1326" s="1529"/>
      <c r="H1326" s="2002">
        <v>30.87</v>
      </c>
      <c r="I1326" s="2002">
        <v>32.74</v>
      </c>
      <c r="J1326" s="1992"/>
    </row>
    <row r="1327" spans="2:10" ht="30">
      <c r="B1327" s="1733">
        <v>83656</v>
      </c>
      <c r="C1327" s="2004" t="s">
        <v>2814</v>
      </c>
      <c r="D1327" s="2003" t="s">
        <v>0</v>
      </c>
      <c r="E1327" s="2005">
        <f t="shared" si="40"/>
        <v>39.17</v>
      </c>
      <c r="F1327" s="2078">
        <f t="shared" si="41"/>
        <v>83656</v>
      </c>
      <c r="G1327" s="1529"/>
      <c r="H1327" s="2005">
        <v>38.94</v>
      </c>
      <c r="I1327" s="2005">
        <v>39.17</v>
      </c>
      <c r="J1327" s="1992"/>
    </row>
    <row r="1328" spans="2:10" ht="30">
      <c r="B1328" s="1734">
        <v>83658</v>
      </c>
      <c r="C1328" s="1994" t="s">
        <v>2815</v>
      </c>
      <c r="D1328" s="1993" t="s">
        <v>28</v>
      </c>
      <c r="E1328" s="2002">
        <f t="shared" si="40"/>
        <v>153.44</v>
      </c>
      <c r="F1328" s="2078">
        <f t="shared" si="41"/>
        <v>83658</v>
      </c>
      <c r="G1328" s="1529"/>
      <c r="H1328" s="2002">
        <v>144.38</v>
      </c>
      <c r="I1328" s="2002">
        <v>153.44</v>
      </c>
      <c r="J1328" s="1992"/>
    </row>
    <row r="1329" spans="2:10">
      <c r="B1329" s="1733">
        <v>83661</v>
      </c>
      <c r="C1329" s="2004" t="s">
        <v>130</v>
      </c>
      <c r="D1329" s="2003" t="s">
        <v>28</v>
      </c>
      <c r="E1329" s="2005">
        <f t="shared" si="40"/>
        <v>102.63</v>
      </c>
      <c r="F1329" s="2078">
        <f t="shared" si="41"/>
        <v>83661</v>
      </c>
      <c r="G1329" s="1529"/>
      <c r="H1329" s="2005">
        <v>98.71</v>
      </c>
      <c r="I1329" s="2005">
        <v>102.63</v>
      </c>
      <c r="J1329" s="1992"/>
    </row>
    <row r="1330" spans="2:10">
      <c r="B1330" s="1734">
        <v>83662</v>
      </c>
      <c r="C1330" s="1994" t="s">
        <v>131</v>
      </c>
      <c r="D1330" s="1993" t="s">
        <v>24</v>
      </c>
      <c r="E1330" s="2002">
        <f t="shared" si="40"/>
        <v>99.28</v>
      </c>
      <c r="F1330" s="2078">
        <f t="shared" si="41"/>
        <v>83662</v>
      </c>
      <c r="G1330" s="1529"/>
      <c r="H1330" s="2002">
        <v>95.81</v>
      </c>
      <c r="I1330" s="2002">
        <v>99.28</v>
      </c>
      <c r="J1330" s="1992"/>
    </row>
    <row r="1331" spans="2:10">
      <c r="B1331" s="1733">
        <v>83664</v>
      </c>
      <c r="C1331" s="2004" t="s">
        <v>2816</v>
      </c>
      <c r="D1331" s="2003" t="s">
        <v>28</v>
      </c>
      <c r="E1331" s="2005">
        <f t="shared" si="40"/>
        <v>62.23</v>
      </c>
      <c r="F1331" s="2078">
        <f t="shared" si="41"/>
        <v>83664</v>
      </c>
      <c r="G1331" s="1529"/>
      <c r="H1331" s="2005">
        <v>60.27</v>
      </c>
      <c r="I1331" s="2005">
        <v>62.23</v>
      </c>
      <c r="J1331" s="1992"/>
    </row>
    <row r="1332" spans="2:10">
      <c r="B1332" s="1734">
        <v>83665</v>
      </c>
      <c r="C1332" s="1994" t="s">
        <v>132</v>
      </c>
      <c r="D1332" s="1993" t="s">
        <v>0</v>
      </c>
      <c r="E1332" s="2002">
        <f t="shared" si="40"/>
        <v>7.57</v>
      </c>
      <c r="F1332" s="2078">
        <f t="shared" si="41"/>
        <v>83665</v>
      </c>
      <c r="G1332" s="1529"/>
      <c r="H1332" s="2002">
        <v>7.52</v>
      </c>
      <c r="I1332" s="2002">
        <v>7.57</v>
      </c>
      <c r="J1332" s="1992"/>
    </row>
    <row r="1333" spans="2:10">
      <c r="B1333" s="1733">
        <v>83667</v>
      </c>
      <c r="C1333" s="2004" t="s">
        <v>133</v>
      </c>
      <c r="D1333" s="2003" t="s">
        <v>24</v>
      </c>
      <c r="E1333" s="2005">
        <f t="shared" si="40"/>
        <v>100.43</v>
      </c>
      <c r="F1333" s="2078">
        <f t="shared" si="41"/>
        <v>83667</v>
      </c>
      <c r="G1333" s="1529"/>
      <c r="H1333" s="2005">
        <v>96.75</v>
      </c>
      <c r="I1333" s="2005">
        <v>100.43</v>
      </c>
      <c r="J1333" s="1992"/>
    </row>
    <row r="1334" spans="2:10">
      <c r="B1334" s="1734">
        <v>83668</v>
      </c>
      <c r="C1334" s="1994" t="s">
        <v>134</v>
      </c>
      <c r="D1334" s="1993" t="s">
        <v>24</v>
      </c>
      <c r="E1334" s="2002">
        <f t="shared" si="40"/>
        <v>110.41</v>
      </c>
      <c r="F1334" s="2078">
        <f t="shared" si="41"/>
        <v>83668</v>
      </c>
      <c r="G1334" s="1529"/>
      <c r="H1334" s="2002">
        <v>106.73</v>
      </c>
      <c r="I1334" s="2002">
        <v>110.41</v>
      </c>
      <c r="J1334" s="1992"/>
    </row>
    <row r="1335" spans="2:10">
      <c r="B1335" s="1733">
        <v>83669</v>
      </c>
      <c r="C1335" s="2004" t="s">
        <v>135</v>
      </c>
      <c r="D1335" s="2003" t="s">
        <v>0</v>
      </c>
      <c r="E1335" s="2005">
        <f t="shared" si="40"/>
        <v>9</v>
      </c>
      <c r="F1335" s="2078">
        <f t="shared" si="41"/>
        <v>83669</v>
      </c>
      <c r="G1335" s="1529"/>
      <c r="H1335" s="2005">
        <v>8.9499999999999993</v>
      </c>
      <c r="I1335" s="2005">
        <v>9</v>
      </c>
      <c r="J1335" s="1992"/>
    </row>
    <row r="1336" spans="2:10">
      <c r="B1336" s="1734">
        <v>83670</v>
      </c>
      <c r="C1336" s="1994" t="s">
        <v>136</v>
      </c>
      <c r="D1336" s="1993" t="s">
        <v>28</v>
      </c>
      <c r="E1336" s="2002">
        <f t="shared" si="40"/>
        <v>45.83</v>
      </c>
      <c r="F1336" s="2078">
        <f t="shared" si="41"/>
        <v>83670</v>
      </c>
      <c r="G1336" s="1529"/>
      <c r="H1336" s="2002">
        <v>42.11</v>
      </c>
      <c r="I1336" s="2002">
        <v>45.83</v>
      </c>
      <c r="J1336" s="1992"/>
    </row>
    <row r="1337" spans="2:10">
      <c r="B1337" s="1733">
        <v>83671</v>
      </c>
      <c r="C1337" s="2004" t="s">
        <v>137</v>
      </c>
      <c r="D1337" s="2003" t="s">
        <v>28</v>
      </c>
      <c r="E1337" s="2005">
        <f t="shared" si="40"/>
        <v>49.16</v>
      </c>
      <c r="F1337" s="2078">
        <f t="shared" si="41"/>
        <v>83671</v>
      </c>
      <c r="G1337" s="1529"/>
      <c r="H1337" s="2005">
        <v>45.21</v>
      </c>
      <c r="I1337" s="2005">
        <v>49.16</v>
      </c>
      <c r="J1337" s="1992"/>
    </row>
    <row r="1338" spans="2:10">
      <c r="B1338" s="1734">
        <v>83675</v>
      </c>
      <c r="C1338" s="1994" t="s">
        <v>2817</v>
      </c>
      <c r="D1338" s="1993" t="s">
        <v>28</v>
      </c>
      <c r="E1338" s="2002">
        <f t="shared" si="40"/>
        <v>87.31</v>
      </c>
      <c r="F1338" s="2078">
        <f t="shared" si="41"/>
        <v>83675</v>
      </c>
      <c r="G1338" s="1529"/>
      <c r="H1338" s="2002">
        <v>81.3</v>
      </c>
      <c r="I1338" s="2002">
        <v>87.31</v>
      </c>
      <c r="J1338" s="1992"/>
    </row>
    <row r="1339" spans="2:10">
      <c r="B1339" s="1733">
        <v>83676</v>
      </c>
      <c r="C1339" s="2004" t="s">
        <v>2818</v>
      </c>
      <c r="D1339" s="2003" t="s">
        <v>28</v>
      </c>
      <c r="E1339" s="2005">
        <f t="shared" si="40"/>
        <v>107.56</v>
      </c>
      <c r="F1339" s="2078">
        <f t="shared" si="41"/>
        <v>83676</v>
      </c>
      <c r="G1339" s="1529"/>
      <c r="H1339" s="2005">
        <v>100.1</v>
      </c>
      <c r="I1339" s="2005">
        <v>107.56</v>
      </c>
      <c r="J1339" s="1992"/>
    </row>
    <row r="1340" spans="2:10">
      <c r="B1340" s="1734">
        <v>83677</v>
      </c>
      <c r="C1340" s="1994" t="s">
        <v>2819</v>
      </c>
      <c r="D1340" s="1993" t="s">
        <v>28</v>
      </c>
      <c r="E1340" s="2002">
        <f t="shared" si="40"/>
        <v>134.54</v>
      </c>
      <c r="F1340" s="2078">
        <f t="shared" si="41"/>
        <v>83677</v>
      </c>
      <c r="G1340" s="1529"/>
      <c r="H1340" s="2002">
        <v>125.42</v>
      </c>
      <c r="I1340" s="2002">
        <v>134.54</v>
      </c>
      <c r="J1340" s="1992"/>
    </row>
    <row r="1341" spans="2:10">
      <c r="B1341" s="1733">
        <v>83678</v>
      </c>
      <c r="C1341" s="2004" t="s">
        <v>2820</v>
      </c>
      <c r="D1341" s="2003" t="s">
        <v>28</v>
      </c>
      <c r="E1341" s="2005">
        <f t="shared" si="40"/>
        <v>172.39</v>
      </c>
      <c r="F1341" s="2078">
        <f t="shared" si="41"/>
        <v>83678</v>
      </c>
      <c r="G1341" s="1529"/>
      <c r="H1341" s="2005">
        <v>161.34</v>
      </c>
      <c r="I1341" s="2005">
        <v>172.39</v>
      </c>
      <c r="J1341" s="1992"/>
    </row>
    <row r="1342" spans="2:10">
      <c r="B1342" s="1734">
        <v>83679</v>
      </c>
      <c r="C1342" s="1994" t="s">
        <v>2821</v>
      </c>
      <c r="D1342" s="1993" t="s">
        <v>28</v>
      </c>
      <c r="E1342" s="2002">
        <f t="shared" si="40"/>
        <v>13.27</v>
      </c>
      <c r="F1342" s="2078">
        <f t="shared" si="41"/>
        <v>83679</v>
      </c>
      <c r="G1342" s="1529"/>
      <c r="H1342" s="2002">
        <v>12.52</v>
      </c>
      <c r="I1342" s="2002">
        <v>13.27</v>
      </c>
      <c r="J1342" s="1992"/>
    </row>
    <row r="1343" spans="2:10">
      <c r="B1343" s="1733">
        <v>83680</v>
      </c>
      <c r="C1343" s="2004" t="s">
        <v>138</v>
      </c>
      <c r="D1343" s="2003" t="s">
        <v>28</v>
      </c>
      <c r="E1343" s="2005">
        <f t="shared" si="40"/>
        <v>15.24</v>
      </c>
      <c r="F1343" s="2078">
        <f t="shared" si="41"/>
        <v>83680</v>
      </c>
      <c r="G1343" s="1529"/>
      <c r="H1343" s="2005">
        <v>14.49</v>
      </c>
      <c r="I1343" s="2005">
        <v>15.24</v>
      </c>
      <c r="J1343" s="1992"/>
    </row>
    <row r="1344" spans="2:10">
      <c r="B1344" s="1734">
        <v>83681</v>
      </c>
      <c r="C1344" s="1994" t="s">
        <v>139</v>
      </c>
      <c r="D1344" s="1993" t="s">
        <v>28</v>
      </c>
      <c r="E1344" s="2002">
        <f t="shared" si="40"/>
        <v>16.34</v>
      </c>
      <c r="F1344" s="2078">
        <f t="shared" si="41"/>
        <v>83681</v>
      </c>
      <c r="G1344" s="1529"/>
      <c r="H1344" s="2002">
        <v>15.59</v>
      </c>
      <c r="I1344" s="2002">
        <v>16.34</v>
      </c>
      <c r="J1344" s="1992"/>
    </row>
    <row r="1345" spans="2:10">
      <c r="B1345" s="1733">
        <v>83682</v>
      </c>
      <c r="C1345" s="2004" t="s">
        <v>140</v>
      </c>
      <c r="D1345" s="2003" t="s">
        <v>24</v>
      </c>
      <c r="E1345" s="2005">
        <f t="shared" si="40"/>
        <v>111.19</v>
      </c>
      <c r="F1345" s="2078">
        <f t="shared" si="41"/>
        <v>83682</v>
      </c>
      <c r="G1345" s="1529"/>
      <c r="H1345" s="2005">
        <v>107.44</v>
      </c>
      <c r="I1345" s="2005">
        <v>111.19</v>
      </c>
      <c r="J1345" s="1992"/>
    </row>
    <row r="1346" spans="2:10">
      <c r="B1346" s="1734">
        <v>83683</v>
      </c>
      <c r="C1346" s="1994" t="s">
        <v>141</v>
      </c>
      <c r="D1346" s="1993" t="s">
        <v>24</v>
      </c>
      <c r="E1346" s="2002">
        <f t="shared" si="40"/>
        <v>121.68</v>
      </c>
      <c r="F1346" s="2078">
        <f t="shared" si="41"/>
        <v>83683</v>
      </c>
      <c r="G1346" s="1529"/>
      <c r="H1346" s="2002">
        <v>117.18</v>
      </c>
      <c r="I1346" s="2002">
        <v>121.68</v>
      </c>
      <c r="J1346" s="1992"/>
    </row>
    <row r="1347" spans="2:10">
      <c r="B1347" s="1733">
        <v>83729</v>
      </c>
      <c r="C1347" s="2004" t="s">
        <v>142</v>
      </c>
      <c r="D1347" s="2003" t="s">
        <v>0</v>
      </c>
      <c r="E1347" s="2005">
        <f t="shared" ref="E1347:E1410" si="42">IF($K$2=$H$1,H1347,I1347)</f>
        <v>17.600000000000001</v>
      </c>
      <c r="F1347" s="2078">
        <f t="shared" ref="F1347:F1410" si="43">IF(LEN($B1347)=7,CONCATENATE(MID($B1347,1,6),"00",RIGHT($B1347,1)),IF(LEN($B1347)=8,CONCATENATE(MID($B1347,1,6),"0",RIGHT($B1347,2)),$B1347))</f>
        <v>83729</v>
      </c>
      <c r="G1347" s="1529"/>
      <c r="H1347" s="2005">
        <v>17.55</v>
      </c>
      <c r="I1347" s="2005">
        <v>17.600000000000001</v>
      </c>
      <c r="J1347" s="1992"/>
    </row>
    <row r="1348" spans="2:10">
      <c r="B1348" s="1734">
        <v>83739</v>
      </c>
      <c r="C1348" s="1994" t="s">
        <v>143</v>
      </c>
      <c r="D1348" s="1993" t="s">
        <v>0</v>
      </c>
      <c r="E1348" s="2002">
        <f t="shared" si="42"/>
        <v>6.16</v>
      </c>
      <c r="F1348" s="2078">
        <f t="shared" si="43"/>
        <v>83739</v>
      </c>
      <c r="G1348" s="1529"/>
      <c r="H1348" s="2002">
        <v>6.11</v>
      </c>
      <c r="I1348" s="2002">
        <v>6.16</v>
      </c>
      <c r="J1348" s="1992"/>
    </row>
    <row r="1349" spans="2:10">
      <c r="B1349" s="1733">
        <v>6454</v>
      </c>
      <c r="C1349" s="2004" t="s">
        <v>914</v>
      </c>
      <c r="D1349" s="2003" t="s">
        <v>24</v>
      </c>
      <c r="E1349" s="2005">
        <f t="shared" si="42"/>
        <v>169.55</v>
      </c>
      <c r="F1349" s="2078">
        <f t="shared" si="43"/>
        <v>6454</v>
      </c>
      <c r="G1349" s="1529"/>
      <c r="H1349" s="2005">
        <v>160.55000000000001</v>
      </c>
      <c r="I1349" s="2005">
        <v>169.55</v>
      </c>
      <c r="J1349" s="1992"/>
    </row>
    <row r="1350" spans="2:10">
      <c r="B1350" s="1734">
        <v>73611</v>
      </c>
      <c r="C1350" s="1994" t="s">
        <v>915</v>
      </c>
      <c r="D1350" s="1993" t="s">
        <v>24</v>
      </c>
      <c r="E1350" s="2002">
        <f t="shared" si="42"/>
        <v>370.81</v>
      </c>
      <c r="F1350" s="2078">
        <f t="shared" si="43"/>
        <v>73611</v>
      </c>
      <c r="G1350" s="1529"/>
      <c r="H1350" s="2002">
        <v>349.1</v>
      </c>
      <c r="I1350" s="2002">
        <v>370.81</v>
      </c>
      <c r="J1350" s="1992"/>
    </row>
    <row r="1351" spans="2:10">
      <c r="B1351" s="1733">
        <v>73697</v>
      </c>
      <c r="C1351" s="2004" t="s">
        <v>144</v>
      </c>
      <c r="D1351" s="2003" t="s">
        <v>24</v>
      </c>
      <c r="E1351" s="2005">
        <f t="shared" si="42"/>
        <v>167.1</v>
      </c>
      <c r="F1351" s="2078">
        <f t="shared" si="43"/>
        <v>73697</v>
      </c>
      <c r="G1351" s="1529"/>
      <c r="H1351" s="2005">
        <v>158.08000000000001</v>
      </c>
      <c r="I1351" s="2005">
        <v>167.1</v>
      </c>
      <c r="J1351" s="1992"/>
    </row>
    <row r="1352" spans="2:10">
      <c r="B1352" s="1734">
        <v>73698</v>
      </c>
      <c r="C1352" s="1994" t="s">
        <v>145</v>
      </c>
      <c r="D1352" s="1993" t="s">
        <v>24</v>
      </c>
      <c r="E1352" s="2002">
        <f t="shared" si="42"/>
        <v>219.95</v>
      </c>
      <c r="F1352" s="2078">
        <f t="shared" si="43"/>
        <v>73698</v>
      </c>
      <c r="G1352" s="1529"/>
      <c r="H1352" s="2002">
        <v>205.63</v>
      </c>
      <c r="I1352" s="2002">
        <v>219.95</v>
      </c>
      <c r="J1352" s="1992"/>
    </row>
    <row r="1353" spans="2:10">
      <c r="B1353" s="1733" t="s">
        <v>5665</v>
      </c>
      <c r="C1353" s="2004" t="s">
        <v>146</v>
      </c>
      <c r="D1353" s="2003" t="s">
        <v>0</v>
      </c>
      <c r="E1353" s="2005">
        <f t="shared" si="42"/>
        <v>106.82</v>
      </c>
      <c r="F1353" s="2078" t="str">
        <f t="shared" si="43"/>
        <v>73890/001</v>
      </c>
      <c r="G1353" s="1529"/>
      <c r="H1353" s="2005">
        <v>99.78</v>
      </c>
      <c r="I1353" s="2005">
        <v>106.82</v>
      </c>
      <c r="J1353" s="1992"/>
    </row>
    <row r="1354" spans="2:10">
      <c r="B1354" s="1734" t="s">
        <v>5666</v>
      </c>
      <c r="C1354" s="1994" t="s">
        <v>147</v>
      </c>
      <c r="D1354" s="1993" t="s">
        <v>0</v>
      </c>
      <c r="E1354" s="2002">
        <f t="shared" si="42"/>
        <v>268.39999999999998</v>
      </c>
      <c r="F1354" s="2078" t="str">
        <f t="shared" si="43"/>
        <v>73890/002</v>
      </c>
      <c r="G1354" s="1529"/>
      <c r="H1354" s="2002">
        <v>250.8</v>
      </c>
      <c r="I1354" s="2002">
        <v>268.39999999999998</v>
      </c>
      <c r="J1354" s="1992"/>
    </row>
    <row r="1355" spans="2:10" ht="30">
      <c r="B1355" s="1733">
        <v>92743</v>
      </c>
      <c r="C1355" s="2004" t="s">
        <v>7903</v>
      </c>
      <c r="D1355" s="2003" t="s">
        <v>24</v>
      </c>
      <c r="E1355" s="2005">
        <f t="shared" si="42"/>
        <v>463.7</v>
      </c>
      <c r="F1355" s="2078">
        <f t="shared" si="43"/>
        <v>92743</v>
      </c>
      <c r="G1355" s="1529"/>
      <c r="H1355" s="2005">
        <v>452.94</v>
      </c>
      <c r="I1355" s="2005">
        <v>463.7</v>
      </c>
      <c r="J1355" s="1992"/>
    </row>
    <row r="1356" spans="2:10" ht="30">
      <c r="B1356" s="1734">
        <v>92744</v>
      </c>
      <c r="C1356" s="1994" t="s">
        <v>7904</v>
      </c>
      <c r="D1356" s="1993" t="s">
        <v>24</v>
      </c>
      <c r="E1356" s="2002">
        <f t="shared" si="42"/>
        <v>442.87</v>
      </c>
      <c r="F1356" s="2078">
        <f t="shared" si="43"/>
        <v>92744</v>
      </c>
      <c r="G1356" s="1529"/>
      <c r="H1356" s="2002">
        <v>437.67</v>
      </c>
      <c r="I1356" s="2002">
        <v>442.87</v>
      </c>
      <c r="J1356" s="1992"/>
    </row>
    <row r="1357" spans="2:10" ht="30">
      <c r="B1357" s="1733">
        <v>92745</v>
      </c>
      <c r="C1357" s="2004" t="s">
        <v>7905</v>
      </c>
      <c r="D1357" s="2003" t="s">
        <v>24</v>
      </c>
      <c r="E1357" s="2005">
        <f t="shared" si="42"/>
        <v>574.41999999999996</v>
      </c>
      <c r="F1357" s="2078">
        <f t="shared" si="43"/>
        <v>92745</v>
      </c>
      <c r="G1357" s="1529"/>
      <c r="H1357" s="2005">
        <v>561.47</v>
      </c>
      <c r="I1357" s="2005">
        <v>574.41999999999996</v>
      </c>
      <c r="J1357" s="1992"/>
    </row>
    <row r="1358" spans="2:10" ht="30">
      <c r="B1358" s="1734">
        <v>92746</v>
      </c>
      <c r="C1358" s="1994" t="s">
        <v>8213</v>
      </c>
      <c r="D1358" s="1993" t="s">
        <v>24</v>
      </c>
      <c r="E1358" s="2002">
        <f t="shared" si="42"/>
        <v>525.20000000000005</v>
      </c>
      <c r="F1358" s="2078">
        <f t="shared" si="43"/>
        <v>92746</v>
      </c>
      <c r="G1358" s="1529"/>
      <c r="H1358" s="2002">
        <v>517.87</v>
      </c>
      <c r="I1358" s="2002">
        <v>525.20000000000005</v>
      </c>
      <c r="J1358" s="1992"/>
    </row>
    <row r="1359" spans="2:10" ht="30">
      <c r="B1359" s="1733">
        <v>92747</v>
      </c>
      <c r="C1359" s="2004" t="s">
        <v>8214</v>
      </c>
      <c r="D1359" s="2003" t="s">
        <v>24</v>
      </c>
      <c r="E1359" s="2005">
        <f t="shared" si="42"/>
        <v>637.78</v>
      </c>
      <c r="F1359" s="2078">
        <f t="shared" si="43"/>
        <v>92747</v>
      </c>
      <c r="G1359" s="1529"/>
      <c r="H1359" s="2005">
        <v>623.54999999999995</v>
      </c>
      <c r="I1359" s="2005">
        <v>637.78</v>
      </c>
      <c r="J1359" s="1992"/>
    </row>
    <row r="1360" spans="2:10" ht="30">
      <c r="B1360" s="1734">
        <v>92748</v>
      </c>
      <c r="C1360" s="1994" t="s">
        <v>7906</v>
      </c>
      <c r="D1360" s="1993" t="s">
        <v>24</v>
      </c>
      <c r="E1360" s="2002">
        <f t="shared" si="42"/>
        <v>572.66999999999996</v>
      </c>
      <c r="F1360" s="2078">
        <f t="shared" si="43"/>
        <v>92748</v>
      </c>
      <c r="G1360" s="1529"/>
      <c r="H1360" s="2002">
        <v>564.09</v>
      </c>
      <c r="I1360" s="2002">
        <v>572.66999999999996</v>
      </c>
      <c r="J1360" s="1992"/>
    </row>
    <row r="1361" spans="2:10" ht="30">
      <c r="B1361" s="1733">
        <v>92749</v>
      </c>
      <c r="C1361" s="2004" t="s">
        <v>8215</v>
      </c>
      <c r="D1361" s="2003" t="s">
        <v>24</v>
      </c>
      <c r="E1361" s="2005">
        <f t="shared" si="42"/>
        <v>658.52</v>
      </c>
      <c r="F1361" s="2078">
        <f t="shared" si="43"/>
        <v>92749</v>
      </c>
      <c r="G1361" s="1529"/>
      <c r="H1361" s="2005">
        <v>647.87</v>
      </c>
      <c r="I1361" s="2005">
        <v>658.52</v>
      </c>
      <c r="J1361" s="1992"/>
    </row>
    <row r="1362" spans="2:10" ht="30">
      <c r="B1362" s="1734">
        <v>92750</v>
      </c>
      <c r="C1362" s="1994" t="s">
        <v>8216</v>
      </c>
      <c r="D1362" s="1993" t="s">
        <v>24</v>
      </c>
      <c r="E1362" s="2002">
        <f t="shared" si="42"/>
        <v>1128.95</v>
      </c>
      <c r="F1362" s="2078">
        <f t="shared" si="43"/>
        <v>92750</v>
      </c>
      <c r="G1362" s="1529"/>
      <c r="H1362" s="2002">
        <v>1114.32</v>
      </c>
      <c r="I1362" s="2002">
        <v>1128.95</v>
      </c>
      <c r="J1362" s="1992"/>
    </row>
    <row r="1363" spans="2:10" ht="30">
      <c r="B1363" s="1733">
        <v>92751</v>
      </c>
      <c r="C1363" s="2004" t="s">
        <v>8217</v>
      </c>
      <c r="D1363" s="2003" t="s">
        <v>24</v>
      </c>
      <c r="E1363" s="2005">
        <f t="shared" si="42"/>
        <v>1402.61</v>
      </c>
      <c r="F1363" s="2078">
        <f t="shared" si="43"/>
        <v>92751</v>
      </c>
      <c r="G1363" s="1529"/>
      <c r="H1363" s="2005">
        <v>1385.72</v>
      </c>
      <c r="I1363" s="2005">
        <v>1402.61</v>
      </c>
      <c r="J1363" s="1992"/>
    </row>
    <row r="1364" spans="2:10" ht="30">
      <c r="B1364" s="1734">
        <v>92752</v>
      </c>
      <c r="C1364" s="1994" t="s">
        <v>8218</v>
      </c>
      <c r="D1364" s="1993" t="s">
        <v>24</v>
      </c>
      <c r="E1364" s="2002">
        <f t="shared" si="42"/>
        <v>1675.17</v>
      </c>
      <c r="F1364" s="2078">
        <f t="shared" si="43"/>
        <v>92752</v>
      </c>
      <c r="G1364" s="1529"/>
      <c r="H1364" s="2002">
        <v>1656.11</v>
      </c>
      <c r="I1364" s="2002">
        <v>1675.17</v>
      </c>
      <c r="J1364" s="1992"/>
    </row>
    <row r="1365" spans="2:10" ht="30">
      <c r="B1365" s="1733">
        <v>92753</v>
      </c>
      <c r="C1365" s="2004" t="s">
        <v>8219</v>
      </c>
      <c r="D1365" s="2003" t="s">
        <v>24</v>
      </c>
      <c r="E1365" s="2005">
        <f t="shared" si="42"/>
        <v>438.23</v>
      </c>
      <c r="F1365" s="2078">
        <f t="shared" si="43"/>
        <v>92753</v>
      </c>
      <c r="G1365" s="1529"/>
      <c r="H1365" s="2005">
        <v>430.72</v>
      </c>
      <c r="I1365" s="2005">
        <v>438.23</v>
      </c>
      <c r="J1365" s="1992"/>
    </row>
    <row r="1366" spans="2:10" ht="45">
      <c r="B1366" s="1734">
        <v>92754</v>
      </c>
      <c r="C1366" s="1994" t="s">
        <v>8220</v>
      </c>
      <c r="D1366" s="1993" t="s">
        <v>24</v>
      </c>
      <c r="E1366" s="2002">
        <f t="shared" si="42"/>
        <v>401.48</v>
      </c>
      <c r="F1366" s="2078">
        <f t="shared" si="43"/>
        <v>92754</v>
      </c>
      <c r="G1366" s="1529"/>
      <c r="H1366" s="2002">
        <v>394.57</v>
      </c>
      <c r="I1366" s="2002">
        <v>401.48</v>
      </c>
      <c r="J1366" s="1992"/>
    </row>
    <row r="1367" spans="2:10" ht="30">
      <c r="B1367" s="1733">
        <v>92755</v>
      </c>
      <c r="C1367" s="2004" t="s">
        <v>2822</v>
      </c>
      <c r="D1367" s="2003" t="s">
        <v>0</v>
      </c>
      <c r="E1367" s="2005">
        <f t="shared" si="42"/>
        <v>169.02</v>
      </c>
      <c r="F1367" s="2078">
        <f t="shared" si="43"/>
        <v>92755</v>
      </c>
      <c r="G1367" s="1529"/>
      <c r="H1367" s="2005">
        <v>165.48</v>
      </c>
      <c r="I1367" s="2005">
        <v>169.02</v>
      </c>
      <c r="J1367" s="1992"/>
    </row>
    <row r="1368" spans="2:10" ht="30">
      <c r="B1368" s="1734">
        <v>92756</v>
      </c>
      <c r="C1368" s="1994" t="s">
        <v>2823</v>
      </c>
      <c r="D1368" s="1993" t="s">
        <v>0</v>
      </c>
      <c r="E1368" s="2002">
        <f t="shared" si="42"/>
        <v>192.19</v>
      </c>
      <c r="F1368" s="2078">
        <f t="shared" si="43"/>
        <v>92756</v>
      </c>
      <c r="G1368" s="1529"/>
      <c r="H1368" s="2002">
        <v>187.96</v>
      </c>
      <c r="I1368" s="2002">
        <v>192.19</v>
      </c>
      <c r="J1368" s="1992"/>
    </row>
    <row r="1369" spans="2:10" ht="30">
      <c r="B1369" s="1733">
        <v>92757</v>
      </c>
      <c r="C1369" s="2004" t="s">
        <v>2824</v>
      </c>
      <c r="D1369" s="2003" t="s">
        <v>0</v>
      </c>
      <c r="E1369" s="2005">
        <f t="shared" si="42"/>
        <v>220.29</v>
      </c>
      <c r="F1369" s="2078">
        <f t="shared" si="43"/>
        <v>92757</v>
      </c>
      <c r="G1369" s="1529"/>
      <c r="H1369" s="2005">
        <v>215.3</v>
      </c>
      <c r="I1369" s="2005">
        <v>220.29</v>
      </c>
      <c r="J1369" s="1992"/>
    </row>
    <row r="1370" spans="2:10" ht="30">
      <c r="B1370" s="1734">
        <v>92758</v>
      </c>
      <c r="C1370" s="1994" t="s">
        <v>2825</v>
      </c>
      <c r="D1370" s="1993" t="s">
        <v>24</v>
      </c>
      <c r="E1370" s="2002">
        <f t="shared" si="42"/>
        <v>527.29999999999995</v>
      </c>
      <c r="F1370" s="2078">
        <f t="shared" si="43"/>
        <v>92758</v>
      </c>
      <c r="G1370" s="1529"/>
      <c r="H1370" s="2002">
        <v>519.19000000000005</v>
      </c>
      <c r="I1370" s="2002">
        <v>527.29999999999995</v>
      </c>
      <c r="J1370" s="1992"/>
    </row>
    <row r="1371" spans="2:10">
      <c r="B1371" s="1733" t="s">
        <v>5667</v>
      </c>
      <c r="C1371" s="2004" t="s">
        <v>916</v>
      </c>
      <c r="D1371" s="2003" t="s">
        <v>24</v>
      </c>
      <c r="E1371" s="2005">
        <f t="shared" si="42"/>
        <v>344.8</v>
      </c>
      <c r="F1371" s="2078" t="str">
        <f t="shared" si="43"/>
        <v>73843/001</v>
      </c>
      <c r="G1371" s="1529"/>
      <c r="H1371" s="2005">
        <v>328.72</v>
      </c>
      <c r="I1371" s="2005">
        <v>344.8</v>
      </c>
      <c r="J1371" s="1992"/>
    </row>
    <row r="1372" spans="2:10">
      <c r="B1372" s="1734" t="s">
        <v>5668</v>
      </c>
      <c r="C1372" s="1994" t="s">
        <v>917</v>
      </c>
      <c r="D1372" s="1993" t="s">
        <v>24</v>
      </c>
      <c r="E1372" s="2002">
        <f t="shared" si="42"/>
        <v>505.27</v>
      </c>
      <c r="F1372" s="2078" t="str">
        <f t="shared" si="43"/>
        <v>73844/001</v>
      </c>
      <c r="G1372" s="1529"/>
      <c r="H1372" s="2002">
        <v>470.74</v>
      </c>
      <c r="I1372" s="2002">
        <v>505.27</v>
      </c>
      <c r="J1372" s="1992"/>
    </row>
    <row r="1373" spans="2:10">
      <c r="B1373" s="1733" t="s">
        <v>5669</v>
      </c>
      <c r="C1373" s="2004" t="s">
        <v>918</v>
      </c>
      <c r="D1373" s="2003" t="s">
        <v>24</v>
      </c>
      <c r="E1373" s="2005">
        <f t="shared" si="42"/>
        <v>475.85</v>
      </c>
      <c r="F1373" s="2078" t="str">
        <f t="shared" si="43"/>
        <v>73844/002</v>
      </c>
      <c r="G1373" s="1529"/>
      <c r="H1373" s="2005">
        <v>451.03</v>
      </c>
      <c r="I1373" s="2005">
        <v>475.85</v>
      </c>
      <c r="J1373" s="1992"/>
    </row>
    <row r="1374" spans="2:10" ht="30">
      <c r="B1374" s="1734" t="s">
        <v>5670</v>
      </c>
      <c r="C1374" s="1994" t="s">
        <v>2826</v>
      </c>
      <c r="D1374" s="1993" t="s">
        <v>24</v>
      </c>
      <c r="E1374" s="2002">
        <f t="shared" si="42"/>
        <v>266.14</v>
      </c>
      <c r="F1374" s="2078" t="str">
        <f t="shared" si="43"/>
        <v>73846/001</v>
      </c>
      <c r="G1374" s="1529"/>
      <c r="H1374" s="2002">
        <v>253.28</v>
      </c>
      <c r="I1374" s="2002">
        <v>266.14</v>
      </c>
      <c r="J1374" s="1992"/>
    </row>
    <row r="1375" spans="2:10" ht="30">
      <c r="B1375" s="1733" t="s">
        <v>5671</v>
      </c>
      <c r="C1375" s="2004" t="s">
        <v>2827</v>
      </c>
      <c r="D1375" s="2003" t="s">
        <v>24</v>
      </c>
      <c r="E1375" s="2005">
        <f t="shared" si="42"/>
        <v>123.53</v>
      </c>
      <c r="F1375" s="2078" t="str">
        <f t="shared" si="43"/>
        <v>73846/002</v>
      </c>
      <c r="G1375" s="1529"/>
      <c r="H1375" s="2005">
        <v>111.26</v>
      </c>
      <c r="I1375" s="2005">
        <v>123.53</v>
      </c>
      <c r="J1375" s="1992"/>
    </row>
    <row r="1376" spans="2:10" ht="30">
      <c r="B1376" s="1734">
        <v>91069</v>
      </c>
      <c r="C1376" s="1994" t="s">
        <v>2828</v>
      </c>
      <c r="D1376" s="1993" t="s">
        <v>0</v>
      </c>
      <c r="E1376" s="2002">
        <f t="shared" si="42"/>
        <v>77.86</v>
      </c>
      <c r="F1376" s="2078">
        <f t="shared" si="43"/>
        <v>91069</v>
      </c>
      <c r="G1376" s="1529"/>
      <c r="H1376" s="2002">
        <v>75.94</v>
      </c>
      <c r="I1376" s="2002">
        <v>77.86</v>
      </c>
      <c r="J1376" s="1992"/>
    </row>
    <row r="1377" spans="2:10" ht="30">
      <c r="B1377" s="1733">
        <v>91070</v>
      </c>
      <c r="C1377" s="2004" t="s">
        <v>2829</v>
      </c>
      <c r="D1377" s="2003" t="s">
        <v>0</v>
      </c>
      <c r="E1377" s="2005">
        <f t="shared" si="42"/>
        <v>86.58</v>
      </c>
      <c r="F1377" s="2078">
        <f t="shared" si="43"/>
        <v>91070</v>
      </c>
      <c r="G1377" s="1529"/>
      <c r="H1377" s="2005">
        <v>84.55</v>
      </c>
      <c r="I1377" s="2005">
        <v>86.58</v>
      </c>
      <c r="J1377" s="1992"/>
    </row>
    <row r="1378" spans="2:10" ht="30">
      <c r="B1378" s="1734">
        <v>91071</v>
      </c>
      <c r="C1378" s="1994" t="s">
        <v>2830</v>
      </c>
      <c r="D1378" s="1993" t="s">
        <v>0</v>
      </c>
      <c r="E1378" s="2002">
        <f t="shared" si="42"/>
        <v>107.94</v>
      </c>
      <c r="F1378" s="2078">
        <f t="shared" si="43"/>
        <v>91071</v>
      </c>
      <c r="G1378" s="1529"/>
      <c r="H1378" s="2002">
        <v>103.33</v>
      </c>
      <c r="I1378" s="2002">
        <v>107.94</v>
      </c>
      <c r="J1378" s="1992"/>
    </row>
    <row r="1379" spans="2:10" ht="30">
      <c r="B1379" s="1733">
        <v>91072</v>
      </c>
      <c r="C1379" s="2004" t="s">
        <v>2831</v>
      </c>
      <c r="D1379" s="2003" t="s">
        <v>0</v>
      </c>
      <c r="E1379" s="2005">
        <f t="shared" si="42"/>
        <v>116.65</v>
      </c>
      <c r="F1379" s="2078">
        <f t="shared" si="43"/>
        <v>91072</v>
      </c>
      <c r="G1379" s="1529"/>
      <c r="H1379" s="2005">
        <v>111.91</v>
      </c>
      <c r="I1379" s="2005">
        <v>116.65</v>
      </c>
      <c r="J1379" s="1992"/>
    </row>
    <row r="1380" spans="2:10" ht="30">
      <c r="B1380" s="1734">
        <v>91073</v>
      </c>
      <c r="C1380" s="1994" t="s">
        <v>2832</v>
      </c>
      <c r="D1380" s="1993" t="s">
        <v>0</v>
      </c>
      <c r="E1380" s="2002">
        <f t="shared" si="42"/>
        <v>88.36</v>
      </c>
      <c r="F1380" s="2078">
        <f t="shared" si="43"/>
        <v>91073</v>
      </c>
      <c r="G1380" s="1529"/>
      <c r="H1380" s="2002">
        <v>85.45</v>
      </c>
      <c r="I1380" s="2002">
        <v>88.36</v>
      </c>
      <c r="J1380" s="1992"/>
    </row>
    <row r="1381" spans="2:10" ht="30">
      <c r="B1381" s="1733">
        <v>91074</v>
      </c>
      <c r="C1381" s="2004" t="s">
        <v>2833</v>
      </c>
      <c r="D1381" s="2003" t="s">
        <v>0</v>
      </c>
      <c r="E1381" s="2005">
        <f t="shared" si="42"/>
        <v>98.19</v>
      </c>
      <c r="F1381" s="2078">
        <f t="shared" si="43"/>
        <v>91074</v>
      </c>
      <c r="G1381" s="1529"/>
      <c r="H1381" s="2005">
        <v>95.06</v>
      </c>
      <c r="I1381" s="2005">
        <v>98.19</v>
      </c>
      <c r="J1381" s="1992"/>
    </row>
    <row r="1382" spans="2:10" ht="30">
      <c r="B1382" s="1734">
        <v>91075</v>
      </c>
      <c r="C1382" s="1994" t="s">
        <v>2834</v>
      </c>
      <c r="D1382" s="1993" t="s">
        <v>0</v>
      </c>
      <c r="E1382" s="2002">
        <f t="shared" si="42"/>
        <v>120.66</v>
      </c>
      <c r="F1382" s="2078">
        <f t="shared" si="43"/>
        <v>91075</v>
      </c>
      <c r="G1382" s="1529"/>
      <c r="H1382" s="2002">
        <v>114.73</v>
      </c>
      <c r="I1382" s="2002">
        <v>120.66</v>
      </c>
      <c r="J1382" s="1992"/>
    </row>
    <row r="1383" spans="2:10" ht="30">
      <c r="B1383" s="1733">
        <v>91076</v>
      </c>
      <c r="C1383" s="2004" t="s">
        <v>2835</v>
      </c>
      <c r="D1383" s="2003" t="s">
        <v>0</v>
      </c>
      <c r="E1383" s="2005">
        <f t="shared" si="42"/>
        <v>130.52000000000001</v>
      </c>
      <c r="F1383" s="2078">
        <f t="shared" si="43"/>
        <v>91076</v>
      </c>
      <c r="G1383" s="1529"/>
      <c r="H1383" s="2005">
        <v>124.36</v>
      </c>
      <c r="I1383" s="2005">
        <v>130.52000000000001</v>
      </c>
      <c r="J1383" s="1992"/>
    </row>
    <row r="1384" spans="2:10" ht="30">
      <c r="B1384" s="1734">
        <v>91077</v>
      </c>
      <c r="C1384" s="1994" t="s">
        <v>2836</v>
      </c>
      <c r="D1384" s="1993" t="s">
        <v>0</v>
      </c>
      <c r="E1384" s="2002">
        <f t="shared" si="42"/>
        <v>126.36</v>
      </c>
      <c r="F1384" s="2078">
        <f t="shared" si="43"/>
        <v>91077</v>
      </c>
      <c r="G1384" s="1529"/>
      <c r="H1384" s="2002">
        <v>125.02</v>
      </c>
      <c r="I1384" s="2002">
        <v>126.36</v>
      </c>
      <c r="J1384" s="1992"/>
    </row>
    <row r="1385" spans="2:10" ht="30">
      <c r="B1385" s="1733">
        <v>91078</v>
      </c>
      <c r="C1385" s="2004" t="s">
        <v>2837</v>
      </c>
      <c r="D1385" s="2003" t="s">
        <v>0</v>
      </c>
      <c r="E1385" s="2005">
        <f t="shared" si="42"/>
        <v>149.62</v>
      </c>
      <c r="F1385" s="2078">
        <f t="shared" si="43"/>
        <v>91078</v>
      </c>
      <c r="G1385" s="1529"/>
      <c r="H1385" s="2005">
        <v>148.19</v>
      </c>
      <c r="I1385" s="2005">
        <v>149.62</v>
      </c>
      <c r="J1385" s="1992"/>
    </row>
    <row r="1386" spans="2:10" ht="30">
      <c r="B1386" s="1734">
        <v>91079</v>
      </c>
      <c r="C1386" s="1994" t="s">
        <v>2838</v>
      </c>
      <c r="D1386" s="1993" t="s">
        <v>0</v>
      </c>
      <c r="E1386" s="2002">
        <f t="shared" si="42"/>
        <v>130.80000000000001</v>
      </c>
      <c r="F1386" s="2078">
        <f t="shared" si="43"/>
        <v>91079</v>
      </c>
      <c r="G1386" s="1529"/>
      <c r="H1386" s="2002">
        <v>129.08000000000001</v>
      </c>
      <c r="I1386" s="2002">
        <v>130.80000000000001</v>
      </c>
      <c r="J1386" s="1992"/>
    </row>
    <row r="1387" spans="2:10" ht="30">
      <c r="B1387" s="1733">
        <v>91080</v>
      </c>
      <c r="C1387" s="2004" t="s">
        <v>2839</v>
      </c>
      <c r="D1387" s="2003" t="s">
        <v>0</v>
      </c>
      <c r="E1387" s="2005">
        <f t="shared" si="42"/>
        <v>153.94</v>
      </c>
      <c r="F1387" s="2078">
        <f t="shared" si="43"/>
        <v>91080</v>
      </c>
      <c r="G1387" s="1529"/>
      <c r="H1387" s="2005">
        <v>152.12</v>
      </c>
      <c r="I1387" s="2005">
        <v>153.94</v>
      </c>
      <c r="J1387" s="1992"/>
    </row>
    <row r="1388" spans="2:10" ht="30">
      <c r="B1388" s="1734">
        <v>91081</v>
      </c>
      <c r="C1388" s="1994" t="s">
        <v>2840</v>
      </c>
      <c r="D1388" s="1993" t="s">
        <v>0</v>
      </c>
      <c r="E1388" s="2002">
        <f t="shared" si="42"/>
        <v>138</v>
      </c>
      <c r="F1388" s="2078">
        <f t="shared" si="43"/>
        <v>91081</v>
      </c>
      <c r="G1388" s="1529"/>
      <c r="H1388" s="2002">
        <v>135.6</v>
      </c>
      <c r="I1388" s="2002">
        <v>138</v>
      </c>
      <c r="J1388" s="1992"/>
    </row>
    <row r="1389" spans="2:10" ht="30">
      <c r="B1389" s="1733">
        <v>91082</v>
      </c>
      <c r="C1389" s="2004" t="s">
        <v>2841</v>
      </c>
      <c r="D1389" s="2003" t="s">
        <v>0</v>
      </c>
      <c r="E1389" s="2005">
        <f t="shared" si="42"/>
        <v>162.22</v>
      </c>
      <c r="F1389" s="2078">
        <f t="shared" si="43"/>
        <v>91082</v>
      </c>
      <c r="G1389" s="1529"/>
      <c r="H1389" s="2005">
        <v>159.63999999999999</v>
      </c>
      <c r="I1389" s="2005">
        <v>162.22</v>
      </c>
      <c r="J1389" s="1992"/>
    </row>
    <row r="1390" spans="2:10" ht="30">
      <c r="B1390" s="1734">
        <v>91083</v>
      </c>
      <c r="C1390" s="1994" t="s">
        <v>2842</v>
      </c>
      <c r="D1390" s="1993" t="s">
        <v>0</v>
      </c>
      <c r="E1390" s="2002">
        <f t="shared" si="42"/>
        <v>145.88</v>
      </c>
      <c r="F1390" s="2078">
        <f t="shared" si="43"/>
        <v>91083</v>
      </c>
      <c r="G1390" s="1529"/>
      <c r="H1390" s="2002">
        <v>142.72999999999999</v>
      </c>
      <c r="I1390" s="2002">
        <v>145.88</v>
      </c>
      <c r="J1390" s="1992"/>
    </row>
    <row r="1391" spans="2:10" ht="30">
      <c r="B1391" s="1733">
        <v>91084</v>
      </c>
      <c r="C1391" s="2004" t="s">
        <v>2843</v>
      </c>
      <c r="D1391" s="2003" t="s">
        <v>0</v>
      </c>
      <c r="E1391" s="2005">
        <f t="shared" si="42"/>
        <v>169.93</v>
      </c>
      <c r="F1391" s="2078">
        <f t="shared" si="43"/>
        <v>91084</v>
      </c>
      <c r="G1391" s="1529"/>
      <c r="H1391" s="2005">
        <v>166.6</v>
      </c>
      <c r="I1391" s="2005">
        <v>169.93</v>
      </c>
      <c r="J1391" s="1992"/>
    </row>
    <row r="1392" spans="2:10" ht="30">
      <c r="B1392" s="1734">
        <v>91086</v>
      </c>
      <c r="C1392" s="1994" t="s">
        <v>2844</v>
      </c>
      <c r="D1392" s="1993" t="s">
        <v>0</v>
      </c>
      <c r="E1392" s="2002">
        <f t="shared" si="42"/>
        <v>85.43</v>
      </c>
      <c r="F1392" s="2078">
        <f t="shared" si="43"/>
        <v>91086</v>
      </c>
      <c r="G1392" s="1529"/>
      <c r="H1392" s="2002">
        <v>82.86</v>
      </c>
      <c r="I1392" s="2002">
        <v>85.43</v>
      </c>
      <c r="J1392" s="1992"/>
    </row>
    <row r="1393" spans="1:10" ht="30">
      <c r="B1393" s="1733">
        <v>91087</v>
      </c>
      <c r="C1393" s="2004" t="s">
        <v>2845</v>
      </c>
      <c r="D1393" s="2003" t="s">
        <v>0</v>
      </c>
      <c r="E1393" s="2005">
        <f t="shared" si="42"/>
        <v>94.42</v>
      </c>
      <c r="F1393" s="2078">
        <f t="shared" si="43"/>
        <v>91087</v>
      </c>
      <c r="G1393" s="1529"/>
      <c r="H1393" s="2005">
        <v>91.73</v>
      </c>
      <c r="I1393" s="2005">
        <v>94.42</v>
      </c>
      <c r="J1393" s="1992"/>
    </row>
    <row r="1394" spans="1:10" ht="30">
      <c r="B1394" s="1734">
        <v>91088</v>
      </c>
      <c r="C1394" s="1994" t="s">
        <v>919</v>
      </c>
      <c r="D1394" s="1993" t="s">
        <v>0</v>
      </c>
      <c r="E1394" s="2002">
        <f t="shared" si="42"/>
        <v>116.67</v>
      </c>
      <c r="F1394" s="2078">
        <f t="shared" si="43"/>
        <v>91088</v>
      </c>
      <c r="G1394" s="1529"/>
      <c r="H1394" s="2002">
        <v>111.28</v>
      </c>
      <c r="I1394" s="2002">
        <v>116.67</v>
      </c>
      <c r="J1394" s="1992"/>
    </row>
    <row r="1395" spans="1:10" ht="30">
      <c r="B1395" s="1733">
        <v>91089</v>
      </c>
      <c r="C1395" s="2004" t="s">
        <v>920</v>
      </c>
      <c r="D1395" s="2003" t="s">
        <v>0</v>
      </c>
      <c r="E1395" s="2005">
        <f t="shared" si="42"/>
        <v>125.78</v>
      </c>
      <c r="F1395" s="2078">
        <f t="shared" si="43"/>
        <v>91089</v>
      </c>
      <c r="G1395" s="1529"/>
      <c r="H1395" s="2005">
        <v>120.25</v>
      </c>
      <c r="I1395" s="2005">
        <v>125.78</v>
      </c>
      <c r="J1395" s="1992"/>
    </row>
    <row r="1396" spans="1:10" ht="30">
      <c r="A1396" s="768" t="s">
        <v>698</v>
      </c>
      <c r="B1396" s="1734">
        <v>91090</v>
      </c>
      <c r="C1396" s="1994" t="s">
        <v>2846</v>
      </c>
      <c r="D1396" s="1993" t="s">
        <v>0</v>
      </c>
      <c r="E1396" s="2002">
        <f t="shared" si="42"/>
        <v>94.6</v>
      </c>
      <c r="F1396" s="2078">
        <f t="shared" si="43"/>
        <v>91090</v>
      </c>
      <c r="G1396" s="1529"/>
      <c r="H1396" s="2002">
        <v>91.12</v>
      </c>
      <c r="I1396" s="2002">
        <v>94.6</v>
      </c>
      <c r="J1396" s="1992"/>
    </row>
    <row r="1397" spans="1:10" ht="30">
      <c r="B1397" s="1733">
        <v>91091</v>
      </c>
      <c r="C1397" s="2004" t="s">
        <v>2847</v>
      </c>
      <c r="D1397" s="2003" t="s">
        <v>0</v>
      </c>
      <c r="E1397" s="2005">
        <f t="shared" si="42"/>
        <v>104.79</v>
      </c>
      <c r="F1397" s="2078">
        <f t="shared" si="43"/>
        <v>91091</v>
      </c>
      <c r="G1397" s="1529"/>
      <c r="H1397" s="2005">
        <v>101.06</v>
      </c>
      <c r="I1397" s="2005">
        <v>104.79</v>
      </c>
      <c r="J1397" s="1992"/>
    </row>
    <row r="1398" spans="1:10" ht="30">
      <c r="B1398" s="1734">
        <v>91092</v>
      </c>
      <c r="C1398" s="1994" t="s">
        <v>921</v>
      </c>
      <c r="D1398" s="1993" t="s">
        <v>0</v>
      </c>
      <c r="E1398" s="2002">
        <f t="shared" si="42"/>
        <v>127.64</v>
      </c>
      <c r="F1398" s="2078">
        <f t="shared" si="43"/>
        <v>91092</v>
      </c>
      <c r="G1398" s="1529"/>
      <c r="H1398" s="2002">
        <v>121.06</v>
      </c>
      <c r="I1398" s="2002">
        <v>127.64</v>
      </c>
      <c r="J1398" s="1992"/>
    </row>
    <row r="1399" spans="1:10" ht="30">
      <c r="B1399" s="1733">
        <v>91093</v>
      </c>
      <c r="C1399" s="2004" t="s">
        <v>922</v>
      </c>
      <c r="D1399" s="2003" t="s">
        <v>0</v>
      </c>
      <c r="E1399" s="2005">
        <f t="shared" si="42"/>
        <v>138.11000000000001</v>
      </c>
      <c r="F1399" s="2078">
        <f t="shared" si="43"/>
        <v>91093</v>
      </c>
      <c r="G1399" s="1529"/>
      <c r="H1399" s="2005">
        <v>131.26</v>
      </c>
      <c r="I1399" s="2005">
        <v>138.11000000000001</v>
      </c>
      <c r="J1399" s="1992"/>
    </row>
    <row r="1400" spans="1:10" ht="30">
      <c r="B1400" s="1734">
        <v>91094</v>
      </c>
      <c r="C1400" s="1994" t="s">
        <v>2848</v>
      </c>
      <c r="D1400" s="1993" t="s">
        <v>0</v>
      </c>
      <c r="E1400" s="2002">
        <f t="shared" si="42"/>
        <v>130.93</v>
      </c>
      <c r="F1400" s="2078">
        <f t="shared" si="43"/>
        <v>91094</v>
      </c>
      <c r="G1400" s="1529"/>
      <c r="H1400" s="2002">
        <v>129.16</v>
      </c>
      <c r="I1400" s="2002">
        <v>130.93</v>
      </c>
      <c r="J1400" s="1992"/>
    </row>
    <row r="1401" spans="1:10" ht="30">
      <c r="B1401" s="1733">
        <v>91095</v>
      </c>
      <c r="C1401" s="2004" t="s">
        <v>2849</v>
      </c>
      <c r="D1401" s="2003" t="s">
        <v>0</v>
      </c>
      <c r="E1401" s="2005">
        <f t="shared" si="42"/>
        <v>154.5</v>
      </c>
      <c r="F1401" s="2078">
        <f t="shared" si="43"/>
        <v>91095</v>
      </c>
      <c r="G1401" s="1529"/>
      <c r="H1401" s="2005">
        <v>152.61000000000001</v>
      </c>
      <c r="I1401" s="2005">
        <v>154.5</v>
      </c>
      <c r="J1401" s="1992"/>
    </row>
    <row r="1402" spans="1:10" ht="30">
      <c r="B1402" s="1734">
        <v>91096</v>
      </c>
      <c r="C1402" s="1994" t="s">
        <v>2850</v>
      </c>
      <c r="D1402" s="1993" t="s">
        <v>0</v>
      </c>
      <c r="E1402" s="2002">
        <f t="shared" si="42"/>
        <v>133.31</v>
      </c>
      <c r="F1402" s="2078">
        <f t="shared" si="43"/>
        <v>91096</v>
      </c>
      <c r="G1402" s="1529"/>
      <c r="H1402" s="2002">
        <v>131.31</v>
      </c>
      <c r="I1402" s="2002">
        <v>133.31</v>
      </c>
      <c r="J1402" s="1992"/>
    </row>
    <row r="1403" spans="1:10" ht="30">
      <c r="B1403" s="1733">
        <v>91097</v>
      </c>
      <c r="C1403" s="2004" t="s">
        <v>2851</v>
      </c>
      <c r="D1403" s="2003" t="s">
        <v>0</v>
      </c>
      <c r="E1403" s="2005">
        <f t="shared" si="42"/>
        <v>156.78</v>
      </c>
      <c r="F1403" s="2078">
        <f t="shared" si="43"/>
        <v>91097</v>
      </c>
      <c r="G1403" s="1529"/>
      <c r="H1403" s="2005">
        <v>154.66</v>
      </c>
      <c r="I1403" s="2005">
        <v>156.78</v>
      </c>
      <c r="J1403" s="1992"/>
    </row>
    <row r="1404" spans="1:10" ht="30">
      <c r="B1404" s="1734">
        <v>91098</v>
      </c>
      <c r="C1404" s="1994" t="s">
        <v>2852</v>
      </c>
      <c r="D1404" s="1993" t="s">
        <v>0</v>
      </c>
      <c r="E1404" s="2002">
        <f t="shared" si="42"/>
        <v>142.52000000000001</v>
      </c>
      <c r="F1404" s="2078">
        <f t="shared" si="43"/>
        <v>91098</v>
      </c>
      <c r="G1404" s="1529"/>
      <c r="H1404" s="2002">
        <v>139.66</v>
      </c>
      <c r="I1404" s="2002">
        <v>142.52000000000001</v>
      </c>
      <c r="J1404" s="1992"/>
    </row>
    <row r="1405" spans="1:10" ht="30">
      <c r="B1405" s="1733">
        <v>91099</v>
      </c>
      <c r="C1405" s="2004" t="s">
        <v>2853</v>
      </c>
      <c r="D1405" s="2003" t="s">
        <v>0</v>
      </c>
      <c r="E1405" s="2005">
        <f t="shared" si="42"/>
        <v>167.11</v>
      </c>
      <c r="F1405" s="2078">
        <f t="shared" si="43"/>
        <v>91099</v>
      </c>
      <c r="G1405" s="1529"/>
      <c r="H1405" s="2005">
        <v>164.02</v>
      </c>
      <c r="I1405" s="2005">
        <v>167.11</v>
      </c>
      <c r="J1405" s="1992"/>
    </row>
    <row r="1406" spans="1:10" ht="30">
      <c r="B1406" s="1734">
        <v>91100</v>
      </c>
      <c r="C1406" s="1994" t="s">
        <v>2854</v>
      </c>
      <c r="D1406" s="1993" t="s">
        <v>0</v>
      </c>
      <c r="E1406" s="2002">
        <f t="shared" si="42"/>
        <v>148.87</v>
      </c>
      <c r="F1406" s="2078">
        <f t="shared" si="43"/>
        <v>91100</v>
      </c>
      <c r="G1406" s="1529"/>
      <c r="H1406" s="2002">
        <v>145.4</v>
      </c>
      <c r="I1406" s="2002">
        <v>148.87</v>
      </c>
      <c r="J1406" s="1992"/>
    </row>
    <row r="1407" spans="1:10" ht="30">
      <c r="B1407" s="1733">
        <v>91101</v>
      </c>
      <c r="C1407" s="2004" t="s">
        <v>2855</v>
      </c>
      <c r="D1407" s="2003" t="s">
        <v>0</v>
      </c>
      <c r="E1407" s="2005">
        <f t="shared" si="42"/>
        <v>173.4</v>
      </c>
      <c r="F1407" s="2078">
        <f t="shared" si="43"/>
        <v>91101</v>
      </c>
      <c r="G1407" s="1529"/>
      <c r="H1407" s="2005">
        <v>169.69</v>
      </c>
      <c r="I1407" s="2005">
        <v>173.4</v>
      </c>
      <c r="J1407" s="1992"/>
    </row>
    <row r="1408" spans="1:10" ht="30">
      <c r="B1408" s="1734">
        <v>93952</v>
      </c>
      <c r="C1408" s="1994" t="s">
        <v>1322</v>
      </c>
      <c r="D1408" s="1993" t="s">
        <v>28</v>
      </c>
      <c r="E1408" s="2002">
        <f t="shared" si="42"/>
        <v>153.47</v>
      </c>
      <c r="F1408" s="2078">
        <f t="shared" si="43"/>
        <v>93952</v>
      </c>
      <c r="G1408" s="1529"/>
      <c r="H1408" s="2002">
        <v>144.26</v>
      </c>
      <c r="I1408" s="2002">
        <v>153.47</v>
      </c>
      <c r="J1408" s="1992"/>
    </row>
    <row r="1409" spans="2:10" ht="30">
      <c r="B1409" s="1733">
        <v>93953</v>
      </c>
      <c r="C1409" s="2004" t="s">
        <v>2856</v>
      </c>
      <c r="D1409" s="2003" t="s">
        <v>28</v>
      </c>
      <c r="E1409" s="2005">
        <f t="shared" si="42"/>
        <v>142.22999999999999</v>
      </c>
      <c r="F1409" s="2078">
        <f t="shared" si="43"/>
        <v>93953</v>
      </c>
      <c r="G1409" s="1529"/>
      <c r="H1409" s="2005">
        <v>134.01</v>
      </c>
      <c r="I1409" s="2005">
        <v>142.22999999999999</v>
      </c>
      <c r="J1409" s="1992"/>
    </row>
    <row r="1410" spans="2:10" ht="30">
      <c r="B1410" s="1734">
        <v>93954</v>
      </c>
      <c r="C1410" s="1994" t="s">
        <v>2857</v>
      </c>
      <c r="D1410" s="1993" t="s">
        <v>28</v>
      </c>
      <c r="E1410" s="2002">
        <f t="shared" si="42"/>
        <v>135.55000000000001</v>
      </c>
      <c r="F1410" s="2078">
        <f t="shared" si="43"/>
        <v>93954</v>
      </c>
      <c r="G1410" s="1529"/>
      <c r="H1410" s="2002">
        <v>127.93</v>
      </c>
      <c r="I1410" s="2002">
        <v>135.55000000000001</v>
      </c>
      <c r="J1410" s="1992"/>
    </row>
    <row r="1411" spans="2:10" ht="30">
      <c r="B1411" s="1733">
        <v>93955</v>
      </c>
      <c r="C1411" s="2004" t="s">
        <v>1323</v>
      </c>
      <c r="D1411" s="2003" t="s">
        <v>28</v>
      </c>
      <c r="E1411" s="2005">
        <f t="shared" ref="E1411:E1474" si="44">IF($K$2=$H$1,H1411,I1411)</f>
        <v>130.84</v>
      </c>
      <c r="F1411" s="2078">
        <f t="shared" ref="F1411:F1474" si="45">IF(LEN($B1411)=7,CONCATENATE(MID($B1411,1,6),"00",RIGHT($B1411,1)),IF(LEN($B1411)=8,CONCATENATE(MID($B1411,1,6),"0",RIGHT($B1411,2)),$B1411))</f>
        <v>93955</v>
      </c>
      <c r="G1411" s="1529"/>
      <c r="H1411" s="2005">
        <v>123.6</v>
      </c>
      <c r="I1411" s="2005">
        <v>130.84</v>
      </c>
      <c r="J1411" s="1992"/>
    </row>
    <row r="1412" spans="2:10" ht="30">
      <c r="B1412" s="1734">
        <v>93956</v>
      </c>
      <c r="C1412" s="1994" t="s">
        <v>2858</v>
      </c>
      <c r="D1412" s="1993" t="s">
        <v>28</v>
      </c>
      <c r="E1412" s="2002">
        <f t="shared" si="44"/>
        <v>127.1</v>
      </c>
      <c r="F1412" s="2078">
        <f t="shared" si="45"/>
        <v>93956</v>
      </c>
      <c r="G1412" s="1529"/>
      <c r="H1412" s="2002">
        <v>120.19</v>
      </c>
      <c r="I1412" s="2002">
        <v>127.1</v>
      </c>
      <c r="J1412" s="1992"/>
    </row>
    <row r="1413" spans="2:10" ht="30">
      <c r="B1413" s="1733">
        <v>93957</v>
      </c>
      <c r="C1413" s="2004" t="s">
        <v>1324</v>
      </c>
      <c r="D1413" s="2003" t="s">
        <v>28</v>
      </c>
      <c r="E1413" s="2005">
        <f t="shared" si="44"/>
        <v>159.30000000000001</v>
      </c>
      <c r="F1413" s="2078">
        <f t="shared" si="45"/>
        <v>93957</v>
      </c>
      <c r="G1413" s="1529"/>
      <c r="H1413" s="2005">
        <v>149.88</v>
      </c>
      <c r="I1413" s="2005">
        <v>159.30000000000001</v>
      </c>
      <c r="J1413" s="1992"/>
    </row>
    <row r="1414" spans="2:10" ht="30">
      <c r="B1414" s="1734">
        <v>93958</v>
      </c>
      <c r="C1414" s="1994" t="s">
        <v>2859</v>
      </c>
      <c r="D1414" s="1993" t="s">
        <v>28</v>
      </c>
      <c r="E1414" s="2002">
        <f t="shared" si="44"/>
        <v>147.46</v>
      </c>
      <c r="F1414" s="2078">
        <f t="shared" si="45"/>
        <v>93958</v>
      </c>
      <c r="G1414" s="1529"/>
      <c r="H1414" s="2002">
        <v>139.1</v>
      </c>
      <c r="I1414" s="2002">
        <v>147.46</v>
      </c>
      <c r="J1414" s="1992"/>
    </row>
    <row r="1415" spans="2:10" ht="30">
      <c r="B1415" s="1733">
        <v>93959</v>
      </c>
      <c r="C1415" s="2004" t="s">
        <v>2860</v>
      </c>
      <c r="D1415" s="2003" t="s">
        <v>28</v>
      </c>
      <c r="E1415" s="2005">
        <f t="shared" si="44"/>
        <v>140.51</v>
      </c>
      <c r="F1415" s="2078">
        <f t="shared" si="45"/>
        <v>93959</v>
      </c>
      <c r="G1415" s="1529"/>
      <c r="H1415" s="2005">
        <v>132.74</v>
      </c>
      <c r="I1415" s="2005">
        <v>140.51</v>
      </c>
      <c r="J1415" s="1992"/>
    </row>
    <row r="1416" spans="2:10" ht="30">
      <c r="B1416" s="1734">
        <v>93960</v>
      </c>
      <c r="C1416" s="1994" t="s">
        <v>1325</v>
      </c>
      <c r="D1416" s="1993" t="s">
        <v>28</v>
      </c>
      <c r="E1416" s="2002">
        <f t="shared" si="44"/>
        <v>135.59</v>
      </c>
      <c r="F1416" s="2078">
        <f t="shared" si="45"/>
        <v>93960</v>
      </c>
      <c r="G1416" s="1529"/>
      <c r="H1416" s="2002">
        <v>128.25</v>
      </c>
      <c r="I1416" s="2002">
        <v>135.59</v>
      </c>
      <c r="J1416" s="1992"/>
    </row>
    <row r="1417" spans="2:10" ht="30">
      <c r="B1417" s="1733">
        <v>93961</v>
      </c>
      <c r="C1417" s="2004" t="s">
        <v>2861</v>
      </c>
      <c r="D1417" s="2003" t="s">
        <v>28</v>
      </c>
      <c r="E1417" s="2005">
        <f t="shared" si="44"/>
        <v>131.75</v>
      </c>
      <c r="F1417" s="2078">
        <f t="shared" si="45"/>
        <v>93961</v>
      </c>
      <c r="G1417" s="1529"/>
      <c r="H1417" s="2005">
        <v>124.74</v>
      </c>
      <c r="I1417" s="2005">
        <v>131.75</v>
      </c>
      <c r="J1417" s="1992"/>
    </row>
    <row r="1418" spans="2:10" ht="30">
      <c r="B1418" s="1734">
        <v>93962</v>
      </c>
      <c r="C1418" s="1994" t="s">
        <v>1326</v>
      </c>
      <c r="D1418" s="1993" t="s">
        <v>28</v>
      </c>
      <c r="E1418" s="2002">
        <f t="shared" si="44"/>
        <v>144.03</v>
      </c>
      <c r="F1418" s="2078">
        <f t="shared" si="45"/>
        <v>93962</v>
      </c>
      <c r="G1418" s="1529"/>
      <c r="H1418" s="2002">
        <v>135.13</v>
      </c>
      <c r="I1418" s="2002">
        <v>144.03</v>
      </c>
      <c r="J1418" s="1992"/>
    </row>
    <row r="1419" spans="2:10" ht="30">
      <c r="B1419" s="1733">
        <v>93963</v>
      </c>
      <c r="C1419" s="2004" t="s">
        <v>2862</v>
      </c>
      <c r="D1419" s="2003" t="s">
        <v>28</v>
      </c>
      <c r="E1419" s="2005">
        <f t="shared" si="44"/>
        <v>132.82</v>
      </c>
      <c r="F1419" s="2078">
        <f t="shared" si="45"/>
        <v>93963</v>
      </c>
      <c r="G1419" s="1529"/>
      <c r="H1419" s="2005">
        <v>124.92</v>
      </c>
      <c r="I1419" s="2005">
        <v>132.82</v>
      </c>
      <c r="J1419" s="1992"/>
    </row>
    <row r="1420" spans="2:10" ht="30">
      <c r="B1420" s="1734">
        <v>93964</v>
      </c>
      <c r="C1420" s="1994" t="s">
        <v>2863</v>
      </c>
      <c r="D1420" s="1993" t="s">
        <v>28</v>
      </c>
      <c r="E1420" s="2002">
        <f t="shared" si="44"/>
        <v>126.2</v>
      </c>
      <c r="F1420" s="2078">
        <f t="shared" si="45"/>
        <v>93964</v>
      </c>
      <c r="G1420" s="1529"/>
      <c r="H1420" s="2002">
        <v>118.87</v>
      </c>
      <c r="I1420" s="2002">
        <v>126.2</v>
      </c>
      <c r="J1420" s="1992"/>
    </row>
    <row r="1421" spans="2:10" ht="30">
      <c r="B1421" s="1733">
        <v>93965</v>
      </c>
      <c r="C1421" s="2004" t="s">
        <v>2864</v>
      </c>
      <c r="D1421" s="2003" t="s">
        <v>28</v>
      </c>
      <c r="E1421" s="2005">
        <f t="shared" si="44"/>
        <v>119.92</v>
      </c>
      <c r="F1421" s="2078">
        <f t="shared" si="45"/>
        <v>93965</v>
      </c>
      <c r="G1421" s="1529"/>
      <c r="H1421" s="2005">
        <v>113.14</v>
      </c>
      <c r="I1421" s="2005">
        <v>119.92</v>
      </c>
      <c r="J1421" s="1992"/>
    </row>
    <row r="1422" spans="2:10" ht="30">
      <c r="B1422" s="1734">
        <v>93966</v>
      </c>
      <c r="C1422" s="1994" t="s">
        <v>2865</v>
      </c>
      <c r="D1422" s="1993" t="s">
        <v>28</v>
      </c>
      <c r="E1422" s="2002">
        <f t="shared" si="44"/>
        <v>117.78</v>
      </c>
      <c r="F1422" s="2078">
        <f t="shared" si="45"/>
        <v>93966</v>
      </c>
      <c r="G1422" s="1529"/>
      <c r="H1422" s="2002">
        <v>111.17</v>
      </c>
      <c r="I1422" s="2002">
        <v>117.78</v>
      </c>
      <c r="J1422" s="1992"/>
    </row>
    <row r="1423" spans="2:10" ht="30">
      <c r="B1423" s="1733">
        <v>93967</v>
      </c>
      <c r="C1423" s="2004" t="s">
        <v>1327</v>
      </c>
      <c r="D1423" s="2003" t="s">
        <v>28</v>
      </c>
      <c r="E1423" s="2005">
        <f t="shared" si="44"/>
        <v>149.82</v>
      </c>
      <c r="F1423" s="2078">
        <f t="shared" si="45"/>
        <v>93967</v>
      </c>
      <c r="G1423" s="1529"/>
      <c r="H1423" s="2005">
        <v>140.75</v>
      </c>
      <c r="I1423" s="2005">
        <v>149.82</v>
      </c>
      <c r="J1423" s="1992"/>
    </row>
    <row r="1424" spans="2:10" ht="30">
      <c r="B1424" s="1734">
        <v>93968</v>
      </c>
      <c r="C1424" s="1994" t="s">
        <v>2866</v>
      </c>
      <c r="D1424" s="1993" t="s">
        <v>28</v>
      </c>
      <c r="E1424" s="2002">
        <f t="shared" si="44"/>
        <v>138.06</v>
      </c>
      <c r="F1424" s="2078">
        <f t="shared" si="45"/>
        <v>93968</v>
      </c>
      <c r="G1424" s="1529"/>
      <c r="H1424" s="2002">
        <v>130.02000000000001</v>
      </c>
      <c r="I1424" s="2002">
        <v>138.06</v>
      </c>
      <c r="J1424" s="1992"/>
    </row>
    <row r="1425" spans="2:10" ht="30">
      <c r="B1425" s="1733">
        <v>93969</v>
      </c>
      <c r="C1425" s="2004" t="s">
        <v>2867</v>
      </c>
      <c r="D1425" s="2003" t="s">
        <v>28</v>
      </c>
      <c r="E1425" s="2005">
        <f t="shared" si="44"/>
        <v>131.11000000000001</v>
      </c>
      <c r="F1425" s="2078">
        <f t="shared" si="45"/>
        <v>93969</v>
      </c>
      <c r="G1425" s="1529"/>
      <c r="H1425" s="2005">
        <v>123.68</v>
      </c>
      <c r="I1425" s="2005">
        <v>131.11000000000001</v>
      </c>
      <c r="J1425" s="1992"/>
    </row>
    <row r="1426" spans="2:10" ht="30">
      <c r="B1426" s="1734">
        <v>93970</v>
      </c>
      <c r="C1426" s="1994" t="s">
        <v>2868</v>
      </c>
      <c r="D1426" s="1993" t="s">
        <v>28</v>
      </c>
      <c r="E1426" s="2002">
        <f t="shared" si="44"/>
        <v>126.25</v>
      </c>
      <c r="F1426" s="2078">
        <f t="shared" si="45"/>
        <v>93970</v>
      </c>
      <c r="G1426" s="1529"/>
      <c r="H1426" s="2002">
        <v>119.21</v>
      </c>
      <c r="I1426" s="2002">
        <v>126.25</v>
      </c>
      <c r="J1426" s="1992"/>
    </row>
    <row r="1427" spans="2:10" ht="30">
      <c r="B1427" s="1733">
        <v>93971</v>
      </c>
      <c r="C1427" s="2004" t="s">
        <v>2869</v>
      </c>
      <c r="D1427" s="2003" t="s">
        <v>28</v>
      </c>
      <c r="E1427" s="2005">
        <f t="shared" si="44"/>
        <v>118.83</v>
      </c>
      <c r="F1427" s="2078">
        <f t="shared" si="45"/>
        <v>93971</v>
      </c>
      <c r="G1427" s="1529"/>
      <c r="H1427" s="2005">
        <v>112.25</v>
      </c>
      <c r="I1427" s="2005">
        <v>118.83</v>
      </c>
      <c r="J1427" s="1992"/>
    </row>
    <row r="1428" spans="2:10" ht="30">
      <c r="B1428" s="1734">
        <v>95108</v>
      </c>
      <c r="C1428" s="1994" t="s">
        <v>2870</v>
      </c>
      <c r="D1428" s="1993" t="s">
        <v>29</v>
      </c>
      <c r="E1428" s="2002">
        <f t="shared" si="44"/>
        <v>22.2</v>
      </c>
      <c r="F1428" s="2078">
        <f t="shared" si="45"/>
        <v>95108</v>
      </c>
      <c r="G1428" s="1529"/>
      <c r="H1428" s="2002">
        <v>20.329999999999998</v>
      </c>
      <c r="I1428" s="2002">
        <v>22.2</v>
      </c>
      <c r="J1428" s="1992"/>
    </row>
    <row r="1429" spans="2:10" ht="30">
      <c r="B1429" s="1733">
        <v>83690</v>
      </c>
      <c r="C1429" s="2004" t="s">
        <v>2871</v>
      </c>
      <c r="D1429" s="2003" t="s">
        <v>24</v>
      </c>
      <c r="E1429" s="2005">
        <f t="shared" si="44"/>
        <v>494.77</v>
      </c>
      <c r="F1429" s="2078">
        <f t="shared" si="45"/>
        <v>83690</v>
      </c>
      <c r="G1429" s="1529"/>
      <c r="H1429" s="2005">
        <v>457.18</v>
      </c>
      <c r="I1429" s="2005">
        <v>494.77</v>
      </c>
      <c r="J1429" s="1992"/>
    </row>
    <row r="1430" spans="2:10" ht="30">
      <c r="B1430" s="1734" t="s">
        <v>5672</v>
      </c>
      <c r="C1430" s="1994" t="s">
        <v>2872</v>
      </c>
      <c r="D1430" s="1993" t="s">
        <v>29</v>
      </c>
      <c r="E1430" s="2002">
        <f t="shared" si="44"/>
        <v>327.66000000000003</v>
      </c>
      <c r="F1430" s="2078" t="str">
        <f t="shared" si="45"/>
        <v>73799/001</v>
      </c>
      <c r="G1430" s="1529"/>
      <c r="H1430" s="2002">
        <v>318.33</v>
      </c>
      <c r="I1430" s="2002">
        <v>327.66000000000003</v>
      </c>
      <c r="J1430" s="1992"/>
    </row>
    <row r="1431" spans="2:10" ht="30">
      <c r="B1431" s="1733" t="s">
        <v>5673</v>
      </c>
      <c r="C1431" s="2004" t="s">
        <v>2873</v>
      </c>
      <c r="D1431" s="2003" t="s">
        <v>29</v>
      </c>
      <c r="E1431" s="2005">
        <f t="shared" si="44"/>
        <v>529.17999999999995</v>
      </c>
      <c r="F1431" s="2078" t="str">
        <f t="shared" si="45"/>
        <v>73856/001</v>
      </c>
      <c r="G1431" s="1529"/>
      <c r="H1431" s="2005">
        <v>492.08</v>
      </c>
      <c r="I1431" s="2005">
        <v>529.17999999999995</v>
      </c>
      <c r="J1431" s="1992"/>
    </row>
    <row r="1432" spans="2:10" ht="30">
      <c r="B1432" s="1734" t="s">
        <v>5674</v>
      </c>
      <c r="C1432" s="1994" t="s">
        <v>2874</v>
      </c>
      <c r="D1432" s="1993" t="s">
        <v>29</v>
      </c>
      <c r="E1432" s="2002">
        <f t="shared" si="44"/>
        <v>868.24</v>
      </c>
      <c r="F1432" s="2078" t="str">
        <f t="shared" si="45"/>
        <v>73856/002</v>
      </c>
      <c r="G1432" s="1529"/>
      <c r="H1432" s="2002">
        <v>808.23</v>
      </c>
      <c r="I1432" s="2002">
        <v>868.24</v>
      </c>
      <c r="J1432" s="1992"/>
    </row>
    <row r="1433" spans="2:10" ht="30">
      <c r="B1433" s="1733" t="s">
        <v>5675</v>
      </c>
      <c r="C1433" s="2004" t="s">
        <v>2875</v>
      </c>
      <c r="D1433" s="2003" t="s">
        <v>29</v>
      </c>
      <c r="E1433" s="2005">
        <f t="shared" si="44"/>
        <v>1302.46</v>
      </c>
      <c r="F1433" s="2078" t="str">
        <f t="shared" si="45"/>
        <v>73856/003</v>
      </c>
      <c r="G1433" s="1529"/>
      <c r="H1433" s="2005">
        <v>1213.5</v>
      </c>
      <c r="I1433" s="2005">
        <v>1302.46</v>
      </c>
      <c r="J1433" s="1992"/>
    </row>
    <row r="1434" spans="2:10" ht="30">
      <c r="B1434" s="1993" t="s">
        <v>5676</v>
      </c>
      <c r="C1434" s="1994" t="s">
        <v>2876</v>
      </c>
      <c r="D1434" s="1993" t="s">
        <v>29</v>
      </c>
      <c r="E1434" s="2002">
        <f t="shared" si="44"/>
        <v>1838.37</v>
      </c>
      <c r="F1434" s="2078" t="str">
        <f t="shared" si="45"/>
        <v>73856/004</v>
      </c>
      <c r="G1434" s="1529"/>
      <c r="H1434" s="2002">
        <v>1714.07</v>
      </c>
      <c r="I1434" s="2002">
        <v>1838.37</v>
      </c>
      <c r="J1434" s="1992"/>
    </row>
    <row r="1435" spans="2:10" ht="30">
      <c r="B1435" s="2003" t="s">
        <v>5677</v>
      </c>
      <c r="C1435" s="2004" t="s">
        <v>2877</v>
      </c>
      <c r="D1435" s="2003" t="s">
        <v>29</v>
      </c>
      <c r="E1435" s="2005">
        <f t="shared" si="44"/>
        <v>2481.12</v>
      </c>
      <c r="F1435" s="2078" t="str">
        <f t="shared" si="45"/>
        <v>73856/005</v>
      </c>
      <c r="G1435" s="1529"/>
      <c r="H1435" s="2005">
        <v>2314.83</v>
      </c>
      <c r="I1435" s="2005">
        <v>2481.12</v>
      </c>
      <c r="J1435" s="1992"/>
    </row>
    <row r="1436" spans="2:10" ht="30">
      <c r="B1436" s="1993" t="s">
        <v>5678</v>
      </c>
      <c r="C1436" s="1994" t="s">
        <v>2878</v>
      </c>
      <c r="D1436" s="1993" t="s">
        <v>29</v>
      </c>
      <c r="E1436" s="2002">
        <f t="shared" si="44"/>
        <v>748.19</v>
      </c>
      <c r="F1436" s="2078" t="str">
        <f t="shared" si="45"/>
        <v>73856/006</v>
      </c>
      <c r="G1436" s="1529"/>
      <c r="H1436" s="2002">
        <v>696.15</v>
      </c>
      <c r="I1436" s="2002">
        <v>748.19</v>
      </c>
      <c r="J1436" s="1992"/>
    </row>
    <row r="1437" spans="2:10" ht="30">
      <c r="B1437" s="2003" t="s">
        <v>5679</v>
      </c>
      <c r="C1437" s="2004" t="s">
        <v>2879</v>
      </c>
      <c r="D1437" s="2003" t="s">
        <v>29</v>
      </c>
      <c r="E1437" s="2005">
        <f t="shared" si="44"/>
        <v>1234.6600000000001</v>
      </c>
      <c r="F1437" s="2078" t="str">
        <f t="shared" si="45"/>
        <v>73856/007</v>
      </c>
      <c r="G1437" s="1529"/>
      <c r="H1437" s="2005">
        <v>1149.93</v>
      </c>
      <c r="I1437" s="2005">
        <v>1234.6600000000001</v>
      </c>
      <c r="J1437" s="1992"/>
    </row>
    <row r="1438" spans="2:10" ht="30">
      <c r="B1438" s="1993" t="s">
        <v>5680</v>
      </c>
      <c r="C1438" s="1994" t="s">
        <v>2880</v>
      </c>
      <c r="D1438" s="1993" t="s">
        <v>29</v>
      </c>
      <c r="E1438" s="2002">
        <f t="shared" si="44"/>
        <v>1855.24</v>
      </c>
      <c r="F1438" s="2078" t="str">
        <f t="shared" si="45"/>
        <v>73856/008</v>
      </c>
      <c r="G1438" s="1529"/>
      <c r="H1438" s="2002">
        <v>1729.26</v>
      </c>
      <c r="I1438" s="2002">
        <v>1855.24</v>
      </c>
      <c r="J1438" s="1992"/>
    </row>
    <row r="1439" spans="2:10" ht="30">
      <c r="B1439" s="2003" t="s">
        <v>5681</v>
      </c>
      <c r="C1439" s="2004" t="s">
        <v>2881</v>
      </c>
      <c r="D1439" s="2003" t="s">
        <v>29</v>
      </c>
      <c r="E1439" s="2005">
        <f t="shared" si="44"/>
        <v>2324.6799999999998</v>
      </c>
      <c r="F1439" s="2078" t="str">
        <f t="shared" si="45"/>
        <v>73856/009</v>
      </c>
      <c r="G1439" s="1529"/>
      <c r="H1439" s="2005">
        <v>2166.96</v>
      </c>
      <c r="I1439" s="2005">
        <v>2324.6799999999998</v>
      </c>
      <c r="J1439" s="1992"/>
    </row>
    <row r="1440" spans="2:10" ht="30">
      <c r="B1440" s="1993" t="s">
        <v>5682</v>
      </c>
      <c r="C1440" s="1994" t="s">
        <v>923</v>
      </c>
      <c r="D1440" s="1993" t="s">
        <v>29</v>
      </c>
      <c r="E1440" s="2002">
        <f t="shared" si="44"/>
        <v>3527.11</v>
      </c>
      <c r="F1440" s="2078" t="str">
        <f t="shared" si="45"/>
        <v>73856/010</v>
      </c>
      <c r="G1440" s="1529"/>
      <c r="H1440" s="2002">
        <v>3291.52</v>
      </c>
      <c r="I1440" s="2002">
        <v>3527.11</v>
      </c>
      <c r="J1440" s="1992"/>
    </row>
    <row r="1441" spans="2:10" ht="30">
      <c r="B1441" s="2003" t="s">
        <v>5683</v>
      </c>
      <c r="C1441" s="2004" t="s">
        <v>2882</v>
      </c>
      <c r="D1441" s="2003" t="s">
        <v>29</v>
      </c>
      <c r="E1441" s="2005">
        <f t="shared" si="44"/>
        <v>966.77</v>
      </c>
      <c r="F1441" s="2078" t="str">
        <f t="shared" si="45"/>
        <v>73856/011</v>
      </c>
      <c r="G1441" s="1529"/>
      <c r="H1441" s="2005">
        <v>899.81</v>
      </c>
      <c r="I1441" s="2005">
        <v>966.77</v>
      </c>
      <c r="J1441" s="1992"/>
    </row>
    <row r="1442" spans="2:10" ht="30">
      <c r="B1442" s="1993" t="s">
        <v>5684</v>
      </c>
      <c r="C1442" s="1994" t="s">
        <v>2883</v>
      </c>
      <c r="D1442" s="1993" t="s">
        <v>29</v>
      </c>
      <c r="E1442" s="2002">
        <f t="shared" si="44"/>
        <v>1600.65</v>
      </c>
      <c r="F1442" s="2078" t="str">
        <f t="shared" si="45"/>
        <v>73856/012</v>
      </c>
      <c r="G1442" s="1529"/>
      <c r="H1442" s="2002">
        <v>1491.21</v>
      </c>
      <c r="I1442" s="2002">
        <v>1600.65</v>
      </c>
      <c r="J1442" s="1992"/>
    </row>
    <row r="1443" spans="2:10" ht="30">
      <c r="B1443" s="2003" t="s">
        <v>5685</v>
      </c>
      <c r="C1443" s="2004" t="s">
        <v>2884</v>
      </c>
      <c r="D1443" s="2003" t="s">
        <v>29</v>
      </c>
      <c r="E1443" s="2005">
        <f t="shared" si="44"/>
        <v>2407.67</v>
      </c>
      <c r="F1443" s="2078" t="str">
        <f t="shared" si="45"/>
        <v>73856/013</v>
      </c>
      <c r="G1443" s="1529"/>
      <c r="H1443" s="2005">
        <v>2244.67</v>
      </c>
      <c r="I1443" s="2005">
        <v>2407.67</v>
      </c>
      <c r="J1443" s="1992"/>
    </row>
    <row r="1444" spans="2:10" ht="30">
      <c r="B1444" s="1993" t="s">
        <v>5686</v>
      </c>
      <c r="C1444" s="1994" t="s">
        <v>2885</v>
      </c>
      <c r="D1444" s="1993" t="s">
        <v>29</v>
      </c>
      <c r="E1444" s="2002">
        <f t="shared" si="44"/>
        <v>3395.89</v>
      </c>
      <c r="F1444" s="2078" t="str">
        <f t="shared" si="45"/>
        <v>73856/014</v>
      </c>
      <c r="G1444" s="1529"/>
      <c r="H1444" s="2002">
        <v>3167.88</v>
      </c>
      <c r="I1444" s="2002">
        <v>3395.89</v>
      </c>
      <c r="J1444" s="1992"/>
    </row>
    <row r="1445" spans="2:10" ht="30">
      <c r="B1445" s="2003" t="s">
        <v>5687</v>
      </c>
      <c r="C1445" s="2004" t="s">
        <v>2886</v>
      </c>
      <c r="D1445" s="2003" t="s">
        <v>29</v>
      </c>
      <c r="E1445" s="2005">
        <f t="shared" si="44"/>
        <v>4573.18</v>
      </c>
      <c r="F1445" s="2078" t="str">
        <f t="shared" si="45"/>
        <v>73856/015</v>
      </c>
      <c r="G1445" s="1529"/>
      <c r="H1445" s="2005">
        <v>4268.28</v>
      </c>
      <c r="I1445" s="2005">
        <v>4573.18</v>
      </c>
      <c r="J1445" s="1992"/>
    </row>
    <row r="1446" spans="2:10" ht="30">
      <c r="B1446" s="1993" t="s">
        <v>5688</v>
      </c>
      <c r="C1446" s="1994" t="s">
        <v>2887</v>
      </c>
      <c r="D1446" s="1993" t="s">
        <v>29</v>
      </c>
      <c r="E1446" s="2002">
        <f t="shared" si="44"/>
        <v>1374.59</v>
      </c>
      <c r="F1446" s="2078" t="str">
        <f t="shared" si="45"/>
        <v>74224/001</v>
      </c>
      <c r="G1446" s="1529"/>
      <c r="H1446" s="2002">
        <v>1317</v>
      </c>
      <c r="I1446" s="2002">
        <v>1374.59</v>
      </c>
      <c r="J1446" s="1992"/>
    </row>
    <row r="1447" spans="2:10" ht="30">
      <c r="B1447" s="2003">
        <v>83659</v>
      </c>
      <c r="C1447" s="2004" t="s">
        <v>2888</v>
      </c>
      <c r="D1447" s="2003" t="s">
        <v>29</v>
      </c>
      <c r="E1447" s="2005">
        <f t="shared" si="44"/>
        <v>745.36</v>
      </c>
      <c r="F1447" s="2078">
        <f t="shared" si="45"/>
        <v>83659</v>
      </c>
      <c r="G1447" s="1529"/>
      <c r="H1447" s="2005">
        <v>696.49</v>
      </c>
      <c r="I1447" s="2005">
        <v>745.36</v>
      </c>
      <c r="J1447" s="1992"/>
    </row>
    <row r="1448" spans="2:10">
      <c r="B1448" s="1993">
        <v>83716</v>
      </c>
      <c r="C1448" s="1994" t="s">
        <v>2889</v>
      </c>
      <c r="D1448" s="1993" t="s">
        <v>29</v>
      </c>
      <c r="E1448" s="2002">
        <f t="shared" si="44"/>
        <v>326.86</v>
      </c>
      <c r="F1448" s="2078">
        <f t="shared" si="45"/>
        <v>83716</v>
      </c>
      <c r="G1448" s="1529"/>
      <c r="H1448" s="2002">
        <v>317.60000000000002</v>
      </c>
      <c r="I1448" s="2002">
        <v>326.86</v>
      </c>
      <c r="J1448" s="1992"/>
    </row>
    <row r="1449" spans="2:10" ht="30">
      <c r="B1449" s="2003">
        <v>97976</v>
      </c>
      <c r="C1449" s="2004" t="s">
        <v>7664</v>
      </c>
      <c r="D1449" s="2003" t="s">
        <v>29</v>
      </c>
      <c r="E1449" s="2005">
        <f t="shared" si="44"/>
        <v>823.36</v>
      </c>
      <c r="F1449" s="2078">
        <f t="shared" si="45"/>
        <v>97976</v>
      </c>
      <c r="G1449" s="1529"/>
      <c r="H1449" s="2005">
        <v>779.07</v>
      </c>
      <c r="I1449" s="2005">
        <v>823.36</v>
      </c>
      <c r="J1449" s="1992"/>
    </row>
    <row r="1450" spans="2:10" ht="30">
      <c r="B1450" s="1993">
        <v>97977</v>
      </c>
      <c r="C1450" s="1994" t="s">
        <v>7665</v>
      </c>
      <c r="D1450" s="1993" t="s">
        <v>29</v>
      </c>
      <c r="E1450" s="2002">
        <f t="shared" si="44"/>
        <v>1200.19</v>
      </c>
      <c r="F1450" s="2078">
        <f t="shared" si="45"/>
        <v>97977</v>
      </c>
      <c r="G1450" s="1529"/>
      <c r="H1450" s="2002">
        <v>1133.79</v>
      </c>
      <c r="I1450" s="2002">
        <v>1200.19</v>
      </c>
      <c r="J1450" s="1992"/>
    </row>
    <row r="1451" spans="2:10" ht="30">
      <c r="B1451" s="1733">
        <v>97980</v>
      </c>
      <c r="C1451" s="2004" t="s">
        <v>7666</v>
      </c>
      <c r="D1451" s="2003" t="s">
        <v>29</v>
      </c>
      <c r="E1451" s="2005">
        <f t="shared" si="44"/>
        <v>1538.38</v>
      </c>
      <c r="F1451" s="2078">
        <f t="shared" si="45"/>
        <v>97980</v>
      </c>
      <c r="G1451" s="1529"/>
      <c r="H1451" s="2005">
        <v>1455.82</v>
      </c>
      <c r="I1451" s="2005">
        <v>1538.38</v>
      </c>
      <c r="J1451" s="1992"/>
    </row>
    <row r="1452" spans="2:10" ht="30">
      <c r="B1452" s="1734">
        <v>97981</v>
      </c>
      <c r="C1452" s="1994" t="s">
        <v>7667</v>
      </c>
      <c r="D1452" s="1993" t="s">
        <v>28</v>
      </c>
      <c r="E1452" s="2002">
        <f t="shared" si="44"/>
        <v>922.74</v>
      </c>
      <c r="F1452" s="2078">
        <f t="shared" si="45"/>
        <v>97981</v>
      </c>
      <c r="G1452" s="1529"/>
      <c r="H1452" s="2002">
        <v>867.54</v>
      </c>
      <c r="I1452" s="2002">
        <v>922.74</v>
      </c>
      <c r="J1452" s="1992"/>
    </row>
    <row r="1453" spans="2:10">
      <c r="B1453" s="1733">
        <v>97983</v>
      </c>
      <c r="C1453" s="2004" t="s">
        <v>7668</v>
      </c>
      <c r="D1453" s="2003" t="s">
        <v>28</v>
      </c>
      <c r="E1453" s="2005">
        <f t="shared" si="44"/>
        <v>374.32</v>
      </c>
      <c r="F1453" s="2078">
        <f t="shared" si="45"/>
        <v>97983</v>
      </c>
      <c r="G1453" s="1529"/>
      <c r="H1453" s="2005">
        <v>369.11</v>
      </c>
      <c r="I1453" s="2005">
        <v>374.32</v>
      </c>
      <c r="J1453" s="1992"/>
    </row>
    <row r="1454" spans="2:10" ht="30">
      <c r="B1454" s="1734">
        <v>97985</v>
      </c>
      <c r="C1454" s="1994" t="s">
        <v>7669</v>
      </c>
      <c r="D1454" s="1993" t="s">
        <v>28</v>
      </c>
      <c r="E1454" s="2002">
        <f t="shared" si="44"/>
        <v>1118.1400000000001</v>
      </c>
      <c r="F1454" s="2078">
        <f t="shared" si="45"/>
        <v>97985</v>
      </c>
      <c r="G1454" s="1529"/>
      <c r="H1454" s="2002">
        <v>1050.52</v>
      </c>
      <c r="I1454" s="2002">
        <v>1118.1400000000001</v>
      </c>
      <c r="J1454" s="1992"/>
    </row>
    <row r="1455" spans="2:10" ht="30">
      <c r="B1455" s="1733">
        <v>97987</v>
      </c>
      <c r="C1455" s="2004" t="s">
        <v>7670</v>
      </c>
      <c r="D1455" s="2003" t="s">
        <v>28</v>
      </c>
      <c r="E1455" s="2005">
        <f t="shared" si="44"/>
        <v>418.61</v>
      </c>
      <c r="F1455" s="2078">
        <f t="shared" si="45"/>
        <v>97987</v>
      </c>
      <c r="G1455" s="1529"/>
      <c r="H1455" s="2005">
        <v>412.44</v>
      </c>
      <c r="I1455" s="2005">
        <v>418.61</v>
      </c>
      <c r="J1455" s="1992"/>
    </row>
    <row r="1456" spans="2:10" ht="30">
      <c r="B1456" s="1734">
        <v>97988</v>
      </c>
      <c r="C1456" s="1994" t="s">
        <v>7671</v>
      </c>
      <c r="D1456" s="1993" t="s">
        <v>29</v>
      </c>
      <c r="E1456" s="2002">
        <f t="shared" si="44"/>
        <v>2227.39</v>
      </c>
      <c r="F1456" s="2078">
        <f t="shared" si="45"/>
        <v>97988</v>
      </c>
      <c r="G1456" s="1529"/>
      <c r="H1456" s="2002">
        <v>2111.25</v>
      </c>
      <c r="I1456" s="2002">
        <v>2227.39</v>
      </c>
      <c r="J1456" s="1992"/>
    </row>
    <row r="1457" spans="2:10" ht="30">
      <c r="B1457" s="1733">
        <v>97989</v>
      </c>
      <c r="C1457" s="2004" t="s">
        <v>7672</v>
      </c>
      <c r="D1457" s="2003" t="s">
        <v>28</v>
      </c>
      <c r="E1457" s="2005">
        <f t="shared" si="44"/>
        <v>1313.56</v>
      </c>
      <c r="F1457" s="2078">
        <f t="shared" si="45"/>
        <v>97989</v>
      </c>
      <c r="G1457" s="1529"/>
      <c r="H1457" s="2005">
        <v>1233.5</v>
      </c>
      <c r="I1457" s="2005">
        <v>1313.56</v>
      </c>
      <c r="J1457" s="1992"/>
    </row>
    <row r="1458" spans="2:10" ht="30">
      <c r="B1458" s="1734">
        <v>97991</v>
      </c>
      <c r="C1458" s="1994" t="s">
        <v>7673</v>
      </c>
      <c r="D1458" s="1993" t="s">
        <v>28</v>
      </c>
      <c r="E1458" s="2002">
        <f t="shared" si="44"/>
        <v>652.83000000000004</v>
      </c>
      <c r="F1458" s="2078">
        <f t="shared" si="45"/>
        <v>97991</v>
      </c>
      <c r="G1458" s="1529"/>
      <c r="H1458" s="2002">
        <v>644.96</v>
      </c>
      <c r="I1458" s="2002">
        <v>652.83000000000004</v>
      </c>
      <c r="J1458" s="1992"/>
    </row>
    <row r="1459" spans="2:10" ht="30">
      <c r="B1459" s="1733">
        <v>97992</v>
      </c>
      <c r="C1459" s="2004" t="s">
        <v>7674</v>
      </c>
      <c r="D1459" s="2003" t="s">
        <v>29</v>
      </c>
      <c r="E1459" s="2005">
        <f t="shared" si="44"/>
        <v>2827.45</v>
      </c>
      <c r="F1459" s="2078">
        <f t="shared" si="45"/>
        <v>97992</v>
      </c>
      <c r="G1459" s="1529"/>
      <c r="H1459" s="2005">
        <v>2683.93</v>
      </c>
      <c r="I1459" s="2005">
        <v>2827.45</v>
      </c>
      <c r="J1459" s="1992"/>
    </row>
    <row r="1460" spans="2:10" ht="30">
      <c r="B1460" s="1734">
        <v>97993</v>
      </c>
      <c r="C1460" s="1994" t="s">
        <v>7675</v>
      </c>
      <c r="D1460" s="1993" t="s">
        <v>28</v>
      </c>
      <c r="E1460" s="2002">
        <f t="shared" si="44"/>
        <v>1606.65</v>
      </c>
      <c r="F1460" s="2078">
        <f t="shared" si="45"/>
        <v>97993</v>
      </c>
      <c r="G1460" s="1529"/>
      <c r="H1460" s="2002">
        <v>1507.96</v>
      </c>
      <c r="I1460" s="2002">
        <v>1606.65</v>
      </c>
      <c r="J1460" s="1992"/>
    </row>
    <row r="1461" spans="2:10" ht="30">
      <c r="B1461" s="1733">
        <v>97994</v>
      </c>
      <c r="C1461" s="2004" t="s">
        <v>7676</v>
      </c>
      <c r="D1461" s="2003" t="s">
        <v>29</v>
      </c>
      <c r="E1461" s="2005">
        <f t="shared" si="44"/>
        <v>1952.51</v>
      </c>
      <c r="F1461" s="2078">
        <f t="shared" si="45"/>
        <v>97994</v>
      </c>
      <c r="G1461" s="1529"/>
      <c r="H1461" s="2005">
        <v>1852.17</v>
      </c>
      <c r="I1461" s="2005">
        <v>1952.51</v>
      </c>
      <c r="J1461" s="1992"/>
    </row>
    <row r="1462" spans="2:10" ht="30">
      <c r="B1462" s="1734">
        <v>97995</v>
      </c>
      <c r="C1462" s="1994" t="s">
        <v>7677</v>
      </c>
      <c r="D1462" s="1993" t="s">
        <v>28</v>
      </c>
      <c r="E1462" s="2002">
        <f t="shared" si="44"/>
        <v>1005.28</v>
      </c>
      <c r="F1462" s="2078">
        <f t="shared" si="45"/>
        <v>97995</v>
      </c>
      <c r="G1462" s="1529"/>
      <c r="H1462" s="2002">
        <v>945.92</v>
      </c>
      <c r="I1462" s="2002">
        <v>1005.28</v>
      </c>
      <c r="J1462" s="1992"/>
    </row>
    <row r="1463" spans="2:10" ht="30">
      <c r="B1463" s="1733">
        <v>97996</v>
      </c>
      <c r="C1463" s="2004" t="s">
        <v>7678</v>
      </c>
      <c r="D1463" s="2003" t="s">
        <v>29</v>
      </c>
      <c r="E1463" s="2005">
        <f t="shared" si="44"/>
        <v>2467.0700000000002</v>
      </c>
      <c r="F1463" s="2078">
        <f t="shared" si="45"/>
        <v>97996</v>
      </c>
      <c r="G1463" s="1529"/>
      <c r="H1463" s="2005">
        <v>2341.3200000000002</v>
      </c>
      <c r="I1463" s="2005">
        <v>2467.0700000000002</v>
      </c>
      <c r="J1463" s="1992"/>
    </row>
    <row r="1464" spans="2:10" ht="30">
      <c r="B1464" s="1734">
        <v>97997</v>
      </c>
      <c r="C1464" s="1994" t="s">
        <v>7679</v>
      </c>
      <c r="D1464" s="1993" t="s">
        <v>28</v>
      </c>
      <c r="E1464" s="2002">
        <f t="shared" si="44"/>
        <v>1204.23</v>
      </c>
      <c r="F1464" s="2078">
        <f t="shared" si="45"/>
        <v>97997</v>
      </c>
      <c r="G1464" s="1529"/>
      <c r="H1464" s="2002">
        <v>1132.95</v>
      </c>
      <c r="I1464" s="2002">
        <v>1204.23</v>
      </c>
      <c r="J1464" s="1992"/>
    </row>
    <row r="1465" spans="2:10" ht="30">
      <c r="B1465" s="1733">
        <v>97999</v>
      </c>
      <c r="C1465" s="2004" t="s">
        <v>7680</v>
      </c>
      <c r="D1465" s="2003" t="s">
        <v>28</v>
      </c>
      <c r="E1465" s="2005">
        <f t="shared" si="44"/>
        <v>1403.19</v>
      </c>
      <c r="F1465" s="2078">
        <f t="shared" si="45"/>
        <v>97999</v>
      </c>
      <c r="G1465" s="1529"/>
      <c r="H1465" s="2005">
        <v>1320</v>
      </c>
      <c r="I1465" s="2005">
        <v>1403.19</v>
      </c>
      <c r="J1465" s="1992"/>
    </row>
    <row r="1466" spans="2:10" ht="30">
      <c r="B1466" s="1734">
        <v>98001</v>
      </c>
      <c r="C1466" s="1994" t="s">
        <v>7681</v>
      </c>
      <c r="D1466" s="1993" t="s">
        <v>28</v>
      </c>
      <c r="E1466" s="2002">
        <f t="shared" si="44"/>
        <v>1602.12</v>
      </c>
      <c r="F1466" s="2078">
        <f t="shared" si="45"/>
        <v>98001</v>
      </c>
      <c r="G1466" s="1529"/>
      <c r="H1466" s="2002">
        <v>1507.02</v>
      </c>
      <c r="I1466" s="2002">
        <v>1602.12</v>
      </c>
      <c r="J1466" s="1992"/>
    </row>
    <row r="1467" spans="2:10" ht="30">
      <c r="B1467" s="1733">
        <v>98002</v>
      </c>
      <c r="C1467" s="2004" t="s">
        <v>7682</v>
      </c>
      <c r="D1467" s="2003" t="s">
        <v>29</v>
      </c>
      <c r="E1467" s="2005">
        <f t="shared" si="44"/>
        <v>4035.2</v>
      </c>
      <c r="F1467" s="2078">
        <f t="shared" si="45"/>
        <v>98002</v>
      </c>
      <c r="G1467" s="1529"/>
      <c r="H1467" s="2005">
        <v>3833.17</v>
      </c>
      <c r="I1467" s="2005">
        <v>4035.2</v>
      </c>
      <c r="J1467" s="1992"/>
    </row>
    <row r="1468" spans="2:10" ht="30">
      <c r="B1468" s="1734">
        <v>98003</v>
      </c>
      <c r="C1468" s="1994" t="s">
        <v>7683</v>
      </c>
      <c r="D1468" s="1993" t="s">
        <v>28</v>
      </c>
      <c r="E1468" s="2002">
        <f t="shared" si="44"/>
        <v>1801.11</v>
      </c>
      <c r="F1468" s="2078">
        <f t="shared" si="45"/>
        <v>98003</v>
      </c>
      <c r="G1468" s="1529"/>
      <c r="H1468" s="2002">
        <v>1694.08</v>
      </c>
      <c r="I1468" s="2002">
        <v>1801.11</v>
      </c>
      <c r="J1468" s="1992"/>
    </row>
    <row r="1469" spans="2:10" ht="30">
      <c r="B1469" s="1733">
        <v>98005</v>
      </c>
      <c r="C1469" s="2004" t="s">
        <v>7684</v>
      </c>
      <c r="D1469" s="2003" t="s">
        <v>28</v>
      </c>
      <c r="E1469" s="2005">
        <f t="shared" si="44"/>
        <v>2000.06</v>
      </c>
      <c r="F1469" s="2078">
        <f t="shared" si="45"/>
        <v>98005</v>
      </c>
      <c r="G1469" s="1529"/>
      <c r="H1469" s="2005">
        <v>1881.12</v>
      </c>
      <c r="I1469" s="2005">
        <v>2000.06</v>
      </c>
      <c r="J1469" s="1992"/>
    </row>
    <row r="1470" spans="2:10" ht="30">
      <c r="B1470" s="1734">
        <v>98006</v>
      </c>
      <c r="C1470" s="1994" t="s">
        <v>7685</v>
      </c>
      <c r="D1470" s="1993" t="s">
        <v>29</v>
      </c>
      <c r="E1470" s="2002">
        <f t="shared" si="44"/>
        <v>5070.46</v>
      </c>
      <c r="F1470" s="2078">
        <f t="shared" si="45"/>
        <v>98006</v>
      </c>
      <c r="G1470" s="1529"/>
      <c r="H1470" s="2002">
        <v>4817.55</v>
      </c>
      <c r="I1470" s="2002">
        <v>5070.46</v>
      </c>
      <c r="J1470" s="1992"/>
    </row>
    <row r="1471" spans="2:10" ht="30">
      <c r="B1471" s="1733">
        <v>98007</v>
      </c>
      <c r="C1471" s="2004" t="s">
        <v>7686</v>
      </c>
      <c r="D1471" s="2003" t="s">
        <v>28</v>
      </c>
      <c r="E1471" s="2005">
        <f t="shared" si="44"/>
        <v>2199.0100000000002</v>
      </c>
      <c r="F1471" s="2078">
        <f t="shared" si="45"/>
        <v>98007</v>
      </c>
      <c r="G1471" s="1529"/>
      <c r="H1471" s="2005">
        <v>2068.15</v>
      </c>
      <c r="I1471" s="2005">
        <v>2199.0100000000002</v>
      </c>
      <c r="J1471" s="1992"/>
    </row>
    <row r="1472" spans="2:10" ht="30">
      <c r="B1472" s="1734">
        <v>98008</v>
      </c>
      <c r="C1472" s="1994" t="s">
        <v>7687</v>
      </c>
      <c r="D1472" s="1993" t="s">
        <v>29</v>
      </c>
      <c r="E1472" s="2002">
        <f t="shared" si="44"/>
        <v>3053.5</v>
      </c>
      <c r="F1472" s="2078">
        <f t="shared" si="45"/>
        <v>98008</v>
      </c>
      <c r="G1472" s="1529"/>
      <c r="H1472" s="2002">
        <v>2902.09</v>
      </c>
      <c r="I1472" s="2002">
        <v>3053.5</v>
      </c>
      <c r="J1472" s="1992"/>
    </row>
    <row r="1473" spans="2:10" ht="30">
      <c r="B1473" s="1733">
        <v>98009</v>
      </c>
      <c r="C1473" s="2004" t="s">
        <v>7688</v>
      </c>
      <c r="D1473" s="2003" t="s">
        <v>28</v>
      </c>
      <c r="E1473" s="2005">
        <f t="shared" si="44"/>
        <v>1403.19</v>
      </c>
      <c r="F1473" s="2078">
        <f t="shared" si="45"/>
        <v>98009</v>
      </c>
      <c r="G1473" s="1529"/>
      <c r="H1473" s="2005">
        <v>1320</v>
      </c>
      <c r="I1473" s="2005">
        <v>1403.19</v>
      </c>
      <c r="J1473" s="1992"/>
    </row>
    <row r="1474" spans="2:10" ht="30">
      <c r="B1474" s="1734">
        <v>98010</v>
      </c>
      <c r="C1474" s="1994" t="s">
        <v>7689</v>
      </c>
      <c r="D1474" s="1993" t="s">
        <v>29</v>
      </c>
      <c r="E1474" s="2002">
        <f t="shared" si="44"/>
        <v>3719.48</v>
      </c>
      <c r="F1474" s="2078">
        <f t="shared" si="45"/>
        <v>98010</v>
      </c>
      <c r="G1474" s="1529"/>
      <c r="H1474" s="2002">
        <v>3538.06</v>
      </c>
      <c r="I1474" s="2002">
        <v>3719.48</v>
      </c>
      <c r="J1474" s="1992"/>
    </row>
    <row r="1475" spans="2:10" ht="30">
      <c r="B1475" s="1733">
        <v>98011</v>
      </c>
      <c r="C1475" s="2004" t="s">
        <v>7690</v>
      </c>
      <c r="D1475" s="2003" t="s">
        <v>28</v>
      </c>
      <c r="E1475" s="2005">
        <f t="shared" ref="E1475:E1538" si="46">IF($K$2=$H$1,H1475,I1475)</f>
        <v>1602.12</v>
      </c>
      <c r="F1475" s="2078">
        <f t="shared" ref="F1475:F1538" si="47">IF(LEN($B1475)=7,CONCATENATE(MID($B1475,1,6),"00",RIGHT($B1475,1)),IF(LEN($B1475)=8,CONCATENATE(MID($B1475,1,6),"0",RIGHT($B1475,2)),$B1475))</f>
        <v>98011</v>
      </c>
      <c r="G1475" s="1529"/>
      <c r="H1475" s="2005">
        <v>1507.02</v>
      </c>
      <c r="I1475" s="2005">
        <v>1602.12</v>
      </c>
      <c r="J1475" s="1992"/>
    </row>
    <row r="1476" spans="2:10" ht="30">
      <c r="B1476" s="1734">
        <v>98012</v>
      </c>
      <c r="C1476" s="1994" t="s">
        <v>7691</v>
      </c>
      <c r="D1476" s="1993" t="s">
        <v>29</v>
      </c>
      <c r="E1476" s="2002">
        <f t="shared" si="46"/>
        <v>4366.1000000000004</v>
      </c>
      <c r="F1476" s="2078">
        <f t="shared" si="47"/>
        <v>98012</v>
      </c>
      <c r="G1476" s="1529"/>
      <c r="H1476" s="2002">
        <v>4154.67</v>
      </c>
      <c r="I1476" s="2002">
        <v>4366.1000000000004</v>
      </c>
      <c r="J1476" s="1992"/>
    </row>
    <row r="1477" spans="2:10" ht="30">
      <c r="B1477" s="1733">
        <v>98013</v>
      </c>
      <c r="C1477" s="2004" t="s">
        <v>7692</v>
      </c>
      <c r="D1477" s="2003" t="s">
        <v>28</v>
      </c>
      <c r="E1477" s="2005">
        <f t="shared" si="46"/>
        <v>1801.11</v>
      </c>
      <c r="F1477" s="2078">
        <f t="shared" si="47"/>
        <v>98013</v>
      </c>
      <c r="G1477" s="1529"/>
      <c r="H1477" s="2005">
        <v>1694.08</v>
      </c>
      <c r="I1477" s="2005">
        <v>1801.11</v>
      </c>
      <c r="J1477" s="1992"/>
    </row>
    <row r="1478" spans="2:10" ht="30">
      <c r="B1478" s="1734">
        <v>98014</v>
      </c>
      <c r="C1478" s="1994" t="s">
        <v>7693</v>
      </c>
      <c r="D1478" s="1993" t="s">
        <v>29</v>
      </c>
      <c r="E1478" s="2002">
        <f t="shared" si="46"/>
        <v>5012.6400000000003</v>
      </c>
      <c r="F1478" s="2078">
        <f t="shared" si="47"/>
        <v>98014</v>
      </c>
      <c r="G1478" s="1529"/>
      <c r="H1478" s="2002">
        <v>4771.17</v>
      </c>
      <c r="I1478" s="2002">
        <v>5012.6400000000003</v>
      </c>
      <c r="J1478" s="1992"/>
    </row>
    <row r="1479" spans="2:10" ht="30">
      <c r="B1479" s="1733">
        <v>98015</v>
      </c>
      <c r="C1479" s="2004" t="s">
        <v>7694</v>
      </c>
      <c r="D1479" s="2003" t="s">
        <v>28</v>
      </c>
      <c r="E1479" s="2005">
        <f t="shared" si="46"/>
        <v>2000.06</v>
      </c>
      <c r="F1479" s="2078">
        <f t="shared" si="47"/>
        <v>98015</v>
      </c>
      <c r="G1479" s="1529"/>
      <c r="H1479" s="2005">
        <v>1881.12</v>
      </c>
      <c r="I1479" s="2005">
        <v>2000.06</v>
      </c>
      <c r="J1479" s="1992"/>
    </row>
    <row r="1480" spans="2:10" ht="30">
      <c r="B1480" s="1734">
        <v>98016</v>
      </c>
      <c r="C1480" s="1994" t="s">
        <v>7695</v>
      </c>
      <c r="D1480" s="1993" t="s">
        <v>29</v>
      </c>
      <c r="E1480" s="2002">
        <f t="shared" si="46"/>
        <v>5659.24</v>
      </c>
      <c r="F1480" s="2078">
        <f t="shared" si="47"/>
        <v>98016</v>
      </c>
      <c r="G1480" s="1529"/>
      <c r="H1480" s="2002">
        <v>5387.81</v>
      </c>
      <c r="I1480" s="2002">
        <v>5659.24</v>
      </c>
      <c r="J1480" s="1992"/>
    </row>
    <row r="1481" spans="2:10" ht="30">
      <c r="B1481" s="1733">
        <v>98017</v>
      </c>
      <c r="C1481" s="2004" t="s">
        <v>7696</v>
      </c>
      <c r="D1481" s="2003" t="s">
        <v>28</v>
      </c>
      <c r="E1481" s="2005">
        <f t="shared" si="46"/>
        <v>2199.0100000000002</v>
      </c>
      <c r="F1481" s="2078">
        <f t="shared" si="47"/>
        <v>98017</v>
      </c>
      <c r="G1481" s="1529"/>
      <c r="H1481" s="2005">
        <v>2068.15</v>
      </c>
      <c r="I1481" s="2005">
        <v>2199.0100000000002</v>
      </c>
      <c r="J1481" s="1992"/>
    </row>
    <row r="1482" spans="2:10" ht="30">
      <c r="B1482" s="1734">
        <v>98018</v>
      </c>
      <c r="C1482" s="1994" t="s">
        <v>7697</v>
      </c>
      <c r="D1482" s="1993" t="s">
        <v>29</v>
      </c>
      <c r="E1482" s="2002">
        <f t="shared" si="46"/>
        <v>6305.82</v>
      </c>
      <c r="F1482" s="2078">
        <f t="shared" si="47"/>
        <v>98018</v>
      </c>
      <c r="G1482" s="1529"/>
      <c r="H1482" s="2002">
        <v>6004.41</v>
      </c>
      <c r="I1482" s="2002">
        <v>6305.82</v>
      </c>
      <c r="J1482" s="1992"/>
    </row>
    <row r="1483" spans="2:10" ht="30">
      <c r="B1483" s="1733">
        <v>98019</v>
      </c>
      <c r="C1483" s="2004" t="s">
        <v>7698</v>
      </c>
      <c r="D1483" s="2003" t="s">
        <v>28</v>
      </c>
      <c r="E1483" s="2005">
        <f t="shared" si="46"/>
        <v>2424.17</v>
      </c>
      <c r="F1483" s="2078">
        <f t="shared" si="47"/>
        <v>98019</v>
      </c>
      <c r="G1483" s="1529"/>
      <c r="H1483" s="2005">
        <v>2280.36</v>
      </c>
      <c r="I1483" s="2005">
        <v>2424.17</v>
      </c>
      <c r="J1483" s="1992"/>
    </row>
    <row r="1484" spans="2:10" ht="30">
      <c r="B1484" s="1734">
        <v>98020</v>
      </c>
      <c r="C1484" s="1994" t="s">
        <v>7699</v>
      </c>
      <c r="D1484" s="1993" t="s">
        <v>29</v>
      </c>
      <c r="E1484" s="2002">
        <f t="shared" si="46"/>
        <v>4496.75</v>
      </c>
      <c r="F1484" s="2078">
        <f t="shared" si="47"/>
        <v>98020</v>
      </c>
      <c r="G1484" s="1529"/>
      <c r="H1484" s="2002">
        <v>4280.1000000000004</v>
      </c>
      <c r="I1484" s="2002">
        <v>4496.75</v>
      </c>
      <c r="J1484" s="1992"/>
    </row>
    <row r="1485" spans="2:10" ht="30">
      <c r="B1485" s="1733">
        <v>98021</v>
      </c>
      <c r="C1485" s="2004" t="s">
        <v>7700</v>
      </c>
      <c r="D1485" s="2003" t="s">
        <v>28</v>
      </c>
      <c r="E1485" s="2005">
        <f t="shared" si="46"/>
        <v>1827.33</v>
      </c>
      <c r="F1485" s="2078">
        <f t="shared" si="47"/>
        <v>98021</v>
      </c>
      <c r="G1485" s="1529"/>
      <c r="H1485" s="2005">
        <v>1719.24</v>
      </c>
      <c r="I1485" s="2005">
        <v>1827.33</v>
      </c>
      <c r="J1485" s="1992"/>
    </row>
    <row r="1486" spans="2:10" ht="30">
      <c r="B1486" s="1734">
        <v>98022</v>
      </c>
      <c r="C1486" s="1994" t="s">
        <v>7701</v>
      </c>
      <c r="D1486" s="1993" t="s">
        <v>29</v>
      </c>
      <c r="E1486" s="2002">
        <f t="shared" si="46"/>
        <v>5264.99</v>
      </c>
      <c r="F1486" s="2078">
        <f t="shared" si="47"/>
        <v>98022</v>
      </c>
      <c r="G1486" s="1529"/>
      <c r="H1486" s="2002">
        <v>5013.8</v>
      </c>
      <c r="I1486" s="2002">
        <v>5264.99</v>
      </c>
      <c r="J1486" s="1992"/>
    </row>
    <row r="1487" spans="2:10" ht="30">
      <c r="B1487" s="1733">
        <v>98023</v>
      </c>
      <c r="C1487" s="2004" t="s">
        <v>7702</v>
      </c>
      <c r="D1487" s="2003" t="s">
        <v>28</v>
      </c>
      <c r="E1487" s="2005">
        <f t="shared" si="46"/>
        <v>2026.27</v>
      </c>
      <c r="F1487" s="2078">
        <f t="shared" si="47"/>
        <v>98023</v>
      </c>
      <c r="G1487" s="1529"/>
      <c r="H1487" s="2005">
        <v>1906.27</v>
      </c>
      <c r="I1487" s="2005">
        <v>2026.27</v>
      </c>
      <c r="J1487" s="1992"/>
    </row>
    <row r="1488" spans="2:10" ht="30">
      <c r="B1488" s="1734">
        <v>98024</v>
      </c>
      <c r="C1488" s="1994" t="s">
        <v>7703</v>
      </c>
      <c r="D1488" s="1993" t="s">
        <v>29</v>
      </c>
      <c r="E1488" s="2002">
        <f t="shared" si="46"/>
        <v>6077.4</v>
      </c>
      <c r="F1488" s="2078">
        <f t="shared" si="47"/>
        <v>98024</v>
      </c>
      <c r="G1488" s="1529"/>
      <c r="H1488" s="2002">
        <v>5791.65</v>
      </c>
      <c r="I1488" s="2002">
        <v>6077.4</v>
      </c>
      <c r="J1488" s="1992"/>
    </row>
    <row r="1489" spans="2:10" ht="30">
      <c r="B1489" s="1733">
        <v>98025</v>
      </c>
      <c r="C1489" s="2004" t="s">
        <v>7704</v>
      </c>
      <c r="D1489" s="2003" t="s">
        <v>28</v>
      </c>
      <c r="E1489" s="2005">
        <f t="shared" si="46"/>
        <v>2225.23</v>
      </c>
      <c r="F1489" s="2078">
        <f t="shared" si="47"/>
        <v>98025</v>
      </c>
      <c r="G1489" s="1529"/>
      <c r="H1489" s="2005">
        <v>2093.3200000000002</v>
      </c>
      <c r="I1489" s="2005">
        <v>2225.23</v>
      </c>
      <c r="J1489" s="1992"/>
    </row>
    <row r="1490" spans="2:10" ht="30">
      <c r="B1490" s="1734">
        <v>98026</v>
      </c>
      <c r="C1490" s="1994" t="s">
        <v>7705</v>
      </c>
      <c r="D1490" s="1993" t="s">
        <v>29</v>
      </c>
      <c r="E1490" s="2002">
        <f t="shared" si="46"/>
        <v>6851.1</v>
      </c>
      <c r="F1490" s="2078">
        <f t="shared" si="47"/>
        <v>98026</v>
      </c>
      <c r="G1490" s="1529"/>
      <c r="H1490" s="2002">
        <v>6530.78</v>
      </c>
      <c r="I1490" s="2002">
        <v>6851.1</v>
      </c>
      <c r="J1490" s="1992"/>
    </row>
    <row r="1491" spans="2:10" ht="30">
      <c r="B1491" s="1733">
        <v>98027</v>
      </c>
      <c r="C1491" s="2004" t="s">
        <v>7706</v>
      </c>
      <c r="D1491" s="2003" t="s">
        <v>28</v>
      </c>
      <c r="E1491" s="2005">
        <f t="shared" si="46"/>
        <v>2424.17</v>
      </c>
      <c r="F1491" s="2078">
        <f t="shared" si="47"/>
        <v>98027</v>
      </c>
      <c r="G1491" s="1529"/>
      <c r="H1491" s="2005">
        <v>2280.36</v>
      </c>
      <c r="I1491" s="2005">
        <v>2424.17</v>
      </c>
      <c r="J1491" s="1992"/>
    </row>
    <row r="1492" spans="2:10" ht="30">
      <c r="B1492" s="1734">
        <v>98028</v>
      </c>
      <c r="C1492" s="1994" t="s">
        <v>7707</v>
      </c>
      <c r="D1492" s="1993" t="s">
        <v>29</v>
      </c>
      <c r="E1492" s="2002">
        <f t="shared" si="46"/>
        <v>7624.75</v>
      </c>
      <c r="F1492" s="2078">
        <f t="shared" si="47"/>
        <v>98028</v>
      </c>
      <c r="G1492" s="1529"/>
      <c r="H1492" s="2002">
        <v>7269.9</v>
      </c>
      <c r="I1492" s="2002">
        <v>7624.75</v>
      </c>
      <c r="J1492" s="1992"/>
    </row>
    <row r="1493" spans="2:10" ht="30">
      <c r="B1493" s="1733">
        <v>98029</v>
      </c>
      <c r="C1493" s="2004" t="s">
        <v>7708</v>
      </c>
      <c r="D1493" s="2003" t="s">
        <v>28</v>
      </c>
      <c r="E1493" s="2005">
        <f t="shared" si="46"/>
        <v>2628.52</v>
      </c>
      <c r="F1493" s="2078">
        <f t="shared" si="47"/>
        <v>98029</v>
      </c>
      <c r="G1493" s="1529"/>
      <c r="H1493" s="2005">
        <v>2472.5700000000002</v>
      </c>
      <c r="I1493" s="2005">
        <v>2628.52</v>
      </c>
      <c r="J1493" s="1992"/>
    </row>
    <row r="1494" spans="2:10" ht="30">
      <c r="B1494" s="1734">
        <v>98030</v>
      </c>
      <c r="C1494" s="1994" t="s">
        <v>7709</v>
      </c>
      <c r="D1494" s="1993" t="s">
        <v>29</v>
      </c>
      <c r="E1494" s="2002">
        <f t="shared" si="46"/>
        <v>6221.78</v>
      </c>
      <c r="F1494" s="2078">
        <f t="shared" si="47"/>
        <v>98030</v>
      </c>
      <c r="G1494" s="1529"/>
      <c r="H1494" s="2002">
        <v>5937.11</v>
      </c>
      <c r="I1494" s="2002">
        <v>6221.78</v>
      </c>
      <c r="J1494" s="1992"/>
    </row>
    <row r="1495" spans="2:10" ht="30">
      <c r="B1495" s="1733">
        <v>98031</v>
      </c>
      <c r="C1495" s="2004" t="s">
        <v>7710</v>
      </c>
      <c r="D1495" s="2003" t="s">
        <v>28</v>
      </c>
      <c r="E1495" s="2005">
        <f t="shared" si="46"/>
        <v>2230.69</v>
      </c>
      <c r="F1495" s="2078">
        <f t="shared" si="47"/>
        <v>98031</v>
      </c>
      <c r="G1495" s="1529"/>
      <c r="H1495" s="2005">
        <v>2098.5700000000002</v>
      </c>
      <c r="I1495" s="2005">
        <v>2230.69</v>
      </c>
      <c r="J1495" s="1992"/>
    </row>
    <row r="1496" spans="2:10" ht="30">
      <c r="B1496" s="1734">
        <v>98032</v>
      </c>
      <c r="C1496" s="1994" t="s">
        <v>7711</v>
      </c>
      <c r="D1496" s="1993" t="s">
        <v>29</v>
      </c>
      <c r="E1496" s="2002">
        <f t="shared" si="46"/>
        <v>7151.91</v>
      </c>
      <c r="F1496" s="2078">
        <f t="shared" si="47"/>
        <v>98032</v>
      </c>
      <c r="G1496" s="1529"/>
      <c r="H1496" s="2002">
        <v>6828.05</v>
      </c>
      <c r="I1496" s="2002">
        <v>7151.91</v>
      </c>
      <c r="J1496" s="1992"/>
    </row>
    <row r="1497" spans="2:10" ht="30">
      <c r="B1497" s="1733">
        <v>98033</v>
      </c>
      <c r="C1497" s="2004" t="s">
        <v>7712</v>
      </c>
      <c r="D1497" s="2003" t="s">
        <v>28</v>
      </c>
      <c r="E1497" s="2005">
        <f t="shared" si="46"/>
        <v>2429.64</v>
      </c>
      <c r="F1497" s="2078">
        <f t="shared" si="47"/>
        <v>98033</v>
      </c>
      <c r="G1497" s="1529"/>
      <c r="H1497" s="2005">
        <v>2285.61</v>
      </c>
      <c r="I1497" s="2005">
        <v>2429.64</v>
      </c>
      <c r="J1497" s="1992"/>
    </row>
    <row r="1498" spans="2:10" ht="30">
      <c r="B1498" s="1734">
        <v>98034</v>
      </c>
      <c r="C1498" s="1994" t="s">
        <v>7713</v>
      </c>
      <c r="D1498" s="1993" t="s">
        <v>29</v>
      </c>
      <c r="E1498" s="2002">
        <f t="shared" si="46"/>
        <v>8082.08</v>
      </c>
      <c r="F1498" s="2078">
        <f t="shared" si="47"/>
        <v>98034</v>
      </c>
      <c r="G1498" s="1529"/>
      <c r="H1498" s="2002">
        <v>7719.02</v>
      </c>
      <c r="I1498" s="2002">
        <v>8082.08</v>
      </c>
      <c r="J1498" s="1992"/>
    </row>
    <row r="1499" spans="2:10" ht="30">
      <c r="B1499" s="1733">
        <v>98035</v>
      </c>
      <c r="C1499" s="2004" t="s">
        <v>7714</v>
      </c>
      <c r="D1499" s="2003" t="s">
        <v>28</v>
      </c>
      <c r="E1499" s="2005">
        <f t="shared" si="46"/>
        <v>2628.52</v>
      </c>
      <c r="F1499" s="2078">
        <f t="shared" si="47"/>
        <v>98035</v>
      </c>
      <c r="G1499" s="1529"/>
      <c r="H1499" s="2005">
        <v>2472.5700000000002</v>
      </c>
      <c r="I1499" s="2005">
        <v>2628.52</v>
      </c>
      <c r="J1499" s="1992"/>
    </row>
    <row r="1500" spans="2:10" ht="30">
      <c r="B1500" s="1734">
        <v>98036</v>
      </c>
      <c r="C1500" s="1994" t="s">
        <v>7715</v>
      </c>
      <c r="D1500" s="1993" t="s">
        <v>29</v>
      </c>
      <c r="E1500" s="2002">
        <f t="shared" si="46"/>
        <v>9012.2800000000007</v>
      </c>
      <c r="F1500" s="2078">
        <f t="shared" si="47"/>
        <v>98036</v>
      </c>
      <c r="G1500" s="1529"/>
      <c r="H1500" s="2002">
        <v>8609.94</v>
      </c>
      <c r="I1500" s="2002">
        <v>9012.2800000000007</v>
      </c>
      <c r="J1500" s="1992"/>
    </row>
    <row r="1501" spans="2:10" ht="30">
      <c r="B1501" s="1733">
        <v>98037</v>
      </c>
      <c r="C1501" s="2004" t="s">
        <v>7716</v>
      </c>
      <c r="D1501" s="2003" t="s">
        <v>28</v>
      </c>
      <c r="E1501" s="2005">
        <f t="shared" si="46"/>
        <v>2832.95</v>
      </c>
      <c r="F1501" s="2078">
        <f t="shared" si="47"/>
        <v>98037</v>
      </c>
      <c r="G1501" s="1529"/>
      <c r="H1501" s="2005">
        <v>2664.86</v>
      </c>
      <c r="I1501" s="2005">
        <v>2832.95</v>
      </c>
      <c r="J1501" s="1992"/>
    </row>
    <row r="1502" spans="2:10" ht="30">
      <c r="B1502" s="1734">
        <v>98038</v>
      </c>
      <c r="C1502" s="1994" t="s">
        <v>7717</v>
      </c>
      <c r="D1502" s="1993" t="s">
        <v>29</v>
      </c>
      <c r="E1502" s="2002">
        <f t="shared" si="46"/>
        <v>8266.5</v>
      </c>
      <c r="F1502" s="2078">
        <f t="shared" si="47"/>
        <v>98038</v>
      </c>
      <c r="G1502" s="1529"/>
      <c r="H1502" s="2002">
        <v>7898.64</v>
      </c>
      <c r="I1502" s="2002">
        <v>8266.5</v>
      </c>
      <c r="J1502" s="1992"/>
    </row>
    <row r="1503" spans="2:10" ht="30">
      <c r="B1503" s="1733">
        <v>98039</v>
      </c>
      <c r="C1503" s="2004" t="s">
        <v>7718</v>
      </c>
      <c r="D1503" s="2003" t="s">
        <v>28</v>
      </c>
      <c r="E1503" s="2005">
        <f t="shared" si="46"/>
        <v>2634.01</v>
      </c>
      <c r="F1503" s="2078">
        <f t="shared" si="47"/>
        <v>98039</v>
      </c>
      <c r="G1503" s="1529"/>
      <c r="H1503" s="2005">
        <v>2477.81</v>
      </c>
      <c r="I1503" s="2005">
        <v>2634.01</v>
      </c>
      <c r="J1503" s="1992"/>
    </row>
    <row r="1504" spans="2:10" ht="30">
      <c r="B1504" s="1734">
        <v>98040</v>
      </c>
      <c r="C1504" s="1994" t="s">
        <v>7719</v>
      </c>
      <c r="D1504" s="1993" t="s">
        <v>29</v>
      </c>
      <c r="E1504" s="2002">
        <f t="shared" si="46"/>
        <v>9337.2000000000007</v>
      </c>
      <c r="F1504" s="2078">
        <f t="shared" si="47"/>
        <v>98040</v>
      </c>
      <c r="G1504" s="1529"/>
      <c r="H1504" s="2002">
        <v>8925.5</v>
      </c>
      <c r="I1504" s="2002">
        <v>9337.2000000000007</v>
      </c>
      <c r="J1504" s="1992"/>
    </row>
    <row r="1505" spans="2:10" ht="30">
      <c r="B1505" s="1733">
        <v>98041</v>
      </c>
      <c r="C1505" s="2004" t="s">
        <v>7720</v>
      </c>
      <c r="D1505" s="2003" t="s">
        <v>28</v>
      </c>
      <c r="E1505" s="2005">
        <f t="shared" si="46"/>
        <v>2832.95</v>
      </c>
      <c r="F1505" s="2078">
        <f t="shared" si="47"/>
        <v>98041</v>
      </c>
      <c r="G1505" s="1529"/>
      <c r="H1505" s="2005">
        <v>2664.86</v>
      </c>
      <c r="I1505" s="2005">
        <v>2832.95</v>
      </c>
      <c r="J1505" s="1992"/>
    </row>
    <row r="1506" spans="2:10" ht="30">
      <c r="B1506" s="1734">
        <v>98042</v>
      </c>
      <c r="C1506" s="1994" t="s">
        <v>7721</v>
      </c>
      <c r="D1506" s="1993" t="s">
        <v>29</v>
      </c>
      <c r="E1506" s="2002">
        <f t="shared" si="46"/>
        <v>10407.879999999999</v>
      </c>
      <c r="F1506" s="2078">
        <f t="shared" si="47"/>
        <v>98042</v>
      </c>
      <c r="G1506" s="1529"/>
      <c r="H1506" s="2002">
        <v>9952.4</v>
      </c>
      <c r="I1506" s="2002">
        <v>10407.879999999999</v>
      </c>
      <c r="J1506" s="1992"/>
    </row>
    <row r="1507" spans="2:10" ht="30">
      <c r="B1507" s="1733">
        <v>98043</v>
      </c>
      <c r="C1507" s="2004" t="s">
        <v>7722</v>
      </c>
      <c r="D1507" s="2003" t="s">
        <v>28</v>
      </c>
      <c r="E1507" s="2005">
        <f t="shared" si="46"/>
        <v>3037.37</v>
      </c>
      <c r="F1507" s="2078">
        <f t="shared" si="47"/>
        <v>98043</v>
      </c>
      <c r="G1507" s="1529"/>
      <c r="H1507" s="2005">
        <v>2857.14</v>
      </c>
      <c r="I1507" s="2005">
        <v>3037.37</v>
      </c>
      <c r="J1507" s="1992"/>
    </row>
    <row r="1508" spans="2:10" ht="30">
      <c r="B1508" s="1734">
        <v>98044</v>
      </c>
      <c r="C1508" s="1994" t="s">
        <v>7723</v>
      </c>
      <c r="D1508" s="1993" t="s">
        <v>29</v>
      </c>
      <c r="E1508" s="2002">
        <f t="shared" si="46"/>
        <v>10600.17</v>
      </c>
      <c r="F1508" s="2078">
        <f t="shared" si="47"/>
        <v>98044</v>
      </c>
      <c r="G1508" s="1529"/>
      <c r="H1508" s="2002">
        <v>10139.89</v>
      </c>
      <c r="I1508" s="2002">
        <v>10600.17</v>
      </c>
      <c r="J1508" s="1992"/>
    </row>
    <row r="1509" spans="2:10" ht="30">
      <c r="B1509" s="1733">
        <v>98045</v>
      </c>
      <c r="C1509" s="2004" t="s">
        <v>7724</v>
      </c>
      <c r="D1509" s="2003" t="s">
        <v>28</v>
      </c>
      <c r="E1509" s="2005">
        <f t="shared" si="46"/>
        <v>3037.37</v>
      </c>
      <c r="F1509" s="2078">
        <f t="shared" si="47"/>
        <v>98045</v>
      </c>
      <c r="G1509" s="1529"/>
      <c r="H1509" s="2005">
        <v>2857.14</v>
      </c>
      <c r="I1509" s="2005">
        <v>3037.37</v>
      </c>
      <c r="J1509" s="1992"/>
    </row>
    <row r="1510" spans="2:10" ht="30">
      <c r="B1510" s="1734">
        <v>98046</v>
      </c>
      <c r="C1510" s="1994" t="s">
        <v>7725</v>
      </c>
      <c r="D1510" s="1993" t="s">
        <v>29</v>
      </c>
      <c r="E1510" s="2002">
        <f t="shared" si="46"/>
        <v>11812.52</v>
      </c>
      <c r="F1510" s="2078">
        <f t="shared" si="47"/>
        <v>98046</v>
      </c>
      <c r="G1510" s="1529"/>
      <c r="H1510" s="2002">
        <v>11303.82</v>
      </c>
      <c r="I1510" s="2002">
        <v>11812.52</v>
      </c>
      <c r="J1510" s="1992"/>
    </row>
    <row r="1511" spans="2:10" ht="30">
      <c r="B1511" s="1733">
        <v>98047</v>
      </c>
      <c r="C1511" s="2004" t="s">
        <v>7726</v>
      </c>
      <c r="D1511" s="2003" t="s">
        <v>28</v>
      </c>
      <c r="E1511" s="2005">
        <f t="shared" si="46"/>
        <v>3241.78</v>
      </c>
      <c r="F1511" s="2078">
        <f t="shared" si="47"/>
        <v>98047</v>
      </c>
      <c r="G1511" s="1529"/>
      <c r="H1511" s="2005">
        <v>3049.43</v>
      </c>
      <c r="I1511" s="2005">
        <v>3241.78</v>
      </c>
      <c r="J1511" s="1992"/>
    </row>
    <row r="1512" spans="2:10" ht="30">
      <c r="B1512" s="1734">
        <v>98048</v>
      </c>
      <c r="C1512" s="1994" t="s">
        <v>7727</v>
      </c>
      <c r="D1512" s="1993" t="s">
        <v>29</v>
      </c>
      <c r="E1512" s="2002">
        <f t="shared" si="46"/>
        <v>13226.37</v>
      </c>
      <c r="F1512" s="2078">
        <f t="shared" si="47"/>
        <v>98048</v>
      </c>
      <c r="G1512" s="1529"/>
      <c r="H1512" s="2002">
        <v>12664.41</v>
      </c>
      <c r="I1512" s="2002">
        <v>13226.37</v>
      </c>
      <c r="J1512" s="1992"/>
    </row>
    <row r="1513" spans="2:10" ht="30">
      <c r="B1513" s="1733">
        <v>98049</v>
      </c>
      <c r="C1513" s="2004" t="s">
        <v>7728</v>
      </c>
      <c r="D1513" s="2003" t="s">
        <v>28</v>
      </c>
      <c r="E1513" s="2005">
        <f t="shared" si="46"/>
        <v>3392.68</v>
      </c>
      <c r="F1513" s="2078">
        <f t="shared" si="47"/>
        <v>98049</v>
      </c>
      <c r="G1513" s="1529"/>
      <c r="H1513" s="2005">
        <v>3190.34</v>
      </c>
      <c r="I1513" s="2005">
        <v>3392.68</v>
      </c>
      <c r="J1513" s="1992"/>
    </row>
    <row r="1514" spans="2:10">
      <c r="B1514" s="1734">
        <v>98050</v>
      </c>
      <c r="C1514" s="1994" t="s">
        <v>7729</v>
      </c>
      <c r="D1514" s="1993" t="s">
        <v>28</v>
      </c>
      <c r="E1514" s="2002">
        <f t="shared" si="46"/>
        <v>203.23</v>
      </c>
      <c r="F1514" s="2078">
        <f t="shared" si="47"/>
        <v>98050</v>
      </c>
      <c r="G1514" s="1529"/>
      <c r="H1514" s="2002">
        <v>200.5</v>
      </c>
      <c r="I1514" s="2002">
        <v>203.23</v>
      </c>
      <c r="J1514" s="1992"/>
    </row>
    <row r="1515" spans="2:10" ht="30">
      <c r="B1515" s="1733">
        <v>98051</v>
      </c>
      <c r="C1515" s="2004" t="s">
        <v>7730</v>
      </c>
      <c r="D1515" s="2003" t="s">
        <v>28</v>
      </c>
      <c r="E1515" s="2005">
        <f t="shared" si="46"/>
        <v>725.08</v>
      </c>
      <c r="F1515" s="2078">
        <f t="shared" si="47"/>
        <v>98051</v>
      </c>
      <c r="G1515" s="1529"/>
      <c r="H1515" s="2005">
        <v>682.36</v>
      </c>
      <c r="I1515" s="2005">
        <v>725.08</v>
      </c>
      <c r="J1515" s="1992"/>
    </row>
    <row r="1516" spans="2:10" ht="30">
      <c r="B1516" s="1734">
        <v>98405</v>
      </c>
      <c r="C1516" s="1994" t="s">
        <v>8221</v>
      </c>
      <c r="D1516" s="1993" t="s">
        <v>29</v>
      </c>
      <c r="E1516" s="2002">
        <f t="shared" si="46"/>
        <v>1886.11</v>
      </c>
      <c r="F1516" s="2078">
        <f t="shared" si="47"/>
        <v>98405</v>
      </c>
      <c r="G1516" s="1529"/>
      <c r="H1516" s="2002">
        <v>1786.17</v>
      </c>
      <c r="I1516" s="2002">
        <v>1886.11</v>
      </c>
      <c r="J1516" s="1992"/>
    </row>
    <row r="1517" spans="2:10" ht="30">
      <c r="B1517" s="1733">
        <v>98406</v>
      </c>
      <c r="C1517" s="2004" t="s">
        <v>7731</v>
      </c>
      <c r="D1517" s="2003" t="s">
        <v>29</v>
      </c>
      <c r="E1517" s="2005">
        <f t="shared" si="46"/>
        <v>4552.78</v>
      </c>
      <c r="F1517" s="2078">
        <f t="shared" si="47"/>
        <v>98406</v>
      </c>
      <c r="G1517" s="1529"/>
      <c r="H1517" s="2005">
        <v>4325.3</v>
      </c>
      <c r="I1517" s="2005">
        <v>4552.78</v>
      </c>
      <c r="J1517" s="1992"/>
    </row>
    <row r="1518" spans="2:10" ht="30">
      <c r="B1518" s="1734">
        <v>98407</v>
      </c>
      <c r="C1518" s="1994" t="s">
        <v>7732</v>
      </c>
      <c r="D1518" s="1993" t="s">
        <v>29</v>
      </c>
      <c r="E1518" s="2002">
        <f t="shared" si="46"/>
        <v>2981.56</v>
      </c>
      <c r="F1518" s="2078">
        <f t="shared" si="47"/>
        <v>98407</v>
      </c>
      <c r="G1518" s="1529"/>
      <c r="H1518" s="2002">
        <v>2830.38</v>
      </c>
      <c r="I1518" s="2002">
        <v>2981.56</v>
      </c>
      <c r="J1518" s="1992"/>
    </row>
    <row r="1519" spans="2:10" ht="30">
      <c r="B1519" s="1733">
        <v>98408</v>
      </c>
      <c r="C1519" s="2004" t="s">
        <v>7733</v>
      </c>
      <c r="D1519" s="2003" t="s">
        <v>29</v>
      </c>
      <c r="E1519" s="2005">
        <f t="shared" si="46"/>
        <v>3496.06</v>
      </c>
      <c r="F1519" s="2078">
        <f t="shared" si="47"/>
        <v>98408</v>
      </c>
      <c r="G1519" s="1529"/>
      <c r="H1519" s="2005">
        <v>3319.47</v>
      </c>
      <c r="I1519" s="2005">
        <v>3496.06</v>
      </c>
      <c r="J1519" s="1992"/>
    </row>
    <row r="1520" spans="2:10" ht="30">
      <c r="B1520" s="1734">
        <v>98409</v>
      </c>
      <c r="C1520" s="1994" t="s">
        <v>7734</v>
      </c>
      <c r="D1520" s="1993" t="s">
        <v>28</v>
      </c>
      <c r="E1520" s="2002">
        <f t="shared" si="46"/>
        <v>309.55</v>
      </c>
      <c r="F1520" s="2078">
        <f t="shared" si="47"/>
        <v>98409</v>
      </c>
      <c r="G1520" s="1529"/>
      <c r="H1520" s="2002">
        <v>305.23</v>
      </c>
      <c r="I1520" s="2002">
        <v>309.55</v>
      </c>
      <c r="J1520" s="1992"/>
    </row>
    <row r="1521" spans="2:10" ht="30">
      <c r="B1521" s="1733">
        <v>98414</v>
      </c>
      <c r="C1521" s="2004" t="s">
        <v>7735</v>
      </c>
      <c r="D1521" s="2003" t="s">
        <v>29</v>
      </c>
      <c r="E1521" s="2005">
        <f t="shared" si="46"/>
        <v>921</v>
      </c>
      <c r="F1521" s="2078">
        <f t="shared" si="47"/>
        <v>98414</v>
      </c>
      <c r="G1521" s="1529"/>
      <c r="H1521" s="2005">
        <v>894.34</v>
      </c>
      <c r="I1521" s="2005">
        <v>921</v>
      </c>
      <c r="J1521" s="1992"/>
    </row>
    <row r="1522" spans="2:10" ht="30">
      <c r="B1522" s="1734">
        <v>98415</v>
      </c>
      <c r="C1522" s="1994" t="s">
        <v>7736</v>
      </c>
      <c r="D1522" s="1993" t="s">
        <v>29</v>
      </c>
      <c r="E1522" s="2002">
        <f t="shared" si="46"/>
        <v>921</v>
      </c>
      <c r="F1522" s="2078">
        <f t="shared" si="47"/>
        <v>98415</v>
      </c>
      <c r="G1522" s="1529"/>
      <c r="H1522" s="2002">
        <v>894.34</v>
      </c>
      <c r="I1522" s="2002">
        <v>921</v>
      </c>
      <c r="J1522" s="1992"/>
    </row>
    <row r="1523" spans="2:10" ht="30">
      <c r="B1523" s="1733">
        <v>98416</v>
      </c>
      <c r="C1523" s="2004" t="s">
        <v>7737</v>
      </c>
      <c r="D1523" s="2003" t="s">
        <v>29</v>
      </c>
      <c r="E1523" s="2005">
        <f t="shared" si="46"/>
        <v>1108.1600000000001</v>
      </c>
      <c r="F1523" s="2078">
        <f t="shared" si="47"/>
        <v>98416</v>
      </c>
      <c r="G1523" s="1529"/>
      <c r="H1523" s="2005">
        <v>1078.8900000000001</v>
      </c>
      <c r="I1523" s="2005">
        <v>1108.1600000000001</v>
      </c>
      <c r="J1523" s="1992"/>
    </row>
    <row r="1524" spans="2:10" ht="30">
      <c r="B1524" s="1734">
        <v>98417</v>
      </c>
      <c r="C1524" s="1994" t="s">
        <v>7738</v>
      </c>
      <c r="D1524" s="1993" t="s">
        <v>29</v>
      </c>
      <c r="E1524" s="2002">
        <f t="shared" si="46"/>
        <v>1295.32</v>
      </c>
      <c r="F1524" s="2078">
        <f t="shared" si="47"/>
        <v>98417</v>
      </c>
      <c r="G1524" s="1529"/>
      <c r="H1524" s="2002">
        <v>1263.45</v>
      </c>
      <c r="I1524" s="2002">
        <v>1295.32</v>
      </c>
      <c r="J1524" s="1992"/>
    </row>
    <row r="1525" spans="2:10" ht="30">
      <c r="B1525" s="1733">
        <v>98418</v>
      </c>
      <c r="C1525" s="2004" t="s">
        <v>7739</v>
      </c>
      <c r="D1525" s="2003" t="s">
        <v>29</v>
      </c>
      <c r="E1525" s="2005">
        <f t="shared" si="46"/>
        <v>1396.93</v>
      </c>
      <c r="F1525" s="2078">
        <f t="shared" si="47"/>
        <v>98418</v>
      </c>
      <c r="G1525" s="1529"/>
      <c r="H1525" s="2005">
        <v>1363.7</v>
      </c>
      <c r="I1525" s="2005">
        <v>1396.93</v>
      </c>
      <c r="J1525" s="1992"/>
    </row>
    <row r="1526" spans="2:10" ht="30">
      <c r="B1526" s="1734">
        <v>98419</v>
      </c>
      <c r="C1526" s="1994" t="s">
        <v>7740</v>
      </c>
      <c r="D1526" s="1993" t="s">
        <v>29</v>
      </c>
      <c r="E1526" s="2002">
        <f t="shared" si="46"/>
        <v>1498.55</v>
      </c>
      <c r="F1526" s="2078">
        <f t="shared" si="47"/>
        <v>98419</v>
      </c>
      <c r="G1526" s="1529"/>
      <c r="H1526" s="2002">
        <v>1463.95</v>
      </c>
      <c r="I1526" s="2002">
        <v>1498.55</v>
      </c>
      <c r="J1526" s="1992"/>
    </row>
    <row r="1527" spans="2:10" ht="30">
      <c r="B1527" s="1733">
        <v>98420</v>
      </c>
      <c r="C1527" s="2004" t="s">
        <v>7741</v>
      </c>
      <c r="D1527" s="2003" t="s">
        <v>29</v>
      </c>
      <c r="E1527" s="2005">
        <f t="shared" si="46"/>
        <v>1358.83</v>
      </c>
      <c r="F1527" s="2078">
        <f t="shared" si="47"/>
        <v>98420</v>
      </c>
      <c r="G1527" s="1529"/>
      <c r="H1527" s="2005">
        <v>1327.07</v>
      </c>
      <c r="I1527" s="2005">
        <v>1358.83</v>
      </c>
      <c r="J1527" s="1992"/>
    </row>
    <row r="1528" spans="2:10" ht="30">
      <c r="B1528" s="1734">
        <v>98421</v>
      </c>
      <c r="C1528" s="1994" t="s">
        <v>7742</v>
      </c>
      <c r="D1528" s="1993" t="s">
        <v>29</v>
      </c>
      <c r="E1528" s="2002">
        <f t="shared" si="46"/>
        <v>1545.99</v>
      </c>
      <c r="F1528" s="2078">
        <f t="shared" si="47"/>
        <v>98421</v>
      </c>
      <c r="G1528" s="1529"/>
      <c r="H1528" s="2002">
        <v>1511.62</v>
      </c>
      <c r="I1528" s="2002">
        <v>1545.99</v>
      </c>
      <c r="J1528" s="1992"/>
    </row>
    <row r="1529" spans="2:10" ht="30">
      <c r="B1529" s="1733">
        <v>98422</v>
      </c>
      <c r="C1529" s="2004" t="s">
        <v>7743</v>
      </c>
      <c r="D1529" s="2003" t="s">
        <v>29</v>
      </c>
      <c r="E1529" s="2005">
        <f t="shared" si="46"/>
        <v>1733.15</v>
      </c>
      <c r="F1529" s="2078">
        <f t="shared" si="47"/>
        <v>98422</v>
      </c>
      <c r="G1529" s="1529"/>
      <c r="H1529" s="2005">
        <v>1696.18</v>
      </c>
      <c r="I1529" s="2005">
        <v>1733.15</v>
      </c>
      <c r="J1529" s="1992"/>
    </row>
    <row r="1530" spans="2:10" ht="30">
      <c r="B1530" s="1734">
        <v>98423</v>
      </c>
      <c r="C1530" s="1994" t="s">
        <v>7744</v>
      </c>
      <c r="D1530" s="1993" t="s">
        <v>29</v>
      </c>
      <c r="E1530" s="2002">
        <f t="shared" si="46"/>
        <v>1834.76</v>
      </c>
      <c r="F1530" s="2078">
        <f t="shared" si="47"/>
        <v>98423</v>
      </c>
      <c r="G1530" s="1529"/>
      <c r="H1530" s="2002">
        <v>1796.43</v>
      </c>
      <c r="I1530" s="2002">
        <v>1834.76</v>
      </c>
      <c r="J1530" s="1992"/>
    </row>
    <row r="1531" spans="2:10" ht="30">
      <c r="B1531" s="1733">
        <v>98424</v>
      </c>
      <c r="C1531" s="2004" t="s">
        <v>7745</v>
      </c>
      <c r="D1531" s="2003" t="s">
        <v>29</v>
      </c>
      <c r="E1531" s="2005">
        <f t="shared" si="46"/>
        <v>1936.38</v>
      </c>
      <c r="F1531" s="2078">
        <f t="shared" si="47"/>
        <v>98424</v>
      </c>
      <c r="G1531" s="1529"/>
      <c r="H1531" s="2005">
        <v>1896.68</v>
      </c>
      <c r="I1531" s="2005">
        <v>1936.38</v>
      </c>
      <c r="J1531" s="1992"/>
    </row>
    <row r="1532" spans="2:10" ht="30">
      <c r="B1532" s="1734">
        <v>98425</v>
      </c>
      <c r="C1532" s="1994" t="s">
        <v>7746</v>
      </c>
      <c r="D1532" s="1993" t="s">
        <v>29</v>
      </c>
      <c r="E1532" s="2002">
        <f t="shared" si="46"/>
        <v>2227.39</v>
      </c>
      <c r="F1532" s="2078">
        <f t="shared" si="47"/>
        <v>98425</v>
      </c>
      <c r="G1532" s="1529"/>
      <c r="H1532" s="2002">
        <v>2111.25</v>
      </c>
      <c r="I1532" s="2002">
        <v>2227.39</v>
      </c>
      <c r="J1532" s="1992"/>
    </row>
    <row r="1533" spans="2:10" ht="30">
      <c r="B1533" s="1733">
        <v>98426</v>
      </c>
      <c r="C1533" s="2004" t="s">
        <v>7747</v>
      </c>
      <c r="D1533" s="2003" t="s">
        <v>29</v>
      </c>
      <c r="E1533" s="2005">
        <f t="shared" si="46"/>
        <v>2884.17</v>
      </c>
      <c r="F1533" s="2078">
        <f t="shared" si="47"/>
        <v>98426</v>
      </c>
      <c r="G1533" s="1529"/>
      <c r="H1533" s="2005">
        <v>2728</v>
      </c>
      <c r="I1533" s="2005">
        <v>2884.17</v>
      </c>
      <c r="J1533" s="1992"/>
    </row>
    <row r="1534" spans="2:10" ht="30">
      <c r="B1534" s="1734">
        <v>98427</v>
      </c>
      <c r="C1534" s="1994" t="s">
        <v>7748</v>
      </c>
      <c r="D1534" s="1993" t="s">
        <v>29</v>
      </c>
      <c r="E1534" s="2002">
        <f t="shared" si="46"/>
        <v>3540.95</v>
      </c>
      <c r="F1534" s="2078">
        <f t="shared" si="47"/>
        <v>98427</v>
      </c>
      <c r="G1534" s="1529"/>
      <c r="H1534" s="2002">
        <v>3344.75</v>
      </c>
      <c r="I1534" s="2002">
        <v>3540.95</v>
      </c>
      <c r="J1534" s="1992"/>
    </row>
    <row r="1535" spans="2:10" ht="30">
      <c r="B1535" s="1733">
        <v>98428</v>
      </c>
      <c r="C1535" s="2004" t="s">
        <v>7749</v>
      </c>
      <c r="D1535" s="2003" t="s">
        <v>29</v>
      </c>
      <c r="E1535" s="2005">
        <f t="shared" si="46"/>
        <v>3903.49</v>
      </c>
      <c r="F1535" s="2078">
        <f t="shared" si="47"/>
        <v>98428</v>
      </c>
      <c r="G1535" s="1529"/>
      <c r="H1535" s="2005">
        <v>3685.93</v>
      </c>
      <c r="I1535" s="2005">
        <v>3903.49</v>
      </c>
      <c r="J1535" s="1992"/>
    </row>
    <row r="1536" spans="2:10" ht="30">
      <c r="B1536" s="1734">
        <v>98429</v>
      </c>
      <c r="C1536" s="1994" t="s">
        <v>7750</v>
      </c>
      <c r="D1536" s="1993" t="s">
        <v>29</v>
      </c>
      <c r="E1536" s="2002">
        <f t="shared" si="46"/>
        <v>4266.03</v>
      </c>
      <c r="F1536" s="2078">
        <f t="shared" si="47"/>
        <v>98429</v>
      </c>
      <c r="G1536" s="1529"/>
      <c r="H1536" s="2002">
        <v>4027.11</v>
      </c>
      <c r="I1536" s="2002">
        <v>4266.03</v>
      </c>
      <c r="J1536" s="1992"/>
    </row>
    <row r="1537" spans="2:10" ht="45">
      <c r="B1537" s="1733">
        <v>98430</v>
      </c>
      <c r="C1537" s="2004" t="s">
        <v>7751</v>
      </c>
      <c r="D1537" s="2003" t="s">
        <v>29</v>
      </c>
      <c r="E1537" s="2005">
        <f t="shared" si="46"/>
        <v>2665.22</v>
      </c>
      <c r="F1537" s="2078">
        <f t="shared" si="47"/>
        <v>98430</v>
      </c>
      <c r="G1537" s="1529"/>
      <c r="H1537" s="2005">
        <v>2543.98</v>
      </c>
      <c r="I1537" s="2005">
        <v>2665.22</v>
      </c>
      <c r="J1537" s="1992"/>
    </row>
    <row r="1538" spans="2:10" ht="45">
      <c r="B1538" s="1734">
        <v>98431</v>
      </c>
      <c r="C1538" s="1994" t="s">
        <v>7752</v>
      </c>
      <c r="D1538" s="1993" t="s">
        <v>29</v>
      </c>
      <c r="E1538" s="2002">
        <f t="shared" si="46"/>
        <v>3322</v>
      </c>
      <c r="F1538" s="2078">
        <f t="shared" si="47"/>
        <v>98431</v>
      </c>
      <c r="G1538" s="1529"/>
      <c r="H1538" s="2002">
        <v>3160.73</v>
      </c>
      <c r="I1538" s="2002">
        <v>3322</v>
      </c>
      <c r="J1538" s="1992"/>
    </row>
    <row r="1539" spans="2:10" ht="45">
      <c r="B1539" s="1733">
        <v>98432</v>
      </c>
      <c r="C1539" s="2004" t="s">
        <v>7753</v>
      </c>
      <c r="D1539" s="2003" t="s">
        <v>29</v>
      </c>
      <c r="E1539" s="2005">
        <f t="shared" ref="E1539:E1602" si="48">IF($K$2=$H$1,H1539,I1539)</f>
        <v>3978.78</v>
      </c>
      <c r="F1539" s="2078">
        <f t="shared" ref="F1539:F1602" si="49">IF(LEN($B1539)=7,CONCATENATE(MID($B1539,1,6),"00",RIGHT($B1539,1)),IF(LEN($B1539)=8,CONCATENATE(MID($B1539,1,6),"0",RIGHT($B1539,2)),$B1539))</f>
        <v>98432</v>
      </c>
      <c r="G1539" s="1529"/>
      <c r="H1539" s="2005">
        <v>3777.48</v>
      </c>
      <c r="I1539" s="2005">
        <v>3978.78</v>
      </c>
      <c r="J1539" s="1992"/>
    </row>
    <row r="1540" spans="2:10" ht="45">
      <c r="B1540" s="1734">
        <v>98433</v>
      </c>
      <c r="C1540" s="1994" t="s">
        <v>7754</v>
      </c>
      <c r="D1540" s="1993" t="s">
        <v>29</v>
      </c>
      <c r="E1540" s="2002">
        <f t="shared" si="48"/>
        <v>4341.32</v>
      </c>
      <c r="F1540" s="2078">
        <f t="shared" si="49"/>
        <v>98433</v>
      </c>
      <c r="G1540" s="1529"/>
      <c r="H1540" s="2002">
        <v>4118.66</v>
      </c>
      <c r="I1540" s="2002">
        <v>4341.32</v>
      </c>
      <c r="J1540" s="1992"/>
    </row>
    <row r="1541" spans="2:10" ht="45">
      <c r="B1541" s="1733">
        <v>98434</v>
      </c>
      <c r="C1541" s="2004" t="s">
        <v>7755</v>
      </c>
      <c r="D1541" s="2003" t="s">
        <v>29</v>
      </c>
      <c r="E1541" s="2005">
        <f t="shared" si="48"/>
        <v>4703.8599999999997</v>
      </c>
      <c r="F1541" s="2078">
        <f t="shared" si="49"/>
        <v>98434</v>
      </c>
      <c r="G1541" s="1529"/>
      <c r="H1541" s="2005">
        <v>4459.84</v>
      </c>
      <c r="I1541" s="2005">
        <v>4703.8599999999997</v>
      </c>
      <c r="J1541" s="1992"/>
    </row>
    <row r="1542" spans="2:10">
      <c r="B1542" s="1734">
        <v>94263</v>
      </c>
      <c r="C1542" s="1994" t="s">
        <v>2890</v>
      </c>
      <c r="D1542" s="1993" t="s">
        <v>28</v>
      </c>
      <c r="E1542" s="2002">
        <f t="shared" si="48"/>
        <v>24.18</v>
      </c>
      <c r="F1542" s="2078">
        <f t="shared" si="49"/>
        <v>94263</v>
      </c>
      <c r="G1542" s="1529"/>
      <c r="H1542" s="2002">
        <v>22.87</v>
      </c>
      <c r="I1542" s="2002">
        <v>24.18</v>
      </c>
      <c r="J1542" s="1992"/>
    </row>
    <row r="1543" spans="2:10">
      <c r="B1543" s="1733">
        <v>94264</v>
      </c>
      <c r="C1543" s="2004" t="s">
        <v>2891</v>
      </c>
      <c r="D1543" s="2003" t="s">
        <v>28</v>
      </c>
      <c r="E1543" s="2005">
        <f t="shared" si="48"/>
        <v>27.09</v>
      </c>
      <c r="F1543" s="2078">
        <f t="shared" si="49"/>
        <v>94264</v>
      </c>
      <c r="G1543" s="1529"/>
      <c r="H1543" s="2005">
        <v>25.52</v>
      </c>
      <c r="I1543" s="2005">
        <v>27.09</v>
      </c>
      <c r="J1543" s="1992"/>
    </row>
    <row r="1544" spans="2:10">
      <c r="B1544" s="1734">
        <v>94265</v>
      </c>
      <c r="C1544" s="1994" t="s">
        <v>2892</v>
      </c>
      <c r="D1544" s="1993" t="s">
        <v>28</v>
      </c>
      <c r="E1544" s="2002">
        <f t="shared" si="48"/>
        <v>31.44</v>
      </c>
      <c r="F1544" s="2078">
        <f t="shared" si="49"/>
        <v>94265</v>
      </c>
      <c r="G1544" s="1529"/>
      <c r="H1544" s="2002">
        <v>30.05</v>
      </c>
      <c r="I1544" s="2002">
        <v>31.44</v>
      </c>
      <c r="J1544" s="1992"/>
    </row>
    <row r="1545" spans="2:10">
      <c r="B1545" s="1733">
        <v>94266</v>
      </c>
      <c r="C1545" s="2004" t="s">
        <v>2893</v>
      </c>
      <c r="D1545" s="2003" t="s">
        <v>28</v>
      </c>
      <c r="E1545" s="2005">
        <f t="shared" si="48"/>
        <v>34.770000000000003</v>
      </c>
      <c r="F1545" s="2078">
        <f t="shared" si="49"/>
        <v>94266</v>
      </c>
      <c r="G1545" s="1529"/>
      <c r="H1545" s="2005">
        <v>33.08</v>
      </c>
      <c r="I1545" s="2005">
        <v>34.770000000000003</v>
      </c>
      <c r="J1545" s="1992"/>
    </row>
    <row r="1546" spans="2:10" ht="30">
      <c r="B1546" s="1734">
        <v>94267</v>
      </c>
      <c r="C1546" s="1994" t="s">
        <v>2894</v>
      </c>
      <c r="D1546" s="1993" t="s">
        <v>28</v>
      </c>
      <c r="E1546" s="2002">
        <f t="shared" si="48"/>
        <v>37.119999999999997</v>
      </c>
      <c r="F1546" s="2078">
        <f t="shared" si="49"/>
        <v>94267</v>
      </c>
      <c r="G1546" s="1529"/>
      <c r="H1546" s="2002">
        <v>35.64</v>
      </c>
      <c r="I1546" s="2002">
        <v>37.119999999999997</v>
      </c>
      <c r="J1546" s="1992"/>
    </row>
    <row r="1547" spans="2:10" ht="30">
      <c r="B1547" s="1733">
        <v>94268</v>
      </c>
      <c r="C1547" s="2004" t="s">
        <v>2895</v>
      </c>
      <c r="D1547" s="2003" t="s">
        <v>28</v>
      </c>
      <c r="E1547" s="2005">
        <f t="shared" si="48"/>
        <v>40.78</v>
      </c>
      <c r="F1547" s="2078">
        <f t="shared" si="49"/>
        <v>94268</v>
      </c>
      <c r="G1547" s="1529"/>
      <c r="H1547" s="2005">
        <v>38.97</v>
      </c>
      <c r="I1547" s="2005">
        <v>40.78</v>
      </c>
      <c r="J1547" s="1992"/>
    </row>
    <row r="1548" spans="2:10" ht="30">
      <c r="B1548" s="1734">
        <v>94269</v>
      </c>
      <c r="C1548" s="1994" t="s">
        <v>2896</v>
      </c>
      <c r="D1548" s="1993" t="s">
        <v>28</v>
      </c>
      <c r="E1548" s="2002">
        <f t="shared" si="48"/>
        <v>52.74</v>
      </c>
      <c r="F1548" s="2078">
        <f t="shared" si="49"/>
        <v>94269</v>
      </c>
      <c r="G1548" s="1529"/>
      <c r="H1548" s="2002">
        <v>50.96</v>
      </c>
      <c r="I1548" s="2002">
        <v>52.74</v>
      </c>
      <c r="J1548" s="1992"/>
    </row>
    <row r="1549" spans="2:10" ht="30">
      <c r="B1549" s="1733">
        <v>94270</v>
      </c>
      <c r="C1549" s="2004" t="s">
        <v>2897</v>
      </c>
      <c r="D1549" s="2003" t="s">
        <v>28</v>
      </c>
      <c r="E1549" s="2005">
        <f t="shared" si="48"/>
        <v>57.84</v>
      </c>
      <c r="F1549" s="2078">
        <f t="shared" si="49"/>
        <v>94270</v>
      </c>
      <c r="G1549" s="1529"/>
      <c r="H1549" s="2005">
        <v>55.61</v>
      </c>
      <c r="I1549" s="2005">
        <v>57.84</v>
      </c>
      <c r="J1549" s="1992"/>
    </row>
    <row r="1550" spans="2:10" ht="30">
      <c r="B1550" s="1734">
        <v>94271</v>
      </c>
      <c r="C1550" s="1994" t="s">
        <v>2898</v>
      </c>
      <c r="D1550" s="1993" t="s">
        <v>28</v>
      </c>
      <c r="E1550" s="2002">
        <f t="shared" si="48"/>
        <v>64.400000000000006</v>
      </c>
      <c r="F1550" s="2078">
        <f t="shared" si="49"/>
        <v>94271</v>
      </c>
      <c r="G1550" s="1529"/>
      <c r="H1550" s="2002">
        <v>62.24</v>
      </c>
      <c r="I1550" s="2002">
        <v>64.400000000000006</v>
      </c>
      <c r="J1550" s="1992"/>
    </row>
    <row r="1551" spans="2:10" ht="30">
      <c r="B1551" s="1733">
        <v>94272</v>
      </c>
      <c r="C1551" s="2004" t="s">
        <v>2899</v>
      </c>
      <c r="D1551" s="2003" t="s">
        <v>28</v>
      </c>
      <c r="E1551" s="2005">
        <f t="shared" si="48"/>
        <v>71.2</v>
      </c>
      <c r="F1551" s="2078">
        <f t="shared" si="49"/>
        <v>94272</v>
      </c>
      <c r="G1551" s="1529"/>
      <c r="H1551" s="2005">
        <v>68.44</v>
      </c>
      <c r="I1551" s="2005">
        <v>71.2</v>
      </c>
      <c r="J1551" s="1992"/>
    </row>
    <row r="1552" spans="2:10" ht="30">
      <c r="B1552" s="1734">
        <v>94273</v>
      </c>
      <c r="C1552" s="1994" t="s">
        <v>2900</v>
      </c>
      <c r="D1552" s="1993" t="s">
        <v>28</v>
      </c>
      <c r="E1552" s="2002">
        <f t="shared" si="48"/>
        <v>34.229999999999997</v>
      </c>
      <c r="F1552" s="2078">
        <f t="shared" si="49"/>
        <v>94273</v>
      </c>
      <c r="G1552" s="1529"/>
      <c r="H1552" s="2002">
        <v>32.81</v>
      </c>
      <c r="I1552" s="2002">
        <v>34.229999999999997</v>
      </c>
      <c r="J1552" s="1992"/>
    </row>
    <row r="1553" spans="2:10" ht="30">
      <c r="B1553" s="1733">
        <v>94274</v>
      </c>
      <c r="C1553" s="2004" t="s">
        <v>2901</v>
      </c>
      <c r="D1553" s="2003" t="s">
        <v>28</v>
      </c>
      <c r="E1553" s="2005">
        <f t="shared" si="48"/>
        <v>37.369999999999997</v>
      </c>
      <c r="F1553" s="2078">
        <f t="shared" si="49"/>
        <v>94274</v>
      </c>
      <c r="G1553" s="1529"/>
      <c r="H1553" s="2005">
        <v>35.630000000000003</v>
      </c>
      <c r="I1553" s="2005">
        <v>37.369999999999997</v>
      </c>
      <c r="J1553" s="1992"/>
    </row>
    <row r="1554" spans="2:10" ht="45">
      <c r="B1554" s="1734">
        <v>94275</v>
      </c>
      <c r="C1554" s="1994" t="s">
        <v>2902</v>
      </c>
      <c r="D1554" s="1993" t="s">
        <v>28</v>
      </c>
      <c r="E1554" s="2002">
        <f t="shared" si="48"/>
        <v>32.6</v>
      </c>
      <c r="F1554" s="2078">
        <f t="shared" si="49"/>
        <v>94275</v>
      </c>
      <c r="G1554" s="1529"/>
      <c r="H1554" s="2002">
        <v>31.32</v>
      </c>
      <c r="I1554" s="2002">
        <v>32.6</v>
      </c>
      <c r="J1554" s="1992"/>
    </row>
    <row r="1555" spans="2:10" ht="45">
      <c r="B1555" s="1733">
        <v>94276</v>
      </c>
      <c r="C1555" s="2004" t="s">
        <v>2903</v>
      </c>
      <c r="D1555" s="2003" t="s">
        <v>28</v>
      </c>
      <c r="E1555" s="2005">
        <f t="shared" si="48"/>
        <v>35.74</v>
      </c>
      <c r="F1555" s="2078">
        <f t="shared" si="49"/>
        <v>94276</v>
      </c>
      <c r="G1555" s="1529"/>
      <c r="H1555" s="2005">
        <v>34.15</v>
      </c>
      <c r="I1555" s="2005">
        <v>35.74</v>
      </c>
      <c r="J1555" s="1992"/>
    </row>
    <row r="1556" spans="2:10">
      <c r="B1556" s="1734">
        <v>94281</v>
      </c>
      <c r="C1556" s="1994" t="s">
        <v>2904</v>
      </c>
      <c r="D1556" s="1993" t="s">
        <v>28</v>
      </c>
      <c r="E1556" s="2002">
        <f t="shared" si="48"/>
        <v>37.01</v>
      </c>
      <c r="F1556" s="2078">
        <f t="shared" si="49"/>
        <v>94281</v>
      </c>
      <c r="G1556" s="1529"/>
      <c r="H1556" s="2002">
        <v>35.25</v>
      </c>
      <c r="I1556" s="2002">
        <v>37.01</v>
      </c>
      <c r="J1556" s="1992"/>
    </row>
    <row r="1557" spans="2:10">
      <c r="B1557" s="1733">
        <v>94282</v>
      </c>
      <c r="C1557" s="2004" t="s">
        <v>2905</v>
      </c>
      <c r="D1557" s="2003" t="s">
        <v>28</v>
      </c>
      <c r="E1557" s="2005">
        <f t="shared" si="48"/>
        <v>46.58</v>
      </c>
      <c r="F1557" s="2078">
        <f t="shared" si="49"/>
        <v>94282</v>
      </c>
      <c r="G1557" s="1529"/>
      <c r="H1557" s="2005">
        <v>43.87</v>
      </c>
      <c r="I1557" s="2005">
        <v>46.58</v>
      </c>
      <c r="J1557" s="1992"/>
    </row>
    <row r="1558" spans="2:10">
      <c r="B1558" s="1734">
        <v>94283</v>
      </c>
      <c r="C1558" s="1994" t="s">
        <v>2906</v>
      </c>
      <c r="D1558" s="1993" t="s">
        <v>28</v>
      </c>
      <c r="E1558" s="2002">
        <f t="shared" si="48"/>
        <v>47.66</v>
      </c>
      <c r="F1558" s="2078">
        <f t="shared" si="49"/>
        <v>94283</v>
      </c>
      <c r="G1558" s="1529"/>
      <c r="H1558" s="2002">
        <v>45.74</v>
      </c>
      <c r="I1558" s="2002">
        <v>47.66</v>
      </c>
      <c r="J1558" s="1992"/>
    </row>
    <row r="1559" spans="2:10">
      <c r="B1559" s="1733">
        <v>94284</v>
      </c>
      <c r="C1559" s="2004" t="s">
        <v>2907</v>
      </c>
      <c r="D1559" s="2003" t="s">
        <v>28</v>
      </c>
      <c r="E1559" s="2005">
        <f t="shared" si="48"/>
        <v>57.23</v>
      </c>
      <c r="F1559" s="2078">
        <f t="shared" si="49"/>
        <v>94284</v>
      </c>
      <c r="G1559" s="1529"/>
      <c r="H1559" s="2005">
        <v>54.35</v>
      </c>
      <c r="I1559" s="2005">
        <v>57.23</v>
      </c>
      <c r="J1559" s="1992"/>
    </row>
    <row r="1560" spans="2:10">
      <c r="B1560" s="1734">
        <v>94285</v>
      </c>
      <c r="C1560" s="1994" t="s">
        <v>2908</v>
      </c>
      <c r="D1560" s="1993" t="s">
        <v>28</v>
      </c>
      <c r="E1560" s="2002">
        <f t="shared" si="48"/>
        <v>57.87</v>
      </c>
      <c r="F1560" s="2078">
        <f t="shared" si="49"/>
        <v>94285</v>
      </c>
      <c r="G1560" s="1529"/>
      <c r="H1560" s="2002">
        <v>55.82</v>
      </c>
      <c r="I1560" s="2002">
        <v>57.87</v>
      </c>
      <c r="J1560" s="1992"/>
    </row>
    <row r="1561" spans="2:10">
      <c r="B1561" s="1733">
        <v>94286</v>
      </c>
      <c r="C1561" s="2004" t="s">
        <v>2909</v>
      </c>
      <c r="D1561" s="2003" t="s">
        <v>28</v>
      </c>
      <c r="E1561" s="2005">
        <f t="shared" si="48"/>
        <v>67.430000000000007</v>
      </c>
      <c r="F1561" s="2078">
        <f t="shared" si="49"/>
        <v>94286</v>
      </c>
      <c r="G1561" s="1529"/>
      <c r="H1561" s="2005">
        <v>64.44</v>
      </c>
      <c r="I1561" s="2005">
        <v>67.430000000000007</v>
      </c>
      <c r="J1561" s="1992"/>
    </row>
    <row r="1562" spans="2:10">
      <c r="B1562" s="1734">
        <v>94287</v>
      </c>
      <c r="C1562" s="1994" t="s">
        <v>2910</v>
      </c>
      <c r="D1562" s="1993" t="s">
        <v>28</v>
      </c>
      <c r="E1562" s="2002">
        <f t="shared" si="48"/>
        <v>29.15</v>
      </c>
      <c r="F1562" s="2078">
        <f t="shared" si="49"/>
        <v>94287</v>
      </c>
      <c r="G1562" s="1529"/>
      <c r="H1562" s="2002">
        <v>27.54</v>
      </c>
      <c r="I1562" s="2002">
        <v>29.15</v>
      </c>
      <c r="J1562" s="1992"/>
    </row>
    <row r="1563" spans="2:10">
      <c r="B1563" s="1733">
        <v>94288</v>
      </c>
      <c r="C1563" s="2004" t="s">
        <v>2911</v>
      </c>
      <c r="D1563" s="2003" t="s">
        <v>28</v>
      </c>
      <c r="E1563" s="2005">
        <f t="shared" si="48"/>
        <v>37.520000000000003</v>
      </c>
      <c r="F1563" s="2078">
        <f t="shared" si="49"/>
        <v>94288</v>
      </c>
      <c r="G1563" s="1529"/>
      <c r="H1563" s="2005">
        <v>35.07</v>
      </c>
      <c r="I1563" s="2005">
        <v>37.520000000000003</v>
      </c>
      <c r="J1563" s="1992"/>
    </row>
    <row r="1564" spans="2:10">
      <c r="B1564" s="1734">
        <v>94289</v>
      </c>
      <c r="C1564" s="1994" t="s">
        <v>2912</v>
      </c>
      <c r="D1564" s="1993" t="s">
        <v>28</v>
      </c>
      <c r="E1564" s="2002">
        <f t="shared" si="48"/>
        <v>36.81</v>
      </c>
      <c r="F1564" s="2078">
        <f t="shared" si="49"/>
        <v>94289</v>
      </c>
      <c r="G1564" s="1529"/>
      <c r="H1564" s="2002">
        <v>35.06</v>
      </c>
      <c r="I1564" s="2002">
        <v>36.81</v>
      </c>
      <c r="J1564" s="1992"/>
    </row>
    <row r="1565" spans="2:10">
      <c r="B1565" s="1733">
        <v>94290</v>
      </c>
      <c r="C1565" s="2004" t="s">
        <v>2913</v>
      </c>
      <c r="D1565" s="2003" t="s">
        <v>28</v>
      </c>
      <c r="E1565" s="2005">
        <f t="shared" si="48"/>
        <v>45.18</v>
      </c>
      <c r="F1565" s="2078">
        <f t="shared" si="49"/>
        <v>94290</v>
      </c>
      <c r="G1565" s="1529"/>
      <c r="H1565" s="2005">
        <v>42.59</v>
      </c>
      <c r="I1565" s="2005">
        <v>45.18</v>
      </c>
      <c r="J1565" s="1992"/>
    </row>
    <row r="1566" spans="2:10">
      <c r="B1566" s="1734">
        <v>94291</v>
      </c>
      <c r="C1566" s="1994" t="s">
        <v>2914</v>
      </c>
      <c r="D1566" s="1993" t="s">
        <v>28</v>
      </c>
      <c r="E1566" s="2002">
        <f t="shared" si="48"/>
        <v>44.04</v>
      </c>
      <c r="F1566" s="2078">
        <f t="shared" si="49"/>
        <v>94291</v>
      </c>
      <c r="G1566" s="1529"/>
      <c r="H1566" s="2002">
        <v>42.2</v>
      </c>
      <c r="I1566" s="2002">
        <v>44.04</v>
      </c>
      <c r="J1566" s="1992"/>
    </row>
    <row r="1567" spans="2:10">
      <c r="B1567" s="1733">
        <v>94292</v>
      </c>
      <c r="C1567" s="2004" t="s">
        <v>2915</v>
      </c>
      <c r="D1567" s="2003" t="s">
        <v>28</v>
      </c>
      <c r="E1567" s="2005">
        <f t="shared" si="48"/>
        <v>52.41</v>
      </c>
      <c r="F1567" s="2078">
        <f t="shared" si="49"/>
        <v>94292</v>
      </c>
      <c r="G1567" s="1529"/>
      <c r="H1567" s="2005">
        <v>49.72</v>
      </c>
      <c r="I1567" s="2005">
        <v>52.41</v>
      </c>
      <c r="J1567" s="1992"/>
    </row>
    <row r="1568" spans="2:10">
      <c r="B1568" s="1734">
        <v>94293</v>
      </c>
      <c r="C1568" s="1994" t="s">
        <v>1367</v>
      </c>
      <c r="D1568" s="1993" t="s">
        <v>28</v>
      </c>
      <c r="E1568" s="2002">
        <f t="shared" si="48"/>
        <v>112.66</v>
      </c>
      <c r="F1568" s="2078">
        <f t="shared" si="49"/>
        <v>94293</v>
      </c>
      <c r="G1568" s="1529"/>
      <c r="H1568" s="2002">
        <v>109.71</v>
      </c>
      <c r="I1568" s="2002">
        <v>112.66</v>
      </c>
      <c r="J1568" s="1992"/>
    </row>
    <row r="1569" spans="2:10">
      <c r="B1569" s="1733">
        <v>94294</v>
      </c>
      <c r="C1569" s="2004" t="s">
        <v>2916</v>
      </c>
      <c r="D1569" s="2003" t="s">
        <v>28</v>
      </c>
      <c r="E1569" s="2005">
        <f t="shared" si="48"/>
        <v>6.13</v>
      </c>
      <c r="F1569" s="2078">
        <f t="shared" si="49"/>
        <v>94294</v>
      </c>
      <c r="G1569" s="1529"/>
      <c r="H1569" s="2005">
        <v>5.89</v>
      </c>
      <c r="I1569" s="2005">
        <v>6.13</v>
      </c>
      <c r="J1569" s="1992"/>
    </row>
    <row r="1570" spans="2:10" ht="30">
      <c r="B1570" s="1734">
        <v>94037</v>
      </c>
      <c r="C1570" s="1994" t="s">
        <v>1368</v>
      </c>
      <c r="D1570" s="1993" t="s">
        <v>0</v>
      </c>
      <c r="E1570" s="2002">
        <f t="shared" si="48"/>
        <v>15.15</v>
      </c>
      <c r="F1570" s="2078">
        <f t="shared" si="49"/>
        <v>94037</v>
      </c>
      <c r="G1570" s="1529"/>
      <c r="H1570" s="2002">
        <v>13.84</v>
      </c>
      <c r="I1570" s="2002">
        <v>15.15</v>
      </c>
      <c r="J1570" s="1992"/>
    </row>
    <row r="1571" spans="2:10" ht="30">
      <c r="B1571" s="1733">
        <v>94038</v>
      </c>
      <c r="C1571" s="2004" t="s">
        <v>2917</v>
      </c>
      <c r="D1571" s="2003" t="s">
        <v>0</v>
      </c>
      <c r="E1571" s="2005">
        <f t="shared" si="48"/>
        <v>21.31</v>
      </c>
      <c r="F1571" s="2078">
        <f t="shared" si="49"/>
        <v>94038</v>
      </c>
      <c r="G1571" s="1529"/>
      <c r="H1571" s="2005">
        <v>19.420000000000002</v>
      </c>
      <c r="I1571" s="2005">
        <v>21.31</v>
      </c>
      <c r="J1571" s="1992"/>
    </row>
    <row r="1572" spans="2:10" ht="30">
      <c r="B1572" s="1734">
        <v>94039</v>
      </c>
      <c r="C1572" s="1994" t="s">
        <v>2918</v>
      </c>
      <c r="D1572" s="1993" t="s">
        <v>0</v>
      </c>
      <c r="E1572" s="2002">
        <f t="shared" si="48"/>
        <v>11.83</v>
      </c>
      <c r="F1572" s="2078">
        <f t="shared" si="49"/>
        <v>94039</v>
      </c>
      <c r="G1572" s="1529"/>
      <c r="H1572" s="2002">
        <v>10.83</v>
      </c>
      <c r="I1572" s="2002">
        <v>11.83</v>
      </c>
      <c r="J1572" s="1992"/>
    </row>
    <row r="1573" spans="2:10" ht="30">
      <c r="B1573" s="1733">
        <v>94040</v>
      </c>
      <c r="C1573" s="2004" t="s">
        <v>2919</v>
      </c>
      <c r="D1573" s="2003" t="s">
        <v>0</v>
      </c>
      <c r="E1573" s="2005">
        <f t="shared" si="48"/>
        <v>18.03</v>
      </c>
      <c r="F1573" s="2078">
        <f t="shared" si="49"/>
        <v>94040</v>
      </c>
      <c r="G1573" s="1529"/>
      <c r="H1573" s="2005">
        <v>16.45</v>
      </c>
      <c r="I1573" s="2005">
        <v>18.03</v>
      </c>
      <c r="J1573" s="1992"/>
    </row>
    <row r="1574" spans="2:10" ht="30">
      <c r="B1574" s="1734">
        <v>94041</v>
      </c>
      <c r="C1574" s="1994" t="s">
        <v>2920</v>
      </c>
      <c r="D1574" s="1993" t="s">
        <v>0</v>
      </c>
      <c r="E1574" s="2002">
        <f t="shared" si="48"/>
        <v>8.8800000000000008</v>
      </c>
      <c r="F1574" s="2078">
        <f t="shared" si="49"/>
        <v>94041</v>
      </c>
      <c r="G1574" s="1529"/>
      <c r="H1574" s="2002">
        <v>8.19</v>
      </c>
      <c r="I1574" s="2002">
        <v>8.8800000000000008</v>
      </c>
      <c r="J1574" s="1992"/>
    </row>
    <row r="1575" spans="2:10" ht="30">
      <c r="B1575" s="1733">
        <v>94042</v>
      </c>
      <c r="C1575" s="2004" t="s">
        <v>2921</v>
      </c>
      <c r="D1575" s="2003" t="s">
        <v>0</v>
      </c>
      <c r="E1575" s="2005">
        <f t="shared" si="48"/>
        <v>15.23</v>
      </c>
      <c r="F1575" s="2078">
        <f t="shared" si="49"/>
        <v>94042</v>
      </c>
      <c r="G1575" s="1529"/>
      <c r="H1575" s="2005">
        <v>13.96</v>
      </c>
      <c r="I1575" s="2005">
        <v>15.23</v>
      </c>
      <c r="J1575" s="1992"/>
    </row>
    <row r="1576" spans="2:10" ht="30">
      <c r="B1576" s="1734">
        <v>94043</v>
      </c>
      <c r="C1576" s="1994" t="s">
        <v>2922</v>
      </c>
      <c r="D1576" s="1993" t="s">
        <v>0</v>
      </c>
      <c r="E1576" s="2002">
        <f t="shared" si="48"/>
        <v>14.17</v>
      </c>
      <c r="F1576" s="2078">
        <f t="shared" si="49"/>
        <v>94043</v>
      </c>
      <c r="G1576" s="1529"/>
      <c r="H1576" s="2002">
        <v>12.97</v>
      </c>
      <c r="I1576" s="2002">
        <v>14.17</v>
      </c>
      <c r="J1576" s="1992"/>
    </row>
    <row r="1577" spans="2:10" ht="30">
      <c r="B1577" s="1733">
        <v>94044</v>
      </c>
      <c r="C1577" s="2004" t="s">
        <v>2923</v>
      </c>
      <c r="D1577" s="2003" t="s">
        <v>0</v>
      </c>
      <c r="E1577" s="2005">
        <f t="shared" si="48"/>
        <v>20.37</v>
      </c>
      <c r="F1577" s="2078">
        <f t="shared" si="49"/>
        <v>94044</v>
      </c>
      <c r="G1577" s="1529"/>
      <c r="H1577" s="2005">
        <v>18.579999999999998</v>
      </c>
      <c r="I1577" s="2005">
        <v>20.37</v>
      </c>
      <c r="J1577" s="1992"/>
    </row>
    <row r="1578" spans="2:10" ht="30">
      <c r="B1578" s="1734">
        <v>94045</v>
      </c>
      <c r="C1578" s="1994" t="s">
        <v>2924</v>
      </c>
      <c r="D1578" s="1993" t="s">
        <v>0</v>
      </c>
      <c r="E1578" s="2002">
        <f t="shared" si="48"/>
        <v>10.9</v>
      </c>
      <c r="F1578" s="2078">
        <f t="shared" si="49"/>
        <v>94045</v>
      </c>
      <c r="G1578" s="1529"/>
      <c r="H1578" s="2002">
        <v>10</v>
      </c>
      <c r="I1578" s="2002">
        <v>10.9</v>
      </c>
      <c r="J1578" s="1992"/>
    </row>
    <row r="1579" spans="2:10" ht="30">
      <c r="B1579" s="1733">
        <v>94046</v>
      </c>
      <c r="C1579" s="2004" t="s">
        <v>2925</v>
      </c>
      <c r="D1579" s="2003" t="s">
        <v>0</v>
      </c>
      <c r="E1579" s="2005">
        <f t="shared" si="48"/>
        <v>17.059999999999999</v>
      </c>
      <c r="F1579" s="2078">
        <f t="shared" si="49"/>
        <v>94046</v>
      </c>
      <c r="G1579" s="1529"/>
      <c r="H1579" s="2005">
        <v>15.58</v>
      </c>
      <c r="I1579" s="2005">
        <v>17.059999999999999</v>
      </c>
      <c r="J1579" s="1992"/>
    </row>
    <row r="1580" spans="2:10" ht="30">
      <c r="B1580" s="1734">
        <v>94047</v>
      </c>
      <c r="C1580" s="1994" t="s">
        <v>2926</v>
      </c>
      <c r="D1580" s="1993" t="s">
        <v>0</v>
      </c>
      <c r="E1580" s="2002">
        <f t="shared" si="48"/>
        <v>7.94</v>
      </c>
      <c r="F1580" s="2078">
        <f t="shared" si="49"/>
        <v>94047</v>
      </c>
      <c r="G1580" s="1529"/>
      <c r="H1580" s="2002">
        <v>7.36</v>
      </c>
      <c r="I1580" s="2002">
        <v>7.94</v>
      </c>
      <c r="J1580" s="1992"/>
    </row>
    <row r="1581" spans="2:10" ht="30">
      <c r="B1581" s="1733">
        <v>94048</v>
      </c>
      <c r="C1581" s="2004" t="s">
        <v>2927</v>
      </c>
      <c r="D1581" s="2003" t="s">
        <v>0</v>
      </c>
      <c r="E1581" s="2005">
        <f t="shared" si="48"/>
        <v>14.25</v>
      </c>
      <c r="F1581" s="2078">
        <f t="shared" si="49"/>
        <v>94048</v>
      </c>
      <c r="G1581" s="1529"/>
      <c r="H1581" s="2005">
        <v>13.09</v>
      </c>
      <c r="I1581" s="2005">
        <v>14.25</v>
      </c>
      <c r="J1581" s="1992"/>
    </row>
    <row r="1582" spans="2:10" ht="30">
      <c r="B1582" s="1734">
        <v>94049</v>
      </c>
      <c r="C1582" s="1994" t="s">
        <v>2928</v>
      </c>
      <c r="D1582" s="1993" t="s">
        <v>0</v>
      </c>
      <c r="E1582" s="2002">
        <f t="shared" si="48"/>
        <v>23.34</v>
      </c>
      <c r="F1582" s="2078">
        <f t="shared" si="49"/>
        <v>94049</v>
      </c>
      <c r="G1582" s="1529"/>
      <c r="H1582" s="2002">
        <v>21.65</v>
      </c>
      <c r="I1582" s="2002">
        <v>23.34</v>
      </c>
      <c r="J1582" s="1992"/>
    </row>
    <row r="1583" spans="2:10" ht="30">
      <c r="B1583" s="1733">
        <v>94050</v>
      </c>
      <c r="C1583" s="2004" t="s">
        <v>2929</v>
      </c>
      <c r="D1583" s="2003" t="s">
        <v>0</v>
      </c>
      <c r="E1583" s="2005">
        <f t="shared" si="48"/>
        <v>31.35</v>
      </c>
      <c r="F1583" s="2078">
        <f t="shared" si="49"/>
        <v>94050</v>
      </c>
      <c r="G1583" s="1529"/>
      <c r="H1583" s="2005">
        <v>28.9</v>
      </c>
      <c r="I1583" s="2005">
        <v>31.35</v>
      </c>
      <c r="J1583" s="1992"/>
    </row>
    <row r="1584" spans="2:10" ht="30">
      <c r="B1584" s="1734">
        <v>94051</v>
      </c>
      <c r="C1584" s="1994" t="s">
        <v>1369</v>
      </c>
      <c r="D1584" s="1993" t="s">
        <v>0</v>
      </c>
      <c r="E1584" s="2002">
        <f t="shared" si="48"/>
        <v>18.87</v>
      </c>
      <c r="F1584" s="2078">
        <f t="shared" si="49"/>
        <v>94051</v>
      </c>
      <c r="G1584" s="1529"/>
      <c r="H1584" s="2002">
        <v>17.579999999999998</v>
      </c>
      <c r="I1584" s="2002">
        <v>18.87</v>
      </c>
      <c r="J1584" s="1992"/>
    </row>
    <row r="1585" spans="2:10" ht="30">
      <c r="B1585" s="1733">
        <v>94052</v>
      </c>
      <c r="C1585" s="2004" t="s">
        <v>2930</v>
      </c>
      <c r="D1585" s="2003" t="s">
        <v>0</v>
      </c>
      <c r="E1585" s="2005">
        <f t="shared" si="48"/>
        <v>26.75</v>
      </c>
      <c r="F1585" s="2078">
        <f t="shared" si="49"/>
        <v>94052</v>
      </c>
      <c r="G1585" s="1529"/>
      <c r="H1585" s="2005">
        <v>24.7</v>
      </c>
      <c r="I1585" s="2005">
        <v>26.75</v>
      </c>
      <c r="J1585" s="1992"/>
    </row>
    <row r="1586" spans="2:10" ht="30">
      <c r="B1586" s="1734">
        <v>94053</v>
      </c>
      <c r="C1586" s="1994" t="s">
        <v>2931</v>
      </c>
      <c r="D1586" s="1993" t="s">
        <v>0</v>
      </c>
      <c r="E1586" s="2002">
        <f t="shared" si="48"/>
        <v>15.53</v>
      </c>
      <c r="F1586" s="2078">
        <f t="shared" si="49"/>
        <v>94053</v>
      </c>
      <c r="G1586" s="1529"/>
      <c r="H1586" s="2002">
        <v>14.64</v>
      </c>
      <c r="I1586" s="2002">
        <v>15.53</v>
      </c>
      <c r="J1586" s="1992"/>
    </row>
    <row r="1587" spans="2:10" ht="30">
      <c r="B1587" s="1733">
        <v>94054</v>
      </c>
      <c r="C1587" s="2004" t="s">
        <v>2932</v>
      </c>
      <c r="D1587" s="2003" t="s">
        <v>0</v>
      </c>
      <c r="E1587" s="2005">
        <f t="shared" si="48"/>
        <v>23.57</v>
      </c>
      <c r="F1587" s="2078">
        <f t="shared" si="49"/>
        <v>94054</v>
      </c>
      <c r="G1587" s="1529"/>
      <c r="H1587" s="2005">
        <v>21.92</v>
      </c>
      <c r="I1587" s="2005">
        <v>23.57</v>
      </c>
      <c r="J1587" s="1992"/>
    </row>
    <row r="1588" spans="2:10" ht="30">
      <c r="B1588" s="1734">
        <v>94055</v>
      </c>
      <c r="C1588" s="1994" t="s">
        <v>2933</v>
      </c>
      <c r="D1588" s="1993" t="s">
        <v>0</v>
      </c>
      <c r="E1588" s="2002">
        <f t="shared" si="48"/>
        <v>22.1</v>
      </c>
      <c r="F1588" s="2078">
        <f t="shared" si="49"/>
        <v>94055</v>
      </c>
      <c r="G1588" s="1529"/>
      <c r="H1588" s="2002">
        <v>20.53</v>
      </c>
      <c r="I1588" s="2002">
        <v>22.1</v>
      </c>
      <c r="J1588" s="1992"/>
    </row>
    <row r="1589" spans="2:10" ht="30">
      <c r="B1589" s="1733">
        <v>94056</v>
      </c>
      <c r="C1589" s="2004" t="s">
        <v>2934</v>
      </c>
      <c r="D1589" s="2003" t="s">
        <v>0</v>
      </c>
      <c r="E1589" s="2005">
        <f t="shared" si="48"/>
        <v>30.12</v>
      </c>
      <c r="F1589" s="2078">
        <f t="shared" si="49"/>
        <v>94056</v>
      </c>
      <c r="G1589" s="1529"/>
      <c r="H1589" s="2005">
        <v>27.8</v>
      </c>
      <c r="I1589" s="2005">
        <v>30.12</v>
      </c>
      <c r="J1589" s="1992"/>
    </row>
    <row r="1590" spans="2:10" ht="30">
      <c r="B1590" s="1734">
        <v>94057</v>
      </c>
      <c r="C1590" s="1994" t="s">
        <v>2935</v>
      </c>
      <c r="D1590" s="1993" t="s">
        <v>0</v>
      </c>
      <c r="E1590" s="2002">
        <f t="shared" si="48"/>
        <v>17.63</v>
      </c>
      <c r="F1590" s="2078">
        <f t="shared" si="49"/>
        <v>94057</v>
      </c>
      <c r="G1590" s="1529"/>
      <c r="H1590" s="2002">
        <v>16.47</v>
      </c>
      <c r="I1590" s="2002">
        <v>17.63</v>
      </c>
      <c r="J1590" s="1992"/>
    </row>
    <row r="1591" spans="2:10" ht="30">
      <c r="B1591" s="1733">
        <v>94058</v>
      </c>
      <c r="C1591" s="2004" t="s">
        <v>2936</v>
      </c>
      <c r="D1591" s="2003" t="s">
        <v>0</v>
      </c>
      <c r="E1591" s="2005">
        <f t="shared" si="48"/>
        <v>25.51</v>
      </c>
      <c r="F1591" s="2078">
        <f t="shared" si="49"/>
        <v>94058</v>
      </c>
      <c r="G1591" s="1529"/>
      <c r="H1591" s="2005">
        <v>23.59</v>
      </c>
      <c r="I1591" s="2005">
        <v>25.51</v>
      </c>
      <c r="J1591" s="1992"/>
    </row>
    <row r="1592" spans="2:10" ht="30">
      <c r="B1592" s="1734">
        <v>94059</v>
      </c>
      <c r="C1592" s="1994" t="s">
        <v>2937</v>
      </c>
      <c r="D1592" s="1993" t="s">
        <v>0</v>
      </c>
      <c r="E1592" s="2002">
        <f t="shared" si="48"/>
        <v>14.3</v>
      </c>
      <c r="F1592" s="2078">
        <f t="shared" si="49"/>
        <v>94059</v>
      </c>
      <c r="G1592" s="1529"/>
      <c r="H1592" s="2002">
        <v>13.54</v>
      </c>
      <c r="I1592" s="2002">
        <v>14.3</v>
      </c>
      <c r="J1592" s="1992"/>
    </row>
    <row r="1593" spans="2:10" ht="30">
      <c r="B1593" s="1733">
        <v>94060</v>
      </c>
      <c r="C1593" s="2004" t="s">
        <v>2938</v>
      </c>
      <c r="D1593" s="2003" t="s">
        <v>0</v>
      </c>
      <c r="E1593" s="2005">
        <f t="shared" si="48"/>
        <v>22.32</v>
      </c>
      <c r="F1593" s="2078">
        <f t="shared" si="49"/>
        <v>94060</v>
      </c>
      <c r="G1593" s="1529"/>
      <c r="H1593" s="2005">
        <v>20.8</v>
      </c>
      <c r="I1593" s="2005">
        <v>22.32</v>
      </c>
      <c r="J1593" s="1992"/>
    </row>
    <row r="1594" spans="2:10">
      <c r="B1594" s="1734" t="s">
        <v>5689</v>
      </c>
      <c r="C1594" s="1994" t="s">
        <v>148</v>
      </c>
      <c r="D1594" s="1993" t="s">
        <v>0</v>
      </c>
      <c r="E1594" s="2002">
        <f t="shared" si="48"/>
        <v>59.04</v>
      </c>
      <c r="F1594" s="2078" t="str">
        <f t="shared" si="49"/>
        <v>73877/001</v>
      </c>
      <c r="G1594" s="1529"/>
      <c r="H1594" s="2002">
        <v>54.68</v>
      </c>
      <c r="I1594" s="2002">
        <v>59.04</v>
      </c>
      <c r="J1594" s="1992"/>
    </row>
    <row r="1595" spans="2:10">
      <c r="B1595" s="1733" t="s">
        <v>5690</v>
      </c>
      <c r="C1595" s="2004" t="s">
        <v>149</v>
      </c>
      <c r="D1595" s="2003" t="s">
        <v>0</v>
      </c>
      <c r="E1595" s="2005">
        <f t="shared" si="48"/>
        <v>40.54</v>
      </c>
      <c r="F1595" s="2078" t="str">
        <f t="shared" si="49"/>
        <v>73877/002</v>
      </c>
      <c r="G1595" s="1529"/>
      <c r="H1595" s="2005">
        <v>36.99</v>
      </c>
      <c r="I1595" s="2005">
        <v>40.54</v>
      </c>
      <c r="J1595" s="1992"/>
    </row>
    <row r="1596" spans="2:10">
      <c r="B1596" s="1734">
        <v>83770</v>
      </c>
      <c r="C1596" s="1994" t="s">
        <v>924</v>
      </c>
      <c r="D1596" s="1993" t="s">
        <v>0</v>
      </c>
      <c r="E1596" s="2002">
        <f t="shared" si="48"/>
        <v>128.26</v>
      </c>
      <c r="F1596" s="2078">
        <f t="shared" si="49"/>
        <v>83770</v>
      </c>
      <c r="G1596" s="1529"/>
      <c r="H1596" s="2002">
        <v>121.71</v>
      </c>
      <c r="I1596" s="2002">
        <v>128.26</v>
      </c>
      <c r="J1596" s="1992"/>
    </row>
    <row r="1597" spans="2:10" ht="30">
      <c r="B1597" s="1733">
        <v>73301</v>
      </c>
      <c r="C1597" s="2004" t="s">
        <v>2939</v>
      </c>
      <c r="D1597" s="2003" t="s">
        <v>24</v>
      </c>
      <c r="E1597" s="2005">
        <f t="shared" si="48"/>
        <v>9.36</v>
      </c>
      <c r="F1597" s="2078">
        <f t="shared" si="49"/>
        <v>73301</v>
      </c>
      <c r="G1597" s="1529"/>
      <c r="H1597" s="2005">
        <v>8.77</v>
      </c>
      <c r="I1597" s="2005">
        <v>9.36</v>
      </c>
      <c r="J1597" s="1992"/>
    </row>
    <row r="1598" spans="2:10" ht="30">
      <c r="B1598" s="1734">
        <v>83515</v>
      </c>
      <c r="C1598" s="1994" t="s">
        <v>2940</v>
      </c>
      <c r="D1598" s="1993" t="s">
        <v>24</v>
      </c>
      <c r="E1598" s="2002">
        <f t="shared" si="48"/>
        <v>14.84</v>
      </c>
      <c r="F1598" s="2078">
        <f t="shared" si="49"/>
        <v>83515</v>
      </c>
      <c r="G1598" s="1529"/>
      <c r="H1598" s="2002">
        <v>14.18</v>
      </c>
      <c r="I1598" s="2002">
        <v>14.84</v>
      </c>
      <c r="J1598" s="1992"/>
    </row>
    <row r="1599" spans="2:10" ht="30">
      <c r="B1599" s="1733">
        <v>83516</v>
      </c>
      <c r="C1599" s="2004" t="s">
        <v>2941</v>
      </c>
      <c r="D1599" s="2003" t="s">
        <v>24</v>
      </c>
      <c r="E1599" s="2005">
        <f t="shared" si="48"/>
        <v>17.11</v>
      </c>
      <c r="F1599" s="2078">
        <f t="shared" si="49"/>
        <v>83516</v>
      </c>
      <c r="G1599" s="1529"/>
      <c r="H1599" s="2005">
        <v>16.36</v>
      </c>
      <c r="I1599" s="2005">
        <v>17.11</v>
      </c>
      <c r="J1599" s="1992"/>
    </row>
    <row r="1600" spans="2:10">
      <c r="B1600" s="1734">
        <v>72144</v>
      </c>
      <c r="C1600" s="1994" t="s">
        <v>2942</v>
      </c>
      <c r="D1600" s="1993" t="s">
        <v>29</v>
      </c>
      <c r="E1600" s="2002">
        <f t="shared" si="48"/>
        <v>80.489999999999995</v>
      </c>
      <c r="F1600" s="2078">
        <f t="shared" si="49"/>
        <v>72144</v>
      </c>
      <c r="G1600" s="1529"/>
      <c r="H1600" s="2002">
        <v>72.3</v>
      </c>
      <c r="I1600" s="2002">
        <v>80.489999999999995</v>
      </c>
      <c r="J1600" s="1992"/>
    </row>
    <row r="1601" spans="2:10">
      <c r="B1601" s="1733" t="s">
        <v>150</v>
      </c>
      <c r="C1601" s="2004" t="s">
        <v>2943</v>
      </c>
      <c r="D1601" s="2003" t="s">
        <v>29</v>
      </c>
      <c r="E1601" s="2005">
        <f t="shared" si="48"/>
        <v>690.33</v>
      </c>
      <c r="F1601" s="2078" t="str">
        <f t="shared" si="49"/>
        <v>73910/008</v>
      </c>
      <c r="G1601" s="1529"/>
      <c r="H1601" s="2005">
        <v>676.69</v>
      </c>
      <c r="I1601" s="2005">
        <v>690.33</v>
      </c>
      <c r="J1601" s="1992"/>
    </row>
    <row r="1602" spans="2:10" ht="30">
      <c r="B1602" s="1734" t="s">
        <v>151</v>
      </c>
      <c r="C1602" s="1994" t="s">
        <v>152</v>
      </c>
      <c r="D1602" s="1993" t="s">
        <v>29</v>
      </c>
      <c r="E1602" s="2002">
        <f t="shared" si="48"/>
        <v>837.08</v>
      </c>
      <c r="F1602" s="2078" t="str">
        <f t="shared" si="49"/>
        <v>73910/009</v>
      </c>
      <c r="G1602" s="1529"/>
      <c r="H1602" s="2002">
        <v>823.44</v>
      </c>
      <c r="I1602" s="2002">
        <v>837.08</v>
      </c>
      <c r="J1602" s="1992"/>
    </row>
    <row r="1603" spans="2:10" ht="30">
      <c r="B1603" s="1733">
        <v>84874</v>
      </c>
      <c r="C1603" s="2004" t="s">
        <v>2944</v>
      </c>
      <c r="D1603" s="2003" t="s">
        <v>29</v>
      </c>
      <c r="E1603" s="2005">
        <f t="shared" ref="E1603:E1666" si="50">IF($K$2=$H$1,H1603,I1603)</f>
        <v>171.97</v>
      </c>
      <c r="F1603" s="2078">
        <f t="shared" ref="F1603:F1666" si="51">IF(LEN($B1603)=7,CONCATENATE(MID($B1603,1,6),"00",RIGHT($B1603,1)),IF(LEN($B1603)=8,CONCATENATE(MID($B1603,1,6),"0",RIGHT($B1603,2)),$B1603))</f>
        <v>84874</v>
      </c>
      <c r="G1603" s="1529"/>
      <c r="H1603" s="2005">
        <v>168.98</v>
      </c>
      <c r="I1603" s="2005">
        <v>171.97</v>
      </c>
      <c r="J1603" s="1992"/>
    </row>
    <row r="1604" spans="2:10">
      <c r="B1604" s="1734">
        <v>84876</v>
      </c>
      <c r="C1604" s="1994" t="s">
        <v>153</v>
      </c>
      <c r="D1604" s="1993" t="s">
        <v>0</v>
      </c>
      <c r="E1604" s="2002">
        <f t="shared" si="50"/>
        <v>556.23</v>
      </c>
      <c r="F1604" s="2078">
        <f t="shared" si="51"/>
        <v>84876</v>
      </c>
      <c r="G1604" s="1529"/>
      <c r="H1604" s="2002">
        <v>549.92999999999995</v>
      </c>
      <c r="I1604" s="2002">
        <v>556.23</v>
      </c>
      <c r="J1604" s="1992"/>
    </row>
    <row r="1605" spans="2:10">
      <c r="B1605" s="1733">
        <v>90800</v>
      </c>
      <c r="C1605" s="2004" t="s">
        <v>2945</v>
      </c>
      <c r="D1605" s="2003" t="s">
        <v>29</v>
      </c>
      <c r="E1605" s="2005">
        <f t="shared" si="50"/>
        <v>160.1</v>
      </c>
      <c r="F1605" s="2078">
        <f t="shared" si="51"/>
        <v>90800</v>
      </c>
      <c r="G1605" s="1529"/>
      <c r="H1605" s="2005">
        <v>152.78</v>
      </c>
      <c r="I1605" s="2005">
        <v>160.1</v>
      </c>
      <c r="J1605" s="1992"/>
    </row>
    <row r="1606" spans="2:10">
      <c r="B1606" s="1734">
        <v>90801</v>
      </c>
      <c r="C1606" s="1994" t="s">
        <v>2946</v>
      </c>
      <c r="D1606" s="1993" t="s">
        <v>29</v>
      </c>
      <c r="E1606" s="2002">
        <f t="shared" si="50"/>
        <v>167.36</v>
      </c>
      <c r="F1606" s="2078">
        <f t="shared" si="51"/>
        <v>90801</v>
      </c>
      <c r="G1606" s="1529"/>
      <c r="H1606" s="2002">
        <v>159.31</v>
      </c>
      <c r="I1606" s="2002">
        <v>167.36</v>
      </c>
      <c r="J1606" s="1992"/>
    </row>
    <row r="1607" spans="2:10">
      <c r="B1607" s="1733">
        <v>90802</v>
      </c>
      <c r="C1607" s="2004" t="s">
        <v>2947</v>
      </c>
      <c r="D1607" s="2003" t="s">
        <v>29</v>
      </c>
      <c r="E1607" s="2005">
        <f t="shared" si="50"/>
        <v>174.66</v>
      </c>
      <c r="F1607" s="2078">
        <f t="shared" si="51"/>
        <v>90802</v>
      </c>
      <c r="G1607" s="1529"/>
      <c r="H1607" s="2005">
        <v>165.85</v>
      </c>
      <c r="I1607" s="2005">
        <v>174.66</v>
      </c>
      <c r="J1607" s="1992"/>
    </row>
    <row r="1608" spans="2:10">
      <c r="B1608" s="1734">
        <v>90803</v>
      </c>
      <c r="C1608" s="1994" t="s">
        <v>2948</v>
      </c>
      <c r="D1608" s="1993" t="s">
        <v>29</v>
      </c>
      <c r="E1608" s="2002">
        <f t="shared" si="50"/>
        <v>181.93</v>
      </c>
      <c r="F1608" s="2078">
        <f t="shared" si="51"/>
        <v>90803</v>
      </c>
      <c r="G1608" s="1529"/>
      <c r="H1608" s="2002">
        <v>172.37</v>
      </c>
      <c r="I1608" s="2002">
        <v>181.93</v>
      </c>
      <c r="J1608" s="1992"/>
    </row>
    <row r="1609" spans="2:10" ht="30">
      <c r="B1609" s="1733">
        <v>90804</v>
      </c>
      <c r="C1609" s="2004" t="s">
        <v>2949</v>
      </c>
      <c r="D1609" s="2003" t="s">
        <v>29</v>
      </c>
      <c r="E1609" s="2005">
        <f t="shared" si="50"/>
        <v>220.98</v>
      </c>
      <c r="F1609" s="2078">
        <f t="shared" si="51"/>
        <v>90804</v>
      </c>
      <c r="G1609" s="1529"/>
      <c r="H1609" s="2005">
        <v>208.45</v>
      </c>
      <c r="I1609" s="2005">
        <v>220.98</v>
      </c>
      <c r="J1609" s="1992"/>
    </row>
    <row r="1610" spans="2:10">
      <c r="B1610" s="1734">
        <v>90805</v>
      </c>
      <c r="C1610" s="1994" t="s">
        <v>925</v>
      </c>
      <c r="D1610" s="1993" t="s">
        <v>29</v>
      </c>
      <c r="E1610" s="2002">
        <f t="shared" si="50"/>
        <v>60.88</v>
      </c>
      <c r="F1610" s="2078">
        <f t="shared" si="51"/>
        <v>90805</v>
      </c>
      <c r="G1610" s="1529"/>
      <c r="H1610" s="2002">
        <v>55.67</v>
      </c>
      <c r="I1610" s="2002">
        <v>60.88</v>
      </c>
      <c r="J1610" s="1992"/>
    </row>
    <row r="1611" spans="2:10" ht="30">
      <c r="B1611" s="1733">
        <v>90806</v>
      </c>
      <c r="C1611" s="2004" t="s">
        <v>2950</v>
      </c>
      <c r="D1611" s="2003" t="s">
        <v>29</v>
      </c>
      <c r="E1611" s="2005">
        <f t="shared" si="50"/>
        <v>233.37</v>
      </c>
      <c r="F1611" s="2078">
        <f t="shared" si="51"/>
        <v>90806</v>
      </c>
      <c r="G1611" s="1529"/>
      <c r="H1611" s="2005">
        <v>219.59</v>
      </c>
      <c r="I1611" s="2005">
        <v>233.37</v>
      </c>
      <c r="J1611" s="1992"/>
    </row>
    <row r="1612" spans="2:10">
      <c r="B1612" s="1734">
        <v>90807</v>
      </c>
      <c r="C1612" s="1994" t="s">
        <v>926</v>
      </c>
      <c r="D1612" s="1993" t="s">
        <v>29</v>
      </c>
      <c r="E1612" s="2002">
        <f t="shared" si="50"/>
        <v>66.010000000000005</v>
      </c>
      <c r="F1612" s="2078">
        <f t="shared" si="51"/>
        <v>90807</v>
      </c>
      <c r="G1612" s="1529"/>
      <c r="H1612" s="2002">
        <v>60.28</v>
      </c>
      <c r="I1612" s="2002">
        <v>66.010000000000005</v>
      </c>
      <c r="J1612" s="1992"/>
    </row>
    <row r="1613" spans="2:10" ht="30">
      <c r="B1613" s="1733">
        <v>90816</v>
      </c>
      <c r="C1613" s="2004" t="s">
        <v>2951</v>
      </c>
      <c r="D1613" s="2003" t="s">
        <v>29</v>
      </c>
      <c r="E1613" s="2005">
        <f t="shared" si="50"/>
        <v>245.76</v>
      </c>
      <c r="F1613" s="2078">
        <f t="shared" si="51"/>
        <v>90816</v>
      </c>
      <c r="G1613" s="1529"/>
      <c r="H1613" s="2005">
        <v>230.72</v>
      </c>
      <c r="I1613" s="2005">
        <v>245.76</v>
      </c>
      <c r="J1613" s="1992"/>
    </row>
    <row r="1614" spans="2:10">
      <c r="B1614" s="1734">
        <v>90817</v>
      </c>
      <c r="C1614" s="1994" t="s">
        <v>927</v>
      </c>
      <c r="D1614" s="1993" t="s">
        <v>29</v>
      </c>
      <c r="E1614" s="2002">
        <f t="shared" si="50"/>
        <v>71.099999999999994</v>
      </c>
      <c r="F1614" s="2078">
        <f t="shared" si="51"/>
        <v>90817</v>
      </c>
      <c r="G1614" s="1529"/>
      <c r="H1614" s="2002">
        <v>64.87</v>
      </c>
      <c r="I1614" s="2002">
        <v>71.099999999999994</v>
      </c>
      <c r="J1614" s="1992"/>
    </row>
    <row r="1615" spans="2:10" ht="30">
      <c r="B1615" s="1733">
        <v>90818</v>
      </c>
      <c r="C1615" s="2004" t="s">
        <v>2952</v>
      </c>
      <c r="D1615" s="2003" t="s">
        <v>29</v>
      </c>
      <c r="E1615" s="2005">
        <f t="shared" si="50"/>
        <v>258.2</v>
      </c>
      <c r="F1615" s="2078">
        <f t="shared" si="51"/>
        <v>90818</v>
      </c>
      <c r="G1615" s="1529"/>
      <c r="H1615" s="2005">
        <v>241.89</v>
      </c>
      <c r="I1615" s="2005">
        <v>258.2</v>
      </c>
      <c r="J1615" s="1992"/>
    </row>
    <row r="1616" spans="2:10">
      <c r="B1616" s="1734">
        <v>90819</v>
      </c>
      <c r="C1616" s="1994" t="s">
        <v>928</v>
      </c>
      <c r="D1616" s="1993" t="s">
        <v>29</v>
      </c>
      <c r="E1616" s="2002">
        <f t="shared" si="50"/>
        <v>76.27</v>
      </c>
      <c r="F1616" s="2078">
        <f t="shared" si="51"/>
        <v>90819</v>
      </c>
      <c r="G1616" s="1529"/>
      <c r="H1616" s="2002">
        <v>69.52</v>
      </c>
      <c r="I1616" s="2002">
        <v>76.27</v>
      </c>
      <c r="J1616" s="1992"/>
    </row>
    <row r="1617" spans="2:10" ht="30">
      <c r="B1617" s="1733">
        <v>90820</v>
      </c>
      <c r="C1617" s="2004" t="s">
        <v>2953</v>
      </c>
      <c r="D1617" s="2003" t="s">
        <v>29</v>
      </c>
      <c r="E1617" s="2005">
        <f t="shared" si="50"/>
        <v>305.18</v>
      </c>
      <c r="F1617" s="2078">
        <f t="shared" si="51"/>
        <v>90820</v>
      </c>
      <c r="G1617" s="1529"/>
      <c r="H1617" s="2005">
        <v>301.38</v>
      </c>
      <c r="I1617" s="2005">
        <v>305.18</v>
      </c>
      <c r="J1617" s="1992"/>
    </row>
    <row r="1618" spans="2:10" ht="30">
      <c r="B1618" s="1734">
        <v>90821</v>
      </c>
      <c r="C1618" s="1994" t="s">
        <v>2954</v>
      </c>
      <c r="D1618" s="1993" t="s">
        <v>29</v>
      </c>
      <c r="E1618" s="2002">
        <f t="shared" si="50"/>
        <v>333.09</v>
      </c>
      <c r="F1618" s="2078">
        <f t="shared" si="51"/>
        <v>90821</v>
      </c>
      <c r="G1618" s="1529"/>
      <c r="H1618" s="2002">
        <v>328.89</v>
      </c>
      <c r="I1618" s="2002">
        <v>333.09</v>
      </c>
      <c r="J1618" s="1992"/>
    </row>
    <row r="1619" spans="2:10" ht="30">
      <c r="B1619" s="1733">
        <v>90822</v>
      </c>
      <c r="C1619" s="2004" t="s">
        <v>2955</v>
      </c>
      <c r="D1619" s="2003" t="s">
        <v>29</v>
      </c>
      <c r="E1619" s="2005">
        <f t="shared" si="50"/>
        <v>328.89</v>
      </c>
      <c r="F1619" s="2078">
        <f t="shared" si="51"/>
        <v>90822</v>
      </c>
      <c r="G1619" s="1529"/>
      <c r="H1619" s="2005">
        <v>324.3</v>
      </c>
      <c r="I1619" s="2005">
        <v>328.89</v>
      </c>
      <c r="J1619" s="1992"/>
    </row>
    <row r="1620" spans="2:10" ht="30">
      <c r="B1620" s="1734">
        <v>90823</v>
      </c>
      <c r="C1620" s="1994" t="s">
        <v>2956</v>
      </c>
      <c r="D1620" s="1993" t="s">
        <v>29</v>
      </c>
      <c r="E1620" s="2002">
        <f t="shared" si="50"/>
        <v>346.48</v>
      </c>
      <c r="F1620" s="2078">
        <f t="shared" si="51"/>
        <v>90823</v>
      </c>
      <c r="G1620" s="1529"/>
      <c r="H1620" s="2002">
        <v>341.5</v>
      </c>
      <c r="I1620" s="2002">
        <v>346.48</v>
      </c>
      <c r="J1620" s="1992"/>
    </row>
    <row r="1621" spans="2:10" ht="30">
      <c r="B1621" s="1733">
        <v>90826</v>
      </c>
      <c r="C1621" s="2004" t="s">
        <v>2957</v>
      </c>
      <c r="D1621" s="2003" t="s">
        <v>29</v>
      </c>
      <c r="E1621" s="2005">
        <f t="shared" si="50"/>
        <v>23.82</v>
      </c>
      <c r="F1621" s="2078">
        <f t="shared" si="51"/>
        <v>90826</v>
      </c>
      <c r="G1621" s="1529"/>
      <c r="H1621" s="2005">
        <v>22.94</v>
      </c>
      <c r="I1621" s="2005">
        <v>23.82</v>
      </c>
      <c r="J1621" s="1992"/>
    </row>
    <row r="1622" spans="2:10" ht="30">
      <c r="B1622" s="1734">
        <v>90827</v>
      </c>
      <c r="C1622" s="1994" t="s">
        <v>2958</v>
      </c>
      <c r="D1622" s="1993" t="s">
        <v>29</v>
      </c>
      <c r="E1622" s="2002">
        <f t="shared" si="50"/>
        <v>25.17</v>
      </c>
      <c r="F1622" s="2078">
        <f t="shared" si="51"/>
        <v>90827</v>
      </c>
      <c r="G1622" s="1529"/>
      <c r="H1622" s="2002">
        <v>24.18</v>
      </c>
      <c r="I1622" s="2002">
        <v>25.17</v>
      </c>
      <c r="J1622" s="1992"/>
    </row>
    <row r="1623" spans="2:10" ht="30">
      <c r="B1623" s="1733">
        <v>90828</v>
      </c>
      <c r="C1623" s="2004" t="s">
        <v>2959</v>
      </c>
      <c r="D1623" s="2003" t="s">
        <v>29</v>
      </c>
      <c r="E1623" s="2005">
        <f t="shared" si="50"/>
        <v>26.53</v>
      </c>
      <c r="F1623" s="2078">
        <f t="shared" si="51"/>
        <v>90828</v>
      </c>
      <c r="G1623" s="1529"/>
      <c r="H1623" s="2005">
        <v>25.43</v>
      </c>
      <c r="I1623" s="2005">
        <v>26.53</v>
      </c>
      <c r="J1623" s="1992"/>
    </row>
    <row r="1624" spans="2:10" ht="30">
      <c r="B1624" s="1734">
        <v>90829</v>
      </c>
      <c r="C1624" s="1994" t="s">
        <v>2960</v>
      </c>
      <c r="D1624" s="1993" t="s">
        <v>29</v>
      </c>
      <c r="E1624" s="2002">
        <f t="shared" si="50"/>
        <v>27.92</v>
      </c>
      <c r="F1624" s="2078">
        <f t="shared" si="51"/>
        <v>90829</v>
      </c>
      <c r="G1624" s="1529"/>
      <c r="H1624" s="2002">
        <v>26.7</v>
      </c>
      <c r="I1624" s="2002">
        <v>27.92</v>
      </c>
      <c r="J1624" s="1992"/>
    </row>
    <row r="1625" spans="2:10" ht="30">
      <c r="B1625" s="1733">
        <v>90830</v>
      </c>
      <c r="C1625" s="2004" t="s">
        <v>2961</v>
      </c>
      <c r="D1625" s="2003" t="s">
        <v>29</v>
      </c>
      <c r="E1625" s="2005">
        <f t="shared" si="50"/>
        <v>96.13</v>
      </c>
      <c r="F1625" s="2078">
        <f t="shared" si="51"/>
        <v>90830</v>
      </c>
      <c r="G1625" s="1529"/>
      <c r="H1625" s="2005">
        <v>93.15</v>
      </c>
      <c r="I1625" s="2005">
        <v>96.13</v>
      </c>
      <c r="J1625" s="1992"/>
    </row>
    <row r="1626" spans="2:10" ht="30">
      <c r="B1626" s="1734">
        <v>90831</v>
      </c>
      <c r="C1626" s="1994" t="s">
        <v>2962</v>
      </c>
      <c r="D1626" s="1993" t="s">
        <v>29</v>
      </c>
      <c r="E1626" s="2002">
        <f t="shared" si="50"/>
        <v>75.3</v>
      </c>
      <c r="F1626" s="2078">
        <f t="shared" si="51"/>
        <v>90831</v>
      </c>
      <c r="G1626" s="1529"/>
      <c r="H1626" s="2002">
        <v>73.010000000000005</v>
      </c>
      <c r="I1626" s="2002">
        <v>75.3</v>
      </c>
      <c r="J1626" s="1992"/>
    </row>
    <row r="1627" spans="2:10" ht="45">
      <c r="B1627" s="1733">
        <v>90841</v>
      </c>
      <c r="C1627" s="2004" t="s">
        <v>2963</v>
      </c>
      <c r="D1627" s="2003" t="s">
        <v>29</v>
      </c>
      <c r="E1627" s="2005">
        <f t="shared" si="50"/>
        <v>649.1</v>
      </c>
      <c r="F1627" s="2078">
        <f t="shared" si="51"/>
        <v>90841</v>
      </c>
      <c r="G1627" s="1529"/>
      <c r="H1627" s="2005">
        <v>628.72</v>
      </c>
      <c r="I1627" s="2005">
        <v>649.1</v>
      </c>
      <c r="J1627" s="1992"/>
    </row>
    <row r="1628" spans="2:10" ht="45">
      <c r="B1628" s="1734">
        <v>90842</v>
      </c>
      <c r="C1628" s="1994" t="s">
        <v>2964</v>
      </c>
      <c r="D1628" s="1993" t="s">
        <v>29</v>
      </c>
      <c r="E1628" s="2002">
        <f t="shared" si="50"/>
        <v>698.64</v>
      </c>
      <c r="F1628" s="2078">
        <f t="shared" si="51"/>
        <v>90842</v>
      </c>
      <c r="G1628" s="1529"/>
      <c r="H1628" s="2002">
        <v>676.39</v>
      </c>
      <c r="I1628" s="2002">
        <v>698.64</v>
      </c>
      <c r="J1628" s="1992"/>
    </row>
    <row r="1629" spans="2:10" ht="45">
      <c r="B1629" s="1733">
        <v>90843</v>
      </c>
      <c r="C1629" s="2004" t="s">
        <v>2965</v>
      </c>
      <c r="D1629" s="2003" t="s">
        <v>29</v>
      </c>
      <c r="E1629" s="2005">
        <f t="shared" si="50"/>
        <v>723.84</v>
      </c>
      <c r="F1629" s="2078">
        <f t="shared" si="51"/>
        <v>90843</v>
      </c>
      <c r="G1629" s="1529"/>
      <c r="H1629" s="2005">
        <v>699.03</v>
      </c>
      <c r="I1629" s="2005">
        <v>723.84</v>
      </c>
      <c r="J1629" s="1992"/>
    </row>
    <row r="1630" spans="2:10" ht="45">
      <c r="B1630" s="1734">
        <v>90844</v>
      </c>
      <c r="C1630" s="1994" t="s">
        <v>2966</v>
      </c>
      <c r="D1630" s="1993" t="s">
        <v>29</v>
      </c>
      <c r="E1630" s="2002">
        <f t="shared" si="50"/>
        <v>756.65</v>
      </c>
      <c r="F1630" s="2078">
        <f t="shared" si="51"/>
        <v>90844</v>
      </c>
      <c r="G1630" s="1529"/>
      <c r="H1630" s="2002">
        <v>729.94</v>
      </c>
      <c r="I1630" s="2002">
        <v>756.65</v>
      </c>
      <c r="J1630" s="1992"/>
    </row>
    <row r="1631" spans="2:10" ht="30">
      <c r="B1631" s="1733">
        <v>90847</v>
      </c>
      <c r="C1631" s="2004" t="s">
        <v>2967</v>
      </c>
      <c r="D1631" s="2003" t="s">
        <v>29</v>
      </c>
      <c r="E1631" s="2005">
        <f t="shared" si="50"/>
        <v>573.79999999999995</v>
      </c>
      <c r="F1631" s="2078">
        <f t="shared" si="51"/>
        <v>90847</v>
      </c>
      <c r="G1631" s="1529"/>
      <c r="H1631" s="2005">
        <v>555.71</v>
      </c>
      <c r="I1631" s="2005">
        <v>573.79999999999995</v>
      </c>
      <c r="J1631" s="1992"/>
    </row>
    <row r="1632" spans="2:10" ht="30">
      <c r="B1632" s="1734">
        <v>90848</v>
      </c>
      <c r="C1632" s="1994" t="s">
        <v>2968</v>
      </c>
      <c r="D1632" s="1993" t="s">
        <v>29</v>
      </c>
      <c r="E1632" s="2002">
        <f t="shared" si="50"/>
        <v>616.79999999999995</v>
      </c>
      <c r="F1632" s="2078">
        <f t="shared" si="51"/>
        <v>90848</v>
      </c>
      <c r="G1632" s="1529"/>
      <c r="H1632" s="2002">
        <v>596.84</v>
      </c>
      <c r="I1632" s="2002">
        <v>616.79999999999995</v>
      </c>
      <c r="J1632" s="1992"/>
    </row>
    <row r="1633" spans="2:10" ht="30">
      <c r="B1633" s="1733">
        <v>90849</v>
      </c>
      <c r="C1633" s="2004" t="s">
        <v>2969</v>
      </c>
      <c r="D1633" s="2003" t="s">
        <v>29</v>
      </c>
      <c r="E1633" s="2005">
        <f t="shared" si="50"/>
        <v>627.71</v>
      </c>
      <c r="F1633" s="2078">
        <f t="shared" si="51"/>
        <v>90849</v>
      </c>
      <c r="G1633" s="1529"/>
      <c r="H1633" s="2005">
        <v>605.88</v>
      </c>
      <c r="I1633" s="2005">
        <v>627.71</v>
      </c>
      <c r="J1633" s="1992"/>
    </row>
    <row r="1634" spans="2:10" ht="30">
      <c r="B1634" s="1734">
        <v>90850</v>
      </c>
      <c r="C1634" s="1994" t="s">
        <v>2970</v>
      </c>
      <c r="D1634" s="1993" t="s">
        <v>29</v>
      </c>
      <c r="E1634" s="2002">
        <f t="shared" si="50"/>
        <v>660.52</v>
      </c>
      <c r="F1634" s="2078">
        <f t="shared" si="51"/>
        <v>90850</v>
      </c>
      <c r="G1634" s="1529"/>
      <c r="H1634" s="2002">
        <v>636.79</v>
      </c>
      <c r="I1634" s="2002">
        <v>660.52</v>
      </c>
      <c r="J1634" s="1992"/>
    </row>
    <row r="1635" spans="2:10" ht="30">
      <c r="B1635" s="1733">
        <v>91009</v>
      </c>
      <c r="C1635" s="2004" t="s">
        <v>2971</v>
      </c>
      <c r="D1635" s="2003" t="s">
        <v>29</v>
      </c>
      <c r="E1635" s="2005">
        <f t="shared" si="50"/>
        <v>312.72000000000003</v>
      </c>
      <c r="F1635" s="2078">
        <f t="shared" si="51"/>
        <v>91009</v>
      </c>
      <c r="G1635" s="1529"/>
      <c r="H1635" s="2005">
        <v>308.92</v>
      </c>
      <c r="I1635" s="2005">
        <v>312.72000000000003</v>
      </c>
      <c r="J1635" s="1992"/>
    </row>
    <row r="1636" spans="2:10" ht="30">
      <c r="B1636" s="1734">
        <v>91010</v>
      </c>
      <c r="C1636" s="1994" t="s">
        <v>2972</v>
      </c>
      <c r="D1636" s="1993" t="s">
        <v>29</v>
      </c>
      <c r="E1636" s="2002">
        <f t="shared" si="50"/>
        <v>250.39</v>
      </c>
      <c r="F1636" s="2078">
        <f t="shared" si="51"/>
        <v>91010</v>
      </c>
      <c r="G1636" s="1529"/>
      <c r="H1636" s="2002">
        <v>246.19</v>
      </c>
      <c r="I1636" s="2002">
        <v>250.39</v>
      </c>
      <c r="J1636" s="1992"/>
    </row>
    <row r="1637" spans="2:10" ht="30">
      <c r="B1637" s="1733">
        <v>91011</v>
      </c>
      <c r="C1637" s="2004" t="s">
        <v>2973</v>
      </c>
      <c r="D1637" s="2003" t="s">
        <v>29</v>
      </c>
      <c r="E1637" s="2005">
        <f t="shared" si="50"/>
        <v>357.15</v>
      </c>
      <c r="F1637" s="2078">
        <f t="shared" si="51"/>
        <v>91011</v>
      </c>
      <c r="G1637" s="1529"/>
      <c r="H1637" s="2005">
        <v>352.56</v>
      </c>
      <c r="I1637" s="2005">
        <v>357.15</v>
      </c>
      <c r="J1637" s="1992"/>
    </row>
    <row r="1638" spans="2:10" ht="30">
      <c r="B1638" s="1734">
        <v>91012</v>
      </c>
      <c r="C1638" s="1994" t="s">
        <v>2974</v>
      </c>
      <c r="D1638" s="1993" t="s">
        <v>29</v>
      </c>
      <c r="E1638" s="2002">
        <f t="shared" si="50"/>
        <v>340.67</v>
      </c>
      <c r="F1638" s="2078">
        <f t="shared" si="51"/>
        <v>91012</v>
      </c>
      <c r="G1638" s="1529"/>
      <c r="H1638" s="2002">
        <v>335.69</v>
      </c>
      <c r="I1638" s="2002">
        <v>340.67</v>
      </c>
      <c r="J1638" s="1992"/>
    </row>
    <row r="1639" spans="2:10" ht="30">
      <c r="B1639" s="1733">
        <v>91013</v>
      </c>
      <c r="C1639" s="2004" t="s">
        <v>2975</v>
      </c>
      <c r="D1639" s="2003" t="s">
        <v>29</v>
      </c>
      <c r="E1639" s="2005">
        <f t="shared" si="50"/>
        <v>581.34</v>
      </c>
      <c r="F1639" s="2078">
        <f t="shared" si="51"/>
        <v>91013</v>
      </c>
      <c r="G1639" s="1529"/>
      <c r="H1639" s="2005">
        <v>563.25</v>
      </c>
      <c r="I1639" s="2005">
        <v>581.34</v>
      </c>
      <c r="J1639" s="1992"/>
    </row>
    <row r="1640" spans="2:10" ht="30">
      <c r="B1640" s="1734">
        <v>91014</v>
      </c>
      <c r="C1640" s="1994" t="s">
        <v>2976</v>
      </c>
      <c r="D1640" s="1993" t="s">
        <v>29</v>
      </c>
      <c r="E1640" s="2002">
        <f t="shared" si="50"/>
        <v>534.1</v>
      </c>
      <c r="F1640" s="2078">
        <f t="shared" si="51"/>
        <v>91014</v>
      </c>
      <c r="G1640" s="1529"/>
      <c r="H1640" s="2002">
        <v>514.14</v>
      </c>
      <c r="I1640" s="2002">
        <v>534.1</v>
      </c>
      <c r="J1640" s="1992"/>
    </row>
    <row r="1641" spans="2:10" ht="30">
      <c r="B1641" s="1733">
        <v>91015</v>
      </c>
      <c r="C1641" s="2004" t="s">
        <v>2977</v>
      </c>
      <c r="D1641" s="2003" t="s">
        <v>29</v>
      </c>
      <c r="E1641" s="2005">
        <f t="shared" si="50"/>
        <v>655.97</v>
      </c>
      <c r="F1641" s="2078">
        <f t="shared" si="51"/>
        <v>91015</v>
      </c>
      <c r="G1641" s="1529"/>
      <c r="H1641" s="2005">
        <v>634.14</v>
      </c>
      <c r="I1641" s="2005">
        <v>655.97</v>
      </c>
      <c r="J1641" s="1992"/>
    </row>
    <row r="1642" spans="2:10" ht="30">
      <c r="B1642" s="1734">
        <v>91016</v>
      </c>
      <c r="C1642" s="1994" t="s">
        <v>2978</v>
      </c>
      <c r="D1642" s="1993" t="s">
        <v>29</v>
      </c>
      <c r="E1642" s="2002">
        <f t="shared" si="50"/>
        <v>654.71</v>
      </c>
      <c r="F1642" s="2078">
        <f t="shared" si="51"/>
        <v>91016</v>
      </c>
      <c r="G1642" s="1529"/>
      <c r="H1642" s="2002">
        <v>630.98</v>
      </c>
      <c r="I1642" s="2002">
        <v>654.71</v>
      </c>
      <c r="J1642" s="1992"/>
    </row>
    <row r="1643" spans="2:10">
      <c r="B1643" s="1733">
        <v>91286</v>
      </c>
      <c r="C1643" s="2004" t="s">
        <v>2979</v>
      </c>
      <c r="D1643" s="2003" t="s">
        <v>29</v>
      </c>
      <c r="E1643" s="2005">
        <f t="shared" si="50"/>
        <v>129.88999999999999</v>
      </c>
      <c r="F1643" s="2078">
        <f t="shared" si="51"/>
        <v>91286</v>
      </c>
      <c r="G1643" s="1529"/>
      <c r="H1643" s="2005">
        <v>122.57</v>
      </c>
      <c r="I1643" s="2005">
        <v>129.88999999999999</v>
      </c>
      <c r="J1643" s="1992"/>
    </row>
    <row r="1644" spans="2:10">
      <c r="B1644" s="1734">
        <v>91287</v>
      </c>
      <c r="C1644" s="1994" t="s">
        <v>2980</v>
      </c>
      <c r="D1644" s="1993" t="s">
        <v>29</v>
      </c>
      <c r="E1644" s="2002">
        <f t="shared" si="50"/>
        <v>137.15</v>
      </c>
      <c r="F1644" s="2078">
        <f t="shared" si="51"/>
        <v>91287</v>
      </c>
      <c r="G1644" s="1529"/>
      <c r="H1644" s="2002">
        <v>129.1</v>
      </c>
      <c r="I1644" s="2002">
        <v>137.15</v>
      </c>
      <c r="J1644" s="1992"/>
    </row>
    <row r="1645" spans="2:10">
      <c r="B1645" s="1733">
        <v>91288</v>
      </c>
      <c r="C1645" s="2004" t="s">
        <v>2981</v>
      </c>
      <c r="D1645" s="2003" t="s">
        <v>29</v>
      </c>
      <c r="E1645" s="2005">
        <f t="shared" si="50"/>
        <v>144.44999999999999</v>
      </c>
      <c r="F1645" s="2078">
        <f t="shared" si="51"/>
        <v>91288</v>
      </c>
      <c r="G1645" s="1529"/>
      <c r="H1645" s="2005">
        <v>135.63999999999999</v>
      </c>
      <c r="I1645" s="2005">
        <v>144.44999999999999</v>
      </c>
      <c r="J1645" s="1992"/>
    </row>
    <row r="1646" spans="2:10">
      <c r="B1646" s="1734">
        <v>91290</v>
      </c>
      <c r="C1646" s="1994" t="s">
        <v>2982</v>
      </c>
      <c r="D1646" s="1993" t="s">
        <v>29</v>
      </c>
      <c r="E1646" s="2002">
        <f t="shared" si="50"/>
        <v>151.72</v>
      </c>
      <c r="F1646" s="2078">
        <f t="shared" si="51"/>
        <v>91290</v>
      </c>
      <c r="G1646" s="1529"/>
      <c r="H1646" s="2002">
        <v>142.16</v>
      </c>
      <c r="I1646" s="2002">
        <v>151.72</v>
      </c>
      <c r="J1646" s="1992"/>
    </row>
    <row r="1647" spans="2:10" ht="30">
      <c r="B1647" s="1733">
        <v>91291</v>
      </c>
      <c r="C1647" s="2004" t="s">
        <v>2983</v>
      </c>
      <c r="D1647" s="2003" t="s">
        <v>29</v>
      </c>
      <c r="E1647" s="2005">
        <f t="shared" si="50"/>
        <v>190.77</v>
      </c>
      <c r="F1647" s="2078">
        <f t="shared" si="51"/>
        <v>91291</v>
      </c>
      <c r="G1647" s="1529"/>
      <c r="H1647" s="2005">
        <v>178.24</v>
      </c>
      <c r="I1647" s="2005">
        <v>190.77</v>
      </c>
      <c r="J1647" s="1992"/>
    </row>
    <row r="1648" spans="2:10" ht="30">
      <c r="B1648" s="1734">
        <v>91292</v>
      </c>
      <c r="C1648" s="1994" t="s">
        <v>2984</v>
      </c>
      <c r="D1648" s="1993" t="s">
        <v>29</v>
      </c>
      <c r="E1648" s="2002">
        <f t="shared" si="50"/>
        <v>203.16</v>
      </c>
      <c r="F1648" s="2078">
        <f t="shared" si="51"/>
        <v>91292</v>
      </c>
      <c r="G1648" s="1529"/>
      <c r="H1648" s="2002">
        <v>189.38</v>
      </c>
      <c r="I1648" s="2002">
        <v>203.16</v>
      </c>
      <c r="J1648" s="1992"/>
    </row>
    <row r="1649" spans="2:10" ht="30">
      <c r="B1649" s="1733">
        <v>91293</v>
      </c>
      <c r="C1649" s="2004" t="s">
        <v>2985</v>
      </c>
      <c r="D1649" s="2003" t="s">
        <v>29</v>
      </c>
      <c r="E1649" s="2005">
        <f t="shared" si="50"/>
        <v>215.55</v>
      </c>
      <c r="F1649" s="2078">
        <f t="shared" si="51"/>
        <v>91293</v>
      </c>
      <c r="G1649" s="1529"/>
      <c r="H1649" s="2005">
        <v>200.51</v>
      </c>
      <c r="I1649" s="2005">
        <v>215.55</v>
      </c>
      <c r="J1649" s="1992"/>
    </row>
    <row r="1650" spans="2:10" ht="30">
      <c r="B1650" s="1734">
        <v>91294</v>
      </c>
      <c r="C1650" s="1994" t="s">
        <v>2986</v>
      </c>
      <c r="D1650" s="1993" t="s">
        <v>29</v>
      </c>
      <c r="E1650" s="2002">
        <f t="shared" si="50"/>
        <v>227.99</v>
      </c>
      <c r="F1650" s="2078">
        <f t="shared" si="51"/>
        <v>91294</v>
      </c>
      <c r="G1650" s="1529"/>
      <c r="H1650" s="2002">
        <v>211.68</v>
      </c>
      <c r="I1650" s="2002">
        <v>227.99</v>
      </c>
      <c r="J1650" s="1992"/>
    </row>
    <row r="1651" spans="2:10" ht="30">
      <c r="B1651" s="1733">
        <v>91295</v>
      </c>
      <c r="C1651" s="2004" t="s">
        <v>2987</v>
      </c>
      <c r="D1651" s="2003" t="s">
        <v>29</v>
      </c>
      <c r="E1651" s="2005">
        <f t="shared" si="50"/>
        <v>292.45</v>
      </c>
      <c r="F1651" s="2078">
        <f t="shared" si="51"/>
        <v>91295</v>
      </c>
      <c r="G1651" s="1529"/>
      <c r="H1651" s="2005">
        <v>288.64999999999998</v>
      </c>
      <c r="I1651" s="2005">
        <v>292.45</v>
      </c>
      <c r="J1651" s="1992"/>
    </row>
    <row r="1652" spans="2:10" ht="30">
      <c r="B1652" s="1734">
        <v>91296</v>
      </c>
      <c r="C1652" s="1994" t="s">
        <v>2988</v>
      </c>
      <c r="D1652" s="1993" t="s">
        <v>29</v>
      </c>
      <c r="E1652" s="2002">
        <f t="shared" si="50"/>
        <v>311.05</v>
      </c>
      <c r="F1652" s="2078">
        <f t="shared" si="51"/>
        <v>91296</v>
      </c>
      <c r="G1652" s="1529"/>
      <c r="H1652" s="2002">
        <v>306.85000000000002</v>
      </c>
      <c r="I1652" s="2002">
        <v>311.05</v>
      </c>
      <c r="J1652" s="1992"/>
    </row>
    <row r="1653" spans="2:10" ht="30">
      <c r="B1653" s="1733">
        <v>91297</v>
      </c>
      <c r="C1653" s="2004" t="s">
        <v>2989</v>
      </c>
      <c r="D1653" s="2003" t="s">
        <v>29</v>
      </c>
      <c r="E1653" s="2005">
        <f t="shared" si="50"/>
        <v>359.23</v>
      </c>
      <c r="F1653" s="2078">
        <f t="shared" si="51"/>
        <v>91297</v>
      </c>
      <c r="G1653" s="1529"/>
      <c r="H1653" s="2005">
        <v>354.64</v>
      </c>
      <c r="I1653" s="2005">
        <v>359.23</v>
      </c>
      <c r="J1653" s="1992"/>
    </row>
    <row r="1654" spans="2:10" ht="30">
      <c r="B1654" s="1734">
        <v>91298</v>
      </c>
      <c r="C1654" s="1994" t="s">
        <v>2990</v>
      </c>
      <c r="D1654" s="1993" t="s">
        <v>29</v>
      </c>
      <c r="E1654" s="2002">
        <f t="shared" si="50"/>
        <v>489.42</v>
      </c>
      <c r="F1654" s="2078">
        <f t="shared" si="51"/>
        <v>91298</v>
      </c>
      <c r="G1654" s="1529"/>
      <c r="H1654" s="2002">
        <v>484.83</v>
      </c>
      <c r="I1654" s="2002">
        <v>489.42</v>
      </c>
      <c r="J1654" s="1992"/>
    </row>
    <row r="1655" spans="2:10" ht="30">
      <c r="B1655" s="1733">
        <v>91299</v>
      </c>
      <c r="C1655" s="2004" t="s">
        <v>2991</v>
      </c>
      <c r="D1655" s="2003" t="s">
        <v>29</v>
      </c>
      <c r="E1655" s="2005">
        <f t="shared" si="50"/>
        <v>673.39</v>
      </c>
      <c r="F1655" s="2078">
        <f t="shared" si="51"/>
        <v>91299</v>
      </c>
      <c r="G1655" s="1529"/>
      <c r="H1655" s="2005">
        <v>667.02</v>
      </c>
      <c r="I1655" s="2005">
        <v>673.39</v>
      </c>
      <c r="J1655" s="1992"/>
    </row>
    <row r="1656" spans="2:10" ht="30">
      <c r="B1656" s="1734">
        <v>91300</v>
      </c>
      <c r="C1656" s="1994" t="s">
        <v>2992</v>
      </c>
      <c r="D1656" s="1993" t="s">
        <v>29</v>
      </c>
      <c r="E1656" s="2002">
        <f t="shared" si="50"/>
        <v>20.350000000000001</v>
      </c>
      <c r="F1656" s="2078">
        <f t="shared" si="51"/>
        <v>91300</v>
      </c>
      <c r="G1656" s="1529"/>
      <c r="H1656" s="2002">
        <v>19.47</v>
      </c>
      <c r="I1656" s="2002">
        <v>20.350000000000001</v>
      </c>
      <c r="J1656" s="1992"/>
    </row>
    <row r="1657" spans="2:10" ht="30">
      <c r="B1657" s="1733">
        <v>91301</v>
      </c>
      <c r="C1657" s="2004" t="s">
        <v>2993</v>
      </c>
      <c r="D1657" s="2003" t="s">
        <v>29</v>
      </c>
      <c r="E1657" s="2005">
        <f t="shared" si="50"/>
        <v>21.63</v>
      </c>
      <c r="F1657" s="2078">
        <f t="shared" si="51"/>
        <v>91301</v>
      </c>
      <c r="G1657" s="1529"/>
      <c r="H1657" s="2005">
        <v>20.64</v>
      </c>
      <c r="I1657" s="2005">
        <v>21.63</v>
      </c>
      <c r="J1657" s="1992"/>
    </row>
    <row r="1658" spans="2:10" ht="30">
      <c r="B1658" s="1734">
        <v>91302</v>
      </c>
      <c r="C1658" s="1994" t="s">
        <v>2994</v>
      </c>
      <c r="D1658" s="1993" t="s">
        <v>29</v>
      </c>
      <c r="E1658" s="2002">
        <f t="shared" si="50"/>
        <v>22.93</v>
      </c>
      <c r="F1658" s="2078">
        <f t="shared" si="51"/>
        <v>91302</v>
      </c>
      <c r="G1658" s="1529"/>
      <c r="H1658" s="2002">
        <v>21.83</v>
      </c>
      <c r="I1658" s="2002">
        <v>22.93</v>
      </c>
      <c r="J1658" s="1992"/>
    </row>
    <row r="1659" spans="2:10" ht="30">
      <c r="B1659" s="1733">
        <v>91303</v>
      </c>
      <c r="C1659" s="2004" t="s">
        <v>2995</v>
      </c>
      <c r="D1659" s="2003" t="s">
        <v>29</v>
      </c>
      <c r="E1659" s="2005">
        <f t="shared" si="50"/>
        <v>24.26</v>
      </c>
      <c r="F1659" s="2078">
        <f t="shared" si="51"/>
        <v>91303</v>
      </c>
      <c r="G1659" s="1529"/>
      <c r="H1659" s="2005">
        <v>23.04</v>
      </c>
      <c r="I1659" s="2005">
        <v>24.26</v>
      </c>
      <c r="J1659" s="1992"/>
    </row>
    <row r="1660" spans="2:10" ht="30">
      <c r="B1660" s="1734">
        <v>91304</v>
      </c>
      <c r="C1660" s="1994" t="s">
        <v>2996</v>
      </c>
      <c r="D1660" s="1993" t="s">
        <v>29</v>
      </c>
      <c r="E1660" s="2002">
        <f t="shared" si="50"/>
        <v>73.28</v>
      </c>
      <c r="F1660" s="2078">
        <f t="shared" si="51"/>
        <v>91304</v>
      </c>
      <c r="G1660" s="1529"/>
      <c r="H1660" s="2002">
        <v>70.3</v>
      </c>
      <c r="I1660" s="2002">
        <v>73.28</v>
      </c>
      <c r="J1660" s="1992"/>
    </row>
    <row r="1661" spans="2:10" ht="30">
      <c r="B1661" s="1733">
        <v>91305</v>
      </c>
      <c r="C1661" s="2004" t="s">
        <v>2997</v>
      </c>
      <c r="D1661" s="2003" t="s">
        <v>29</v>
      </c>
      <c r="E1661" s="2005">
        <f t="shared" si="50"/>
        <v>55.33</v>
      </c>
      <c r="F1661" s="2078">
        <f t="shared" si="51"/>
        <v>91305</v>
      </c>
      <c r="G1661" s="1529"/>
      <c r="H1661" s="2005">
        <v>53.04</v>
      </c>
      <c r="I1661" s="2005">
        <v>55.33</v>
      </c>
      <c r="J1661" s="1992"/>
    </row>
    <row r="1662" spans="2:10" ht="30">
      <c r="B1662" s="1734">
        <v>91306</v>
      </c>
      <c r="C1662" s="1994" t="s">
        <v>929</v>
      </c>
      <c r="D1662" s="1993" t="s">
        <v>29</v>
      </c>
      <c r="E1662" s="2002">
        <f t="shared" si="50"/>
        <v>81.84</v>
      </c>
      <c r="F1662" s="2078">
        <f t="shared" si="51"/>
        <v>91306</v>
      </c>
      <c r="G1662" s="1529"/>
      <c r="H1662" s="2002">
        <v>79.55</v>
      </c>
      <c r="I1662" s="2002">
        <v>81.84</v>
      </c>
      <c r="J1662" s="1992"/>
    </row>
    <row r="1663" spans="2:10" ht="30">
      <c r="B1663" s="1733">
        <v>91307</v>
      </c>
      <c r="C1663" s="2004" t="s">
        <v>930</v>
      </c>
      <c r="D1663" s="2003" t="s">
        <v>29</v>
      </c>
      <c r="E1663" s="2005">
        <f t="shared" si="50"/>
        <v>58.02</v>
      </c>
      <c r="F1663" s="2078">
        <f t="shared" si="51"/>
        <v>91307</v>
      </c>
      <c r="G1663" s="1529"/>
      <c r="H1663" s="2005">
        <v>55.73</v>
      </c>
      <c r="I1663" s="2005">
        <v>58.02</v>
      </c>
      <c r="J1663" s="1992"/>
    </row>
    <row r="1664" spans="2:10" ht="45">
      <c r="B1664" s="1734">
        <v>91312</v>
      </c>
      <c r="C1664" s="1994" t="s">
        <v>2998</v>
      </c>
      <c r="D1664" s="1993" t="s">
        <v>29</v>
      </c>
      <c r="E1664" s="2002">
        <f t="shared" si="50"/>
        <v>591.98</v>
      </c>
      <c r="F1664" s="2078">
        <f t="shared" si="51"/>
        <v>91312</v>
      </c>
      <c r="G1664" s="1529"/>
      <c r="H1664" s="2002">
        <v>571.6</v>
      </c>
      <c r="I1664" s="2002">
        <v>591.98</v>
      </c>
      <c r="J1664" s="1992"/>
    </row>
    <row r="1665" spans="2:10" ht="45">
      <c r="B1665" s="1733">
        <v>91313</v>
      </c>
      <c r="C1665" s="2004" t="s">
        <v>2999</v>
      </c>
      <c r="D1665" s="2003" t="s">
        <v>29</v>
      </c>
      <c r="E1665" s="2005">
        <f t="shared" si="50"/>
        <v>637.53</v>
      </c>
      <c r="F1665" s="2078">
        <f t="shared" si="51"/>
        <v>91313</v>
      </c>
      <c r="G1665" s="1529"/>
      <c r="H1665" s="2005">
        <v>615.28</v>
      </c>
      <c r="I1665" s="2005">
        <v>637.53</v>
      </c>
      <c r="J1665" s="1992"/>
    </row>
    <row r="1666" spans="2:10" ht="45">
      <c r="B1666" s="1734">
        <v>91314</v>
      </c>
      <c r="C1666" s="1994" t="s">
        <v>3000</v>
      </c>
      <c r="D1666" s="1993" t="s">
        <v>29</v>
      </c>
      <c r="E1666" s="2002">
        <f t="shared" si="50"/>
        <v>663.58</v>
      </c>
      <c r="F1666" s="2078">
        <f t="shared" si="51"/>
        <v>91314</v>
      </c>
      <c r="G1666" s="1529"/>
      <c r="H1666" s="2002">
        <v>638.77</v>
      </c>
      <c r="I1666" s="2002">
        <v>663.58</v>
      </c>
      <c r="J1666" s="1992"/>
    </row>
    <row r="1667" spans="2:10" ht="45">
      <c r="B1667" s="1733">
        <v>91315</v>
      </c>
      <c r="C1667" s="2004" t="s">
        <v>3001</v>
      </c>
      <c r="D1667" s="2003" t="s">
        <v>29</v>
      </c>
      <c r="E1667" s="2005">
        <f t="shared" ref="E1667:E1730" si="52">IF($K$2=$H$1,H1667,I1667)</f>
        <v>696.27</v>
      </c>
      <c r="F1667" s="2078">
        <f t="shared" ref="F1667:F1730" si="53">IF(LEN($B1667)=7,CONCATENATE(MID($B1667,1,6),"00",RIGHT($B1667,1)),IF(LEN($B1667)=8,CONCATENATE(MID($B1667,1,6),"0",RIGHT($B1667,2)),$B1667))</f>
        <v>91315</v>
      </c>
      <c r="G1667" s="1529"/>
      <c r="H1667" s="2005">
        <v>669.56</v>
      </c>
      <c r="I1667" s="2005">
        <v>696.27</v>
      </c>
      <c r="J1667" s="1992"/>
    </row>
    <row r="1668" spans="2:10" ht="30">
      <c r="B1668" s="1734">
        <v>91318</v>
      </c>
      <c r="C1668" s="1994" t="s">
        <v>3002</v>
      </c>
      <c r="D1668" s="1993" t="s">
        <v>29</v>
      </c>
      <c r="E1668" s="2002">
        <f t="shared" si="52"/>
        <v>536.65</v>
      </c>
      <c r="F1668" s="2078">
        <f t="shared" si="53"/>
        <v>91318</v>
      </c>
      <c r="G1668" s="1529"/>
      <c r="H1668" s="2002">
        <v>518.55999999999995</v>
      </c>
      <c r="I1668" s="2002">
        <v>536.65</v>
      </c>
      <c r="J1668" s="1992"/>
    </row>
    <row r="1669" spans="2:10" ht="30">
      <c r="B1669" s="1733">
        <v>91319</v>
      </c>
      <c r="C1669" s="2004" t="s">
        <v>3003</v>
      </c>
      <c r="D1669" s="2003" t="s">
        <v>29</v>
      </c>
      <c r="E1669" s="2005">
        <f t="shared" si="52"/>
        <v>579.51</v>
      </c>
      <c r="F1669" s="2078">
        <f t="shared" si="53"/>
        <v>91319</v>
      </c>
      <c r="G1669" s="1529"/>
      <c r="H1669" s="2005">
        <v>559.54999999999995</v>
      </c>
      <c r="I1669" s="2005">
        <v>579.51</v>
      </c>
      <c r="J1669" s="1992"/>
    </row>
    <row r="1670" spans="2:10" ht="30">
      <c r="B1670" s="1734">
        <v>91320</v>
      </c>
      <c r="C1670" s="1994" t="s">
        <v>3004</v>
      </c>
      <c r="D1670" s="1993" t="s">
        <v>29</v>
      </c>
      <c r="E1670" s="2002">
        <f t="shared" si="52"/>
        <v>590.29999999999995</v>
      </c>
      <c r="F1670" s="2078">
        <f t="shared" si="53"/>
        <v>91320</v>
      </c>
      <c r="G1670" s="1529"/>
      <c r="H1670" s="2002">
        <v>568.47</v>
      </c>
      <c r="I1670" s="2002">
        <v>590.29999999999995</v>
      </c>
      <c r="J1670" s="1992"/>
    </row>
    <row r="1671" spans="2:10" ht="30">
      <c r="B1671" s="1733">
        <v>91321</v>
      </c>
      <c r="C1671" s="2004" t="s">
        <v>3005</v>
      </c>
      <c r="D1671" s="2003" t="s">
        <v>29</v>
      </c>
      <c r="E1671" s="2005">
        <f t="shared" si="52"/>
        <v>622.99</v>
      </c>
      <c r="F1671" s="2078">
        <f t="shared" si="53"/>
        <v>91321</v>
      </c>
      <c r="G1671" s="1529"/>
      <c r="H1671" s="2005">
        <v>599.26</v>
      </c>
      <c r="I1671" s="2005">
        <v>622.99</v>
      </c>
      <c r="J1671" s="1992"/>
    </row>
    <row r="1672" spans="2:10" ht="30">
      <c r="B1672" s="1734">
        <v>91324</v>
      </c>
      <c r="C1672" s="1994" t="s">
        <v>3006</v>
      </c>
      <c r="D1672" s="1993" t="s">
        <v>29</v>
      </c>
      <c r="E1672" s="2002">
        <f t="shared" si="52"/>
        <v>544.19000000000005</v>
      </c>
      <c r="F1672" s="2078">
        <f t="shared" si="53"/>
        <v>91324</v>
      </c>
      <c r="G1672" s="1529"/>
      <c r="H1672" s="2002">
        <v>526.1</v>
      </c>
      <c r="I1672" s="2002">
        <v>544.19000000000005</v>
      </c>
      <c r="J1672" s="1992"/>
    </row>
    <row r="1673" spans="2:10" ht="30">
      <c r="B1673" s="1733">
        <v>91325</v>
      </c>
      <c r="C1673" s="2004" t="s">
        <v>3007</v>
      </c>
      <c r="D1673" s="2003" t="s">
        <v>29</v>
      </c>
      <c r="E1673" s="2005">
        <f t="shared" si="52"/>
        <v>496.81</v>
      </c>
      <c r="F1673" s="2078">
        <f t="shared" si="53"/>
        <v>91325</v>
      </c>
      <c r="G1673" s="1529"/>
      <c r="H1673" s="2005">
        <v>476.85</v>
      </c>
      <c r="I1673" s="2005">
        <v>496.81</v>
      </c>
      <c r="J1673" s="1992"/>
    </row>
    <row r="1674" spans="2:10" ht="30">
      <c r="B1674" s="1734">
        <v>91326</v>
      </c>
      <c r="C1674" s="1994" t="s">
        <v>3008</v>
      </c>
      <c r="D1674" s="1993" t="s">
        <v>29</v>
      </c>
      <c r="E1674" s="2002">
        <f t="shared" si="52"/>
        <v>618.55999999999995</v>
      </c>
      <c r="F1674" s="2078">
        <f t="shared" si="53"/>
        <v>91326</v>
      </c>
      <c r="G1674" s="1529"/>
      <c r="H1674" s="2002">
        <v>596.73</v>
      </c>
      <c r="I1674" s="2002">
        <v>618.55999999999995</v>
      </c>
      <c r="J1674" s="1992"/>
    </row>
    <row r="1675" spans="2:10" ht="30">
      <c r="B1675" s="1733">
        <v>91327</v>
      </c>
      <c r="C1675" s="2004" t="s">
        <v>3009</v>
      </c>
      <c r="D1675" s="2003" t="s">
        <v>29</v>
      </c>
      <c r="E1675" s="2005">
        <f t="shared" si="52"/>
        <v>617.17999999999995</v>
      </c>
      <c r="F1675" s="2078">
        <f t="shared" si="53"/>
        <v>91327</v>
      </c>
      <c r="G1675" s="1529"/>
      <c r="H1675" s="2005">
        <v>593.45000000000005</v>
      </c>
      <c r="I1675" s="2005">
        <v>617.17999999999995</v>
      </c>
      <c r="J1675" s="1992"/>
    </row>
    <row r="1676" spans="2:10" ht="30">
      <c r="B1676" s="1734">
        <v>91328</v>
      </c>
      <c r="C1676" s="1994" t="s">
        <v>3010</v>
      </c>
      <c r="D1676" s="1993" t="s">
        <v>29</v>
      </c>
      <c r="E1676" s="2002">
        <f t="shared" si="52"/>
        <v>561.07000000000005</v>
      </c>
      <c r="F1676" s="2078">
        <f t="shared" si="53"/>
        <v>91328</v>
      </c>
      <c r="G1676" s="1529"/>
      <c r="H1676" s="2002">
        <v>542.98</v>
      </c>
      <c r="I1676" s="2002">
        <v>561.07000000000005</v>
      </c>
      <c r="J1676" s="1992"/>
    </row>
    <row r="1677" spans="2:10" ht="30">
      <c r="B1677" s="1733">
        <v>91329</v>
      </c>
      <c r="C1677" s="2004" t="s">
        <v>3011</v>
      </c>
      <c r="D1677" s="2003" t="s">
        <v>29</v>
      </c>
      <c r="E1677" s="2005">
        <f t="shared" si="52"/>
        <v>523.91999999999996</v>
      </c>
      <c r="F1677" s="2078">
        <f t="shared" si="53"/>
        <v>91329</v>
      </c>
      <c r="G1677" s="1529"/>
      <c r="H1677" s="2005">
        <v>505.83</v>
      </c>
      <c r="I1677" s="2005">
        <v>523.91999999999996</v>
      </c>
      <c r="J1677" s="1992"/>
    </row>
    <row r="1678" spans="2:10" ht="30">
      <c r="B1678" s="1734">
        <v>91330</v>
      </c>
      <c r="C1678" s="1994" t="s">
        <v>3012</v>
      </c>
      <c r="D1678" s="1993" t="s">
        <v>29</v>
      </c>
      <c r="E1678" s="2002">
        <f t="shared" si="52"/>
        <v>594.76</v>
      </c>
      <c r="F1678" s="2078">
        <f t="shared" si="53"/>
        <v>91330</v>
      </c>
      <c r="G1678" s="1529"/>
      <c r="H1678" s="2002">
        <v>574.79999999999995</v>
      </c>
      <c r="I1678" s="2002">
        <v>594.76</v>
      </c>
      <c r="J1678" s="1992"/>
    </row>
    <row r="1679" spans="2:10" ht="30">
      <c r="B1679" s="1733">
        <v>91331</v>
      </c>
      <c r="C1679" s="2004" t="s">
        <v>3013</v>
      </c>
      <c r="D1679" s="2003" t="s">
        <v>29</v>
      </c>
      <c r="E1679" s="2005">
        <f t="shared" si="52"/>
        <v>557.47</v>
      </c>
      <c r="F1679" s="2078">
        <f t="shared" si="53"/>
        <v>91331</v>
      </c>
      <c r="G1679" s="1529"/>
      <c r="H1679" s="2005">
        <v>537.51</v>
      </c>
      <c r="I1679" s="2005">
        <v>557.47</v>
      </c>
      <c r="J1679" s="1992"/>
    </row>
    <row r="1680" spans="2:10" ht="30">
      <c r="B1680" s="1734">
        <v>91332</v>
      </c>
      <c r="C1680" s="1994" t="s">
        <v>3014</v>
      </c>
      <c r="D1680" s="1993" t="s">
        <v>29</v>
      </c>
      <c r="E1680" s="2002">
        <f t="shared" si="52"/>
        <v>658.05</v>
      </c>
      <c r="F1680" s="2078">
        <f t="shared" si="53"/>
        <v>91332</v>
      </c>
      <c r="G1680" s="1529"/>
      <c r="H1680" s="2002">
        <v>636.22</v>
      </c>
      <c r="I1680" s="2002">
        <v>658.05</v>
      </c>
      <c r="J1680" s="1992"/>
    </row>
    <row r="1681" spans="2:10" ht="30">
      <c r="B1681" s="1733">
        <v>91333</v>
      </c>
      <c r="C1681" s="2004" t="s">
        <v>3015</v>
      </c>
      <c r="D1681" s="2003" t="s">
        <v>29</v>
      </c>
      <c r="E1681" s="2005">
        <f t="shared" si="52"/>
        <v>620.64</v>
      </c>
      <c r="F1681" s="2078">
        <f t="shared" si="53"/>
        <v>91333</v>
      </c>
      <c r="G1681" s="1529"/>
      <c r="H1681" s="2005">
        <v>598.80999999999995</v>
      </c>
      <c r="I1681" s="2005">
        <v>620.64</v>
      </c>
      <c r="J1681" s="1992"/>
    </row>
    <row r="1682" spans="2:10" ht="30">
      <c r="B1682" s="1734">
        <v>91334</v>
      </c>
      <c r="C1682" s="1994" t="s">
        <v>3016</v>
      </c>
      <c r="D1682" s="1993" t="s">
        <v>29</v>
      </c>
      <c r="E1682" s="2002">
        <f t="shared" si="52"/>
        <v>788.24</v>
      </c>
      <c r="F1682" s="2078">
        <f t="shared" si="53"/>
        <v>91334</v>
      </c>
      <c r="G1682" s="1529"/>
      <c r="H1682" s="2002">
        <v>766.41</v>
      </c>
      <c r="I1682" s="2002">
        <v>788.24</v>
      </c>
      <c r="J1682" s="1992"/>
    </row>
    <row r="1683" spans="2:10" ht="30">
      <c r="B1683" s="1733">
        <v>91335</v>
      </c>
      <c r="C1683" s="2004" t="s">
        <v>3017</v>
      </c>
      <c r="D1683" s="2003" t="s">
        <v>29</v>
      </c>
      <c r="E1683" s="2005">
        <f t="shared" si="52"/>
        <v>750.83</v>
      </c>
      <c r="F1683" s="2078">
        <f t="shared" si="53"/>
        <v>91335</v>
      </c>
      <c r="G1683" s="1529"/>
      <c r="H1683" s="2005">
        <v>729</v>
      </c>
      <c r="I1683" s="2005">
        <v>750.83</v>
      </c>
      <c r="J1683" s="1992"/>
    </row>
    <row r="1684" spans="2:10" ht="45">
      <c r="B1684" s="1734">
        <v>91336</v>
      </c>
      <c r="C1684" s="1994" t="s">
        <v>3018</v>
      </c>
      <c r="D1684" s="1993" t="s">
        <v>29</v>
      </c>
      <c r="E1684" s="2002">
        <f t="shared" si="52"/>
        <v>972.21</v>
      </c>
      <c r="F1684" s="2078">
        <f t="shared" si="53"/>
        <v>91336</v>
      </c>
      <c r="G1684" s="1529"/>
      <c r="H1684" s="2002">
        <v>948.6</v>
      </c>
      <c r="I1684" s="2002">
        <v>972.21</v>
      </c>
      <c r="J1684" s="1992"/>
    </row>
    <row r="1685" spans="2:10" ht="45">
      <c r="B1685" s="1733">
        <v>91337</v>
      </c>
      <c r="C1685" s="2004" t="s">
        <v>3019</v>
      </c>
      <c r="D1685" s="2003" t="s">
        <v>29</v>
      </c>
      <c r="E1685" s="2005">
        <f t="shared" si="52"/>
        <v>934.8</v>
      </c>
      <c r="F1685" s="2078">
        <f t="shared" si="53"/>
        <v>91337</v>
      </c>
      <c r="G1685" s="1529"/>
      <c r="H1685" s="2005">
        <v>911.19</v>
      </c>
      <c r="I1685" s="2005">
        <v>934.8</v>
      </c>
      <c r="J1685" s="1992"/>
    </row>
    <row r="1686" spans="2:10">
      <c r="B1686" s="1734" t="s">
        <v>5691</v>
      </c>
      <c r="C1686" s="1994" t="s">
        <v>3020</v>
      </c>
      <c r="D1686" s="1993" t="s">
        <v>29</v>
      </c>
      <c r="E1686" s="2002">
        <f t="shared" si="52"/>
        <v>1512.31</v>
      </c>
      <c r="F1686" s="2078" t="str">
        <f t="shared" si="53"/>
        <v>73813/001</v>
      </c>
      <c r="G1686" s="1529"/>
      <c r="H1686" s="2002">
        <v>1492.76</v>
      </c>
      <c r="I1686" s="2002">
        <v>1512.31</v>
      </c>
      <c r="J1686" s="1992"/>
    </row>
    <row r="1687" spans="2:10">
      <c r="B1687" s="1733">
        <v>84844</v>
      </c>
      <c r="C1687" s="2004" t="s">
        <v>931</v>
      </c>
      <c r="D1687" s="2003" t="s">
        <v>0</v>
      </c>
      <c r="E1687" s="2005">
        <f t="shared" si="52"/>
        <v>427.99</v>
      </c>
      <c r="F1687" s="2078">
        <f t="shared" si="53"/>
        <v>84844</v>
      </c>
      <c r="G1687" s="1529"/>
      <c r="H1687" s="2005">
        <v>418.27</v>
      </c>
      <c r="I1687" s="2005">
        <v>427.99</v>
      </c>
      <c r="J1687" s="1992"/>
    </row>
    <row r="1688" spans="2:10">
      <c r="B1688" s="1734">
        <v>84845</v>
      </c>
      <c r="C1688" s="1994" t="s">
        <v>3021</v>
      </c>
      <c r="D1688" s="1993" t="s">
        <v>0</v>
      </c>
      <c r="E1688" s="2002">
        <f t="shared" si="52"/>
        <v>654.52</v>
      </c>
      <c r="F1688" s="2078">
        <f t="shared" si="53"/>
        <v>84845</v>
      </c>
      <c r="G1688" s="1529"/>
      <c r="H1688" s="2002">
        <v>644.79999999999995</v>
      </c>
      <c r="I1688" s="2002">
        <v>654.52</v>
      </c>
      <c r="J1688" s="1992"/>
    </row>
    <row r="1689" spans="2:10">
      <c r="B1689" s="1733">
        <v>84846</v>
      </c>
      <c r="C1689" s="2004" t="s">
        <v>932</v>
      </c>
      <c r="D1689" s="2003" t="s">
        <v>0</v>
      </c>
      <c r="E1689" s="2005">
        <f t="shared" si="52"/>
        <v>663.47</v>
      </c>
      <c r="F1689" s="2078">
        <f t="shared" si="53"/>
        <v>84846</v>
      </c>
      <c r="G1689" s="1529"/>
      <c r="H1689" s="2005">
        <v>653.75</v>
      </c>
      <c r="I1689" s="2005">
        <v>663.47</v>
      </c>
      <c r="J1689" s="1992"/>
    </row>
    <row r="1690" spans="2:10">
      <c r="B1690" s="1734">
        <v>84847</v>
      </c>
      <c r="C1690" s="1994" t="s">
        <v>3022</v>
      </c>
      <c r="D1690" s="1993" t="s">
        <v>0</v>
      </c>
      <c r="E1690" s="2002">
        <f t="shared" si="52"/>
        <v>663.47</v>
      </c>
      <c r="F1690" s="2078">
        <f t="shared" si="53"/>
        <v>84847</v>
      </c>
      <c r="G1690" s="1529"/>
      <c r="H1690" s="2002">
        <v>653.75</v>
      </c>
      <c r="I1690" s="2002">
        <v>663.47</v>
      </c>
      <c r="J1690" s="1992"/>
    </row>
    <row r="1691" spans="2:10">
      <c r="B1691" s="1733">
        <v>84848</v>
      </c>
      <c r="C1691" s="2004" t="s">
        <v>3023</v>
      </c>
      <c r="D1691" s="2003" t="s">
        <v>0</v>
      </c>
      <c r="E1691" s="2005">
        <f t="shared" si="52"/>
        <v>525.54</v>
      </c>
      <c r="F1691" s="2078">
        <f t="shared" si="53"/>
        <v>84848</v>
      </c>
      <c r="G1691" s="1529"/>
      <c r="H1691" s="2005">
        <v>515.82000000000005</v>
      </c>
      <c r="I1691" s="2005">
        <v>525.54</v>
      </c>
      <c r="J1691" s="1992"/>
    </row>
    <row r="1692" spans="2:10">
      <c r="B1692" s="1734">
        <v>84849</v>
      </c>
      <c r="C1692" s="1994" t="s">
        <v>3024</v>
      </c>
      <c r="D1692" s="1993" t="s">
        <v>29</v>
      </c>
      <c r="E1692" s="2002">
        <f t="shared" si="52"/>
        <v>80.44</v>
      </c>
      <c r="F1692" s="2078">
        <f t="shared" si="53"/>
        <v>84849</v>
      </c>
      <c r="G1692" s="1529"/>
      <c r="H1692" s="2002">
        <v>77.31</v>
      </c>
      <c r="I1692" s="2002">
        <v>80.44</v>
      </c>
      <c r="J1692" s="1992"/>
    </row>
    <row r="1693" spans="2:10">
      <c r="B1693" s="1733" t="s">
        <v>154</v>
      </c>
      <c r="C1693" s="2004" t="s">
        <v>3025</v>
      </c>
      <c r="D1693" s="2003" t="s">
        <v>0</v>
      </c>
      <c r="E1693" s="2005">
        <f t="shared" si="52"/>
        <v>437.84</v>
      </c>
      <c r="F1693" s="2078" t="str">
        <f t="shared" si="53"/>
        <v>73933/001</v>
      </c>
      <c r="G1693" s="1529"/>
      <c r="H1693" s="2005">
        <v>428.69</v>
      </c>
      <c r="I1693" s="2005">
        <v>437.84</v>
      </c>
      <c r="J1693" s="1992"/>
    </row>
    <row r="1694" spans="2:10">
      <c r="B1694" s="1734" t="s">
        <v>155</v>
      </c>
      <c r="C1694" s="1994" t="s">
        <v>933</v>
      </c>
      <c r="D1694" s="1993" t="s">
        <v>0</v>
      </c>
      <c r="E1694" s="2002">
        <f t="shared" si="52"/>
        <v>304.55</v>
      </c>
      <c r="F1694" s="2078" t="str">
        <f t="shared" si="53"/>
        <v>73933/003</v>
      </c>
      <c r="G1694" s="1529"/>
      <c r="H1694" s="2002">
        <v>298.17</v>
      </c>
      <c r="I1694" s="2002">
        <v>304.55</v>
      </c>
      <c r="J1694" s="1992"/>
    </row>
    <row r="1695" spans="2:10">
      <c r="B1695" s="1733" t="s">
        <v>156</v>
      </c>
      <c r="C1695" s="2004" t="s">
        <v>3026</v>
      </c>
      <c r="D1695" s="2003" t="s">
        <v>0</v>
      </c>
      <c r="E1695" s="2005">
        <f t="shared" si="52"/>
        <v>406.45</v>
      </c>
      <c r="F1695" s="2078" t="str">
        <f t="shared" si="53"/>
        <v>73933/004</v>
      </c>
      <c r="G1695" s="1529"/>
      <c r="H1695" s="2005">
        <v>400.43</v>
      </c>
      <c r="I1695" s="2005">
        <v>406.45</v>
      </c>
      <c r="J1695" s="1992"/>
    </row>
    <row r="1696" spans="2:10">
      <c r="B1696" s="1734" t="s">
        <v>5692</v>
      </c>
      <c r="C1696" s="1994" t="s">
        <v>157</v>
      </c>
      <c r="D1696" s="1993" t="s">
        <v>29</v>
      </c>
      <c r="E1696" s="2002">
        <f t="shared" si="52"/>
        <v>92.81</v>
      </c>
      <c r="F1696" s="2078" t="str">
        <f t="shared" si="53"/>
        <v>74073/001</v>
      </c>
      <c r="G1696" s="1529"/>
      <c r="H1696" s="2002">
        <v>90.48</v>
      </c>
      <c r="I1696" s="2002">
        <v>92.81</v>
      </c>
      <c r="J1696" s="1992"/>
    </row>
    <row r="1697" spans="2:10">
      <c r="B1697" s="1733" t="s">
        <v>5693</v>
      </c>
      <c r="C1697" s="2004" t="s">
        <v>158</v>
      </c>
      <c r="D1697" s="2003" t="s">
        <v>29</v>
      </c>
      <c r="E1697" s="2005">
        <f t="shared" si="52"/>
        <v>105.56</v>
      </c>
      <c r="F1697" s="2078" t="str">
        <f t="shared" si="53"/>
        <v>74073/002</v>
      </c>
      <c r="G1697" s="1529"/>
      <c r="H1697" s="2005">
        <v>102.39</v>
      </c>
      <c r="I1697" s="2005">
        <v>105.56</v>
      </c>
      <c r="J1697" s="1992"/>
    </row>
    <row r="1698" spans="2:10">
      <c r="B1698" s="1734" t="s">
        <v>159</v>
      </c>
      <c r="C1698" s="1994" t="s">
        <v>934</v>
      </c>
      <c r="D1698" s="1993" t="s">
        <v>0</v>
      </c>
      <c r="E1698" s="2002">
        <f t="shared" si="52"/>
        <v>329.46</v>
      </c>
      <c r="F1698" s="2078" t="str">
        <f t="shared" si="53"/>
        <v>74136/001</v>
      </c>
      <c r="G1698" s="1529"/>
      <c r="H1698" s="2002">
        <v>319.61</v>
      </c>
      <c r="I1698" s="2002">
        <v>329.46</v>
      </c>
      <c r="J1698" s="1992"/>
    </row>
    <row r="1699" spans="2:10" ht="30">
      <c r="B1699" s="1733" t="s">
        <v>5694</v>
      </c>
      <c r="C1699" s="2004" t="s">
        <v>935</v>
      </c>
      <c r="D1699" s="2003" t="s">
        <v>0</v>
      </c>
      <c r="E1699" s="2005">
        <f t="shared" si="52"/>
        <v>287.16000000000003</v>
      </c>
      <c r="F1699" s="2078" t="str">
        <f t="shared" si="53"/>
        <v>74136/002</v>
      </c>
      <c r="G1699" s="1529"/>
      <c r="H1699" s="2005">
        <v>277.31</v>
      </c>
      <c r="I1699" s="2005">
        <v>287.16000000000003</v>
      </c>
      <c r="J1699" s="1992"/>
    </row>
    <row r="1700" spans="2:10">
      <c r="B1700" s="1734" t="s">
        <v>5695</v>
      </c>
      <c r="C1700" s="1994" t="s">
        <v>3027</v>
      </c>
      <c r="D1700" s="1993" t="s">
        <v>0</v>
      </c>
      <c r="E1700" s="2002">
        <f t="shared" si="52"/>
        <v>218.04</v>
      </c>
      <c r="F1700" s="2078" t="str">
        <f t="shared" si="53"/>
        <v>74136/003</v>
      </c>
      <c r="G1700" s="1529"/>
      <c r="H1700" s="2002">
        <v>208.19</v>
      </c>
      <c r="I1700" s="2002">
        <v>218.04</v>
      </c>
      <c r="J1700" s="1992"/>
    </row>
    <row r="1701" spans="2:10">
      <c r="B1701" s="1733">
        <v>84854</v>
      </c>
      <c r="C1701" s="2004" t="s">
        <v>160</v>
      </c>
      <c r="D1701" s="2003" t="s">
        <v>28</v>
      </c>
      <c r="E1701" s="2005">
        <f t="shared" si="52"/>
        <v>32.71</v>
      </c>
      <c r="F1701" s="2078">
        <f t="shared" si="53"/>
        <v>84854</v>
      </c>
      <c r="G1701" s="1529"/>
      <c r="H1701" s="2005">
        <v>29.85</v>
      </c>
      <c r="I1701" s="2005">
        <v>32.71</v>
      </c>
      <c r="J1701" s="1992"/>
    </row>
    <row r="1702" spans="2:10">
      <c r="B1702" s="1734">
        <v>94559</v>
      </c>
      <c r="C1702" s="1994" t="s">
        <v>3028</v>
      </c>
      <c r="D1702" s="1993" t="s">
        <v>0</v>
      </c>
      <c r="E1702" s="2002">
        <f t="shared" si="52"/>
        <v>427.25</v>
      </c>
      <c r="F1702" s="2078">
        <f t="shared" si="53"/>
        <v>94559</v>
      </c>
      <c r="G1702" s="1529"/>
      <c r="H1702" s="2002">
        <v>414.2</v>
      </c>
      <c r="I1702" s="2002">
        <v>427.25</v>
      </c>
      <c r="J1702" s="1992"/>
    </row>
    <row r="1703" spans="2:10">
      <c r="B1703" s="1733">
        <v>94560</v>
      </c>
      <c r="C1703" s="2004" t="s">
        <v>1398</v>
      </c>
      <c r="D1703" s="2003" t="s">
        <v>0</v>
      </c>
      <c r="E1703" s="2005">
        <f t="shared" si="52"/>
        <v>363.43</v>
      </c>
      <c r="F1703" s="2078">
        <f t="shared" si="53"/>
        <v>94560</v>
      </c>
      <c r="G1703" s="1529"/>
      <c r="H1703" s="2005">
        <v>358.56</v>
      </c>
      <c r="I1703" s="2005">
        <v>363.43</v>
      </c>
      <c r="J1703" s="1992"/>
    </row>
    <row r="1704" spans="2:10">
      <c r="B1704" s="1734">
        <v>94562</v>
      </c>
      <c r="C1704" s="1994" t="s">
        <v>1399</v>
      </c>
      <c r="D1704" s="1993" t="s">
        <v>0</v>
      </c>
      <c r="E1704" s="2002">
        <f t="shared" si="52"/>
        <v>384.34</v>
      </c>
      <c r="F1704" s="2078">
        <f t="shared" si="53"/>
        <v>94562</v>
      </c>
      <c r="G1704" s="1529"/>
      <c r="H1704" s="2002">
        <v>378.38</v>
      </c>
      <c r="I1704" s="2002">
        <v>384.34</v>
      </c>
      <c r="J1704" s="1992"/>
    </row>
    <row r="1705" spans="2:10">
      <c r="B1705" s="1733">
        <v>94563</v>
      </c>
      <c r="C1705" s="2004" t="s">
        <v>1400</v>
      </c>
      <c r="D1705" s="2003" t="s">
        <v>0</v>
      </c>
      <c r="E1705" s="2005">
        <f t="shared" si="52"/>
        <v>480.5</v>
      </c>
      <c r="F1705" s="2078">
        <f t="shared" si="53"/>
        <v>94563</v>
      </c>
      <c r="G1705" s="1529"/>
      <c r="H1705" s="2005">
        <v>473.71</v>
      </c>
      <c r="I1705" s="2005">
        <v>480.5</v>
      </c>
      <c r="J1705" s="1992"/>
    </row>
    <row r="1706" spans="2:10" ht="30">
      <c r="B1706" s="1734">
        <v>94564</v>
      </c>
      <c r="C1706" s="1994" t="s">
        <v>3029</v>
      </c>
      <c r="D1706" s="1993" t="s">
        <v>0</v>
      </c>
      <c r="E1706" s="2002">
        <f t="shared" si="52"/>
        <v>373.7</v>
      </c>
      <c r="F1706" s="2078">
        <f t="shared" si="53"/>
        <v>94564</v>
      </c>
      <c r="G1706" s="1529"/>
      <c r="H1706" s="2002">
        <v>366.96</v>
      </c>
      <c r="I1706" s="2002">
        <v>373.7</v>
      </c>
      <c r="J1706" s="1992"/>
    </row>
    <row r="1707" spans="2:10" ht="30">
      <c r="B1707" s="1733">
        <v>94565</v>
      </c>
      <c r="C1707" s="2004" t="s">
        <v>3030</v>
      </c>
      <c r="D1707" s="2003" t="s">
        <v>0</v>
      </c>
      <c r="E1707" s="2005">
        <f t="shared" si="52"/>
        <v>345.1</v>
      </c>
      <c r="F1707" s="2078">
        <f t="shared" si="53"/>
        <v>94565</v>
      </c>
      <c r="G1707" s="1529"/>
      <c r="H1707" s="2005">
        <v>342.61</v>
      </c>
      <c r="I1707" s="2005">
        <v>345.1</v>
      </c>
      <c r="J1707" s="1992"/>
    </row>
    <row r="1708" spans="2:10" ht="30">
      <c r="B1708" s="1734">
        <v>94567</v>
      </c>
      <c r="C1708" s="1994" t="s">
        <v>3031</v>
      </c>
      <c r="D1708" s="1993" t="s">
        <v>0</v>
      </c>
      <c r="E1708" s="2002">
        <f t="shared" si="52"/>
        <v>360.81</v>
      </c>
      <c r="F1708" s="2078">
        <f t="shared" si="53"/>
        <v>94567</v>
      </c>
      <c r="G1708" s="1529"/>
      <c r="H1708" s="2002">
        <v>357.72</v>
      </c>
      <c r="I1708" s="2002">
        <v>360.81</v>
      </c>
      <c r="J1708" s="1992"/>
    </row>
    <row r="1709" spans="2:10" ht="30">
      <c r="B1709" s="1733">
        <v>94568</v>
      </c>
      <c r="C1709" s="2004" t="s">
        <v>3032</v>
      </c>
      <c r="D1709" s="2003" t="s">
        <v>0</v>
      </c>
      <c r="E1709" s="2005">
        <f t="shared" si="52"/>
        <v>453.07</v>
      </c>
      <c r="F1709" s="2078">
        <f t="shared" si="53"/>
        <v>94568</v>
      </c>
      <c r="G1709" s="1529"/>
      <c r="H1709" s="2005">
        <v>449.54</v>
      </c>
      <c r="I1709" s="2005">
        <v>453.07</v>
      </c>
      <c r="J1709" s="1992"/>
    </row>
    <row r="1710" spans="2:10">
      <c r="B1710" s="1734" t="s">
        <v>5696</v>
      </c>
      <c r="C1710" s="1994" t="s">
        <v>161</v>
      </c>
      <c r="D1710" s="1993" t="s">
        <v>0</v>
      </c>
      <c r="E1710" s="2002">
        <f t="shared" si="52"/>
        <v>327.27</v>
      </c>
      <c r="F1710" s="2078" t="str">
        <f t="shared" si="53"/>
        <v>73932/001</v>
      </c>
      <c r="G1710" s="1529"/>
      <c r="H1710" s="2002">
        <v>321.79000000000002</v>
      </c>
      <c r="I1710" s="2002">
        <v>327.27</v>
      </c>
      <c r="J1710" s="1992"/>
    </row>
    <row r="1711" spans="2:10">
      <c r="B1711" s="1733">
        <v>73631</v>
      </c>
      <c r="C1711" s="2004" t="s">
        <v>162</v>
      </c>
      <c r="D1711" s="2003" t="s">
        <v>0</v>
      </c>
      <c r="E1711" s="2005">
        <f t="shared" si="52"/>
        <v>313.35000000000002</v>
      </c>
      <c r="F1711" s="2078">
        <f t="shared" si="53"/>
        <v>73631</v>
      </c>
      <c r="G1711" s="1529"/>
      <c r="H1711" s="2005">
        <v>292.79000000000002</v>
      </c>
      <c r="I1711" s="2005">
        <v>313.35000000000002</v>
      </c>
      <c r="J1711" s="1992"/>
    </row>
    <row r="1712" spans="2:10">
      <c r="B1712" s="1734" t="s">
        <v>163</v>
      </c>
      <c r="C1712" s="1994" t="s">
        <v>936</v>
      </c>
      <c r="D1712" s="1993" t="s">
        <v>28</v>
      </c>
      <c r="E1712" s="2002">
        <f t="shared" si="52"/>
        <v>391.85</v>
      </c>
      <c r="F1712" s="2078" t="str">
        <f t="shared" si="53"/>
        <v>74195/001</v>
      </c>
      <c r="G1712" s="1529"/>
      <c r="H1712" s="2002">
        <v>386.17</v>
      </c>
      <c r="I1712" s="2002">
        <v>391.85</v>
      </c>
      <c r="J1712" s="1992"/>
    </row>
    <row r="1713" spans="2:10">
      <c r="B1713" s="1733">
        <v>73665</v>
      </c>
      <c r="C1713" s="2004" t="s">
        <v>3033</v>
      </c>
      <c r="D1713" s="2003" t="s">
        <v>28</v>
      </c>
      <c r="E1713" s="2005">
        <f t="shared" si="52"/>
        <v>61.4</v>
      </c>
      <c r="F1713" s="2078">
        <f t="shared" si="53"/>
        <v>73665</v>
      </c>
      <c r="G1713" s="1529"/>
      <c r="H1713" s="2005">
        <v>56.72</v>
      </c>
      <c r="I1713" s="2005">
        <v>61.4</v>
      </c>
      <c r="J1713" s="1992"/>
    </row>
    <row r="1714" spans="2:10">
      <c r="B1714" s="1734">
        <v>73669</v>
      </c>
      <c r="C1714" s="1994" t="s">
        <v>164</v>
      </c>
      <c r="D1714" s="1993" t="s">
        <v>28</v>
      </c>
      <c r="E1714" s="2002">
        <f t="shared" si="52"/>
        <v>71.67</v>
      </c>
      <c r="F1714" s="2078">
        <f t="shared" si="53"/>
        <v>73669</v>
      </c>
      <c r="G1714" s="1529"/>
      <c r="H1714" s="2002">
        <v>67.819999999999993</v>
      </c>
      <c r="I1714" s="2002">
        <v>71.67</v>
      </c>
      <c r="J1714" s="1992"/>
    </row>
    <row r="1715" spans="2:10">
      <c r="B1715" s="1733" t="s">
        <v>5697</v>
      </c>
      <c r="C1715" s="2004" t="s">
        <v>165</v>
      </c>
      <c r="D1715" s="2003" t="s">
        <v>28</v>
      </c>
      <c r="E1715" s="2005">
        <f t="shared" si="52"/>
        <v>69.25</v>
      </c>
      <c r="F1715" s="2078" t="str">
        <f t="shared" si="53"/>
        <v>74072/001</v>
      </c>
      <c r="G1715" s="1529"/>
      <c r="H1715" s="2005">
        <v>64.260000000000005</v>
      </c>
      <c r="I1715" s="2005">
        <v>69.25</v>
      </c>
      <c r="J1715" s="1992"/>
    </row>
    <row r="1716" spans="2:10">
      <c r="B1716" s="1734" t="s">
        <v>5698</v>
      </c>
      <c r="C1716" s="1994" t="s">
        <v>166</v>
      </c>
      <c r="D1716" s="1993" t="s">
        <v>28</v>
      </c>
      <c r="E1716" s="2002">
        <f t="shared" si="52"/>
        <v>108.7</v>
      </c>
      <c r="F1716" s="2078" t="str">
        <f t="shared" si="53"/>
        <v>74072/002</v>
      </c>
      <c r="G1716" s="1529"/>
      <c r="H1716" s="2002">
        <v>103.71</v>
      </c>
      <c r="I1716" s="2002">
        <v>108.7</v>
      </c>
      <c r="J1716" s="1992"/>
    </row>
    <row r="1717" spans="2:10">
      <c r="B1717" s="1733" t="s">
        <v>5699</v>
      </c>
      <c r="C1717" s="2004" t="s">
        <v>167</v>
      </c>
      <c r="D1717" s="2003" t="s">
        <v>28</v>
      </c>
      <c r="E1717" s="2005">
        <f t="shared" si="52"/>
        <v>81.010000000000005</v>
      </c>
      <c r="F1717" s="2078" t="str">
        <f t="shared" si="53"/>
        <v>74072/003</v>
      </c>
      <c r="G1717" s="1529"/>
      <c r="H1717" s="2005">
        <v>76.02</v>
      </c>
      <c r="I1717" s="2005">
        <v>81.010000000000005</v>
      </c>
      <c r="J1717" s="1992"/>
    </row>
    <row r="1718" spans="2:10">
      <c r="B1718" s="1734" t="s">
        <v>5700</v>
      </c>
      <c r="C1718" s="1994" t="s">
        <v>168</v>
      </c>
      <c r="D1718" s="1993" t="s">
        <v>28</v>
      </c>
      <c r="E1718" s="2002">
        <f t="shared" si="52"/>
        <v>233.14</v>
      </c>
      <c r="F1718" s="2078" t="str">
        <f t="shared" si="53"/>
        <v>74194/001</v>
      </c>
      <c r="G1718" s="1529"/>
      <c r="H1718" s="2002">
        <v>221.37</v>
      </c>
      <c r="I1718" s="2002">
        <v>233.14</v>
      </c>
      <c r="J1718" s="1992"/>
    </row>
    <row r="1719" spans="2:10">
      <c r="B1719" s="1733">
        <v>84862</v>
      </c>
      <c r="C1719" s="2004" t="s">
        <v>169</v>
      </c>
      <c r="D1719" s="2003" t="s">
        <v>28</v>
      </c>
      <c r="E1719" s="2005">
        <f t="shared" si="52"/>
        <v>199.24</v>
      </c>
      <c r="F1719" s="2078">
        <f t="shared" si="53"/>
        <v>84862</v>
      </c>
      <c r="G1719" s="1529"/>
      <c r="H1719" s="2005">
        <v>194.66</v>
      </c>
      <c r="I1719" s="2005">
        <v>199.24</v>
      </c>
      <c r="J1719" s="1992"/>
    </row>
    <row r="1720" spans="2:10">
      <c r="B1720" s="1734">
        <v>84863</v>
      </c>
      <c r="C1720" s="1994" t="s">
        <v>170</v>
      </c>
      <c r="D1720" s="1993" t="s">
        <v>28</v>
      </c>
      <c r="E1720" s="2002">
        <f t="shared" si="52"/>
        <v>101.34</v>
      </c>
      <c r="F1720" s="2078">
        <f t="shared" si="53"/>
        <v>84863</v>
      </c>
      <c r="G1720" s="1529"/>
      <c r="H1720" s="2002">
        <v>97.82</v>
      </c>
      <c r="I1720" s="2002">
        <v>101.34</v>
      </c>
      <c r="J1720" s="1992"/>
    </row>
    <row r="1721" spans="2:10" ht="30">
      <c r="B1721" s="1733">
        <v>68050</v>
      </c>
      <c r="C1721" s="2004" t="s">
        <v>1587</v>
      </c>
      <c r="D1721" s="2003" t="s">
        <v>0</v>
      </c>
      <c r="E1721" s="2005">
        <f t="shared" si="52"/>
        <v>537.70000000000005</v>
      </c>
      <c r="F1721" s="2078">
        <f t="shared" si="53"/>
        <v>68050</v>
      </c>
      <c r="G1721" s="1529"/>
      <c r="H1721" s="2005">
        <v>533.12</v>
      </c>
      <c r="I1721" s="2005">
        <v>537.70000000000005</v>
      </c>
      <c r="J1721" s="1992"/>
    </row>
    <row r="1722" spans="2:10">
      <c r="B1722" s="1734">
        <v>90838</v>
      </c>
      <c r="C1722" s="1994" t="s">
        <v>171</v>
      </c>
      <c r="D1722" s="1993" t="s">
        <v>29</v>
      </c>
      <c r="E1722" s="2002">
        <f t="shared" si="52"/>
        <v>825.7</v>
      </c>
      <c r="F1722" s="2078">
        <f t="shared" si="53"/>
        <v>90838</v>
      </c>
      <c r="G1722" s="1529"/>
      <c r="H1722" s="2002">
        <v>815.49</v>
      </c>
      <c r="I1722" s="2002">
        <v>825.7</v>
      </c>
      <c r="J1722" s="1992"/>
    </row>
    <row r="1723" spans="2:10" ht="30">
      <c r="B1723" s="1733">
        <v>91338</v>
      </c>
      <c r="C1723" s="2004" t="s">
        <v>7469</v>
      </c>
      <c r="D1723" s="2003" t="s">
        <v>0</v>
      </c>
      <c r="E1723" s="2005">
        <f t="shared" si="52"/>
        <v>905.58</v>
      </c>
      <c r="F1723" s="2078">
        <f t="shared" si="53"/>
        <v>91338</v>
      </c>
      <c r="G1723" s="1529"/>
      <c r="H1723" s="2005">
        <v>904.58</v>
      </c>
      <c r="I1723" s="2005">
        <v>905.58</v>
      </c>
      <c r="J1723" s="1992"/>
    </row>
    <row r="1724" spans="2:10" ht="30">
      <c r="B1724" s="1734">
        <v>91341</v>
      </c>
      <c r="C1724" s="1994" t="s">
        <v>3034</v>
      </c>
      <c r="D1724" s="1993" t="s">
        <v>0</v>
      </c>
      <c r="E1724" s="2002">
        <f t="shared" si="52"/>
        <v>670.18</v>
      </c>
      <c r="F1724" s="2078">
        <f t="shared" si="53"/>
        <v>91341</v>
      </c>
      <c r="G1724" s="1529"/>
      <c r="H1724" s="2002">
        <v>669.11</v>
      </c>
      <c r="I1724" s="2002">
        <v>670.18</v>
      </c>
      <c r="J1724" s="1992"/>
    </row>
    <row r="1725" spans="2:10" ht="30">
      <c r="B1725" s="1733">
        <v>94805</v>
      </c>
      <c r="C1725" s="2004" t="s">
        <v>3035</v>
      </c>
      <c r="D1725" s="2003" t="s">
        <v>29</v>
      </c>
      <c r="E1725" s="2005">
        <f t="shared" si="52"/>
        <v>1014.11</v>
      </c>
      <c r="F1725" s="2078">
        <f t="shared" si="53"/>
        <v>94805</v>
      </c>
      <c r="G1725" s="1529"/>
      <c r="H1725" s="2005">
        <v>1012.29</v>
      </c>
      <c r="I1725" s="2005">
        <v>1014.11</v>
      </c>
      <c r="J1725" s="1992"/>
    </row>
    <row r="1726" spans="2:10" ht="30">
      <c r="B1726" s="1734">
        <v>94806</v>
      </c>
      <c r="C1726" s="1994" t="s">
        <v>1370</v>
      </c>
      <c r="D1726" s="1993" t="s">
        <v>29</v>
      </c>
      <c r="E1726" s="2002">
        <f t="shared" si="52"/>
        <v>396.22</v>
      </c>
      <c r="F1726" s="2078">
        <f t="shared" si="53"/>
        <v>94806</v>
      </c>
      <c r="G1726" s="1529"/>
      <c r="H1726" s="2002">
        <v>393.66</v>
      </c>
      <c r="I1726" s="2002">
        <v>396.22</v>
      </c>
      <c r="J1726" s="1992"/>
    </row>
    <row r="1727" spans="2:10" ht="30">
      <c r="B1727" s="1733">
        <v>94807</v>
      </c>
      <c r="C1727" s="2004" t="s">
        <v>1371</v>
      </c>
      <c r="D1727" s="2003" t="s">
        <v>29</v>
      </c>
      <c r="E1727" s="2005">
        <f t="shared" si="52"/>
        <v>473.44</v>
      </c>
      <c r="F1727" s="2078">
        <f t="shared" si="53"/>
        <v>94807</v>
      </c>
      <c r="G1727" s="1529"/>
      <c r="H1727" s="2005">
        <v>470.74</v>
      </c>
      <c r="I1727" s="2005">
        <v>473.44</v>
      </c>
      <c r="J1727" s="1992"/>
    </row>
    <row r="1728" spans="2:10">
      <c r="B1728" s="1734" t="s">
        <v>5701</v>
      </c>
      <c r="C1728" s="1994" t="s">
        <v>3036</v>
      </c>
      <c r="D1728" s="1993" t="s">
        <v>28</v>
      </c>
      <c r="E1728" s="2002">
        <f t="shared" si="52"/>
        <v>123.89</v>
      </c>
      <c r="F1728" s="2078" t="str">
        <f t="shared" si="53"/>
        <v>73737/001</v>
      </c>
      <c r="G1728" s="1529"/>
      <c r="H1728" s="2002">
        <v>119.81</v>
      </c>
      <c r="I1728" s="2002">
        <v>123.89</v>
      </c>
      <c r="J1728" s="1992"/>
    </row>
    <row r="1729" spans="2:10">
      <c r="B1729" s="1733" t="s">
        <v>5702</v>
      </c>
      <c r="C1729" s="2004" t="s">
        <v>3037</v>
      </c>
      <c r="D1729" s="2003" t="s">
        <v>28</v>
      </c>
      <c r="E1729" s="2005">
        <f t="shared" si="52"/>
        <v>245.82</v>
      </c>
      <c r="F1729" s="2078" t="str">
        <f t="shared" si="53"/>
        <v>73737/002</v>
      </c>
      <c r="G1729" s="1529"/>
      <c r="H1729" s="2005">
        <v>241.77</v>
      </c>
      <c r="I1729" s="2005">
        <v>245.82</v>
      </c>
      <c r="J1729" s="1992"/>
    </row>
    <row r="1730" spans="2:10">
      <c r="B1730" s="1734" t="s">
        <v>5703</v>
      </c>
      <c r="C1730" s="1994" t="s">
        <v>3038</v>
      </c>
      <c r="D1730" s="1993" t="s">
        <v>28</v>
      </c>
      <c r="E1730" s="2002">
        <f t="shared" si="52"/>
        <v>285.23</v>
      </c>
      <c r="F1730" s="2078" t="str">
        <f t="shared" si="53"/>
        <v>73737/003</v>
      </c>
      <c r="G1730" s="1529"/>
      <c r="H1730" s="2002">
        <v>281.18</v>
      </c>
      <c r="I1730" s="2002">
        <v>285.23</v>
      </c>
      <c r="J1730" s="1992"/>
    </row>
    <row r="1731" spans="2:10">
      <c r="B1731" s="1733">
        <v>85096</v>
      </c>
      <c r="C1731" s="2004" t="s">
        <v>172</v>
      </c>
      <c r="D1731" s="2003" t="s">
        <v>0</v>
      </c>
      <c r="E1731" s="2005">
        <f t="shared" ref="E1731:E1794" si="54">IF($K$2=$H$1,H1731,I1731)</f>
        <v>248.68</v>
      </c>
      <c r="F1731" s="2078">
        <f t="shared" ref="F1731:F1794" si="55">IF(LEN($B1731)=7,CONCATENATE(MID($B1731,1,6),"00",RIGHT($B1731,1)),IF(LEN($B1731)=8,CONCATENATE(MID($B1731,1,6),"0",RIGHT($B1731,2)),$B1731))</f>
        <v>85096</v>
      </c>
      <c r="G1731" s="1529"/>
      <c r="H1731" s="2005">
        <v>244.55</v>
      </c>
      <c r="I1731" s="2005">
        <v>248.68</v>
      </c>
      <c r="J1731" s="1992"/>
    </row>
    <row r="1732" spans="2:10">
      <c r="B1732" s="1734" t="s">
        <v>173</v>
      </c>
      <c r="C1732" s="1994" t="s">
        <v>174</v>
      </c>
      <c r="D1732" s="1993" t="s">
        <v>29</v>
      </c>
      <c r="E1732" s="2002">
        <f t="shared" si="54"/>
        <v>75.39</v>
      </c>
      <c r="F1732" s="2078" t="str">
        <f t="shared" si="55"/>
        <v>73736/001</v>
      </c>
      <c r="G1732" s="1529"/>
      <c r="H1732" s="2002">
        <v>74.239999999999995</v>
      </c>
      <c r="I1732" s="2002">
        <v>75.39</v>
      </c>
      <c r="J1732" s="1992"/>
    </row>
    <row r="1733" spans="2:10" ht="30">
      <c r="B1733" s="1733">
        <v>84885</v>
      </c>
      <c r="C1733" s="2004" t="s">
        <v>3039</v>
      </c>
      <c r="D1733" s="2003" t="s">
        <v>29</v>
      </c>
      <c r="E1733" s="2005">
        <f t="shared" si="54"/>
        <v>636.95000000000005</v>
      </c>
      <c r="F1733" s="2078">
        <f t="shared" si="55"/>
        <v>84885</v>
      </c>
      <c r="G1733" s="1529"/>
      <c r="H1733" s="2005">
        <v>610.01</v>
      </c>
      <c r="I1733" s="2005">
        <v>636.95000000000005</v>
      </c>
      <c r="J1733" s="1992"/>
    </row>
    <row r="1734" spans="2:10">
      <c r="B1734" s="1734">
        <v>84886</v>
      </c>
      <c r="C1734" s="1994" t="s">
        <v>937</v>
      </c>
      <c r="D1734" s="1993" t="s">
        <v>29</v>
      </c>
      <c r="E1734" s="2002">
        <f t="shared" si="54"/>
        <v>1141.57</v>
      </c>
      <c r="F1734" s="2078">
        <f t="shared" si="55"/>
        <v>84886</v>
      </c>
      <c r="G1734" s="1529"/>
      <c r="H1734" s="2002">
        <v>1139.67</v>
      </c>
      <c r="I1734" s="2002">
        <v>1141.57</v>
      </c>
      <c r="J1734" s="1992"/>
    </row>
    <row r="1735" spans="2:10">
      <c r="B1735" s="1733">
        <v>84889</v>
      </c>
      <c r="C1735" s="2004" t="s">
        <v>175</v>
      </c>
      <c r="D1735" s="2003" t="s">
        <v>29</v>
      </c>
      <c r="E1735" s="2005">
        <f t="shared" si="54"/>
        <v>18.57</v>
      </c>
      <c r="F1735" s="2078">
        <f t="shared" si="55"/>
        <v>84889</v>
      </c>
      <c r="G1735" s="1529"/>
      <c r="H1735" s="2005">
        <v>17.82</v>
      </c>
      <c r="I1735" s="2005">
        <v>18.57</v>
      </c>
      <c r="J1735" s="1992"/>
    </row>
    <row r="1736" spans="2:10">
      <c r="B1736" s="1734">
        <v>84891</v>
      </c>
      <c r="C1736" s="1994" t="s">
        <v>176</v>
      </c>
      <c r="D1736" s="1993" t="s">
        <v>29</v>
      </c>
      <c r="E1736" s="2002">
        <f t="shared" si="54"/>
        <v>191.05</v>
      </c>
      <c r="F1736" s="2078">
        <f t="shared" si="55"/>
        <v>84891</v>
      </c>
      <c r="G1736" s="1529"/>
      <c r="H1736" s="2002">
        <v>177.68</v>
      </c>
      <c r="I1736" s="2002">
        <v>191.05</v>
      </c>
      <c r="J1736" s="1992"/>
    </row>
    <row r="1737" spans="2:10">
      <c r="B1737" s="1733" t="s">
        <v>5704</v>
      </c>
      <c r="C1737" s="2004" t="s">
        <v>177</v>
      </c>
      <c r="D1737" s="2003" t="s">
        <v>29</v>
      </c>
      <c r="E1737" s="2005">
        <f t="shared" si="54"/>
        <v>35.03</v>
      </c>
      <c r="F1737" s="2078" t="str">
        <f t="shared" si="55"/>
        <v>74046/002</v>
      </c>
      <c r="G1737" s="1529"/>
      <c r="H1737" s="2005">
        <v>34.07</v>
      </c>
      <c r="I1737" s="2005">
        <v>35.03</v>
      </c>
      <c r="J1737" s="1992"/>
    </row>
    <row r="1738" spans="2:10">
      <c r="B1738" s="1734" t="s">
        <v>5705</v>
      </c>
      <c r="C1738" s="1994" t="s">
        <v>1283</v>
      </c>
      <c r="D1738" s="1993" t="s">
        <v>29</v>
      </c>
      <c r="E1738" s="2002">
        <f t="shared" si="54"/>
        <v>23.27</v>
      </c>
      <c r="F1738" s="2078" t="str">
        <f t="shared" si="55"/>
        <v>74047/002</v>
      </c>
      <c r="G1738" s="1529"/>
      <c r="H1738" s="2002">
        <v>22.12</v>
      </c>
      <c r="I1738" s="2002">
        <v>23.27</v>
      </c>
      <c r="J1738" s="1992"/>
    </row>
    <row r="1739" spans="2:10">
      <c r="B1739" s="1733" t="s">
        <v>5706</v>
      </c>
      <c r="C1739" s="2004" t="s">
        <v>3040</v>
      </c>
      <c r="D1739" s="2003" t="s">
        <v>29</v>
      </c>
      <c r="E1739" s="2005">
        <f t="shared" si="54"/>
        <v>151.49</v>
      </c>
      <c r="F1739" s="2078" t="str">
        <f t="shared" si="55"/>
        <v>74084/001</v>
      </c>
      <c r="G1739" s="1529"/>
      <c r="H1739" s="2005">
        <v>150.53</v>
      </c>
      <c r="I1739" s="2005">
        <v>151.49</v>
      </c>
      <c r="J1739" s="1992"/>
    </row>
    <row r="1740" spans="2:10">
      <c r="B1740" s="1734">
        <v>84950</v>
      </c>
      <c r="C1740" s="1994" t="s">
        <v>178</v>
      </c>
      <c r="D1740" s="1993" t="s">
        <v>29</v>
      </c>
      <c r="E1740" s="2002">
        <f t="shared" si="54"/>
        <v>49.49</v>
      </c>
      <c r="F1740" s="2078">
        <f t="shared" si="55"/>
        <v>84950</v>
      </c>
      <c r="G1740" s="1529"/>
      <c r="H1740" s="2002">
        <v>47.9</v>
      </c>
      <c r="I1740" s="2002">
        <v>49.49</v>
      </c>
      <c r="J1740" s="1992"/>
    </row>
    <row r="1741" spans="2:10">
      <c r="B1741" s="1733">
        <v>84952</v>
      </c>
      <c r="C1741" s="2004" t="s">
        <v>179</v>
      </c>
      <c r="D1741" s="2003" t="s">
        <v>29</v>
      </c>
      <c r="E1741" s="2005">
        <f t="shared" si="54"/>
        <v>37.31</v>
      </c>
      <c r="F1741" s="2078">
        <f t="shared" si="55"/>
        <v>84952</v>
      </c>
      <c r="G1741" s="1529"/>
      <c r="H1741" s="2005">
        <v>35.72</v>
      </c>
      <c r="I1741" s="2005">
        <v>37.31</v>
      </c>
      <c r="J1741" s="1992"/>
    </row>
    <row r="1742" spans="2:10">
      <c r="B1742" s="1734">
        <v>72116</v>
      </c>
      <c r="C1742" s="1994" t="s">
        <v>180</v>
      </c>
      <c r="D1742" s="1993" t="s">
        <v>0</v>
      </c>
      <c r="E1742" s="2002">
        <f t="shared" si="54"/>
        <v>101.74</v>
      </c>
      <c r="F1742" s="2078">
        <f t="shared" si="55"/>
        <v>72116</v>
      </c>
      <c r="G1742" s="1529"/>
      <c r="H1742" s="2002">
        <v>100.36</v>
      </c>
      <c r="I1742" s="2002">
        <v>101.74</v>
      </c>
      <c r="J1742" s="1992"/>
    </row>
    <row r="1743" spans="2:10">
      <c r="B1743" s="1733">
        <v>72117</v>
      </c>
      <c r="C1743" s="2004" t="s">
        <v>30</v>
      </c>
      <c r="D1743" s="2003" t="s">
        <v>0</v>
      </c>
      <c r="E1743" s="2005">
        <f t="shared" si="54"/>
        <v>130.12</v>
      </c>
      <c r="F1743" s="2078">
        <f t="shared" si="55"/>
        <v>72117</v>
      </c>
      <c r="G1743" s="1529"/>
      <c r="H1743" s="2005">
        <v>128.56</v>
      </c>
      <c r="I1743" s="2005">
        <v>130.12</v>
      </c>
      <c r="J1743" s="1992"/>
    </row>
    <row r="1744" spans="2:10">
      <c r="B1744" s="1734">
        <v>72118</v>
      </c>
      <c r="C1744" s="1994" t="s">
        <v>3041</v>
      </c>
      <c r="D1744" s="1993" t="s">
        <v>0</v>
      </c>
      <c r="E1744" s="2002">
        <f t="shared" si="54"/>
        <v>147.22</v>
      </c>
      <c r="F1744" s="2078">
        <f t="shared" si="55"/>
        <v>72118</v>
      </c>
      <c r="G1744" s="1529"/>
      <c r="H1744" s="2002">
        <v>145.5</v>
      </c>
      <c r="I1744" s="2002">
        <v>147.22</v>
      </c>
      <c r="J1744" s="1992"/>
    </row>
    <row r="1745" spans="2:10">
      <c r="B1745" s="1733">
        <v>72119</v>
      </c>
      <c r="C1745" s="2004" t="s">
        <v>3042</v>
      </c>
      <c r="D1745" s="2003" t="s">
        <v>0</v>
      </c>
      <c r="E1745" s="2005">
        <f t="shared" si="54"/>
        <v>183.87</v>
      </c>
      <c r="F1745" s="2078">
        <f t="shared" si="55"/>
        <v>72119</v>
      </c>
      <c r="G1745" s="1529"/>
      <c r="H1745" s="2005">
        <v>182.15</v>
      </c>
      <c r="I1745" s="2005">
        <v>183.87</v>
      </c>
      <c r="J1745" s="1992"/>
    </row>
    <row r="1746" spans="2:10">
      <c r="B1746" s="1734">
        <v>72120</v>
      </c>
      <c r="C1746" s="1994" t="s">
        <v>3043</v>
      </c>
      <c r="D1746" s="1993" t="s">
        <v>0</v>
      </c>
      <c r="E1746" s="2002">
        <f t="shared" si="54"/>
        <v>230.6</v>
      </c>
      <c r="F1746" s="2078">
        <f t="shared" si="55"/>
        <v>72120</v>
      </c>
      <c r="G1746" s="1529"/>
      <c r="H1746" s="2002">
        <v>228.88</v>
      </c>
      <c r="I1746" s="2002">
        <v>230.6</v>
      </c>
      <c r="J1746" s="1992"/>
    </row>
    <row r="1747" spans="2:10">
      <c r="B1747" s="1733">
        <v>72122</v>
      </c>
      <c r="C1747" s="2004" t="s">
        <v>181</v>
      </c>
      <c r="D1747" s="2003" t="s">
        <v>0</v>
      </c>
      <c r="E1747" s="2005">
        <f t="shared" si="54"/>
        <v>112.13</v>
      </c>
      <c r="F1747" s="2078">
        <f t="shared" si="55"/>
        <v>72122</v>
      </c>
      <c r="G1747" s="1529"/>
      <c r="H1747" s="2005">
        <v>110.57</v>
      </c>
      <c r="I1747" s="2005">
        <v>112.13</v>
      </c>
      <c r="J1747" s="1992"/>
    </row>
    <row r="1748" spans="2:10">
      <c r="B1748" s="1734">
        <v>72123</v>
      </c>
      <c r="C1748" s="1994" t="s">
        <v>182</v>
      </c>
      <c r="D1748" s="1993" t="s">
        <v>0</v>
      </c>
      <c r="E1748" s="2002">
        <f t="shared" si="54"/>
        <v>294.13</v>
      </c>
      <c r="F1748" s="2078">
        <f t="shared" si="55"/>
        <v>72123</v>
      </c>
      <c r="G1748" s="1529"/>
      <c r="H1748" s="2002">
        <v>292.57</v>
      </c>
      <c r="I1748" s="2002">
        <v>294.13</v>
      </c>
      <c r="J1748" s="1992"/>
    </row>
    <row r="1749" spans="2:10">
      <c r="B1749" s="1733" t="s">
        <v>183</v>
      </c>
      <c r="C1749" s="2004" t="s">
        <v>3044</v>
      </c>
      <c r="D1749" s="2003" t="s">
        <v>29</v>
      </c>
      <c r="E1749" s="2005">
        <f t="shared" si="54"/>
        <v>1902.19</v>
      </c>
      <c r="F1749" s="2078" t="str">
        <f t="shared" si="55"/>
        <v>73838/001</v>
      </c>
      <c r="G1749" s="1529"/>
      <c r="H1749" s="2005">
        <v>1901.61</v>
      </c>
      <c r="I1749" s="2005">
        <v>1902.19</v>
      </c>
      <c r="J1749" s="1992"/>
    </row>
    <row r="1750" spans="2:10">
      <c r="B1750" s="1734" t="s">
        <v>5707</v>
      </c>
      <c r="C1750" s="1994" t="s">
        <v>184</v>
      </c>
      <c r="D1750" s="1993" t="s">
        <v>0</v>
      </c>
      <c r="E1750" s="2002">
        <f t="shared" si="54"/>
        <v>386.02</v>
      </c>
      <c r="F1750" s="2078" t="str">
        <f t="shared" si="55"/>
        <v>74125/001</v>
      </c>
      <c r="G1750" s="1529"/>
      <c r="H1750" s="2002">
        <v>378.38</v>
      </c>
      <c r="I1750" s="2002">
        <v>386.02</v>
      </c>
      <c r="J1750" s="1992"/>
    </row>
    <row r="1751" spans="2:10">
      <c r="B1751" s="1733" t="s">
        <v>5708</v>
      </c>
      <c r="C1751" s="2004" t="s">
        <v>3045</v>
      </c>
      <c r="D1751" s="2003" t="s">
        <v>0</v>
      </c>
      <c r="E1751" s="2005">
        <f t="shared" si="54"/>
        <v>410.12</v>
      </c>
      <c r="F1751" s="2078" t="str">
        <f t="shared" si="55"/>
        <v>74125/002</v>
      </c>
      <c r="G1751" s="1529"/>
      <c r="H1751" s="2005">
        <v>403.74</v>
      </c>
      <c r="I1751" s="2005">
        <v>410.12</v>
      </c>
      <c r="J1751" s="1992"/>
    </row>
    <row r="1752" spans="2:10">
      <c r="B1752" s="1734">
        <v>84957</v>
      </c>
      <c r="C1752" s="1994" t="s">
        <v>185</v>
      </c>
      <c r="D1752" s="1993" t="s">
        <v>0</v>
      </c>
      <c r="E1752" s="2002">
        <f t="shared" si="54"/>
        <v>156.54</v>
      </c>
      <c r="F1752" s="2078">
        <f t="shared" si="55"/>
        <v>84957</v>
      </c>
      <c r="G1752" s="1529"/>
      <c r="H1752" s="2002">
        <v>154.30000000000001</v>
      </c>
      <c r="I1752" s="2002">
        <v>156.54</v>
      </c>
      <c r="J1752" s="1992"/>
    </row>
    <row r="1753" spans="2:10">
      <c r="B1753" s="1733">
        <v>84959</v>
      </c>
      <c r="C1753" s="2004" t="s">
        <v>186</v>
      </c>
      <c r="D1753" s="2003" t="s">
        <v>0</v>
      </c>
      <c r="E1753" s="2005">
        <f t="shared" si="54"/>
        <v>182.54</v>
      </c>
      <c r="F1753" s="2078">
        <f t="shared" si="55"/>
        <v>84959</v>
      </c>
      <c r="G1753" s="1529"/>
      <c r="H1753" s="2005">
        <v>180.3</v>
      </c>
      <c r="I1753" s="2005">
        <v>182.54</v>
      </c>
      <c r="J1753" s="1992"/>
    </row>
    <row r="1754" spans="2:10">
      <c r="B1754" s="1734">
        <v>85001</v>
      </c>
      <c r="C1754" s="1994" t="s">
        <v>187</v>
      </c>
      <c r="D1754" s="1993" t="s">
        <v>0</v>
      </c>
      <c r="E1754" s="2002">
        <f t="shared" si="54"/>
        <v>173.87</v>
      </c>
      <c r="F1754" s="2078">
        <f t="shared" si="55"/>
        <v>85001</v>
      </c>
      <c r="G1754" s="1529"/>
      <c r="H1754" s="2002">
        <v>171.63</v>
      </c>
      <c r="I1754" s="2002">
        <v>173.87</v>
      </c>
      <c r="J1754" s="1992"/>
    </row>
    <row r="1755" spans="2:10">
      <c r="B1755" s="1733">
        <v>85002</v>
      </c>
      <c r="C1755" s="2004" t="s">
        <v>188</v>
      </c>
      <c r="D1755" s="2003" t="s">
        <v>0</v>
      </c>
      <c r="E1755" s="2005">
        <f t="shared" si="54"/>
        <v>243.21</v>
      </c>
      <c r="F1755" s="2078">
        <f t="shared" si="55"/>
        <v>85002</v>
      </c>
      <c r="G1755" s="1529"/>
      <c r="H1755" s="2005">
        <v>240.97</v>
      </c>
      <c r="I1755" s="2005">
        <v>243.21</v>
      </c>
      <c r="J1755" s="1992"/>
    </row>
    <row r="1756" spans="2:10">
      <c r="B1756" s="1734">
        <v>85004</v>
      </c>
      <c r="C1756" s="1994" t="s">
        <v>189</v>
      </c>
      <c r="D1756" s="1993" t="s">
        <v>0</v>
      </c>
      <c r="E1756" s="2002">
        <f t="shared" si="54"/>
        <v>121.87</v>
      </c>
      <c r="F1756" s="2078">
        <f t="shared" si="55"/>
        <v>85004</v>
      </c>
      <c r="G1756" s="1529"/>
      <c r="H1756" s="2002">
        <v>119.63</v>
      </c>
      <c r="I1756" s="2002">
        <v>121.87</v>
      </c>
      <c r="J1756" s="1992"/>
    </row>
    <row r="1757" spans="2:10">
      <c r="B1757" s="1733">
        <v>85005</v>
      </c>
      <c r="C1757" s="2004" t="s">
        <v>190</v>
      </c>
      <c r="D1757" s="2003" t="s">
        <v>0</v>
      </c>
      <c r="E1757" s="2005">
        <f t="shared" si="54"/>
        <v>352.68</v>
      </c>
      <c r="F1757" s="2078">
        <f t="shared" si="55"/>
        <v>85005</v>
      </c>
      <c r="G1757" s="1529"/>
      <c r="H1757" s="2005">
        <v>348.2</v>
      </c>
      <c r="I1757" s="2005">
        <v>352.68</v>
      </c>
      <c r="J1757" s="1992"/>
    </row>
    <row r="1758" spans="2:10">
      <c r="B1758" s="1734">
        <v>68054</v>
      </c>
      <c r="C1758" s="1994" t="s">
        <v>191</v>
      </c>
      <c r="D1758" s="1993" t="s">
        <v>0</v>
      </c>
      <c r="E1758" s="2002">
        <f t="shared" si="54"/>
        <v>226.02</v>
      </c>
      <c r="F1758" s="2078">
        <f t="shared" si="55"/>
        <v>68054</v>
      </c>
      <c r="G1758" s="1529"/>
      <c r="H1758" s="2002">
        <v>220.71</v>
      </c>
      <c r="I1758" s="2002">
        <v>226.02</v>
      </c>
      <c r="J1758" s="1992"/>
    </row>
    <row r="1759" spans="2:10">
      <c r="B1759" s="1733" t="s">
        <v>192</v>
      </c>
      <c r="C1759" s="2004" t="s">
        <v>938</v>
      </c>
      <c r="D1759" s="2003" t="s">
        <v>0</v>
      </c>
      <c r="E1759" s="2005">
        <f t="shared" si="54"/>
        <v>367.42</v>
      </c>
      <c r="F1759" s="2078" t="str">
        <f t="shared" si="55"/>
        <v>74100/001</v>
      </c>
      <c r="G1759" s="1529"/>
      <c r="H1759" s="2005">
        <v>362.11</v>
      </c>
      <c r="I1759" s="2005">
        <v>367.42</v>
      </c>
      <c r="J1759" s="1992"/>
    </row>
    <row r="1760" spans="2:10" ht="30">
      <c r="B1760" s="1734" t="s">
        <v>193</v>
      </c>
      <c r="C1760" s="1994" t="s">
        <v>3046</v>
      </c>
      <c r="D1760" s="1993" t="s">
        <v>0</v>
      </c>
      <c r="E1760" s="2002">
        <f t="shared" si="54"/>
        <v>629.29</v>
      </c>
      <c r="F1760" s="2078" t="str">
        <f t="shared" si="55"/>
        <v>74238/002</v>
      </c>
      <c r="G1760" s="1529"/>
      <c r="H1760" s="2002">
        <v>588.80999999999995</v>
      </c>
      <c r="I1760" s="2002">
        <v>629.29</v>
      </c>
      <c r="J1760" s="1992"/>
    </row>
    <row r="1761" spans="2:10">
      <c r="B1761" s="1733">
        <v>85188</v>
      </c>
      <c r="C1761" s="2004" t="s">
        <v>3047</v>
      </c>
      <c r="D1761" s="2003" t="s">
        <v>29</v>
      </c>
      <c r="E1761" s="2005">
        <f t="shared" si="54"/>
        <v>602.79999999999995</v>
      </c>
      <c r="F1761" s="2078">
        <f t="shared" si="55"/>
        <v>85188</v>
      </c>
      <c r="G1761" s="1529"/>
      <c r="H1761" s="2005">
        <v>580.97</v>
      </c>
      <c r="I1761" s="2005">
        <v>602.79999999999995</v>
      </c>
      <c r="J1761" s="1992"/>
    </row>
    <row r="1762" spans="2:10">
      <c r="B1762" s="1734">
        <v>85189</v>
      </c>
      <c r="C1762" s="1994" t="s">
        <v>3048</v>
      </c>
      <c r="D1762" s="1993" t="s">
        <v>29</v>
      </c>
      <c r="E1762" s="2002">
        <f t="shared" si="54"/>
        <v>1188.6600000000001</v>
      </c>
      <c r="F1762" s="2078">
        <f t="shared" si="55"/>
        <v>85189</v>
      </c>
      <c r="G1762" s="1529"/>
      <c r="H1762" s="2002">
        <v>1153.46</v>
      </c>
      <c r="I1762" s="2002">
        <v>1188.6600000000001</v>
      </c>
      <c r="J1762" s="1992"/>
    </row>
    <row r="1763" spans="2:10">
      <c r="B1763" s="1733">
        <v>85010</v>
      </c>
      <c r="C1763" s="2004" t="s">
        <v>194</v>
      </c>
      <c r="D1763" s="2003" t="s">
        <v>0</v>
      </c>
      <c r="E1763" s="2005">
        <f t="shared" si="54"/>
        <v>548.76</v>
      </c>
      <c r="F1763" s="2078">
        <f t="shared" si="55"/>
        <v>85010</v>
      </c>
      <c r="G1763" s="1529"/>
      <c r="H1763" s="2005">
        <v>544.64</v>
      </c>
      <c r="I1763" s="2005">
        <v>548.76</v>
      </c>
      <c r="J1763" s="1992"/>
    </row>
    <row r="1764" spans="2:10">
      <c r="B1764" s="1734">
        <v>85014</v>
      </c>
      <c r="C1764" s="1994" t="s">
        <v>939</v>
      </c>
      <c r="D1764" s="1993" t="s">
        <v>0</v>
      </c>
      <c r="E1764" s="2002">
        <f t="shared" si="54"/>
        <v>662.37</v>
      </c>
      <c r="F1764" s="2078">
        <f t="shared" si="55"/>
        <v>85014</v>
      </c>
      <c r="G1764" s="1529"/>
      <c r="H1764" s="2002">
        <v>655.23</v>
      </c>
      <c r="I1764" s="2002">
        <v>662.37</v>
      </c>
      <c r="J1764" s="1992"/>
    </row>
    <row r="1765" spans="2:10" ht="30">
      <c r="B1765" s="1733">
        <v>94569</v>
      </c>
      <c r="C1765" s="2004" t="s">
        <v>3049</v>
      </c>
      <c r="D1765" s="2003" t="s">
        <v>0</v>
      </c>
      <c r="E1765" s="2005">
        <f t="shared" si="54"/>
        <v>744.28</v>
      </c>
      <c r="F1765" s="2078">
        <f t="shared" si="55"/>
        <v>94569</v>
      </c>
      <c r="G1765" s="1529"/>
      <c r="H1765" s="2005">
        <v>739.52</v>
      </c>
      <c r="I1765" s="2005">
        <v>744.28</v>
      </c>
      <c r="J1765" s="1992"/>
    </row>
    <row r="1766" spans="2:10" ht="30">
      <c r="B1766" s="1734">
        <v>94570</v>
      </c>
      <c r="C1766" s="1994" t="s">
        <v>3050</v>
      </c>
      <c r="D1766" s="1993" t="s">
        <v>0</v>
      </c>
      <c r="E1766" s="2002">
        <f t="shared" si="54"/>
        <v>482.46</v>
      </c>
      <c r="F1766" s="2078">
        <f t="shared" si="55"/>
        <v>94570</v>
      </c>
      <c r="G1766" s="1529"/>
      <c r="H1766" s="2002">
        <v>481.01</v>
      </c>
      <c r="I1766" s="2002">
        <v>482.46</v>
      </c>
      <c r="J1766" s="1992"/>
    </row>
    <row r="1767" spans="2:10" ht="30">
      <c r="B1767" s="1733">
        <v>94572</v>
      </c>
      <c r="C1767" s="2004" t="s">
        <v>3051</v>
      </c>
      <c r="D1767" s="2003" t="s">
        <v>0</v>
      </c>
      <c r="E1767" s="2005">
        <f t="shared" si="54"/>
        <v>731.96</v>
      </c>
      <c r="F1767" s="2078">
        <f t="shared" si="55"/>
        <v>94572</v>
      </c>
      <c r="G1767" s="1529"/>
      <c r="H1767" s="2005">
        <v>730.01</v>
      </c>
      <c r="I1767" s="2005">
        <v>731.96</v>
      </c>
      <c r="J1767" s="1992"/>
    </row>
    <row r="1768" spans="2:10" ht="30">
      <c r="B1768" s="1734">
        <v>94573</v>
      </c>
      <c r="C1768" s="1994" t="s">
        <v>3052</v>
      </c>
      <c r="D1768" s="1993" t="s">
        <v>0</v>
      </c>
      <c r="E1768" s="2002">
        <f t="shared" si="54"/>
        <v>553.41</v>
      </c>
      <c r="F1768" s="2078">
        <f t="shared" si="55"/>
        <v>94573</v>
      </c>
      <c r="G1768" s="1529"/>
      <c r="H1768" s="2002">
        <v>550.73</v>
      </c>
      <c r="I1768" s="2002">
        <v>553.41</v>
      </c>
      <c r="J1768" s="1992"/>
    </row>
    <row r="1769" spans="2:10" ht="30">
      <c r="B1769" s="1733">
        <v>94574</v>
      </c>
      <c r="C1769" s="2004" t="s">
        <v>3053</v>
      </c>
      <c r="D1769" s="2003" t="s">
        <v>0</v>
      </c>
      <c r="E1769" s="2005">
        <f t="shared" si="54"/>
        <v>823.59</v>
      </c>
      <c r="F1769" s="2078">
        <f t="shared" si="55"/>
        <v>94574</v>
      </c>
      <c r="G1769" s="1529"/>
      <c r="H1769" s="2005">
        <v>820.47</v>
      </c>
      <c r="I1769" s="2005">
        <v>823.59</v>
      </c>
      <c r="J1769" s="1992"/>
    </row>
    <row r="1770" spans="2:10" ht="30">
      <c r="B1770" s="1734">
        <v>94575</v>
      </c>
      <c r="C1770" s="1994" t="s">
        <v>1401</v>
      </c>
      <c r="D1770" s="1993" t="s">
        <v>0</v>
      </c>
      <c r="E1770" s="2002">
        <f t="shared" si="54"/>
        <v>784.64</v>
      </c>
      <c r="F1770" s="2078">
        <f t="shared" si="55"/>
        <v>94575</v>
      </c>
      <c r="G1770" s="1529"/>
      <c r="H1770" s="2002">
        <v>776.4</v>
      </c>
      <c r="I1770" s="2002">
        <v>784.64</v>
      </c>
      <c r="J1770" s="1992"/>
    </row>
    <row r="1771" spans="2:10" ht="30">
      <c r="B1771" s="1733">
        <v>94576</v>
      </c>
      <c r="C1771" s="2004" t="s">
        <v>1402</v>
      </c>
      <c r="D1771" s="2003" t="s">
        <v>0</v>
      </c>
      <c r="E1771" s="2005">
        <f t="shared" si="54"/>
        <v>493.72</v>
      </c>
      <c r="F1771" s="2078">
        <f t="shared" si="55"/>
        <v>94576</v>
      </c>
      <c r="G1771" s="1529"/>
      <c r="H1771" s="2005">
        <v>491.42</v>
      </c>
      <c r="I1771" s="2005">
        <v>493.72</v>
      </c>
      <c r="J1771" s="1992"/>
    </row>
    <row r="1772" spans="2:10" ht="30">
      <c r="B1772" s="1734">
        <v>94578</v>
      </c>
      <c r="C1772" s="1994" t="s">
        <v>1403</v>
      </c>
      <c r="D1772" s="1993" t="s">
        <v>0</v>
      </c>
      <c r="E1772" s="2002">
        <f t="shared" si="54"/>
        <v>743.4</v>
      </c>
      <c r="F1772" s="2078">
        <f t="shared" si="55"/>
        <v>94578</v>
      </c>
      <c r="G1772" s="1529"/>
      <c r="H1772" s="2002">
        <v>740.59</v>
      </c>
      <c r="I1772" s="2002">
        <v>743.4</v>
      </c>
      <c r="J1772" s="1992"/>
    </row>
    <row r="1773" spans="2:10" ht="30">
      <c r="B1773" s="1733">
        <v>94579</v>
      </c>
      <c r="C1773" s="2004" t="s">
        <v>1404</v>
      </c>
      <c r="D1773" s="2003" t="s">
        <v>0</v>
      </c>
      <c r="E1773" s="2005">
        <f t="shared" si="54"/>
        <v>565.6</v>
      </c>
      <c r="F1773" s="2078">
        <f t="shared" si="55"/>
        <v>94579</v>
      </c>
      <c r="G1773" s="1529"/>
      <c r="H1773" s="2005">
        <v>561.95000000000005</v>
      </c>
      <c r="I1773" s="2005">
        <v>565.6</v>
      </c>
      <c r="J1773" s="1992"/>
    </row>
    <row r="1774" spans="2:10" ht="30">
      <c r="B1774" s="1734">
        <v>94580</v>
      </c>
      <c r="C1774" s="1994" t="s">
        <v>1405</v>
      </c>
      <c r="D1774" s="1993" t="s">
        <v>0</v>
      </c>
      <c r="E1774" s="2002">
        <f t="shared" si="54"/>
        <v>835.38</v>
      </c>
      <c r="F1774" s="2078">
        <f t="shared" si="55"/>
        <v>94580</v>
      </c>
      <c r="G1774" s="1529"/>
      <c r="H1774" s="2002">
        <v>831.32</v>
      </c>
      <c r="I1774" s="2002">
        <v>835.38</v>
      </c>
      <c r="J1774" s="1992"/>
    </row>
    <row r="1775" spans="2:10">
      <c r="B1775" s="1733">
        <v>94581</v>
      </c>
      <c r="C1775" s="2004" t="s">
        <v>3054</v>
      </c>
      <c r="D1775" s="2003" t="s">
        <v>0</v>
      </c>
      <c r="E1775" s="2005">
        <f t="shared" si="54"/>
        <v>784.76</v>
      </c>
      <c r="F1775" s="2078">
        <f t="shared" si="55"/>
        <v>94581</v>
      </c>
      <c r="G1775" s="1529"/>
      <c r="H1775" s="2005">
        <v>775.02</v>
      </c>
      <c r="I1775" s="2005">
        <v>784.76</v>
      </c>
      <c r="J1775" s="1992"/>
    </row>
    <row r="1776" spans="2:10">
      <c r="B1776" s="1734">
        <v>94582</v>
      </c>
      <c r="C1776" s="1994" t="s">
        <v>3055</v>
      </c>
      <c r="D1776" s="1993" t="s">
        <v>0</v>
      </c>
      <c r="E1776" s="2002">
        <f t="shared" si="54"/>
        <v>494.66</v>
      </c>
      <c r="F1776" s="2078">
        <f t="shared" si="55"/>
        <v>94582</v>
      </c>
      <c r="G1776" s="1529"/>
      <c r="H1776" s="2002">
        <v>491.52</v>
      </c>
      <c r="I1776" s="2002">
        <v>494.66</v>
      </c>
      <c r="J1776" s="1992"/>
    </row>
    <row r="1777" spans="2:10">
      <c r="B1777" s="1733">
        <v>94584</v>
      </c>
      <c r="C1777" s="2004" t="s">
        <v>3056</v>
      </c>
      <c r="D1777" s="2003" t="s">
        <v>0</v>
      </c>
      <c r="E1777" s="2005">
        <f t="shared" si="54"/>
        <v>750.44</v>
      </c>
      <c r="F1777" s="2078">
        <f t="shared" si="55"/>
        <v>94584</v>
      </c>
      <c r="G1777" s="1529"/>
      <c r="H1777" s="2005">
        <v>746.17</v>
      </c>
      <c r="I1777" s="2005">
        <v>750.44</v>
      </c>
      <c r="J1777" s="1992"/>
    </row>
    <row r="1778" spans="2:10">
      <c r="B1778" s="1734">
        <v>94585</v>
      </c>
      <c r="C1778" s="1994" t="s">
        <v>3057</v>
      </c>
      <c r="D1778" s="1993" t="s">
        <v>0</v>
      </c>
      <c r="E1778" s="2002">
        <f t="shared" si="54"/>
        <v>565.71</v>
      </c>
      <c r="F1778" s="2078">
        <f t="shared" si="55"/>
        <v>94585</v>
      </c>
      <c r="G1778" s="1529"/>
      <c r="H1778" s="2002">
        <v>561.35</v>
      </c>
      <c r="I1778" s="2002">
        <v>565.71</v>
      </c>
      <c r="J1778" s="1992"/>
    </row>
    <row r="1779" spans="2:10">
      <c r="B1779" s="1733">
        <v>94586</v>
      </c>
      <c r="C1779" s="2004" t="s">
        <v>3058</v>
      </c>
      <c r="D1779" s="2003" t="s">
        <v>0</v>
      </c>
      <c r="E1779" s="2005">
        <f t="shared" si="54"/>
        <v>843.33</v>
      </c>
      <c r="F1779" s="2078">
        <f t="shared" si="55"/>
        <v>94586</v>
      </c>
      <c r="G1779" s="1529"/>
      <c r="H1779" s="2005">
        <v>837.76</v>
      </c>
      <c r="I1779" s="2005">
        <v>843.33</v>
      </c>
      <c r="J1779" s="1992"/>
    </row>
    <row r="1780" spans="2:10">
      <c r="B1780" s="1734" t="s">
        <v>5709</v>
      </c>
      <c r="C1780" s="1994" t="s">
        <v>940</v>
      </c>
      <c r="D1780" s="1993" t="s">
        <v>28</v>
      </c>
      <c r="E1780" s="2002">
        <f t="shared" si="54"/>
        <v>35.89</v>
      </c>
      <c r="F1780" s="2078" t="str">
        <f t="shared" si="55"/>
        <v>73908/001</v>
      </c>
      <c r="G1780" s="1529"/>
      <c r="H1780" s="2002">
        <v>34.08</v>
      </c>
      <c r="I1780" s="2002">
        <v>35.89</v>
      </c>
      <c r="J1780" s="1992"/>
    </row>
    <row r="1781" spans="2:10">
      <c r="B1781" s="1733" t="s">
        <v>5710</v>
      </c>
      <c r="C1781" s="2004" t="s">
        <v>3059</v>
      </c>
      <c r="D1781" s="2003" t="s">
        <v>28</v>
      </c>
      <c r="E1781" s="2005">
        <f t="shared" si="54"/>
        <v>28.58</v>
      </c>
      <c r="F1781" s="2078" t="str">
        <f t="shared" si="55"/>
        <v>73908/002</v>
      </c>
      <c r="G1781" s="1529"/>
      <c r="H1781" s="2005">
        <v>26.77</v>
      </c>
      <c r="I1781" s="2005">
        <v>28.58</v>
      </c>
      <c r="J1781" s="1992"/>
    </row>
    <row r="1782" spans="2:10">
      <c r="B1782" s="1734">
        <v>85015</v>
      </c>
      <c r="C1782" s="1994" t="s">
        <v>195</v>
      </c>
      <c r="D1782" s="1993" t="s">
        <v>28</v>
      </c>
      <c r="E1782" s="2002">
        <f t="shared" si="54"/>
        <v>21.07</v>
      </c>
      <c r="F1782" s="2078">
        <f t="shared" si="55"/>
        <v>85015</v>
      </c>
      <c r="G1782" s="1529"/>
      <c r="H1782" s="2002">
        <v>19.16</v>
      </c>
      <c r="I1782" s="2002">
        <v>21.07</v>
      </c>
      <c r="J1782" s="1992"/>
    </row>
    <row r="1783" spans="2:10">
      <c r="B1783" s="1733">
        <v>85016</v>
      </c>
      <c r="C1783" s="2004" t="s">
        <v>196</v>
      </c>
      <c r="D1783" s="2003" t="s">
        <v>28</v>
      </c>
      <c r="E1783" s="2005">
        <f t="shared" si="54"/>
        <v>26.09</v>
      </c>
      <c r="F1783" s="2078">
        <f t="shared" si="55"/>
        <v>85016</v>
      </c>
      <c r="G1783" s="1529"/>
      <c r="H1783" s="2005">
        <v>24.11</v>
      </c>
      <c r="I1783" s="2005">
        <v>26.09</v>
      </c>
      <c r="J1783" s="1992"/>
    </row>
    <row r="1784" spans="2:10">
      <c r="B1784" s="1734">
        <v>79475</v>
      </c>
      <c r="C1784" s="1994" t="s">
        <v>197</v>
      </c>
      <c r="D1784" s="1993" t="s">
        <v>24</v>
      </c>
      <c r="E1784" s="2002">
        <f t="shared" si="54"/>
        <v>311.10000000000002</v>
      </c>
      <c r="F1784" s="2078">
        <f t="shared" si="55"/>
        <v>79475</v>
      </c>
      <c r="G1784" s="1529"/>
      <c r="H1784" s="2002">
        <v>281.39999999999998</v>
      </c>
      <c r="I1784" s="2002">
        <v>311.10000000000002</v>
      </c>
      <c r="J1784" s="1992"/>
    </row>
    <row r="1785" spans="2:10" ht="30">
      <c r="B1785" s="1733">
        <v>97751</v>
      </c>
      <c r="C1785" s="2004" t="s">
        <v>7382</v>
      </c>
      <c r="D1785" s="2003" t="s">
        <v>24</v>
      </c>
      <c r="E1785" s="2005">
        <f t="shared" si="54"/>
        <v>613.54</v>
      </c>
      <c r="F1785" s="2078">
        <f t="shared" si="55"/>
        <v>97751</v>
      </c>
      <c r="G1785" s="1529"/>
      <c r="H1785" s="2005">
        <v>585.21</v>
      </c>
      <c r="I1785" s="2005">
        <v>613.54</v>
      </c>
      <c r="J1785" s="1992"/>
    </row>
    <row r="1786" spans="2:10" ht="30">
      <c r="B1786" s="1734">
        <v>97752</v>
      </c>
      <c r="C1786" s="1994" t="s">
        <v>7383</v>
      </c>
      <c r="D1786" s="1993" t="s">
        <v>24</v>
      </c>
      <c r="E1786" s="2002">
        <f t="shared" si="54"/>
        <v>583.58000000000004</v>
      </c>
      <c r="F1786" s="2078">
        <f t="shared" si="55"/>
        <v>97752</v>
      </c>
      <c r="G1786" s="1529"/>
      <c r="H1786" s="2002">
        <v>557.66</v>
      </c>
      <c r="I1786" s="2002">
        <v>583.58000000000004</v>
      </c>
      <c r="J1786" s="1992"/>
    </row>
    <row r="1787" spans="2:10" ht="30">
      <c r="B1787" s="1733">
        <v>97753</v>
      </c>
      <c r="C1787" s="2004" t="s">
        <v>7384</v>
      </c>
      <c r="D1787" s="2003" t="s">
        <v>24</v>
      </c>
      <c r="E1787" s="2005">
        <f t="shared" si="54"/>
        <v>541.75</v>
      </c>
      <c r="F1787" s="2078">
        <f t="shared" si="55"/>
        <v>97753</v>
      </c>
      <c r="G1787" s="1529"/>
      <c r="H1787" s="2005">
        <v>519.12</v>
      </c>
      <c r="I1787" s="2005">
        <v>541.75</v>
      </c>
      <c r="J1787" s="1992"/>
    </row>
    <row r="1788" spans="2:10" ht="30">
      <c r="B1788" s="1734">
        <v>97754</v>
      </c>
      <c r="C1788" s="1994" t="s">
        <v>7385</v>
      </c>
      <c r="D1788" s="1993" t="s">
        <v>24</v>
      </c>
      <c r="E1788" s="2002">
        <f t="shared" si="54"/>
        <v>514.29999999999995</v>
      </c>
      <c r="F1788" s="2078">
        <f t="shared" si="55"/>
        <v>97754</v>
      </c>
      <c r="G1788" s="1529"/>
      <c r="H1788" s="2002">
        <v>493.83</v>
      </c>
      <c r="I1788" s="2002">
        <v>514.29999999999995</v>
      </c>
      <c r="J1788" s="1992"/>
    </row>
    <row r="1789" spans="2:10" ht="30">
      <c r="B1789" s="1733">
        <v>97755</v>
      </c>
      <c r="C1789" s="2004" t="s">
        <v>7386</v>
      </c>
      <c r="D1789" s="2003" t="s">
        <v>24</v>
      </c>
      <c r="E1789" s="2005">
        <f t="shared" si="54"/>
        <v>594.96</v>
      </c>
      <c r="F1789" s="2078">
        <f t="shared" si="55"/>
        <v>97755</v>
      </c>
      <c r="G1789" s="1529"/>
      <c r="H1789" s="2005">
        <v>567.24</v>
      </c>
      <c r="I1789" s="2005">
        <v>594.96</v>
      </c>
      <c r="J1789" s="1992"/>
    </row>
    <row r="1790" spans="2:10" ht="30">
      <c r="B1790" s="1734">
        <v>97756</v>
      </c>
      <c r="C1790" s="1994" t="s">
        <v>7387</v>
      </c>
      <c r="D1790" s="1993" t="s">
        <v>24</v>
      </c>
      <c r="E1790" s="2002">
        <f t="shared" si="54"/>
        <v>567.98</v>
      </c>
      <c r="F1790" s="2078">
        <f t="shared" si="55"/>
        <v>97756</v>
      </c>
      <c r="G1790" s="1529"/>
      <c r="H1790" s="2002">
        <v>542.61</v>
      </c>
      <c r="I1790" s="2002">
        <v>567.98</v>
      </c>
      <c r="J1790" s="1992"/>
    </row>
    <row r="1791" spans="2:10" ht="30">
      <c r="B1791" s="1733">
        <v>97757</v>
      </c>
      <c r="C1791" s="2004" t="s">
        <v>7388</v>
      </c>
      <c r="D1791" s="2003" t="s">
        <v>24</v>
      </c>
      <c r="E1791" s="2005">
        <f t="shared" si="54"/>
        <v>523.26</v>
      </c>
      <c r="F1791" s="2078">
        <f t="shared" si="55"/>
        <v>97757</v>
      </c>
      <c r="G1791" s="1529"/>
      <c r="H1791" s="2005">
        <v>501.23</v>
      </c>
      <c r="I1791" s="2005">
        <v>523.26</v>
      </c>
      <c r="J1791" s="1992"/>
    </row>
    <row r="1792" spans="2:10" ht="30">
      <c r="B1792" s="1734">
        <v>97758</v>
      </c>
      <c r="C1792" s="1994" t="s">
        <v>7389</v>
      </c>
      <c r="D1792" s="1993" t="s">
        <v>24</v>
      </c>
      <c r="E1792" s="2002">
        <f t="shared" si="54"/>
        <v>489.95</v>
      </c>
      <c r="F1792" s="2078">
        <f t="shared" si="55"/>
        <v>97758</v>
      </c>
      <c r="G1792" s="1529"/>
      <c r="H1792" s="2002">
        <v>470.14</v>
      </c>
      <c r="I1792" s="2002">
        <v>489.95</v>
      </c>
      <c r="J1792" s="1992"/>
    </row>
    <row r="1793" spans="2:10" ht="30">
      <c r="B1793" s="1733">
        <v>97759</v>
      </c>
      <c r="C1793" s="2004" t="s">
        <v>7390</v>
      </c>
      <c r="D1793" s="2003" t="s">
        <v>24</v>
      </c>
      <c r="E1793" s="2005">
        <f t="shared" si="54"/>
        <v>593.19000000000005</v>
      </c>
      <c r="F1793" s="2078">
        <f t="shared" si="55"/>
        <v>97759</v>
      </c>
      <c r="G1793" s="1529"/>
      <c r="H1793" s="2005">
        <v>565.16</v>
      </c>
      <c r="I1793" s="2005">
        <v>593.19000000000005</v>
      </c>
      <c r="J1793" s="1992"/>
    </row>
    <row r="1794" spans="2:10" ht="30">
      <c r="B1794" s="1734">
        <v>97760</v>
      </c>
      <c r="C1794" s="1994" t="s">
        <v>7391</v>
      </c>
      <c r="D1794" s="1993" t="s">
        <v>24</v>
      </c>
      <c r="E1794" s="2002">
        <f t="shared" si="54"/>
        <v>558.58000000000004</v>
      </c>
      <c r="F1794" s="2078">
        <f t="shared" si="55"/>
        <v>97760</v>
      </c>
      <c r="G1794" s="1529"/>
      <c r="H1794" s="2002">
        <v>533.16</v>
      </c>
      <c r="I1794" s="2002">
        <v>558.58000000000004</v>
      </c>
      <c r="J1794" s="1992"/>
    </row>
    <row r="1795" spans="2:10" ht="30">
      <c r="B1795" s="1733">
        <v>97761</v>
      </c>
      <c r="C1795" s="2004" t="s">
        <v>7392</v>
      </c>
      <c r="D1795" s="2003" t="s">
        <v>24</v>
      </c>
      <c r="E1795" s="2005">
        <f t="shared" ref="E1795:E1858" si="56">IF($K$2=$H$1,H1795,I1795)</f>
        <v>509.18</v>
      </c>
      <c r="F1795" s="2078">
        <f t="shared" ref="F1795:F1858" si="57">IF(LEN($B1795)=7,CONCATENATE(MID($B1795,1,6),"00",RIGHT($B1795,1)),IF(LEN($B1795)=8,CONCATENATE(MID($B1795,1,6),"0",RIGHT($B1795,2)),$B1795))</f>
        <v>97761</v>
      </c>
      <c r="G1795" s="1529"/>
      <c r="H1795" s="2005">
        <v>487.29</v>
      </c>
      <c r="I1795" s="2005">
        <v>509.18</v>
      </c>
      <c r="J1795" s="1992"/>
    </row>
    <row r="1796" spans="2:10" ht="30">
      <c r="B1796" s="1734">
        <v>97762</v>
      </c>
      <c r="C1796" s="1994" t="s">
        <v>7393</v>
      </c>
      <c r="D1796" s="1993" t="s">
        <v>24</v>
      </c>
      <c r="E1796" s="2002">
        <f t="shared" si="56"/>
        <v>472.04</v>
      </c>
      <c r="F1796" s="2078">
        <f t="shared" si="57"/>
        <v>97762</v>
      </c>
      <c r="G1796" s="1529"/>
      <c r="H1796" s="2002">
        <v>452.51</v>
      </c>
      <c r="I1796" s="2002">
        <v>472.04</v>
      </c>
      <c r="J1796" s="1992"/>
    </row>
    <row r="1797" spans="2:10" ht="30">
      <c r="B1797" s="1733">
        <v>97763</v>
      </c>
      <c r="C1797" s="2004" t="s">
        <v>7394</v>
      </c>
      <c r="D1797" s="2003" t="s">
        <v>24</v>
      </c>
      <c r="E1797" s="2005">
        <f t="shared" si="56"/>
        <v>579.41999999999996</v>
      </c>
      <c r="F1797" s="2078">
        <f t="shared" si="57"/>
        <v>97763</v>
      </c>
      <c r="G1797" s="1529"/>
      <c r="H1797" s="2005">
        <v>554.34</v>
      </c>
      <c r="I1797" s="2005">
        <v>579.41999999999996</v>
      </c>
      <c r="J1797" s="1992"/>
    </row>
    <row r="1798" spans="2:10" ht="30">
      <c r="B1798" s="1734">
        <v>97764</v>
      </c>
      <c r="C1798" s="1994" t="s">
        <v>7395</v>
      </c>
      <c r="D1798" s="1993" t="s">
        <v>24</v>
      </c>
      <c r="E1798" s="2002">
        <f t="shared" si="56"/>
        <v>513.19000000000005</v>
      </c>
      <c r="F1798" s="2078">
        <f t="shared" si="57"/>
        <v>97764</v>
      </c>
      <c r="G1798" s="1529"/>
      <c r="H1798" s="2002">
        <v>496.93</v>
      </c>
      <c r="I1798" s="2002">
        <v>513.19000000000005</v>
      </c>
      <c r="J1798" s="1992"/>
    </row>
    <row r="1799" spans="2:10" ht="30">
      <c r="B1799" s="1733">
        <v>97765</v>
      </c>
      <c r="C1799" s="2004" t="s">
        <v>7396</v>
      </c>
      <c r="D1799" s="2003" t="s">
        <v>24</v>
      </c>
      <c r="E1799" s="2005">
        <f t="shared" si="56"/>
        <v>484.95</v>
      </c>
      <c r="F1799" s="2078">
        <f t="shared" si="57"/>
        <v>97765</v>
      </c>
      <c r="G1799" s="1529"/>
      <c r="H1799" s="2005">
        <v>470.28</v>
      </c>
      <c r="I1799" s="2005">
        <v>484.95</v>
      </c>
      <c r="J1799" s="1992"/>
    </row>
    <row r="1800" spans="2:10" ht="30">
      <c r="B1800" s="1734">
        <v>97766</v>
      </c>
      <c r="C1800" s="1994" t="s">
        <v>7397</v>
      </c>
      <c r="D1800" s="1993" t="s">
        <v>24</v>
      </c>
      <c r="E1800" s="2002">
        <f t="shared" si="56"/>
        <v>467.22</v>
      </c>
      <c r="F1800" s="2078">
        <f t="shared" si="57"/>
        <v>97766</v>
      </c>
      <c r="G1800" s="1529"/>
      <c r="H1800" s="2002">
        <v>453.51</v>
      </c>
      <c r="I1800" s="2002">
        <v>467.22</v>
      </c>
      <c r="J1800" s="1992"/>
    </row>
    <row r="1801" spans="2:10" ht="30">
      <c r="B1801" s="1733">
        <v>97767</v>
      </c>
      <c r="C1801" s="2004" t="s">
        <v>7398</v>
      </c>
      <c r="D1801" s="2003" t="s">
        <v>24</v>
      </c>
      <c r="E1801" s="2005">
        <f t="shared" si="56"/>
        <v>485.67</v>
      </c>
      <c r="F1801" s="2078">
        <f t="shared" si="57"/>
        <v>97767</v>
      </c>
      <c r="G1801" s="1529"/>
      <c r="H1801" s="2005">
        <v>470.94</v>
      </c>
      <c r="I1801" s="2005">
        <v>485.67</v>
      </c>
      <c r="J1801" s="1992"/>
    </row>
    <row r="1802" spans="2:10" ht="30">
      <c r="B1802" s="1734">
        <v>97768</v>
      </c>
      <c r="C1802" s="1994" t="s">
        <v>7399</v>
      </c>
      <c r="D1802" s="1993" t="s">
        <v>24</v>
      </c>
      <c r="E1802" s="2002">
        <f t="shared" si="56"/>
        <v>473.72</v>
      </c>
      <c r="F1802" s="2078">
        <f t="shared" si="57"/>
        <v>97768</v>
      </c>
      <c r="G1802" s="1529"/>
      <c r="H1802" s="2002">
        <v>459.72</v>
      </c>
      <c r="I1802" s="2002">
        <v>473.72</v>
      </c>
      <c r="J1802" s="1992"/>
    </row>
    <row r="1803" spans="2:10" ht="30">
      <c r="B1803" s="1733">
        <v>97769</v>
      </c>
      <c r="C1803" s="2004" t="s">
        <v>7400</v>
      </c>
      <c r="D1803" s="2003" t="s">
        <v>24</v>
      </c>
      <c r="E1803" s="2005">
        <f t="shared" si="56"/>
        <v>449.51</v>
      </c>
      <c r="F1803" s="2078">
        <f t="shared" si="57"/>
        <v>97769</v>
      </c>
      <c r="G1803" s="1529"/>
      <c r="H1803" s="2005">
        <v>436.62</v>
      </c>
      <c r="I1803" s="2005">
        <v>449.51</v>
      </c>
      <c r="J1803" s="1992"/>
    </row>
    <row r="1804" spans="2:10" ht="30">
      <c r="B1804" s="1734">
        <v>97770</v>
      </c>
      <c r="C1804" s="1994" t="s">
        <v>7401</v>
      </c>
      <c r="D1804" s="1993" t="s">
        <v>24</v>
      </c>
      <c r="E1804" s="2002">
        <f t="shared" si="56"/>
        <v>429.43</v>
      </c>
      <c r="F1804" s="2078">
        <f t="shared" si="57"/>
        <v>97770</v>
      </c>
      <c r="G1804" s="1529"/>
      <c r="H1804" s="2002">
        <v>417.32</v>
      </c>
      <c r="I1804" s="2002">
        <v>429.43</v>
      </c>
      <c r="J1804" s="1992"/>
    </row>
    <row r="1805" spans="2:10" ht="30">
      <c r="B1805" s="1733">
        <v>97771</v>
      </c>
      <c r="C1805" s="2004" t="s">
        <v>7402</v>
      </c>
      <c r="D1805" s="2003" t="s">
        <v>24</v>
      </c>
      <c r="E1805" s="2005">
        <f t="shared" si="56"/>
        <v>466.33</v>
      </c>
      <c r="F1805" s="2078">
        <f t="shared" si="57"/>
        <v>97771</v>
      </c>
      <c r="G1805" s="1529"/>
      <c r="H1805" s="2005">
        <v>452.69</v>
      </c>
      <c r="I1805" s="2005">
        <v>466.33</v>
      </c>
      <c r="J1805" s="1992"/>
    </row>
    <row r="1806" spans="2:10" ht="30">
      <c r="B1806" s="1734">
        <v>97772</v>
      </c>
      <c r="C1806" s="1994" t="s">
        <v>7403</v>
      </c>
      <c r="D1806" s="1993" t="s">
        <v>24</v>
      </c>
      <c r="E1806" s="2002">
        <f t="shared" si="56"/>
        <v>450.38</v>
      </c>
      <c r="F1806" s="2078">
        <f t="shared" si="57"/>
        <v>97772</v>
      </c>
      <c r="G1806" s="1529"/>
      <c r="H1806" s="2002">
        <v>437.43</v>
      </c>
      <c r="I1806" s="2002">
        <v>450.38</v>
      </c>
      <c r="J1806" s="1992"/>
    </row>
    <row r="1807" spans="2:10" ht="30">
      <c r="B1807" s="1733">
        <v>97773</v>
      </c>
      <c r="C1807" s="2004" t="s">
        <v>7404</v>
      </c>
      <c r="D1807" s="2003" t="s">
        <v>24</v>
      </c>
      <c r="E1807" s="2005">
        <f t="shared" si="56"/>
        <v>425.55</v>
      </c>
      <c r="F1807" s="2078">
        <f t="shared" si="57"/>
        <v>97773</v>
      </c>
      <c r="G1807" s="1529"/>
      <c r="H1807" s="2005">
        <v>413.56</v>
      </c>
      <c r="I1807" s="2005">
        <v>425.55</v>
      </c>
      <c r="J1807" s="1992"/>
    </row>
    <row r="1808" spans="2:10" ht="30">
      <c r="B1808" s="1734">
        <v>97774</v>
      </c>
      <c r="C1808" s="1994" t="s">
        <v>7405</v>
      </c>
      <c r="D1808" s="1993" t="s">
        <v>24</v>
      </c>
      <c r="E1808" s="2002">
        <f t="shared" si="56"/>
        <v>404.11</v>
      </c>
      <c r="F1808" s="2078">
        <f t="shared" si="57"/>
        <v>97774</v>
      </c>
      <c r="G1808" s="1529"/>
      <c r="H1808" s="2002">
        <v>392.85</v>
      </c>
      <c r="I1808" s="2002">
        <v>404.11</v>
      </c>
      <c r="J1808" s="1992"/>
    </row>
    <row r="1809" spans="2:10" ht="30">
      <c r="B1809" s="1733">
        <v>97775</v>
      </c>
      <c r="C1809" s="2004" t="s">
        <v>7406</v>
      </c>
      <c r="D1809" s="2003" t="s">
        <v>24</v>
      </c>
      <c r="E1809" s="2005">
        <f t="shared" si="56"/>
        <v>669.38</v>
      </c>
      <c r="F1809" s="2078">
        <f t="shared" si="57"/>
        <v>97775</v>
      </c>
      <c r="G1809" s="1529"/>
      <c r="H1809" s="2005">
        <v>649.46</v>
      </c>
      <c r="I1809" s="2005">
        <v>669.38</v>
      </c>
      <c r="J1809" s="1992"/>
    </row>
    <row r="1810" spans="2:10" ht="30">
      <c r="B1810" s="1734">
        <v>97776</v>
      </c>
      <c r="C1810" s="1994" t="s">
        <v>7407</v>
      </c>
      <c r="D1810" s="1993" t="s">
        <v>24</v>
      </c>
      <c r="E1810" s="2002">
        <f t="shared" si="56"/>
        <v>638.03</v>
      </c>
      <c r="F1810" s="2078">
        <f t="shared" si="57"/>
        <v>97776</v>
      </c>
      <c r="G1810" s="1529"/>
      <c r="H1810" s="2002">
        <v>620.44000000000005</v>
      </c>
      <c r="I1810" s="2002">
        <v>638.03</v>
      </c>
      <c r="J1810" s="1992"/>
    </row>
    <row r="1811" spans="2:10" ht="30">
      <c r="B1811" s="1733">
        <v>97777</v>
      </c>
      <c r="C1811" s="2004" t="s">
        <v>7408</v>
      </c>
      <c r="D1811" s="2003" t="s">
        <v>24</v>
      </c>
      <c r="E1811" s="2005">
        <f t="shared" si="56"/>
        <v>594.75</v>
      </c>
      <c r="F1811" s="2078">
        <f t="shared" si="57"/>
        <v>97777</v>
      </c>
      <c r="G1811" s="1529"/>
      <c r="H1811" s="2005">
        <v>580.27</v>
      </c>
      <c r="I1811" s="2005">
        <v>594.75</v>
      </c>
      <c r="J1811" s="1992"/>
    </row>
    <row r="1812" spans="2:10" ht="30">
      <c r="B1812" s="1734">
        <v>97778</v>
      </c>
      <c r="C1812" s="1994" t="s">
        <v>7409</v>
      </c>
      <c r="D1812" s="1993" t="s">
        <v>24</v>
      </c>
      <c r="E1812" s="2002">
        <f t="shared" si="56"/>
        <v>566.79</v>
      </c>
      <c r="F1812" s="2078">
        <f t="shared" si="57"/>
        <v>97778</v>
      </c>
      <c r="G1812" s="1529"/>
      <c r="H1812" s="2002">
        <v>554.29999999999995</v>
      </c>
      <c r="I1812" s="2002">
        <v>566.79</v>
      </c>
      <c r="J1812" s="1992"/>
    </row>
    <row r="1813" spans="2:10" ht="45">
      <c r="B1813" s="1733">
        <v>97779</v>
      </c>
      <c r="C1813" s="2004" t="s">
        <v>7410</v>
      </c>
      <c r="D1813" s="2003" t="s">
        <v>24</v>
      </c>
      <c r="E1813" s="2005">
        <f t="shared" si="56"/>
        <v>640.11</v>
      </c>
      <c r="F1813" s="2078">
        <f t="shared" si="57"/>
        <v>97779</v>
      </c>
      <c r="G1813" s="1529"/>
      <c r="H1813" s="2005">
        <v>620.54999999999995</v>
      </c>
      <c r="I1813" s="2005">
        <v>640.11</v>
      </c>
      <c r="J1813" s="1992"/>
    </row>
    <row r="1814" spans="2:10" ht="45">
      <c r="B1814" s="1734">
        <v>97780</v>
      </c>
      <c r="C1814" s="1994" t="s">
        <v>7411</v>
      </c>
      <c r="D1814" s="1993" t="s">
        <v>24</v>
      </c>
      <c r="E1814" s="2002">
        <f t="shared" si="56"/>
        <v>613.08000000000004</v>
      </c>
      <c r="F1814" s="2078">
        <f t="shared" si="57"/>
        <v>97780</v>
      </c>
      <c r="G1814" s="1529"/>
      <c r="H1814" s="2002">
        <v>595.76</v>
      </c>
      <c r="I1814" s="2002">
        <v>613.08000000000004</v>
      </c>
      <c r="J1814" s="1992"/>
    </row>
    <row r="1815" spans="2:10" ht="45">
      <c r="B1815" s="1733">
        <v>97781</v>
      </c>
      <c r="C1815" s="2004" t="s">
        <v>7412</v>
      </c>
      <c r="D1815" s="2003" t="s">
        <v>24</v>
      </c>
      <c r="E1815" s="2005">
        <f t="shared" si="56"/>
        <v>567.23</v>
      </c>
      <c r="F1815" s="2078">
        <f t="shared" si="57"/>
        <v>97781</v>
      </c>
      <c r="G1815" s="1529"/>
      <c r="H1815" s="2005">
        <v>552.94000000000005</v>
      </c>
      <c r="I1815" s="2005">
        <v>567.23</v>
      </c>
      <c r="J1815" s="1992"/>
    </row>
    <row r="1816" spans="2:10" ht="45">
      <c r="B1816" s="1734">
        <v>97782</v>
      </c>
      <c r="C1816" s="1994" t="s">
        <v>7413</v>
      </c>
      <c r="D1816" s="1993" t="s">
        <v>24</v>
      </c>
      <c r="E1816" s="2002">
        <f t="shared" si="56"/>
        <v>532.72</v>
      </c>
      <c r="F1816" s="2078">
        <f t="shared" si="57"/>
        <v>97782</v>
      </c>
      <c r="G1816" s="1529"/>
      <c r="H1816" s="2002">
        <v>520.37</v>
      </c>
      <c r="I1816" s="2002">
        <v>532.72</v>
      </c>
      <c r="J1816" s="1992"/>
    </row>
    <row r="1817" spans="2:10" ht="30">
      <c r="B1817" s="1733">
        <v>97783</v>
      </c>
      <c r="C1817" s="2004" t="s">
        <v>7414</v>
      </c>
      <c r="D1817" s="2003" t="s">
        <v>24</v>
      </c>
      <c r="E1817" s="2005">
        <f t="shared" si="56"/>
        <v>638.01</v>
      </c>
      <c r="F1817" s="2078">
        <f t="shared" si="57"/>
        <v>97783</v>
      </c>
      <c r="G1817" s="1529"/>
      <c r="H1817" s="2005">
        <v>617.97</v>
      </c>
      <c r="I1817" s="2005">
        <v>638.01</v>
      </c>
      <c r="J1817" s="1992"/>
    </row>
    <row r="1818" spans="2:10" ht="30">
      <c r="B1818" s="1734">
        <v>97784</v>
      </c>
      <c r="C1818" s="1994" t="s">
        <v>7415</v>
      </c>
      <c r="D1818" s="1993" t="s">
        <v>24</v>
      </c>
      <c r="E1818" s="2002">
        <f t="shared" si="56"/>
        <v>602.41999999999996</v>
      </c>
      <c r="F1818" s="2078">
        <f t="shared" si="57"/>
        <v>97784</v>
      </c>
      <c r="G1818" s="1529"/>
      <c r="H1818" s="2002">
        <v>584.75</v>
      </c>
      <c r="I1818" s="2002">
        <v>602.41999999999996</v>
      </c>
      <c r="J1818" s="1992"/>
    </row>
    <row r="1819" spans="2:10" ht="30">
      <c r="B1819" s="1733">
        <v>97785</v>
      </c>
      <c r="C1819" s="2004" t="s">
        <v>7416</v>
      </c>
      <c r="D1819" s="2003" t="s">
        <v>24</v>
      </c>
      <c r="E1819" s="2005">
        <f t="shared" si="56"/>
        <v>551.48</v>
      </c>
      <c r="F1819" s="2078">
        <f t="shared" si="57"/>
        <v>97785</v>
      </c>
      <c r="G1819" s="1529"/>
      <c r="H1819" s="2005">
        <v>536.99</v>
      </c>
      <c r="I1819" s="2005">
        <v>551.48</v>
      </c>
      <c r="J1819" s="1992"/>
    </row>
    <row r="1820" spans="2:10" ht="30">
      <c r="B1820" s="1734">
        <v>97786</v>
      </c>
      <c r="C1820" s="1994" t="s">
        <v>7417</v>
      </c>
      <c r="D1820" s="1993" t="s">
        <v>24</v>
      </c>
      <c r="E1820" s="2002">
        <f t="shared" si="56"/>
        <v>512.63</v>
      </c>
      <c r="F1820" s="2078">
        <f t="shared" si="57"/>
        <v>97786</v>
      </c>
      <c r="G1820" s="1529"/>
      <c r="H1820" s="2002">
        <v>500.14</v>
      </c>
      <c r="I1820" s="2002">
        <v>512.63</v>
      </c>
      <c r="J1820" s="1992"/>
    </row>
    <row r="1821" spans="2:10" ht="30">
      <c r="B1821" s="1733">
        <v>97787</v>
      </c>
      <c r="C1821" s="2004" t="s">
        <v>7418</v>
      </c>
      <c r="D1821" s="2003" t="s">
        <v>24</v>
      </c>
      <c r="E1821" s="2005">
        <f t="shared" si="56"/>
        <v>589.99</v>
      </c>
      <c r="F1821" s="2078">
        <f t="shared" si="57"/>
        <v>97787</v>
      </c>
      <c r="G1821" s="1529"/>
      <c r="H1821" s="2005">
        <v>580.91</v>
      </c>
      <c r="I1821" s="2005">
        <v>589.99</v>
      </c>
      <c r="J1821" s="1992"/>
    </row>
    <row r="1822" spans="2:10" ht="30">
      <c r="B1822" s="1734">
        <v>97788</v>
      </c>
      <c r="C1822" s="1994" t="s">
        <v>7419</v>
      </c>
      <c r="D1822" s="1993" t="s">
        <v>24</v>
      </c>
      <c r="E1822" s="2002">
        <f t="shared" si="56"/>
        <v>567.64</v>
      </c>
      <c r="F1822" s="2078">
        <f t="shared" si="57"/>
        <v>97788</v>
      </c>
      <c r="G1822" s="1529"/>
      <c r="H1822" s="2002">
        <v>559.71</v>
      </c>
      <c r="I1822" s="2002">
        <v>567.64</v>
      </c>
      <c r="J1822" s="1992"/>
    </row>
    <row r="1823" spans="2:10" ht="30">
      <c r="B1823" s="1733">
        <v>97789</v>
      </c>
      <c r="C1823" s="2004" t="s">
        <v>7420</v>
      </c>
      <c r="D1823" s="2003" t="s">
        <v>24</v>
      </c>
      <c r="E1823" s="2005">
        <f t="shared" si="56"/>
        <v>537.95000000000005</v>
      </c>
      <c r="F1823" s="2078">
        <f t="shared" si="57"/>
        <v>97789</v>
      </c>
      <c r="G1823" s="1529"/>
      <c r="H1823" s="2005">
        <v>531.42999999999995</v>
      </c>
      <c r="I1823" s="2005">
        <v>537.95000000000005</v>
      </c>
      <c r="J1823" s="1992"/>
    </row>
    <row r="1824" spans="2:10" ht="30">
      <c r="B1824" s="1734">
        <v>97790</v>
      </c>
      <c r="C1824" s="1994" t="s">
        <v>7421</v>
      </c>
      <c r="D1824" s="1993" t="s">
        <v>24</v>
      </c>
      <c r="E1824" s="2002">
        <f t="shared" si="56"/>
        <v>519.71</v>
      </c>
      <c r="F1824" s="2078">
        <f t="shared" si="57"/>
        <v>97790</v>
      </c>
      <c r="G1824" s="1529"/>
      <c r="H1824" s="2002">
        <v>513.98</v>
      </c>
      <c r="I1824" s="2002">
        <v>519.71</v>
      </c>
      <c r="J1824" s="1992"/>
    </row>
    <row r="1825" spans="2:10" ht="45">
      <c r="B1825" s="1733">
        <v>97791</v>
      </c>
      <c r="C1825" s="2004" t="s">
        <v>7422</v>
      </c>
      <c r="D1825" s="2003" t="s">
        <v>24</v>
      </c>
      <c r="E1825" s="2005">
        <f t="shared" si="56"/>
        <v>530.82000000000005</v>
      </c>
      <c r="F1825" s="2078">
        <f t="shared" si="57"/>
        <v>97791</v>
      </c>
      <c r="G1825" s="1529"/>
      <c r="H1825" s="2005">
        <v>524.25</v>
      </c>
      <c r="I1825" s="2005">
        <v>530.82000000000005</v>
      </c>
      <c r="J1825" s="1992"/>
    </row>
    <row r="1826" spans="2:10" ht="45">
      <c r="B1826" s="1734">
        <v>97792</v>
      </c>
      <c r="C1826" s="1994" t="s">
        <v>7423</v>
      </c>
      <c r="D1826" s="1993" t="s">
        <v>24</v>
      </c>
      <c r="E1826" s="2002">
        <f t="shared" si="56"/>
        <v>518.82000000000005</v>
      </c>
      <c r="F1826" s="2078">
        <f t="shared" si="57"/>
        <v>97792</v>
      </c>
      <c r="G1826" s="1529"/>
      <c r="H1826" s="2002">
        <v>512.87</v>
      </c>
      <c r="I1826" s="2002">
        <v>518.82000000000005</v>
      </c>
      <c r="J1826" s="1992"/>
    </row>
    <row r="1827" spans="2:10" ht="45">
      <c r="B1827" s="1733">
        <v>97793</v>
      </c>
      <c r="C1827" s="2004" t="s">
        <v>7424</v>
      </c>
      <c r="D1827" s="2003" t="s">
        <v>24</v>
      </c>
      <c r="E1827" s="2005">
        <f t="shared" si="56"/>
        <v>493.48</v>
      </c>
      <c r="F1827" s="2078">
        <f t="shared" si="57"/>
        <v>97793</v>
      </c>
      <c r="G1827" s="1529"/>
      <c r="H1827" s="2005">
        <v>488.33</v>
      </c>
      <c r="I1827" s="2005">
        <v>493.48</v>
      </c>
      <c r="J1827" s="1992"/>
    </row>
    <row r="1828" spans="2:10" ht="45">
      <c r="B1828" s="1734">
        <v>97794</v>
      </c>
      <c r="C1828" s="1994" t="s">
        <v>7425</v>
      </c>
      <c r="D1828" s="1993" t="s">
        <v>24</v>
      </c>
      <c r="E1828" s="2002">
        <f t="shared" si="56"/>
        <v>472.2</v>
      </c>
      <c r="F1828" s="2078">
        <f t="shared" si="57"/>
        <v>97794</v>
      </c>
      <c r="G1828" s="1529"/>
      <c r="H1828" s="2002">
        <v>467.55</v>
      </c>
      <c r="I1828" s="2002">
        <v>472.2</v>
      </c>
      <c r="J1828" s="1992"/>
    </row>
    <row r="1829" spans="2:10" ht="30">
      <c r="B1829" s="1733">
        <v>97795</v>
      </c>
      <c r="C1829" s="2004" t="s">
        <v>7426</v>
      </c>
      <c r="D1829" s="2003" t="s">
        <v>24</v>
      </c>
      <c r="E1829" s="2005">
        <f t="shared" si="56"/>
        <v>511.15</v>
      </c>
      <c r="F1829" s="2078">
        <f t="shared" si="57"/>
        <v>97795</v>
      </c>
      <c r="G1829" s="1529"/>
      <c r="H1829" s="2005">
        <v>505.5</v>
      </c>
      <c r="I1829" s="2005">
        <v>511.15</v>
      </c>
      <c r="J1829" s="1992"/>
    </row>
    <row r="1830" spans="2:10" ht="30">
      <c r="B1830" s="1734">
        <v>97796</v>
      </c>
      <c r="C1830" s="1994" t="s">
        <v>7427</v>
      </c>
      <c r="D1830" s="1993" t="s">
        <v>24</v>
      </c>
      <c r="E1830" s="2002">
        <f t="shared" si="56"/>
        <v>494.22</v>
      </c>
      <c r="F1830" s="2078">
        <f t="shared" si="57"/>
        <v>97796</v>
      </c>
      <c r="G1830" s="1529"/>
      <c r="H1830" s="2002">
        <v>489.02</v>
      </c>
      <c r="I1830" s="2002">
        <v>494.22</v>
      </c>
      <c r="J1830" s="1992"/>
    </row>
    <row r="1831" spans="2:10" ht="30">
      <c r="B1831" s="1733">
        <v>97797</v>
      </c>
      <c r="C1831" s="2004" t="s">
        <v>7428</v>
      </c>
      <c r="D1831" s="2003" t="s">
        <v>24</v>
      </c>
      <c r="E1831" s="2005">
        <f t="shared" si="56"/>
        <v>467.85</v>
      </c>
      <c r="F1831" s="2078">
        <f t="shared" si="57"/>
        <v>97797</v>
      </c>
      <c r="G1831" s="1529"/>
      <c r="H1831" s="2005">
        <v>463.26</v>
      </c>
      <c r="I1831" s="2005">
        <v>467.85</v>
      </c>
      <c r="J1831" s="1992"/>
    </row>
    <row r="1832" spans="2:10" ht="30">
      <c r="B1832" s="1734">
        <v>97798</v>
      </c>
      <c r="C1832" s="1994" t="s">
        <v>7429</v>
      </c>
      <c r="D1832" s="1993" t="s">
        <v>24</v>
      </c>
      <c r="E1832" s="2002">
        <f t="shared" si="56"/>
        <v>444.7</v>
      </c>
      <c r="F1832" s="2078">
        <f t="shared" si="57"/>
        <v>97798</v>
      </c>
      <c r="G1832" s="1529"/>
      <c r="H1832" s="2002">
        <v>440.48</v>
      </c>
      <c r="I1832" s="2002">
        <v>444.7</v>
      </c>
      <c r="J1832" s="1992"/>
    </row>
    <row r="1833" spans="2:10" ht="30">
      <c r="B1833" s="1733">
        <v>97799</v>
      </c>
      <c r="C1833" s="2004" t="s">
        <v>7430</v>
      </c>
      <c r="D1833" s="2003" t="s">
        <v>24</v>
      </c>
      <c r="E1833" s="2005">
        <f t="shared" si="56"/>
        <v>539.99</v>
      </c>
      <c r="F1833" s="2078">
        <f t="shared" si="57"/>
        <v>97799</v>
      </c>
      <c r="G1833" s="1529"/>
      <c r="H1833" s="2005">
        <v>517.54</v>
      </c>
      <c r="I1833" s="2005">
        <v>539.99</v>
      </c>
      <c r="J1833" s="1992"/>
    </row>
    <row r="1834" spans="2:10" ht="30">
      <c r="B1834" s="1734">
        <v>97800</v>
      </c>
      <c r="C1834" s="1994" t="s">
        <v>7431</v>
      </c>
      <c r="D1834" s="1993" t="s">
        <v>24</v>
      </c>
      <c r="E1834" s="2002">
        <f t="shared" si="56"/>
        <v>597.6</v>
      </c>
      <c r="F1834" s="2078">
        <f t="shared" si="57"/>
        <v>97800</v>
      </c>
      <c r="G1834" s="1529"/>
      <c r="H1834" s="2002">
        <v>583.16999999999996</v>
      </c>
      <c r="I1834" s="2002">
        <v>597.6</v>
      </c>
      <c r="J1834" s="1992"/>
    </row>
    <row r="1835" spans="2:10" ht="30">
      <c r="B1835" s="1733">
        <v>89198</v>
      </c>
      <c r="C1835" s="2004" t="s">
        <v>3060</v>
      </c>
      <c r="D1835" s="2003" t="s">
        <v>28</v>
      </c>
      <c r="E1835" s="2005">
        <f t="shared" si="56"/>
        <v>74.069999999999993</v>
      </c>
      <c r="F1835" s="2078">
        <f t="shared" si="57"/>
        <v>89198</v>
      </c>
      <c r="G1835" s="1529"/>
      <c r="H1835" s="2005">
        <v>72.77</v>
      </c>
      <c r="I1835" s="2005">
        <v>74.069999999999993</v>
      </c>
      <c r="J1835" s="1992"/>
    </row>
    <row r="1836" spans="2:10" ht="30">
      <c r="B1836" s="1734">
        <v>89199</v>
      </c>
      <c r="C1836" s="1994" t="s">
        <v>3061</v>
      </c>
      <c r="D1836" s="1993" t="s">
        <v>28</v>
      </c>
      <c r="E1836" s="2002">
        <f t="shared" si="56"/>
        <v>97.35</v>
      </c>
      <c r="F1836" s="2078">
        <f t="shared" si="57"/>
        <v>89199</v>
      </c>
      <c r="G1836" s="1529"/>
      <c r="H1836" s="2002">
        <v>95.73</v>
      </c>
      <c r="I1836" s="2002">
        <v>97.35</v>
      </c>
      <c r="J1836" s="1992"/>
    </row>
    <row r="1837" spans="2:10" ht="30">
      <c r="B1837" s="1733">
        <v>89200</v>
      </c>
      <c r="C1837" s="2004" t="s">
        <v>3062</v>
      </c>
      <c r="D1837" s="2003" t="s">
        <v>28</v>
      </c>
      <c r="E1837" s="2005">
        <f t="shared" si="56"/>
        <v>228.81</v>
      </c>
      <c r="F1837" s="2078">
        <f t="shared" si="57"/>
        <v>89200</v>
      </c>
      <c r="G1837" s="1529"/>
      <c r="H1837" s="2005">
        <v>225.3</v>
      </c>
      <c r="I1837" s="2005">
        <v>228.81</v>
      </c>
      <c r="J1837" s="1992"/>
    </row>
    <row r="1838" spans="2:10" ht="30">
      <c r="B1838" s="1734">
        <v>89201</v>
      </c>
      <c r="C1838" s="1994" t="s">
        <v>3063</v>
      </c>
      <c r="D1838" s="1993" t="s">
        <v>28</v>
      </c>
      <c r="E1838" s="2002">
        <f t="shared" si="56"/>
        <v>58.64</v>
      </c>
      <c r="F1838" s="2078">
        <f t="shared" si="57"/>
        <v>89201</v>
      </c>
      <c r="G1838" s="1529"/>
      <c r="H1838" s="2002">
        <v>57.93</v>
      </c>
      <c r="I1838" s="2002">
        <v>58.64</v>
      </c>
      <c r="J1838" s="1992"/>
    </row>
    <row r="1839" spans="2:10" ht="30">
      <c r="B1839" s="1733">
        <v>89202</v>
      </c>
      <c r="C1839" s="2004" t="s">
        <v>3064</v>
      </c>
      <c r="D1839" s="2003" t="s">
        <v>28</v>
      </c>
      <c r="E1839" s="2005">
        <f t="shared" si="56"/>
        <v>75.98</v>
      </c>
      <c r="F1839" s="2078">
        <f t="shared" si="57"/>
        <v>89202</v>
      </c>
      <c r="G1839" s="1529"/>
      <c r="H1839" s="2005">
        <v>75.2</v>
      </c>
      <c r="I1839" s="2005">
        <v>75.98</v>
      </c>
      <c r="J1839" s="1992"/>
    </row>
    <row r="1840" spans="2:10" ht="45">
      <c r="B1840" s="1734">
        <v>89203</v>
      </c>
      <c r="C1840" s="1994" t="s">
        <v>3065</v>
      </c>
      <c r="D1840" s="1993" t="s">
        <v>28</v>
      </c>
      <c r="E1840" s="2002">
        <f t="shared" si="56"/>
        <v>177.78</v>
      </c>
      <c r="F1840" s="2078">
        <f t="shared" si="57"/>
        <v>89203</v>
      </c>
      <c r="G1840" s="1529"/>
      <c r="H1840" s="2002">
        <v>176.57</v>
      </c>
      <c r="I1840" s="2002">
        <v>177.78</v>
      </c>
      <c r="J1840" s="1992"/>
    </row>
    <row r="1841" spans="2:10" ht="30">
      <c r="B1841" s="1733">
        <v>89204</v>
      </c>
      <c r="C1841" s="2004" t="s">
        <v>3066</v>
      </c>
      <c r="D1841" s="2003" t="s">
        <v>28</v>
      </c>
      <c r="E1841" s="2005">
        <f t="shared" si="56"/>
        <v>53.25</v>
      </c>
      <c r="F1841" s="2078">
        <f t="shared" si="57"/>
        <v>89204</v>
      </c>
      <c r="G1841" s="1529"/>
      <c r="H1841" s="2005">
        <v>52.76</v>
      </c>
      <c r="I1841" s="2005">
        <v>53.25</v>
      </c>
      <c r="J1841" s="1992"/>
    </row>
    <row r="1842" spans="2:10" ht="30">
      <c r="B1842" s="1734">
        <v>89205</v>
      </c>
      <c r="C1842" s="1994" t="s">
        <v>3067</v>
      </c>
      <c r="D1842" s="1993" t="s">
        <v>28</v>
      </c>
      <c r="E1842" s="2002">
        <f t="shared" si="56"/>
        <v>69.650000000000006</v>
      </c>
      <c r="F1842" s="2078">
        <f t="shared" si="57"/>
        <v>89205</v>
      </c>
      <c r="G1842" s="1529"/>
      <c r="H1842" s="2002">
        <v>69.14</v>
      </c>
      <c r="I1842" s="2002">
        <v>69.650000000000006</v>
      </c>
      <c r="J1842" s="1992"/>
    </row>
    <row r="1843" spans="2:10" ht="45">
      <c r="B1843" s="1733">
        <v>89206</v>
      </c>
      <c r="C1843" s="2004" t="s">
        <v>3068</v>
      </c>
      <c r="D1843" s="2003" t="s">
        <v>28</v>
      </c>
      <c r="E1843" s="2005">
        <f t="shared" si="56"/>
        <v>165.72</v>
      </c>
      <c r="F1843" s="2078">
        <f t="shared" si="57"/>
        <v>89206</v>
      </c>
      <c r="G1843" s="1529"/>
      <c r="H1843" s="2005">
        <v>165.04</v>
      </c>
      <c r="I1843" s="2005">
        <v>165.72</v>
      </c>
      <c r="J1843" s="1992"/>
    </row>
    <row r="1844" spans="2:10" ht="30">
      <c r="B1844" s="1734">
        <v>90808</v>
      </c>
      <c r="C1844" s="1994" t="s">
        <v>3069</v>
      </c>
      <c r="D1844" s="1993" t="s">
        <v>28</v>
      </c>
      <c r="E1844" s="2002">
        <f t="shared" si="56"/>
        <v>71.19</v>
      </c>
      <c r="F1844" s="2078">
        <f t="shared" si="57"/>
        <v>90808</v>
      </c>
      <c r="G1844" s="1529"/>
      <c r="H1844" s="2002">
        <v>70.12</v>
      </c>
      <c r="I1844" s="2002">
        <v>71.19</v>
      </c>
      <c r="J1844" s="1992"/>
    </row>
    <row r="1845" spans="2:10" ht="30">
      <c r="B1845" s="1733">
        <v>90809</v>
      </c>
      <c r="C1845" s="2004" t="s">
        <v>3070</v>
      </c>
      <c r="D1845" s="2003" t="s">
        <v>28</v>
      </c>
      <c r="E1845" s="2005">
        <f t="shared" si="56"/>
        <v>68.900000000000006</v>
      </c>
      <c r="F1845" s="2078">
        <f t="shared" si="57"/>
        <v>90809</v>
      </c>
      <c r="G1845" s="1529"/>
      <c r="H1845" s="2005">
        <v>67.91</v>
      </c>
      <c r="I1845" s="2005">
        <v>68.900000000000006</v>
      </c>
      <c r="J1845" s="1992"/>
    </row>
    <row r="1846" spans="2:10" ht="30">
      <c r="B1846" s="1734">
        <v>90810</v>
      </c>
      <c r="C1846" s="1994" t="s">
        <v>3071</v>
      </c>
      <c r="D1846" s="1993" t="s">
        <v>28</v>
      </c>
      <c r="E1846" s="2002">
        <f t="shared" si="56"/>
        <v>154.13</v>
      </c>
      <c r="F1846" s="2078">
        <f t="shared" si="57"/>
        <v>90810</v>
      </c>
      <c r="G1846" s="1529"/>
      <c r="H1846" s="2002">
        <v>152.69999999999999</v>
      </c>
      <c r="I1846" s="2002">
        <v>154.13</v>
      </c>
      <c r="J1846" s="1992"/>
    </row>
    <row r="1847" spans="2:10" ht="30">
      <c r="B1847" s="1733">
        <v>90811</v>
      </c>
      <c r="C1847" s="2004" t="s">
        <v>3072</v>
      </c>
      <c r="D1847" s="2003" t="s">
        <v>28</v>
      </c>
      <c r="E1847" s="2005">
        <f t="shared" si="56"/>
        <v>147.15</v>
      </c>
      <c r="F1847" s="2078">
        <f t="shared" si="57"/>
        <v>90811</v>
      </c>
      <c r="G1847" s="1529"/>
      <c r="H1847" s="2005">
        <v>146.04</v>
      </c>
      <c r="I1847" s="2005">
        <v>147.15</v>
      </c>
      <c r="J1847" s="1992"/>
    </row>
    <row r="1848" spans="2:10" ht="30">
      <c r="B1848" s="1734">
        <v>90812</v>
      </c>
      <c r="C1848" s="1994" t="s">
        <v>3073</v>
      </c>
      <c r="D1848" s="1993" t="s">
        <v>28</v>
      </c>
      <c r="E1848" s="2002">
        <f t="shared" si="56"/>
        <v>266.26</v>
      </c>
      <c r="F1848" s="2078">
        <f t="shared" si="57"/>
        <v>90812</v>
      </c>
      <c r="G1848" s="1529"/>
      <c r="H1848" s="2002">
        <v>264.55</v>
      </c>
      <c r="I1848" s="2002">
        <v>266.26</v>
      </c>
      <c r="J1848" s="1992"/>
    </row>
    <row r="1849" spans="2:10" ht="30">
      <c r="B1849" s="1733">
        <v>90813</v>
      </c>
      <c r="C1849" s="2004" t="s">
        <v>3074</v>
      </c>
      <c r="D1849" s="2003" t="s">
        <v>28</v>
      </c>
      <c r="E1849" s="2005">
        <f t="shared" si="56"/>
        <v>256.63</v>
      </c>
      <c r="F1849" s="2078">
        <f t="shared" si="57"/>
        <v>90813</v>
      </c>
      <c r="G1849" s="1529"/>
      <c r="H1849" s="2005">
        <v>255.35</v>
      </c>
      <c r="I1849" s="2005">
        <v>256.63</v>
      </c>
      <c r="J1849" s="1992"/>
    </row>
    <row r="1850" spans="2:10" ht="30">
      <c r="B1850" s="1734">
        <v>90814</v>
      </c>
      <c r="C1850" s="1994" t="s">
        <v>3075</v>
      </c>
      <c r="D1850" s="1993" t="s">
        <v>28</v>
      </c>
      <c r="E1850" s="2002">
        <f t="shared" si="56"/>
        <v>323.75</v>
      </c>
      <c r="F1850" s="2078">
        <f t="shared" si="57"/>
        <v>90814</v>
      </c>
      <c r="G1850" s="1529"/>
      <c r="H1850" s="2002">
        <v>322.27999999999997</v>
      </c>
      <c r="I1850" s="2002">
        <v>323.75</v>
      </c>
      <c r="J1850" s="1992"/>
    </row>
    <row r="1851" spans="2:10" ht="30">
      <c r="B1851" s="1733">
        <v>90815</v>
      </c>
      <c r="C1851" s="2004" t="s">
        <v>3076</v>
      </c>
      <c r="D1851" s="2003" t="s">
        <v>28</v>
      </c>
      <c r="E1851" s="2005">
        <f t="shared" si="56"/>
        <v>393.13</v>
      </c>
      <c r="F1851" s="2078">
        <f t="shared" si="57"/>
        <v>90815</v>
      </c>
      <c r="G1851" s="1529"/>
      <c r="H1851" s="2005">
        <v>391.9</v>
      </c>
      <c r="I1851" s="2005">
        <v>393.13</v>
      </c>
      <c r="J1851" s="1992"/>
    </row>
    <row r="1852" spans="2:10" ht="30">
      <c r="B1852" s="1734">
        <v>90877</v>
      </c>
      <c r="C1852" s="1994" t="s">
        <v>3077</v>
      </c>
      <c r="D1852" s="1993" t="s">
        <v>28</v>
      </c>
      <c r="E1852" s="2002">
        <f t="shared" si="56"/>
        <v>43.77</v>
      </c>
      <c r="F1852" s="2078">
        <f t="shared" si="57"/>
        <v>90877</v>
      </c>
      <c r="G1852" s="1529"/>
      <c r="H1852" s="2002">
        <v>42.33</v>
      </c>
      <c r="I1852" s="2002">
        <v>43.77</v>
      </c>
      <c r="J1852" s="1992"/>
    </row>
    <row r="1853" spans="2:10" ht="30">
      <c r="B1853" s="1733">
        <v>90878</v>
      </c>
      <c r="C1853" s="2004" t="s">
        <v>3078</v>
      </c>
      <c r="D1853" s="2003" t="s">
        <v>28</v>
      </c>
      <c r="E1853" s="2005">
        <f t="shared" si="56"/>
        <v>42.04</v>
      </c>
      <c r="F1853" s="2078">
        <f t="shared" si="57"/>
        <v>90878</v>
      </c>
      <c r="G1853" s="1529"/>
      <c r="H1853" s="2005">
        <v>40.71</v>
      </c>
      <c r="I1853" s="2005">
        <v>42.04</v>
      </c>
      <c r="J1853" s="1992"/>
    </row>
    <row r="1854" spans="2:10" ht="30">
      <c r="B1854" s="1734">
        <v>90880</v>
      </c>
      <c r="C1854" s="1994" t="s">
        <v>3079</v>
      </c>
      <c r="D1854" s="1993" t="s">
        <v>28</v>
      </c>
      <c r="E1854" s="2002">
        <f t="shared" si="56"/>
        <v>56.84</v>
      </c>
      <c r="F1854" s="2078">
        <f t="shared" si="57"/>
        <v>90880</v>
      </c>
      <c r="G1854" s="1529"/>
      <c r="H1854" s="2002">
        <v>54.03</v>
      </c>
      <c r="I1854" s="2002">
        <v>56.84</v>
      </c>
      <c r="J1854" s="1992"/>
    </row>
    <row r="1855" spans="2:10" ht="30">
      <c r="B1855" s="1733">
        <v>90881</v>
      </c>
      <c r="C1855" s="2004" t="s">
        <v>3080</v>
      </c>
      <c r="D1855" s="2003" t="s">
        <v>28</v>
      </c>
      <c r="E1855" s="2005">
        <f t="shared" si="56"/>
        <v>52.54</v>
      </c>
      <c r="F1855" s="2078">
        <f t="shared" si="57"/>
        <v>90881</v>
      </c>
      <c r="G1855" s="1529"/>
      <c r="H1855" s="2005">
        <v>50.09</v>
      </c>
      <c r="I1855" s="2005">
        <v>52.54</v>
      </c>
      <c r="J1855" s="1992"/>
    </row>
    <row r="1856" spans="2:10" ht="30">
      <c r="B1856" s="1734">
        <v>90883</v>
      </c>
      <c r="C1856" s="1994" t="s">
        <v>3081</v>
      </c>
      <c r="D1856" s="1993" t="s">
        <v>28</v>
      </c>
      <c r="E1856" s="2002">
        <f t="shared" si="56"/>
        <v>76.400000000000006</v>
      </c>
      <c r="F1856" s="2078">
        <f t="shared" si="57"/>
        <v>90883</v>
      </c>
      <c r="G1856" s="1529"/>
      <c r="H1856" s="2002">
        <v>75.010000000000005</v>
      </c>
      <c r="I1856" s="2002">
        <v>76.400000000000006</v>
      </c>
      <c r="J1856" s="1992"/>
    </row>
    <row r="1857" spans="2:10" ht="30">
      <c r="B1857" s="1733">
        <v>90884</v>
      </c>
      <c r="C1857" s="2004" t="s">
        <v>3082</v>
      </c>
      <c r="D1857" s="2003" t="s">
        <v>28</v>
      </c>
      <c r="E1857" s="2005">
        <f t="shared" si="56"/>
        <v>74.41</v>
      </c>
      <c r="F1857" s="2078">
        <f t="shared" si="57"/>
        <v>90884</v>
      </c>
      <c r="G1857" s="1529"/>
      <c r="H1857" s="2005">
        <v>73.17</v>
      </c>
      <c r="I1857" s="2005">
        <v>74.41</v>
      </c>
      <c r="J1857" s="1992"/>
    </row>
    <row r="1858" spans="2:10" ht="30">
      <c r="B1858" s="1734">
        <v>90885</v>
      </c>
      <c r="C1858" s="1994" t="s">
        <v>1616</v>
      </c>
      <c r="D1858" s="1993" t="s">
        <v>28</v>
      </c>
      <c r="E1858" s="2002">
        <f t="shared" si="56"/>
        <v>73.53</v>
      </c>
      <c r="F1858" s="2078">
        <f t="shared" si="57"/>
        <v>90885</v>
      </c>
      <c r="G1858" s="1529"/>
      <c r="H1858" s="2002">
        <v>72.34</v>
      </c>
      <c r="I1858" s="2002">
        <v>73.53</v>
      </c>
      <c r="J1858" s="1992"/>
    </row>
    <row r="1859" spans="2:10" ht="30">
      <c r="B1859" s="1733">
        <v>90886</v>
      </c>
      <c r="C1859" s="2004" t="s">
        <v>3083</v>
      </c>
      <c r="D1859" s="2003" t="s">
        <v>28</v>
      </c>
      <c r="E1859" s="2005">
        <f t="shared" ref="E1859:E1922" si="58">IF($K$2=$H$1,H1859,I1859)</f>
        <v>149.97</v>
      </c>
      <c r="F1859" s="2078">
        <f t="shared" ref="F1859:F1922" si="59">IF(LEN($B1859)=7,CONCATENATE(MID($B1859,1,6),"00",RIGHT($B1859,1)),IF(LEN($B1859)=8,CONCATENATE(MID($B1859,1,6),"0",RIGHT($B1859,2)),$B1859))</f>
        <v>90886</v>
      </c>
      <c r="G1859" s="1529"/>
      <c r="H1859" s="2005">
        <v>148.28</v>
      </c>
      <c r="I1859" s="2005">
        <v>149.97</v>
      </c>
      <c r="J1859" s="1992"/>
    </row>
    <row r="1860" spans="2:10" ht="30">
      <c r="B1860" s="1734">
        <v>90887</v>
      </c>
      <c r="C1860" s="1994" t="s">
        <v>3084</v>
      </c>
      <c r="D1860" s="1993" t="s">
        <v>28</v>
      </c>
      <c r="E1860" s="2002">
        <f t="shared" si="58"/>
        <v>147.76</v>
      </c>
      <c r="F1860" s="2078">
        <f t="shared" si="59"/>
        <v>90887</v>
      </c>
      <c r="G1860" s="1529"/>
      <c r="H1860" s="2002">
        <v>146.24</v>
      </c>
      <c r="I1860" s="2002">
        <v>147.76</v>
      </c>
      <c r="J1860" s="1992"/>
    </row>
    <row r="1861" spans="2:10" ht="30">
      <c r="B1861" s="1733">
        <v>90888</v>
      </c>
      <c r="C1861" s="2004" t="s">
        <v>1617</v>
      </c>
      <c r="D1861" s="2003" t="s">
        <v>28</v>
      </c>
      <c r="E1861" s="2005">
        <f t="shared" si="58"/>
        <v>146.81</v>
      </c>
      <c r="F1861" s="2078">
        <f t="shared" si="59"/>
        <v>90888</v>
      </c>
      <c r="G1861" s="1529"/>
      <c r="H1861" s="2005">
        <v>145.36000000000001</v>
      </c>
      <c r="I1861" s="2005">
        <v>146.81</v>
      </c>
      <c r="J1861" s="1992"/>
    </row>
    <row r="1862" spans="2:10" ht="30">
      <c r="B1862" s="1734">
        <v>90889</v>
      </c>
      <c r="C1862" s="1994" t="s">
        <v>3085</v>
      </c>
      <c r="D1862" s="1993" t="s">
        <v>28</v>
      </c>
      <c r="E1862" s="2002">
        <f t="shared" si="58"/>
        <v>176.85</v>
      </c>
      <c r="F1862" s="2078">
        <f t="shared" si="59"/>
        <v>90889</v>
      </c>
      <c r="G1862" s="1529"/>
      <c r="H1862" s="2002">
        <v>174.87</v>
      </c>
      <c r="I1862" s="2002">
        <v>176.85</v>
      </c>
      <c r="J1862" s="1992"/>
    </row>
    <row r="1863" spans="2:10" ht="30">
      <c r="B1863" s="1733">
        <v>90890</v>
      </c>
      <c r="C1863" s="2004" t="s">
        <v>3086</v>
      </c>
      <c r="D1863" s="2003" t="s">
        <v>28</v>
      </c>
      <c r="E1863" s="2005">
        <f t="shared" si="58"/>
        <v>173.54</v>
      </c>
      <c r="F1863" s="2078">
        <f t="shared" si="59"/>
        <v>90890</v>
      </c>
      <c r="G1863" s="1529"/>
      <c r="H1863" s="2005">
        <v>171.83</v>
      </c>
      <c r="I1863" s="2005">
        <v>173.54</v>
      </c>
      <c r="J1863" s="1992"/>
    </row>
    <row r="1864" spans="2:10" ht="30">
      <c r="B1864" s="1734">
        <v>90891</v>
      </c>
      <c r="C1864" s="1994" t="s">
        <v>3087</v>
      </c>
      <c r="D1864" s="1993" t="s">
        <v>28</v>
      </c>
      <c r="E1864" s="2002">
        <f t="shared" si="58"/>
        <v>172.07</v>
      </c>
      <c r="F1864" s="2078">
        <f t="shared" si="59"/>
        <v>90891</v>
      </c>
      <c r="G1864" s="1529"/>
      <c r="H1864" s="2002">
        <v>170.48</v>
      </c>
      <c r="I1864" s="2002">
        <v>172.07</v>
      </c>
      <c r="J1864" s="1992"/>
    </row>
    <row r="1865" spans="2:10">
      <c r="B1865" s="1733">
        <v>95601</v>
      </c>
      <c r="C1865" s="2004" t="s">
        <v>1618</v>
      </c>
      <c r="D1865" s="2003" t="s">
        <v>29</v>
      </c>
      <c r="E1865" s="2005">
        <f t="shared" si="58"/>
        <v>14.06</v>
      </c>
      <c r="F1865" s="2078">
        <f t="shared" si="59"/>
        <v>95601</v>
      </c>
      <c r="G1865" s="1529"/>
      <c r="H1865" s="2005">
        <v>12.78</v>
      </c>
      <c r="I1865" s="2005">
        <v>14.06</v>
      </c>
      <c r="J1865" s="1992"/>
    </row>
    <row r="1866" spans="2:10">
      <c r="B1866" s="1734">
        <v>95602</v>
      </c>
      <c r="C1866" s="1994" t="s">
        <v>1619</v>
      </c>
      <c r="D1866" s="1993" t="s">
        <v>29</v>
      </c>
      <c r="E1866" s="2002">
        <f t="shared" si="58"/>
        <v>17.95</v>
      </c>
      <c r="F1866" s="2078">
        <f t="shared" si="59"/>
        <v>95602</v>
      </c>
      <c r="G1866" s="1529"/>
      <c r="H1866" s="2002">
        <v>16.350000000000001</v>
      </c>
      <c r="I1866" s="2002">
        <v>17.95</v>
      </c>
      <c r="J1866" s="1992"/>
    </row>
    <row r="1867" spans="2:10">
      <c r="B1867" s="1733">
        <v>95603</v>
      </c>
      <c r="C1867" s="2004" t="s">
        <v>1620</v>
      </c>
      <c r="D1867" s="2003" t="s">
        <v>29</v>
      </c>
      <c r="E1867" s="2005">
        <f t="shared" si="58"/>
        <v>23.56</v>
      </c>
      <c r="F1867" s="2078">
        <f t="shared" si="59"/>
        <v>95603</v>
      </c>
      <c r="G1867" s="1529"/>
      <c r="H1867" s="2005">
        <v>21.47</v>
      </c>
      <c r="I1867" s="2005">
        <v>23.56</v>
      </c>
      <c r="J1867" s="1992"/>
    </row>
    <row r="1868" spans="2:10">
      <c r="B1868" s="1734">
        <v>95604</v>
      </c>
      <c r="C1868" s="1994" t="s">
        <v>1621</v>
      </c>
      <c r="D1868" s="1993" t="s">
        <v>29</v>
      </c>
      <c r="E1868" s="2002">
        <f t="shared" si="58"/>
        <v>31.03</v>
      </c>
      <c r="F1868" s="2078">
        <f t="shared" si="59"/>
        <v>95604</v>
      </c>
      <c r="G1868" s="1529"/>
      <c r="H1868" s="2002">
        <v>28.26</v>
      </c>
      <c r="I1868" s="2002">
        <v>31.03</v>
      </c>
      <c r="J1868" s="1992"/>
    </row>
    <row r="1869" spans="2:10">
      <c r="B1869" s="1733">
        <v>95605</v>
      </c>
      <c r="C1869" s="2004" t="s">
        <v>1622</v>
      </c>
      <c r="D1869" s="2003" t="s">
        <v>29</v>
      </c>
      <c r="E1869" s="2005">
        <f t="shared" si="58"/>
        <v>48.64</v>
      </c>
      <c r="F1869" s="2078">
        <f t="shared" si="59"/>
        <v>95605</v>
      </c>
      <c r="G1869" s="1529"/>
      <c r="H1869" s="2005">
        <v>44.31</v>
      </c>
      <c r="I1869" s="2005">
        <v>48.64</v>
      </c>
      <c r="J1869" s="1992"/>
    </row>
    <row r="1870" spans="2:10">
      <c r="B1870" s="1734">
        <v>95607</v>
      </c>
      <c r="C1870" s="1994" t="s">
        <v>3088</v>
      </c>
      <c r="D1870" s="1993" t="s">
        <v>29</v>
      </c>
      <c r="E1870" s="2002">
        <f t="shared" si="58"/>
        <v>5.35</v>
      </c>
      <c r="F1870" s="2078">
        <f t="shared" si="59"/>
        <v>95607</v>
      </c>
      <c r="G1870" s="1529"/>
      <c r="H1870" s="2002">
        <v>4.95</v>
      </c>
      <c r="I1870" s="2002">
        <v>5.35</v>
      </c>
      <c r="J1870" s="1992"/>
    </row>
    <row r="1871" spans="2:10">
      <c r="B1871" s="1733">
        <v>95608</v>
      </c>
      <c r="C1871" s="2004" t="s">
        <v>3089</v>
      </c>
      <c r="D1871" s="2003" t="s">
        <v>29</v>
      </c>
      <c r="E1871" s="2005">
        <f t="shared" si="58"/>
        <v>6.17</v>
      </c>
      <c r="F1871" s="2078">
        <f t="shared" si="59"/>
        <v>95608</v>
      </c>
      <c r="G1871" s="1529"/>
      <c r="H1871" s="2005">
        <v>5.72</v>
      </c>
      <c r="I1871" s="2005">
        <v>6.17</v>
      </c>
      <c r="J1871" s="1992"/>
    </row>
    <row r="1872" spans="2:10">
      <c r="B1872" s="1734">
        <v>95609</v>
      </c>
      <c r="C1872" s="1994" t="s">
        <v>3090</v>
      </c>
      <c r="D1872" s="1993" t="s">
        <v>29</v>
      </c>
      <c r="E1872" s="2002">
        <f t="shared" si="58"/>
        <v>6.89</v>
      </c>
      <c r="F1872" s="2078">
        <f t="shared" si="59"/>
        <v>95609</v>
      </c>
      <c r="G1872" s="1529"/>
      <c r="H1872" s="2002">
        <v>6.37</v>
      </c>
      <c r="I1872" s="2002">
        <v>6.89</v>
      </c>
      <c r="J1872" s="1992"/>
    </row>
    <row r="1873" spans="2:10">
      <c r="B1873" s="1733">
        <v>96160</v>
      </c>
      <c r="C1873" s="2004" t="s">
        <v>5423</v>
      </c>
      <c r="D1873" s="2003" t="s">
        <v>28</v>
      </c>
      <c r="E1873" s="2005">
        <f t="shared" si="58"/>
        <v>173.44</v>
      </c>
      <c r="F1873" s="2078">
        <f t="shared" si="59"/>
        <v>96160</v>
      </c>
      <c r="G1873" s="1529"/>
      <c r="H1873" s="2005">
        <v>166.44</v>
      </c>
      <c r="I1873" s="2005">
        <v>173.44</v>
      </c>
      <c r="J1873" s="1992"/>
    </row>
    <row r="1874" spans="2:10">
      <c r="B1874" s="1734">
        <v>96161</v>
      </c>
      <c r="C1874" s="1994" t="s">
        <v>5424</v>
      </c>
      <c r="D1874" s="1993" t="s">
        <v>28</v>
      </c>
      <c r="E1874" s="2002">
        <f t="shared" si="58"/>
        <v>257.86</v>
      </c>
      <c r="F1874" s="2078">
        <f t="shared" si="59"/>
        <v>96161</v>
      </c>
      <c r="G1874" s="1529"/>
      <c r="H1874" s="2002">
        <v>248.01</v>
      </c>
      <c r="I1874" s="2002">
        <v>257.86</v>
      </c>
      <c r="J1874" s="1992"/>
    </row>
    <row r="1875" spans="2:10">
      <c r="B1875" s="1733">
        <v>96162</v>
      </c>
      <c r="C1875" s="2004" t="s">
        <v>5425</v>
      </c>
      <c r="D1875" s="2003" t="s">
        <v>28</v>
      </c>
      <c r="E1875" s="2005">
        <f t="shared" si="58"/>
        <v>337.39</v>
      </c>
      <c r="F1875" s="2078">
        <f t="shared" si="59"/>
        <v>96162</v>
      </c>
      <c r="G1875" s="1529"/>
      <c r="H1875" s="2005">
        <v>324.41000000000003</v>
      </c>
      <c r="I1875" s="2005">
        <v>337.39</v>
      </c>
      <c r="J1875" s="1992"/>
    </row>
    <row r="1876" spans="2:10">
      <c r="B1876" s="1734">
        <v>96163</v>
      </c>
      <c r="C1876" s="1994" t="s">
        <v>5426</v>
      </c>
      <c r="D1876" s="1993" t="s">
        <v>28</v>
      </c>
      <c r="E1876" s="2002">
        <f t="shared" si="58"/>
        <v>384.4</v>
      </c>
      <c r="F1876" s="2078">
        <f t="shared" si="59"/>
        <v>96163</v>
      </c>
      <c r="G1876" s="1529"/>
      <c r="H1876" s="2002">
        <v>368.93</v>
      </c>
      <c r="I1876" s="2002">
        <v>384.4</v>
      </c>
      <c r="J1876" s="1992"/>
    </row>
    <row r="1877" spans="2:10">
      <c r="B1877" s="1733">
        <v>96164</v>
      </c>
      <c r="C1877" s="2004" t="s">
        <v>5427</v>
      </c>
      <c r="D1877" s="2003" t="s">
        <v>28</v>
      </c>
      <c r="E1877" s="2005">
        <f t="shared" si="58"/>
        <v>157.37</v>
      </c>
      <c r="F1877" s="2078">
        <f t="shared" si="59"/>
        <v>96164</v>
      </c>
      <c r="G1877" s="1529"/>
      <c r="H1877" s="2005">
        <v>151.86000000000001</v>
      </c>
      <c r="I1877" s="2005">
        <v>157.37</v>
      </c>
      <c r="J1877" s="1992"/>
    </row>
    <row r="1878" spans="2:10">
      <c r="B1878" s="1734">
        <v>96165</v>
      </c>
      <c r="C1878" s="1994" t="s">
        <v>5428</v>
      </c>
      <c r="D1878" s="1993" t="s">
        <v>28</v>
      </c>
      <c r="E1878" s="2002">
        <f t="shared" si="58"/>
        <v>235.92</v>
      </c>
      <c r="F1878" s="2078">
        <f t="shared" si="59"/>
        <v>96165</v>
      </c>
      <c r="G1878" s="1529"/>
      <c r="H1878" s="2002">
        <v>228.05</v>
      </c>
      <c r="I1878" s="2002">
        <v>235.92</v>
      </c>
      <c r="J1878" s="1992"/>
    </row>
    <row r="1879" spans="2:10">
      <c r="B1879" s="1733">
        <v>96166</v>
      </c>
      <c r="C1879" s="2004" t="s">
        <v>5429</v>
      </c>
      <c r="D1879" s="2003" t="s">
        <v>28</v>
      </c>
      <c r="E1879" s="2005">
        <f t="shared" si="58"/>
        <v>303.95</v>
      </c>
      <c r="F1879" s="2078">
        <f t="shared" si="59"/>
        <v>96166</v>
      </c>
      <c r="G1879" s="1529"/>
      <c r="H1879" s="2005">
        <v>293.83</v>
      </c>
      <c r="I1879" s="2005">
        <v>303.95</v>
      </c>
      <c r="J1879" s="1992"/>
    </row>
    <row r="1880" spans="2:10">
      <c r="B1880" s="1734">
        <v>96167</v>
      </c>
      <c r="C1880" s="1994" t="s">
        <v>5430</v>
      </c>
      <c r="D1880" s="1993" t="s">
        <v>28</v>
      </c>
      <c r="E1880" s="2002">
        <f t="shared" si="58"/>
        <v>337.14</v>
      </c>
      <c r="F1880" s="2078">
        <f t="shared" si="59"/>
        <v>96167</v>
      </c>
      <c r="G1880" s="1529"/>
      <c r="H1880" s="2002">
        <v>325.58999999999997</v>
      </c>
      <c r="I1880" s="2002">
        <v>337.14</v>
      </c>
      <c r="J1880" s="1992"/>
    </row>
    <row r="1881" spans="2:10">
      <c r="B1881" s="1733">
        <v>96168</v>
      </c>
      <c r="C1881" s="2004" t="s">
        <v>5431</v>
      </c>
      <c r="D1881" s="2003" t="s">
        <v>28</v>
      </c>
      <c r="E1881" s="2005">
        <f t="shared" si="58"/>
        <v>149.66999999999999</v>
      </c>
      <c r="F1881" s="2078">
        <f t="shared" si="59"/>
        <v>96168</v>
      </c>
      <c r="G1881" s="1529"/>
      <c r="H1881" s="2005">
        <v>144.83000000000001</v>
      </c>
      <c r="I1881" s="2005">
        <v>149.66999999999999</v>
      </c>
      <c r="J1881" s="1992"/>
    </row>
    <row r="1882" spans="2:10">
      <c r="B1882" s="1734">
        <v>96169</v>
      </c>
      <c r="C1882" s="1994" t="s">
        <v>5432</v>
      </c>
      <c r="D1882" s="1993" t="s">
        <v>28</v>
      </c>
      <c r="E1882" s="2002">
        <f t="shared" si="58"/>
        <v>226</v>
      </c>
      <c r="F1882" s="2078">
        <f t="shared" si="59"/>
        <v>96169</v>
      </c>
      <c r="G1882" s="1529"/>
      <c r="H1882" s="2002">
        <v>219</v>
      </c>
      <c r="I1882" s="2002">
        <v>226</v>
      </c>
      <c r="J1882" s="1992"/>
    </row>
    <row r="1883" spans="2:10">
      <c r="B1883" s="1733">
        <v>96170</v>
      </c>
      <c r="C1883" s="2004" t="s">
        <v>5433</v>
      </c>
      <c r="D1883" s="2003" t="s">
        <v>28</v>
      </c>
      <c r="E1883" s="2005">
        <f t="shared" si="58"/>
        <v>291.8</v>
      </c>
      <c r="F1883" s="2078">
        <f t="shared" si="59"/>
        <v>96170</v>
      </c>
      <c r="G1883" s="1529"/>
      <c r="H1883" s="2005">
        <v>282.7</v>
      </c>
      <c r="I1883" s="2005">
        <v>291.8</v>
      </c>
      <c r="J1883" s="1992"/>
    </row>
    <row r="1884" spans="2:10">
      <c r="B1884" s="1734">
        <v>96171</v>
      </c>
      <c r="C1884" s="1994" t="s">
        <v>5434</v>
      </c>
      <c r="D1884" s="1993" t="s">
        <v>28</v>
      </c>
      <c r="E1884" s="2002">
        <f t="shared" si="58"/>
        <v>320.89999999999998</v>
      </c>
      <c r="F1884" s="2078">
        <f t="shared" si="59"/>
        <v>96171</v>
      </c>
      <c r="G1884" s="1529"/>
      <c r="H1884" s="2002">
        <v>310.68</v>
      </c>
      <c r="I1884" s="2002">
        <v>320.89999999999998</v>
      </c>
      <c r="J1884" s="1992"/>
    </row>
    <row r="1885" spans="2:10">
      <c r="B1885" s="1733">
        <v>96172</v>
      </c>
      <c r="C1885" s="2004" t="s">
        <v>5435</v>
      </c>
      <c r="D1885" s="2003" t="s">
        <v>28</v>
      </c>
      <c r="E1885" s="2005">
        <f t="shared" si="58"/>
        <v>184.43</v>
      </c>
      <c r="F1885" s="2078">
        <f t="shared" si="59"/>
        <v>96172</v>
      </c>
      <c r="G1885" s="1529"/>
      <c r="H1885" s="2005">
        <v>176.78</v>
      </c>
      <c r="I1885" s="2005">
        <v>184.43</v>
      </c>
      <c r="J1885" s="1992"/>
    </row>
    <row r="1886" spans="2:10">
      <c r="B1886" s="1734">
        <v>96173</v>
      </c>
      <c r="C1886" s="1994" t="s">
        <v>5436</v>
      </c>
      <c r="D1886" s="1993" t="s">
        <v>28</v>
      </c>
      <c r="E1886" s="2002">
        <f t="shared" si="58"/>
        <v>271.63</v>
      </c>
      <c r="F1886" s="2078">
        <f t="shared" si="59"/>
        <v>96173</v>
      </c>
      <c r="G1886" s="1529"/>
      <c r="H1886" s="2002">
        <v>260.94</v>
      </c>
      <c r="I1886" s="2002">
        <v>271.63</v>
      </c>
      <c r="J1886" s="1992"/>
    </row>
    <row r="1887" spans="2:10">
      <c r="B1887" s="1733">
        <v>96174</v>
      </c>
      <c r="C1887" s="2004" t="s">
        <v>5437</v>
      </c>
      <c r="D1887" s="2003" t="s">
        <v>28</v>
      </c>
      <c r="E1887" s="2005">
        <f t="shared" si="58"/>
        <v>355.01</v>
      </c>
      <c r="F1887" s="2078">
        <f t="shared" si="59"/>
        <v>96174</v>
      </c>
      <c r="G1887" s="1529"/>
      <c r="H1887" s="2005">
        <v>340.96</v>
      </c>
      <c r="I1887" s="2005">
        <v>355.01</v>
      </c>
      <c r="J1887" s="1992"/>
    </row>
    <row r="1888" spans="2:10">
      <c r="B1888" s="1734">
        <v>96175</v>
      </c>
      <c r="C1888" s="1994" t="s">
        <v>5438</v>
      </c>
      <c r="D1888" s="1993" t="s">
        <v>28</v>
      </c>
      <c r="E1888" s="2002">
        <f t="shared" si="58"/>
        <v>404.87</v>
      </c>
      <c r="F1888" s="2078">
        <f t="shared" si="59"/>
        <v>96175</v>
      </c>
      <c r="G1888" s="1529"/>
      <c r="H1888" s="2002">
        <v>388.17</v>
      </c>
      <c r="I1888" s="2002">
        <v>404.87</v>
      </c>
      <c r="J1888" s="1992"/>
    </row>
    <row r="1889" spans="2:10">
      <c r="B1889" s="1733">
        <v>96176</v>
      </c>
      <c r="C1889" s="2004" t="s">
        <v>5439</v>
      </c>
      <c r="D1889" s="2003" t="s">
        <v>28</v>
      </c>
      <c r="E1889" s="2005">
        <f t="shared" si="58"/>
        <v>164.69</v>
      </c>
      <c r="F1889" s="2078">
        <f t="shared" si="59"/>
        <v>96176</v>
      </c>
      <c r="G1889" s="1529"/>
      <c r="H1889" s="2005">
        <v>158.72999999999999</v>
      </c>
      <c r="I1889" s="2005">
        <v>164.69</v>
      </c>
      <c r="J1889" s="1992"/>
    </row>
    <row r="1890" spans="2:10">
      <c r="B1890" s="1734">
        <v>96177</v>
      </c>
      <c r="C1890" s="1994" t="s">
        <v>5440</v>
      </c>
      <c r="D1890" s="1993" t="s">
        <v>28</v>
      </c>
      <c r="E1890" s="2002">
        <f t="shared" si="58"/>
        <v>244.39</v>
      </c>
      <c r="F1890" s="2078">
        <f t="shared" si="59"/>
        <v>96177</v>
      </c>
      <c r="G1890" s="1529"/>
      <c r="H1890" s="2002">
        <v>236.01</v>
      </c>
      <c r="I1890" s="2002">
        <v>244.39</v>
      </c>
      <c r="J1890" s="1992"/>
    </row>
    <row r="1891" spans="2:10">
      <c r="B1891" s="1733">
        <v>96178</v>
      </c>
      <c r="C1891" s="2004" t="s">
        <v>5441</v>
      </c>
      <c r="D1891" s="2003" t="s">
        <v>28</v>
      </c>
      <c r="E1891" s="2005">
        <f t="shared" si="58"/>
        <v>313.92</v>
      </c>
      <c r="F1891" s="2078">
        <f t="shared" si="59"/>
        <v>96178</v>
      </c>
      <c r="G1891" s="1529"/>
      <c r="H1891" s="2005">
        <v>303.2</v>
      </c>
      <c r="I1891" s="2005">
        <v>313.92</v>
      </c>
      <c r="J1891" s="1992"/>
    </row>
    <row r="1892" spans="2:10">
      <c r="B1892" s="1734">
        <v>96179</v>
      </c>
      <c r="C1892" s="1994" t="s">
        <v>5442</v>
      </c>
      <c r="D1892" s="1993" t="s">
        <v>28</v>
      </c>
      <c r="E1892" s="2002">
        <f t="shared" si="58"/>
        <v>347.96</v>
      </c>
      <c r="F1892" s="2078">
        <f t="shared" si="59"/>
        <v>96179</v>
      </c>
      <c r="G1892" s="1529"/>
      <c r="H1892" s="2002">
        <v>335.74</v>
      </c>
      <c r="I1892" s="2002">
        <v>347.96</v>
      </c>
      <c r="J1892" s="1992"/>
    </row>
    <row r="1893" spans="2:10">
      <c r="B1893" s="1733">
        <v>96180</v>
      </c>
      <c r="C1893" s="2004" t="s">
        <v>5443</v>
      </c>
      <c r="D1893" s="2003" t="s">
        <v>28</v>
      </c>
      <c r="E1893" s="2005">
        <f t="shared" si="58"/>
        <v>155.05000000000001</v>
      </c>
      <c r="F1893" s="2078">
        <f t="shared" si="59"/>
        <v>96180</v>
      </c>
      <c r="G1893" s="1529"/>
      <c r="H1893" s="2005">
        <v>149.88</v>
      </c>
      <c r="I1893" s="2005">
        <v>155.05000000000001</v>
      </c>
      <c r="J1893" s="1992"/>
    </row>
    <row r="1894" spans="2:10">
      <c r="B1894" s="1734">
        <v>96181</v>
      </c>
      <c r="C1894" s="1994" t="s">
        <v>5444</v>
      </c>
      <c r="D1894" s="1993" t="s">
        <v>28</v>
      </c>
      <c r="E1894" s="2002">
        <f t="shared" si="58"/>
        <v>232.28</v>
      </c>
      <c r="F1894" s="2078">
        <f t="shared" si="59"/>
        <v>96181</v>
      </c>
      <c r="G1894" s="1529"/>
      <c r="H1894" s="2002">
        <v>224.9</v>
      </c>
      <c r="I1894" s="2002">
        <v>232.28</v>
      </c>
      <c r="J1894" s="1992"/>
    </row>
    <row r="1895" spans="2:10">
      <c r="B1895" s="1733">
        <v>96182</v>
      </c>
      <c r="C1895" s="2004" t="s">
        <v>5445</v>
      </c>
      <c r="D1895" s="2003" t="s">
        <v>28</v>
      </c>
      <c r="E1895" s="2005">
        <f t="shared" si="58"/>
        <v>297.83999999999997</v>
      </c>
      <c r="F1895" s="2078">
        <f t="shared" si="59"/>
        <v>96182</v>
      </c>
      <c r="G1895" s="1529"/>
      <c r="H1895" s="2005">
        <v>288.41000000000003</v>
      </c>
      <c r="I1895" s="2005">
        <v>297.83999999999997</v>
      </c>
      <c r="J1895" s="1992"/>
    </row>
    <row r="1896" spans="2:10">
      <c r="B1896" s="1734">
        <v>96183</v>
      </c>
      <c r="C1896" s="1994" t="s">
        <v>5446</v>
      </c>
      <c r="D1896" s="1993" t="s">
        <v>28</v>
      </c>
      <c r="E1896" s="2002">
        <f t="shared" si="58"/>
        <v>328.26</v>
      </c>
      <c r="F1896" s="2078">
        <f t="shared" si="59"/>
        <v>96183</v>
      </c>
      <c r="G1896" s="1529"/>
      <c r="H1896" s="2002">
        <v>317.60000000000002</v>
      </c>
      <c r="I1896" s="2002">
        <v>328.26</v>
      </c>
      <c r="J1896" s="1992"/>
    </row>
    <row r="1897" spans="2:10" ht="30">
      <c r="B1897" s="1733">
        <v>98228</v>
      </c>
      <c r="C1897" s="2004" t="s">
        <v>7496</v>
      </c>
      <c r="D1897" s="2003" t="s">
        <v>28</v>
      </c>
      <c r="E1897" s="2005">
        <f t="shared" si="58"/>
        <v>48.16</v>
      </c>
      <c r="F1897" s="2078">
        <f t="shared" si="59"/>
        <v>98228</v>
      </c>
      <c r="G1897" s="1529"/>
      <c r="H1897" s="2005">
        <v>45.4</v>
      </c>
      <c r="I1897" s="2005">
        <v>48.16</v>
      </c>
      <c r="J1897" s="1992"/>
    </row>
    <row r="1898" spans="2:10" ht="30">
      <c r="B1898" s="1734">
        <v>98229</v>
      </c>
      <c r="C1898" s="1994" t="s">
        <v>7497</v>
      </c>
      <c r="D1898" s="1993" t="s">
        <v>28</v>
      </c>
      <c r="E1898" s="2002">
        <f t="shared" si="58"/>
        <v>65.19</v>
      </c>
      <c r="F1898" s="2078">
        <f t="shared" si="59"/>
        <v>98229</v>
      </c>
      <c r="G1898" s="1529"/>
      <c r="H1898" s="2002">
        <v>61.22</v>
      </c>
      <c r="I1898" s="2002">
        <v>65.19</v>
      </c>
      <c r="J1898" s="1992"/>
    </row>
    <row r="1899" spans="2:10" ht="30">
      <c r="B1899" s="1733">
        <v>98230</v>
      </c>
      <c r="C1899" s="2004" t="s">
        <v>7498</v>
      </c>
      <c r="D1899" s="2003" t="s">
        <v>28</v>
      </c>
      <c r="E1899" s="2005">
        <f t="shared" si="58"/>
        <v>88.35</v>
      </c>
      <c r="F1899" s="2078">
        <f t="shared" si="59"/>
        <v>98230</v>
      </c>
      <c r="G1899" s="1529"/>
      <c r="H1899" s="2005">
        <v>83.16</v>
      </c>
      <c r="I1899" s="2005">
        <v>88.35</v>
      </c>
      <c r="J1899" s="1992"/>
    </row>
    <row r="1900" spans="2:10">
      <c r="B1900" s="1734">
        <v>83534</v>
      </c>
      <c r="C1900" s="1994" t="s">
        <v>3091</v>
      </c>
      <c r="D1900" s="1993" t="s">
        <v>24</v>
      </c>
      <c r="E1900" s="2002">
        <f t="shared" si="58"/>
        <v>483.35</v>
      </c>
      <c r="F1900" s="2078">
        <f t="shared" si="59"/>
        <v>83534</v>
      </c>
      <c r="G1900" s="1529"/>
      <c r="H1900" s="2002">
        <v>464.35</v>
      </c>
      <c r="I1900" s="2002">
        <v>483.35</v>
      </c>
      <c r="J1900" s="1992"/>
    </row>
    <row r="1901" spans="2:10">
      <c r="B1901" s="1733">
        <v>95240</v>
      </c>
      <c r="C1901" s="2004" t="s">
        <v>7907</v>
      </c>
      <c r="D1901" s="2003" t="s">
        <v>0</v>
      </c>
      <c r="E1901" s="2005">
        <f t="shared" si="58"/>
        <v>12.39</v>
      </c>
      <c r="F1901" s="2078">
        <f t="shared" si="59"/>
        <v>95240</v>
      </c>
      <c r="G1901" s="1529"/>
      <c r="H1901" s="2005">
        <v>11.81</v>
      </c>
      <c r="I1901" s="2005">
        <v>12.39</v>
      </c>
      <c r="J1901" s="1992"/>
    </row>
    <row r="1902" spans="2:10">
      <c r="B1902" s="1734">
        <v>95241</v>
      </c>
      <c r="C1902" s="1994" t="s">
        <v>7908</v>
      </c>
      <c r="D1902" s="1993" t="s">
        <v>0</v>
      </c>
      <c r="E1902" s="2002">
        <f t="shared" si="58"/>
        <v>20.65</v>
      </c>
      <c r="F1902" s="2078">
        <f t="shared" si="59"/>
        <v>95241</v>
      </c>
      <c r="G1902" s="1529"/>
      <c r="H1902" s="2002">
        <v>19.7</v>
      </c>
      <c r="I1902" s="2002">
        <v>20.65</v>
      </c>
      <c r="J1902" s="1992"/>
    </row>
    <row r="1903" spans="2:10">
      <c r="B1903" s="1733">
        <v>96616</v>
      </c>
      <c r="C1903" s="2004" t="s">
        <v>6307</v>
      </c>
      <c r="D1903" s="2003" t="s">
        <v>24</v>
      </c>
      <c r="E1903" s="2005">
        <f t="shared" si="58"/>
        <v>431.94</v>
      </c>
      <c r="F1903" s="2078">
        <f t="shared" si="59"/>
        <v>96616</v>
      </c>
      <c r="G1903" s="1529"/>
      <c r="H1903" s="2005">
        <v>410.97</v>
      </c>
      <c r="I1903" s="2005">
        <v>431.94</v>
      </c>
      <c r="J1903" s="1992"/>
    </row>
    <row r="1904" spans="2:10">
      <c r="B1904" s="1734">
        <v>96617</v>
      </c>
      <c r="C1904" s="1994" t="s">
        <v>6308</v>
      </c>
      <c r="D1904" s="1993" t="s">
        <v>0</v>
      </c>
      <c r="E1904" s="2002">
        <f t="shared" si="58"/>
        <v>12.94</v>
      </c>
      <c r="F1904" s="2078">
        <f t="shared" si="59"/>
        <v>96617</v>
      </c>
      <c r="G1904" s="1529"/>
      <c r="H1904" s="2002">
        <v>12.31</v>
      </c>
      <c r="I1904" s="2002">
        <v>12.94</v>
      </c>
      <c r="J1904" s="1992"/>
    </row>
    <row r="1905" spans="2:10">
      <c r="B1905" s="1733">
        <v>96619</v>
      </c>
      <c r="C1905" s="2004" t="s">
        <v>6309</v>
      </c>
      <c r="D1905" s="2003" t="s">
        <v>0</v>
      </c>
      <c r="E1905" s="2005">
        <f t="shared" si="58"/>
        <v>21.58</v>
      </c>
      <c r="F1905" s="2078">
        <f t="shared" si="59"/>
        <v>96619</v>
      </c>
      <c r="G1905" s="1529"/>
      <c r="H1905" s="2005">
        <v>20.53</v>
      </c>
      <c r="I1905" s="2005">
        <v>21.58</v>
      </c>
      <c r="J1905" s="1992"/>
    </row>
    <row r="1906" spans="2:10">
      <c r="B1906" s="1734">
        <v>96620</v>
      </c>
      <c r="C1906" s="1994" t="s">
        <v>6310</v>
      </c>
      <c r="D1906" s="1993" t="s">
        <v>24</v>
      </c>
      <c r="E1906" s="2002">
        <f t="shared" si="58"/>
        <v>413.46</v>
      </c>
      <c r="F1906" s="2078">
        <f t="shared" si="59"/>
        <v>96620</v>
      </c>
      <c r="G1906" s="1529"/>
      <c r="H1906" s="2002">
        <v>394.38</v>
      </c>
      <c r="I1906" s="2002">
        <v>413.46</v>
      </c>
      <c r="J1906" s="1992"/>
    </row>
    <row r="1907" spans="2:10">
      <c r="B1907" s="1733">
        <v>96621</v>
      </c>
      <c r="C1907" s="2004" t="s">
        <v>6311</v>
      </c>
      <c r="D1907" s="2003" t="s">
        <v>24</v>
      </c>
      <c r="E1907" s="2005">
        <f t="shared" si="58"/>
        <v>158.31</v>
      </c>
      <c r="F1907" s="2078">
        <f t="shared" si="59"/>
        <v>96621</v>
      </c>
      <c r="G1907" s="1529"/>
      <c r="H1907" s="2005">
        <v>149.69</v>
      </c>
      <c r="I1907" s="2005">
        <v>158.31</v>
      </c>
      <c r="J1907" s="1992"/>
    </row>
    <row r="1908" spans="2:10">
      <c r="B1908" s="1734">
        <v>96622</v>
      </c>
      <c r="C1908" s="1994" t="s">
        <v>6312</v>
      </c>
      <c r="D1908" s="1993" t="s">
        <v>24</v>
      </c>
      <c r="E1908" s="2002">
        <f t="shared" si="58"/>
        <v>103.98</v>
      </c>
      <c r="F1908" s="2078">
        <f t="shared" si="59"/>
        <v>96622</v>
      </c>
      <c r="G1908" s="1529"/>
      <c r="H1908" s="2002">
        <v>100.91</v>
      </c>
      <c r="I1908" s="2002">
        <v>103.98</v>
      </c>
      <c r="J1908" s="1992"/>
    </row>
    <row r="1909" spans="2:10">
      <c r="B1909" s="1733">
        <v>96623</v>
      </c>
      <c r="C1909" s="2004" t="s">
        <v>6313</v>
      </c>
      <c r="D1909" s="2003" t="s">
        <v>24</v>
      </c>
      <c r="E1909" s="2005">
        <f t="shared" si="58"/>
        <v>145.65</v>
      </c>
      <c r="F1909" s="2078">
        <f t="shared" si="59"/>
        <v>96623</v>
      </c>
      <c r="G1909" s="1529"/>
      <c r="H1909" s="2005">
        <v>138.33000000000001</v>
      </c>
      <c r="I1909" s="2005">
        <v>145.65</v>
      </c>
      <c r="J1909" s="1992"/>
    </row>
    <row r="1910" spans="2:10">
      <c r="B1910" s="1734">
        <v>96624</v>
      </c>
      <c r="C1910" s="1994" t="s">
        <v>6314</v>
      </c>
      <c r="D1910" s="1993" t="s">
        <v>24</v>
      </c>
      <c r="E1910" s="2002">
        <f t="shared" si="58"/>
        <v>99.51</v>
      </c>
      <c r="F1910" s="2078">
        <f t="shared" si="59"/>
        <v>96624</v>
      </c>
      <c r="G1910" s="1529"/>
      <c r="H1910" s="2002">
        <v>96.9</v>
      </c>
      <c r="I1910" s="2002">
        <v>99.51</v>
      </c>
      <c r="J1910" s="1992"/>
    </row>
    <row r="1911" spans="2:10">
      <c r="B1911" s="1733">
        <v>97082</v>
      </c>
      <c r="C1911" s="2004" t="s">
        <v>7170</v>
      </c>
      <c r="D1911" s="2003" t="s">
        <v>24</v>
      </c>
      <c r="E1911" s="2005">
        <f t="shared" si="58"/>
        <v>45.7</v>
      </c>
      <c r="F1911" s="2078">
        <f t="shared" si="59"/>
        <v>97082</v>
      </c>
      <c r="G1911" s="1529"/>
      <c r="H1911" s="2005">
        <v>41.35</v>
      </c>
      <c r="I1911" s="2005">
        <v>45.7</v>
      </c>
      <c r="J1911" s="1992"/>
    </row>
    <row r="1912" spans="2:10">
      <c r="B1912" s="1734">
        <v>97083</v>
      </c>
      <c r="C1912" s="1994" t="s">
        <v>7171</v>
      </c>
      <c r="D1912" s="1993" t="s">
        <v>0</v>
      </c>
      <c r="E1912" s="2002">
        <f t="shared" si="58"/>
        <v>2.4</v>
      </c>
      <c r="F1912" s="2078">
        <f t="shared" si="59"/>
        <v>97083</v>
      </c>
      <c r="G1912" s="1529"/>
      <c r="H1912" s="2002">
        <v>2.16</v>
      </c>
      <c r="I1912" s="2002">
        <v>2.4</v>
      </c>
      <c r="J1912" s="1992"/>
    </row>
    <row r="1913" spans="2:10" ht="30">
      <c r="B1913" s="1733">
        <v>97084</v>
      </c>
      <c r="C1913" s="2004" t="s">
        <v>7172</v>
      </c>
      <c r="D1913" s="2003" t="s">
        <v>0</v>
      </c>
      <c r="E1913" s="2005">
        <f t="shared" si="58"/>
        <v>0.48</v>
      </c>
      <c r="F1913" s="2078">
        <f t="shared" si="59"/>
        <v>97084</v>
      </c>
      <c r="G1913" s="1529"/>
      <c r="H1913" s="2005">
        <v>0.44</v>
      </c>
      <c r="I1913" s="2005">
        <v>0.48</v>
      </c>
      <c r="J1913" s="1992"/>
    </row>
    <row r="1914" spans="2:10">
      <c r="B1914" s="1734">
        <v>97086</v>
      </c>
      <c r="C1914" s="1994" t="s">
        <v>7173</v>
      </c>
      <c r="D1914" s="1993" t="s">
        <v>0</v>
      </c>
      <c r="E1914" s="2002">
        <f t="shared" si="58"/>
        <v>79.77</v>
      </c>
      <c r="F1914" s="2078">
        <f t="shared" si="59"/>
        <v>97086</v>
      </c>
      <c r="G1914" s="1529"/>
      <c r="H1914" s="2002">
        <v>72.7</v>
      </c>
      <c r="I1914" s="2002">
        <v>79.77</v>
      </c>
      <c r="J1914" s="1992"/>
    </row>
    <row r="1915" spans="2:10" ht="30">
      <c r="B1915" s="1733">
        <v>97094</v>
      </c>
      <c r="C1915" s="2004" t="s">
        <v>7174</v>
      </c>
      <c r="D1915" s="2003" t="s">
        <v>24</v>
      </c>
      <c r="E1915" s="2005">
        <f t="shared" si="58"/>
        <v>475.13</v>
      </c>
      <c r="F1915" s="2078">
        <f t="shared" si="59"/>
        <v>97094</v>
      </c>
      <c r="G1915" s="1529"/>
      <c r="H1915" s="2005">
        <v>473.34</v>
      </c>
      <c r="I1915" s="2005">
        <v>475.13</v>
      </c>
      <c r="J1915" s="1992"/>
    </row>
    <row r="1916" spans="2:10" ht="30">
      <c r="B1916" s="1734">
        <v>97095</v>
      </c>
      <c r="C1916" s="1994" t="s">
        <v>7175</v>
      </c>
      <c r="D1916" s="1993" t="s">
        <v>24</v>
      </c>
      <c r="E1916" s="2002">
        <f t="shared" si="58"/>
        <v>446.18</v>
      </c>
      <c r="F1916" s="2078">
        <f t="shared" si="59"/>
        <v>97095</v>
      </c>
      <c r="G1916" s="1529"/>
      <c r="H1916" s="2002">
        <v>444.62</v>
      </c>
      <c r="I1916" s="2002">
        <v>446.18</v>
      </c>
      <c r="J1916" s="1992"/>
    </row>
    <row r="1917" spans="2:10" ht="30">
      <c r="B1917" s="1733">
        <v>97096</v>
      </c>
      <c r="C1917" s="2004" t="s">
        <v>7176</v>
      </c>
      <c r="D1917" s="2003" t="s">
        <v>24</v>
      </c>
      <c r="E1917" s="2005">
        <f t="shared" si="58"/>
        <v>431.33</v>
      </c>
      <c r="F1917" s="2078">
        <f t="shared" si="59"/>
        <v>97096</v>
      </c>
      <c r="G1917" s="1529"/>
      <c r="H1917" s="2005">
        <v>429.88</v>
      </c>
      <c r="I1917" s="2005">
        <v>431.33</v>
      </c>
      <c r="J1917" s="1992"/>
    </row>
    <row r="1918" spans="2:10" ht="30">
      <c r="B1918" s="1734">
        <v>90996</v>
      </c>
      <c r="C1918" s="1994" t="s">
        <v>3092</v>
      </c>
      <c r="D1918" s="1993" t="s">
        <v>0</v>
      </c>
      <c r="E1918" s="2002">
        <f t="shared" si="58"/>
        <v>11.95</v>
      </c>
      <c r="F1918" s="2078">
        <f t="shared" si="59"/>
        <v>90996</v>
      </c>
      <c r="G1918" s="1529"/>
      <c r="H1918" s="2002">
        <v>11.17</v>
      </c>
      <c r="I1918" s="2002">
        <v>11.95</v>
      </c>
      <c r="J1918" s="1992"/>
    </row>
    <row r="1919" spans="2:10" ht="30">
      <c r="B1919" s="1733">
        <v>90997</v>
      </c>
      <c r="C1919" s="2004" t="s">
        <v>3093</v>
      </c>
      <c r="D1919" s="2003" t="s">
        <v>0</v>
      </c>
      <c r="E1919" s="2005">
        <f t="shared" si="58"/>
        <v>16.32</v>
      </c>
      <c r="F1919" s="2078">
        <f t="shared" si="59"/>
        <v>90997</v>
      </c>
      <c r="G1919" s="1529"/>
      <c r="H1919" s="2005">
        <v>15.09</v>
      </c>
      <c r="I1919" s="2005">
        <v>16.32</v>
      </c>
      <c r="J1919" s="1992"/>
    </row>
    <row r="1920" spans="2:10" ht="30">
      <c r="B1920" s="1734">
        <v>90998</v>
      </c>
      <c r="C1920" s="1994" t="s">
        <v>3094</v>
      </c>
      <c r="D1920" s="1993" t="s">
        <v>0</v>
      </c>
      <c r="E1920" s="2002">
        <f t="shared" si="58"/>
        <v>19.739999999999998</v>
      </c>
      <c r="F1920" s="2078">
        <f t="shared" si="59"/>
        <v>90998</v>
      </c>
      <c r="G1920" s="1529"/>
      <c r="H1920" s="2002">
        <v>18.170000000000002</v>
      </c>
      <c r="I1920" s="2002">
        <v>19.739999999999998</v>
      </c>
      <c r="J1920" s="1992"/>
    </row>
    <row r="1921" spans="2:10" ht="30">
      <c r="B1921" s="1733">
        <v>91000</v>
      </c>
      <c r="C1921" s="2004" t="s">
        <v>3095</v>
      </c>
      <c r="D1921" s="2003" t="s">
        <v>0</v>
      </c>
      <c r="E1921" s="2005">
        <f t="shared" si="58"/>
        <v>15.02</v>
      </c>
      <c r="F1921" s="2078">
        <f t="shared" si="59"/>
        <v>91000</v>
      </c>
      <c r="G1921" s="1529"/>
      <c r="H1921" s="2005">
        <v>13.92</v>
      </c>
      <c r="I1921" s="2005">
        <v>15.02</v>
      </c>
      <c r="J1921" s="1992"/>
    </row>
    <row r="1922" spans="2:10" ht="30">
      <c r="B1922" s="1734">
        <v>91002</v>
      </c>
      <c r="C1922" s="1994" t="s">
        <v>3096</v>
      </c>
      <c r="D1922" s="1993" t="s">
        <v>0</v>
      </c>
      <c r="E1922" s="2002">
        <f t="shared" si="58"/>
        <v>13.79</v>
      </c>
      <c r="F1922" s="2078">
        <f t="shared" si="59"/>
        <v>91002</v>
      </c>
      <c r="G1922" s="1529"/>
      <c r="H1922" s="2002">
        <v>12.82</v>
      </c>
      <c r="I1922" s="2002">
        <v>13.79</v>
      </c>
      <c r="J1922" s="1992"/>
    </row>
    <row r="1923" spans="2:10" ht="30">
      <c r="B1923" s="1733">
        <v>91003</v>
      </c>
      <c r="C1923" s="2004" t="s">
        <v>3097</v>
      </c>
      <c r="D1923" s="2003" t="s">
        <v>0</v>
      </c>
      <c r="E1923" s="2005">
        <f t="shared" ref="E1923:E1986" si="60">IF($K$2=$H$1,H1923,I1923)</f>
        <v>16</v>
      </c>
      <c r="F1923" s="2078">
        <f t="shared" ref="F1923:F1986" si="61">IF(LEN($B1923)=7,CONCATENATE(MID($B1923,1,6),"00",RIGHT($B1923,1)),IF(LEN($B1923)=8,CONCATENATE(MID($B1923,1,6),"0",RIGHT($B1923,2)),$B1923))</f>
        <v>91003</v>
      </c>
      <c r="G1923" s="1529"/>
      <c r="H1923" s="2005">
        <v>14.81</v>
      </c>
      <c r="I1923" s="2005">
        <v>16</v>
      </c>
      <c r="J1923" s="1992"/>
    </row>
    <row r="1924" spans="2:10" ht="30">
      <c r="B1924" s="1734">
        <v>91004</v>
      </c>
      <c r="C1924" s="1994" t="s">
        <v>3098</v>
      </c>
      <c r="D1924" s="1993" t="s">
        <v>0</v>
      </c>
      <c r="E1924" s="2002">
        <f t="shared" si="60"/>
        <v>12.39</v>
      </c>
      <c r="F1924" s="2078">
        <f t="shared" si="61"/>
        <v>91004</v>
      </c>
      <c r="G1924" s="1529"/>
      <c r="H1924" s="2002">
        <v>11.48</v>
      </c>
      <c r="I1924" s="2002">
        <v>12.39</v>
      </c>
      <c r="J1924" s="1992"/>
    </row>
    <row r="1925" spans="2:10" ht="30">
      <c r="B1925" s="1733">
        <v>91005</v>
      </c>
      <c r="C1925" s="2004" t="s">
        <v>3099</v>
      </c>
      <c r="D1925" s="2003" t="s">
        <v>0</v>
      </c>
      <c r="E1925" s="2005">
        <f t="shared" si="60"/>
        <v>14.95</v>
      </c>
      <c r="F1925" s="2078">
        <f t="shared" si="61"/>
        <v>91005</v>
      </c>
      <c r="G1925" s="1529"/>
      <c r="H1925" s="2005">
        <v>13.78</v>
      </c>
      <c r="I1925" s="2005">
        <v>14.95</v>
      </c>
      <c r="J1925" s="1992"/>
    </row>
    <row r="1926" spans="2:10" ht="30">
      <c r="B1926" s="1734">
        <v>91006</v>
      </c>
      <c r="C1926" s="1994" t="s">
        <v>3100</v>
      </c>
      <c r="D1926" s="1993" t="s">
        <v>0</v>
      </c>
      <c r="E1926" s="2002">
        <f t="shared" si="60"/>
        <v>11.42</v>
      </c>
      <c r="F1926" s="2078">
        <f t="shared" si="61"/>
        <v>91006</v>
      </c>
      <c r="G1926" s="1529"/>
      <c r="H1926" s="2002">
        <v>10.61</v>
      </c>
      <c r="I1926" s="2002">
        <v>11.42</v>
      </c>
      <c r="J1926" s="1992"/>
    </row>
    <row r="1927" spans="2:10" ht="30">
      <c r="B1927" s="1733">
        <v>91007</v>
      </c>
      <c r="C1927" s="2004" t="s">
        <v>3101</v>
      </c>
      <c r="D1927" s="2003" t="s">
        <v>0</v>
      </c>
      <c r="E1927" s="2005">
        <f t="shared" si="60"/>
        <v>10.210000000000001</v>
      </c>
      <c r="F1927" s="2078">
        <f t="shared" si="61"/>
        <v>91007</v>
      </c>
      <c r="G1927" s="1529"/>
      <c r="H1927" s="2005">
        <v>9.51</v>
      </c>
      <c r="I1927" s="2005">
        <v>10.210000000000001</v>
      </c>
      <c r="J1927" s="1992"/>
    </row>
    <row r="1928" spans="2:10" ht="30">
      <c r="B1928" s="1734">
        <v>91008</v>
      </c>
      <c r="C1928" s="1994" t="s">
        <v>3102</v>
      </c>
      <c r="D1928" s="1993" t="s">
        <v>0</v>
      </c>
      <c r="E1928" s="2002">
        <f t="shared" si="60"/>
        <v>12.42</v>
      </c>
      <c r="F1928" s="2078">
        <f t="shared" si="61"/>
        <v>91008</v>
      </c>
      <c r="G1928" s="1529"/>
      <c r="H1928" s="2002">
        <v>11.5</v>
      </c>
      <c r="I1928" s="2002">
        <v>12.42</v>
      </c>
      <c r="J1928" s="1992"/>
    </row>
    <row r="1929" spans="2:10" ht="30">
      <c r="B1929" s="1733">
        <v>92263</v>
      </c>
      <c r="C1929" s="2004" t="s">
        <v>3103</v>
      </c>
      <c r="D1929" s="2003" t="s">
        <v>0</v>
      </c>
      <c r="E1929" s="2005">
        <f t="shared" si="60"/>
        <v>93.84</v>
      </c>
      <c r="F1929" s="2078">
        <f t="shared" si="61"/>
        <v>92263</v>
      </c>
      <c r="G1929" s="1529"/>
      <c r="H1929" s="2005">
        <v>90.18</v>
      </c>
      <c r="I1929" s="2005">
        <v>93.84</v>
      </c>
      <c r="J1929" s="1992"/>
    </row>
    <row r="1930" spans="2:10" ht="30">
      <c r="B1930" s="1734">
        <v>92264</v>
      </c>
      <c r="C1930" s="1994" t="s">
        <v>3104</v>
      </c>
      <c r="D1930" s="1993" t="s">
        <v>0</v>
      </c>
      <c r="E1930" s="2002">
        <f t="shared" si="60"/>
        <v>108.54</v>
      </c>
      <c r="F1930" s="2078">
        <f t="shared" si="61"/>
        <v>92264</v>
      </c>
      <c r="G1930" s="1529"/>
      <c r="H1930" s="2002">
        <v>104.88</v>
      </c>
      <c r="I1930" s="2002">
        <v>108.54</v>
      </c>
      <c r="J1930" s="1992"/>
    </row>
    <row r="1931" spans="2:10">
      <c r="B1931" s="1733">
        <v>92265</v>
      </c>
      <c r="C1931" s="2004" t="s">
        <v>3105</v>
      </c>
      <c r="D1931" s="2003" t="s">
        <v>0</v>
      </c>
      <c r="E1931" s="2005">
        <f t="shared" si="60"/>
        <v>72.45</v>
      </c>
      <c r="F1931" s="2078">
        <f t="shared" si="61"/>
        <v>92265</v>
      </c>
      <c r="G1931" s="1529"/>
      <c r="H1931" s="2005">
        <v>69.52</v>
      </c>
      <c r="I1931" s="2005">
        <v>72.45</v>
      </c>
      <c r="J1931" s="1992"/>
    </row>
    <row r="1932" spans="2:10">
      <c r="B1932" s="1734">
        <v>92266</v>
      </c>
      <c r="C1932" s="1994" t="s">
        <v>3106</v>
      </c>
      <c r="D1932" s="1993" t="s">
        <v>0</v>
      </c>
      <c r="E1932" s="2002">
        <f t="shared" si="60"/>
        <v>85.55</v>
      </c>
      <c r="F1932" s="2078">
        <f t="shared" si="61"/>
        <v>92266</v>
      </c>
      <c r="G1932" s="1529"/>
      <c r="H1932" s="2002">
        <v>82.62</v>
      </c>
      <c r="I1932" s="2002">
        <v>85.55</v>
      </c>
      <c r="J1932" s="1992"/>
    </row>
    <row r="1933" spans="2:10">
      <c r="B1933" s="1733">
        <v>92267</v>
      </c>
      <c r="C1933" s="2004" t="s">
        <v>3107</v>
      </c>
      <c r="D1933" s="2003" t="s">
        <v>0</v>
      </c>
      <c r="E1933" s="2005">
        <f t="shared" si="60"/>
        <v>26.52</v>
      </c>
      <c r="F1933" s="2078">
        <f t="shared" si="61"/>
        <v>92267</v>
      </c>
      <c r="G1933" s="1529"/>
      <c r="H1933" s="2005">
        <v>26.44</v>
      </c>
      <c r="I1933" s="2005">
        <v>26.52</v>
      </c>
      <c r="J1933" s="1992"/>
    </row>
    <row r="1934" spans="2:10">
      <c r="B1934" s="1734">
        <v>92268</v>
      </c>
      <c r="C1934" s="1994" t="s">
        <v>3108</v>
      </c>
      <c r="D1934" s="1993" t="s">
        <v>0</v>
      </c>
      <c r="E1934" s="2002">
        <f t="shared" si="60"/>
        <v>38.08</v>
      </c>
      <c r="F1934" s="2078">
        <f t="shared" si="61"/>
        <v>92268</v>
      </c>
      <c r="G1934" s="1529"/>
      <c r="H1934" s="2002">
        <v>38</v>
      </c>
      <c r="I1934" s="2002">
        <v>38.08</v>
      </c>
      <c r="J1934" s="1992"/>
    </row>
    <row r="1935" spans="2:10">
      <c r="B1935" s="1733">
        <v>92269</v>
      </c>
      <c r="C1935" s="2004" t="s">
        <v>3109</v>
      </c>
      <c r="D1935" s="2003" t="s">
        <v>0</v>
      </c>
      <c r="E1935" s="2005">
        <f t="shared" si="60"/>
        <v>61.57</v>
      </c>
      <c r="F1935" s="2078">
        <f t="shared" si="61"/>
        <v>92269</v>
      </c>
      <c r="G1935" s="1529"/>
      <c r="H1935" s="2005">
        <v>59.77</v>
      </c>
      <c r="I1935" s="2005">
        <v>61.57</v>
      </c>
      <c r="J1935" s="1992"/>
    </row>
    <row r="1936" spans="2:10">
      <c r="B1936" s="1734">
        <v>92270</v>
      </c>
      <c r="C1936" s="1994" t="s">
        <v>3110</v>
      </c>
      <c r="D1936" s="1993" t="s">
        <v>0</v>
      </c>
      <c r="E1936" s="2002">
        <f t="shared" si="60"/>
        <v>47.92</v>
      </c>
      <c r="F1936" s="2078">
        <f t="shared" si="61"/>
        <v>92270</v>
      </c>
      <c r="G1936" s="1529"/>
      <c r="H1936" s="2002">
        <v>46.76</v>
      </c>
      <c r="I1936" s="2002">
        <v>47.92</v>
      </c>
      <c r="J1936" s="1992"/>
    </row>
    <row r="1937" spans="2:10">
      <c r="B1937" s="1733">
        <v>92271</v>
      </c>
      <c r="C1937" s="2004" t="s">
        <v>3111</v>
      </c>
      <c r="D1937" s="2003" t="s">
        <v>0</v>
      </c>
      <c r="E1937" s="2005">
        <f t="shared" si="60"/>
        <v>29.74</v>
      </c>
      <c r="F1937" s="2078">
        <f t="shared" si="61"/>
        <v>92271</v>
      </c>
      <c r="G1937" s="1529"/>
      <c r="H1937" s="2005">
        <v>29.7</v>
      </c>
      <c r="I1937" s="2005">
        <v>29.74</v>
      </c>
      <c r="J1937" s="1992"/>
    </row>
    <row r="1938" spans="2:10">
      <c r="B1938" s="1734">
        <v>92272</v>
      </c>
      <c r="C1938" s="1994" t="s">
        <v>941</v>
      </c>
      <c r="D1938" s="1993" t="s">
        <v>28</v>
      </c>
      <c r="E1938" s="2002">
        <f t="shared" si="60"/>
        <v>19.04</v>
      </c>
      <c r="F1938" s="2078">
        <f t="shared" si="61"/>
        <v>92272</v>
      </c>
      <c r="G1938" s="1529"/>
      <c r="H1938" s="2002">
        <v>18.59</v>
      </c>
      <c r="I1938" s="2002">
        <v>19.04</v>
      </c>
      <c r="J1938" s="1992"/>
    </row>
    <row r="1939" spans="2:10">
      <c r="B1939" s="1733">
        <v>92273</v>
      </c>
      <c r="C1939" s="2004" t="s">
        <v>942</v>
      </c>
      <c r="D1939" s="2003" t="s">
        <v>28</v>
      </c>
      <c r="E1939" s="2005">
        <f t="shared" si="60"/>
        <v>8.2799999999999994</v>
      </c>
      <c r="F1939" s="2078">
        <f t="shared" si="61"/>
        <v>92273</v>
      </c>
      <c r="G1939" s="1529"/>
      <c r="H1939" s="2005">
        <v>8.11</v>
      </c>
      <c r="I1939" s="2005">
        <v>8.2799999999999994</v>
      </c>
      <c r="J1939" s="1992"/>
    </row>
    <row r="1940" spans="2:10" ht="30">
      <c r="B1940" s="1734">
        <v>92408</v>
      </c>
      <c r="C1940" s="1994" t="s">
        <v>3112</v>
      </c>
      <c r="D1940" s="1993" t="s">
        <v>0</v>
      </c>
      <c r="E1940" s="2002">
        <f t="shared" si="60"/>
        <v>140.01</v>
      </c>
      <c r="F1940" s="2078">
        <f t="shared" si="61"/>
        <v>92408</v>
      </c>
      <c r="G1940" s="1529"/>
      <c r="H1940" s="2002">
        <v>130.26</v>
      </c>
      <c r="I1940" s="2002">
        <v>140.01</v>
      </c>
      <c r="J1940" s="1992"/>
    </row>
    <row r="1941" spans="2:10" ht="30">
      <c r="B1941" s="1733">
        <v>92409</v>
      </c>
      <c r="C1941" s="2004" t="s">
        <v>3113</v>
      </c>
      <c r="D1941" s="2003" t="s">
        <v>0</v>
      </c>
      <c r="E1941" s="2005">
        <f t="shared" si="60"/>
        <v>131.04</v>
      </c>
      <c r="F1941" s="2078">
        <f t="shared" si="61"/>
        <v>92409</v>
      </c>
      <c r="G1941" s="1529"/>
      <c r="H1941" s="2005">
        <v>122.22</v>
      </c>
      <c r="I1941" s="2005">
        <v>131.04</v>
      </c>
      <c r="J1941" s="1992"/>
    </row>
    <row r="1942" spans="2:10" ht="30">
      <c r="B1942" s="1734">
        <v>92410</v>
      </c>
      <c r="C1942" s="1994" t="s">
        <v>3114</v>
      </c>
      <c r="D1942" s="1993" t="s">
        <v>0</v>
      </c>
      <c r="E1942" s="2002">
        <f t="shared" si="60"/>
        <v>100.83</v>
      </c>
      <c r="F1942" s="2078">
        <f t="shared" si="61"/>
        <v>92410</v>
      </c>
      <c r="G1942" s="1529"/>
      <c r="H1942" s="2002">
        <v>92.89</v>
      </c>
      <c r="I1942" s="2002">
        <v>100.83</v>
      </c>
      <c r="J1942" s="1992"/>
    </row>
    <row r="1943" spans="2:10" ht="30">
      <c r="B1943" s="1733">
        <v>92411</v>
      </c>
      <c r="C1943" s="2004" t="s">
        <v>3115</v>
      </c>
      <c r="D1943" s="2003" t="s">
        <v>0</v>
      </c>
      <c r="E1943" s="2005">
        <f t="shared" si="60"/>
        <v>92.91</v>
      </c>
      <c r="F1943" s="2078">
        <f t="shared" si="61"/>
        <v>92411</v>
      </c>
      <c r="G1943" s="1529"/>
      <c r="H1943" s="2005">
        <v>85.78</v>
      </c>
      <c r="I1943" s="2005">
        <v>92.91</v>
      </c>
      <c r="J1943" s="1992"/>
    </row>
    <row r="1944" spans="2:10" ht="30">
      <c r="B1944" s="1734">
        <v>92412</v>
      </c>
      <c r="C1944" s="1994" t="s">
        <v>3116</v>
      </c>
      <c r="D1944" s="1993" t="s">
        <v>0</v>
      </c>
      <c r="E1944" s="2002">
        <f t="shared" si="60"/>
        <v>69.489999999999995</v>
      </c>
      <c r="F1944" s="2078">
        <f t="shared" si="61"/>
        <v>92412</v>
      </c>
      <c r="G1944" s="1529"/>
      <c r="H1944" s="2002">
        <v>63.61</v>
      </c>
      <c r="I1944" s="2002">
        <v>69.489999999999995</v>
      </c>
      <c r="J1944" s="1992"/>
    </row>
    <row r="1945" spans="2:10" ht="30">
      <c r="B1945" s="1733">
        <v>92413</v>
      </c>
      <c r="C1945" s="2004" t="s">
        <v>3117</v>
      </c>
      <c r="D1945" s="2003" t="s">
        <v>0</v>
      </c>
      <c r="E1945" s="2005">
        <f t="shared" si="60"/>
        <v>63.39</v>
      </c>
      <c r="F1945" s="2078">
        <f t="shared" si="61"/>
        <v>92413</v>
      </c>
      <c r="G1945" s="1529"/>
      <c r="H1945" s="2005">
        <v>58.13</v>
      </c>
      <c r="I1945" s="2005">
        <v>63.39</v>
      </c>
      <c r="J1945" s="1992"/>
    </row>
    <row r="1946" spans="2:10" ht="30">
      <c r="B1946" s="1734">
        <v>92414</v>
      </c>
      <c r="C1946" s="1994" t="s">
        <v>3118</v>
      </c>
      <c r="D1946" s="1993" t="s">
        <v>0</v>
      </c>
      <c r="E1946" s="2002">
        <f t="shared" si="60"/>
        <v>93.43</v>
      </c>
      <c r="F1946" s="2078">
        <f t="shared" si="61"/>
        <v>92414</v>
      </c>
      <c r="G1946" s="1529"/>
      <c r="H1946" s="2002">
        <v>88.1</v>
      </c>
      <c r="I1946" s="2002">
        <v>93.43</v>
      </c>
      <c r="J1946" s="1992"/>
    </row>
    <row r="1947" spans="2:10" ht="30">
      <c r="B1947" s="1733">
        <v>92415</v>
      </c>
      <c r="C1947" s="2004" t="s">
        <v>3119</v>
      </c>
      <c r="D1947" s="2003" t="s">
        <v>0</v>
      </c>
      <c r="E1947" s="2005">
        <f t="shared" si="60"/>
        <v>85.51</v>
      </c>
      <c r="F1947" s="2078">
        <f t="shared" si="61"/>
        <v>92415</v>
      </c>
      <c r="G1947" s="1529"/>
      <c r="H1947" s="2005">
        <v>80.98</v>
      </c>
      <c r="I1947" s="2005">
        <v>85.51</v>
      </c>
      <c r="J1947" s="1992"/>
    </row>
    <row r="1948" spans="2:10" ht="30">
      <c r="B1948" s="1734">
        <v>92416</v>
      </c>
      <c r="C1948" s="1994" t="s">
        <v>3120</v>
      </c>
      <c r="D1948" s="1993" t="s">
        <v>0</v>
      </c>
      <c r="E1948" s="2002">
        <f t="shared" si="60"/>
        <v>109.72</v>
      </c>
      <c r="F1948" s="2078">
        <f t="shared" si="61"/>
        <v>92416</v>
      </c>
      <c r="G1948" s="1529"/>
      <c r="H1948" s="2002">
        <v>102.71</v>
      </c>
      <c r="I1948" s="2002">
        <v>109.72</v>
      </c>
      <c r="J1948" s="1992"/>
    </row>
    <row r="1949" spans="2:10" ht="30">
      <c r="B1949" s="1733">
        <v>92417</v>
      </c>
      <c r="C1949" s="2004" t="s">
        <v>3121</v>
      </c>
      <c r="D1949" s="2003" t="s">
        <v>0</v>
      </c>
      <c r="E1949" s="2005">
        <f t="shared" si="60"/>
        <v>101.84</v>
      </c>
      <c r="F1949" s="2078">
        <f t="shared" si="61"/>
        <v>92417</v>
      </c>
      <c r="G1949" s="1529"/>
      <c r="H1949" s="2005">
        <v>95.63</v>
      </c>
      <c r="I1949" s="2005">
        <v>101.84</v>
      </c>
      <c r="J1949" s="1992"/>
    </row>
    <row r="1950" spans="2:10" ht="30">
      <c r="B1950" s="1734">
        <v>92418</v>
      </c>
      <c r="C1950" s="1994" t="s">
        <v>3122</v>
      </c>
      <c r="D1950" s="1993" t="s">
        <v>0</v>
      </c>
      <c r="E1950" s="2002">
        <f t="shared" si="60"/>
        <v>61.18</v>
      </c>
      <c r="F1950" s="2078">
        <f t="shared" si="61"/>
        <v>92418</v>
      </c>
      <c r="G1950" s="1529"/>
      <c r="H1950" s="2002">
        <v>57.59</v>
      </c>
      <c r="I1950" s="2002">
        <v>61.18</v>
      </c>
      <c r="J1950" s="1992"/>
    </row>
    <row r="1951" spans="2:10" ht="30">
      <c r="B1951" s="1733">
        <v>92419</v>
      </c>
      <c r="C1951" s="2004" t="s">
        <v>3123</v>
      </c>
      <c r="D1951" s="2003" t="s">
        <v>0</v>
      </c>
      <c r="E1951" s="2005">
        <f t="shared" si="60"/>
        <v>55.11</v>
      </c>
      <c r="F1951" s="2078">
        <f t="shared" si="61"/>
        <v>92419</v>
      </c>
      <c r="G1951" s="1529"/>
      <c r="H1951" s="2005">
        <v>52.15</v>
      </c>
      <c r="I1951" s="2005">
        <v>55.11</v>
      </c>
      <c r="J1951" s="1992"/>
    </row>
    <row r="1952" spans="2:10" ht="30">
      <c r="B1952" s="1734">
        <v>92420</v>
      </c>
      <c r="C1952" s="1994" t="s">
        <v>3124</v>
      </c>
      <c r="D1952" s="1993" t="s">
        <v>0</v>
      </c>
      <c r="E1952" s="2002">
        <f t="shared" si="60"/>
        <v>73.709999999999994</v>
      </c>
      <c r="F1952" s="2078">
        <f t="shared" si="61"/>
        <v>92420</v>
      </c>
      <c r="G1952" s="1529"/>
      <c r="H1952" s="2002">
        <v>68.84</v>
      </c>
      <c r="I1952" s="2002">
        <v>73.709999999999994</v>
      </c>
      <c r="J1952" s="1992"/>
    </row>
    <row r="1953" spans="2:10" ht="30">
      <c r="B1953" s="1733">
        <v>92421</v>
      </c>
      <c r="C1953" s="2004" t="s">
        <v>3125</v>
      </c>
      <c r="D1953" s="2003" t="s">
        <v>0</v>
      </c>
      <c r="E1953" s="2005">
        <f t="shared" si="60"/>
        <v>67.63</v>
      </c>
      <c r="F1953" s="2078">
        <f t="shared" si="61"/>
        <v>92421</v>
      </c>
      <c r="G1953" s="1529"/>
      <c r="H1953" s="2005">
        <v>63.38</v>
      </c>
      <c r="I1953" s="2005">
        <v>67.63</v>
      </c>
      <c r="J1953" s="1992"/>
    </row>
    <row r="1954" spans="2:10" ht="30">
      <c r="B1954" s="1734">
        <v>92422</v>
      </c>
      <c r="C1954" s="1994" t="s">
        <v>3126</v>
      </c>
      <c r="D1954" s="1993" t="s">
        <v>0</v>
      </c>
      <c r="E1954" s="2002">
        <f t="shared" si="60"/>
        <v>50.79</v>
      </c>
      <c r="F1954" s="2078">
        <f t="shared" si="61"/>
        <v>92422</v>
      </c>
      <c r="G1954" s="1529"/>
      <c r="H1954" s="2002">
        <v>47.82</v>
      </c>
      <c r="I1954" s="2002">
        <v>50.79</v>
      </c>
      <c r="J1954" s="1992"/>
    </row>
    <row r="1955" spans="2:10" ht="30">
      <c r="B1955" s="1733">
        <v>92423</v>
      </c>
      <c r="C1955" s="2004" t="s">
        <v>3127</v>
      </c>
      <c r="D1955" s="2003" t="s">
        <v>0</v>
      </c>
      <c r="E1955" s="2005">
        <f t="shared" si="60"/>
        <v>45.52</v>
      </c>
      <c r="F1955" s="2078">
        <f t="shared" si="61"/>
        <v>92423</v>
      </c>
      <c r="G1955" s="1529"/>
      <c r="H1955" s="2005">
        <v>43.09</v>
      </c>
      <c r="I1955" s="2005">
        <v>45.52</v>
      </c>
      <c r="J1955" s="1992"/>
    </row>
    <row r="1956" spans="2:10" ht="30">
      <c r="B1956" s="1734">
        <v>92424</v>
      </c>
      <c r="C1956" s="1994" t="s">
        <v>3128</v>
      </c>
      <c r="D1956" s="1993" t="s">
        <v>0</v>
      </c>
      <c r="E1956" s="2002">
        <f t="shared" si="60"/>
        <v>61.69</v>
      </c>
      <c r="F1956" s="2078">
        <f t="shared" si="61"/>
        <v>92424</v>
      </c>
      <c r="G1956" s="1529"/>
      <c r="H1956" s="2002">
        <v>57.6</v>
      </c>
      <c r="I1956" s="2002">
        <v>61.69</v>
      </c>
      <c r="J1956" s="1992"/>
    </row>
    <row r="1957" spans="2:10" ht="30">
      <c r="B1957" s="1733">
        <v>92425</v>
      </c>
      <c r="C1957" s="2004" t="s">
        <v>3129</v>
      </c>
      <c r="D1957" s="2003" t="s">
        <v>0</v>
      </c>
      <c r="E1957" s="2005">
        <f t="shared" si="60"/>
        <v>56.4</v>
      </c>
      <c r="F1957" s="2078">
        <f t="shared" si="61"/>
        <v>92425</v>
      </c>
      <c r="G1957" s="1529"/>
      <c r="H1957" s="2005">
        <v>52.86</v>
      </c>
      <c r="I1957" s="2005">
        <v>56.4</v>
      </c>
      <c r="J1957" s="1992"/>
    </row>
    <row r="1958" spans="2:10" ht="30">
      <c r="B1958" s="1734">
        <v>92426</v>
      </c>
      <c r="C1958" s="1994" t="s">
        <v>3130</v>
      </c>
      <c r="D1958" s="1993" t="s">
        <v>0</v>
      </c>
      <c r="E1958" s="2002">
        <f t="shared" si="60"/>
        <v>45.55</v>
      </c>
      <c r="F1958" s="2078">
        <f t="shared" si="61"/>
        <v>92426</v>
      </c>
      <c r="G1958" s="1529"/>
      <c r="H1958" s="2002">
        <v>42.89</v>
      </c>
      <c r="I1958" s="2002">
        <v>45.55</v>
      </c>
      <c r="J1958" s="1992"/>
    </row>
    <row r="1959" spans="2:10" ht="30">
      <c r="B1959" s="1733">
        <v>92427</v>
      </c>
      <c r="C1959" s="2004" t="s">
        <v>3131</v>
      </c>
      <c r="D1959" s="2003" t="s">
        <v>0</v>
      </c>
      <c r="E1959" s="2005">
        <f t="shared" si="60"/>
        <v>40.659999999999997</v>
      </c>
      <c r="F1959" s="2078">
        <f t="shared" si="61"/>
        <v>92427</v>
      </c>
      <c r="G1959" s="1529"/>
      <c r="H1959" s="2005">
        <v>38.51</v>
      </c>
      <c r="I1959" s="2005">
        <v>40.659999999999997</v>
      </c>
      <c r="J1959" s="1992"/>
    </row>
    <row r="1960" spans="2:10" ht="30">
      <c r="B1960" s="1734">
        <v>92428</v>
      </c>
      <c r="C1960" s="1994" t="s">
        <v>3132</v>
      </c>
      <c r="D1960" s="1993" t="s">
        <v>0</v>
      </c>
      <c r="E1960" s="2002">
        <f t="shared" si="60"/>
        <v>55.65</v>
      </c>
      <c r="F1960" s="2078">
        <f t="shared" si="61"/>
        <v>92428</v>
      </c>
      <c r="G1960" s="1529"/>
      <c r="H1960" s="2002">
        <v>51.94</v>
      </c>
      <c r="I1960" s="2002">
        <v>55.65</v>
      </c>
      <c r="J1960" s="1992"/>
    </row>
    <row r="1961" spans="2:10" ht="30">
      <c r="B1961" s="1733">
        <v>92429</v>
      </c>
      <c r="C1961" s="2004" t="s">
        <v>3133</v>
      </c>
      <c r="D1961" s="2003" t="s">
        <v>0</v>
      </c>
      <c r="E1961" s="2005">
        <f t="shared" si="60"/>
        <v>50.75</v>
      </c>
      <c r="F1961" s="2078">
        <f t="shared" si="61"/>
        <v>92429</v>
      </c>
      <c r="G1961" s="1529"/>
      <c r="H1961" s="2005">
        <v>47.55</v>
      </c>
      <c r="I1961" s="2005">
        <v>50.75</v>
      </c>
      <c r="J1961" s="1992"/>
    </row>
    <row r="1962" spans="2:10" ht="45">
      <c r="B1962" s="1734">
        <v>92430</v>
      </c>
      <c r="C1962" s="1994" t="s">
        <v>3134</v>
      </c>
      <c r="D1962" s="1993" t="s">
        <v>0</v>
      </c>
      <c r="E1962" s="2002">
        <f t="shared" si="60"/>
        <v>41.84</v>
      </c>
      <c r="F1962" s="2078">
        <f t="shared" si="61"/>
        <v>92430</v>
      </c>
      <c r="G1962" s="1529"/>
      <c r="H1962" s="2002">
        <v>39.450000000000003</v>
      </c>
      <c r="I1962" s="2002">
        <v>41.84</v>
      </c>
      <c r="J1962" s="1992"/>
    </row>
    <row r="1963" spans="2:10" ht="30">
      <c r="B1963" s="1733">
        <v>92431</v>
      </c>
      <c r="C1963" s="2004" t="s">
        <v>3135</v>
      </c>
      <c r="D1963" s="2003" t="s">
        <v>0</v>
      </c>
      <c r="E1963" s="2005">
        <f t="shared" si="60"/>
        <v>37.19</v>
      </c>
      <c r="F1963" s="2078">
        <f t="shared" si="61"/>
        <v>92431</v>
      </c>
      <c r="G1963" s="1529"/>
      <c r="H1963" s="2005">
        <v>35.29</v>
      </c>
      <c r="I1963" s="2005">
        <v>37.19</v>
      </c>
      <c r="J1963" s="1992"/>
    </row>
    <row r="1964" spans="2:10" ht="30">
      <c r="B1964" s="1734">
        <v>92432</v>
      </c>
      <c r="C1964" s="1994" t="s">
        <v>3136</v>
      </c>
      <c r="D1964" s="1993" t="s">
        <v>0</v>
      </c>
      <c r="E1964" s="2002">
        <f t="shared" si="60"/>
        <v>51.42</v>
      </c>
      <c r="F1964" s="2078">
        <f t="shared" si="61"/>
        <v>92432</v>
      </c>
      <c r="G1964" s="1529"/>
      <c r="H1964" s="2002">
        <v>48.05</v>
      </c>
      <c r="I1964" s="2002">
        <v>51.42</v>
      </c>
      <c r="J1964" s="1992"/>
    </row>
    <row r="1965" spans="2:10" ht="30">
      <c r="B1965" s="1733">
        <v>92433</v>
      </c>
      <c r="C1965" s="2004" t="s">
        <v>3137</v>
      </c>
      <c r="D1965" s="2003" t="s">
        <v>0</v>
      </c>
      <c r="E1965" s="2005">
        <f t="shared" si="60"/>
        <v>46.77</v>
      </c>
      <c r="F1965" s="2078">
        <f t="shared" si="61"/>
        <v>92433</v>
      </c>
      <c r="G1965" s="1529"/>
      <c r="H1965" s="2005">
        <v>43.88</v>
      </c>
      <c r="I1965" s="2005">
        <v>46.77</v>
      </c>
      <c r="J1965" s="1992"/>
    </row>
    <row r="1966" spans="2:10" ht="45">
      <c r="B1966" s="1734">
        <v>92434</v>
      </c>
      <c r="C1966" s="1994" t="s">
        <v>3138</v>
      </c>
      <c r="D1966" s="1993" t="s">
        <v>0</v>
      </c>
      <c r="E1966" s="2002">
        <f t="shared" si="60"/>
        <v>39.979999999999997</v>
      </c>
      <c r="F1966" s="2078">
        <f t="shared" si="61"/>
        <v>92434</v>
      </c>
      <c r="G1966" s="1529"/>
      <c r="H1966" s="2002">
        <v>37.69</v>
      </c>
      <c r="I1966" s="2002">
        <v>39.979999999999997</v>
      </c>
      <c r="J1966" s="1992"/>
    </row>
    <row r="1967" spans="2:10" ht="30">
      <c r="B1967" s="1733">
        <v>92435</v>
      </c>
      <c r="C1967" s="2004" t="s">
        <v>3139</v>
      </c>
      <c r="D1967" s="2003" t="s">
        <v>0</v>
      </c>
      <c r="E1967" s="2005">
        <f t="shared" si="60"/>
        <v>35.49</v>
      </c>
      <c r="F1967" s="2078">
        <f t="shared" si="61"/>
        <v>92435</v>
      </c>
      <c r="G1967" s="1529"/>
      <c r="H1967" s="2005">
        <v>33.67</v>
      </c>
      <c r="I1967" s="2005">
        <v>35.49</v>
      </c>
      <c r="J1967" s="1992"/>
    </row>
    <row r="1968" spans="2:10" ht="30">
      <c r="B1968" s="1734">
        <v>92436</v>
      </c>
      <c r="C1968" s="1994" t="s">
        <v>3140</v>
      </c>
      <c r="D1968" s="1993" t="s">
        <v>0</v>
      </c>
      <c r="E1968" s="2002">
        <f t="shared" si="60"/>
        <v>49.22</v>
      </c>
      <c r="F1968" s="2078">
        <f t="shared" si="61"/>
        <v>92436</v>
      </c>
      <c r="G1968" s="1529"/>
      <c r="H1968" s="2002">
        <v>45.98</v>
      </c>
      <c r="I1968" s="2002">
        <v>49.22</v>
      </c>
      <c r="J1968" s="1992"/>
    </row>
    <row r="1969" spans="2:10" ht="30">
      <c r="B1969" s="1733">
        <v>92437</v>
      </c>
      <c r="C1969" s="2004" t="s">
        <v>3141</v>
      </c>
      <c r="D1969" s="2003" t="s">
        <v>0</v>
      </c>
      <c r="E1969" s="2005">
        <f t="shared" si="60"/>
        <v>44.75</v>
      </c>
      <c r="F1969" s="2078">
        <f t="shared" si="61"/>
        <v>92437</v>
      </c>
      <c r="G1969" s="1529"/>
      <c r="H1969" s="2005">
        <v>41.97</v>
      </c>
      <c r="I1969" s="2005">
        <v>44.75</v>
      </c>
      <c r="J1969" s="1992"/>
    </row>
    <row r="1970" spans="2:10" ht="45">
      <c r="B1970" s="1734">
        <v>92438</v>
      </c>
      <c r="C1970" s="1994" t="s">
        <v>3142</v>
      </c>
      <c r="D1970" s="1993" t="s">
        <v>0</v>
      </c>
      <c r="E1970" s="2002">
        <f t="shared" si="60"/>
        <v>38.64</v>
      </c>
      <c r="F1970" s="2078">
        <f t="shared" si="61"/>
        <v>92438</v>
      </c>
      <c r="G1970" s="1529"/>
      <c r="H1970" s="2002">
        <v>36.43</v>
      </c>
      <c r="I1970" s="2002">
        <v>38.64</v>
      </c>
      <c r="J1970" s="1992"/>
    </row>
    <row r="1971" spans="2:10" ht="30">
      <c r="B1971" s="1733">
        <v>92439</v>
      </c>
      <c r="C1971" s="2004" t="s">
        <v>3143</v>
      </c>
      <c r="D1971" s="2003" t="s">
        <v>0</v>
      </c>
      <c r="E1971" s="2005">
        <f t="shared" si="60"/>
        <v>34.26</v>
      </c>
      <c r="F1971" s="2078">
        <f t="shared" si="61"/>
        <v>92439</v>
      </c>
      <c r="G1971" s="1529"/>
      <c r="H1971" s="2005">
        <v>32.5</v>
      </c>
      <c r="I1971" s="2005">
        <v>34.26</v>
      </c>
      <c r="J1971" s="1992"/>
    </row>
    <row r="1972" spans="2:10" ht="30">
      <c r="B1972" s="1734">
        <v>92440</v>
      </c>
      <c r="C1972" s="1994" t="s">
        <v>3144</v>
      </c>
      <c r="D1972" s="1993" t="s">
        <v>0</v>
      </c>
      <c r="E1972" s="2002">
        <f t="shared" si="60"/>
        <v>47.64</v>
      </c>
      <c r="F1972" s="2078">
        <f t="shared" si="61"/>
        <v>92440</v>
      </c>
      <c r="G1972" s="1529"/>
      <c r="H1972" s="2002">
        <v>44.49</v>
      </c>
      <c r="I1972" s="2002">
        <v>47.64</v>
      </c>
      <c r="J1972" s="1992"/>
    </row>
    <row r="1973" spans="2:10" ht="30">
      <c r="B1973" s="1733">
        <v>92441</v>
      </c>
      <c r="C1973" s="2004" t="s">
        <v>3145</v>
      </c>
      <c r="D1973" s="2003" t="s">
        <v>0</v>
      </c>
      <c r="E1973" s="2005">
        <f t="shared" si="60"/>
        <v>43.29</v>
      </c>
      <c r="F1973" s="2078">
        <f t="shared" si="61"/>
        <v>92441</v>
      </c>
      <c r="G1973" s="1529"/>
      <c r="H1973" s="2005">
        <v>40.590000000000003</v>
      </c>
      <c r="I1973" s="2005">
        <v>43.29</v>
      </c>
      <c r="J1973" s="1992"/>
    </row>
    <row r="1974" spans="2:10" ht="45">
      <c r="B1974" s="1734">
        <v>92442</v>
      </c>
      <c r="C1974" s="1994" t="s">
        <v>3146</v>
      </c>
      <c r="D1974" s="1993" t="s">
        <v>0</v>
      </c>
      <c r="E1974" s="2002">
        <f t="shared" si="60"/>
        <v>35.93</v>
      </c>
      <c r="F1974" s="2078">
        <f t="shared" si="61"/>
        <v>92442</v>
      </c>
      <c r="G1974" s="1529"/>
      <c r="H1974" s="2002">
        <v>33.86</v>
      </c>
      <c r="I1974" s="2002">
        <v>35.93</v>
      </c>
      <c r="J1974" s="1992"/>
    </row>
    <row r="1975" spans="2:10" ht="30">
      <c r="B1975" s="1733">
        <v>92443</v>
      </c>
      <c r="C1975" s="2004" t="s">
        <v>3147</v>
      </c>
      <c r="D1975" s="2003" t="s">
        <v>0</v>
      </c>
      <c r="E1975" s="2005">
        <f t="shared" si="60"/>
        <v>31.71</v>
      </c>
      <c r="F1975" s="2078">
        <f t="shared" si="61"/>
        <v>92443</v>
      </c>
      <c r="G1975" s="1529"/>
      <c r="H1975" s="2005">
        <v>30.07</v>
      </c>
      <c r="I1975" s="2005">
        <v>31.71</v>
      </c>
      <c r="J1975" s="1992"/>
    </row>
    <row r="1976" spans="2:10" ht="30">
      <c r="B1976" s="1734">
        <v>92444</v>
      </c>
      <c r="C1976" s="1994" t="s">
        <v>3148</v>
      </c>
      <c r="D1976" s="1993" t="s">
        <v>0</v>
      </c>
      <c r="E1976" s="2002">
        <f t="shared" si="60"/>
        <v>44.64</v>
      </c>
      <c r="F1976" s="2078">
        <f t="shared" si="61"/>
        <v>92444</v>
      </c>
      <c r="G1976" s="1529"/>
      <c r="H1976" s="2002">
        <v>41.67</v>
      </c>
      <c r="I1976" s="2002">
        <v>44.64</v>
      </c>
      <c r="J1976" s="1992"/>
    </row>
    <row r="1977" spans="2:10" ht="30">
      <c r="B1977" s="1733">
        <v>92445</v>
      </c>
      <c r="C1977" s="2004" t="s">
        <v>3149</v>
      </c>
      <c r="D1977" s="2003" t="s">
        <v>0</v>
      </c>
      <c r="E1977" s="2005">
        <f t="shared" si="60"/>
        <v>40.409999999999997</v>
      </c>
      <c r="F1977" s="2078">
        <f t="shared" si="61"/>
        <v>92445</v>
      </c>
      <c r="G1977" s="1529"/>
      <c r="H1977" s="2005">
        <v>37.880000000000003</v>
      </c>
      <c r="I1977" s="2005">
        <v>40.409999999999997</v>
      </c>
      <c r="J1977" s="1992"/>
    </row>
    <row r="1978" spans="2:10" ht="30">
      <c r="B1978" s="1734">
        <v>92446</v>
      </c>
      <c r="C1978" s="1994" t="s">
        <v>3150</v>
      </c>
      <c r="D1978" s="1993" t="s">
        <v>0</v>
      </c>
      <c r="E1978" s="2002">
        <f t="shared" si="60"/>
        <v>124.37</v>
      </c>
      <c r="F1978" s="2078">
        <f t="shared" si="61"/>
        <v>92446</v>
      </c>
      <c r="G1978" s="1529"/>
      <c r="H1978" s="2002">
        <v>117.16</v>
      </c>
      <c r="I1978" s="2002">
        <v>124.37</v>
      </c>
      <c r="J1978" s="1992"/>
    </row>
    <row r="1979" spans="2:10" ht="30">
      <c r="B1979" s="1733">
        <v>92447</v>
      </c>
      <c r="C1979" s="2004" t="s">
        <v>3151</v>
      </c>
      <c r="D1979" s="2003" t="s">
        <v>0</v>
      </c>
      <c r="E1979" s="2005">
        <f t="shared" si="60"/>
        <v>92.32</v>
      </c>
      <c r="F1979" s="2078">
        <f t="shared" si="61"/>
        <v>92447</v>
      </c>
      <c r="G1979" s="1529"/>
      <c r="H1979" s="2005">
        <v>86.6</v>
      </c>
      <c r="I1979" s="2005">
        <v>92.32</v>
      </c>
      <c r="J1979" s="1992"/>
    </row>
    <row r="1980" spans="2:10" ht="30">
      <c r="B1980" s="1734">
        <v>92448</v>
      </c>
      <c r="C1980" s="1994" t="s">
        <v>3152</v>
      </c>
      <c r="D1980" s="1993" t="s">
        <v>0</v>
      </c>
      <c r="E1980" s="2002">
        <f t="shared" si="60"/>
        <v>76.13</v>
      </c>
      <c r="F1980" s="2078">
        <f t="shared" si="61"/>
        <v>92448</v>
      </c>
      <c r="G1980" s="1529"/>
      <c r="H1980" s="2002">
        <v>71.430000000000007</v>
      </c>
      <c r="I1980" s="2002">
        <v>76.13</v>
      </c>
      <c r="J1980" s="1992"/>
    </row>
    <row r="1981" spans="2:10" ht="30">
      <c r="B1981" s="1733">
        <v>92449</v>
      </c>
      <c r="C1981" s="2004" t="s">
        <v>3153</v>
      </c>
      <c r="D1981" s="2003" t="s">
        <v>0</v>
      </c>
      <c r="E1981" s="2005">
        <f t="shared" si="60"/>
        <v>155.76</v>
      </c>
      <c r="F1981" s="2078">
        <f t="shared" si="61"/>
        <v>92449</v>
      </c>
      <c r="G1981" s="1529"/>
      <c r="H1981" s="2005">
        <v>148.47999999999999</v>
      </c>
      <c r="I1981" s="2005">
        <v>155.76</v>
      </c>
      <c r="J1981" s="1992"/>
    </row>
    <row r="1982" spans="2:10" ht="30">
      <c r="B1982" s="1734">
        <v>92450</v>
      </c>
      <c r="C1982" s="1994" t="s">
        <v>3154</v>
      </c>
      <c r="D1982" s="1993" t="s">
        <v>0</v>
      </c>
      <c r="E1982" s="2002">
        <f t="shared" si="60"/>
        <v>192.15</v>
      </c>
      <c r="F1982" s="2078">
        <f t="shared" si="61"/>
        <v>92450</v>
      </c>
      <c r="G1982" s="1529"/>
      <c r="H1982" s="2002">
        <v>184.88</v>
      </c>
      <c r="I1982" s="2002">
        <v>192.15</v>
      </c>
      <c r="J1982" s="1992"/>
    </row>
    <row r="1983" spans="2:10" ht="30">
      <c r="B1983" s="1733">
        <v>92451</v>
      </c>
      <c r="C1983" s="2004" t="s">
        <v>3155</v>
      </c>
      <c r="D1983" s="2003" t="s">
        <v>0</v>
      </c>
      <c r="E1983" s="2005">
        <f t="shared" si="60"/>
        <v>107.92</v>
      </c>
      <c r="F1983" s="2078">
        <f t="shared" si="61"/>
        <v>92451</v>
      </c>
      <c r="G1983" s="1529"/>
      <c r="H1983" s="2005">
        <v>102.69</v>
      </c>
      <c r="I1983" s="2005">
        <v>107.92</v>
      </c>
      <c r="J1983" s="1992"/>
    </row>
    <row r="1984" spans="2:10" ht="30">
      <c r="B1984" s="1734">
        <v>92452</v>
      </c>
      <c r="C1984" s="1994" t="s">
        <v>3156</v>
      </c>
      <c r="D1984" s="1993" t="s">
        <v>0</v>
      </c>
      <c r="E1984" s="2002">
        <f t="shared" si="60"/>
        <v>104.22</v>
      </c>
      <c r="F1984" s="2078">
        <f t="shared" si="61"/>
        <v>92452</v>
      </c>
      <c r="G1984" s="1529"/>
      <c r="H1984" s="2002">
        <v>98.31</v>
      </c>
      <c r="I1984" s="2002">
        <v>104.22</v>
      </c>
      <c r="J1984" s="1992"/>
    </row>
    <row r="1985" spans="2:10" ht="30">
      <c r="B1985" s="1733">
        <v>92453</v>
      </c>
      <c r="C1985" s="2004" t="s">
        <v>3157</v>
      </c>
      <c r="D1985" s="2003" t="s">
        <v>0</v>
      </c>
      <c r="E1985" s="2005">
        <f t="shared" si="60"/>
        <v>133.47999999999999</v>
      </c>
      <c r="F1985" s="2078">
        <f t="shared" si="61"/>
        <v>92453</v>
      </c>
      <c r="G1985" s="1529"/>
      <c r="H1985" s="2005">
        <v>127.17</v>
      </c>
      <c r="I1985" s="2005">
        <v>133.47999999999999</v>
      </c>
      <c r="J1985" s="1992"/>
    </row>
    <row r="1986" spans="2:10" ht="30">
      <c r="B1986" s="1734">
        <v>92454</v>
      </c>
      <c r="C1986" s="1994" t="s">
        <v>3158</v>
      </c>
      <c r="D1986" s="1993" t="s">
        <v>0</v>
      </c>
      <c r="E1986" s="2002">
        <f t="shared" si="60"/>
        <v>210.79</v>
      </c>
      <c r="F1986" s="2078">
        <f t="shared" si="61"/>
        <v>92454</v>
      </c>
      <c r="G1986" s="1529"/>
      <c r="H1986" s="2002">
        <v>204.53</v>
      </c>
      <c r="I1986" s="2002">
        <v>210.79</v>
      </c>
      <c r="J1986" s="1992"/>
    </row>
    <row r="1987" spans="2:10" ht="30">
      <c r="B1987" s="1733">
        <v>92455</v>
      </c>
      <c r="C1987" s="2004" t="s">
        <v>3159</v>
      </c>
      <c r="D1987" s="2003" t="s">
        <v>0</v>
      </c>
      <c r="E1987" s="2005">
        <f t="shared" ref="E1987:E2050" si="62">IF($K$2=$H$1,H1987,I1987)</f>
        <v>88.58</v>
      </c>
      <c r="F1987" s="2078">
        <f t="shared" ref="F1987:F2050" si="63">IF(LEN($B1987)=7,CONCATENATE(MID($B1987,1,6),"00",RIGHT($B1987,1)),IF(LEN($B1987)=8,CONCATENATE(MID($B1987,1,6),"0",RIGHT($B1987,2)),$B1987))</f>
        <v>92455</v>
      </c>
      <c r="G1987" s="1529"/>
      <c r="H1987" s="2005">
        <v>84.19</v>
      </c>
      <c r="I1987" s="2005">
        <v>88.58</v>
      </c>
      <c r="J1987" s="1992"/>
    </row>
    <row r="1988" spans="2:10" ht="30">
      <c r="B1988" s="1734">
        <v>92456</v>
      </c>
      <c r="C1988" s="1994" t="s">
        <v>3160</v>
      </c>
      <c r="D1988" s="1993" t="s">
        <v>0</v>
      </c>
      <c r="E1988" s="2002">
        <f t="shared" si="62"/>
        <v>89.08</v>
      </c>
      <c r="F1988" s="2078">
        <f t="shared" si="63"/>
        <v>92456</v>
      </c>
      <c r="G1988" s="1529"/>
      <c r="H1988" s="2002">
        <v>84.08</v>
      </c>
      <c r="I1988" s="2002">
        <v>89.08</v>
      </c>
      <c r="J1988" s="1992"/>
    </row>
    <row r="1989" spans="2:10" ht="30">
      <c r="B1989" s="1733">
        <v>92457</v>
      </c>
      <c r="C1989" s="2004" t="s">
        <v>3161</v>
      </c>
      <c r="D1989" s="2003" t="s">
        <v>0</v>
      </c>
      <c r="E1989" s="2005">
        <f t="shared" si="62"/>
        <v>115.61</v>
      </c>
      <c r="F1989" s="2078">
        <f t="shared" si="63"/>
        <v>92457</v>
      </c>
      <c r="G1989" s="1529"/>
      <c r="H1989" s="2005">
        <v>110.07</v>
      </c>
      <c r="I1989" s="2005">
        <v>115.61</v>
      </c>
      <c r="J1989" s="1992"/>
    </row>
    <row r="1990" spans="2:10" ht="30">
      <c r="B1990" s="1734">
        <v>92458</v>
      </c>
      <c r="C1990" s="1994" t="s">
        <v>3162</v>
      </c>
      <c r="D1990" s="1993" t="s">
        <v>0</v>
      </c>
      <c r="E1990" s="2002">
        <f t="shared" si="62"/>
        <v>198.59</v>
      </c>
      <c r="F1990" s="2078">
        <f t="shared" si="63"/>
        <v>92458</v>
      </c>
      <c r="G1990" s="1529"/>
      <c r="H1990" s="2002">
        <v>193.06</v>
      </c>
      <c r="I1990" s="2002">
        <v>198.59</v>
      </c>
      <c r="J1990" s="1992"/>
    </row>
    <row r="1991" spans="2:10" ht="30">
      <c r="B1991" s="1733">
        <v>92459</v>
      </c>
      <c r="C1991" s="2004" t="s">
        <v>3163</v>
      </c>
      <c r="D1991" s="2003" t="s">
        <v>0</v>
      </c>
      <c r="E1991" s="2005">
        <f t="shared" si="62"/>
        <v>74.94</v>
      </c>
      <c r="F1991" s="2078">
        <f t="shared" si="63"/>
        <v>92459</v>
      </c>
      <c r="G1991" s="1529"/>
      <c r="H1991" s="2005">
        <v>71.16</v>
      </c>
      <c r="I1991" s="2005">
        <v>74.94</v>
      </c>
      <c r="J1991" s="1992"/>
    </row>
    <row r="1992" spans="2:10" ht="30">
      <c r="B1992" s="1734">
        <v>92460</v>
      </c>
      <c r="C1992" s="1994" t="s">
        <v>3164</v>
      </c>
      <c r="D1992" s="1993" t="s">
        <v>0</v>
      </c>
      <c r="E1992" s="2002">
        <f t="shared" si="62"/>
        <v>73.180000000000007</v>
      </c>
      <c r="F1992" s="2078">
        <f t="shared" si="63"/>
        <v>92460</v>
      </c>
      <c r="G1992" s="1529"/>
      <c r="H1992" s="2002">
        <v>68.819999999999993</v>
      </c>
      <c r="I1992" s="2002">
        <v>73.180000000000007</v>
      </c>
      <c r="J1992" s="1992"/>
    </row>
    <row r="1993" spans="2:10" ht="30">
      <c r="B1993" s="1733">
        <v>92461</v>
      </c>
      <c r="C1993" s="2004" t="s">
        <v>3165</v>
      </c>
      <c r="D1993" s="2003" t="s">
        <v>0</v>
      </c>
      <c r="E1993" s="2005">
        <f t="shared" si="62"/>
        <v>106.17</v>
      </c>
      <c r="F1993" s="2078">
        <f t="shared" si="63"/>
        <v>92461</v>
      </c>
      <c r="G1993" s="1529"/>
      <c r="H1993" s="2005">
        <v>101.12</v>
      </c>
      <c r="I1993" s="2005">
        <v>106.17</v>
      </c>
      <c r="J1993" s="1992"/>
    </row>
    <row r="1994" spans="2:10" ht="30">
      <c r="B1994" s="1734">
        <v>92462</v>
      </c>
      <c r="C1994" s="1994" t="s">
        <v>3166</v>
      </c>
      <c r="D1994" s="1993" t="s">
        <v>0</v>
      </c>
      <c r="E1994" s="2002">
        <f t="shared" si="62"/>
        <v>190.73</v>
      </c>
      <c r="F1994" s="2078">
        <f t="shared" si="63"/>
        <v>92462</v>
      </c>
      <c r="G1994" s="1529"/>
      <c r="H1994" s="2002">
        <v>185.74</v>
      </c>
      <c r="I1994" s="2002">
        <v>190.73</v>
      </c>
      <c r="J1994" s="1992"/>
    </row>
    <row r="1995" spans="2:10" ht="30">
      <c r="B1995" s="1733">
        <v>92463</v>
      </c>
      <c r="C1995" s="2004" t="s">
        <v>3167</v>
      </c>
      <c r="D1995" s="2003" t="s">
        <v>0</v>
      </c>
      <c r="E1995" s="2005">
        <f t="shared" si="62"/>
        <v>67.569999999999993</v>
      </c>
      <c r="F1995" s="2078">
        <f t="shared" si="63"/>
        <v>92463</v>
      </c>
      <c r="G1995" s="1529"/>
      <c r="H1995" s="2005">
        <v>64.17</v>
      </c>
      <c r="I1995" s="2005">
        <v>67.569999999999993</v>
      </c>
      <c r="J1995" s="1992"/>
    </row>
    <row r="1996" spans="2:10" ht="30">
      <c r="B1996" s="1734">
        <v>92464</v>
      </c>
      <c r="C1996" s="1994" t="s">
        <v>3168</v>
      </c>
      <c r="D1996" s="1993" t="s">
        <v>0</v>
      </c>
      <c r="E1996" s="2002">
        <f t="shared" si="62"/>
        <v>69.86</v>
      </c>
      <c r="F1996" s="2078">
        <f t="shared" si="63"/>
        <v>92464</v>
      </c>
      <c r="G1996" s="1529"/>
      <c r="H1996" s="2002">
        <v>65.930000000000007</v>
      </c>
      <c r="I1996" s="2002">
        <v>69.86</v>
      </c>
      <c r="J1996" s="1992"/>
    </row>
    <row r="1997" spans="2:10" ht="30">
      <c r="B1997" s="1733">
        <v>92465</v>
      </c>
      <c r="C1997" s="2004" t="s">
        <v>3169</v>
      </c>
      <c r="D1997" s="2003" t="s">
        <v>0</v>
      </c>
      <c r="E1997" s="2005">
        <f t="shared" si="62"/>
        <v>84.01</v>
      </c>
      <c r="F1997" s="2078">
        <f t="shared" si="63"/>
        <v>92465</v>
      </c>
      <c r="G1997" s="1529"/>
      <c r="H1997" s="2005">
        <v>79.81</v>
      </c>
      <c r="I1997" s="2005">
        <v>84.01</v>
      </c>
      <c r="J1997" s="1992"/>
    </row>
    <row r="1998" spans="2:10" ht="30">
      <c r="B1998" s="1734">
        <v>92466</v>
      </c>
      <c r="C1998" s="1994" t="s">
        <v>3170</v>
      </c>
      <c r="D1998" s="1993" t="s">
        <v>0</v>
      </c>
      <c r="E1998" s="2002">
        <f t="shared" si="62"/>
        <v>184.58</v>
      </c>
      <c r="F1998" s="2078">
        <f t="shared" si="63"/>
        <v>92466</v>
      </c>
      <c r="G1998" s="1529"/>
      <c r="H1998" s="2002">
        <v>180.11</v>
      </c>
      <c r="I1998" s="2002">
        <v>184.58</v>
      </c>
      <c r="J1998" s="1992"/>
    </row>
    <row r="1999" spans="2:10" ht="30">
      <c r="B1999" s="1733">
        <v>92467</v>
      </c>
      <c r="C1999" s="2004" t="s">
        <v>3171</v>
      </c>
      <c r="D1999" s="2003" t="s">
        <v>0</v>
      </c>
      <c r="E1999" s="2005">
        <f t="shared" si="62"/>
        <v>54.61</v>
      </c>
      <c r="F1999" s="2078">
        <f t="shared" si="63"/>
        <v>92467</v>
      </c>
      <c r="G1999" s="1529"/>
      <c r="H1999" s="2005">
        <v>51.77</v>
      </c>
      <c r="I1999" s="2005">
        <v>54.61</v>
      </c>
      <c r="J1999" s="1992"/>
    </row>
    <row r="2000" spans="2:10" ht="30">
      <c r="B2000" s="1734">
        <v>92468</v>
      </c>
      <c r="C2000" s="1994" t="s">
        <v>3172</v>
      </c>
      <c r="D2000" s="1993" t="s">
        <v>0</v>
      </c>
      <c r="E2000" s="2002">
        <f t="shared" si="62"/>
        <v>64.09</v>
      </c>
      <c r="F2000" s="2078">
        <f t="shared" si="63"/>
        <v>92468</v>
      </c>
      <c r="G2000" s="1529"/>
      <c r="H2000" s="2002">
        <v>60.63</v>
      </c>
      <c r="I2000" s="2002">
        <v>64.09</v>
      </c>
      <c r="J2000" s="1992"/>
    </row>
    <row r="2001" spans="2:10" ht="30">
      <c r="B2001" s="1733">
        <v>92469</v>
      </c>
      <c r="C2001" s="2004" t="s">
        <v>3173</v>
      </c>
      <c r="D2001" s="2003" t="s">
        <v>0</v>
      </c>
      <c r="E2001" s="2005">
        <f t="shared" si="62"/>
        <v>76.42</v>
      </c>
      <c r="F2001" s="2078">
        <f t="shared" si="63"/>
        <v>92469</v>
      </c>
      <c r="G2001" s="1529"/>
      <c r="H2001" s="2005">
        <v>72.55</v>
      </c>
      <c r="I2001" s="2005">
        <v>76.42</v>
      </c>
      <c r="J2001" s="1992"/>
    </row>
    <row r="2002" spans="2:10" ht="30">
      <c r="B2002" s="1734">
        <v>92470</v>
      </c>
      <c r="C2002" s="1994" t="s">
        <v>3174</v>
      </c>
      <c r="D2002" s="1993" t="s">
        <v>0</v>
      </c>
      <c r="E2002" s="2002">
        <f t="shared" si="62"/>
        <v>180.2</v>
      </c>
      <c r="F2002" s="2078">
        <f t="shared" si="63"/>
        <v>92470</v>
      </c>
      <c r="G2002" s="1529"/>
      <c r="H2002" s="2002">
        <v>176.09</v>
      </c>
      <c r="I2002" s="2002">
        <v>180.2</v>
      </c>
      <c r="J2002" s="1992"/>
    </row>
    <row r="2003" spans="2:10" ht="30">
      <c r="B2003" s="1733">
        <v>92471</v>
      </c>
      <c r="C2003" s="2004" t="s">
        <v>3175</v>
      </c>
      <c r="D2003" s="2003" t="s">
        <v>0</v>
      </c>
      <c r="E2003" s="2005">
        <f t="shared" si="62"/>
        <v>49.73</v>
      </c>
      <c r="F2003" s="2078">
        <f t="shared" si="63"/>
        <v>92471</v>
      </c>
      <c r="G2003" s="1529"/>
      <c r="H2003" s="2005">
        <v>47.12</v>
      </c>
      <c r="I2003" s="2005">
        <v>49.73</v>
      </c>
      <c r="J2003" s="1992"/>
    </row>
    <row r="2004" spans="2:10" ht="30">
      <c r="B2004" s="1734">
        <v>92472</v>
      </c>
      <c r="C2004" s="1994" t="s">
        <v>3176</v>
      </c>
      <c r="D2004" s="1993" t="s">
        <v>0</v>
      </c>
      <c r="E2004" s="2002">
        <f t="shared" si="62"/>
        <v>60.34</v>
      </c>
      <c r="F2004" s="2078">
        <f t="shared" si="63"/>
        <v>92472</v>
      </c>
      <c r="G2004" s="1529"/>
      <c r="H2004" s="2002">
        <v>57.14</v>
      </c>
      <c r="I2004" s="2002">
        <v>60.34</v>
      </c>
      <c r="J2004" s="1992"/>
    </row>
    <row r="2005" spans="2:10" ht="30">
      <c r="B2005" s="1733">
        <v>92473</v>
      </c>
      <c r="C2005" s="2004" t="s">
        <v>3177</v>
      </c>
      <c r="D2005" s="2003" t="s">
        <v>0</v>
      </c>
      <c r="E2005" s="2005">
        <f t="shared" si="62"/>
        <v>70.209999999999994</v>
      </c>
      <c r="F2005" s="2078">
        <f t="shared" si="63"/>
        <v>92473</v>
      </c>
      <c r="G2005" s="1529"/>
      <c r="H2005" s="2005">
        <v>66.67</v>
      </c>
      <c r="I2005" s="2005">
        <v>70.209999999999994</v>
      </c>
      <c r="J2005" s="1992"/>
    </row>
    <row r="2006" spans="2:10" ht="30">
      <c r="B2006" s="1734">
        <v>92474</v>
      </c>
      <c r="C2006" s="1994" t="s">
        <v>3178</v>
      </c>
      <c r="D2006" s="1993" t="s">
        <v>0</v>
      </c>
      <c r="E2006" s="2002">
        <f t="shared" si="62"/>
        <v>176.39</v>
      </c>
      <c r="F2006" s="2078">
        <f t="shared" si="63"/>
        <v>92474</v>
      </c>
      <c r="G2006" s="1529"/>
      <c r="H2006" s="2002">
        <v>172.6</v>
      </c>
      <c r="I2006" s="2002">
        <v>176.39</v>
      </c>
      <c r="J2006" s="1992"/>
    </row>
    <row r="2007" spans="2:10" ht="30">
      <c r="B2007" s="1733">
        <v>92475</v>
      </c>
      <c r="C2007" s="2004" t="s">
        <v>3179</v>
      </c>
      <c r="D2007" s="2003" t="s">
        <v>0</v>
      </c>
      <c r="E2007" s="2005">
        <f t="shared" si="62"/>
        <v>45.73</v>
      </c>
      <c r="F2007" s="2078">
        <f t="shared" si="63"/>
        <v>92475</v>
      </c>
      <c r="G2007" s="1529"/>
      <c r="H2007" s="2005">
        <v>43.34</v>
      </c>
      <c r="I2007" s="2005">
        <v>45.73</v>
      </c>
      <c r="J2007" s="1992"/>
    </row>
    <row r="2008" spans="2:10" ht="30">
      <c r="B2008" s="1734">
        <v>92476</v>
      </c>
      <c r="C2008" s="1994" t="s">
        <v>3180</v>
      </c>
      <c r="D2008" s="1993" t="s">
        <v>0</v>
      </c>
      <c r="E2008" s="2002">
        <f t="shared" si="62"/>
        <v>57.12</v>
      </c>
      <c r="F2008" s="2078">
        <f t="shared" si="63"/>
        <v>92476</v>
      </c>
      <c r="G2008" s="1529"/>
      <c r="H2008" s="2002">
        <v>54.18</v>
      </c>
      <c r="I2008" s="2002">
        <v>57.12</v>
      </c>
      <c r="J2008" s="1992"/>
    </row>
    <row r="2009" spans="2:10" ht="30">
      <c r="B2009" s="1733">
        <v>92477</v>
      </c>
      <c r="C2009" s="2004" t="s">
        <v>3181</v>
      </c>
      <c r="D2009" s="2003" t="s">
        <v>0</v>
      </c>
      <c r="E2009" s="2005">
        <f t="shared" si="62"/>
        <v>57.13</v>
      </c>
      <c r="F2009" s="2078">
        <f t="shared" si="63"/>
        <v>92477</v>
      </c>
      <c r="G2009" s="1529"/>
      <c r="H2009" s="2005">
        <v>54.19</v>
      </c>
      <c r="I2009" s="2005">
        <v>57.13</v>
      </c>
      <c r="J2009" s="1992"/>
    </row>
    <row r="2010" spans="2:10" ht="30">
      <c r="B2010" s="1734">
        <v>92478</v>
      </c>
      <c r="C2010" s="1994" t="s">
        <v>3182</v>
      </c>
      <c r="D2010" s="1993" t="s">
        <v>0</v>
      </c>
      <c r="E2010" s="2002">
        <f t="shared" si="62"/>
        <v>168.99</v>
      </c>
      <c r="F2010" s="2078">
        <f t="shared" si="63"/>
        <v>92478</v>
      </c>
      <c r="G2010" s="1529"/>
      <c r="H2010" s="2002">
        <v>165.78</v>
      </c>
      <c r="I2010" s="2002">
        <v>168.99</v>
      </c>
      <c r="J2010" s="1992"/>
    </row>
    <row r="2011" spans="2:10" ht="30">
      <c r="B2011" s="1733">
        <v>92479</v>
      </c>
      <c r="C2011" s="2004" t="s">
        <v>3183</v>
      </c>
      <c r="D2011" s="2003" t="s">
        <v>0</v>
      </c>
      <c r="E2011" s="2005">
        <f t="shared" si="62"/>
        <v>37.29</v>
      </c>
      <c r="F2011" s="2078">
        <f t="shared" si="63"/>
        <v>92479</v>
      </c>
      <c r="G2011" s="1529"/>
      <c r="H2011" s="2005">
        <v>35.31</v>
      </c>
      <c r="I2011" s="2005">
        <v>37.29</v>
      </c>
      <c r="J2011" s="1992"/>
    </row>
    <row r="2012" spans="2:10" ht="30">
      <c r="B2012" s="1734">
        <v>92480</v>
      </c>
      <c r="C2012" s="1994" t="s">
        <v>3184</v>
      </c>
      <c r="D2012" s="1993" t="s">
        <v>0</v>
      </c>
      <c r="E2012" s="2002">
        <f t="shared" si="62"/>
        <v>50.79</v>
      </c>
      <c r="F2012" s="2078">
        <f t="shared" si="63"/>
        <v>92480</v>
      </c>
      <c r="G2012" s="1529"/>
      <c r="H2012" s="2002">
        <v>48.29</v>
      </c>
      <c r="I2012" s="2002">
        <v>50.79</v>
      </c>
      <c r="J2012" s="1992"/>
    </row>
    <row r="2013" spans="2:10" ht="30">
      <c r="B2013" s="1733">
        <v>92481</v>
      </c>
      <c r="C2013" s="2004" t="s">
        <v>943</v>
      </c>
      <c r="D2013" s="2003" t="s">
        <v>0</v>
      </c>
      <c r="E2013" s="2005">
        <f t="shared" si="62"/>
        <v>159.19</v>
      </c>
      <c r="F2013" s="2078">
        <f t="shared" si="63"/>
        <v>92481</v>
      </c>
      <c r="G2013" s="1529"/>
      <c r="H2013" s="2005">
        <v>148.63999999999999</v>
      </c>
      <c r="I2013" s="2005">
        <v>159.19</v>
      </c>
      <c r="J2013" s="1992"/>
    </row>
    <row r="2014" spans="2:10" ht="30">
      <c r="B2014" s="1734">
        <v>92482</v>
      </c>
      <c r="C2014" s="1994" t="s">
        <v>3185</v>
      </c>
      <c r="D2014" s="1993" t="s">
        <v>0</v>
      </c>
      <c r="E2014" s="2002">
        <f t="shared" si="62"/>
        <v>148.75</v>
      </c>
      <c r="F2014" s="2078">
        <f t="shared" si="63"/>
        <v>92482</v>
      </c>
      <c r="G2014" s="1529"/>
      <c r="H2014" s="2002">
        <v>139.27000000000001</v>
      </c>
      <c r="I2014" s="2002">
        <v>148.75</v>
      </c>
      <c r="J2014" s="1992"/>
    </row>
    <row r="2015" spans="2:10" ht="30">
      <c r="B2015" s="1733">
        <v>92483</v>
      </c>
      <c r="C2015" s="2004" t="s">
        <v>944</v>
      </c>
      <c r="D2015" s="2003" t="s">
        <v>0</v>
      </c>
      <c r="E2015" s="2005">
        <f t="shared" si="62"/>
        <v>126.33</v>
      </c>
      <c r="F2015" s="2078">
        <f t="shared" si="63"/>
        <v>92483</v>
      </c>
      <c r="G2015" s="1529"/>
      <c r="H2015" s="2005">
        <v>117.02</v>
      </c>
      <c r="I2015" s="2005">
        <v>126.33</v>
      </c>
      <c r="J2015" s="1992"/>
    </row>
    <row r="2016" spans="2:10" ht="30">
      <c r="B2016" s="1734">
        <v>92484</v>
      </c>
      <c r="C2016" s="1994" t="s">
        <v>3186</v>
      </c>
      <c r="D2016" s="1993" t="s">
        <v>0</v>
      </c>
      <c r="E2016" s="2002">
        <f t="shared" si="62"/>
        <v>117.09</v>
      </c>
      <c r="F2016" s="2078">
        <f t="shared" si="63"/>
        <v>92484</v>
      </c>
      <c r="G2016" s="1529"/>
      <c r="H2016" s="2002">
        <v>108.74</v>
      </c>
      <c r="I2016" s="2002">
        <v>117.09</v>
      </c>
      <c r="J2016" s="1992"/>
    </row>
    <row r="2017" spans="2:10" ht="30">
      <c r="B2017" s="1733">
        <v>92485</v>
      </c>
      <c r="C2017" s="2004" t="s">
        <v>945</v>
      </c>
      <c r="D2017" s="2003" t="s">
        <v>0</v>
      </c>
      <c r="E2017" s="2005">
        <f t="shared" si="62"/>
        <v>93.11</v>
      </c>
      <c r="F2017" s="2078">
        <f t="shared" si="63"/>
        <v>92485</v>
      </c>
      <c r="G2017" s="1529"/>
      <c r="H2017" s="2005">
        <v>85.93</v>
      </c>
      <c r="I2017" s="2005">
        <v>93.11</v>
      </c>
      <c r="J2017" s="1992"/>
    </row>
    <row r="2018" spans="2:10" ht="30">
      <c r="B2018" s="1734">
        <v>92486</v>
      </c>
      <c r="C2018" s="1994" t="s">
        <v>3187</v>
      </c>
      <c r="D2018" s="1993" t="s">
        <v>0</v>
      </c>
      <c r="E2018" s="2002">
        <f t="shared" si="62"/>
        <v>86.01</v>
      </c>
      <c r="F2018" s="2078">
        <f t="shared" si="63"/>
        <v>92486</v>
      </c>
      <c r="G2018" s="1529"/>
      <c r="H2018" s="2002">
        <v>79.56</v>
      </c>
      <c r="I2018" s="2002">
        <v>86.01</v>
      </c>
      <c r="J2018" s="1992"/>
    </row>
    <row r="2019" spans="2:10" ht="30">
      <c r="B2019" s="1733">
        <v>92487</v>
      </c>
      <c r="C2019" s="2004" t="s">
        <v>3188</v>
      </c>
      <c r="D2019" s="2003" t="s">
        <v>0</v>
      </c>
      <c r="E2019" s="2005">
        <f t="shared" si="62"/>
        <v>72.08</v>
      </c>
      <c r="F2019" s="2078">
        <f t="shared" si="63"/>
        <v>92487</v>
      </c>
      <c r="G2019" s="1529"/>
      <c r="H2019" s="2005">
        <v>69.02</v>
      </c>
      <c r="I2019" s="2005">
        <v>72.08</v>
      </c>
      <c r="J2019" s="1992"/>
    </row>
    <row r="2020" spans="2:10" ht="30">
      <c r="B2020" s="1734">
        <v>92488</v>
      </c>
      <c r="C2020" s="1994" t="s">
        <v>3189</v>
      </c>
      <c r="D2020" s="1993" t="s">
        <v>0</v>
      </c>
      <c r="E2020" s="2002">
        <f t="shared" si="62"/>
        <v>69.63</v>
      </c>
      <c r="F2020" s="2078">
        <f t="shared" si="63"/>
        <v>92488</v>
      </c>
      <c r="G2020" s="1529"/>
      <c r="H2020" s="2002">
        <v>66.83</v>
      </c>
      <c r="I2020" s="2002">
        <v>69.63</v>
      </c>
      <c r="J2020" s="1992"/>
    </row>
    <row r="2021" spans="2:10" ht="30">
      <c r="B2021" s="1733">
        <v>92489</v>
      </c>
      <c r="C2021" s="2004" t="s">
        <v>3190</v>
      </c>
      <c r="D2021" s="2003" t="s">
        <v>0</v>
      </c>
      <c r="E2021" s="2005">
        <f t="shared" si="62"/>
        <v>40.72</v>
      </c>
      <c r="F2021" s="2078">
        <f t="shared" si="63"/>
        <v>92489</v>
      </c>
      <c r="G2021" s="1529"/>
      <c r="H2021" s="2005">
        <v>38.479999999999997</v>
      </c>
      <c r="I2021" s="2005">
        <v>40.72</v>
      </c>
      <c r="J2021" s="1992"/>
    </row>
    <row r="2022" spans="2:10" ht="30">
      <c r="B2022" s="1734">
        <v>92490</v>
      </c>
      <c r="C2022" s="1994" t="s">
        <v>3191</v>
      </c>
      <c r="D2022" s="1993" t="s">
        <v>0</v>
      </c>
      <c r="E2022" s="2002">
        <f t="shared" si="62"/>
        <v>38.479999999999997</v>
      </c>
      <c r="F2022" s="2078">
        <f t="shared" si="63"/>
        <v>92490</v>
      </c>
      <c r="G2022" s="1529"/>
      <c r="H2022" s="2002">
        <v>36.46</v>
      </c>
      <c r="I2022" s="2002">
        <v>38.479999999999997</v>
      </c>
      <c r="J2022" s="1992"/>
    </row>
    <row r="2023" spans="2:10" ht="30">
      <c r="B2023" s="1733">
        <v>92491</v>
      </c>
      <c r="C2023" s="2004" t="s">
        <v>3192</v>
      </c>
      <c r="D2023" s="2003" t="s">
        <v>0</v>
      </c>
      <c r="E2023" s="2005">
        <f t="shared" si="62"/>
        <v>69.680000000000007</v>
      </c>
      <c r="F2023" s="2078">
        <f t="shared" si="63"/>
        <v>92491</v>
      </c>
      <c r="G2023" s="1529"/>
      <c r="H2023" s="2005">
        <v>66.78</v>
      </c>
      <c r="I2023" s="2005">
        <v>69.680000000000007</v>
      </c>
      <c r="J2023" s="1992"/>
    </row>
    <row r="2024" spans="2:10" ht="30">
      <c r="B2024" s="1734">
        <v>92492</v>
      </c>
      <c r="C2024" s="1994" t="s">
        <v>3193</v>
      </c>
      <c r="D2024" s="1993" t="s">
        <v>0</v>
      </c>
      <c r="E2024" s="2002">
        <f t="shared" si="62"/>
        <v>67.34</v>
      </c>
      <c r="F2024" s="2078">
        <f t="shared" si="63"/>
        <v>92492</v>
      </c>
      <c r="G2024" s="1529"/>
      <c r="H2024" s="2002">
        <v>64.69</v>
      </c>
      <c r="I2024" s="2002">
        <v>67.34</v>
      </c>
      <c r="J2024" s="1992"/>
    </row>
    <row r="2025" spans="2:10" ht="30">
      <c r="B2025" s="1733">
        <v>92493</v>
      </c>
      <c r="C2025" s="2004" t="s">
        <v>3194</v>
      </c>
      <c r="D2025" s="2003" t="s">
        <v>0</v>
      </c>
      <c r="E2025" s="2005">
        <f t="shared" si="62"/>
        <v>36.33</v>
      </c>
      <c r="F2025" s="2078">
        <f t="shared" si="63"/>
        <v>92493</v>
      </c>
      <c r="G2025" s="1529"/>
      <c r="H2025" s="2005">
        <v>34.21</v>
      </c>
      <c r="I2025" s="2005">
        <v>36.33</v>
      </c>
      <c r="J2025" s="1992"/>
    </row>
    <row r="2026" spans="2:10" ht="30">
      <c r="B2026" s="1734">
        <v>92494</v>
      </c>
      <c r="C2026" s="1994" t="s">
        <v>3195</v>
      </c>
      <c r="D2026" s="1993" t="s">
        <v>0</v>
      </c>
      <c r="E2026" s="2002">
        <f t="shared" si="62"/>
        <v>36.549999999999997</v>
      </c>
      <c r="F2026" s="2078">
        <f t="shared" si="63"/>
        <v>92494</v>
      </c>
      <c r="G2026" s="1529"/>
      <c r="H2026" s="2002">
        <v>34.64</v>
      </c>
      <c r="I2026" s="2002">
        <v>36.549999999999997</v>
      </c>
      <c r="J2026" s="1992"/>
    </row>
    <row r="2027" spans="2:10" ht="30">
      <c r="B2027" s="1733">
        <v>92495</v>
      </c>
      <c r="C2027" s="2004" t="s">
        <v>3196</v>
      </c>
      <c r="D2027" s="2003" t="s">
        <v>0</v>
      </c>
      <c r="E2027" s="2005">
        <f t="shared" si="62"/>
        <v>68.05</v>
      </c>
      <c r="F2027" s="2078">
        <f t="shared" si="63"/>
        <v>92495</v>
      </c>
      <c r="G2027" s="1529"/>
      <c r="H2027" s="2005">
        <v>65.25</v>
      </c>
      <c r="I2027" s="2005">
        <v>68.05</v>
      </c>
      <c r="J2027" s="1992"/>
    </row>
    <row r="2028" spans="2:10" ht="30">
      <c r="B2028" s="1734">
        <v>92496</v>
      </c>
      <c r="C2028" s="1994" t="s">
        <v>3197</v>
      </c>
      <c r="D2028" s="1993" t="s">
        <v>0</v>
      </c>
      <c r="E2028" s="2002">
        <f t="shared" si="62"/>
        <v>65.819999999999993</v>
      </c>
      <c r="F2028" s="2078">
        <f t="shared" si="63"/>
        <v>92496</v>
      </c>
      <c r="G2028" s="1529"/>
      <c r="H2028" s="2002">
        <v>63.25</v>
      </c>
      <c r="I2028" s="2002">
        <v>65.819999999999993</v>
      </c>
      <c r="J2028" s="1992"/>
    </row>
    <row r="2029" spans="2:10" ht="30">
      <c r="B2029" s="1733">
        <v>92497</v>
      </c>
      <c r="C2029" s="2004" t="s">
        <v>3198</v>
      </c>
      <c r="D2029" s="2003" t="s">
        <v>0</v>
      </c>
      <c r="E2029" s="2005">
        <f t="shared" si="62"/>
        <v>37.35</v>
      </c>
      <c r="F2029" s="2078">
        <f t="shared" si="63"/>
        <v>92497</v>
      </c>
      <c r="G2029" s="1529"/>
      <c r="H2029" s="2005">
        <v>35.299999999999997</v>
      </c>
      <c r="I2029" s="2005">
        <v>37.35</v>
      </c>
      <c r="J2029" s="1992"/>
    </row>
    <row r="2030" spans="2:10" ht="30">
      <c r="B2030" s="1734">
        <v>92498</v>
      </c>
      <c r="C2030" s="1994" t="s">
        <v>3199</v>
      </c>
      <c r="D2030" s="1993" t="s">
        <v>0</v>
      </c>
      <c r="E2030" s="2002">
        <f t="shared" si="62"/>
        <v>35.26</v>
      </c>
      <c r="F2030" s="2078">
        <f t="shared" si="63"/>
        <v>92498</v>
      </c>
      <c r="G2030" s="1529"/>
      <c r="H2030" s="2002">
        <v>33.42</v>
      </c>
      <c r="I2030" s="2002">
        <v>35.26</v>
      </c>
      <c r="J2030" s="1992"/>
    </row>
    <row r="2031" spans="2:10" ht="30">
      <c r="B2031" s="1733">
        <v>92499</v>
      </c>
      <c r="C2031" s="2004" t="s">
        <v>3200</v>
      </c>
      <c r="D2031" s="2003" t="s">
        <v>0</v>
      </c>
      <c r="E2031" s="2005">
        <f t="shared" si="62"/>
        <v>67.08</v>
      </c>
      <c r="F2031" s="2078">
        <f t="shared" si="63"/>
        <v>92499</v>
      </c>
      <c r="G2031" s="1529"/>
      <c r="H2031" s="2005">
        <v>64.349999999999994</v>
      </c>
      <c r="I2031" s="2005">
        <v>67.08</v>
      </c>
      <c r="J2031" s="1992"/>
    </row>
    <row r="2032" spans="2:10" ht="30">
      <c r="B2032" s="1734">
        <v>92500</v>
      </c>
      <c r="C2032" s="1994" t="s">
        <v>3201</v>
      </c>
      <c r="D2032" s="1993" t="s">
        <v>0</v>
      </c>
      <c r="E2032" s="2002">
        <f t="shared" si="62"/>
        <v>64.900000000000006</v>
      </c>
      <c r="F2032" s="2078">
        <f t="shared" si="63"/>
        <v>92500</v>
      </c>
      <c r="G2032" s="1529"/>
      <c r="H2032" s="2002">
        <v>62.39</v>
      </c>
      <c r="I2032" s="2002">
        <v>64.900000000000006</v>
      </c>
      <c r="J2032" s="1992"/>
    </row>
    <row r="2033" spans="2:10" ht="30">
      <c r="B2033" s="1733">
        <v>92501</v>
      </c>
      <c r="C2033" s="2004" t="s">
        <v>3202</v>
      </c>
      <c r="D2033" s="2003" t="s">
        <v>0</v>
      </c>
      <c r="E2033" s="2005">
        <f t="shared" si="62"/>
        <v>36.549999999999997</v>
      </c>
      <c r="F2033" s="2078">
        <f t="shared" si="63"/>
        <v>92501</v>
      </c>
      <c r="G2033" s="1529"/>
      <c r="H2033" s="2005">
        <v>34.54</v>
      </c>
      <c r="I2033" s="2005">
        <v>36.549999999999997</v>
      </c>
      <c r="J2033" s="1992"/>
    </row>
    <row r="2034" spans="2:10" ht="30">
      <c r="B2034" s="1734">
        <v>92502</v>
      </c>
      <c r="C2034" s="1994" t="s">
        <v>3203</v>
      </c>
      <c r="D2034" s="1993" t="s">
        <v>0</v>
      </c>
      <c r="E2034" s="2002">
        <f t="shared" si="62"/>
        <v>34.520000000000003</v>
      </c>
      <c r="F2034" s="2078">
        <f t="shared" si="63"/>
        <v>92502</v>
      </c>
      <c r="G2034" s="1529"/>
      <c r="H2034" s="2002">
        <v>32.729999999999997</v>
      </c>
      <c r="I2034" s="2002">
        <v>34.520000000000003</v>
      </c>
      <c r="J2034" s="1992"/>
    </row>
    <row r="2035" spans="2:10" ht="30">
      <c r="B2035" s="1733">
        <v>92503</v>
      </c>
      <c r="C2035" s="2004" t="s">
        <v>3204</v>
      </c>
      <c r="D2035" s="2003" t="s">
        <v>0</v>
      </c>
      <c r="E2035" s="2005">
        <f t="shared" si="62"/>
        <v>65.510000000000005</v>
      </c>
      <c r="F2035" s="2078">
        <f t="shared" si="63"/>
        <v>92503</v>
      </c>
      <c r="G2035" s="1529"/>
      <c r="H2035" s="2005">
        <v>62.89</v>
      </c>
      <c r="I2035" s="2005">
        <v>65.510000000000005</v>
      </c>
      <c r="J2035" s="1992"/>
    </row>
    <row r="2036" spans="2:10" ht="30">
      <c r="B2036" s="1734">
        <v>92504</v>
      </c>
      <c r="C2036" s="1994" t="s">
        <v>3205</v>
      </c>
      <c r="D2036" s="1993" t="s">
        <v>0</v>
      </c>
      <c r="E2036" s="2002">
        <f t="shared" si="62"/>
        <v>39.85</v>
      </c>
      <c r="F2036" s="2078">
        <f t="shared" si="63"/>
        <v>92504</v>
      </c>
      <c r="G2036" s="1529"/>
      <c r="H2036" s="2002">
        <v>37.450000000000003</v>
      </c>
      <c r="I2036" s="2002">
        <v>39.85</v>
      </c>
      <c r="J2036" s="1992"/>
    </row>
    <row r="2037" spans="2:10" ht="30">
      <c r="B2037" s="1733">
        <v>92505</v>
      </c>
      <c r="C2037" s="2004" t="s">
        <v>3206</v>
      </c>
      <c r="D2037" s="2003" t="s">
        <v>0</v>
      </c>
      <c r="E2037" s="2005">
        <f t="shared" si="62"/>
        <v>35.229999999999997</v>
      </c>
      <c r="F2037" s="2078">
        <f t="shared" si="63"/>
        <v>92505</v>
      </c>
      <c r="G2037" s="1529"/>
      <c r="H2037" s="2005">
        <v>33.299999999999997</v>
      </c>
      <c r="I2037" s="2005">
        <v>35.229999999999997</v>
      </c>
      <c r="J2037" s="1992"/>
    </row>
    <row r="2038" spans="2:10" ht="30">
      <c r="B2038" s="1734">
        <v>92506</v>
      </c>
      <c r="C2038" s="1994" t="s">
        <v>3207</v>
      </c>
      <c r="D2038" s="1993" t="s">
        <v>0</v>
      </c>
      <c r="E2038" s="2002">
        <f t="shared" si="62"/>
        <v>33.28</v>
      </c>
      <c r="F2038" s="2078">
        <f t="shared" si="63"/>
        <v>92506</v>
      </c>
      <c r="G2038" s="1529"/>
      <c r="H2038" s="2002">
        <v>31.56</v>
      </c>
      <c r="I2038" s="2002">
        <v>33.28</v>
      </c>
      <c r="J2038" s="1992"/>
    </row>
    <row r="2039" spans="2:10" ht="30">
      <c r="B2039" s="1733">
        <v>92507</v>
      </c>
      <c r="C2039" s="2004" t="s">
        <v>3208</v>
      </c>
      <c r="D2039" s="2003" t="s">
        <v>0</v>
      </c>
      <c r="E2039" s="2005">
        <f t="shared" si="62"/>
        <v>63.22</v>
      </c>
      <c r="F2039" s="2078">
        <f t="shared" si="63"/>
        <v>92507</v>
      </c>
      <c r="G2039" s="1529"/>
      <c r="H2039" s="2005">
        <v>60.22</v>
      </c>
      <c r="I2039" s="2005">
        <v>63.22</v>
      </c>
      <c r="J2039" s="1992"/>
    </row>
    <row r="2040" spans="2:10" ht="30">
      <c r="B2040" s="1734">
        <v>92508</v>
      </c>
      <c r="C2040" s="1994" t="s">
        <v>3209</v>
      </c>
      <c r="D2040" s="1993" t="s">
        <v>0</v>
      </c>
      <c r="E2040" s="2002">
        <f t="shared" si="62"/>
        <v>61.26</v>
      </c>
      <c r="F2040" s="2078">
        <f t="shared" si="63"/>
        <v>92508</v>
      </c>
      <c r="G2040" s="1529"/>
      <c r="H2040" s="2002">
        <v>58.47</v>
      </c>
      <c r="I2040" s="2002">
        <v>61.26</v>
      </c>
      <c r="J2040" s="1992"/>
    </row>
    <row r="2041" spans="2:10" ht="30">
      <c r="B2041" s="1733">
        <v>92509</v>
      </c>
      <c r="C2041" s="2004" t="s">
        <v>3210</v>
      </c>
      <c r="D2041" s="2003" t="s">
        <v>0</v>
      </c>
      <c r="E2041" s="2005">
        <f t="shared" si="62"/>
        <v>35.409999999999997</v>
      </c>
      <c r="F2041" s="2078">
        <f t="shared" si="63"/>
        <v>92509</v>
      </c>
      <c r="G2041" s="1529"/>
      <c r="H2041" s="2005">
        <v>33.58</v>
      </c>
      <c r="I2041" s="2005">
        <v>35.409999999999997</v>
      </c>
      <c r="J2041" s="1992"/>
    </row>
    <row r="2042" spans="2:10" ht="30">
      <c r="B2042" s="1734">
        <v>92510</v>
      </c>
      <c r="C2042" s="1994" t="s">
        <v>3211</v>
      </c>
      <c r="D2042" s="1993" t="s">
        <v>0</v>
      </c>
      <c r="E2042" s="2002">
        <f t="shared" si="62"/>
        <v>33.61</v>
      </c>
      <c r="F2042" s="2078">
        <f t="shared" si="63"/>
        <v>92510</v>
      </c>
      <c r="G2042" s="1529"/>
      <c r="H2042" s="2002">
        <v>31.97</v>
      </c>
      <c r="I2042" s="2002">
        <v>33.61</v>
      </c>
      <c r="J2042" s="1992"/>
    </row>
    <row r="2043" spans="2:10" ht="30">
      <c r="B2043" s="1733">
        <v>92511</v>
      </c>
      <c r="C2043" s="2004" t="s">
        <v>3212</v>
      </c>
      <c r="D2043" s="2003" t="s">
        <v>0</v>
      </c>
      <c r="E2043" s="2005">
        <f t="shared" si="62"/>
        <v>58.62</v>
      </c>
      <c r="F2043" s="2078">
        <f t="shared" si="63"/>
        <v>92511</v>
      </c>
      <c r="G2043" s="1529"/>
      <c r="H2043" s="2005">
        <v>56.32</v>
      </c>
      <c r="I2043" s="2005">
        <v>58.62</v>
      </c>
      <c r="J2043" s="1992"/>
    </row>
    <row r="2044" spans="2:10" ht="30">
      <c r="B2044" s="1734">
        <v>92512</v>
      </c>
      <c r="C2044" s="1994" t="s">
        <v>3213</v>
      </c>
      <c r="D2044" s="1993" t="s">
        <v>0</v>
      </c>
      <c r="E2044" s="2002">
        <f t="shared" si="62"/>
        <v>57.12</v>
      </c>
      <c r="F2044" s="2078">
        <f t="shared" si="63"/>
        <v>92512</v>
      </c>
      <c r="G2044" s="1529"/>
      <c r="H2044" s="2002">
        <v>54.98</v>
      </c>
      <c r="I2044" s="2002">
        <v>57.12</v>
      </c>
      <c r="J2044" s="1992"/>
    </row>
    <row r="2045" spans="2:10" ht="30">
      <c r="B2045" s="1733">
        <v>92513</v>
      </c>
      <c r="C2045" s="2004" t="s">
        <v>3214</v>
      </c>
      <c r="D2045" s="2003" t="s">
        <v>0</v>
      </c>
      <c r="E2045" s="2005">
        <f t="shared" si="62"/>
        <v>26.4</v>
      </c>
      <c r="F2045" s="2078">
        <f t="shared" si="63"/>
        <v>92513</v>
      </c>
      <c r="G2045" s="1529"/>
      <c r="H2045" s="2005">
        <v>25.01</v>
      </c>
      <c r="I2045" s="2005">
        <v>26.4</v>
      </c>
      <c r="J2045" s="1992"/>
    </row>
    <row r="2046" spans="2:10" ht="30">
      <c r="B2046" s="1734">
        <v>92514</v>
      </c>
      <c r="C2046" s="1994" t="s">
        <v>3215</v>
      </c>
      <c r="D2046" s="1993" t="s">
        <v>0</v>
      </c>
      <c r="E2046" s="2002">
        <f t="shared" si="62"/>
        <v>25.01</v>
      </c>
      <c r="F2046" s="2078">
        <f t="shared" si="63"/>
        <v>92514</v>
      </c>
      <c r="G2046" s="1529"/>
      <c r="H2046" s="2002">
        <v>23.76</v>
      </c>
      <c r="I2046" s="2002">
        <v>25.01</v>
      </c>
      <c r="J2046" s="1992"/>
    </row>
    <row r="2047" spans="2:10" ht="30">
      <c r="B2047" s="1733">
        <v>92515</v>
      </c>
      <c r="C2047" s="2004" t="s">
        <v>3216</v>
      </c>
      <c r="D2047" s="2003" t="s">
        <v>0</v>
      </c>
      <c r="E2047" s="2005">
        <f t="shared" si="62"/>
        <v>53.17</v>
      </c>
      <c r="F2047" s="2078">
        <f t="shared" si="63"/>
        <v>92515</v>
      </c>
      <c r="G2047" s="1529"/>
      <c r="H2047" s="2005">
        <v>51.18</v>
      </c>
      <c r="I2047" s="2005">
        <v>53.17</v>
      </c>
      <c r="J2047" s="1992"/>
    </row>
    <row r="2048" spans="2:10" ht="30">
      <c r="B2048" s="1734">
        <v>92516</v>
      </c>
      <c r="C2048" s="1994" t="s">
        <v>3217</v>
      </c>
      <c r="D2048" s="1993" t="s">
        <v>0</v>
      </c>
      <c r="E2048" s="2002">
        <f t="shared" si="62"/>
        <v>51.88</v>
      </c>
      <c r="F2048" s="2078">
        <f t="shared" si="63"/>
        <v>92516</v>
      </c>
      <c r="G2048" s="1529"/>
      <c r="H2048" s="2002">
        <v>50.02</v>
      </c>
      <c r="I2048" s="2002">
        <v>51.88</v>
      </c>
      <c r="J2048" s="1992"/>
    </row>
    <row r="2049" spans="2:10" ht="30">
      <c r="B2049" s="1733">
        <v>92517</v>
      </c>
      <c r="C2049" s="2004" t="s">
        <v>3218</v>
      </c>
      <c r="D2049" s="2003" t="s">
        <v>0</v>
      </c>
      <c r="E2049" s="2005">
        <f t="shared" si="62"/>
        <v>22.12</v>
      </c>
      <c r="F2049" s="2078">
        <f t="shared" si="63"/>
        <v>92517</v>
      </c>
      <c r="G2049" s="1529"/>
      <c r="H2049" s="2005">
        <v>20.92</v>
      </c>
      <c r="I2049" s="2005">
        <v>22.12</v>
      </c>
      <c r="J2049" s="1992"/>
    </row>
    <row r="2050" spans="2:10" ht="30">
      <c r="B2050" s="1734">
        <v>92518</v>
      </c>
      <c r="C2050" s="1994" t="s">
        <v>3219</v>
      </c>
      <c r="D2050" s="1993" t="s">
        <v>0</v>
      </c>
      <c r="E2050" s="2002">
        <f t="shared" si="62"/>
        <v>20.91</v>
      </c>
      <c r="F2050" s="2078">
        <f t="shared" si="63"/>
        <v>92518</v>
      </c>
      <c r="G2050" s="1529"/>
      <c r="H2050" s="2002">
        <v>19.829999999999998</v>
      </c>
      <c r="I2050" s="2002">
        <v>20.91</v>
      </c>
      <c r="J2050" s="1992"/>
    </row>
    <row r="2051" spans="2:10" ht="30">
      <c r="B2051" s="1733">
        <v>92519</v>
      </c>
      <c r="C2051" s="2004" t="s">
        <v>3220</v>
      </c>
      <c r="D2051" s="2003" t="s">
        <v>0</v>
      </c>
      <c r="E2051" s="2005">
        <f t="shared" ref="E2051:E2114" si="64">IF($K$2=$H$1,H2051,I2051)</f>
        <v>50.41</v>
      </c>
      <c r="F2051" s="2078">
        <f t="shared" ref="F2051:F2114" si="65">IF(LEN($B2051)=7,CONCATENATE(MID($B2051,1,6),"00",RIGHT($B2051,1)),IF(LEN($B2051)=8,CONCATENATE(MID($B2051,1,6),"0",RIGHT($B2051,2)),$B2051))</f>
        <v>92519</v>
      </c>
      <c r="G2051" s="1529"/>
      <c r="H2051" s="2005">
        <v>48.57</v>
      </c>
      <c r="I2051" s="2005">
        <v>50.41</v>
      </c>
      <c r="J2051" s="1992"/>
    </row>
    <row r="2052" spans="2:10" ht="30">
      <c r="B2052" s="1734">
        <v>92520</v>
      </c>
      <c r="C2052" s="1994" t="s">
        <v>3221</v>
      </c>
      <c r="D2052" s="1993" t="s">
        <v>0</v>
      </c>
      <c r="E2052" s="2002">
        <f t="shared" si="64"/>
        <v>49.21</v>
      </c>
      <c r="F2052" s="2078">
        <f t="shared" si="65"/>
        <v>92520</v>
      </c>
      <c r="G2052" s="1529"/>
      <c r="H2052" s="2002">
        <v>47.49</v>
      </c>
      <c r="I2052" s="2002">
        <v>49.21</v>
      </c>
      <c r="J2052" s="1992"/>
    </row>
    <row r="2053" spans="2:10" ht="30">
      <c r="B2053" s="1733">
        <v>92521</v>
      </c>
      <c r="C2053" s="2004" t="s">
        <v>3222</v>
      </c>
      <c r="D2053" s="2003" t="s">
        <v>0</v>
      </c>
      <c r="E2053" s="2005">
        <f t="shared" si="64"/>
        <v>19.93</v>
      </c>
      <c r="F2053" s="2078">
        <f t="shared" si="65"/>
        <v>92521</v>
      </c>
      <c r="G2053" s="1529"/>
      <c r="H2053" s="2005">
        <v>18.82</v>
      </c>
      <c r="I2053" s="2005">
        <v>19.93</v>
      </c>
      <c r="J2053" s="1992"/>
    </row>
    <row r="2054" spans="2:10" ht="30">
      <c r="B2054" s="1734">
        <v>92522</v>
      </c>
      <c r="C2054" s="1994" t="s">
        <v>3223</v>
      </c>
      <c r="D2054" s="1993" t="s">
        <v>0</v>
      </c>
      <c r="E2054" s="2002">
        <f t="shared" si="64"/>
        <v>18.809999999999999</v>
      </c>
      <c r="F2054" s="2078">
        <f t="shared" si="65"/>
        <v>92522</v>
      </c>
      <c r="G2054" s="1529"/>
      <c r="H2054" s="2002">
        <v>17.809999999999999</v>
      </c>
      <c r="I2054" s="2002">
        <v>18.809999999999999</v>
      </c>
      <c r="J2054" s="1992"/>
    </row>
    <row r="2055" spans="2:10" ht="30">
      <c r="B2055" s="1733">
        <v>92523</v>
      </c>
      <c r="C2055" s="2004" t="s">
        <v>3224</v>
      </c>
      <c r="D2055" s="2003" t="s">
        <v>0</v>
      </c>
      <c r="E2055" s="2005">
        <f t="shared" si="64"/>
        <v>49.5</v>
      </c>
      <c r="F2055" s="2078">
        <f t="shared" si="65"/>
        <v>92523</v>
      </c>
      <c r="G2055" s="1529"/>
      <c r="H2055" s="2005">
        <v>47.76</v>
      </c>
      <c r="I2055" s="2005">
        <v>49.5</v>
      </c>
      <c r="J2055" s="1992"/>
    </row>
    <row r="2056" spans="2:10" ht="30">
      <c r="B2056" s="1734">
        <v>92524</v>
      </c>
      <c r="C2056" s="1994" t="s">
        <v>3225</v>
      </c>
      <c r="D2056" s="1993" t="s">
        <v>0</v>
      </c>
      <c r="E2056" s="2002">
        <f t="shared" si="64"/>
        <v>48.37</v>
      </c>
      <c r="F2056" s="2078">
        <f t="shared" si="65"/>
        <v>92524</v>
      </c>
      <c r="G2056" s="1529"/>
      <c r="H2056" s="2002">
        <v>46.74</v>
      </c>
      <c r="I2056" s="2002">
        <v>48.37</v>
      </c>
      <c r="J2056" s="1992"/>
    </row>
    <row r="2057" spans="2:10" ht="30">
      <c r="B2057" s="1733">
        <v>92525</v>
      </c>
      <c r="C2057" s="2004" t="s">
        <v>3226</v>
      </c>
      <c r="D2057" s="2003" t="s">
        <v>0</v>
      </c>
      <c r="E2057" s="2005">
        <f t="shared" si="64"/>
        <v>19.39</v>
      </c>
      <c r="F2057" s="2078">
        <f t="shared" si="65"/>
        <v>92525</v>
      </c>
      <c r="G2057" s="1529"/>
      <c r="H2057" s="2005">
        <v>18.34</v>
      </c>
      <c r="I2057" s="2005">
        <v>19.39</v>
      </c>
      <c r="J2057" s="1992"/>
    </row>
    <row r="2058" spans="2:10" ht="30">
      <c r="B2058" s="1734">
        <v>92526</v>
      </c>
      <c r="C2058" s="1994" t="s">
        <v>3227</v>
      </c>
      <c r="D2058" s="1993" t="s">
        <v>0</v>
      </c>
      <c r="E2058" s="2002">
        <f t="shared" si="64"/>
        <v>18.3</v>
      </c>
      <c r="F2058" s="2078">
        <f t="shared" si="65"/>
        <v>92526</v>
      </c>
      <c r="G2058" s="1529"/>
      <c r="H2058" s="2002">
        <v>17.37</v>
      </c>
      <c r="I2058" s="2002">
        <v>18.3</v>
      </c>
      <c r="J2058" s="1992"/>
    </row>
    <row r="2059" spans="2:10" ht="30">
      <c r="B2059" s="1733">
        <v>92527</v>
      </c>
      <c r="C2059" s="2004" t="s">
        <v>3228</v>
      </c>
      <c r="D2059" s="2003" t="s">
        <v>0</v>
      </c>
      <c r="E2059" s="2005">
        <f t="shared" si="64"/>
        <v>48.41</v>
      </c>
      <c r="F2059" s="2078">
        <f t="shared" si="65"/>
        <v>92527</v>
      </c>
      <c r="G2059" s="1529"/>
      <c r="H2059" s="2005">
        <v>46.72</v>
      </c>
      <c r="I2059" s="2005">
        <v>48.41</v>
      </c>
      <c r="J2059" s="1992"/>
    </row>
    <row r="2060" spans="2:10" ht="30">
      <c r="B2060" s="1734">
        <v>92528</v>
      </c>
      <c r="C2060" s="1994" t="s">
        <v>3229</v>
      </c>
      <c r="D2060" s="1993" t="s">
        <v>0</v>
      </c>
      <c r="E2060" s="2002">
        <f t="shared" si="64"/>
        <v>47.3</v>
      </c>
      <c r="F2060" s="2078">
        <f t="shared" si="65"/>
        <v>92528</v>
      </c>
      <c r="G2060" s="1529"/>
      <c r="H2060" s="2002">
        <v>45.73</v>
      </c>
      <c r="I2060" s="2002">
        <v>47.3</v>
      </c>
      <c r="J2060" s="1992"/>
    </row>
    <row r="2061" spans="2:10" ht="30">
      <c r="B2061" s="1733">
        <v>92529</v>
      </c>
      <c r="C2061" s="2004" t="s">
        <v>3230</v>
      </c>
      <c r="D2061" s="2003" t="s">
        <v>0</v>
      </c>
      <c r="E2061" s="2005">
        <f t="shared" si="64"/>
        <v>18.5</v>
      </c>
      <c r="F2061" s="2078">
        <f t="shared" si="65"/>
        <v>92529</v>
      </c>
      <c r="G2061" s="1529"/>
      <c r="H2061" s="2005">
        <v>17.48</v>
      </c>
      <c r="I2061" s="2005">
        <v>18.5</v>
      </c>
      <c r="J2061" s="1992"/>
    </row>
    <row r="2062" spans="2:10" ht="30">
      <c r="B2062" s="1734">
        <v>92530</v>
      </c>
      <c r="C2062" s="1994" t="s">
        <v>3231</v>
      </c>
      <c r="D2062" s="1993" t="s">
        <v>0</v>
      </c>
      <c r="E2062" s="2002">
        <f t="shared" si="64"/>
        <v>17.45</v>
      </c>
      <c r="F2062" s="2078">
        <f t="shared" si="65"/>
        <v>92530</v>
      </c>
      <c r="G2062" s="1529"/>
      <c r="H2062" s="2002">
        <v>16.55</v>
      </c>
      <c r="I2062" s="2002">
        <v>17.45</v>
      </c>
      <c r="J2062" s="1992"/>
    </row>
    <row r="2063" spans="2:10" ht="30">
      <c r="B2063" s="1733">
        <v>92531</v>
      </c>
      <c r="C2063" s="2004" t="s">
        <v>3232</v>
      </c>
      <c r="D2063" s="2003" t="s">
        <v>0</v>
      </c>
      <c r="E2063" s="2005">
        <f t="shared" si="64"/>
        <v>47.57</v>
      </c>
      <c r="F2063" s="2078">
        <f t="shared" si="65"/>
        <v>92531</v>
      </c>
      <c r="G2063" s="1529"/>
      <c r="H2063" s="2005">
        <v>45.93</v>
      </c>
      <c r="I2063" s="2005">
        <v>47.57</v>
      </c>
      <c r="J2063" s="1992"/>
    </row>
    <row r="2064" spans="2:10" ht="30">
      <c r="B2064" s="1734">
        <v>92532</v>
      </c>
      <c r="C2064" s="1994" t="s">
        <v>3233</v>
      </c>
      <c r="D2064" s="1993" t="s">
        <v>0</v>
      </c>
      <c r="E2064" s="2002">
        <f t="shared" si="64"/>
        <v>46.48</v>
      </c>
      <c r="F2064" s="2078">
        <f t="shared" si="65"/>
        <v>92532</v>
      </c>
      <c r="G2064" s="1529"/>
      <c r="H2064" s="2002">
        <v>44.96</v>
      </c>
      <c r="I2064" s="2002">
        <v>46.48</v>
      </c>
      <c r="J2064" s="1992"/>
    </row>
    <row r="2065" spans="2:10" ht="30">
      <c r="B2065" s="1733">
        <v>92533</v>
      </c>
      <c r="C2065" s="2004" t="s">
        <v>3234</v>
      </c>
      <c r="D2065" s="2003" t="s">
        <v>0</v>
      </c>
      <c r="E2065" s="2005">
        <f t="shared" si="64"/>
        <v>17.829999999999998</v>
      </c>
      <c r="F2065" s="2078">
        <f t="shared" si="65"/>
        <v>92533</v>
      </c>
      <c r="G2065" s="1529"/>
      <c r="H2065" s="2005">
        <v>16.84</v>
      </c>
      <c r="I2065" s="2005">
        <v>17.829999999999998</v>
      </c>
      <c r="J2065" s="1992"/>
    </row>
    <row r="2066" spans="2:10" ht="30">
      <c r="B2066" s="1734">
        <v>92534</v>
      </c>
      <c r="C2066" s="1994" t="s">
        <v>3235</v>
      </c>
      <c r="D2066" s="1993" t="s">
        <v>0</v>
      </c>
      <c r="E2066" s="2002">
        <f t="shared" si="64"/>
        <v>16.850000000000001</v>
      </c>
      <c r="F2066" s="2078">
        <f t="shared" si="65"/>
        <v>92534</v>
      </c>
      <c r="G2066" s="1529"/>
      <c r="H2066" s="2002">
        <v>15.96</v>
      </c>
      <c r="I2066" s="2002">
        <v>16.850000000000001</v>
      </c>
      <c r="J2066" s="1992"/>
    </row>
    <row r="2067" spans="2:10" ht="30">
      <c r="B2067" s="1733">
        <v>92535</v>
      </c>
      <c r="C2067" s="2004" t="s">
        <v>3236</v>
      </c>
      <c r="D2067" s="2003" t="s">
        <v>0</v>
      </c>
      <c r="E2067" s="2005">
        <f t="shared" si="64"/>
        <v>46.11</v>
      </c>
      <c r="F2067" s="2078">
        <f t="shared" si="65"/>
        <v>92535</v>
      </c>
      <c r="G2067" s="1529"/>
      <c r="H2067" s="2005">
        <v>44.53</v>
      </c>
      <c r="I2067" s="2005">
        <v>46.11</v>
      </c>
      <c r="J2067" s="1992"/>
    </row>
    <row r="2068" spans="2:10" ht="30">
      <c r="B2068" s="1734">
        <v>92536</v>
      </c>
      <c r="C2068" s="1994" t="s">
        <v>3237</v>
      </c>
      <c r="D2068" s="1993" t="s">
        <v>0</v>
      </c>
      <c r="E2068" s="2002">
        <f t="shared" si="64"/>
        <v>45.07</v>
      </c>
      <c r="F2068" s="2078">
        <f t="shared" si="65"/>
        <v>92536</v>
      </c>
      <c r="G2068" s="1529"/>
      <c r="H2068" s="2002">
        <v>43.59</v>
      </c>
      <c r="I2068" s="2002">
        <v>45.07</v>
      </c>
      <c r="J2068" s="1992"/>
    </row>
    <row r="2069" spans="2:10" ht="30">
      <c r="B2069" s="1733">
        <v>92537</v>
      </c>
      <c r="C2069" s="2004" t="s">
        <v>3238</v>
      </c>
      <c r="D2069" s="2003" t="s">
        <v>0</v>
      </c>
      <c r="E2069" s="2005">
        <f t="shared" si="64"/>
        <v>16.579999999999998</v>
      </c>
      <c r="F2069" s="2078">
        <f t="shared" si="65"/>
        <v>92537</v>
      </c>
      <c r="G2069" s="1529"/>
      <c r="H2069" s="2005">
        <v>15.62</v>
      </c>
      <c r="I2069" s="2005">
        <v>16.579999999999998</v>
      </c>
      <c r="J2069" s="1992"/>
    </row>
    <row r="2070" spans="2:10" ht="30">
      <c r="B2070" s="1734">
        <v>92538</v>
      </c>
      <c r="C2070" s="1994" t="s">
        <v>3239</v>
      </c>
      <c r="D2070" s="1993" t="s">
        <v>0</v>
      </c>
      <c r="E2070" s="2002">
        <f t="shared" si="64"/>
        <v>15.61</v>
      </c>
      <c r="F2070" s="2078">
        <f t="shared" si="65"/>
        <v>92538</v>
      </c>
      <c r="G2070" s="1529"/>
      <c r="H2070" s="2002">
        <v>14.75</v>
      </c>
      <c r="I2070" s="2002">
        <v>15.61</v>
      </c>
      <c r="J2070" s="1992"/>
    </row>
    <row r="2071" spans="2:10" ht="30">
      <c r="B2071" s="1733">
        <v>95934</v>
      </c>
      <c r="C2071" s="2004" t="s">
        <v>3240</v>
      </c>
      <c r="D2071" s="2003" t="s">
        <v>0</v>
      </c>
      <c r="E2071" s="2005">
        <f t="shared" si="64"/>
        <v>105.04</v>
      </c>
      <c r="F2071" s="2078">
        <f t="shared" si="65"/>
        <v>95934</v>
      </c>
      <c r="G2071" s="1529"/>
      <c r="H2071" s="2005">
        <v>102.32</v>
      </c>
      <c r="I2071" s="2005">
        <v>105.04</v>
      </c>
      <c r="J2071" s="1992"/>
    </row>
    <row r="2072" spans="2:10">
      <c r="B2072" s="1734">
        <v>95935</v>
      </c>
      <c r="C2072" s="1994" t="s">
        <v>3241</v>
      </c>
      <c r="D2072" s="1993" t="s">
        <v>0</v>
      </c>
      <c r="E2072" s="2002">
        <f t="shared" si="64"/>
        <v>90.24</v>
      </c>
      <c r="F2072" s="2078">
        <f t="shared" si="65"/>
        <v>95935</v>
      </c>
      <c r="G2072" s="1529"/>
      <c r="H2072" s="2002">
        <v>87.52</v>
      </c>
      <c r="I2072" s="2002">
        <v>90.24</v>
      </c>
      <c r="J2072" s="1992"/>
    </row>
    <row r="2073" spans="2:10">
      <c r="B2073" s="1733">
        <v>95936</v>
      </c>
      <c r="C2073" s="2004" t="s">
        <v>3242</v>
      </c>
      <c r="D2073" s="2003" t="s">
        <v>0</v>
      </c>
      <c r="E2073" s="2005">
        <f t="shared" si="64"/>
        <v>82.36</v>
      </c>
      <c r="F2073" s="2078">
        <f t="shared" si="65"/>
        <v>95936</v>
      </c>
      <c r="G2073" s="1529"/>
      <c r="H2073" s="2005">
        <v>79.94</v>
      </c>
      <c r="I2073" s="2005">
        <v>82.36</v>
      </c>
      <c r="J2073" s="1992"/>
    </row>
    <row r="2074" spans="2:10">
      <c r="B2074" s="1734">
        <v>95937</v>
      </c>
      <c r="C2074" s="1994" t="s">
        <v>1666</v>
      </c>
      <c r="D2074" s="1993" t="s">
        <v>0</v>
      </c>
      <c r="E2074" s="2002">
        <f t="shared" si="64"/>
        <v>228.1</v>
      </c>
      <c r="F2074" s="2078">
        <f t="shared" si="65"/>
        <v>95937</v>
      </c>
      <c r="G2074" s="1529"/>
      <c r="H2074" s="2002">
        <v>214.34</v>
      </c>
      <c r="I2074" s="2002">
        <v>228.1</v>
      </c>
      <c r="J2074" s="1992"/>
    </row>
    <row r="2075" spans="2:10">
      <c r="B2075" s="1733">
        <v>95938</v>
      </c>
      <c r="C2075" s="2004" t="s">
        <v>1667</v>
      </c>
      <c r="D2075" s="2003" t="s">
        <v>0</v>
      </c>
      <c r="E2075" s="2005">
        <f t="shared" si="64"/>
        <v>188.36</v>
      </c>
      <c r="F2075" s="2078">
        <f t="shared" si="65"/>
        <v>95938</v>
      </c>
      <c r="G2075" s="1529"/>
      <c r="H2075" s="2005">
        <v>177.84</v>
      </c>
      <c r="I2075" s="2005">
        <v>188.36</v>
      </c>
      <c r="J2075" s="1992"/>
    </row>
    <row r="2076" spans="2:10" ht="30">
      <c r="B2076" s="1734">
        <v>95939</v>
      </c>
      <c r="C2076" s="1994" t="s">
        <v>3243</v>
      </c>
      <c r="D2076" s="1993" t="s">
        <v>0</v>
      </c>
      <c r="E2076" s="2002">
        <f t="shared" si="64"/>
        <v>148.19999999999999</v>
      </c>
      <c r="F2076" s="2078">
        <f t="shared" si="65"/>
        <v>95939</v>
      </c>
      <c r="G2076" s="1529"/>
      <c r="H2076" s="2002">
        <v>140.63</v>
      </c>
      <c r="I2076" s="2002">
        <v>148.19999999999999</v>
      </c>
      <c r="J2076" s="1992"/>
    </row>
    <row r="2077" spans="2:10" ht="30">
      <c r="B2077" s="1733">
        <v>95940</v>
      </c>
      <c r="C2077" s="2004" t="s">
        <v>3244</v>
      </c>
      <c r="D2077" s="2003" t="s">
        <v>0</v>
      </c>
      <c r="E2077" s="2005">
        <f t="shared" si="64"/>
        <v>120.12</v>
      </c>
      <c r="F2077" s="2078">
        <f t="shared" si="65"/>
        <v>95940</v>
      </c>
      <c r="G2077" s="1529"/>
      <c r="H2077" s="2005">
        <v>113.94</v>
      </c>
      <c r="I2077" s="2005">
        <v>120.12</v>
      </c>
      <c r="J2077" s="1992"/>
    </row>
    <row r="2078" spans="2:10" ht="30">
      <c r="B2078" s="1734">
        <v>95941</v>
      </c>
      <c r="C2078" s="1994" t="s">
        <v>3245</v>
      </c>
      <c r="D2078" s="1993" t="s">
        <v>0</v>
      </c>
      <c r="E2078" s="2002">
        <f t="shared" si="64"/>
        <v>106.48</v>
      </c>
      <c r="F2078" s="2078">
        <f t="shared" si="65"/>
        <v>95941</v>
      </c>
      <c r="G2078" s="1529"/>
      <c r="H2078" s="2002">
        <v>100.82</v>
      </c>
      <c r="I2078" s="2002">
        <v>106.48</v>
      </c>
      <c r="J2078" s="1992"/>
    </row>
    <row r="2079" spans="2:10" ht="30">
      <c r="B2079" s="1733">
        <v>95942</v>
      </c>
      <c r="C2079" s="2004" t="s">
        <v>3246</v>
      </c>
      <c r="D2079" s="2003" t="s">
        <v>0</v>
      </c>
      <c r="E2079" s="2005">
        <f t="shared" si="64"/>
        <v>98</v>
      </c>
      <c r="F2079" s="2078">
        <f t="shared" si="65"/>
        <v>95942</v>
      </c>
      <c r="G2079" s="1529"/>
      <c r="H2079" s="2005">
        <v>92.64</v>
      </c>
      <c r="I2079" s="2005">
        <v>98</v>
      </c>
      <c r="J2079" s="1992"/>
    </row>
    <row r="2080" spans="2:10">
      <c r="B2080" s="1734">
        <v>96252</v>
      </c>
      <c r="C2080" s="1994" t="s">
        <v>6227</v>
      </c>
      <c r="D2080" s="1993" t="s">
        <v>0</v>
      </c>
      <c r="E2080" s="2002">
        <f t="shared" si="64"/>
        <v>139.47999999999999</v>
      </c>
      <c r="F2080" s="2078">
        <f t="shared" si="65"/>
        <v>96252</v>
      </c>
      <c r="G2080" s="1529"/>
      <c r="H2080" s="2002">
        <v>134.21</v>
      </c>
      <c r="I2080" s="2002">
        <v>139.47999999999999</v>
      </c>
      <c r="J2080" s="1992"/>
    </row>
    <row r="2081" spans="2:10" ht="30">
      <c r="B2081" s="1733">
        <v>96257</v>
      </c>
      <c r="C2081" s="2004" t="s">
        <v>6057</v>
      </c>
      <c r="D2081" s="2003" t="s">
        <v>0</v>
      </c>
      <c r="E2081" s="2005">
        <f t="shared" si="64"/>
        <v>124.4</v>
      </c>
      <c r="F2081" s="2078">
        <f t="shared" si="65"/>
        <v>96257</v>
      </c>
      <c r="G2081" s="1529"/>
      <c r="H2081" s="2005">
        <v>116.86</v>
      </c>
      <c r="I2081" s="2005">
        <v>124.4</v>
      </c>
      <c r="J2081" s="1992"/>
    </row>
    <row r="2082" spans="2:10" ht="30">
      <c r="B2082" s="1734">
        <v>96258</v>
      </c>
      <c r="C2082" s="1994" t="s">
        <v>6058</v>
      </c>
      <c r="D2082" s="1993" t="s">
        <v>0</v>
      </c>
      <c r="E2082" s="2002">
        <f t="shared" si="64"/>
        <v>115.71</v>
      </c>
      <c r="F2082" s="2078">
        <f t="shared" si="65"/>
        <v>96258</v>
      </c>
      <c r="G2082" s="1529"/>
      <c r="H2082" s="2002">
        <v>108.9</v>
      </c>
      <c r="I2082" s="2002">
        <v>115.71</v>
      </c>
      <c r="J2082" s="1992"/>
    </row>
    <row r="2083" spans="2:10" ht="30">
      <c r="B2083" s="1733">
        <v>96259</v>
      </c>
      <c r="C2083" s="2004" t="s">
        <v>6059</v>
      </c>
      <c r="D2083" s="2003" t="s">
        <v>0</v>
      </c>
      <c r="E2083" s="2005">
        <f t="shared" si="64"/>
        <v>141.72999999999999</v>
      </c>
      <c r="F2083" s="2078">
        <f t="shared" si="65"/>
        <v>96259</v>
      </c>
      <c r="G2083" s="1529"/>
      <c r="H2083" s="2005">
        <v>132.22999999999999</v>
      </c>
      <c r="I2083" s="2005">
        <v>141.72999999999999</v>
      </c>
      <c r="J2083" s="1992"/>
    </row>
    <row r="2084" spans="2:10">
      <c r="B2084" s="1734">
        <v>96529</v>
      </c>
      <c r="C2084" s="1994" t="s">
        <v>6228</v>
      </c>
      <c r="D2084" s="1993" t="s">
        <v>0</v>
      </c>
      <c r="E2084" s="2002">
        <f t="shared" si="64"/>
        <v>182.95</v>
      </c>
      <c r="F2084" s="2078">
        <f t="shared" si="65"/>
        <v>96529</v>
      </c>
      <c r="G2084" s="1529"/>
      <c r="H2084" s="2002">
        <v>171.18</v>
      </c>
      <c r="I2084" s="2002">
        <v>182.95</v>
      </c>
      <c r="J2084" s="1992"/>
    </row>
    <row r="2085" spans="2:10" ht="30">
      <c r="B2085" s="1733">
        <v>96530</v>
      </c>
      <c r="C2085" s="2004" t="s">
        <v>6229</v>
      </c>
      <c r="D2085" s="2003" t="s">
        <v>0</v>
      </c>
      <c r="E2085" s="2005">
        <f t="shared" si="64"/>
        <v>85.99</v>
      </c>
      <c r="F2085" s="2078">
        <f t="shared" si="65"/>
        <v>96530</v>
      </c>
      <c r="G2085" s="1529"/>
      <c r="H2085" s="2005">
        <v>81.760000000000005</v>
      </c>
      <c r="I2085" s="2005">
        <v>85.99</v>
      </c>
      <c r="J2085" s="1992"/>
    </row>
    <row r="2086" spans="2:10" ht="30">
      <c r="B2086" s="1734">
        <v>96531</v>
      </c>
      <c r="C2086" s="1994" t="s">
        <v>6230</v>
      </c>
      <c r="D2086" s="1993" t="s">
        <v>0</v>
      </c>
      <c r="E2086" s="2002">
        <f t="shared" si="64"/>
        <v>66.84</v>
      </c>
      <c r="F2086" s="2078">
        <f t="shared" si="65"/>
        <v>96531</v>
      </c>
      <c r="G2086" s="1529"/>
      <c r="H2086" s="2002">
        <v>62.6</v>
      </c>
      <c r="I2086" s="2002">
        <v>66.84</v>
      </c>
      <c r="J2086" s="1992"/>
    </row>
    <row r="2087" spans="2:10" ht="30">
      <c r="B2087" s="1733">
        <v>96532</v>
      </c>
      <c r="C2087" s="2004" t="s">
        <v>6231</v>
      </c>
      <c r="D2087" s="2003" t="s">
        <v>0</v>
      </c>
      <c r="E2087" s="2005">
        <f t="shared" si="64"/>
        <v>123.09</v>
      </c>
      <c r="F2087" s="2078">
        <f t="shared" si="65"/>
        <v>96532</v>
      </c>
      <c r="G2087" s="1529"/>
      <c r="H2087" s="2005">
        <v>114.13</v>
      </c>
      <c r="I2087" s="2005">
        <v>123.09</v>
      </c>
      <c r="J2087" s="1992"/>
    </row>
    <row r="2088" spans="2:10" ht="30">
      <c r="B2088" s="1734">
        <v>96533</v>
      </c>
      <c r="C2088" s="1994" t="s">
        <v>6232</v>
      </c>
      <c r="D2088" s="1993" t="s">
        <v>0</v>
      </c>
      <c r="E2088" s="2002">
        <f t="shared" si="64"/>
        <v>57.59</v>
      </c>
      <c r="F2088" s="2078">
        <f t="shared" si="65"/>
        <v>96533</v>
      </c>
      <c r="G2088" s="1529"/>
      <c r="H2088" s="2002">
        <v>54.09</v>
      </c>
      <c r="I2088" s="2002">
        <v>57.59</v>
      </c>
      <c r="J2088" s="1992"/>
    </row>
    <row r="2089" spans="2:10" ht="30">
      <c r="B2089" s="1733">
        <v>96534</v>
      </c>
      <c r="C2089" s="2004" t="s">
        <v>6233</v>
      </c>
      <c r="D2089" s="2003" t="s">
        <v>0</v>
      </c>
      <c r="E2089" s="2005">
        <f t="shared" si="64"/>
        <v>51.03</v>
      </c>
      <c r="F2089" s="2078">
        <f t="shared" si="65"/>
        <v>96534</v>
      </c>
      <c r="G2089" s="1529"/>
      <c r="H2089" s="2005">
        <v>47.18</v>
      </c>
      <c r="I2089" s="2005">
        <v>51.03</v>
      </c>
      <c r="J2089" s="1992"/>
    </row>
    <row r="2090" spans="2:10" ht="30">
      <c r="B2090" s="1734">
        <v>96535</v>
      </c>
      <c r="C2090" s="1994" t="s">
        <v>6234</v>
      </c>
      <c r="D2090" s="1993" t="s">
        <v>0</v>
      </c>
      <c r="E2090" s="2002">
        <f t="shared" si="64"/>
        <v>91.9</v>
      </c>
      <c r="F2090" s="2078">
        <f t="shared" si="65"/>
        <v>96535</v>
      </c>
      <c r="G2090" s="1529"/>
      <c r="H2090" s="2002">
        <v>84.39</v>
      </c>
      <c r="I2090" s="2002">
        <v>91.9</v>
      </c>
      <c r="J2090" s="1992"/>
    </row>
    <row r="2091" spans="2:10" ht="30">
      <c r="B2091" s="1733">
        <v>96536</v>
      </c>
      <c r="C2091" s="2004" t="s">
        <v>6235</v>
      </c>
      <c r="D2091" s="2003" t="s">
        <v>0</v>
      </c>
      <c r="E2091" s="2005">
        <f t="shared" si="64"/>
        <v>42.82</v>
      </c>
      <c r="F2091" s="2078">
        <f t="shared" si="65"/>
        <v>96536</v>
      </c>
      <c r="G2091" s="1529"/>
      <c r="H2091" s="2005">
        <v>39.69</v>
      </c>
      <c r="I2091" s="2005">
        <v>42.82</v>
      </c>
      <c r="J2091" s="1992"/>
    </row>
    <row r="2092" spans="2:10" ht="30">
      <c r="B2092" s="1734">
        <v>96537</v>
      </c>
      <c r="C2092" s="1994" t="s">
        <v>6236</v>
      </c>
      <c r="D2092" s="1993" t="s">
        <v>0</v>
      </c>
      <c r="E2092" s="2002">
        <f t="shared" si="64"/>
        <v>111.87</v>
      </c>
      <c r="F2092" s="2078">
        <f t="shared" si="65"/>
        <v>96537</v>
      </c>
      <c r="G2092" s="1529"/>
      <c r="H2092" s="2002">
        <v>104.9</v>
      </c>
      <c r="I2092" s="2002">
        <v>111.87</v>
      </c>
      <c r="J2092" s="1992"/>
    </row>
    <row r="2093" spans="2:10" ht="30">
      <c r="B2093" s="1733">
        <v>96538</v>
      </c>
      <c r="C2093" s="2004" t="s">
        <v>6237</v>
      </c>
      <c r="D2093" s="2003" t="s">
        <v>0</v>
      </c>
      <c r="E2093" s="2005">
        <f t="shared" si="64"/>
        <v>176.62</v>
      </c>
      <c r="F2093" s="2078">
        <f t="shared" si="65"/>
        <v>96538</v>
      </c>
      <c r="G2093" s="1529"/>
      <c r="H2093" s="2005">
        <v>163.88</v>
      </c>
      <c r="I2093" s="2005">
        <v>176.62</v>
      </c>
      <c r="J2093" s="1992"/>
    </row>
    <row r="2094" spans="2:10" ht="30">
      <c r="B2094" s="1734">
        <v>96539</v>
      </c>
      <c r="C2094" s="1994" t="s">
        <v>6238</v>
      </c>
      <c r="D2094" s="1993" t="s">
        <v>0</v>
      </c>
      <c r="E2094" s="2002">
        <f t="shared" si="64"/>
        <v>78.8</v>
      </c>
      <c r="F2094" s="2078">
        <f t="shared" si="65"/>
        <v>96539</v>
      </c>
      <c r="G2094" s="1529"/>
      <c r="H2094" s="2002">
        <v>73.53</v>
      </c>
      <c r="I2094" s="2002">
        <v>78.8</v>
      </c>
      <c r="J2094" s="1992"/>
    </row>
    <row r="2095" spans="2:10" ht="30">
      <c r="B2095" s="1733">
        <v>96540</v>
      </c>
      <c r="C2095" s="2004" t="s">
        <v>6239</v>
      </c>
      <c r="D2095" s="2003" t="s">
        <v>0</v>
      </c>
      <c r="E2095" s="2005">
        <f t="shared" si="64"/>
        <v>82.01</v>
      </c>
      <c r="F2095" s="2078">
        <f t="shared" si="65"/>
        <v>96540</v>
      </c>
      <c r="G2095" s="1529"/>
      <c r="H2095" s="2005">
        <v>76.02</v>
      </c>
      <c r="I2095" s="2005">
        <v>82.01</v>
      </c>
      <c r="J2095" s="1992"/>
    </row>
    <row r="2096" spans="2:10" ht="30">
      <c r="B2096" s="1734">
        <v>96541</v>
      </c>
      <c r="C2096" s="1994" t="s">
        <v>6240</v>
      </c>
      <c r="D2096" s="1993" t="s">
        <v>0</v>
      </c>
      <c r="E2096" s="2002">
        <f t="shared" si="64"/>
        <v>128.03</v>
      </c>
      <c r="F2096" s="2078">
        <f t="shared" si="65"/>
        <v>96541</v>
      </c>
      <c r="G2096" s="1529"/>
      <c r="H2096" s="2002">
        <v>117.78</v>
      </c>
      <c r="I2096" s="2002">
        <v>128.03</v>
      </c>
      <c r="J2096" s="1992"/>
    </row>
    <row r="2097" spans="2:10" ht="30">
      <c r="B2097" s="1733">
        <v>96542</v>
      </c>
      <c r="C2097" s="2004" t="s">
        <v>6241</v>
      </c>
      <c r="D2097" s="2003" t="s">
        <v>0</v>
      </c>
      <c r="E2097" s="2005">
        <f t="shared" si="64"/>
        <v>61.14</v>
      </c>
      <c r="F2097" s="2078">
        <f t="shared" si="65"/>
        <v>96542</v>
      </c>
      <c r="G2097" s="1529"/>
      <c r="H2097" s="2005">
        <v>56.38</v>
      </c>
      <c r="I2097" s="2005">
        <v>61.14</v>
      </c>
      <c r="J2097" s="1992"/>
    </row>
    <row r="2098" spans="2:10">
      <c r="B2098" s="1734">
        <v>96543</v>
      </c>
      <c r="C2098" s="1994" t="s">
        <v>6242</v>
      </c>
      <c r="D2098" s="1993" t="s">
        <v>25</v>
      </c>
      <c r="E2098" s="2002">
        <f t="shared" si="64"/>
        <v>11.89</v>
      </c>
      <c r="F2098" s="2078">
        <f t="shared" si="65"/>
        <v>96543</v>
      </c>
      <c r="G2098" s="1529"/>
      <c r="H2098" s="2002">
        <v>11.25</v>
      </c>
      <c r="I2098" s="2002">
        <v>11.89</v>
      </c>
      <c r="J2098" s="1992"/>
    </row>
    <row r="2099" spans="2:10" ht="30">
      <c r="B2099" s="1733">
        <v>97747</v>
      </c>
      <c r="C2099" s="2004" t="s">
        <v>7432</v>
      </c>
      <c r="D2099" s="2003" t="s">
        <v>0</v>
      </c>
      <c r="E2099" s="2005">
        <f t="shared" si="64"/>
        <v>130.61000000000001</v>
      </c>
      <c r="F2099" s="2078">
        <f t="shared" si="65"/>
        <v>97747</v>
      </c>
      <c r="G2099" s="1529"/>
      <c r="H2099" s="2005">
        <v>122.15</v>
      </c>
      <c r="I2099" s="2005">
        <v>130.61000000000001</v>
      </c>
      <c r="J2099" s="1992"/>
    </row>
    <row r="2100" spans="2:10">
      <c r="B2100" s="1734" t="s">
        <v>5711</v>
      </c>
      <c r="C2100" s="1994" t="s">
        <v>946</v>
      </c>
      <c r="D2100" s="1993" t="s">
        <v>29</v>
      </c>
      <c r="E2100" s="2002">
        <f t="shared" si="64"/>
        <v>21.52</v>
      </c>
      <c r="F2100" s="2078" t="str">
        <f t="shared" si="65"/>
        <v>73771/001</v>
      </c>
      <c r="G2100" s="1529"/>
      <c r="H2100" s="2002">
        <v>19.38</v>
      </c>
      <c r="I2100" s="2002">
        <v>21.52</v>
      </c>
      <c r="J2100" s="1992"/>
    </row>
    <row r="2101" spans="2:10">
      <c r="B2101" s="1733" t="s">
        <v>5712</v>
      </c>
      <c r="C2101" s="2004" t="s">
        <v>198</v>
      </c>
      <c r="D2101" s="2003" t="s">
        <v>29</v>
      </c>
      <c r="E2101" s="2005">
        <f t="shared" si="64"/>
        <v>539.44000000000005</v>
      </c>
      <c r="F2101" s="2078" t="str">
        <f t="shared" si="65"/>
        <v>73990/001</v>
      </c>
      <c r="G2101" s="1529"/>
      <c r="H2101" s="2005">
        <v>528.54999999999995</v>
      </c>
      <c r="I2101" s="2005">
        <v>539.44000000000005</v>
      </c>
      <c r="J2101" s="1992"/>
    </row>
    <row r="2102" spans="2:10">
      <c r="B2102" s="1734" t="s">
        <v>5713</v>
      </c>
      <c r="C2102" s="1994" t="s">
        <v>3247</v>
      </c>
      <c r="D2102" s="1993" t="s">
        <v>25</v>
      </c>
      <c r="E2102" s="2002">
        <f t="shared" si="64"/>
        <v>7.42</v>
      </c>
      <c r="F2102" s="2078" t="str">
        <f t="shared" si="65"/>
        <v>73994/001</v>
      </c>
      <c r="G2102" s="1529"/>
      <c r="H2102" s="2002">
        <v>7.32</v>
      </c>
      <c r="I2102" s="2002">
        <v>7.42</v>
      </c>
      <c r="J2102" s="1992"/>
    </row>
    <row r="2103" spans="2:10">
      <c r="B2103" s="1733" t="s">
        <v>5714</v>
      </c>
      <c r="C2103" s="2004" t="s">
        <v>199</v>
      </c>
      <c r="D2103" s="2003" t="s">
        <v>28</v>
      </c>
      <c r="E2103" s="2005">
        <f t="shared" si="64"/>
        <v>45.21</v>
      </c>
      <c r="F2103" s="2078" t="str">
        <f t="shared" si="65"/>
        <v>79504/001</v>
      </c>
      <c r="G2103" s="1529"/>
      <c r="H2103" s="2005">
        <v>42.69</v>
      </c>
      <c r="I2103" s="2005">
        <v>45.21</v>
      </c>
      <c r="J2103" s="1992"/>
    </row>
    <row r="2104" spans="2:10">
      <c r="B2104" s="1734" t="s">
        <v>5715</v>
      </c>
      <c r="C2104" s="1994" t="s">
        <v>200</v>
      </c>
      <c r="D2104" s="1993" t="s">
        <v>28</v>
      </c>
      <c r="E2104" s="2002">
        <f t="shared" si="64"/>
        <v>52.2</v>
      </c>
      <c r="F2104" s="2078" t="str">
        <f t="shared" si="65"/>
        <v>79504/002</v>
      </c>
      <c r="G2104" s="1529"/>
      <c r="H2104" s="2002">
        <v>49.68</v>
      </c>
      <c r="I2104" s="2002">
        <v>52.2</v>
      </c>
      <c r="J2104" s="1992"/>
    </row>
    <row r="2105" spans="2:10">
      <c r="B2105" s="1733" t="s">
        <v>5716</v>
      </c>
      <c r="C2105" s="2004" t="s">
        <v>201</v>
      </c>
      <c r="D2105" s="2003" t="s">
        <v>28</v>
      </c>
      <c r="E2105" s="2005">
        <f t="shared" si="64"/>
        <v>59.19</v>
      </c>
      <c r="F2105" s="2078" t="str">
        <f t="shared" si="65"/>
        <v>79504/003</v>
      </c>
      <c r="G2105" s="1529"/>
      <c r="H2105" s="2005">
        <v>56.67</v>
      </c>
      <c r="I2105" s="2005">
        <v>59.19</v>
      </c>
      <c r="J2105" s="1992"/>
    </row>
    <row r="2106" spans="2:10">
      <c r="B2106" s="1734" t="s">
        <v>5717</v>
      </c>
      <c r="C2106" s="1994" t="s">
        <v>202</v>
      </c>
      <c r="D2106" s="1993" t="s">
        <v>28</v>
      </c>
      <c r="E2106" s="2002">
        <f t="shared" si="64"/>
        <v>66.180000000000007</v>
      </c>
      <c r="F2106" s="2078" t="str">
        <f t="shared" si="65"/>
        <v>79504/004</v>
      </c>
      <c r="G2106" s="1529"/>
      <c r="H2106" s="2002">
        <v>63.66</v>
      </c>
      <c r="I2106" s="2002">
        <v>66.180000000000007</v>
      </c>
      <c r="J2106" s="1992"/>
    </row>
    <row r="2107" spans="2:10">
      <c r="B2107" s="1733" t="s">
        <v>5718</v>
      </c>
      <c r="C2107" s="2004" t="s">
        <v>3248</v>
      </c>
      <c r="D2107" s="2003" t="s">
        <v>28</v>
      </c>
      <c r="E2107" s="2005">
        <f t="shared" si="64"/>
        <v>54.6</v>
      </c>
      <c r="F2107" s="2078" t="str">
        <f t="shared" si="65"/>
        <v>79504/005</v>
      </c>
      <c r="G2107" s="1529"/>
      <c r="H2107" s="2005">
        <v>51.42</v>
      </c>
      <c r="I2107" s="2005">
        <v>54.6</v>
      </c>
      <c r="J2107" s="1992"/>
    </row>
    <row r="2108" spans="2:10">
      <c r="B2108" s="1734" t="s">
        <v>5719</v>
      </c>
      <c r="C2108" s="1994" t="s">
        <v>3249</v>
      </c>
      <c r="D2108" s="1993" t="s">
        <v>28</v>
      </c>
      <c r="E2108" s="2002">
        <f t="shared" si="64"/>
        <v>61.59</v>
      </c>
      <c r="F2108" s="2078" t="str">
        <f t="shared" si="65"/>
        <v>79504/006</v>
      </c>
      <c r="G2108" s="1529"/>
      <c r="H2108" s="2002">
        <v>58.41</v>
      </c>
      <c r="I2108" s="2002">
        <v>61.59</v>
      </c>
      <c r="J2108" s="1992"/>
    </row>
    <row r="2109" spans="2:10">
      <c r="B2109" s="1733" t="s">
        <v>5720</v>
      </c>
      <c r="C2109" s="2004" t="s">
        <v>3250</v>
      </c>
      <c r="D2109" s="2003" t="s">
        <v>28</v>
      </c>
      <c r="E2109" s="2005">
        <f t="shared" si="64"/>
        <v>68.58</v>
      </c>
      <c r="F2109" s="2078" t="str">
        <f t="shared" si="65"/>
        <v>79504/007</v>
      </c>
      <c r="G2109" s="1529"/>
      <c r="H2109" s="2005">
        <v>65.400000000000006</v>
      </c>
      <c r="I2109" s="2005">
        <v>68.58</v>
      </c>
      <c r="J2109" s="1992"/>
    </row>
    <row r="2110" spans="2:10">
      <c r="B2110" s="1734" t="s">
        <v>5721</v>
      </c>
      <c r="C2110" s="1994" t="s">
        <v>3251</v>
      </c>
      <c r="D2110" s="1993" t="s">
        <v>28</v>
      </c>
      <c r="E2110" s="2002">
        <f t="shared" si="64"/>
        <v>90.42</v>
      </c>
      <c r="F2110" s="2078" t="str">
        <f t="shared" si="65"/>
        <v>79504/008</v>
      </c>
      <c r="G2110" s="1529"/>
      <c r="H2110" s="2002">
        <v>87.24</v>
      </c>
      <c r="I2110" s="2002">
        <v>90.42</v>
      </c>
      <c r="J2110" s="1992"/>
    </row>
    <row r="2111" spans="2:10" ht="30">
      <c r="B2111" s="1733" t="s">
        <v>5722</v>
      </c>
      <c r="C2111" s="2004" t="s">
        <v>3252</v>
      </c>
      <c r="D2111" s="2003" t="s">
        <v>28</v>
      </c>
      <c r="E2111" s="2005">
        <f t="shared" si="64"/>
        <v>107.26</v>
      </c>
      <c r="F2111" s="2078" t="str">
        <f t="shared" si="65"/>
        <v>79504/009</v>
      </c>
      <c r="G2111" s="1529"/>
      <c r="H2111" s="2005">
        <v>98.77</v>
      </c>
      <c r="I2111" s="2005">
        <v>107.26</v>
      </c>
      <c r="J2111" s="1992"/>
    </row>
    <row r="2112" spans="2:10" ht="30">
      <c r="B2112" s="1734" t="s">
        <v>5723</v>
      </c>
      <c r="C2112" s="1994" t="s">
        <v>3253</v>
      </c>
      <c r="D2112" s="1993" t="s">
        <v>28</v>
      </c>
      <c r="E2112" s="2002">
        <f t="shared" si="64"/>
        <v>114.25</v>
      </c>
      <c r="F2112" s="2078" t="str">
        <f t="shared" si="65"/>
        <v>79504/010</v>
      </c>
      <c r="G2112" s="1529"/>
      <c r="H2112" s="2002">
        <v>105.76</v>
      </c>
      <c r="I2112" s="2002">
        <v>114.25</v>
      </c>
      <c r="J2112" s="1992"/>
    </row>
    <row r="2113" spans="2:10">
      <c r="B2113" s="1733" t="s">
        <v>5725</v>
      </c>
      <c r="C2113" s="2004" t="s">
        <v>3254</v>
      </c>
      <c r="D2113" s="2003" t="s">
        <v>28</v>
      </c>
      <c r="E2113" s="2005">
        <f t="shared" si="64"/>
        <v>121.24</v>
      </c>
      <c r="F2113" s="2078" t="str">
        <f t="shared" si="65"/>
        <v>79504/011</v>
      </c>
      <c r="G2113" s="1529"/>
      <c r="H2113" s="2005">
        <v>112.75</v>
      </c>
      <c r="I2113" s="2005">
        <v>121.24</v>
      </c>
      <c r="J2113" s="1992"/>
    </row>
    <row r="2114" spans="2:10">
      <c r="B2114" s="1734" t="s">
        <v>5724</v>
      </c>
      <c r="C2114" s="1994" t="s">
        <v>3255</v>
      </c>
      <c r="D2114" s="1993" t="s">
        <v>28</v>
      </c>
      <c r="E2114" s="2002">
        <f t="shared" si="64"/>
        <v>143.08000000000001</v>
      </c>
      <c r="F2114" s="2078" t="str">
        <f t="shared" si="65"/>
        <v>79504/012</v>
      </c>
      <c r="G2114" s="1529"/>
      <c r="H2114" s="2002">
        <v>134.59</v>
      </c>
      <c r="I2114" s="2002">
        <v>143.08000000000001</v>
      </c>
      <c r="J2114" s="1992"/>
    </row>
    <row r="2115" spans="2:10">
      <c r="B2115" s="1733">
        <v>85662</v>
      </c>
      <c r="C2115" s="2004" t="s">
        <v>947</v>
      </c>
      <c r="D2115" s="2003" t="s">
        <v>0</v>
      </c>
      <c r="E2115" s="2005">
        <f t="shared" ref="E2115:E2178" si="66">IF($K$2=$H$1,H2115,I2115)</f>
        <v>11.1</v>
      </c>
      <c r="F2115" s="2078">
        <f t="shared" ref="F2115:F2178" si="67">IF(LEN($B2115)=7,CONCATENATE(MID($B2115,1,6),"00",RIGHT($B2115,1)),IF(LEN($B2115)=8,CONCATENATE(MID($B2115,1,6),"0",RIGHT($B2115,2)),$B2115))</f>
        <v>85662</v>
      </c>
      <c r="G2115" s="1529"/>
      <c r="H2115" s="2005">
        <v>10.95</v>
      </c>
      <c r="I2115" s="2005">
        <v>11.1</v>
      </c>
      <c r="J2115" s="1992"/>
    </row>
    <row r="2116" spans="2:10">
      <c r="B2116" s="1734">
        <v>89996</v>
      </c>
      <c r="C2116" s="1994" t="s">
        <v>3256</v>
      </c>
      <c r="D2116" s="1993" t="s">
        <v>25</v>
      </c>
      <c r="E2116" s="2002">
        <f t="shared" si="66"/>
        <v>6.67</v>
      </c>
      <c r="F2116" s="2078">
        <f t="shared" si="67"/>
        <v>89996</v>
      </c>
      <c r="G2116" s="1529"/>
      <c r="H2116" s="2002">
        <v>6.48</v>
      </c>
      <c r="I2116" s="2002">
        <v>6.67</v>
      </c>
      <c r="J2116" s="1992"/>
    </row>
    <row r="2117" spans="2:10">
      <c r="B2117" s="1733">
        <v>89997</v>
      </c>
      <c r="C2117" s="2004" t="s">
        <v>3257</v>
      </c>
      <c r="D2117" s="2003" t="s">
        <v>25</v>
      </c>
      <c r="E2117" s="2005">
        <f t="shared" si="66"/>
        <v>5.77</v>
      </c>
      <c r="F2117" s="2078">
        <f t="shared" si="67"/>
        <v>89997</v>
      </c>
      <c r="G2117" s="1529"/>
      <c r="H2117" s="2005">
        <v>5.63</v>
      </c>
      <c r="I2117" s="2005">
        <v>5.77</v>
      </c>
      <c r="J2117" s="1992"/>
    </row>
    <row r="2118" spans="2:10">
      <c r="B2118" s="1734">
        <v>89998</v>
      </c>
      <c r="C2118" s="1994" t="s">
        <v>3258</v>
      </c>
      <c r="D2118" s="1993" t="s">
        <v>25</v>
      </c>
      <c r="E2118" s="2002">
        <f t="shared" si="66"/>
        <v>6.26</v>
      </c>
      <c r="F2118" s="2078">
        <f t="shared" si="67"/>
        <v>89998</v>
      </c>
      <c r="G2118" s="1529"/>
      <c r="H2118" s="2002">
        <v>6.11</v>
      </c>
      <c r="I2118" s="2002">
        <v>6.26</v>
      </c>
      <c r="J2118" s="1992"/>
    </row>
    <row r="2119" spans="2:10">
      <c r="B2119" s="1733">
        <v>89999</v>
      </c>
      <c r="C2119" s="2004" t="s">
        <v>3259</v>
      </c>
      <c r="D2119" s="2003" t="s">
        <v>25</v>
      </c>
      <c r="E2119" s="2005">
        <f t="shared" si="66"/>
        <v>10.24</v>
      </c>
      <c r="F2119" s="2078">
        <f t="shared" si="67"/>
        <v>89999</v>
      </c>
      <c r="G2119" s="1529"/>
      <c r="H2119" s="2005">
        <v>9.77</v>
      </c>
      <c r="I2119" s="2005">
        <v>10.24</v>
      </c>
      <c r="J2119" s="1992"/>
    </row>
    <row r="2120" spans="2:10">
      <c r="B2120" s="1734">
        <v>90000</v>
      </c>
      <c r="C2120" s="1994" t="s">
        <v>3260</v>
      </c>
      <c r="D2120" s="1993" t="s">
        <v>25</v>
      </c>
      <c r="E2120" s="2002">
        <f t="shared" si="66"/>
        <v>7.74</v>
      </c>
      <c r="F2120" s="2078">
        <f t="shared" si="67"/>
        <v>90000</v>
      </c>
      <c r="G2120" s="1529"/>
      <c r="H2120" s="2002">
        <v>7.43</v>
      </c>
      <c r="I2120" s="2002">
        <v>7.74</v>
      </c>
      <c r="J2120" s="1992"/>
    </row>
    <row r="2121" spans="2:10" ht="30">
      <c r="B2121" s="1733">
        <v>91593</v>
      </c>
      <c r="C2121" s="2004" t="s">
        <v>3261</v>
      </c>
      <c r="D2121" s="2003" t="s">
        <v>25</v>
      </c>
      <c r="E2121" s="2005">
        <f t="shared" si="66"/>
        <v>7.43</v>
      </c>
      <c r="F2121" s="2078">
        <f t="shared" si="67"/>
        <v>91593</v>
      </c>
      <c r="G2121" s="1529"/>
      <c r="H2121" s="2005">
        <v>7.37</v>
      </c>
      <c r="I2121" s="2005">
        <v>7.43</v>
      </c>
      <c r="J2121" s="1992"/>
    </row>
    <row r="2122" spans="2:10" ht="30">
      <c r="B2122" s="1734">
        <v>91594</v>
      </c>
      <c r="C2122" s="1994" t="s">
        <v>3262</v>
      </c>
      <c r="D2122" s="1993" t="s">
        <v>25</v>
      </c>
      <c r="E2122" s="2002">
        <f t="shared" si="66"/>
        <v>7.83</v>
      </c>
      <c r="F2122" s="2078">
        <f t="shared" si="67"/>
        <v>91594</v>
      </c>
      <c r="G2122" s="1529"/>
      <c r="H2122" s="2002">
        <v>7.73</v>
      </c>
      <c r="I2122" s="2002">
        <v>7.83</v>
      </c>
      <c r="J2122" s="1992"/>
    </row>
    <row r="2123" spans="2:10">
      <c r="B2123" s="1733">
        <v>91595</v>
      </c>
      <c r="C2123" s="2004" t="s">
        <v>3263</v>
      </c>
      <c r="D2123" s="2003" t="s">
        <v>25</v>
      </c>
      <c r="E2123" s="2005">
        <f t="shared" si="66"/>
        <v>8.67</v>
      </c>
      <c r="F2123" s="2078">
        <f t="shared" si="67"/>
        <v>91595</v>
      </c>
      <c r="G2123" s="1529"/>
      <c r="H2123" s="2005">
        <v>8.51</v>
      </c>
      <c r="I2123" s="2005">
        <v>8.67</v>
      </c>
      <c r="J2123" s="1992"/>
    </row>
    <row r="2124" spans="2:10">
      <c r="B2124" s="1734">
        <v>91596</v>
      </c>
      <c r="C2124" s="1994" t="s">
        <v>3264</v>
      </c>
      <c r="D2124" s="1993" t="s">
        <v>25</v>
      </c>
      <c r="E2124" s="2002">
        <f t="shared" si="66"/>
        <v>7.58</v>
      </c>
      <c r="F2124" s="2078">
        <f t="shared" si="67"/>
        <v>91596</v>
      </c>
      <c r="G2124" s="1529"/>
      <c r="H2124" s="2002">
        <v>7.49</v>
      </c>
      <c r="I2124" s="2002">
        <v>7.58</v>
      </c>
      <c r="J2124" s="1992"/>
    </row>
    <row r="2125" spans="2:10">
      <c r="B2125" s="1733">
        <v>91597</v>
      </c>
      <c r="C2125" s="2004" t="s">
        <v>3265</v>
      </c>
      <c r="D2125" s="2003" t="s">
        <v>25</v>
      </c>
      <c r="E2125" s="2005">
        <f t="shared" si="66"/>
        <v>5.31</v>
      </c>
      <c r="F2125" s="2078">
        <f t="shared" si="67"/>
        <v>91597</v>
      </c>
      <c r="G2125" s="1529"/>
      <c r="H2125" s="2005">
        <v>5.22</v>
      </c>
      <c r="I2125" s="2005">
        <v>5.31</v>
      </c>
      <c r="J2125" s="1992"/>
    </row>
    <row r="2126" spans="2:10">
      <c r="B2126" s="1734">
        <v>91598</v>
      </c>
      <c r="C2126" s="1994" t="s">
        <v>3266</v>
      </c>
      <c r="D2126" s="1993" t="s">
        <v>25</v>
      </c>
      <c r="E2126" s="2002">
        <f t="shared" si="66"/>
        <v>7.51</v>
      </c>
      <c r="F2126" s="2078">
        <f t="shared" si="67"/>
        <v>91598</v>
      </c>
      <c r="G2126" s="1529"/>
      <c r="H2126" s="2002">
        <v>7.41</v>
      </c>
      <c r="I2126" s="2002">
        <v>7.51</v>
      </c>
      <c r="J2126" s="1992"/>
    </row>
    <row r="2127" spans="2:10">
      <c r="B2127" s="1733">
        <v>91599</v>
      </c>
      <c r="C2127" s="2004" t="s">
        <v>3267</v>
      </c>
      <c r="D2127" s="2003" t="s">
        <v>25</v>
      </c>
      <c r="E2127" s="2005">
        <f t="shared" si="66"/>
        <v>8.07</v>
      </c>
      <c r="F2127" s="2078">
        <f t="shared" si="67"/>
        <v>91599</v>
      </c>
      <c r="G2127" s="1529"/>
      <c r="H2127" s="2005">
        <v>7.95</v>
      </c>
      <c r="I2127" s="2005">
        <v>8.07</v>
      </c>
      <c r="J2127" s="1992"/>
    </row>
    <row r="2128" spans="2:10">
      <c r="B2128" s="1734">
        <v>91600</v>
      </c>
      <c r="C2128" s="1994" t="s">
        <v>3268</v>
      </c>
      <c r="D2128" s="1993" t="s">
        <v>25</v>
      </c>
      <c r="E2128" s="2002">
        <f t="shared" si="66"/>
        <v>8.52</v>
      </c>
      <c r="F2128" s="2078">
        <f t="shared" si="67"/>
        <v>91600</v>
      </c>
      <c r="G2128" s="1529"/>
      <c r="H2128" s="2002">
        <v>8.35</v>
      </c>
      <c r="I2128" s="2002">
        <v>8.52</v>
      </c>
      <c r="J2128" s="1992"/>
    </row>
    <row r="2129" spans="2:10">
      <c r="B2129" s="1733">
        <v>91601</v>
      </c>
      <c r="C2129" s="2004" t="s">
        <v>3269</v>
      </c>
      <c r="D2129" s="2003" t="s">
        <v>25</v>
      </c>
      <c r="E2129" s="2005">
        <f t="shared" si="66"/>
        <v>8.59</v>
      </c>
      <c r="F2129" s="2078">
        <f t="shared" si="67"/>
        <v>91601</v>
      </c>
      <c r="G2129" s="1529"/>
      <c r="H2129" s="2005">
        <v>8.2899999999999991</v>
      </c>
      <c r="I2129" s="2005">
        <v>8.59</v>
      </c>
      <c r="J2129" s="1992"/>
    </row>
    <row r="2130" spans="2:10">
      <c r="B2130" s="1734">
        <v>91602</v>
      </c>
      <c r="C2130" s="1994" t="s">
        <v>3270</v>
      </c>
      <c r="D2130" s="1993" t="s">
        <v>25</v>
      </c>
      <c r="E2130" s="2002">
        <f t="shared" si="66"/>
        <v>8.11</v>
      </c>
      <c r="F2130" s="2078">
        <f t="shared" si="67"/>
        <v>91602</v>
      </c>
      <c r="G2130" s="1529"/>
      <c r="H2130" s="2002">
        <v>7.93</v>
      </c>
      <c r="I2130" s="2002">
        <v>8.11</v>
      </c>
      <c r="J2130" s="1992"/>
    </row>
    <row r="2131" spans="2:10" ht="30">
      <c r="B2131" s="1733">
        <v>91603</v>
      </c>
      <c r="C2131" s="2004" t="s">
        <v>3271</v>
      </c>
      <c r="D2131" s="2003" t="s">
        <v>25</v>
      </c>
      <c r="E2131" s="2005">
        <f t="shared" si="66"/>
        <v>6.51</v>
      </c>
      <c r="F2131" s="2078">
        <f t="shared" si="67"/>
        <v>91603</v>
      </c>
      <c r="G2131" s="1529"/>
      <c r="H2131" s="2005">
        <v>6.39</v>
      </c>
      <c r="I2131" s="2005">
        <v>6.51</v>
      </c>
      <c r="J2131" s="1992"/>
    </row>
    <row r="2132" spans="2:10" ht="30">
      <c r="B2132" s="1734">
        <v>92759</v>
      </c>
      <c r="C2132" s="1994" t="s">
        <v>6060</v>
      </c>
      <c r="D2132" s="1993" t="s">
        <v>25</v>
      </c>
      <c r="E2132" s="2002">
        <f t="shared" si="66"/>
        <v>9.7899999999999991</v>
      </c>
      <c r="F2132" s="2078">
        <f t="shared" si="67"/>
        <v>92759</v>
      </c>
      <c r="G2132" s="1529"/>
      <c r="H2132" s="2002">
        <v>9.34</v>
      </c>
      <c r="I2132" s="2002">
        <v>9.7899999999999991</v>
      </c>
      <c r="J2132" s="1992"/>
    </row>
    <row r="2133" spans="2:10" ht="30">
      <c r="B2133" s="1733">
        <v>92760</v>
      </c>
      <c r="C2133" s="2004" t="s">
        <v>6061</v>
      </c>
      <c r="D2133" s="2003" t="s">
        <v>25</v>
      </c>
      <c r="E2133" s="2005">
        <f t="shared" si="66"/>
        <v>8.6300000000000008</v>
      </c>
      <c r="F2133" s="2078">
        <f t="shared" si="67"/>
        <v>92760</v>
      </c>
      <c r="G2133" s="1529"/>
      <c r="H2133" s="2005">
        <v>8.33</v>
      </c>
      <c r="I2133" s="2005">
        <v>8.6300000000000008</v>
      </c>
      <c r="J2133" s="1992"/>
    </row>
    <row r="2134" spans="2:10" ht="30">
      <c r="B2134" s="1734">
        <v>92761</v>
      </c>
      <c r="C2134" s="1994" t="s">
        <v>6062</v>
      </c>
      <c r="D2134" s="1993" t="s">
        <v>25</v>
      </c>
      <c r="E2134" s="2002">
        <f t="shared" si="66"/>
        <v>8.5399999999999991</v>
      </c>
      <c r="F2134" s="2078">
        <f t="shared" si="67"/>
        <v>92761</v>
      </c>
      <c r="G2134" s="1529"/>
      <c r="H2134" s="2002">
        <v>8.34</v>
      </c>
      <c r="I2134" s="2002">
        <v>8.5399999999999991</v>
      </c>
      <c r="J2134" s="1992"/>
    </row>
    <row r="2135" spans="2:10" ht="30">
      <c r="B2135" s="1733">
        <v>92762</v>
      </c>
      <c r="C2135" s="2004" t="s">
        <v>6063</v>
      </c>
      <c r="D2135" s="2003" t="s">
        <v>25</v>
      </c>
      <c r="E2135" s="2005">
        <f t="shared" si="66"/>
        <v>6.98</v>
      </c>
      <c r="F2135" s="2078">
        <f t="shared" si="67"/>
        <v>92762</v>
      </c>
      <c r="G2135" s="1529"/>
      <c r="H2135" s="2005">
        <v>6.84</v>
      </c>
      <c r="I2135" s="2005">
        <v>6.98</v>
      </c>
      <c r="J2135" s="1992"/>
    </row>
    <row r="2136" spans="2:10" ht="30">
      <c r="B2136" s="1734">
        <v>92763</v>
      </c>
      <c r="C2136" s="1994" t="s">
        <v>6064</v>
      </c>
      <c r="D2136" s="1993" t="s">
        <v>25</v>
      </c>
      <c r="E2136" s="2002">
        <f t="shared" si="66"/>
        <v>6.28</v>
      </c>
      <c r="F2136" s="2078">
        <f t="shared" si="67"/>
        <v>92763</v>
      </c>
      <c r="G2136" s="1529"/>
      <c r="H2136" s="2002">
        <v>6.18</v>
      </c>
      <c r="I2136" s="2002">
        <v>6.28</v>
      </c>
      <c r="J2136" s="1992"/>
    </row>
    <row r="2137" spans="2:10" ht="30">
      <c r="B2137" s="1733">
        <v>92764</v>
      </c>
      <c r="C2137" s="2004" t="s">
        <v>6065</v>
      </c>
      <c r="D2137" s="2003" t="s">
        <v>25</v>
      </c>
      <c r="E2137" s="2005">
        <f t="shared" si="66"/>
        <v>5.91</v>
      </c>
      <c r="F2137" s="2078">
        <f t="shared" si="67"/>
        <v>92764</v>
      </c>
      <c r="G2137" s="1529"/>
      <c r="H2137" s="2005">
        <v>5.84</v>
      </c>
      <c r="I2137" s="2005">
        <v>5.91</v>
      </c>
      <c r="J2137" s="1992"/>
    </row>
    <row r="2138" spans="2:10" ht="30">
      <c r="B2138" s="1734">
        <v>92765</v>
      </c>
      <c r="C2138" s="1994" t="s">
        <v>6066</v>
      </c>
      <c r="D2138" s="1993" t="s">
        <v>25</v>
      </c>
      <c r="E2138" s="2002">
        <f t="shared" si="66"/>
        <v>5.47</v>
      </c>
      <c r="F2138" s="2078">
        <f t="shared" si="67"/>
        <v>92765</v>
      </c>
      <c r="G2138" s="1529"/>
      <c r="H2138" s="2002">
        <v>5.42</v>
      </c>
      <c r="I2138" s="2002">
        <v>5.47</v>
      </c>
      <c r="J2138" s="1992"/>
    </row>
    <row r="2139" spans="2:10" ht="30">
      <c r="B2139" s="1733">
        <v>92766</v>
      </c>
      <c r="C2139" s="2004" t="s">
        <v>6067</v>
      </c>
      <c r="D2139" s="2003" t="s">
        <v>25</v>
      </c>
      <c r="E2139" s="2005">
        <f t="shared" si="66"/>
        <v>6.04</v>
      </c>
      <c r="F2139" s="2078">
        <f t="shared" si="67"/>
        <v>92766</v>
      </c>
      <c r="G2139" s="1529"/>
      <c r="H2139" s="2005">
        <v>6.01</v>
      </c>
      <c r="I2139" s="2005">
        <v>6.04</v>
      </c>
      <c r="J2139" s="1992"/>
    </row>
    <row r="2140" spans="2:10" ht="30">
      <c r="B2140" s="1734">
        <v>92767</v>
      </c>
      <c r="C2140" s="1994" t="s">
        <v>6068</v>
      </c>
      <c r="D2140" s="1993" t="s">
        <v>25</v>
      </c>
      <c r="E2140" s="2002">
        <f t="shared" si="66"/>
        <v>9.9</v>
      </c>
      <c r="F2140" s="2078">
        <f t="shared" si="67"/>
        <v>92767</v>
      </c>
      <c r="G2140" s="1529"/>
      <c r="H2140" s="2002">
        <v>9.4600000000000009</v>
      </c>
      <c r="I2140" s="2002">
        <v>9.9</v>
      </c>
      <c r="J2140" s="1992"/>
    </row>
    <row r="2141" spans="2:10" ht="30">
      <c r="B2141" s="1733">
        <v>92768</v>
      </c>
      <c r="C2141" s="2004" t="s">
        <v>6069</v>
      </c>
      <c r="D2141" s="2003" t="s">
        <v>25</v>
      </c>
      <c r="E2141" s="2005">
        <f t="shared" si="66"/>
        <v>8.65</v>
      </c>
      <c r="F2141" s="2078">
        <f t="shared" si="67"/>
        <v>92768</v>
      </c>
      <c r="G2141" s="1529"/>
      <c r="H2141" s="2005">
        <v>8.33</v>
      </c>
      <c r="I2141" s="2005">
        <v>8.65</v>
      </c>
      <c r="J2141" s="1992"/>
    </row>
    <row r="2142" spans="2:10" ht="30">
      <c r="B2142" s="1734">
        <v>92769</v>
      </c>
      <c r="C2142" s="1994" t="s">
        <v>6070</v>
      </c>
      <c r="D2142" s="1993" t="s">
        <v>25</v>
      </c>
      <c r="E2142" s="2002">
        <f t="shared" si="66"/>
        <v>7.77</v>
      </c>
      <c r="F2142" s="2078">
        <f t="shared" si="67"/>
        <v>92769</v>
      </c>
      <c r="G2142" s="1529"/>
      <c r="H2142" s="2002">
        <v>7.56</v>
      </c>
      <c r="I2142" s="2002">
        <v>7.77</v>
      </c>
      <c r="J2142" s="1992"/>
    </row>
    <row r="2143" spans="2:10" ht="30">
      <c r="B2143" s="1733">
        <v>92770</v>
      </c>
      <c r="C2143" s="2004" t="s">
        <v>6071</v>
      </c>
      <c r="D2143" s="2003" t="s">
        <v>25</v>
      </c>
      <c r="E2143" s="2005">
        <f t="shared" si="66"/>
        <v>7.9</v>
      </c>
      <c r="F2143" s="2078">
        <f t="shared" si="67"/>
        <v>92770</v>
      </c>
      <c r="G2143" s="1529"/>
      <c r="H2143" s="2005">
        <v>7.76</v>
      </c>
      <c r="I2143" s="2005">
        <v>7.9</v>
      </c>
      <c r="J2143" s="1992"/>
    </row>
    <row r="2144" spans="2:10" ht="30">
      <c r="B2144" s="1734">
        <v>92771</v>
      </c>
      <c r="C2144" s="1994" t="s">
        <v>6072</v>
      </c>
      <c r="D2144" s="1993" t="s">
        <v>25</v>
      </c>
      <c r="E2144" s="2002">
        <f t="shared" si="66"/>
        <v>6.49</v>
      </c>
      <c r="F2144" s="2078">
        <f t="shared" si="67"/>
        <v>92771</v>
      </c>
      <c r="G2144" s="1529"/>
      <c r="H2144" s="2002">
        <v>6.39</v>
      </c>
      <c r="I2144" s="2002">
        <v>6.49</v>
      </c>
      <c r="J2144" s="1992"/>
    </row>
    <row r="2145" spans="2:10" ht="30">
      <c r="B2145" s="1733">
        <v>92772</v>
      </c>
      <c r="C2145" s="2004" t="s">
        <v>6073</v>
      </c>
      <c r="D2145" s="2003" t="s">
        <v>25</v>
      </c>
      <c r="E2145" s="2005">
        <f t="shared" si="66"/>
        <v>5.9</v>
      </c>
      <c r="F2145" s="2078">
        <f t="shared" si="67"/>
        <v>92772</v>
      </c>
      <c r="G2145" s="1529"/>
      <c r="H2145" s="2005">
        <v>5.83</v>
      </c>
      <c r="I2145" s="2005">
        <v>5.9</v>
      </c>
      <c r="J2145" s="1992"/>
    </row>
    <row r="2146" spans="2:10" ht="30">
      <c r="B2146" s="1734">
        <v>92773</v>
      </c>
      <c r="C2146" s="1994" t="s">
        <v>6074</v>
      </c>
      <c r="D2146" s="1993" t="s">
        <v>25</v>
      </c>
      <c r="E2146" s="2002">
        <f t="shared" si="66"/>
        <v>5.63</v>
      </c>
      <c r="F2146" s="2078">
        <f t="shared" si="67"/>
        <v>92773</v>
      </c>
      <c r="G2146" s="1529"/>
      <c r="H2146" s="2002">
        <v>5.6</v>
      </c>
      <c r="I2146" s="2002">
        <v>5.63</v>
      </c>
      <c r="J2146" s="1992"/>
    </row>
    <row r="2147" spans="2:10" ht="30">
      <c r="B2147" s="1733">
        <v>92774</v>
      </c>
      <c r="C2147" s="2004" t="s">
        <v>6075</v>
      </c>
      <c r="D2147" s="2003" t="s">
        <v>25</v>
      </c>
      <c r="E2147" s="2005">
        <f t="shared" si="66"/>
        <v>5.28</v>
      </c>
      <c r="F2147" s="2078">
        <f t="shared" si="67"/>
        <v>92774</v>
      </c>
      <c r="G2147" s="1529"/>
      <c r="H2147" s="2005">
        <v>5.26</v>
      </c>
      <c r="I2147" s="2005">
        <v>5.28</v>
      </c>
      <c r="J2147" s="1992"/>
    </row>
    <row r="2148" spans="2:10" ht="30">
      <c r="B2148" s="1734">
        <v>92775</v>
      </c>
      <c r="C2148" s="1994" t="s">
        <v>6076</v>
      </c>
      <c r="D2148" s="1993" t="s">
        <v>25</v>
      </c>
      <c r="E2148" s="2002">
        <f t="shared" si="66"/>
        <v>11.98</v>
      </c>
      <c r="F2148" s="2078">
        <f t="shared" si="67"/>
        <v>92775</v>
      </c>
      <c r="G2148" s="1529"/>
      <c r="H2148" s="2002">
        <v>11.31</v>
      </c>
      <c r="I2148" s="2002">
        <v>11.98</v>
      </c>
      <c r="J2148" s="1992"/>
    </row>
    <row r="2149" spans="2:10" ht="30">
      <c r="B2149" s="1733">
        <v>92776</v>
      </c>
      <c r="C2149" s="2004" t="s">
        <v>6077</v>
      </c>
      <c r="D2149" s="2003" t="s">
        <v>25</v>
      </c>
      <c r="E2149" s="2005">
        <f t="shared" si="66"/>
        <v>10.3</v>
      </c>
      <c r="F2149" s="2078">
        <f t="shared" si="67"/>
        <v>92776</v>
      </c>
      <c r="G2149" s="1529"/>
      <c r="H2149" s="2005">
        <v>9.82</v>
      </c>
      <c r="I2149" s="2005">
        <v>10.3</v>
      </c>
      <c r="J2149" s="1992"/>
    </row>
    <row r="2150" spans="2:10" ht="30">
      <c r="B2150" s="1734">
        <v>92777</v>
      </c>
      <c r="C2150" s="1994" t="s">
        <v>6078</v>
      </c>
      <c r="D2150" s="1993" t="s">
        <v>25</v>
      </c>
      <c r="E2150" s="2002">
        <f t="shared" si="66"/>
        <v>9.7899999999999991</v>
      </c>
      <c r="F2150" s="2078">
        <f t="shared" si="67"/>
        <v>92777</v>
      </c>
      <c r="G2150" s="1529"/>
      <c r="H2150" s="2002">
        <v>9.4600000000000009</v>
      </c>
      <c r="I2150" s="2002">
        <v>9.7899999999999991</v>
      </c>
      <c r="J2150" s="1992"/>
    </row>
    <row r="2151" spans="2:10" ht="30">
      <c r="B2151" s="1733">
        <v>92778</v>
      </c>
      <c r="C2151" s="2004" t="s">
        <v>6079</v>
      </c>
      <c r="D2151" s="2003" t="s">
        <v>25</v>
      </c>
      <c r="E2151" s="2005">
        <f t="shared" si="66"/>
        <v>7.92</v>
      </c>
      <c r="F2151" s="2078">
        <f t="shared" si="67"/>
        <v>92778</v>
      </c>
      <c r="G2151" s="1529"/>
      <c r="H2151" s="2005">
        <v>7.68</v>
      </c>
      <c r="I2151" s="2005">
        <v>7.92</v>
      </c>
      <c r="J2151" s="1992"/>
    </row>
    <row r="2152" spans="2:10" ht="30">
      <c r="B2152" s="1734">
        <v>92779</v>
      </c>
      <c r="C2152" s="1994" t="s">
        <v>6080</v>
      </c>
      <c r="D2152" s="1993" t="s">
        <v>25</v>
      </c>
      <c r="E2152" s="2002">
        <f t="shared" si="66"/>
        <v>6.96</v>
      </c>
      <c r="F2152" s="2078">
        <f t="shared" si="67"/>
        <v>92779</v>
      </c>
      <c r="G2152" s="1529"/>
      <c r="H2152" s="2002">
        <v>6.79</v>
      </c>
      <c r="I2152" s="2002">
        <v>6.96</v>
      </c>
      <c r="J2152" s="1992"/>
    </row>
    <row r="2153" spans="2:10" ht="30">
      <c r="B2153" s="1733">
        <v>92780</v>
      </c>
      <c r="C2153" s="2004" t="s">
        <v>6081</v>
      </c>
      <c r="D2153" s="2003" t="s">
        <v>25</v>
      </c>
      <c r="E2153" s="2005">
        <f t="shared" si="66"/>
        <v>6.37</v>
      </c>
      <c r="F2153" s="2078">
        <f t="shared" si="67"/>
        <v>92780</v>
      </c>
      <c r="G2153" s="1529"/>
      <c r="H2153" s="2005">
        <v>6.26</v>
      </c>
      <c r="I2153" s="2005">
        <v>6.37</v>
      </c>
      <c r="J2153" s="1992"/>
    </row>
    <row r="2154" spans="2:10" ht="30">
      <c r="B2154" s="1734">
        <v>92781</v>
      </c>
      <c r="C2154" s="1994" t="s">
        <v>6082</v>
      </c>
      <c r="D2154" s="1993" t="s">
        <v>25</v>
      </c>
      <c r="E2154" s="2002">
        <f t="shared" si="66"/>
        <v>5.77</v>
      </c>
      <c r="F2154" s="2078">
        <f t="shared" si="67"/>
        <v>92781</v>
      </c>
      <c r="G2154" s="1529"/>
      <c r="H2154" s="2002">
        <v>5.7</v>
      </c>
      <c r="I2154" s="2002">
        <v>5.77</v>
      </c>
      <c r="J2154" s="1992"/>
    </row>
    <row r="2155" spans="2:10" ht="30">
      <c r="B2155" s="1733">
        <v>92782</v>
      </c>
      <c r="C2155" s="2004" t="s">
        <v>6083</v>
      </c>
      <c r="D2155" s="2003" t="s">
        <v>25</v>
      </c>
      <c r="E2155" s="2005">
        <f t="shared" si="66"/>
        <v>6.22</v>
      </c>
      <c r="F2155" s="2078">
        <f t="shared" si="67"/>
        <v>92782</v>
      </c>
      <c r="G2155" s="1529"/>
      <c r="H2155" s="2005">
        <v>6.17</v>
      </c>
      <c r="I2155" s="2005">
        <v>6.22</v>
      </c>
      <c r="J2155" s="1992"/>
    </row>
    <row r="2156" spans="2:10" ht="30">
      <c r="B2156" s="1734">
        <v>92783</v>
      </c>
      <c r="C2156" s="1994" t="s">
        <v>6084</v>
      </c>
      <c r="D2156" s="1993" t="s">
        <v>25</v>
      </c>
      <c r="E2156" s="2002">
        <f t="shared" si="66"/>
        <v>11.76</v>
      </c>
      <c r="F2156" s="2078">
        <f t="shared" si="67"/>
        <v>92783</v>
      </c>
      <c r="G2156" s="1529"/>
      <c r="H2156" s="2002">
        <v>11.13</v>
      </c>
      <c r="I2156" s="2002">
        <v>11.76</v>
      </c>
      <c r="J2156" s="1992"/>
    </row>
    <row r="2157" spans="2:10" ht="30">
      <c r="B2157" s="1733">
        <v>92784</v>
      </c>
      <c r="C2157" s="2004" t="s">
        <v>6085</v>
      </c>
      <c r="D2157" s="2003" t="s">
        <v>25</v>
      </c>
      <c r="E2157" s="2005">
        <f t="shared" si="66"/>
        <v>10.16</v>
      </c>
      <c r="F2157" s="2078">
        <f t="shared" si="67"/>
        <v>92784</v>
      </c>
      <c r="G2157" s="1529"/>
      <c r="H2157" s="2005">
        <v>9.69</v>
      </c>
      <c r="I2157" s="2005">
        <v>10.16</v>
      </c>
      <c r="J2157" s="1992"/>
    </row>
    <row r="2158" spans="2:10" ht="30">
      <c r="B2158" s="1734">
        <v>92785</v>
      </c>
      <c r="C2158" s="1994" t="s">
        <v>6086</v>
      </c>
      <c r="D2158" s="1993" t="s">
        <v>25</v>
      </c>
      <c r="E2158" s="2002">
        <f t="shared" si="66"/>
        <v>8.92</v>
      </c>
      <c r="F2158" s="2078">
        <f t="shared" si="67"/>
        <v>92785</v>
      </c>
      <c r="G2158" s="1529"/>
      <c r="H2158" s="2002">
        <v>8.58</v>
      </c>
      <c r="I2158" s="2002">
        <v>8.92</v>
      </c>
      <c r="J2158" s="1992"/>
    </row>
    <row r="2159" spans="2:10" ht="30">
      <c r="B2159" s="1733">
        <v>92786</v>
      </c>
      <c r="C2159" s="2004" t="s">
        <v>6087</v>
      </c>
      <c r="D2159" s="2003" t="s">
        <v>25</v>
      </c>
      <c r="E2159" s="2005">
        <f t="shared" si="66"/>
        <v>8.74</v>
      </c>
      <c r="F2159" s="2078">
        <f t="shared" si="67"/>
        <v>92786</v>
      </c>
      <c r="G2159" s="1529"/>
      <c r="H2159" s="2005">
        <v>8.51</v>
      </c>
      <c r="I2159" s="2005">
        <v>8.74</v>
      </c>
      <c r="J2159" s="1992"/>
    </row>
    <row r="2160" spans="2:10" ht="30">
      <c r="B2160" s="1734">
        <v>92787</v>
      </c>
      <c r="C2160" s="1994" t="s">
        <v>6088</v>
      </c>
      <c r="D2160" s="1993" t="s">
        <v>25</v>
      </c>
      <c r="E2160" s="2002">
        <f t="shared" si="66"/>
        <v>7.11</v>
      </c>
      <c r="F2160" s="2078">
        <f t="shared" si="67"/>
        <v>92787</v>
      </c>
      <c r="G2160" s="1529"/>
      <c r="H2160" s="2002">
        <v>6.94</v>
      </c>
      <c r="I2160" s="2002">
        <v>7.11</v>
      </c>
      <c r="J2160" s="1992"/>
    </row>
    <row r="2161" spans="2:10" ht="30">
      <c r="B2161" s="1733">
        <v>92788</v>
      </c>
      <c r="C2161" s="2004" t="s">
        <v>6089</v>
      </c>
      <c r="D2161" s="2003" t="s">
        <v>25</v>
      </c>
      <c r="E2161" s="2005">
        <f t="shared" si="66"/>
        <v>6.33</v>
      </c>
      <c r="F2161" s="2078">
        <f t="shared" si="67"/>
        <v>92788</v>
      </c>
      <c r="G2161" s="1529"/>
      <c r="H2161" s="2005">
        <v>6.21</v>
      </c>
      <c r="I2161" s="2005">
        <v>6.33</v>
      </c>
      <c r="J2161" s="1992"/>
    </row>
    <row r="2162" spans="2:10" ht="30">
      <c r="B2162" s="1734">
        <v>92789</v>
      </c>
      <c r="C2162" s="1994" t="s">
        <v>6090</v>
      </c>
      <c r="D2162" s="1993" t="s">
        <v>25</v>
      </c>
      <c r="E2162" s="2002">
        <f t="shared" si="66"/>
        <v>5.92</v>
      </c>
      <c r="F2162" s="2078">
        <f t="shared" si="67"/>
        <v>92789</v>
      </c>
      <c r="G2162" s="1529"/>
      <c r="H2162" s="2002">
        <v>5.85</v>
      </c>
      <c r="I2162" s="2002">
        <v>5.92</v>
      </c>
      <c r="J2162" s="1992"/>
    </row>
    <row r="2163" spans="2:10" ht="30">
      <c r="B2163" s="1733">
        <v>92790</v>
      </c>
      <c r="C2163" s="2004" t="s">
        <v>6091</v>
      </c>
      <c r="D2163" s="2003" t="s">
        <v>25</v>
      </c>
      <c r="E2163" s="2005">
        <f t="shared" si="66"/>
        <v>5.45</v>
      </c>
      <c r="F2163" s="2078">
        <f t="shared" si="67"/>
        <v>92790</v>
      </c>
      <c r="G2163" s="1529"/>
      <c r="H2163" s="2005">
        <v>5.4</v>
      </c>
      <c r="I2163" s="2005">
        <v>5.45</v>
      </c>
      <c r="J2163" s="1992"/>
    </row>
    <row r="2164" spans="2:10">
      <c r="B2164" s="1734">
        <v>92791</v>
      </c>
      <c r="C2164" s="1994" t="s">
        <v>6092</v>
      </c>
      <c r="D2164" s="1993" t="s">
        <v>25</v>
      </c>
      <c r="E2164" s="2002">
        <f t="shared" si="66"/>
        <v>6.7</v>
      </c>
      <c r="F2164" s="2078">
        <f t="shared" si="67"/>
        <v>92791</v>
      </c>
      <c r="G2164" s="1529"/>
      <c r="H2164" s="2002">
        <v>6.53</v>
      </c>
      <c r="I2164" s="2002">
        <v>6.7</v>
      </c>
      <c r="J2164" s="1992"/>
    </row>
    <row r="2165" spans="2:10">
      <c r="B2165" s="1733">
        <v>92792</v>
      </c>
      <c r="C2165" s="2004" t="s">
        <v>6093</v>
      </c>
      <c r="D2165" s="2003" t="s">
        <v>25</v>
      </c>
      <c r="E2165" s="2005">
        <f t="shared" si="66"/>
        <v>6.21</v>
      </c>
      <c r="F2165" s="2078">
        <f t="shared" si="67"/>
        <v>92792</v>
      </c>
      <c r="G2165" s="1529"/>
      <c r="H2165" s="2005">
        <v>6.12</v>
      </c>
      <c r="I2165" s="2005">
        <v>6.21</v>
      </c>
      <c r="J2165" s="1992"/>
    </row>
    <row r="2166" spans="2:10">
      <c r="B2166" s="1734">
        <v>92793</v>
      </c>
      <c r="C2166" s="1994" t="s">
        <v>6094</v>
      </c>
      <c r="D2166" s="1993" t="s">
        <v>25</v>
      </c>
      <c r="E2166" s="2002">
        <f t="shared" si="66"/>
        <v>6.68</v>
      </c>
      <c r="F2166" s="2078">
        <f t="shared" si="67"/>
        <v>92793</v>
      </c>
      <c r="G2166" s="1529"/>
      <c r="H2166" s="2002">
        <v>6.64</v>
      </c>
      <c r="I2166" s="2002">
        <v>6.68</v>
      </c>
      <c r="J2166" s="1992"/>
    </row>
    <row r="2167" spans="2:10">
      <c r="B2167" s="1733">
        <v>92794</v>
      </c>
      <c r="C2167" s="2004" t="s">
        <v>6095</v>
      </c>
      <c r="D2167" s="2003" t="s">
        <v>25</v>
      </c>
      <c r="E2167" s="2005">
        <f t="shared" si="66"/>
        <v>5.54</v>
      </c>
      <c r="F2167" s="2078">
        <f t="shared" si="67"/>
        <v>92794</v>
      </c>
      <c r="G2167" s="1529"/>
      <c r="H2167" s="2005">
        <v>5.51</v>
      </c>
      <c r="I2167" s="2005">
        <v>5.54</v>
      </c>
      <c r="J2167" s="1992"/>
    </row>
    <row r="2168" spans="2:10">
      <c r="B2168" s="1734">
        <v>92795</v>
      </c>
      <c r="C2168" s="1994" t="s">
        <v>6096</v>
      </c>
      <c r="D2168" s="1993" t="s">
        <v>25</v>
      </c>
      <c r="E2168" s="2002">
        <f t="shared" si="66"/>
        <v>5.16</v>
      </c>
      <c r="F2168" s="2078">
        <f t="shared" si="67"/>
        <v>92795</v>
      </c>
      <c r="G2168" s="1529"/>
      <c r="H2168" s="2002">
        <v>5.15</v>
      </c>
      <c r="I2168" s="2002">
        <v>5.16</v>
      </c>
      <c r="J2168" s="1992"/>
    </row>
    <row r="2169" spans="2:10">
      <c r="B2169" s="1733">
        <v>92796</v>
      </c>
      <c r="C2169" s="2004" t="s">
        <v>6097</v>
      </c>
      <c r="D2169" s="2003" t="s">
        <v>25</v>
      </c>
      <c r="E2169" s="2005">
        <f t="shared" si="66"/>
        <v>5.09</v>
      </c>
      <c r="F2169" s="2078">
        <f t="shared" si="67"/>
        <v>92796</v>
      </c>
      <c r="G2169" s="1529"/>
      <c r="H2169" s="2005">
        <v>5.08</v>
      </c>
      <c r="I2169" s="2005">
        <v>5.09</v>
      </c>
      <c r="J2169" s="1992"/>
    </row>
    <row r="2170" spans="2:10">
      <c r="B2170" s="1734">
        <v>92797</v>
      </c>
      <c r="C2170" s="1994" t="s">
        <v>6098</v>
      </c>
      <c r="D2170" s="1993" t="s">
        <v>25</v>
      </c>
      <c r="E2170" s="2002">
        <f t="shared" si="66"/>
        <v>4.8499999999999996</v>
      </c>
      <c r="F2170" s="2078">
        <f t="shared" si="67"/>
        <v>92797</v>
      </c>
      <c r="G2170" s="1529"/>
      <c r="H2170" s="2002">
        <v>4.8499999999999996</v>
      </c>
      <c r="I2170" s="2002">
        <v>4.8499999999999996</v>
      </c>
      <c r="J2170" s="1992"/>
    </row>
    <row r="2171" spans="2:10">
      <c r="B2171" s="1733">
        <v>92798</v>
      </c>
      <c r="C2171" s="2004" t="s">
        <v>6099</v>
      </c>
      <c r="D2171" s="2003" t="s">
        <v>25</v>
      </c>
      <c r="E2171" s="2005">
        <f t="shared" si="66"/>
        <v>5.59</v>
      </c>
      <c r="F2171" s="2078">
        <f t="shared" si="67"/>
        <v>92798</v>
      </c>
      <c r="G2171" s="1529"/>
      <c r="H2171" s="2005">
        <v>5.58</v>
      </c>
      <c r="I2171" s="2005">
        <v>5.59</v>
      </c>
      <c r="J2171" s="1992"/>
    </row>
    <row r="2172" spans="2:10">
      <c r="B2172" s="1734">
        <v>92799</v>
      </c>
      <c r="C2172" s="1994" t="s">
        <v>6100</v>
      </c>
      <c r="D2172" s="1993" t="s">
        <v>25</v>
      </c>
      <c r="E2172" s="2002">
        <f t="shared" si="66"/>
        <v>7.05</v>
      </c>
      <c r="F2172" s="2078">
        <f t="shared" si="67"/>
        <v>92799</v>
      </c>
      <c r="G2172" s="1529"/>
      <c r="H2172" s="2002">
        <v>6.84</v>
      </c>
      <c r="I2172" s="2002">
        <v>7.05</v>
      </c>
      <c r="J2172" s="1992"/>
    </row>
    <row r="2173" spans="2:10">
      <c r="B2173" s="1733">
        <v>92800</v>
      </c>
      <c r="C2173" s="2004" t="s">
        <v>6101</v>
      </c>
      <c r="D2173" s="2003" t="s">
        <v>25</v>
      </c>
      <c r="E2173" s="2005">
        <f t="shared" si="66"/>
        <v>6.3</v>
      </c>
      <c r="F2173" s="2078">
        <f t="shared" si="67"/>
        <v>92800</v>
      </c>
      <c r="G2173" s="1529"/>
      <c r="H2173" s="2005">
        <v>6.17</v>
      </c>
      <c r="I2173" s="2005">
        <v>6.3</v>
      </c>
      <c r="J2173" s="1992"/>
    </row>
    <row r="2174" spans="2:10">
      <c r="B2174" s="1734">
        <v>92801</v>
      </c>
      <c r="C2174" s="1994" t="s">
        <v>6102</v>
      </c>
      <c r="D2174" s="1993" t="s">
        <v>25</v>
      </c>
      <c r="E2174" s="2002">
        <f t="shared" si="66"/>
        <v>5.98</v>
      </c>
      <c r="F2174" s="2078">
        <f t="shared" si="67"/>
        <v>92801</v>
      </c>
      <c r="G2174" s="1529"/>
      <c r="H2174" s="2002">
        <v>5.91</v>
      </c>
      <c r="I2174" s="2002">
        <v>5.98</v>
      </c>
      <c r="J2174" s="1992"/>
    </row>
    <row r="2175" spans="2:10">
      <c r="B2175" s="1733">
        <v>92802</v>
      </c>
      <c r="C2175" s="2004" t="s">
        <v>6103</v>
      </c>
      <c r="D2175" s="2003" t="s">
        <v>25</v>
      </c>
      <c r="E2175" s="2005">
        <f t="shared" si="66"/>
        <v>6.55</v>
      </c>
      <c r="F2175" s="2078">
        <f t="shared" si="67"/>
        <v>92802</v>
      </c>
      <c r="G2175" s="1529"/>
      <c r="H2175" s="2005">
        <v>6.52</v>
      </c>
      <c r="I2175" s="2005">
        <v>6.55</v>
      </c>
      <c r="J2175" s="1992"/>
    </row>
    <row r="2176" spans="2:10">
      <c r="B2176" s="1734">
        <v>92803</v>
      </c>
      <c r="C2176" s="1994" t="s">
        <v>6104</v>
      </c>
      <c r="D2176" s="1993" t="s">
        <v>25</v>
      </c>
      <c r="E2176" s="2002">
        <f t="shared" si="66"/>
        <v>5.46</v>
      </c>
      <c r="F2176" s="2078">
        <f t="shared" si="67"/>
        <v>92803</v>
      </c>
      <c r="G2176" s="1529"/>
      <c r="H2176" s="2002">
        <v>5.44</v>
      </c>
      <c r="I2176" s="2002">
        <v>5.46</v>
      </c>
      <c r="J2176" s="1992"/>
    </row>
    <row r="2177" spans="2:10">
      <c r="B2177" s="1733">
        <v>92804</v>
      </c>
      <c r="C2177" s="2004" t="s">
        <v>6105</v>
      </c>
      <c r="D2177" s="2003" t="s">
        <v>25</v>
      </c>
      <c r="E2177" s="2005">
        <f t="shared" si="66"/>
        <v>5.12</v>
      </c>
      <c r="F2177" s="2078">
        <f t="shared" si="67"/>
        <v>92804</v>
      </c>
      <c r="G2177" s="1529"/>
      <c r="H2177" s="2005">
        <v>5.0999999999999996</v>
      </c>
      <c r="I2177" s="2005">
        <v>5.12</v>
      </c>
      <c r="J2177" s="1992"/>
    </row>
    <row r="2178" spans="2:10">
      <c r="B2178" s="1734">
        <v>92805</v>
      </c>
      <c r="C2178" s="1994" t="s">
        <v>6106</v>
      </c>
      <c r="D2178" s="1993" t="s">
        <v>25</v>
      </c>
      <c r="E2178" s="2002">
        <f t="shared" si="66"/>
        <v>5.0599999999999996</v>
      </c>
      <c r="F2178" s="2078">
        <f t="shared" si="67"/>
        <v>92805</v>
      </c>
      <c r="G2178" s="1529"/>
      <c r="H2178" s="2002">
        <v>5.0599999999999996</v>
      </c>
      <c r="I2178" s="2002">
        <v>5.0599999999999996</v>
      </c>
      <c r="J2178" s="1992"/>
    </row>
    <row r="2179" spans="2:10">
      <c r="B2179" s="1733">
        <v>92806</v>
      </c>
      <c r="C2179" s="2004" t="s">
        <v>6107</v>
      </c>
      <c r="D2179" s="2003" t="s">
        <v>25</v>
      </c>
      <c r="E2179" s="2005">
        <f t="shared" ref="E2179:E2242" si="68">IF($K$2=$H$1,H2179,I2179)</f>
        <v>4.84</v>
      </c>
      <c r="F2179" s="2078">
        <f t="shared" ref="F2179:F2242" si="69">IF(LEN($B2179)=7,CONCATENATE(MID($B2179,1,6),"00",RIGHT($B2179,1)),IF(LEN($B2179)=8,CONCATENATE(MID($B2179,1,6),"0",RIGHT($B2179,2)),$B2179))</f>
        <v>92806</v>
      </c>
      <c r="G2179" s="1529"/>
      <c r="H2179" s="2005">
        <v>4.84</v>
      </c>
      <c r="I2179" s="2005">
        <v>4.84</v>
      </c>
      <c r="J2179" s="1992"/>
    </row>
    <row r="2180" spans="2:10">
      <c r="B2180" s="1734">
        <v>92875</v>
      </c>
      <c r="C2180" s="1994" t="s">
        <v>6108</v>
      </c>
      <c r="D2180" s="1993" t="s">
        <v>25</v>
      </c>
      <c r="E2180" s="2002">
        <f t="shared" si="68"/>
        <v>5.76</v>
      </c>
      <c r="F2180" s="2078">
        <f t="shared" si="69"/>
        <v>92875</v>
      </c>
      <c r="G2180" s="1529"/>
      <c r="H2180" s="2002">
        <v>5.67</v>
      </c>
      <c r="I2180" s="2002">
        <v>5.76</v>
      </c>
      <c r="J2180" s="1992"/>
    </row>
    <row r="2181" spans="2:10">
      <c r="B2181" s="1733">
        <v>92876</v>
      </c>
      <c r="C2181" s="2004" t="s">
        <v>6109</v>
      </c>
      <c r="D2181" s="2003" t="s">
        <v>25</v>
      </c>
      <c r="E2181" s="2005">
        <f t="shared" si="68"/>
        <v>5.48</v>
      </c>
      <c r="F2181" s="2078">
        <f t="shared" si="69"/>
        <v>92876</v>
      </c>
      <c r="G2181" s="1529"/>
      <c r="H2181" s="2005">
        <v>5.44</v>
      </c>
      <c r="I2181" s="2005">
        <v>5.48</v>
      </c>
      <c r="J2181" s="1992"/>
    </row>
    <row r="2182" spans="2:10">
      <c r="B2182" s="1734">
        <v>92877</v>
      </c>
      <c r="C2182" s="1994" t="s">
        <v>6110</v>
      </c>
      <c r="D2182" s="1993" t="s">
        <v>25</v>
      </c>
      <c r="E2182" s="2002">
        <f t="shared" si="68"/>
        <v>4.95</v>
      </c>
      <c r="F2182" s="2078">
        <f t="shared" si="69"/>
        <v>92877</v>
      </c>
      <c r="G2182" s="1529"/>
      <c r="H2182" s="2002">
        <v>4.92</v>
      </c>
      <c r="I2182" s="2002">
        <v>4.95</v>
      </c>
      <c r="J2182" s="1992"/>
    </row>
    <row r="2183" spans="2:10">
      <c r="B2183" s="1733">
        <v>92878</v>
      </c>
      <c r="C2183" s="2004" t="s">
        <v>6111</v>
      </c>
      <c r="D2183" s="2003" t="s">
        <v>25</v>
      </c>
      <c r="E2183" s="2005">
        <f t="shared" si="68"/>
        <v>4.8600000000000003</v>
      </c>
      <c r="F2183" s="2078">
        <f t="shared" si="69"/>
        <v>92878</v>
      </c>
      <c r="G2183" s="1529"/>
      <c r="H2183" s="2005">
        <v>4.8499999999999996</v>
      </c>
      <c r="I2183" s="2005">
        <v>4.8600000000000003</v>
      </c>
      <c r="J2183" s="1992"/>
    </row>
    <row r="2184" spans="2:10">
      <c r="B2184" s="1734">
        <v>92879</v>
      </c>
      <c r="C2184" s="1994" t="s">
        <v>6112</v>
      </c>
      <c r="D2184" s="1993" t="s">
        <v>25</v>
      </c>
      <c r="E2184" s="2002">
        <f t="shared" si="68"/>
        <v>4.79</v>
      </c>
      <c r="F2184" s="2078">
        <f t="shared" si="69"/>
        <v>92879</v>
      </c>
      <c r="G2184" s="1529"/>
      <c r="H2184" s="2002">
        <v>4.78</v>
      </c>
      <c r="I2184" s="2002">
        <v>4.79</v>
      </c>
      <c r="J2184" s="1992"/>
    </row>
    <row r="2185" spans="2:10">
      <c r="B2185" s="1733">
        <v>92880</v>
      </c>
      <c r="C2185" s="2004" t="s">
        <v>6113</v>
      </c>
      <c r="D2185" s="2003" t="s">
        <v>25</v>
      </c>
      <c r="E2185" s="2005">
        <f t="shared" si="68"/>
        <v>4.88</v>
      </c>
      <c r="F2185" s="2078">
        <f t="shared" si="69"/>
        <v>92880</v>
      </c>
      <c r="G2185" s="1529"/>
      <c r="H2185" s="2005">
        <v>4.88</v>
      </c>
      <c r="I2185" s="2005">
        <v>4.88</v>
      </c>
      <c r="J2185" s="1992"/>
    </row>
    <row r="2186" spans="2:10">
      <c r="B2186" s="1734">
        <v>92881</v>
      </c>
      <c r="C2186" s="1994" t="s">
        <v>6114</v>
      </c>
      <c r="D2186" s="1993" t="s">
        <v>25</v>
      </c>
      <c r="E2186" s="2002">
        <f t="shared" si="68"/>
        <v>4.87</v>
      </c>
      <c r="F2186" s="2078">
        <f t="shared" si="69"/>
        <v>92881</v>
      </c>
      <c r="G2186" s="1529"/>
      <c r="H2186" s="2002">
        <v>4.8600000000000003</v>
      </c>
      <c r="I2186" s="2002">
        <v>4.87</v>
      </c>
      <c r="J2186" s="1992"/>
    </row>
    <row r="2187" spans="2:10">
      <c r="B2187" s="1733">
        <v>92882</v>
      </c>
      <c r="C2187" s="2004" t="s">
        <v>6115</v>
      </c>
      <c r="D2187" s="2003" t="s">
        <v>25</v>
      </c>
      <c r="E2187" s="2005">
        <f t="shared" si="68"/>
        <v>8.18</v>
      </c>
      <c r="F2187" s="2078">
        <f t="shared" si="69"/>
        <v>92882</v>
      </c>
      <c r="G2187" s="1529"/>
      <c r="H2187" s="2005">
        <v>7.88</v>
      </c>
      <c r="I2187" s="2005">
        <v>8.18</v>
      </c>
      <c r="J2187" s="1992"/>
    </row>
    <row r="2188" spans="2:10">
      <c r="B2188" s="1734">
        <v>92883</v>
      </c>
      <c r="C2188" s="1994" t="s">
        <v>6116</v>
      </c>
      <c r="D2188" s="1993" t="s">
        <v>25</v>
      </c>
      <c r="E2188" s="2002">
        <f t="shared" si="68"/>
        <v>7.34</v>
      </c>
      <c r="F2188" s="2078">
        <f t="shared" si="69"/>
        <v>92883</v>
      </c>
      <c r="G2188" s="1529"/>
      <c r="H2188" s="2002">
        <v>7.14</v>
      </c>
      <c r="I2188" s="2002">
        <v>7.34</v>
      </c>
      <c r="J2188" s="1992"/>
    </row>
    <row r="2189" spans="2:10">
      <c r="B2189" s="1733">
        <v>92884</v>
      </c>
      <c r="C2189" s="2004" t="s">
        <v>6117</v>
      </c>
      <c r="D2189" s="2003" t="s">
        <v>25</v>
      </c>
      <c r="E2189" s="2005">
        <f t="shared" si="68"/>
        <v>6.39</v>
      </c>
      <c r="F2189" s="2078">
        <f t="shared" si="69"/>
        <v>92884</v>
      </c>
      <c r="G2189" s="1529"/>
      <c r="H2189" s="2005">
        <v>6.25</v>
      </c>
      <c r="I2189" s="2005">
        <v>6.39</v>
      </c>
      <c r="J2189" s="1992"/>
    </row>
    <row r="2190" spans="2:10">
      <c r="B2190" s="1734">
        <v>92885</v>
      </c>
      <c r="C2190" s="1994" t="s">
        <v>6118</v>
      </c>
      <c r="D2190" s="1993" t="s">
        <v>25</v>
      </c>
      <c r="E2190" s="2002">
        <f t="shared" si="68"/>
        <v>5.98</v>
      </c>
      <c r="F2190" s="2078">
        <f t="shared" si="69"/>
        <v>92885</v>
      </c>
      <c r="G2190" s="1529"/>
      <c r="H2190" s="2002">
        <v>5.88</v>
      </c>
      <c r="I2190" s="2002">
        <v>5.98</v>
      </c>
      <c r="J2190" s="1992"/>
    </row>
    <row r="2191" spans="2:10">
      <c r="B2191" s="1733">
        <v>92886</v>
      </c>
      <c r="C2191" s="2004" t="s">
        <v>6119</v>
      </c>
      <c r="D2191" s="2003" t="s">
        <v>25</v>
      </c>
      <c r="E2191" s="2005">
        <f t="shared" si="68"/>
        <v>5.61</v>
      </c>
      <c r="F2191" s="2078">
        <f t="shared" si="69"/>
        <v>92886</v>
      </c>
      <c r="G2191" s="1529"/>
      <c r="H2191" s="2005">
        <v>5.54</v>
      </c>
      <c r="I2191" s="2005">
        <v>5.61</v>
      </c>
      <c r="J2191" s="1992"/>
    </row>
    <row r="2192" spans="2:10">
      <c r="B2192" s="1734">
        <v>92887</v>
      </c>
      <c r="C2192" s="1994" t="s">
        <v>6120</v>
      </c>
      <c r="D2192" s="1993" t="s">
        <v>25</v>
      </c>
      <c r="E2192" s="2002">
        <f t="shared" si="68"/>
        <v>5.5</v>
      </c>
      <c r="F2192" s="2078">
        <f t="shared" si="69"/>
        <v>92887</v>
      </c>
      <c r="G2192" s="1529"/>
      <c r="H2192" s="2002">
        <v>5.45</v>
      </c>
      <c r="I2192" s="2002">
        <v>5.5</v>
      </c>
      <c r="J2192" s="1992"/>
    </row>
    <row r="2193" spans="2:10">
      <c r="B2193" s="1733">
        <v>92888</v>
      </c>
      <c r="C2193" s="2004" t="s">
        <v>6121</v>
      </c>
      <c r="D2193" s="2003" t="s">
        <v>25</v>
      </c>
      <c r="E2193" s="2005">
        <f t="shared" si="68"/>
        <v>5.32</v>
      </c>
      <c r="F2193" s="2078">
        <f t="shared" si="69"/>
        <v>92888</v>
      </c>
      <c r="G2193" s="1529"/>
      <c r="H2193" s="2005">
        <v>5.29</v>
      </c>
      <c r="I2193" s="2005">
        <v>5.32</v>
      </c>
      <c r="J2193" s="1992"/>
    </row>
    <row r="2194" spans="2:10" ht="30">
      <c r="B2194" s="1734">
        <v>92915</v>
      </c>
      <c r="C2194" s="1994" t="s">
        <v>6599</v>
      </c>
      <c r="D2194" s="1993" t="s">
        <v>25</v>
      </c>
      <c r="E2194" s="2002">
        <f t="shared" si="68"/>
        <v>10.89</v>
      </c>
      <c r="F2194" s="2078">
        <f t="shared" si="69"/>
        <v>92915</v>
      </c>
      <c r="G2194" s="1529"/>
      <c r="H2194" s="2002">
        <v>10.32</v>
      </c>
      <c r="I2194" s="2002">
        <v>10.89</v>
      </c>
      <c r="J2194" s="1992"/>
    </row>
    <row r="2195" spans="2:10" ht="30">
      <c r="B2195" s="1733">
        <v>92916</v>
      </c>
      <c r="C2195" s="2004" t="s">
        <v>6600</v>
      </c>
      <c r="D2195" s="2003" t="s">
        <v>25</v>
      </c>
      <c r="E2195" s="2005">
        <f t="shared" si="68"/>
        <v>9.4600000000000009</v>
      </c>
      <c r="F2195" s="2078">
        <f t="shared" si="69"/>
        <v>92916</v>
      </c>
      <c r="G2195" s="1529"/>
      <c r="H2195" s="2005">
        <v>9.07</v>
      </c>
      <c r="I2195" s="2005">
        <v>9.4600000000000009</v>
      </c>
      <c r="J2195" s="1992"/>
    </row>
    <row r="2196" spans="2:10" ht="30">
      <c r="B2196" s="1734">
        <v>92917</v>
      </c>
      <c r="C2196" s="1994" t="s">
        <v>6601</v>
      </c>
      <c r="D2196" s="1993" t="s">
        <v>25</v>
      </c>
      <c r="E2196" s="2002">
        <f t="shared" si="68"/>
        <v>9.17</v>
      </c>
      <c r="F2196" s="2078">
        <f t="shared" si="69"/>
        <v>92917</v>
      </c>
      <c r="G2196" s="1529"/>
      <c r="H2196" s="2002">
        <v>8.9</v>
      </c>
      <c r="I2196" s="2002">
        <v>9.17</v>
      </c>
      <c r="J2196" s="1992"/>
    </row>
    <row r="2197" spans="2:10" ht="30">
      <c r="B2197" s="1733">
        <v>92919</v>
      </c>
      <c r="C2197" s="2004" t="s">
        <v>6602</v>
      </c>
      <c r="D2197" s="2003" t="s">
        <v>25</v>
      </c>
      <c r="E2197" s="2005">
        <f t="shared" si="68"/>
        <v>7.46</v>
      </c>
      <c r="F2197" s="2078">
        <f t="shared" si="69"/>
        <v>92919</v>
      </c>
      <c r="G2197" s="1529"/>
      <c r="H2197" s="2005">
        <v>7.26</v>
      </c>
      <c r="I2197" s="2005">
        <v>7.46</v>
      </c>
      <c r="J2197" s="1992"/>
    </row>
    <row r="2198" spans="2:10" ht="30">
      <c r="B2198" s="1734">
        <v>92921</v>
      </c>
      <c r="C2198" s="1994" t="s">
        <v>6603</v>
      </c>
      <c r="D2198" s="1993" t="s">
        <v>25</v>
      </c>
      <c r="E2198" s="2002">
        <f t="shared" si="68"/>
        <v>6.62</v>
      </c>
      <c r="F2198" s="2078">
        <f t="shared" si="69"/>
        <v>92921</v>
      </c>
      <c r="G2198" s="1529"/>
      <c r="H2198" s="2002">
        <v>6.49</v>
      </c>
      <c r="I2198" s="2002">
        <v>6.62</v>
      </c>
      <c r="J2198" s="1992"/>
    </row>
    <row r="2199" spans="2:10" ht="30">
      <c r="B2199" s="1733">
        <v>92922</v>
      </c>
      <c r="C2199" s="2004" t="s">
        <v>6604</v>
      </c>
      <c r="D2199" s="2003" t="s">
        <v>25</v>
      </c>
      <c r="E2199" s="2005">
        <f t="shared" si="68"/>
        <v>6.14</v>
      </c>
      <c r="F2199" s="2078">
        <f t="shared" si="69"/>
        <v>92922</v>
      </c>
      <c r="G2199" s="1529"/>
      <c r="H2199" s="2005">
        <v>6.05</v>
      </c>
      <c r="I2199" s="2005">
        <v>6.14</v>
      </c>
      <c r="J2199" s="1992"/>
    </row>
    <row r="2200" spans="2:10" ht="30">
      <c r="B2200" s="1734">
        <v>92923</v>
      </c>
      <c r="C2200" s="1994" t="s">
        <v>6605</v>
      </c>
      <c r="D2200" s="1993" t="s">
        <v>25</v>
      </c>
      <c r="E2200" s="2002">
        <f t="shared" si="68"/>
        <v>5.62</v>
      </c>
      <c r="F2200" s="2078">
        <f t="shared" si="69"/>
        <v>92923</v>
      </c>
      <c r="G2200" s="1529"/>
      <c r="H2200" s="2002">
        <v>5.57</v>
      </c>
      <c r="I2200" s="2002">
        <v>5.62</v>
      </c>
      <c r="J2200" s="1992"/>
    </row>
    <row r="2201" spans="2:10" ht="30">
      <c r="B2201" s="1733">
        <v>92924</v>
      </c>
      <c r="C2201" s="2004" t="s">
        <v>6606</v>
      </c>
      <c r="D2201" s="2003" t="s">
        <v>25</v>
      </c>
      <c r="E2201" s="2005">
        <f t="shared" si="68"/>
        <v>6.13</v>
      </c>
      <c r="F2201" s="2078">
        <f t="shared" si="69"/>
        <v>92924</v>
      </c>
      <c r="G2201" s="1529"/>
      <c r="H2201" s="2005">
        <v>6.09</v>
      </c>
      <c r="I2201" s="2005">
        <v>6.13</v>
      </c>
      <c r="J2201" s="1992"/>
    </row>
    <row r="2202" spans="2:10">
      <c r="B2202" s="1734">
        <v>95445</v>
      </c>
      <c r="C2202" s="1994" t="s">
        <v>3272</v>
      </c>
      <c r="D2202" s="1993" t="s">
        <v>25</v>
      </c>
      <c r="E2202" s="2002">
        <f t="shared" si="68"/>
        <v>5.26</v>
      </c>
      <c r="F2202" s="2078">
        <f t="shared" si="69"/>
        <v>95445</v>
      </c>
      <c r="G2202" s="1529"/>
      <c r="H2202" s="2002">
        <v>5.21</v>
      </c>
      <c r="I2202" s="2002">
        <v>5.26</v>
      </c>
      <c r="J2202" s="1992"/>
    </row>
    <row r="2203" spans="2:10">
      <c r="B2203" s="1733">
        <v>95446</v>
      </c>
      <c r="C2203" s="2004" t="s">
        <v>3273</v>
      </c>
      <c r="D2203" s="2003" t="s">
        <v>25</v>
      </c>
      <c r="E2203" s="2005">
        <f t="shared" si="68"/>
        <v>5.38</v>
      </c>
      <c r="F2203" s="2078">
        <f t="shared" si="69"/>
        <v>95446</v>
      </c>
      <c r="G2203" s="1529"/>
      <c r="H2203" s="2005">
        <v>5.34</v>
      </c>
      <c r="I2203" s="2005">
        <v>5.38</v>
      </c>
      <c r="J2203" s="1992"/>
    </row>
    <row r="2204" spans="2:10">
      <c r="B2204" s="1734">
        <v>95576</v>
      </c>
      <c r="C2204" s="1994" t="s">
        <v>7258</v>
      </c>
      <c r="D2204" s="1993" t="s">
        <v>25</v>
      </c>
      <c r="E2204" s="2002">
        <f t="shared" si="68"/>
        <v>8.6999999999999993</v>
      </c>
      <c r="F2204" s="2078">
        <f t="shared" si="69"/>
        <v>95576</v>
      </c>
      <c r="G2204" s="1529"/>
      <c r="H2204" s="2002">
        <v>8.4700000000000006</v>
      </c>
      <c r="I2204" s="2002">
        <v>8.6999999999999993</v>
      </c>
      <c r="J2204" s="1992"/>
    </row>
    <row r="2205" spans="2:10">
      <c r="B2205" s="1733">
        <v>95577</v>
      </c>
      <c r="C2205" s="2004" t="s">
        <v>3274</v>
      </c>
      <c r="D2205" s="2003" t="s">
        <v>25</v>
      </c>
      <c r="E2205" s="2005">
        <f t="shared" si="68"/>
        <v>7.2</v>
      </c>
      <c r="F2205" s="2078">
        <f t="shared" si="69"/>
        <v>95577</v>
      </c>
      <c r="G2205" s="1529"/>
      <c r="H2205" s="2005">
        <v>7.02</v>
      </c>
      <c r="I2205" s="2005">
        <v>7.2</v>
      </c>
      <c r="J2205" s="1992"/>
    </row>
    <row r="2206" spans="2:10">
      <c r="B2206" s="1734">
        <v>95578</v>
      </c>
      <c r="C2206" s="1994" t="s">
        <v>7259</v>
      </c>
      <c r="D2206" s="1993" t="s">
        <v>25</v>
      </c>
      <c r="E2206" s="2002">
        <f t="shared" si="68"/>
        <v>6.53</v>
      </c>
      <c r="F2206" s="2078">
        <f t="shared" si="69"/>
        <v>95578</v>
      </c>
      <c r="G2206" s="1529"/>
      <c r="H2206" s="2002">
        <v>6.41</v>
      </c>
      <c r="I2206" s="2002">
        <v>6.53</v>
      </c>
      <c r="J2206" s="1992"/>
    </row>
    <row r="2207" spans="2:10">
      <c r="B2207" s="1733">
        <v>95579</v>
      </c>
      <c r="C2207" s="2004" t="s">
        <v>3275</v>
      </c>
      <c r="D2207" s="2003" t="s">
        <v>25</v>
      </c>
      <c r="E2207" s="2005">
        <f t="shared" si="68"/>
        <v>6.2</v>
      </c>
      <c r="F2207" s="2078">
        <f t="shared" si="69"/>
        <v>95579</v>
      </c>
      <c r="G2207" s="1529"/>
      <c r="H2207" s="2005">
        <v>6.09</v>
      </c>
      <c r="I2207" s="2005">
        <v>6.2</v>
      </c>
      <c r="J2207" s="1992"/>
    </row>
    <row r="2208" spans="2:10">
      <c r="B2208" s="1734">
        <v>95580</v>
      </c>
      <c r="C2208" s="1994" t="s">
        <v>3276</v>
      </c>
      <c r="D2208" s="1993" t="s">
        <v>25</v>
      </c>
      <c r="E2208" s="2002">
        <f t="shared" si="68"/>
        <v>5.79</v>
      </c>
      <c r="F2208" s="2078">
        <f t="shared" si="69"/>
        <v>95580</v>
      </c>
      <c r="G2208" s="1529"/>
      <c r="H2208" s="2002">
        <v>5.71</v>
      </c>
      <c r="I2208" s="2002">
        <v>5.79</v>
      </c>
      <c r="J2208" s="1992"/>
    </row>
    <row r="2209" spans="2:10">
      <c r="B2209" s="1733">
        <v>95581</v>
      </c>
      <c r="C2209" s="2004" t="s">
        <v>3277</v>
      </c>
      <c r="D2209" s="2003" t="s">
        <v>25</v>
      </c>
      <c r="E2209" s="2005">
        <f t="shared" si="68"/>
        <v>6.38</v>
      </c>
      <c r="F2209" s="2078">
        <f t="shared" si="69"/>
        <v>95581</v>
      </c>
      <c r="G2209" s="1529"/>
      <c r="H2209" s="2005">
        <v>6.31</v>
      </c>
      <c r="I2209" s="2005">
        <v>6.38</v>
      </c>
      <c r="J2209" s="1992"/>
    </row>
    <row r="2210" spans="2:10">
      <c r="B2210" s="1734">
        <v>95583</v>
      </c>
      <c r="C2210" s="1994" t="s">
        <v>3278</v>
      </c>
      <c r="D2210" s="1993" t="s">
        <v>25</v>
      </c>
      <c r="E2210" s="2002">
        <f t="shared" si="68"/>
        <v>11.33</v>
      </c>
      <c r="F2210" s="2078">
        <f t="shared" si="69"/>
        <v>95583</v>
      </c>
      <c r="G2210" s="1529"/>
      <c r="H2210" s="2002">
        <v>10.68</v>
      </c>
      <c r="I2210" s="2002">
        <v>11.33</v>
      </c>
      <c r="J2210" s="1992"/>
    </row>
    <row r="2211" spans="2:10">
      <c r="B2211" s="1733">
        <v>95584</v>
      </c>
      <c r="C2211" s="2004" t="s">
        <v>3279</v>
      </c>
      <c r="D2211" s="2003" t="s">
        <v>25</v>
      </c>
      <c r="E2211" s="2005">
        <f t="shared" si="68"/>
        <v>9.23</v>
      </c>
      <c r="F2211" s="2078">
        <f t="shared" si="69"/>
        <v>95584</v>
      </c>
      <c r="G2211" s="1529"/>
      <c r="H2211" s="2005">
        <v>8.81</v>
      </c>
      <c r="I2211" s="2005">
        <v>9.23</v>
      </c>
      <c r="J2211" s="1992"/>
    </row>
    <row r="2212" spans="2:10" ht="30">
      <c r="B2212" s="1734">
        <v>95585</v>
      </c>
      <c r="C2212" s="1994" t="s">
        <v>7260</v>
      </c>
      <c r="D2212" s="1993" t="s">
        <v>25</v>
      </c>
      <c r="E2212" s="2002">
        <f t="shared" si="68"/>
        <v>9.08</v>
      </c>
      <c r="F2212" s="2078">
        <f t="shared" si="69"/>
        <v>95585</v>
      </c>
      <c r="G2212" s="1529"/>
      <c r="H2212" s="2002">
        <v>8.82</v>
      </c>
      <c r="I2212" s="2002">
        <v>9.08</v>
      </c>
      <c r="J2212" s="1992"/>
    </row>
    <row r="2213" spans="2:10">
      <c r="B2213" s="1733">
        <v>95586</v>
      </c>
      <c r="C2213" s="2004" t="s">
        <v>3280</v>
      </c>
      <c r="D2213" s="2003" t="s">
        <v>25</v>
      </c>
      <c r="E2213" s="2005">
        <f t="shared" si="68"/>
        <v>7.49</v>
      </c>
      <c r="F2213" s="2078">
        <f t="shared" si="69"/>
        <v>95586</v>
      </c>
      <c r="G2213" s="1529"/>
      <c r="H2213" s="2005">
        <v>7.28</v>
      </c>
      <c r="I2213" s="2005">
        <v>7.49</v>
      </c>
      <c r="J2213" s="1992"/>
    </row>
    <row r="2214" spans="2:10" ht="30">
      <c r="B2214" s="1734">
        <v>95587</v>
      </c>
      <c r="C2214" s="1994" t="s">
        <v>7261</v>
      </c>
      <c r="D2214" s="1993" t="s">
        <v>25</v>
      </c>
      <c r="E2214" s="2002">
        <f t="shared" si="68"/>
        <v>6.78</v>
      </c>
      <c r="F2214" s="2078">
        <f t="shared" si="69"/>
        <v>95587</v>
      </c>
      <c r="G2214" s="1529"/>
      <c r="H2214" s="2002">
        <v>6.62</v>
      </c>
      <c r="I2214" s="2002">
        <v>6.78</v>
      </c>
      <c r="J2214" s="1992"/>
    </row>
    <row r="2215" spans="2:10">
      <c r="B2215" s="1733">
        <v>95588</v>
      </c>
      <c r="C2215" s="2004" t="s">
        <v>3281</v>
      </c>
      <c r="D2215" s="2003" t="s">
        <v>25</v>
      </c>
      <c r="E2215" s="2005">
        <f t="shared" si="68"/>
        <v>6.39</v>
      </c>
      <c r="F2215" s="2078">
        <f t="shared" si="69"/>
        <v>95588</v>
      </c>
      <c r="G2215" s="1529"/>
      <c r="H2215" s="2005">
        <v>6.27</v>
      </c>
      <c r="I2215" s="2005">
        <v>6.39</v>
      </c>
      <c r="J2215" s="1992"/>
    </row>
    <row r="2216" spans="2:10">
      <c r="B2216" s="1734">
        <v>95589</v>
      </c>
      <c r="C2216" s="1994" t="s">
        <v>3282</v>
      </c>
      <c r="D2216" s="1993" t="s">
        <v>25</v>
      </c>
      <c r="E2216" s="2002">
        <f t="shared" si="68"/>
        <v>5.94</v>
      </c>
      <c r="F2216" s="2078">
        <f t="shared" si="69"/>
        <v>95589</v>
      </c>
      <c r="G2216" s="1529"/>
      <c r="H2216" s="2002">
        <v>5.84</v>
      </c>
      <c r="I2216" s="2002">
        <v>5.94</v>
      </c>
      <c r="J2216" s="1992"/>
    </row>
    <row r="2217" spans="2:10">
      <c r="B2217" s="1733">
        <v>95590</v>
      </c>
      <c r="C2217" s="2004" t="s">
        <v>3283</v>
      </c>
      <c r="D2217" s="2003" t="s">
        <v>25</v>
      </c>
      <c r="E2217" s="2005">
        <f t="shared" si="68"/>
        <v>6.51</v>
      </c>
      <c r="F2217" s="2078">
        <f t="shared" si="69"/>
        <v>95590</v>
      </c>
      <c r="G2217" s="1529"/>
      <c r="H2217" s="2005">
        <v>6.43</v>
      </c>
      <c r="I2217" s="2005">
        <v>6.51</v>
      </c>
      <c r="J2217" s="1992"/>
    </row>
    <row r="2218" spans="2:10">
      <c r="B2218" s="1734">
        <v>95592</v>
      </c>
      <c r="C2218" s="1994" t="s">
        <v>3284</v>
      </c>
      <c r="D2218" s="1993" t="s">
        <v>25</v>
      </c>
      <c r="E2218" s="2002">
        <f t="shared" si="68"/>
        <v>13.95</v>
      </c>
      <c r="F2218" s="2078">
        <f t="shared" si="69"/>
        <v>95592</v>
      </c>
      <c r="G2218" s="1529"/>
      <c r="H2218" s="2002">
        <v>13.05</v>
      </c>
      <c r="I2218" s="2002">
        <v>13.95</v>
      </c>
      <c r="J2218" s="1992"/>
    </row>
    <row r="2219" spans="2:10">
      <c r="B2219" s="1733">
        <v>95593</v>
      </c>
      <c r="C2219" s="2004" t="s">
        <v>3285</v>
      </c>
      <c r="D2219" s="2003" t="s">
        <v>25</v>
      </c>
      <c r="E2219" s="2005">
        <f t="shared" si="68"/>
        <v>10.78</v>
      </c>
      <c r="F2219" s="2078">
        <f t="shared" si="69"/>
        <v>95593</v>
      </c>
      <c r="G2219" s="1529"/>
      <c r="H2219" s="2005">
        <v>10.24</v>
      </c>
      <c r="I2219" s="2005">
        <v>10.78</v>
      </c>
      <c r="J2219" s="1992"/>
    </row>
    <row r="2220" spans="2:10" ht="30">
      <c r="B2220" s="1734">
        <v>95943</v>
      </c>
      <c r="C2220" s="1994" t="s">
        <v>3286</v>
      </c>
      <c r="D2220" s="1993" t="s">
        <v>25</v>
      </c>
      <c r="E2220" s="2002">
        <f t="shared" si="68"/>
        <v>14.63</v>
      </c>
      <c r="F2220" s="2078">
        <f t="shared" si="69"/>
        <v>95943</v>
      </c>
      <c r="G2220" s="1529"/>
      <c r="H2220" s="2002">
        <v>13.68</v>
      </c>
      <c r="I2220" s="2002">
        <v>14.63</v>
      </c>
      <c r="J2220" s="1992"/>
    </row>
    <row r="2221" spans="2:10" ht="30">
      <c r="B2221" s="1733">
        <v>95944</v>
      </c>
      <c r="C2221" s="2004" t="s">
        <v>3287</v>
      </c>
      <c r="D2221" s="2003" t="s">
        <v>25</v>
      </c>
      <c r="E2221" s="2005">
        <f t="shared" si="68"/>
        <v>12.78</v>
      </c>
      <c r="F2221" s="2078">
        <f t="shared" si="69"/>
        <v>95944</v>
      </c>
      <c r="G2221" s="1529"/>
      <c r="H2221" s="2005">
        <v>12.04</v>
      </c>
      <c r="I2221" s="2005">
        <v>12.78</v>
      </c>
      <c r="J2221" s="1992"/>
    </row>
    <row r="2222" spans="2:10" ht="30">
      <c r="B2222" s="1734">
        <v>95945</v>
      </c>
      <c r="C2222" s="1994" t="s">
        <v>3288</v>
      </c>
      <c r="D2222" s="1993" t="s">
        <v>25</v>
      </c>
      <c r="E2222" s="2002">
        <f t="shared" si="68"/>
        <v>10.67</v>
      </c>
      <c r="F2222" s="2078">
        <f t="shared" si="69"/>
        <v>95945</v>
      </c>
      <c r="G2222" s="1529"/>
      <c r="H2222" s="2002">
        <v>10.25</v>
      </c>
      <c r="I2222" s="2002">
        <v>10.67</v>
      </c>
      <c r="J2222" s="1992"/>
    </row>
    <row r="2223" spans="2:10" ht="30">
      <c r="B2223" s="1733">
        <v>95946</v>
      </c>
      <c r="C2223" s="2004" t="s">
        <v>3289</v>
      </c>
      <c r="D2223" s="2003" t="s">
        <v>25</v>
      </c>
      <c r="E2223" s="2005">
        <f t="shared" si="68"/>
        <v>7.79</v>
      </c>
      <c r="F2223" s="2078">
        <f t="shared" si="69"/>
        <v>95946</v>
      </c>
      <c r="G2223" s="1529"/>
      <c r="H2223" s="2005">
        <v>7.56</v>
      </c>
      <c r="I2223" s="2005">
        <v>7.79</v>
      </c>
      <c r="J2223" s="1992"/>
    </row>
    <row r="2224" spans="2:10" ht="30">
      <c r="B2224" s="1734">
        <v>95947</v>
      </c>
      <c r="C2224" s="1994" t="s">
        <v>3290</v>
      </c>
      <c r="D2224" s="1993" t="s">
        <v>25</v>
      </c>
      <c r="E2224" s="2002">
        <f t="shared" si="68"/>
        <v>6.3</v>
      </c>
      <c r="F2224" s="2078">
        <f t="shared" si="69"/>
        <v>95947</v>
      </c>
      <c r="G2224" s="1529"/>
      <c r="H2224" s="2002">
        <v>6.19</v>
      </c>
      <c r="I2224" s="2002">
        <v>6.3</v>
      </c>
      <c r="J2224" s="1992"/>
    </row>
    <row r="2225" spans="2:10" ht="30">
      <c r="B2225" s="1733">
        <v>95948</v>
      </c>
      <c r="C2225" s="2004" t="s">
        <v>3291</v>
      </c>
      <c r="D2225" s="2003" t="s">
        <v>25</v>
      </c>
      <c r="E2225" s="2005">
        <f t="shared" si="68"/>
        <v>5.45</v>
      </c>
      <c r="F2225" s="2078">
        <f t="shared" si="69"/>
        <v>95948</v>
      </c>
      <c r="G2225" s="1529"/>
      <c r="H2225" s="2005">
        <v>5.44</v>
      </c>
      <c r="I2225" s="2005">
        <v>5.45</v>
      </c>
      <c r="J2225" s="1992"/>
    </row>
    <row r="2226" spans="2:10">
      <c r="B2226" s="1734">
        <v>96544</v>
      </c>
      <c r="C2226" s="1994" t="s">
        <v>6243</v>
      </c>
      <c r="D2226" s="1993" t="s">
        <v>25</v>
      </c>
      <c r="E2226" s="2002">
        <f t="shared" si="68"/>
        <v>10.25</v>
      </c>
      <c r="F2226" s="2078">
        <f t="shared" si="69"/>
        <v>96544</v>
      </c>
      <c r="G2226" s="1529"/>
      <c r="H2226" s="2002">
        <v>9.7899999999999991</v>
      </c>
      <c r="I2226" s="2002">
        <v>10.25</v>
      </c>
      <c r="J2226" s="1992"/>
    </row>
    <row r="2227" spans="2:10">
      <c r="B2227" s="1733">
        <v>96545</v>
      </c>
      <c r="C2227" s="2004" t="s">
        <v>6244</v>
      </c>
      <c r="D2227" s="2003" t="s">
        <v>25</v>
      </c>
      <c r="E2227" s="2005">
        <f t="shared" si="68"/>
        <v>9.8000000000000007</v>
      </c>
      <c r="F2227" s="2078">
        <f t="shared" si="69"/>
        <v>96545</v>
      </c>
      <c r="G2227" s="1529"/>
      <c r="H2227" s="2005">
        <v>9.4700000000000006</v>
      </c>
      <c r="I2227" s="2005">
        <v>9.8000000000000007</v>
      </c>
      <c r="J2227" s="1992"/>
    </row>
    <row r="2228" spans="2:10">
      <c r="B2228" s="1734">
        <v>96546</v>
      </c>
      <c r="C2228" s="1994" t="s">
        <v>6245</v>
      </c>
      <c r="D2228" s="1993" t="s">
        <v>25</v>
      </c>
      <c r="E2228" s="2002">
        <f t="shared" si="68"/>
        <v>7.99</v>
      </c>
      <c r="F2228" s="2078">
        <f t="shared" si="69"/>
        <v>96546</v>
      </c>
      <c r="G2228" s="1529"/>
      <c r="H2228" s="2002">
        <v>7.74</v>
      </c>
      <c r="I2228" s="2002">
        <v>7.99</v>
      </c>
      <c r="J2228" s="1992"/>
    </row>
    <row r="2229" spans="2:10">
      <c r="B2229" s="1733">
        <v>96547</v>
      </c>
      <c r="C2229" s="2004" t="s">
        <v>6246</v>
      </c>
      <c r="D2229" s="2003" t="s">
        <v>25</v>
      </c>
      <c r="E2229" s="2005">
        <f t="shared" si="68"/>
        <v>7.07</v>
      </c>
      <c r="F2229" s="2078">
        <f t="shared" si="69"/>
        <v>96547</v>
      </c>
      <c r="G2229" s="1529"/>
      <c r="H2229" s="2005">
        <v>6.89</v>
      </c>
      <c r="I2229" s="2005">
        <v>7.07</v>
      </c>
      <c r="J2229" s="1992"/>
    </row>
    <row r="2230" spans="2:10">
      <c r="B2230" s="1734">
        <v>96548</v>
      </c>
      <c r="C2230" s="1994" t="s">
        <v>6247</v>
      </c>
      <c r="D2230" s="1993" t="s">
        <v>25</v>
      </c>
      <c r="E2230" s="2002">
        <f t="shared" si="68"/>
        <v>6.54</v>
      </c>
      <c r="F2230" s="2078">
        <f t="shared" si="69"/>
        <v>96548</v>
      </c>
      <c r="G2230" s="1529"/>
      <c r="H2230" s="2002">
        <v>6.41</v>
      </c>
      <c r="I2230" s="2002">
        <v>6.54</v>
      </c>
      <c r="J2230" s="1992"/>
    </row>
    <row r="2231" spans="2:10">
      <c r="B2231" s="1733">
        <v>96549</v>
      </c>
      <c r="C2231" s="2004" t="s">
        <v>6248</v>
      </c>
      <c r="D2231" s="2003" t="s">
        <v>25</v>
      </c>
      <c r="E2231" s="2005">
        <f t="shared" si="68"/>
        <v>5.97</v>
      </c>
      <c r="F2231" s="2078">
        <f t="shared" si="69"/>
        <v>96549</v>
      </c>
      <c r="G2231" s="1529"/>
      <c r="H2231" s="2005">
        <v>5.89</v>
      </c>
      <c r="I2231" s="2005">
        <v>5.97</v>
      </c>
      <c r="J2231" s="1992"/>
    </row>
    <row r="2232" spans="2:10">
      <c r="B2232" s="1734">
        <v>96550</v>
      </c>
      <c r="C2232" s="1994" t="s">
        <v>6249</v>
      </c>
      <c r="D2232" s="1993" t="s">
        <v>25</v>
      </c>
      <c r="E2232" s="2002">
        <f t="shared" si="68"/>
        <v>6.46</v>
      </c>
      <c r="F2232" s="2078">
        <f t="shared" si="69"/>
        <v>96550</v>
      </c>
      <c r="G2232" s="1529"/>
      <c r="H2232" s="2002">
        <v>6.39</v>
      </c>
      <c r="I2232" s="2002">
        <v>6.46</v>
      </c>
      <c r="J2232" s="1992"/>
    </row>
    <row r="2233" spans="2:10">
      <c r="B2233" s="1733">
        <v>40780</v>
      </c>
      <c r="C2233" s="2004" t="s">
        <v>1406</v>
      </c>
      <c r="D2233" s="2003" t="s">
        <v>0</v>
      </c>
      <c r="E2233" s="2005">
        <f t="shared" si="68"/>
        <v>9.2899999999999991</v>
      </c>
      <c r="F2233" s="2078">
        <f t="shared" si="69"/>
        <v>40780</v>
      </c>
      <c r="G2233" s="1529"/>
      <c r="H2233" s="2005">
        <v>8.3699999999999992</v>
      </c>
      <c r="I2233" s="2005">
        <v>9.2899999999999991</v>
      </c>
      <c r="J2233" s="1992"/>
    </row>
    <row r="2234" spans="2:10">
      <c r="B2234" s="1734" t="s">
        <v>203</v>
      </c>
      <c r="C2234" s="1994" t="s">
        <v>204</v>
      </c>
      <c r="D2234" s="1993" t="s">
        <v>24</v>
      </c>
      <c r="E2234" s="2002">
        <f t="shared" si="68"/>
        <v>103.48</v>
      </c>
      <c r="F2234" s="2078" t="str">
        <f t="shared" si="69"/>
        <v>74157/004</v>
      </c>
      <c r="G2234" s="1529"/>
      <c r="H2234" s="2002">
        <v>93.36</v>
      </c>
      <c r="I2234" s="2002">
        <v>103.48</v>
      </c>
      <c r="J2234" s="1992"/>
    </row>
    <row r="2235" spans="2:10">
      <c r="B2235" s="1733">
        <v>89993</v>
      </c>
      <c r="C2235" s="2004" t="s">
        <v>205</v>
      </c>
      <c r="D2235" s="2003" t="s">
        <v>24</v>
      </c>
      <c r="E2235" s="2005">
        <f t="shared" si="68"/>
        <v>622.53</v>
      </c>
      <c r="F2235" s="2078">
        <f t="shared" si="69"/>
        <v>89993</v>
      </c>
      <c r="G2235" s="1529"/>
      <c r="H2235" s="2005">
        <v>592.45000000000005</v>
      </c>
      <c r="I2235" s="2005">
        <v>622.53</v>
      </c>
      <c r="J2235" s="1992"/>
    </row>
    <row r="2236" spans="2:10">
      <c r="B2236" s="1734">
        <v>89994</v>
      </c>
      <c r="C2236" s="1994" t="s">
        <v>3292</v>
      </c>
      <c r="D2236" s="1993" t="s">
        <v>24</v>
      </c>
      <c r="E2236" s="2002">
        <f t="shared" si="68"/>
        <v>519.11</v>
      </c>
      <c r="F2236" s="2078">
        <f t="shared" si="69"/>
        <v>89994</v>
      </c>
      <c r="G2236" s="1529"/>
      <c r="H2236" s="2002">
        <v>499.48</v>
      </c>
      <c r="I2236" s="2002">
        <v>519.11</v>
      </c>
      <c r="J2236" s="1992"/>
    </row>
    <row r="2237" spans="2:10">
      <c r="B2237" s="1733">
        <v>89995</v>
      </c>
      <c r="C2237" s="2004" t="s">
        <v>3293</v>
      </c>
      <c r="D2237" s="2003" t="s">
        <v>24</v>
      </c>
      <c r="E2237" s="2005">
        <f t="shared" si="68"/>
        <v>596.08000000000004</v>
      </c>
      <c r="F2237" s="2078">
        <f t="shared" si="69"/>
        <v>89995</v>
      </c>
      <c r="G2237" s="1529"/>
      <c r="H2237" s="2005">
        <v>568.66999999999996</v>
      </c>
      <c r="I2237" s="2005">
        <v>596.08000000000004</v>
      </c>
      <c r="J2237" s="1992"/>
    </row>
    <row r="2238" spans="2:10" ht="30">
      <c r="B2238" s="1734">
        <v>90278</v>
      </c>
      <c r="C2238" s="1994" t="s">
        <v>3294</v>
      </c>
      <c r="D2238" s="1993" t="s">
        <v>24</v>
      </c>
      <c r="E2238" s="2002">
        <f t="shared" si="68"/>
        <v>291.55</v>
      </c>
      <c r="F2238" s="2078">
        <f t="shared" si="69"/>
        <v>90278</v>
      </c>
      <c r="G2238" s="1529"/>
      <c r="H2238" s="2002">
        <v>286.97000000000003</v>
      </c>
      <c r="I2238" s="2002">
        <v>291.55</v>
      </c>
      <c r="J2238" s="1992"/>
    </row>
    <row r="2239" spans="2:10" ht="30">
      <c r="B2239" s="1733">
        <v>90279</v>
      </c>
      <c r="C2239" s="2004" t="s">
        <v>3295</v>
      </c>
      <c r="D2239" s="2003" t="s">
        <v>24</v>
      </c>
      <c r="E2239" s="2005">
        <f t="shared" si="68"/>
        <v>310.77</v>
      </c>
      <c r="F2239" s="2078">
        <f t="shared" si="69"/>
        <v>90279</v>
      </c>
      <c r="G2239" s="1529"/>
      <c r="H2239" s="2005">
        <v>306.64999999999998</v>
      </c>
      <c r="I2239" s="2005">
        <v>310.77</v>
      </c>
      <c r="J2239" s="1992"/>
    </row>
    <row r="2240" spans="2:10" ht="30">
      <c r="B2240" s="1734">
        <v>90280</v>
      </c>
      <c r="C2240" s="1994" t="s">
        <v>3296</v>
      </c>
      <c r="D2240" s="1993" t="s">
        <v>24</v>
      </c>
      <c r="E2240" s="2002">
        <f t="shared" si="68"/>
        <v>347.28</v>
      </c>
      <c r="F2240" s="2078">
        <f t="shared" si="69"/>
        <v>90280</v>
      </c>
      <c r="G2240" s="1529"/>
      <c r="H2240" s="2002">
        <v>342.79</v>
      </c>
      <c r="I2240" s="2002">
        <v>347.28</v>
      </c>
      <c r="J2240" s="1992"/>
    </row>
    <row r="2241" spans="2:10" ht="30">
      <c r="B2241" s="1733">
        <v>90281</v>
      </c>
      <c r="C2241" s="2004" t="s">
        <v>3297</v>
      </c>
      <c r="D2241" s="2003" t="s">
        <v>24</v>
      </c>
      <c r="E2241" s="2005">
        <f t="shared" si="68"/>
        <v>397.89</v>
      </c>
      <c r="F2241" s="2078">
        <f t="shared" si="69"/>
        <v>90281</v>
      </c>
      <c r="G2241" s="1529"/>
      <c r="H2241" s="2005">
        <v>393.58</v>
      </c>
      <c r="I2241" s="2005">
        <v>397.89</v>
      </c>
      <c r="J2241" s="1992"/>
    </row>
    <row r="2242" spans="2:10" ht="30">
      <c r="B2242" s="1734">
        <v>90282</v>
      </c>
      <c r="C2242" s="1994" t="s">
        <v>3298</v>
      </c>
      <c r="D2242" s="1993" t="s">
        <v>24</v>
      </c>
      <c r="E2242" s="2002">
        <f t="shared" si="68"/>
        <v>295.98</v>
      </c>
      <c r="F2242" s="2078">
        <f t="shared" si="69"/>
        <v>90282</v>
      </c>
      <c r="G2242" s="1529"/>
      <c r="H2242" s="2002">
        <v>291.24</v>
      </c>
      <c r="I2242" s="2002">
        <v>295.98</v>
      </c>
      <c r="J2242" s="1992"/>
    </row>
    <row r="2243" spans="2:10" ht="30">
      <c r="B2243" s="1733">
        <v>90283</v>
      </c>
      <c r="C2243" s="2004" t="s">
        <v>3299</v>
      </c>
      <c r="D2243" s="2003" t="s">
        <v>24</v>
      </c>
      <c r="E2243" s="2005">
        <f t="shared" ref="E2243:E2306" si="70">IF($K$2=$H$1,H2243,I2243)</f>
        <v>316.37</v>
      </c>
      <c r="F2243" s="2078">
        <f t="shared" ref="F2243:F2306" si="71">IF(LEN($B2243)=7,CONCATENATE(MID($B2243,1,6),"00",RIGHT($B2243,1)),IF(LEN($B2243)=8,CONCATENATE(MID($B2243,1,6),"0",RIGHT($B2243,2)),$B2243))</f>
        <v>90283</v>
      </c>
      <c r="G2243" s="1529"/>
      <c r="H2243" s="2005">
        <v>312.10000000000002</v>
      </c>
      <c r="I2243" s="2005">
        <v>316.37</v>
      </c>
      <c r="J2243" s="1992"/>
    </row>
    <row r="2244" spans="2:10" ht="30">
      <c r="B2244" s="1734">
        <v>90284</v>
      </c>
      <c r="C2244" s="1994" t="s">
        <v>3300</v>
      </c>
      <c r="D2244" s="1993" t="s">
        <v>24</v>
      </c>
      <c r="E2244" s="2002">
        <f t="shared" si="70"/>
        <v>353.72</v>
      </c>
      <c r="F2244" s="2078">
        <f t="shared" si="71"/>
        <v>90284</v>
      </c>
      <c r="G2244" s="1529"/>
      <c r="H2244" s="2002">
        <v>349.08</v>
      </c>
      <c r="I2244" s="2002">
        <v>353.72</v>
      </c>
      <c r="J2244" s="1992"/>
    </row>
    <row r="2245" spans="2:10" ht="30">
      <c r="B2245" s="1733">
        <v>90285</v>
      </c>
      <c r="C2245" s="2004" t="s">
        <v>3301</v>
      </c>
      <c r="D2245" s="2003" t="s">
        <v>24</v>
      </c>
      <c r="E2245" s="2005">
        <f t="shared" si="70"/>
        <v>407.01</v>
      </c>
      <c r="F2245" s="2078">
        <f t="shared" si="71"/>
        <v>90285</v>
      </c>
      <c r="G2245" s="1529"/>
      <c r="H2245" s="2005">
        <v>402.58</v>
      </c>
      <c r="I2245" s="2005">
        <v>407.01</v>
      </c>
      <c r="J2245" s="1992"/>
    </row>
    <row r="2246" spans="2:10" ht="30">
      <c r="B2246" s="1734">
        <v>90853</v>
      </c>
      <c r="C2246" s="1994" t="s">
        <v>3302</v>
      </c>
      <c r="D2246" s="1993" t="s">
        <v>24</v>
      </c>
      <c r="E2246" s="2002">
        <f t="shared" si="70"/>
        <v>453.8</v>
      </c>
      <c r="F2246" s="2078">
        <f t="shared" si="71"/>
        <v>90853</v>
      </c>
      <c r="G2246" s="1529"/>
      <c r="H2246" s="2002">
        <v>451.08</v>
      </c>
      <c r="I2246" s="2002">
        <v>453.8</v>
      </c>
      <c r="J2246" s="1992"/>
    </row>
    <row r="2247" spans="2:10" ht="30">
      <c r="B2247" s="1733">
        <v>90854</v>
      </c>
      <c r="C2247" s="2004" t="s">
        <v>3303</v>
      </c>
      <c r="D2247" s="2003" t="s">
        <v>24</v>
      </c>
      <c r="E2247" s="2005">
        <f t="shared" si="70"/>
        <v>440.01</v>
      </c>
      <c r="F2247" s="2078">
        <f t="shared" si="71"/>
        <v>90854</v>
      </c>
      <c r="G2247" s="1529"/>
      <c r="H2247" s="2005">
        <v>437.53</v>
      </c>
      <c r="I2247" s="2005">
        <v>440.01</v>
      </c>
      <c r="J2247" s="1992"/>
    </row>
    <row r="2248" spans="2:10" ht="30">
      <c r="B2248" s="1734">
        <v>90855</v>
      </c>
      <c r="C2248" s="1994" t="s">
        <v>3304</v>
      </c>
      <c r="D2248" s="1993" t="s">
        <v>24</v>
      </c>
      <c r="E2248" s="2002">
        <f t="shared" si="70"/>
        <v>480.79</v>
      </c>
      <c r="F2248" s="2078">
        <f t="shared" si="71"/>
        <v>90855</v>
      </c>
      <c r="G2248" s="1529"/>
      <c r="H2248" s="2002">
        <v>476.91</v>
      </c>
      <c r="I2248" s="2002">
        <v>480.79</v>
      </c>
      <c r="J2248" s="1992"/>
    </row>
    <row r="2249" spans="2:10" ht="30">
      <c r="B2249" s="1733">
        <v>90856</v>
      </c>
      <c r="C2249" s="2004" t="s">
        <v>3305</v>
      </c>
      <c r="D2249" s="2003" t="s">
        <v>24</v>
      </c>
      <c r="E2249" s="2005">
        <f t="shared" si="70"/>
        <v>457.34</v>
      </c>
      <c r="F2249" s="2078">
        <f t="shared" si="71"/>
        <v>90856</v>
      </c>
      <c r="G2249" s="1529"/>
      <c r="H2249" s="2005">
        <v>454.26</v>
      </c>
      <c r="I2249" s="2005">
        <v>457.34</v>
      </c>
      <c r="J2249" s="1992"/>
    </row>
    <row r="2250" spans="2:10" ht="30">
      <c r="B2250" s="1734">
        <v>90857</v>
      </c>
      <c r="C2250" s="1994" t="s">
        <v>3306</v>
      </c>
      <c r="D2250" s="1993" t="s">
        <v>24</v>
      </c>
      <c r="E2250" s="2002">
        <f t="shared" si="70"/>
        <v>442.38</v>
      </c>
      <c r="F2250" s="2078">
        <f t="shared" si="71"/>
        <v>90857</v>
      </c>
      <c r="G2250" s="1529"/>
      <c r="H2250" s="2002">
        <v>439.64</v>
      </c>
      <c r="I2250" s="2002">
        <v>442.38</v>
      </c>
      <c r="J2250" s="1992"/>
    </row>
    <row r="2251" spans="2:10" ht="45">
      <c r="B2251" s="1733">
        <v>90858</v>
      </c>
      <c r="C2251" s="2004" t="s">
        <v>3307</v>
      </c>
      <c r="D2251" s="2003" t="s">
        <v>24</v>
      </c>
      <c r="E2251" s="2005">
        <f t="shared" si="70"/>
        <v>497.05</v>
      </c>
      <c r="F2251" s="2078">
        <f t="shared" si="71"/>
        <v>90858</v>
      </c>
      <c r="G2251" s="1529"/>
      <c r="H2251" s="2005">
        <v>491.54</v>
      </c>
      <c r="I2251" s="2005">
        <v>497.05</v>
      </c>
      <c r="J2251" s="1992"/>
    </row>
    <row r="2252" spans="2:10" ht="30">
      <c r="B2252" s="1734">
        <v>90859</v>
      </c>
      <c r="C2252" s="1994" t="s">
        <v>3308</v>
      </c>
      <c r="D2252" s="1993" t="s">
        <v>24</v>
      </c>
      <c r="E2252" s="2002">
        <f t="shared" si="70"/>
        <v>432.69</v>
      </c>
      <c r="F2252" s="2078">
        <f t="shared" si="71"/>
        <v>90859</v>
      </c>
      <c r="G2252" s="1529"/>
      <c r="H2252" s="2002">
        <v>430.65</v>
      </c>
      <c r="I2252" s="2002">
        <v>432.69</v>
      </c>
      <c r="J2252" s="1992"/>
    </row>
    <row r="2253" spans="2:10" ht="30">
      <c r="B2253" s="1733">
        <v>90860</v>
      </c>
      <c r="C2253" s="2004" t="s">
        <v>3309</v>
      </c>
      <c r="D2253" s="2003" t="s">
        <v>24</v>
      </c>
      <c r="E2253" s="2005">
        <f t="shared" si="70"/>
        <v>437.6</v>
      </c>
      <c r="F2253" s="2078">
        <f t="shared" si="71"/>
        <v>90860</v>
      </c>
      <c r="G2253" s="1529"/>
      <c r="H2253" s="2005">
        <v>435.08</v>
      </c>
      <c r="I2253" s="2005">
        <v>437.6</v>
      </c>
      <c r="J2253" s="1992"/>
    </row>
    <row r="2254" spans="2:10" ht="30">
      <c r="B2254" s="1734">
        <v>90861</v>
      </c>
      <c r="C2254" s="1994" t="s">
        <v>3310</v>
      </c>
      <c r="D2254" s="1993" t="s">
        <v>24</v>
      </c>
      <c r="E2254" s="2002">
        <f t="shared" si="70"/>
        <v>446.59</v>
      </c>
      <c r="F2254" s="2078">
        <f t="shared" si="71"/>
        <v>90861</v>
      </c>
      <c r="G2254" s="1529"/>
      <c r="H2254" s="2002">
        <v>443.83</v>
      </c>
      <c r="I2254" s="2002">
        <v>446.59</v>
      </c>
      <c r="J2254" s="1992"/>
    </row>
    <row r="2255" spans="2:10" ht="30">
      <c r="B2255" s="1733">
        <v>90862</v>
      </c>
      <c r="C2255" s="2004" t="s">
        <v>3311</v>
      </c>
      <c r="D2255" s="2003" t="s">
        <v>24</v>
      </c>
      <c r="E2255" s="2005">
        <f t="shared" si="70"/>
        <v>406.79</v>
      </c>
      <c r="F2255" s="2078">
        <f t="shared" si="71"/>
        <v>90862</v>
      </c>
      <c r="G2255" s="1529"/>
      <c r="H2255" s="2005">
        <v>405.19</v>
      </c>
      <c r="I2255" s="2005">
        <v>406.79</v>
      </c>
      <c r="J2255" s="1992"/>
    </row>
    <row r="2256" spans="2:10" ht="30">
      <c r="B2256" s="1734">
        <v>92718</v>
      </c>
      <c r="C2256" s="1994" t="s">
        <v>3312</v>
      </c>
      <c r="D2256" s="1993" t="s">
        <v>24</v>
      </c>
      <c r="E2256" s="2002">
        <f t="shared" si="70"/>
        <v>519.86</v>
      </c>
      <c r="F2256" s="2078">
        <f t="shared" si="71"/>
        <v>92718</v>
      </c>
      <c r="G2256" s="1529"/>
      <c r="H2256" s="2002">
        <v>504.07</v>
      </c>
      <c r="I2256" s="2002">
        <v>519.86</v>
      </c>
      <c r="J2256" s="1992"/>
    </row>
    <row r="2257" spans="2:10" ht="30">
      <c r="B2257" s="1733">
        <v>92719</v>
      </c>
      <c r="C2257" s="2004" t="s">
        <v>3313</v>
      </c>
      <c r="D2257" s="2003" t="s">
        <v>24</v>
      </c>
      <c r="E2257" s="2005">
        <f t="shared" si="70"/>
        <v>390.15</v>
      </c>
      <c r="F2257" s="2078">
        <f t="shared" si="71"/>
        <v>92719</v>
      </c>
      <c r="G2257" s="1529"/>
      <c r="H2257" s="2005">
        <v>387.14</v>
      </c>
      <c r="I2257" s="2005">
        <v>390.15</v>
      </c>
      <c r="J2257" s="1992"/>
    </row>
    <row r="2258" spans="2:10" ht="30">
      <c r="B2258" s="1734">
        <v>92720</v>
      </c>
      <c r="C2258" s="1994" t="s">
        <v>3314</v>
      </c>
      <c r="D2258" s="1993" t="s">
        <v>24</v>
      </c>
      <c r="E2258" s="2002">
        <f t="shared" si="70"/>
        <v>446.17</v>
      </c>
      <c r="F2258" s="2078">
        <f t="shared" si="71"/>
        <v>92720</v>
      </c>
      <c r="G2258" s="1529"/>
      <c r="H2258" s="2002">
        <v>443.56</v>
      </c>
      <c r="I2258" s="2002">
        <v>446.17</v>
      </c>
      <c r="J2258" s="1992"/>
    </row>
    <row r="2259" spans="2:10" ht="30">
      <c r="B2259" s="1733">
        <v>92721</v>
      </c>
      <c r="C2259" s="2004" t="s">
        <v>3315</v>
      </c>
      <c r="D2259" s="2003" t="s">
        <v>24</v>
      </c>
      <c r="E2259" s="2005">
        <f t="shared" si="70"/>
        <v>382.22</v>
      </c>
      <c r="F2259" s="2078">
        <f t="shared" si="71"/>
        <v>92721</v>
      </c>
      <c r="G2259" s="1529"/>
      <c r="H2259" s="2005">
        <v>379.98</v>
      </c>
      <c r="I2259" s="2005">
        <v>382.22</v>
      </c>
      <c r="J2259" s="1992"/>
    </row>
    <row r="2260" spans="2:10" ht="30">
      <c r="B2260" s="1734">
        <v>92722</v>
      </c>
      <c r="C2260" s="1994" t="s">
        <v>3316</v>
      </c>
      <c r="D2260" s="1993" t="s">
        <v>24</v>
      </c>
      <c r="E2260" s="2002">
        <f t="shared" si="70"/>
        <v>442.84</v>
      </c>
      <c r="F2260" s="2078">
        <f t="shared" si="71"/>
        <v>92722</v>
      </c>
      <c r="G2260" s="1529"/>
      <c r="H2260" s="2002">
        <v>440.58</v>
      </c>
      <c r="I2260" s="2002">
        <v>442.84</v>
      </c>
      <c r="J2260" s="1992"/>
    </row>
    <row r="2261" spans="2:10" ht="30">
      <c r="B2261" s="1733">
        <v>92723</v>
      </c>
      <c r="C2261" s="2004" t="s">
        <v>3317</v>
      </c>
      <c r="D2261" s="2003" t="s">
        <v>24</v>
      </c>
      <c r="E2261" s="2005">
        <f t="shared" si="70"/>
        <v>429.71</v>
      </c>
      <c r="F2261" s="2078">
        <f t="shared" si="71"/>
        <v>92723</v>
      </c>
      <c r="G2261" s="1529"/>
      <c r="H2261" s="2005">
        <v>427</v>
      </c>
      <c r="I2261" s="2005">
        <v>429.71</v>
      </c>
      <c r="J2261" s="1992"/>
    </row>
    <row r="2262" spans="2:10" ht="30">
      <c r="B2262" s="1734">
        <v>92724</v>
      </c>
      <c r="C2262" s="1994" t="s">
        <v>3318</v>
      </c>
      <c r="D2262" s="1993" t="s">
        <v>24</v>
      </c>
      <c r="E2262" s="2002">
        <f t="shared" si="70"/>
        <v>426.82</v>
      </c>
      <c r="F2262" s="2078">
        <f t="shared" si="71"/>
        <v>92724</v>
      </c>
      <c r="G2262" s="1529"/>
      <c r="H2262" s="2002">
        <v>424.4</v>
      </c>
      <c r="I2262" s="2002">
        <v>426.82</v>
      </c>
      <c r="J2262" s="1992"/>
    </row>
    <row r="2263" spans="2:10" ht="30">
      <c r="B2263" s="1733">
        <v>92725</v>
      </c>
      <c r="C2263" s="2004" t="s">
        <v>3319</v>
      </c>
      <c r="D2263" s="2003" t="s">
        <v>24</v>
      </c>
      <c r="E2263" s="2005">
        <f t="shared" si="70"/>
        <v>425.6</v>
      </c>
      <c r="F2263" s="2078">
        <f t="shared" si="71"/>
        <v>92725</v>
      </c>
      <c r="G2263" s="1529"/>
      <c r="H2263" s="2005">
        <v>423.3</v>
      </c>
      <c r="I2263" s="2005">
        <v>425.6</v>
      </c>
      <c r="J2263" s="1992"/>
    </row>
    <row r="2264" spans="2:10" ht="30">
      <c r="B2264" s="1734">
        <v>92726</v>
      </c>
      <c r="C2264" s="1994" t="s">
        <v>3320</v>
      </c>
      <c r="D2264" s="1993" t="s">
        <v>24</v>
      </c>
      <c r="E2264" s="2002">
        <f t="shared" si="70"/>
        <v>423.56</v>
      </c>
      <c r="F2264" s="2078">
        <f t="shared" si="71"/>
        <v>92726</v>
      </c>
      <c r="G2264" s="1529"/>
      <c r="H2264" s="2002">
        <v>421.47</v>
      </c>
      <c r="I2264" s="2002">
        <v>423.56</v>
      </c>
      <c r="J2264" s="1992"/>
    </row>
    <row r="2265" spans="2:10" ht="45">
      <c r="B2265" s="1733">
        <v>92727</v>
      </c>
      <c r="C2265" s="2004" t="s">
        <v>3321</v>
      </c>
      <c r="D2265" s="2003" t="s">
        <v>24</v>
      </c>
      <c r="E2265" s="2005">
        <f t="shared" si="70"/>
        <v>458.92</v>
      </c>
      <c r="F2265" s="2078">
        <f t="shared" si="71"/>
        <v>92727</v>
      </c>
      <c r="G2265" s="1529"/>
      <c r="H2265" s="2005">
        <v>447.84</v>
      </c>
      <c r="I2265" s="2005">
        <v>458.92</v>
      </c>
      <c r="J2265" s="1992"/>
    </row>
    <row r="2266" spans="2:10" ht="45">
      <c r="B2266" s="1734">
        <v>92728</v>
      </c>
      <c r="C2266" s="1994" t="s">
        <v>3322</v>
      </c>
      <c r="D2266" s="1993" t="s">
        <v>24</v>
      </c>
      <c r="E2266" s="2002">
        <f t="shared" si="70"/>
        <v>438.19</v>
      </c>
      <c r="F2266" s="2078">
        <f t="shared" si="71"/>
        <v>92728</v>
      </c>
      <c r="G2266" s="1529"/>
      <c r="H2266" s="2002">
        <v>429.16</v>
      </c>
      <c r="I2266" s="2002">
        <v>438.19</v>
      </c>
      <c r="J2266" s="1992"/>
    </row>
    <row r="2267" spans="2:10" ht="45">
      <c r="B2267" s="1733">
        <v>92729</v>
      </c>
      <c r="C2267" s="2004" t="s">
        <v>8222</v>
      </c>
      <c r="D2267" s="2003" t="s">
        <v>24</v>
      </c>
      <c r="E2267" s="2005">
        <f t="shared" si="70"/>
        <v>429.42</v>
      </c>
      <c r="F2267" s="2078">
        <f t="shared" si="71"/>
        <v>92729</v>
      </c>
      <c r="G2267" s="1529"/>
      <c r="H2267" s="2005">
        <v>421.25</v>
      </c>
      <c r="I2267" s="2005">
        <v>429.42</v>
      </c>
      <c r="J2267" s="1992"/>
    </row>
    <row r="2268" spans="2:10" ht="45">
      <c r="B2268" s="1734">
        <v>92730</v>
      </c>
      <c r="C2268" s="1994" t="s">
        <v>3323</v>
      </c>
      <c r="D2268" s="1993" t="s">
        <v>24</v>
      </c>
      <c r="E2268" s="2002">
        <f t="shared" si="70"/>
        <v>414.8</v>
      </c>
      <c r="F2268" s="2078">
        <f t="shared" si="71"/>
        <v>92730</v>
      </c>
      <c r="G2268" s="1529"/>
      <c r="H2268" s="2002">
        <v>408.07</v>
      </c>
      <c r="I2268" s="2002">
        <v>414.8</v>
      </c>
      <c r="J2268" s="1992"/>
    </row>
    <row r="2269" spans="2:10" ht="45">
      <c r="B2269" s="1733">
        <v>92731</v>
      </c>
      <c r="C2269" s="2004" t="s">
        <v>3324</v>
      </c>
      <c r="D2269" s="2003" t="s">
        <v>24</v>
      </c>
      <c r="E2269" s="2005">
        <f t="shared" si="70"/>
        <v>431.82</v>
      </c>
      <c r="F2269" s="2078">
        <f t="shared" si="71"/>
        <v>92731</v>
      </c>
      <c r="G2269" s="1529"/>
      <c r="H2269" s="2005">
        <v>423.43</v>
      </c>
      <c r="I2269" s="2005">
        <v>431.82</v>
      </c>
      <c r="J2269" s="1992"/>
    </row>
    <row r="2270" spans="2:10" ht="45">
      <c r="B2270" s="1734">
        <v>92732</v>
      </c>
      <c r="C2270" s="1994" t="s">
        <v>3325</v>
      </c>
      <c r="D2270" s="1993" t="s">
        <v>24</v>
      </c>
      <c r="E2270" s="2002">
        <f t="shared" si="70"/>
        <v>417.6</v>
      </c>
      <c r="F2270" s="2078">
        <f t="shared" si="71"/>
        <v>92732</v>
      </c>
      <c r="G2270" s="1529"/>
      <c r="H2270" s="2002">
        <v>410.6</v>
      </c>
      <c r="I2270" s="2002">
        <v>417.6</v>
      </c>
      <c r="J2270" s="1992"/>
    </row>
    <row r="2271" spans="2:10" ht="45">
      <c r="B2271" s="1733">
        <v>92733</v>
      </c>
      <c r="C2271" s="2004" t="s">
        <v>3326</v>
      </c>
      <c r="D2271" s="2003" t="s">
        <v>24</v>
      </c>
      <c r="E2271" s="2005">
        <f t="shared" si="70"/>
        <v>411.55</v>
      </c>
      <c r="F2271" s="2078">
        <f t="shared" si="71"/>
        <v>92733</v>
      </c>
      <c r="G2271" s="1529"/>
      <c r="H2271" s="2005">
        <v>405.14</v>
      </c>
      <c r="I2271" s="2005">
        <v>411.55</v>
      </c>
      <c r="J2271" s="1992"/>
    </row>
    <row r="2272" spans="2:10" ht="45">
      <c r="B2272" s="1734">
        <v>92734</v>
      </c>
      <c r="C2272" s="1994" t="s">
        <v>3327</v>
      </c>
      <c r="D2272" s="1993" t="s">
        <v>24</v>
      </c>
      <c r="E2272" s="2002">
        <f t="shared" si="70"/>
        <v>401.54</v>
      </c>
      <c r="F2272" s="2078">
        <f t="shared" si="71"/>
        <v>92734</v>
      </c>
      <c r="G2272" s="1529"/>
      <c r="H2272" s="2002">
        <v>396.09</v>
      </c>
      <c r="I2272" s="2002">
        <v>401.54</v>
      </c>
      <c r="J2272" s="1992"/>
    </row>
    <row r="2273" spans="2:10" ht="45">
      <c r="B2273" s="1733">
        <v>92735</v>
      </c>
      <c r="C2273" s="2004" t="s">
        <v>3328</v>
      </c>
      <c r="D2273" s="2003" t="s">
        <v>24</v>
      </c>
      <c r="E2273" s="2005">
        <f t="shared" si="70"/>
        <v>406.97</v>
      </c>
      <c r="F2273" s="2078">
        <f t="shared" si="71"/>
        <v>92735</v>
      </c>
      <c r="G2273" s="1529"/>
      <c r="H2273" s="2005">
        <v>400.84</v>
      </c>
      <c r="I2273" s="2005">
        <v>406.97</v>
      </c>
      <c r="J2273" s="1992"/>
    </row>
    <row r="2274" spans="2:10" ht="45">
      <c r="B2274" s="1734">
        <v>92736</v>
      </c>
      <c r="C2274" s="1994" t="s">
        <v>3329</v>
      </c>
      <c r="D2274" s="1993" t="s">
        <v>24</v>
      </c>
      <c r="E2274" s="2002">
        <f t="shared" si="70"/>
        <v>396.2</v>
      </c>
      <c r="F2274" s="2078">
        <f t="shared" si="71"/>
        <v>92736</v>
      </c>
      <c r="G2274" s="1529"/>
      <c r="H2274" s="2002">
        <v>391.15</v>
      </c>
      <c r="I2274" s="2002">
        <v>396.2</v>
      </c>
      <c r="J2274" s="1992"/>
    </row>
    <row r="2275" spans="2:10" ht="45">
      <c r="B2275" s="1733">
        <v>92739</v>
      </c>
      <c r="C2275" s="2004" t="s">
        <v>3330</v>
      </c>
      <c r="D2275" s="2003" t="s">
        <v>24</v>
      </c>
      <c r="E2275" s="2005">
        <f t="shared" si="70"/>
        <v>380.56</v>
      </c>
      <c r="F2275" s="2078">
        <f t="shared" si="71"/>
        <v>92739</v>
      </c>
      <c r="G2275" s="1529"/>
      <c r="H2275" s="2005">
        <v>377.09</v>
      </c>
      <c r="I2275" s="2005">
        <v>380.56</v>
      </c>
      <c r="J2275" s="1992"/>
    </row>
    <row r="2276" spans="2:10" ht="45">
      <c r="B2276" s="1734">
        <v>92740</v>
      </c>
      <c r="C2276" s="1994" t="s">
        <v>3331</v>
      </c>
      <c r="D2276" s="1993" t="s">
        <v>24</v>
      </c>
      <c r="E2276" s="2002">
        <f t="shared" si="70"/>
        <v>375.22</v>
      </c>
      <c r="F2276" s="2078">
        <f t="shared" si="71"/>
        <v>92740</v>
      </c>
      <c r="G2276" s="1529"/>
      <c r="H2276" s="2002">
        <v>372.29</v>
      </c>
      <c r="I2276" s="2002">
        <v>375.22</v>
      </c>
      <c r="J2276" s="1992"/>
    </row>
    <row r="2277" spans="2:10" ht="30">
      <c r="B2277" s="1733">
        <v>92741</v>
      </c>
      <c r="C2277" s="2004" t="s">
        <v>3332</v>
      </c>
      <c r="D2277" s="2003" t="s">
        <v>24</v>
      </c>
      <c r="E2277" s="2005">
        <f t="shared" si="70"/>
        <v>572.33000000000004</v>
      </c>
      <c r="F2277" s="2078">
        <f t="shared" si="71"/>
        <v>92741</v>
      </c>
      <c r="G2277" s="1529"/>
      <c r="H2277" s="2005">
        <v>550.03</v>
      </c>
      <c r="I2277" s="2005">
        <v>572.33000000000004</v>
      </c>
      <c r="J2277" s="1992"/>
    </row>
    <row r="2278" spans="2:10" ht="45">
      <c r="B2278" s="1734">
        <v>92742</v>
      </c>
      <c r="C2278" s="1994" t="s">
        <v>3333</v>
      </c>
      <c r="D2278" s="1993" t="s">
        <v>24</v>
      </c>
      <c r="E2278" s="2002">
        <f t="shared" si="70"/>
        <v>779.5</v>
      </c>
      <c r="F2278" s="2078">
        <f t="shared" si="71"/>
        <v>92742</v>
      </c>
      <c r="G2278" s="1529"/>
      <c r="H2278" s="2002">
        <v>736.78</v>
      </c>
      <c r="I2278" s="2002">
        <v>779.5</v>
      </c>
      <c r="J2278" s="1992"/>
    </row>
    <row r="2279" spans="2:10">
      <c r="B2279" s="1733">
        <v>92873</v>
      </c>
      <c r="C2279" s="2004" t="s">
        <v>948</v>
      </c>
      <c r="D2279" s="2003" t="s">
        <v>24</v>
      </c>
      <c r="E2279" s="2005">
        <f t="shared" si="70"/>
        <v>160.36000000000001</v>
      </c>
      <c r="F2279" s="2078">
        <f t="shared" si="71"/>
        <v>92873</v>
      </c>
      <c r="G2279" s="1529"/>
      <c r="H2279" s="2005">
        <v>144.57</v>
      </c>
      <c r="I2279" s="2005">
        <v>160.36000000000001</v>
      </c>
      <c r="J2279" s="1992"/>
    </row>
    <row r="2280" spans="2:10">
      <c r="B2280" s="1734">
        <v>92874</v>
      </c>
      <c r="C2280" s="1994" t="s">
        <v>3334</v>
      </c>
      <c r="D2280" s="1993" t="s">
        <v>24</v>
      </c>
      <c r="E2280" s="2002">
        <f t="shared" si="70"/>
        <v>26.64</v>
      </c>
      <c r="F2280" s="2078">
        <f t="shared" si="71"/>
        <v>92874</v>
      </c>
      <c r="G2280" s="1529"/>
      <c r="H2280" s="2002">
        <v>24.03</v>
      </c>
      <c r="I2280" s="2002">
        <v>26.64</v>
      </c>
      <c r="J2280" s="1992"/>
    </row>
    <row r="2281" spans="2:10" ht="30">
      <c r="B2281" s="1733">
        <v>94962</v>
      </c>
      <c r="C2281" s="2004" t="s">
        <v>3335</v>
      </c>
      <c r="D2281" s="2003" t="s">
        <v>24</v>
      </c>
      <c r="E2281" s="2005">
        <f t="shared" si="70"/>
        <v>256.77</v>
      </c>
      <c r="F2281" s="2078">
        <f t="shared" si="71"/>
        <v>94962</v>
      </c>
      <c r="G2281" s="1529"/>
      <c r="H2281" s="2005">
        <v>250.85</v>
      </c>
      <c r="I2281" s="2005">
        <v>256.77</v>
      </c>
      <c r="J2281" s="1992"/>
    </row>
    <row r="2282" spans="2:10" ht="30">
      <c r="B2282" s="1734">
        <v>94963</v>
      </c>
      <c r="C2282" s="1994" t="s">
        <v>3336</v>
      </c>
      <c r="D2282" s="1993" t="s">
        <v>24</v>
      </c>
      <c r="E2282" s="2002">
        <f t="shared" si="70"/>
        <v>283.39</v>
      </c>
      <c r="F2282" s="2078">
        <f t="shared" si="71"/>
        <v>94963</v>
      </c>
      <c r="G2282" s="1529"/>
      <c r="H2282" s="2002">
        <v>277.77</v>
      </c>
      <c r="I2282" s="2002">
        <v>283.39</v>
      </c>
      <c r="J2282" s="1992"/>
    </row>
    <row r="2283" spans="2:10" ht="30">
      <c r="B2283" s="1733">
        <v>94964</v>
      </c>
      <c r="C2283" s="2004" t="s">
        <v>1407</v>
      </c>
      <c r="D2283" s="2003" t="s">
        <v>24</v>
      </c>
      <c r="E2283" s="2005">
        <f t="shared" si="70"/>
        <v>311.64999999999998</v>
      </c>
      <c r="F2283" s="2078">
        <f t="shared" si="71"/>
        <v>94964</v>
      </c>
      <c r="G2283" s="1529"/>
      <c r="H2283" s="2005">
        <v>305.55</v>
      </c>
      <c r="I2283" s="2005">
        <v>311.64999999999998</v>
      </c>
      <c r="J2283" s="1992"/>
    </row>
    <row r="2284" spans="2:10" ht="30">
      <c r="B2284" s="1734">
        <v>94965</v>
      </c>
      <c r="C2284" s="1994" t="s">
        <v>3337</v>
      </c>
      <c r="D2284" s="1993" t="s">
        <v>24</v>
      </c>
      <c r="E2284" s="2002">
        <f t="shared" si="70"/>
        <v>324.73</v>
      </c>
      <c r="F2284" s="2078">
        <f t="shared" si="71"/>
        <v>94965</v>
      </c>
      <c r="G2284" s="1529"/>
      <c r="H2284" s="2002">
        <v>319.17</v>
      </c>
      <c r="I2284" s="2002">
        <v>324.73</v>
      </c>
      <c r="J2284" s="1992"/>
    </row>
    <row r="2285" spans="2:10" ht="30">
      <c r="B2285" s="1733">
        <v>94966</v>
      </c>
      <c r="C2285" s="2004" t="s">
        <v>3338</v>
      </c>
      <c r="D2285" s="2003" t="s">
        <v>24</v>
      </c>
      <c r="E2285" s="2005">
        <f t="shared" si="70"/>
        <v>336.64</v>
      </c>
      <c r="F2285" s="2078">
        <f t="shared" si="71"/>
        <v>94966</v>
      </c>
      <c r="G2285" s="1529"/>
      <c r="H2285" s="2005">
        <v>331.11</v>
      </c>
      <c r="I2285" s="2005">
        <v>336.64</v>
      </c>
      <c r="J2285" s="1992"/>
    </row>
    <row r="2286" spans="2:10" ht="30">
      <c r="B2286" s="1734">
        <v>94967</v>
      </c>
      <c r="C2286" s="1994" t="s">
        <v>3339</v>
      </c>
      <c r="D2286" s="1993" t="s">
        <v>24</v>
      </c>
      <c r="E2286" s="2002">
        <f t="shared" si="70"/>
        <v>386.45</v>
      </c>
      <c r="F2286" s="2078">
        <f t="shared" si="71"/>
        <v>94967</v>
      </c>
      <c r="G2286" s="1529"/>
      <c r="H2286" s="2002">
        <v>380.57</v>
      </c>
      <c r="I2286" s="2002">
        <v>386.45</v>
      </c>
      <c r="J2286" s="1992"/>
    </row>
    <row r="2287" spans="2:10" ht="30">
      <c r="B2287" s="1733">
        <v>94968</v>
      </c>
      <c r="C2287" s="2004" t="s">
        <v>3340</v>
      </c>
      <c r="D2287" s="2003" t="s">
        <v>24</v>
      </c>
      <c r="E2287" s="2005">
        <f t="shared" si="70"/>
        <v>251.08</v>
      </c>
      <c r="F2287" s="2078">
        <f t="shared" si="71"/>
        <v>94968</v>
      </c>
      <c r="G2287" s="1529"/>
      <c r="H2287" s="2005">
        <v>245.99</v>
      </c>
      <c r="I2287" s="2005">
        <v>251.08</v>
      </c>
      <c r="J2287" s="1992"/>
    </row>
    <row r="2288" spans="2:10" ht="30">
      <c r="B2288" s="1734">
        <v>94969</v>
      </c>
      <c r="C2288" s="1994" t="s">
        <v>3341</v>
      </c>
      <c r="D2288" s="1993" t="s">
        <v>24</v>
      </c>
      <c r="E2288" s="2002">
        <f t="shared" si="70"/>
        <v>278.39999999999998</v>
      </c>
      <c r="F2288" s="2078">
        <f t="shared" si="71"/>
        <v>94969</v>
      </c>
      <c r="G2288" s="1529"/>
      <c r="H2288" s="2002">
        <v>273.51</v>
      </c>
      <c r="I2288" s="2002">
        <v>278.39999999999998</v>
      </c>
      <c r="J2288" s="1992"/>
    </row>
    <row r="2289" spans="2:10" ht="30">
      <c r="B2289" s="1733">
        <v>94970</v>
      </c>
      <c r="C2289" s="2004" t="s">
        <v>1408</v>
      </c>
      <c r="D2289" s="2003" t="s">
        <v>24</v>
      </c>
      <c r="E2289" s="2005">
        <f t="shared" si="70"/>
        <v>302.35000000000002</v>
      </c>
      <c r="F2289" s="2078">
        <f t="shared" si="71"/>
        <v>94970</v>
      </c>
      <c r="G2289" s="1529"/>
      <c r="H2289" s="2005">
        <v>297.45999999999998</v>
      </c>
      <c r="I2289" s="2005">
        <v>302.35000000000002</v>
      </c>
      <c r="J2289" s="1992"/>
    </row>
    <row r="2290" spans="2:10" ht="30">
      <c r="B2290" s="1734">
        <v>94971</v>
      </c>
      <c r="C2290" s="1994" t="s">
        <v>3342</v>
      </c>
      <c r="D2290" s="1993" t="s">
        <v>24</v>
      </c>
      <c r="E2290" s="2002">
        <f t="shared" si="70"/>
        <v>319.75</v>
      </c>
      <c r="F2290" s="2078">
        <f t="shared" si="71"/>
        <v>94971</v>
      </c>
      <c r="G2290" s="1529"/>
      <c r="H2290" s="2002">
        <v>314.98</v>
      </c>
      <c r="I2290" s="2002">
        <v>319.75</v>
      </c>
      <c r="J2290" s="1992"/>
    </row>
    <row r="2291" spans="2:10" ht="30">
      <c r="B2291" s="1733">
        <v>94972</v>
      </c>
      <c r="C2291" s="2004" t="s">
        <v>3343</v>
      </c>
      <c r="D2291" s="2003" t="s">
        <v>24</v>
      </c>
      <c r="E2291" s="2005">
        <f t="shared" si="70"/>
        <v>333.51</v>
      </c>
      <c r="F2291" s="2078">
        <f t="shared" si="71"/>
        <v>94972</v>
      </c>
      <c r="G2291" s="1529"/>
      <c r="H2291" s="2005">
        <v>328.62</v>
      </c>
      <c r="I2291" s="2005">
        <v>333.51</v>
      </c>
      <c r="J2291" s="1992"/>
    </row>
    <row r="2292" spans="2:10" ht="30">
      <c r="B2292" s="1734">
        <v>94973</v>
      </c>
      <c r="C2292" s="1994" t="s">
        <v>3344</v>
      </c>
      <c r="D2292" s="1993" t="s">
        <v>24</v>
      </c>
      <c r="E2292" s="2002">
        <f t="shared" si="70"/>
        <v>380.17</v>
      </c>
      <c r="F2292" s="2078">
        <f t="shared" si="71"/>
        <v>94973</v>
      </c>
      <c r="G2292" s="1529"/>
      <c r="H2292" s="2002">
        <v>375.28</v>
      </c>
      <c r="I2292" s="2002">
        <v>380.17</v>
      </c>
      <c r="J2292" s="1992"/>
    </row>
    <row r="2293" spans="2:10">
      <c r="B2293" s="1733">
        <v>94974</v>
      </c>
      <c r="C2293" s="2004" t="s">
        <v>3345</v>
      </c>
      <c r="D2293" s="2003" t="s">
        <v>24</v>
      </c>
      <c r="E2293" s="2005">
        <f t="shared" si="70"/>
        <v>360.65</v>
      </c>
      <c r="F2293" s="2078">
        <f t="shared" si="71"/>
        <v>94974</v>
      </c>
      <c r="G2293" s="1529"/>
      <c r="H2293" s="2005">
        <v>345.38</v>
      </c>
      <c r="I2293" s="2005">
        <v>360.65</v>
      </c>
      <c r="J2293" s="1992"/>
    </row>
    <row r="2294" spans="2:10">
      <c r="B2294" s="1734">
        <v>94975</v>
      </c>
      <c r="C2294" s="1994" t="s">
        <v>3346</v>
      </c>
      <c r="D2294" s="1993" t="s">
        <v>24</v>
      </c>
      <c r="E2294" s="2002">
        <f t="shared" si="70"/>
        <v>385.62</v>
      </c>
      <c r="F2294" s="2078">
        <f t="shared" si="71"/>
        <v>94975</v>
      </c>
      <c r="G2294" s="1529"/>
      <c r="H2294" s="2002">
        <v>370.59</v>
      </c>
      <c r="I2294" s="2002">
        <v>385.62</v>
      </c>
      <c r="J2294" s="1992"/>
    </row>
    <row r="2295" spans="2:10" ht="30">
      <c r="B2295" s="1733">
        <v>96555</v>
      </c>
      <c r="C2295" s="2004" t="s">
        <v>6250</v>
      </c>
      <c r="D2295" s="2003" t="s">
        <v>24</v>
      </c>
      <c r="E2295" s="2005">
        <f t="shared" si="70"/>
        <v>469.45</v>
      </c>
      <c r="F2295" s="2078">
        <f t="shared" si="71"/>
        <v>96555</v>
      </c>
      <c r="G2295" s="1529"/>
      <c r="H2295" s="2005">
        <v>455.28</v>
      </c>
      <c r="I2295" s="2005">
        <v>469.45</v>
      </c>
      <c r="J2295" s="1992"/>
    </row>
    <row r="2296" spans="2:10">
      <c r="B2296" s="1734">
        <v>96556</v>
      </c>
      <c r="C2296" s="1994" t="s">
        <v>6251</v>
      </c>
      <c r="D2296" s="1993" t="s">
        <v>24</v>
      </c>
      <c r="E2296" s="2002">
        <f t="shared" si="70"/>
        <v>532.30999999999995</v>
      </c>
      <c r="F2296" s="2078">
        <f t="shared" si="71"/>
        <v>96556</v>
      </c>
      <c r="G2296" s="1529"/>
      <c r="H2296" s="2002">
        <v>511.74</v>
      </c>
      <c r="I2296" s="2002">
        <v>532.30999999999995</v>
      </c>
      <c r="J2296" s="1992"/>
    </row>
    <row r="2297" spans="2:10" ht="30">
      <c r="B2297" s="1733">
        <v>96557</v>
      </c>
      <c r="C2297" s="2004" t="s">
        <v>6252</v>
      </c>
      <c r="D2297" s="2003" t="s">
        <v>24</v>
      </c>
      <c r="E2297" s="2005">
        <f t="shared" si="70"/>
        <v>467.93</v>
      </c>
      <c r="F2297" s="2078">
        <f t="shared" si="71"/>
        <v>96557</v>
      </c>
      <c r="G2297" s="1529"/>
      <c r="H2297" s="2005">
        <v>466.37</v>
      </c>
      <c r="I2297" s="2005">
        <v>467.93</v>
      </c>
      <c r="J2297" s="1992"/>
    </row>
    <row r="2298" spans="2:10">
      <c r="B2298" s="1734">
        <v>96558</v>
      </c>
      <c r="C2298" s="1994" t="s">
        <v>6253</v>
      </c>
      <c r="D2298" s="1993" t="s">
        <v>24</v>
      </c>
      <c r="E2298" s="2002">
        <f t="shared" si="70"/>
        <v>473.6</v>
      </c>
      <c r="F2298" s="2078">
        <f t="shared" si="71"/>
        <v>96558</v>
      </c>
      <c r="G2298" s="1529"/>
      <c r="H2298" s="2002">
        <v>471.49</v>
      </c>
      <c r="I2298" s="2002">
        <v>473.6</v>
      </c>
      <c r="J2298" s="1992"/>
    </row>
    <row r="2299" spans="2:10" ht="30">
      <c r="B2299" s="1733" t="s">
        <v>5726</v>
      </c>
      <c r="C2299" s="2004" t="s">
        <v>3347</v>
      </c>
      <c r="D2299" s="2003" t="s">
        <v>0</v>
      </c>
      <c r="E2299" s="2005">
        <f t="shared" si="70"/>
        <v>74.62</v>
      </c>
      <c r="F2299" s="2078" t="str">
        <f t="shared" si="71"/>
        <v>74141/001</v>
      </c>
      <c r="G2299" s="1529"/>
      <c r="H2299" s="2005">
        <v>72.209999999999994</v>
      </c>
      <c r="I2299" s="2005">
        <v>74.62</v>
      </c>
      <c r="J2299" s="1992"/>
    </row>
    <row r="2300" spans="2:10" ht="30">
      <c r="B2300" s="1734" t="s">
        <v>5727</v>
      </c>
      <c r="C2300" s="1994" t="s">
        <v>3348</v>
      </c>
      <c r="D2300" s="1993" t="s">
        <v>0</v>
      </c>
      <c r="E2300" s="2002">
        <f t="shared" si="70"/>
        <v>82.46</v>
      </c>
      <c r="F2300" s="2078" t="str">
        <f t="shared" si="71"/>
        <v>74141/002</v>
      </c>
      <c r="G2300" s="1529"/>
      <c r="H2300" s="2002">
        <v>79.77</v>
      </c>
      <c r="I2300" s="2002">
        <v>82.46</v>
      </c>
      <c r="J2300" s="1992"/>
    </row>
    <row r="2301" spans="2:10" ht="30">
      <c r="B2301" s="1733" t="s">
        <v>5728</v>
      </c>
      <c r="C2301" s="2004" t="s">
        <v>3349</v>
      </c>
      <c r="D2301" s="2003" t="s">
        <v>0</v>
      </c>
      <c r="E2301" s="2005">
        <f t="shared" si="70"/>
        <v>98.62</v>
      </c>
      <c r="F2301" s="2078" t="str">
        <f t="shared" si="71"/>
        <v>74141/003</v>
      </c>
      <c r="G2301" s="1529"/>
      <c r="H2301" s="2005">
        <v>95.54</v>
      </c>
      <c r="I2301" s="2005">
        <v>98.62</v>
      </c>
      <c r="J2301" s="1992"/>
    </row>
    <row r="2302" spans="2:10" ht="30">
      <c r="B2302" s="1734" t="s">
        <v>5729</v>
      </c>
      <c r="C2302" s="1994" t="s">
        <v>3350</v>
      </c>
      <c r="D2302" s="1993" t="s">
        <v>0</v>
      </c>
      <c r="E2302" s="2002">
        <f t="shared" si="70"/>
        <v>113.31</v>
      </c>
      <c r="F2302" s="2078" t="str">
        <f t="shared" si="71"/>
        <v>74141/004</v>
      </c>
      <c r="G2302" s="1529"/>
      <c r="H2302" s="2002">
        <v>110.03</v>
      </c>
      <c r="I2302" s="2002">
        <v>113.31</v>
      </c>
      <c r="J2302" s="1992"/>
    </row>
    <row r="2303" spans="2:10" ht="30">
      <c r="B2303" s="1733" t="s">
        <v>26</v>
      </c>
      <c r="C2303" s="2004" t="s">
        <v>3351</v>
      </c>
      <c r="D2303" s="2003" t="s">
        <v>0</v>
      </c>
      <c r="E2303" s="2005">
        <f t="shared" si="70"/>
        <v>66.94</v>
      </c>
      <c r="F2303" s="2078" t="str">
        <f t="shared" si="71"/>
        <v>74202/001</v>
      </c>
      <c r="G2303" s="1529"/>
      <c r="H2303" s="2005">
        <v>64.86</v>
      </c>
      <c r="I2303" s="2005">
        <v>66.94</v>
      </c>
      <c r="J2303" s="1992"/>
    </row>
    <row r="2304" spans="2:10" ht="30">
      <c r="B2304" s="1734" t="s">
        <v>5730</v>
      </c>
      <c r="C2304" s="1994" t="s">
        <v>3352</v>
      </c>
      <c r="D2304" s="1993" t="s">
        <v>0</v>
      </c>
      <c r="E2304" s="2002">
        <f t="shared" si="70"/>
        <v>73.739999999999995</v>
      </c>
      <c r="F2304" s="2078" t="str">
        <f t="shared" si="71"/>
        <v>74202/002</v>
      </c>
      <c r="G2304" s="1529"/>
      <c r="H2304" s="2002">
        <v>71.36</v>
      </c>
      <c r="I2304" s="2002">
        <v>73.739999999999995</v>
      </c>
      <c r="J2304" s="1992"/>
    </row>
    <row r="2305" spans="2:10">
      <c r="B2305" s="1733" t="s">
        <v>5731</v>
      </c>
      <c r="C2305" s="2004" t="s">
        <v>949</v>
      </c>
      <c r="D2305" s="2003" t="s">
        <v>24</v>
      </c>
      <c r="E2305" s="2005">
        <f t="shared" si="70"/>
        <v>92.16</v>
      </c>
      <c r="F2305" s="2078" t="str">
        <f t="shared" si="71"/>
        <v>73817/001</v>
      </c>
      <c r="G2305" s="1529"/>
      <c r="H2305" s="2005">
        <v>90.21</v>
      </c>
      <c r="I2305" s="2005">
        <v>92.16</v>
      </c>
      <c r="J2305" s="1992"/>
    </row>
    <row r="2306" spans="2:10">
      <c r="B2306" s="1734" t="s">
        <v>5732</v>
      </c>
      <c r="C2306" s="1994" t="s">
        <v>207</v>
      </c>
      <c r="D2306" s="1993" t="s">
        <v>24</v>
      </c>
      <c r="E2306" s="2002">
        <f t="shared" si="70"/>
        <v>121.29</v>
      </c>
      <c r="F2306" s="2078" t="str">
        <f t="shared" si="71"/>
        <v>73817/002</v>
      </c>
      <c r="G2306" s="1529"/>
      <c r="H2306" s="2002">
        <v>117.54</v>
      </c>
      <c r="I2306" s="2002">
        <v>121.29</v>
      </c>
      <c r="J2306" s="1992"/>
    </row>
    <row r="2307" spans="2:10">
      <c r="B2307" s="1733" t="s">
        <v>5733</v>
      </c>
      <c r="C2307" s="2004" t="s">
        <v>208</v>
      </c>
      <c r="D2307" s="2003" t="s">
        <v>0</v>
      </c>
      <c r="E2307" s="2005">
        <f t="shared" ref="E2307:E2370" si="72">IF($K$2=$H$1,H2307,I2307)</f>
        <v>30.43</v>
      </c>
      <c r="F2307" s="2078" t="str">
        <f t="shared" ref="F2307:F2370" si="73">IF(LEN($B2307)=7,CONCATENATE(MID($B2307,1,6),"00",RIGHT($B2307,1)),IF(LEN($B2307)=8,CONCATENATE(MID($B2307,1,6),"0",RIGHT($B2307,2)),$B2307))</f>
        <v>74078/001</v>
      </c>
      <c r="G2307" s="1529"/>
      <c r="H2307" s="2005">
        <v>28.18</v>
      </c>
      <c r="I2307" s="2005">
        <v>30.43</v>
      </c>
      <c r="J2307" s="1992"/>
    </row>
    <row r="2308" spans="2:10">
      <c r="B2308" s="1734">
        <v>83518</v>
      </c>
      <c r="C2308" s="1994" t="s">
        <v>209</v>
      </c>
      <c r="D2308" s="1993" t="s">
        <v>24</v>
      </c>
      <c r="E2308" s="2002">
        <f t="shared" si="72"/>
        <v>335.73</v>
      </c>
      <c r="F2308" s="2078">
        <f t="shared" si="73"/>
        <v>83518</v>
      </c>
      <c r="G2308" s="1529"/>
      <c r="H2308" s="2002">
        <v>321.73</v>
      </c>
      <c r="I2308" s="2002">
        <v>335.73</v>
      </c>
      <c r="J2308" s="1992"/>
    </row>
    <row r="2309" spans="2:10">
      <c r="B2309" s="1733">
        <v>95467</v>
      </c>
      <c r="C2309" s="2004" t="s">
        <v>206</v>
      </c>
      <c r="D2309" s="2003" t="s">
        <v>24</v>
      </c>
      <c r="E2309" s="2005">
        <f t="shared" si="72"/>
        <v>376.71</v>
      </c>
      <c r="F2309" s="2078">
        <f t="shared" si="73"/>
        <v>95467</v>
      </c>
      <c r="G2309" s="1529"/>
      <c r="H2309" s="2005">
        <v>353.49</v>
      </c>
      <c r="I2309" s="2005">
        <v>376.71</v>
      </c>
      <c r="J2309" s="1992"/>
    </row>
    <row r="2310" spans="2:10">
      <c r="B2310" s="1734">
        <v>68328</v>
      </c>
      <c r="C2310" s="1994" t="s">
        <v>210</v>
      </c>
      <c r="D2310" s="1993" t="s">
        <v>0</v>
      </c>
      <c r="E2310" s="2002">
        <f t="shared" si="72"/>
        <v>11.14</v>
      </c>
      <c r="F2310" s="2078">
        <f t="shared" si="73"/>
        <v>68328</v>
      </c>
      <c r="G2310" s="1529"/>
      <c r="H2310" s="2002">
        <v>10.95</v>
      </c>
      <c r="I2310" s="2002">
        <v>11.14</v>
      </c>
      <c r="J2310" s="1992"/>
    </row>
    <row r="2311" spans="2:10">
      <c r="B2311" s="1733" t="s">
        <v>5734</v>
      </c>
      <c r="C2311" s="2004" t="s">
        <v>211</v>
      </c>
      <c r="D2311" s="2003" t="s">
        <v>28</v>
      </c>
      <c r="E2311" s="2005">
        <f t="shared" si="72"/>
        <v>95.4</v>
      </c>
      <c r="F2311" s="2078" t="str">
        <f t="shared" si="73"/>
        <v>73898/001</v>
      </c>
      <c r="G2311" s="1529"/>
      <c r="H2311" s="2005">
        <v>94.98</v>
      </c>
      <c r="I2311" s="2005">
        <v>95.4</v>
      </c>
      <c r="J2311" s="1992"/>
    </row>
    <row r="2312" spans="2:10">
      <c r="B2312" s="1734">
        <v>79471</v>
      </c>
      <c r="C2312" s="1994" t="s">
        <v>212</v>
      </c>
      <c r="D2312" s="1993" t="s">
        <v>25</v>
      </c>
      <c r="E2312" s="2002">
        <f t="shared" si="72"/>
        <v>56.7</v>
      </c>
      <c r="F2312" s="2078">
        <f t="shared" si="73"/>
        <v>79471</v>
      </c>
      <c r="G2312" s="1529"/>
      <c r="H2312" s="2002">
        <v>55.47</v>
      </c>
      <c r="I2312" s="2002">
        <v>56.7</v>
      </c>
      <c r="J2312" s="1992"/>
    </row>
    <row r="2313" spans="2:10">
      <c r="B2313" s="1733">
        <v>98576</v>
      </c>
      <c r="C2313" s="2004" t="s">
        <v>7909</v>
      </c>
      <c r="D2313" s="2003" t="s">
        <v>28</v>
      </c>
      <c r="E2313" s="2005">
        <f t="shared" si="72"/>
        <v>15.03</v>
      </c>
      <c r="F2313" s="2078">
        <f t="shared" si="73"/>
        <v>98576</v>
      </c>
      <c r="G2313" s="1529"/>
      <c r="H2313" s="2005">
        <v>14.97</v>
      </c>
      <c r="I2313" s="2005">
        <v>15.03</v>
      </c>
      <c r="J2313" s="1992"/>
    </row>
    <row r="2314" spans="2:10">
      <c r="B2314" s="1734">
        <v>93182</v>
      </c>
      <c r="C2314" s="1994" t="s">
        <v>1284</v>
      </c>
      <c r="D2314" s="1993" t="s">
        <v>28</v>
      </c>
      <c r="E2314" s="2002">
        <f t="shared" si="72"/>
        <v>21.24</v>
      </c>
      <c r="F2314" s="2078">
        <f t="shared" si="73"/>
        <v>93182</v>
      </c>
      <c r="G2314" s="1529"/>
      <c r="H2314" s="2002">
        <v>20.57</v>
      </c>
      <c r="I2314" s="2002">
        <v>21.24</v>
      </c>
      <c r="J2314" s="1992"/>
    </row>
    <row r="2315" spans="2:10">
      <c r="B2315" s="1733">
        <v>93183</v>
      </c>
      <c r="C2315" s="2004" t="s">
        <v>1285</v>
      </c>
      <c r="D2315" s="2003" t="s">
        <v>28</v>
      </c>
      <c r="E2315" s="2005">
        <f t="shared" si="72"/>
        <v>27.09</v>
      </c>
      <c r="F2315" s="2078">
        <f t="shared" si="73"/>
        <v>93183</v>
      </c>
      <c r="G2315" s="1529"/>
      <c r="H2315" s="2005">
        <v>26.4</v>
      </c>
      <c r="I2315" s="2005">
        <v>27.09</v>
      </c>
      <c r="J2315" s="1992"/>
    </row>
    <row r="2316" spans="2:10">
      <c r="B2316" s="1734">
        <v>93184</v>
      </c>
      <c r="C2316" s="1994" t="s">
        <v>1286</v>
      </c>
      <c r="D2316" s="1993" t="s">
        <v>28</v>
      </c>
      <c r="E2316" s="2002">
        <f t="shared" si="72"/>
        <v>16.399999999999999</v>
      </c>
      <c r="F2316" s="2078">
        <f t="shared" si="73"/>
        <v>93184</v>
      </c>
      <c r="G2316" s="1529"/>
      <c r="H2316" s="2002">
        <v>15.79</v>
      </c>
      <c r="I2316" s="2002">
        <v>16.399999999999999</v>
      </c>
      <c r="J2316" s="1992"/>
    </row>
    <row r="2317" spans="2:10">
      <c r="B2317" s="1733">
        <v>93185</v>
      </c>
      <c r="C2317" s="2004" t="s">
        <v>1287</v>
      </c>
      <c r="D2317" s="2003" t="s">
        <v>28</v>
      </c>
      <c r="E2317" s="2005">
        <f t="shared" si="72"/>
        <v>26.63</v>
      </c>
      <c r="F2317" s="2078">
        <f t="shared" si="73"/>
        <v>93185</v>
      </c>
      <c r="G2317" s="1529"/>
      <c r="H2317" s="2005">
        <v>25.97</v>
      </c>
      <c r="I2317" s="2005">
        <v>26.63</v>
      </c>
      <c r="J2317" s="1992"/>
    </row>
    <row r="2318" spans="2:10">
      <c r="B2318" s="1734">
        <v>93186</v>
      </c>
      <c r="C2318" s="1994" t="s">
        <v>3353</v>
      </c>
      <c r="D2318" s="1993" t="s">
        <v>28</v>
      </c>
      <c r="E2318" s="2002">
        <f t="shared" si="72"/>
        <v>37.840000000000003</v>
      </c>
      <c r="F2318" s="2078">
        <f t="shared" si="73"/>
        <v>93186</v>
      </c>
      <c r="G2318" s="1529"/>
      <c r="H2318" s="2002">
        <v>36.25</v>
      </c>
      <c r="I2318" s="2002">
        <v>37.840000000000003</v>
      </c>
      <c r="J2318" s="1992"/>
    </row>
    <row r="2319" spans="2:10">
      <c r="B2319" s="1733">
        <v>93187</v>
      </c>
      <c r="C2319" s="2004" t="s">
        <v>3354</v>
      </c>
      <c r="D2319" s="2003" t="s">
        <v>28</v>
      </c>
      <c r="E2319" s="2005">
        <f t="shared" si="72"/>
        <v>43.26</v>
      </c>
      <c r="F2319" s="2078">
        <f t="shared" si="73"/>
        <v>93187</v>
      </c>
      <c r="G2319" s="1529"/>
      <c r="H2319" s="2005">
        <v>41.65</v>
      </c>
      <c r="I2319" s="2005">
        <v>43.26</v>
      </c>
      <c r="J2319" s="1992"/>
    </row>
    <row r="2320" spans="2:10">
      <c r="B2320" s="1734">
        <v>93188</v>
      </c>
      <c r="C2320" s="1994" t="s">
        <v>3355</v>
      </c>
      <c r="D2320" s="1993" t="s">
        <v>28</v>
      </c>
      <c r="E2320" s="2002">
        <f t="shared" si="72"/>
        <v>36.729999999999997</v>
      </c>
      <c r="F2320" s="2078">
        <f t="shared" si="73"/>
        <v>93188</v>
      </c>
      <c r="G2320" s="1529"/>
      <c r="H2320" s="2002">
        <v>35.19</v>
      </c>
      <c r="I2320" s="2002">
        <v>36.729999999999997</v>
      </c>
      <c r="J2320" s="1992"/>
    </row>
    <row r="2321" spans="2:10">
      <c r="B2321" s="1733">
        <v>93189</v>
      </c>
      <c r="C2321" s="2004" t="s">
        <v>3356</v>
      </c>
      <c r="D2321" s="2003" t="s">
        <v>28</v>
      </c>
      <c r="E2321" s="2005">
        <f t="shared" si="72"/>
        <v>43.68</v>
      </c>
      <c r="F2321" s="2078">
        <f t="shared" si="73"/>
        <v>93189</v>
      </c>
      <c r="G2321" s="1529"/>
      <c r="H2321" s="2005">
        <v>42.1</v>
      </c>
      <c r="I2321" s="2005">
        <v>43.68</v>
      </c>
      <c r="J2321" s="1992"/>
    </row>
    <row r="2322" spans="2:10">
      <c r="B2322" s="1734">
        <v>93190</v>
      </c>
      <c r="C2322" s="1994" t="s">
        <v>3357</v>
      </c>
      <c r="D2322" s="1993" t="s">
        <v>28</v>
      </c>
      <c r="E2322" s="2002">
        <f t="shared" si="72"/>
        <v>29.2</v>
      </c>
      <c r="F2322" s="2078">
        <f t="shared" si="73"/>
        <v>93190</v>
      </c>
      <c r="G2322" s="1529"/>
      <c r="H2322" s="2002">
        <v>28.33</v>
      </c>
      <c r="I2322" s="2002">
        <v>29.2</v>
      </c>
      <c r="J2322" s="1992"/>
    </row>
    <row r="2323" spans="2:10">
      <c r="B2323" s="1733">
        <v>93191</v>
      </c>
      <c r="C2323" s="2004" t="s">
        <v>3358</v>
      </c>
      <c r="D2323" s="2003" t="s">
        <v>28</v>
      </c>
      <c r="E2323" s="2005">
        <f t="shared" si="72"/>
        <v>30.46</v>
      </c>
      <c r="F2323" s="2078">
        <f t="shared" si="73"/>
        <v>93191</v>
      </c>
      <c r="G2323" s="1529"/>
      <c r="H2323" s="2005">
        <v>29.65</v>
      </c>
      <c r="I2323" s="2005">
        <v>30.46</v>
      </c>
      <c r="J2323" s="1992"/>
    </row>
    <row r="2324" spans="2:10">
      <c r="B2324" s="1734">
        <v>93192</v>
      </c>
      <c r="C2324" s="1994" t="s">
        <v>3359</v>
      </c>
      <c r="D2324" s="1993" t="s">
        <v>28</v>
      </c>
      <c r="E2324" s="2002">
        <f t="shared" si="72"/>
        <v>32.29</v>
      </c>
      <c r="F2324" s="2078">
        <f t="shared" si="73"/>
        <v>93192</v>
      </c>
      <c r="G2324" s="1529"/>
      <c r="H2324" s="2002">
        <v>31.39</v>
      </c>
      <c r="I2324" s="2002">
        <v>32.29</v>
      </c>
      <c r="J2324" s="1992"/>
    </row>
    <row r="2325" spans="2:10">
      <c r="B2325" s="1733">
        <v>93193</v>
      </c>
      <c r="C2325" s="2004" t="s">
        <v>3360</v>
      </c>
      <c r="D2325" s="2003" t="s">
        <v>28</v>
      </c>
      <c r="E2325" s="2005">
        <f t="shared" si="72"/>
        <v>30.92</v>
      </c>
      <c r="F2325" s="2078">
        <f t="shared" si="73"/>
        <v>93193</v>
      </c>
      <c r="G2325" s="1529"/>
      <c r="H2325" s="2005">
        <v>30.14</v>
      </c>
      <c r="I2325" s="2005">
        <v>30.92</v>
      </c>
      <c r="J2325" s="1992"/>
    </row>
    <row r="2326" spans="2:10">
      <c r="B2326" s="1734">
        <v>93194</v>
      </c>
      <c r="C2326" s="1994" t="s">
        <v>3361</v>
      </c>
      <c r="D2326" s="1993" t="s">
        <v>28</v>
      </c>
      <c r="E2326" s="2002">
        <f t="shared" si="72"/>
        <v>20.95</v>
      </c>
      <c r="F2326" s="2078">
        <f t="shared" si="73"/>
        <v>93194</v>
      </c>
      <c r="G2326" s="1529"/>
      <c r="H2326" s="2002">
        <v>20.29</v>
      </c>
      <c r="I2326" s="2002">
        <v>20.95</v>
      </c>
      <c r="J2326" s="1992"/>
    </row>
    <row r="2327" spans="2:10">
      <c r="B2327" s="1733">
        <v>93195</v>
      </c>
      <c r="C2327" s="2004" t="s">
        <v>3362</v>
      </c>
      <c r="D2327" s="2003" t="s">
        <v>28</v>
      </c>
      <c r="E2327" s="2005">
        <f t="shared" si="72"/>
        <v>24.67</v>
      </c>
      <c r="F2327" s="2078">
        <f t="shared" si="73"/>
        <v>93195</v>
      </c>
      <c r="G2327" s="1529"/>
      <c r="H2327" s="2005">
        <v>23.96</v>
      </c>
      <c r="I2327" s="2005">
        <v>24.67</v>
      </c>
      <c r="J2327" s="1992"/>
    </row>
    <row r="2328" spans="2:10">
      <c r="B2328" s="1734">
        <v>93196</v>
      </c>
      <c r="C2328" s="1994" t="s">
        <v>3363</v>
      </c>
      <c r="D2328" s="1993" t="s">
        <v>28</v>
      </c>
      <c r="E2328" s="2002">
        <f t="shared" si="72"/>
        <v>36.299999999999997</v>
      </c>
      <c r="F2328" s="2078">
        <f t="shared" si="73"/>
        <v>93196</v>
      </c>
      <c r="G2328" s="1529"/>
      <c r="H2328" s="2002">
        <v>34.71</v>
      </c>
      <c r="I2328" s="2002">
        <v>36.299999999999997</v>
      </c>
      <c r="J2328" s="1992"/>
    </row>
    <row r="2329" spans="2:10">
      <c r="B2329" s="1733">
        <v>93197</v>
      </c>
      <c r="C2329" s="2004" t="s">
        <v>1288</v>
      </c>
      <c r="D2329" s="2003" t="s">
        <v>28</v>
      </c>
      <c r="E2329" s="2005">
        <f t="shared" si="72"/>
        <v>40.07</v>
      </c>
      <c r="F2329" s="2078">
        <f t="shared" si="73"/>
        <v>93197</v>
      </c>
      <c r="G2329" s="1529"/>
      <c r="H2329" s="2005">
        <v>38.44</v>
      </c>
      <c r="I2329" s="2005">
        <v>40.07</v>
      </c>
      <c r="J2329" s="1992"/>
    </row>
    <row r="2330" spans="2:10" ht="30">
      <c r="B2330" s="1734">
        <v>93198</v>
      </c>
      <c r="C2330" s="1994" t="s">
        <v>3364</v>
      </c>
      <c r="D2330" s="1993" t="s">
        <v>28</v>
      </c>
      <c r="E2330" s="2002">
        <f t="shared" si="72"/>
        <v>26.7</v>
      </c>
      <c r="F2330" s="2078">
        <f t="shared" si="73"/>
        <v>93198</v>
      </c>
      <c r="G2330" s="1529"/>
      <c r="H2330" s="2002">
        <v>25.83</v>
      </c>
      <c r="I2330" s="2002">
        <v>26.7</v>
      </c>
      <c r="J2330" s="1992"/>
    </row>
    <row r="2331" spans="2:10" ht="30">
      <c r="B2331" s="1733">
        <v>93199</v>
      </c>
      <c r="C2331" s="2004" t="s">
        <v>3365</v>
      </c>
      <c r="D2331" s="2003" t="s">
        <v>28</v>
      </c>
      <c r="E2331" s="2005">
        <f t="shared" si="72"/>
        <v>26.27</v>
      </c>
      <c r="F2331" s="2078">
        <f t="shared" si="73"/>
        <v>93199</v>
      </c>
      <c r="G2331" s="1529"/>
      <c r="H2331" s="2005">
        <v>25.44</v>
      </c>
      <c r="I2331" s="2005">
        <v>26.27</v>
      </c>
      <c r="J2331" s="1992"/>
    </row>
    <row r="2332" spans="2:10">
      <c r="B2332" s="1734">
        <v>93200</v>
      </c>
      <c r="C2332" s="1994" t="s">
        <v>1289</v>
      </c>
      <c r="D2332" s="1993" t="s">
        <v>28</v>
      </c>
      <c r="E2332" s="2002">
        <f t="shared" si="72"/>
        <v>2.15</v>
      </c>
      <c r="F2332" s="2078">
        <f t="shared" si="73"/>
        <v>93200</v>
      </c>
      <c r="G2332" s="1529"/>
      <c r="H2332" s="2002">
        <v>2.02</v>
      </c>
      <c r="I2332" s="2002">
        <v>2.15</v>
      </c>
      <c r="J2332" s="1992"/>
    </row>
    <row r="2333" spans="2:10">
      <c r="B2333" s="1733">
        <v>93201</v>
      </c>
      <c r="C2333" s="2004" t="s">
        <v>1290</v>
      </c>
      <c r="D2333" s="2003" t="s">
        <v>28</v>
      </c>
      <c r="E2333" s="2005">
        <f t="shared" si="72"/>
        <v>4.57</v>
      </c>
      <c r="F2333" s="2078">
        <f t="shared" si="73"/>
        <v>93201</v>
      </c>
      <c r="G2333" s="1529"/>
      <c r="H2333" s="2005">
        <v>4.1900000000000004</v>
      </c>
      <c r="I2333" s="2005">
        <v>4.57</v>
      </c>
      <c r="J2333" s="1992"/>
    </row>
    <row r="2334" spans="2:10">
      <c r="B2334" s="1734">
        <v>93202</v>
      </c>
      <c r="C2334" s="1994" t="s">
        <v>3366</v>
      </c>
      <c r="D2334" s="1993" t="s">
        <v>28</v>
      </c>
      <c r="E2334" s="2002">
        <f t="shared" si="72"/>
        <v>17.670000000000002</v>
      </c>
      <c r="F2334" s="2078">
        <f t="shared" si="73"/>
        <v>93202</v>
      </c>
      <c r="G2334" s="1529"/>
      <c r="H2334" s="2002">
        <v>16.39</v>
      </c>
      <c r="I2334" s="2002">
        <v>17.670000000000002</v>
      </c>
      <c r="J2334" s="1992"/>
    </row>
    <row r="2335" spans="2:10">
      <c r="B2335" s="1733">
        <v>93203</v>
      </c>
      <c r="C2335" s="2004" t="s">
        <v>7262</v>
      </c>
      <c r="D2335" s="2003" t="s">
        <v>28</v>
      </c>
      <c r="E2335" s="2005">
        <f t="shared" si="72"/>
        <v>12.02</v>
      </c>
      <c r="F2335" s="2078">
        <f t="shared" si="73"/>
        <v>93203</v>
      </c>
      <c r="G2335" s="1529"/>
      <c r="H2335" s="2005">
        <v>11.84</v>
      </c>
      <c r="I2335" s="2005">
        <v>12.02</v>
      </c>
      <c r="J2335" s="1992"/>
    </row>
    <row r="2336" spans="2:10">
      <c r="B2336" s="1734">
        <v>93204</v>
      </c>
      <c r="C2336" s="1994" t="s">
        <v>3367</v>
      </c>
      <c r="D2336" s="1993" t="s">
        <v>28</v>
      </c>
      <c r="E2336" s="2002">
        <f t="shared" si="72"/>
        <v>30.1</v>
      </c>
      <c r="F2336" s="2078">
        <f t="shared" si="73"/>
        <v>93204</v>
      </c>
      <c r="G2336" s="1529"/>
      <c r="H2336" s="2002">
        <v>28.77</v>
      </c>
      <c r="I2336" s="2002">
        <v>30.1</v>
      </c>
      <c r="J2336" s="1992"/>
    </row>
    <row r="2337" spans="2:10">
      <c r="B2337" s="1733">
        <v>93205</v>
      </c>
      <c r="C2337" s="2004" t="s">
        <v>3368</v>
      </c>
      <c r="D2337" s="2003" t="s">
        <v>28</v>
      </c>
      <c r="E2337" s="2005">
        <f t="shared" si="72"/>
        <v>23.94</v>
      </c>
      <c r="F2337" s="2078">
        <f t="shared" si="73"/>
        <v>93205</v>
      </c>
      <c r="G2337" s="1529"/>
      <c r="H2337" s="2005">
        <v>23.15</v>
      </c>
      <c r="I2337" s="2005">
        <v>23.94</v>
      </c>
      <c r="J2337" s="1992"/>
    </row>
    <row r="2338" spans="2:10" ht="30">
      <c r="B2338" s="1734">
        <v>71623</v>
      </c>
      <c r="C2338" s="1994" t="s">
        <v>3369</v>
      </c>
      <c r="D2338" s="1993" t="s">
        <v>28</v>
      </c>
      <c r="E2338" s="2002">
        <f t="shared" si="72"/>
        <v>26.14</v>
      </c>
      <c r="F2338" s="2078">
        <f t="shared" si="73"/>
        <v>71623</v>
      </c>
      <c r="G2338" s="1529"/>
      <c r="H2338" s="2002">
        <v>24.51</v>
      </c>
      <c r="I2338" s="2002">
        <v>26.14</v>
      </c>
      <c r="J2338" s="1992"/>
    </row>
    <row r="2339" spans="2:10">
      <c r="B2339" s="1733" t="s">
        <v>5735</v>
      </c>
      <c r="C2339" s="2004" t="s">
        <v>213</v>
      </c>
      <c r="D2339" s="2003" t="s">
        <v>29</v>
      </c>
      <c r="E2339" s="2005">
        <f t="shared" si="72"/>
        <v>12.74</v>
      </c>
      <c r="F2339" s="2078" t="str">
        <f t="shared" si="73"/>
        <v>74144/002</v>
      </c>
      <c r="G2339" s="1529"/>
      <c r="H2339" s="2005">
        <v>12.74</v>
      </c>
      <c r="I2339" s="2005">
        <v>12.74</v>
      </c>
      <c r="J2339" s="1992"/>
    </row>
    <row r="2340" spans="2:10">
      <c r="B2340" s="1734">
        <v>83513</v>
      </c>
      <c r="C2340" s="1994" t="s">
        <v>214</v>
      </c>
      <c r="D2340" s="1993" t="s">
        <v>25</v>
      </c>
      <c r="E2340" s="2002">
        <f t="shared" si="72"/>
        <v>6.45</v>
      </c>
      <c r="F2340" s="2078">
        <f t="shared" si="73"/>
        <v>83513</v>
      </c>
      <c r="G2340" s="1529"/>
      <c r="H2340" s="2002">
        <v>6.39</v>
      </c>
      <c r="I2340" s="2002">
        <v>6.45</v>
      </c>
      <c r="J2340" s="1992"/>
    </row>
    <row r="2341" spans="2:10">
      <c r="B2341" s="1733">
        <v>83514</v>
      </c>
      <c r="C2341" s="2004" t="s">
        <v>215</v>
      </c>
      <c r="D2341" s="2003" t="s">
        <v>25</v>
      </c>
      <c r="E2341" s="2005">
        <f t="shared" si="72"/>
        <v>5.67</v>
      </c>
      <c r="F2341" s="2078">
        <f t="shared" si="73"/>
        <v>83514</v>
      </c>
      <c r="G2341" s="1529"/>
      <c r="H2341" s="2005">
        <v>5.65</v>
      </c>
      <c r="I2341" s="2005">
        <v>5.67</v>
      </c>
      <c r="J2341" s="1992"/>
    </row>
    <row r="2342" spans="2:10">
      <c r="B2342" s="1734">
        <v>84153</v>
      </c>
      <c r="C2342" s="1994" t="s">
        <v>216</v>
      </c>
      <c r="D2342" s="1993" t="s">
        <v>25</v>
      </c>
      <c r="E2342" s="2002">
        <f t="shared" si="72"/>
        <v>43.74</v>
      </c>
      <c r="F2342" s="2078">
        <f t="shared" si="73"/>
        <v>84153</v>
      </c>
      <c r="G2342" s="1529"/>
      <c r="H2342" s="2002">
        <v>43.51</v>
      </c>
      <c r="I2342" s="2002">
        <v>43.74</v>
      </c>
      <c r="J2342" s="1992"/>
    </row>
    <row r="2343" spans="2:10">
      <c r="B2343" s="1733">
        <v>84154</v>
      </c>
      <c r="C2343" s="2004" t="s">
        <v>217</v>
      </c>
      <c r="D2343" s="2003" t="s">
        <v>218</v>
      </c>
      <c r="E2343" s="2005">
        <f t="shared" si="72"/>
        <v>88.89</v>
      </c>
      <c r="F2343" s="2078">
        <f t="shared" si="73"/>
        <v>84154</v>
      </c>
      <c r="G2343" s="1529"/>
      <c r="H2343" s="2005">
        <v>88.66</v>
      </c>
      <c r="I2343" s="2005">
        <v>88.89</v>
      </c>
      <c r="J2343" s="1992"/>
    </row>
    <row r="2344" spans="2:10">
      <c r="B2344" s="1734">
        <v>85233</v>
      </c>
      <c r="C2344" s="1994" t="s">
        <v>219</v>
      </c>
      <c r="D2344" s="1993" t="s">
        <v>24</v>
      </c>
      <c r="E2344" s="2002">
        <f t="shared" si="72"/>
        <v>2188.15</v>
      </c>
      <c r="F2344" s="2078">
        <f t="shared" si="73"/>
        <v>85233</v>
      </c>
      <c r="G2344" s="1529"/>
      <c r="H2344" s="2002">
        <v>2070.8000000000002</v>
      </c>
      <c r="I2344" s="2002">
        <v>2188.15</v>
      </c>
      <c r="J2344" s="1992"/>
    </row>
    <row r="2345" spans="2:10" ht="30">
      <c r="B2345" s="1733">
        <v>95952</v>
      </c>
      <c r="C2345" s="2004" t="s">
        <v>1668</v>
      </c>
      <c r="D2345" s="2003" t="s">
        <v>24</v>
      </c>
      <c r="E2345" s="2005">
        <f t="shared" si="72"/>
        <v>1443.15</v>
      </c>
      <c r="F2345" s="2078">
        <f t="shared" si="73"/>
        <v>95952</v>
      </c>
      <c r="G2345" s="1529"/>
      <c r="H2345" s="2005">
        <v>1401.13</v>
      </c>
      <c r="I2345" s="2005">
        <v>1443.15</v>
      </c>
      <c r="J2345" s="1992"/>
    </row>
    <row r="2346" spans="2:10" ht="30">
      <c r="B2346" s="1734">
        <v>95953</v>
      </c>
      <c r="C2346" s="1994" t="s">
        <v>3370</v>
      </c>
      <c r="D2346" s="1993" t="s">
        <v>24</v>
      </c>
      <c r="E2346" s="2002">
        <f t="shared" si="72"/>
        <v>2332.2800000000002</v>
      </c>
      <c r="F2346" s="2078">
        <f t="shared" si="73"/>
        <v>95953</v>
      </c>
      <c r="G2346" s="1529"/>
      <c r="H2346" s="2002">
        <v>2238.6799999999998</v>
      </c>
      <c r="I2346" s="2002">
        <v>2332.2800000000002</v>
      </c>
      <c r="J2346" s="1992"/>
    </row>
    <row r="2347" spans="2:10" ht="30">
      <c r="B2347" s="1733">
        <v>95954</v>
      </c>
      <c r="C2347" s="2004" t="s">
        <v>1669</v>
      </c>
      <c r="D2347" s="2003" t="s">
        <v>24</v>
      </c>
      <c r="E2347" s="2005">
        <f t="shared" si="72"/>
        <v>1664.53</v>
      </c>
      <c r="F2347" s="2078">
        <f t="shared" si="73"/>
        <v>95954</v>
      </c>
      <c r="G2347" s="1529"/>
      <c r="H2347" s="2005">
        <v>1603.78</v>
      </c>
      <c r="I2347" s="2005">
        <v>1664.53</v>
      </c>
      <c r="J2347" s="1992"/>
    </row>
    <row r="2348" spans="2:10" ht="30">
      <c r="B2348" s="1734">
        <v>95955</v>
      </c>
      <c r="C2348" s="1994" t="s">
        <v>1670</v>
      </c>
      <c r="D2348" s="1993" t="s">
        <v>24</v>
      </c>
      <c r="E2348" s="2002">
        <f t="shared" si="72"/>
        <v>2037.4</v>
      </c>
      <c r="F2348" s="2078">
        <f t="shared" si="73"/>
        <v>95955</v>
      </c>
      <c r="G2348" s="1529"/>
      <c r="H2348" s="2002">
        <v>1957.37</v>
      </c>
      <c r="I2348" s="2002">
        <v>2037.4</v>
      </c>
      <c r="J2348" s="1992"/>
    </row>
    <row r="2349" spans="2:10" ht="30">
      <c r="B2349" s="1733">
        <v>95956</v>
      </c>
      <c r="C2349" s="2004" t="s">
        <v>3371</v>
      </c>
      <c r="D2349" s="2003" t="s">
        <v>24</v>
      </c>
      <c r="E2349" s="2005">
        <f t="shared" si="72"/>
        <v>1597.41</v>
      </c>
      <c r="F2349" s="2078">
        <f t="shared" si="73"/>
        <v>95956</v>
      </c>
      <c r="G2349" s="1529"/>
      <c r="H2349" s="2005">
        <v>1539.05</v>
      </c>
      <c r="I2349" s="2005">
        <v>1597.41</v>
      </c>
      <c r="J2349" s="1992"/>
    </row>
    <row r="2350" spans="2:10" ht="30">
      <c r="B2350" s="1734">
        <v>95957</v>
      </c>
      <c r="C2350" s="1994" t="s">
        <v>1671</v>
      </c>
      <c r="D2350" s="1993" t="s">
        <v>24</v>
      </c>
      <c r="E2350" s="2002">
        <f t="shared" si="72"/>
        <v>2020.84</v>
      </c>
      <c r="F2350" s="2078">
        <f t="shared" si="73"/>
        <v>95957</v>
      </c>
      <c r="G2350" s="1529"/>
      <c r="H2350" s="2002">
        <v>1952.15</v>
      </c>
      <c r="I2350" s="2002">
        <v>2020.84</v>
      </c>
      <c r="J2350" s="1992"/>
    </row>
    <row r="2351" spans="2:10">
      <c r="B2351" s="1733">
        <v>95969</v>
      </c>
      <c r="C2351" s="2004" t="s">
        <v>1803</v>
      </c>
      <c r="D2351" s="2003" t="s">
        <v>24</v>
      </c>
      <c r="E2351" s="2005">
        <f t="shared" si="72"/>
        <v>2012.98</v>
      </c>
      <c r="F2351" s="2078">
        <f t="shared" si="73"/>
        <v>95969</v>
      </c>
      <c r="G2351" s="1529"/>
      <c r="H2351" s="2005">
        <v>1931.53</v>
      </c>
      <c r="I2351" s="2005">
        <v>2012.98</v>
      </c>
      <c r="J2351" s="1992"/>
    </row>
    <row r="2352" spans="2:10">
      <c r="B2352" s="1734">
        <v>97733</v>
      </c>
      <c r="C2352" s="1994" t="s">
        <v>7756</v>
      </c>
      <c r="D2352" s="1993" t="s">
        <v>24</v>
      </c>
      <c r="E2352" s="2002">
        <f t="shared" si="72"/>
        <v>2365</v>
      </c>
      <c r="F2352" s="2078">
        <f t="shared" si="73"/>
        <v>97733</v>
      </c>
      <c r="G2352" s="1529"/>
      <c r="H2352" s="2002">
        <v>2192.6</v>
      </c>
      <c r="I2352" s="2002">
        <v>2365</v>
      </c>
      <c r="J2352" s="1992"/>
    </row>
    <row r="2353" spans="2:10">
      <c r="B2353" s="1733">
        <v>97734</v>
      </c>
      <c r="C2353" s="2004" t="s">
        <v>7757</v>
      </c>
      <c r="D2353" s="2003" t="s">
        <v>24</v>
      </c>
      <c r="E2353" s="2005">
        <f t="shared" si="72"/>
        <v>2064.5</v>
      </c>
      <c r="F2353" s="2078">
        <f t="shared" si="73"/>
        <v>97734</v>
      </c>
      <c r="G2353" s="1529"/>
      <c r="H2353" s="2005">
        <v>1912.53</v>
      </c>
      <c r="I2353" s="2005">
        <v>2064.5</v>
      </c>
      <c r="J2353" s="1992"/>
    </row>
    <row r="2354" spans="2:10">
      <c r="B2354" s="1734">
        <v>97735</v>
      </c>
      <c r="C2354" s="1994" t="s">
        <v>7758</v>
      </c>
      <c r="D2354" s="1993" t="s">
        <v>24</v>
      </c>
      <c r="E2354" s="2002">
        <f t="shared" si="72"/>
        <v>1701.79</v>
      </c>
      <c r="F2354" s="2078">
        <f t="shared" si="73"/>
        <v>97735</v>
      </c>
      <c r="G2354" s="1529"/>
      <c r="H2354" s="2002">
        <v>1586.2</v>
      </c>
      <c r="I2354" s="2002">
        <v>1701.79</v>
      </c>
      <c r="J2354" s="1992"/>
    </row>
    <row r="2355" spans="2:10" ht="30">
      <c r="B2355" s="1733">
        <v>97736</v>
      </c>
      <c r="C2355" s="2004" t="s">
        <v>7759</v>
      </c>
      <c r="D2355" s="2003" t="s">
        <v>24</v>
      </c>
      <c r="E2355" s="2005">
        <f t="shared" si="72"/>
        <v>1044.1300000000001</v>
      </c>
      <c r="F2355" s="2078">
        <f t="shared" si="73"/>
        <v>97736</v>
      </c>
      <c r="G2355" s="1529"/>
      <c r="H2355" s="2005">
        <v>997.28</v>
      </c>
      <c r="I2355" s="2005">
        <v>1044.1300000000001</v>
      </c>
      <c r="J2355" s="1992"/>
    </row>
    <row r="2356" spans="2:10">
      <c r="B2356" s="1734">
        <v>97737</v>
      </c>
      <c r="C2356" s="1994" t="s">
        <v>7760</v>
      </c>
      <c r="D2356" s="1993" t="s">
        <v>24</v>
      </c>
      <c r="E2356" s="2002">
        <f t="shared" si="72"/>
        <v>2336.6999999999998</v>
      </c>
      <c r="F2356" s="2078">
        <f t="shared" si="73"/>
        <v>97737</v>
      </c>
      <c r="G2356" s="1529"/>
      <c r="H2356" s="2002">
        <v>2187.1799999999998</v>
      </c>
      <c r="I2356" s="2002">
        <v>2336.6999999999998</v>
      </c>
      <c r="J2356" s="1992"/>
    </row>
    <row r="2357" spans="2:10" ht="30">
      <c r="B2357" s="1733">
        <v>97738</v>
      </c>
      <c r="C2357" s="2004" t="s">
        <v>7761</v>
      </c>
      <c r="D2357" s="2003" t="s">
        <v>24</v>
      </c>
      <c r="E2357" s="2005">
        <f t="shared" si="72"/>
        <v>3168.63</v>
      </c>
      <c r="F2357" s="2078">
        <f t="shared" si="73"/>
        <v>97738</v>
      </c>
      <c r="G2357" s="1529"/>
      <c r="H2357" s="2005">
        <v>2988.41</v>
      </c>
      <c r="I2357" s="2005">
        <v>3168.63</v>
      </c>
      <c r="J2357" s="1992"/>
    </row>
    <row r="2358" spans="2:10">
      <c r="B2358" s="1734">
        <v>97739</v>
      </c>
      <c r="C2358" s="1994" t="s">
        <v>7762</v>
      </c>
      <c r="D2358" s="1993" t="s">
        <v>24</v>
      </c>
      <c r="E2358" s="2002">
        <f t="shared" si="72"/>
        <v>1928.32</v>
      </c>
      <c r="F2358" s="2078">
        <f t="shared" si="73"/>
        <v>97739</v>
      </c>
      <c r="G2358" s="1529"/>
      <c r="H2358" s="2002">
        <v>1807</v>
      </c>
      <c r="I2358" s="2002">
        <v>1928.32</v>
      </c>
      <c r="J2358" s="1992"/>
    </row>
    <row r="2359" spans="2:10">
      <c r="B2359" s="1733">
        <v>97740</v>
      </c>
      <c r="C2359" s="2004" t="s">
        <v>7763</v>
      </c>
      <c r="D2359" s="2003" t="s">
        <v>24</v>
      </c>
      <c r="E2359" s="2005">
        <f t="shared" si="72"/>
        <v>1376.37</v>
      </c>
      <c r="F2359" s="2078">
        <f t="shared" si="73"/>
        <v>97740</v>
      </c>
      <c r="G2359" s="1529"/>
      <c r="H2359" s="2005">
        <v>1315.7</v>
      </c>
      <c r="I2359" s="2005">
        <v>1376.37</v>
      </c>
      <c r="J2359" s="1992"/>
    </row>
    <row r="2360" spans="2:10" ht="30">
      <c r="B2360" s="1734">
        <v>98615</v>
      </c>
      <c r="C2360" s="1994" t="s">
        <v>7910</v>
      </c>
      <c r="D2360" s="1993" t="s">
        <v>0</v>
      </c>
      <c r="E2360" s="2002">
        <f t="shared" si="72"/>
        <v>90.48</v>
      </c>
      <c r="F2360" s="2078">
        <f t="shared" si="73"/>
        <v>98615</v>
      </c>
      <c r="G2360" s="1529"/>
      <c r="H2360" s="2002">
        <v>89.11</v>
      </c>
      <c r="I2360" s="2002">
        <v>90.48</v>
      </c>
      <c r="J2360" s="1992"/>
    </row>
    <row r="2361" spans="2:10" ht="30">
      <c r="B2361" s="1733">
        <v>98616</v>
      </c>
      <c r="C2361" s="2004" t="s">
        <v>7911</v>
      </c>
      <c r="D2361" s="2003" t="s">
        <v>0</v>
      </c>
      <c r="E2361" s="2005">
        <f t="shared" si="72"/>
        <v>71.959999999999994</v>
      </c>
      <c r="F2361" s="2078">
        <f t="shared" si="73"/>
        <v>98616</v>
      </c>
      <c r="G2361" s="1529"/>
      <c r="H2361" s="2005">
        <v>71.09</v>
      </c>
      <c r="I2361" s="2005">
        <v>71.959999999999994</v>
      </c>
      <c r="J2361" s="1992"/>
    </row>
    <row r="2362" spans="2:10">
      <c r="B2362" s="1734">
        <v>98617</v>
      </c>
      <c r="C2362" s="1994" t="s">
        <v>7912</v>
      </c>
      <c r="D2362" s="1993" t="s">
        <v>0</v>
      </c>
      <c r="E2362" s="2002">
        <f t="shared" si="72"/>
        <v>66.75</v>
      </c>
      <c r="F2362" s="2078">
        <f t="shared" si="73"/>
        <v>98617</v>
      </c>
      <c r="G2362" s="1529"/>
      <c r="H2362" s="2002">
        <v>66.05</v>
      </c>
      <c r="I2362" s="2002">
        <v>66.75</v>
      </c>
      <c r="J2362" s="1992"/>
    </row>
    <row r="2363" spans="2:10" ht="30">
      <c r="B2363" s="1733">
        <v>98618</v>
      </c>
      <c r="C2363" s="2004" t="s">
        <v>7913</v>
      </c>
      <c r="D2363" s="2003" t="s">
        <v>0</v>
      </c>
      <c r="E2363" s="2005">
        <f t="shared" si="72"/>
        <v>91.51</v>
      </c>
      <c r="F2363" s="2078">
        <f t="shared" si="73"/>
        <v>98618</v>
      </c>
      <c r="G2363" s="1529"/>
      <c r="H2363" s="2005">
        <v>90.52</v>
      </c>
      <c r="I2363" s="2005">
        <v>91.51</v>
      </c>
      <c r="J2363" s="1992"/>
    </row>
    <row r="2364" spans="2:10" ht="30">
      <c r="B2364" s="1734">
        <v>98619</v>
      </c>
      <c r="C2364" s="1994" t="s">
        <v>7914</v>
      </c>
      <c r="D2364" s="1993" t="s">
        <v>0</v>
      </c>
      <c r="E2364" s="2002">
        <f t="shared" si="72"/>
        <v>83.61</v>
      </c>
      <c r="F2364" s="2078">
        <f t="shared" si="73"/>
        <v>98619</v>
      </c>
      <c r="G2364" s="1529"/>
      <c r="H2364" s="2002">
        <v>82.88</v>
      </c>
      <c r="I2364" s="2002">
        <v>83.61</v>
      </c>
      <c r="J2364" s="1992"/>
    </row>
    <row r="2365" spans="2:10">
      <c r="B2365" s="1733">
        <v>98620</v>
      </c>
      <c r="C2365" s="2004" t="s">
        <v>7915</v>
      </c>
      <c r="D2365" s="2003" t="s">
        <v>0</v>
      </c>
      <c r="E2365" s="2005">
        <f t="shared" si="72"/>
        <v>79.61</v>
      </c>
      <c r="F2365" s="2078">
        <f t="shared" si="73"/>
        <v>98620</v>
      </c>
      <c r="G2365" s="1529"/>
      <c r="H2365" s="2005">
        <v>79.03</v>
      </c>
      <c r="I2365" s="2005">
        <v>79.61</v>
      </c>
      <c r="J2365" s="1992"/>
    </row>
    <row r="2366" spans="2:10" ht="30">
      <c r="B2366" s="1734">
        <v>98621</v>
      </c>
      <c r="C2366" s="1994" t="s">
        <v>7916</v>
      </c>
      <c r="D2366" s="1993" t="s">
        <v>0</v>
      </c>
      <c r="E2366" s="2002">
        <f t="shared" si="72"/>
        <v>104.13</v>
      </c>
      <c r="F2366" s="2078">
        <f t="shared" si="73"/>
        <v>98621</v>
      </c>
      <c r="G2366" s="1529"/>
      <c r="H2366" s="2002">
        <v>103.26</v>
      </c>
      <c r="I2366" s="2002">
        <v>104.13</v>
      </c>
      <c r="J2366" s="1992"/>
    </row>
    <row r="2367" spans="2:10" ht="30">
      <c r="B2367" s="1733">
        <v>98622</v>
      </c>
      <c r="C2367" s="2004" t="s">
        <v>7917</v>
      </c>
      <c r="D2367" s="2003" t="s">
        <v>0</v>
      </c>
      <c r="E2367" s="2005">
        <f t="shared" si="72"/>
        <v>97.77</v>
      </c>
      <c r="F2367" s="2078">
        <f t="shared" si="73"/>
        <v>98622</v>
      </c>
      <c r="G2367" s="1529"/>
      <c r="H2367" s="2005">
        <v>97.14</v>
      </c>
      <c r="I2367" s="2005">
        <v>97.77</v>
      </c>
      <c r="J2367" s="1992"/>
    </row>
    <row r="2368" spans="2:10">
      <c r="B2368" s="1734">
        <v>98623</v>
      </c>
      <c r="C2368" s="1994" t="s">
        <v>7918</v>
      </c>
      <c r="D2368" s="1993" t="s">
        <v>0</v>
      </c>
      <c r="E2368" s="2002">
        <f t="shared" si="72"/>
        <v>94.53</v>
      </c>
      <c r="F2368" s="2078">
        <f t="shared" si="73"/>
        <v>98623</v>
      </c>
      <c r="G2368" s="1529"/>
      <c r="H2368" s="2002">
        <v>94</v>
      </c>
      <c r="I2368" s="2002">
        <v>94.53</v>
      </c>
      <c r="J2368" s="1992"/>
    </row>
    <row r="2369" spans="2:10" ht="30">
      <c r="B2369" s="1733">
        <v>98624</v>
      </c>
      <c r="C2369" s="2004" t="s">
        <v>7919</v>
      </c>
      <c r="D2369" s="2003" t="s">
        <v>0</v>
      </c>
      <c r="E2369" s="2005">
        <f t="shared" si="72"/>
        <v>117.82</v>
      </c>
      <c r="F2369" s="2078">
        <f t="shared" si="73"/>
        <v>98624</v>
      </c>
      <c r="G2369" s="1529"/>
      <c r="H2369" s="2005">
        <v>117.03</v>
      </c>
      <c r="I2369" s="2005">
        <v>117.82</v>
      </c>
      <c r="J2369" s="1992"/>
    </row>
    <row r="2370" spans="2:10" ht="30">
      <c r="B2370" s="1734">
        <v>98625</v>
      </c>
      <c r="C2370" s="1994" t="s">
        <v>7920</v>
      </c>
      <c r="D2370" s="1993" t="s">
        <v>0</v>
      </c>
      <c r="E2370" s="2002">
        <f t="shared" si="72"/>
        <v>112.44</v>
      </c>
      <c r="F2370" s="2078">
        <f t="shared" si="73"/>
        <v>98625</v>
      </c>
      <c r="G2370" s="1529"/>
      <c r="H2370" s="2002">
        <v>111.84</v>
      </c>
      <c r="I2370" s="2002">
        <v>112.44</v>
      </c>
      <c r="J2370" s="1992"/>
    </row>
    <row r="2371" spans="2:10">
      <c r="B2371" s="1733">
        <v>98626</v>
      </c>
      <c r="C2371" s="2004" t="s">
        <v>7921</v>
      </c>
      <c r="D2371" s="2003" t="s">
        <v>0</v>
      </c>
      <c r="E2371" s="2005">
        <f t="shared" ref="E2371:E2434" si="74">IF($K$2=$H$1,H2371,I2371)</f>
        <v>109.65</v>
      </c>
      <c r="F2371" s="2078">
        <f t="shared" ref="F2371:F2434" si="75">IF(LEN($B2371)=7,CONCATENATE(MID($B2371,1,6),"00",RIGHT($B2371,1)),IF(LEN($B2371)=8,CONCATENATE(MID($B2371,1,6),"0",RIGHT($B2371,2)),$B2371))</f>
        <v>98626</v>
      </c>
      <c r="G2371" s="1529"/>
      <c r="H2371" s="2005">
        <v>109.16</v>
      </c>
      <c r="I2371" s="2005">
        <v>109.65</v>
      </c>
      <c r="J2371" s="1992"/>
    </row>
    <row r="2372" spans="2:10">
      <c r="B2372" s="1734">
        <v>98655</v>
      </c>
      <c r="C2372" s="1994" t="s">
        <v>7922</v>
      </c>
      <c r="D2372" s="1993" t="s">
        <v>28</v>
      </c>
      <c r="E2372" s="2002">
        <f t="shared" si="74"/>
        <v>398.34</v>
      </c>
      <c r="F2372" s="2078">
        <f t="shared" si="75"/>
        <v>98655</v>
      </c>
      <c r="G2372" s="1529"/>
      <c r="H2372" s="2002">
        <v>383.24</v>
      </c>
      <c r="I2372" s="2002">
        <v>398.34</v>
      </c>
      <c r="J2372" s="1992"/>
    </row>
    <row r="2373" spans="2:10">
      <c r="B2373" s="1733">
        <v>98656</v>
      </c>
      <c r="C2373" s="2004" t="s">
        <v>7923</v>
      </c>
      <c r="D2373" s="2003" t="s">
        <v>28</v>
      </c>
      <c r="E2373" s="2005">
        <f t="shared" si="74"/>
        <v>403.93</v>
      </c>
      <c r="F2373" s="2078">
        <f t="shared" si="75"/>
        <v>98656</v>
      </c>
      <c r="G2373" s="1529"/>
      <c r="H2373" s="2005">
        <v>388.7</v>
      </c>
      <c r="I2373" s="2005">
        <v>403.93</v>
      </c>
      <c r="J2373" s="1992"/>
    </row>
    <row r="2374" spans="2:10">
      <c r="B2374" s="1734">
        <v>98657</v>
      </c>
      <c r="C2374" s="1994" t="s">
        <v>7924</v>
      </c>
      <c r="D2374" s="1993" t="s">
        <v>28</v>
      </c>
      <c r="E2374" s="2002">
        <f t="shared" si="74"/>
        <v>409.54</v>
      </c>
      <c r="F2374" s="2078">
        <f t="shared" si="75"/>
        <v>98657</v>
      </c>
      <c r="G2374" s="1529"/>
      <c r="H2374" s="2002">
        <v>394.18</v>
      </c>
      <c r="I2374" s="2002">
        <v>409.54</v>
      </c>
      <c r="J2374" s="1992"/>
    </row>
    <row r="2375" spans="2:10">
      <c r="B2375" s="1733">
        <v>98658</v>
      </c>
      <c r="C2375" s="2004" t="s">
        <v>7925</v>
      </c>
      <c r="D2375" s="2003" t="s">
        <v>28</v>
      </c>
      <c r="E2375" s="2005">
        <f t="shared" si="74"/>
        <v>415.13</v>
      </c>
      <c r="F2375" s="2078">
        <f t="shared" si="75"/>
        <v>98658</v>
      </c>
      <c r="G2375" s="1529"/>
      <c r="H2375" s="2005">
        <v>399.64</v>
      </c>
      <c r="I2375" s="2005">
        <v>415.13</v>
      </c>
      <c r="J2375" s="1992"/>
    </row>
    <row r="2376" spans="2:10">
      <c r="B2376" s="1734">
        <v>98659</v>
      </c>
      <c r="C2376" s="1994" t="s">
        <v>7926</v>
      </c>
      <c r="D2376" s="1993" t="s">
        <v>28</v>
      </c>
      <c r="E2376" s="2002">
        <f t="shared" si="74"/>
        <v>426.35</v>
      </c>
      <c r="F2376" s="2078">
        <f t="shared" si="75"/>
        <v>98659</v>
      </c>
      <c r="G2376" s="1529"/>
      <c r="H2376" s="2002">
        <v>410.6</v>
      </c>
      <c r="I2376" s="2002">
        <v>426.35</v>
      </c>
      <c r="J2376" s="1992"/>
    </row>
    <row r="2377" spans="2:10">
      <c r="B2377" s="1733">
        <v>98746</v>
      </c>
      <c r="C2377" s="2004" t="s">
        <v>8223</v>
      </c>
      <c r="D2377" s="2003" t="s">
        <v>28</v>
      </c>
      <c r="E2377" s="2005">
        <f t="shared" si="74"/>
        <v>38.78</v>
      </c>
      <c r="F2377" s="2078">
        <f t="shared" si="75"/>
        <v>98746</v>
      </c>
      <c r="G2377" s="1529"/>
      <c r="H2377" s="2005">
        <v>35.630000000000003</v>
      </c>
      <c r="I2377" s="2005">
        <v>38.78</v>
      </c>
      <c r="J2377" s="1992"/>
    </row>
    <row r="2378" spans="2:10">
      <c r="B2378" s="1734">
        <v>98749</v>
      </c>
      <c r="C2378" s="1994" t="s">
        <v>8224</v>
      </c>
      <c r="D2378" s="1993" t="s">
        <v>28</v>
      </c>
      <c r="E2378" s="2002">
        <f t="shared" si="74"/>
        <v>43.76</v>
      </c>
      <c r="F2378" s="2078">
        <f t="shared" si="75"/>
        <v>98749</v>
      </c>
      <c r="G2378" s="1529"/>
      <c r="H2378" s="2002">
        <v>40.49</v>
      </c>
      <c r="I2378" s="2002">
        <v>43.76</v>
      </c>
      <c r="J2378" s="1992"/>
    </row>
    <row r="2379" spans="2:10">
      <c r="B2379" s="1733">
        <v>98750</v>
      </c>
      <c r="C2379" s="2004" t="s">
        <v>8225</v>
      </c>
      <c r="D2379" s="2003" t="s">
        <v>28</v>
      </c>
      <c r="E2379" s="2005">
        <f t="shared" si="74"/>
        <v>49.55</v>
      </c>
      <c r="F2379" s="2078">
        <f t="shared" si="75"/>
        <v>98750</v>
      </c>
      <c r="G2379" s="1529"/>
      <c r="H2379" s="2005">
        <v>46.17</v>
      </c>
      <c r="I2379" s="2005">
        <v>49.55</v>
      </c>
      <c r="J2379" s="1992"/>
    </row>
    <row r="2380" spans="2:10">
      <c r="B2380" s="1734">
        <v>98751</v>
      </c>
      <c r="C2380" s="1994" t="s">
        <v>8226</v>
      </c>
      <c r="D2380" s="1993" t="s">
        <v>28</v>
      </c>
      <c r="E2380" s="2002">
        <f t="shared" si="74"/>
        <v>64.53</v>
      </c>
      <c r="F2380" s="2078">
        <f t="shared" si="75"/>
        <v>98751</v>
      </c>
      <c r="G2380" s="1529"/>
      <c r="H2380" s="2002">
        <v>60.91</v>
      </c>
      <c r="I2380" s="2002">
        <v>64.53</v>
      </c>
      <c r="J2380" s="1992"/>
    </row>
    <row r="2381" spans="2:10">
      <c r="B2381" s="1733">
        <v>98752</v>
      </c>
      <c r="C2381" s="2004" t="s">
        <v>8227</v>
      </c>
      <c r="D2381" s="2003" t="s">
        <v>28</v>
      </c>
      <c r="E2381" s="2005">
        <f t="shared" si="74"/>
        <v>82.22</v>
      </c>
      <c r="F2381" s="2078">
        <f t="shared" si="75"/>
        <v>98752</v>
      </c>
      <c r="G2381" s="1529"/>
      <c r="H2381" s="2005">
        <v>78.38</v>
      </c>
      <c r="I2381" s="2005">
        <v>82.22</v>
      </c>
      <c r="J2381" s="1992"/>
    </row>
    <row r="2382" spans="2:10">
      <c r="B2382" s="1734">
        <v>98753</v>
      </c>
      <c r="C2382" s="1994" t="s">
        <v>8228</v>
      </c>
      <c r="D2382" s="1993" t="s">
        <v>28</v>
      </c>
      <c r="E2382" s="2002">
        <f t="shared" si="74"/>
        <v>103.89</v>
      </c>
      <c r="F2382" s="2078">
        <f t="shared" si="75"/>
        <v>98753</v>
      </c>
      <c r="G2382" s="1529"/>
      <c r="H2382" s="2002">
        <v>99.83</v>
      </c>
      <c r="I2382" s="2002">
        <v>103.89</v>
      </c>
      <c r="J2382" s="1992"/>
    </row>
    <row r="2383" spans="2:10">
      <c r="B2383" s="1733">
        <v>98560</v>
      </c>
      <c r="C2383" s="2004" t="s">
        <v>7927</v>
      </c>
      <c r="D2383" s="2003" t="s">
        <v>0</v>
      </c>
      <c r="E2383" s="2005">
        <f t="shared" si="74"/>
        <v>34.450000000000003</v>
      </c>
      <c r="F2383" s="2078">
        <f t="shared" si="75"/>
        <v>98560</v>
      </c>
      <c r="G2383" s="1529"/>
      <c r="H2383" s="2005">
        <v>31.98</v>
      </c>
      <c r="I2383" s="2005">
        <v>34.450000000000003</v>
      </c>
      <c r="J2383" s="1992"/>
    </row>
    <row r="2384" spans="2:10">
      <c r="B2384" s="1734">
        <v>98561</v>
      </c>
      <c r="C2384" s="1994" t="s">
        <v>7928</v>
      </c>
      <c r="D2384" s="1993" t="s">
        <v>0</v>
      </c>
      <c r="E2384" s="2002">
        <f t="shared" si="74"/>
        <v>28.85</v>
      </c>
      <c r="F2384" s="2078">
        <f t="shared" si="75"/>
        <v>98561</v>
      </c>
      <c r="G2384" s="1529"/>
      <c r="H2384" s="2002">
        <v>26.77</v>
      </c>
      <c r="I2384" s="2002">
        <v>28.85</v>
      </c>
      <c r="J2384" s="1992"/>
    </row>
    <row r="2385" spans="2:10" ht="30">
      <c r="B2385" s="1733">
        <v>98562</v>
      </c>
      <c r="C2385" s="2004" t="s">
        <v>7929</v>
      </c>
      <c r="D2385" s="2003" t="s">
        <v>0</v>
      </c>
      <c r="E2385" s="2005">
        <f t="shared" si="74"/>
        <v>30.16</v>
      </c>
      <c r="F2385" s="2078">
        <f t="shared" si="75"/>
        <v>98562</v>
      </c>
      <c r="G2385" s="1529"/>
      <c r="H2385" s="2005">
        <v>28.27</v>
      </c>
      <c r="I2385" s="2005">
        <v>30.16</v>
      </c>
      <c r="J2385" s="1992"/>
    </row>
    <row r="2386" spans="2:10">
      <c r="B2386" s="1734">
        <v>83735</v>
      </c>
      <c r="C2386" s="1994" t="s">
        <v>950</v>
      </c>
      <c r="D2386" s="1993" t="s">
        <v>0</v>
      </c>
      <c r="E2386" s="2002">
        <f t="shared" si="74"/>
        <v>54.21</v>
      </c>
      <c r="F2386" s="2078">
        <f t="shared" si="75"/>
        <v>83735</v>
      </c>
      <c r="G2386" s="1529"/>
      <c r="H2386" s="2002">
        <v>52.08</v>
      </c>
      <c r="I2386" s="2002">
        <v>54.21</v>
      </c>
      <c r="J2386" s="1992"/>
    </row>
    <row r="2387" spans="2:10">
      <c r="B2387" s="1733">
        <v>98555</v>
      </c>
      <c r="C2387" s="2004" t="s">
        <v>7930</v>
      </c>
      <c r="D2387" s="2003" t="s">
        <v>0</v>
      </c>
      <c r="E2387" s="2005">
        <f t="shared" si="74"/>
        <v>27.8</v>
      </c>
      <c r="F2387" s="2078">
        <f t="shared" si="75"/>
        <v>98555</v>
      </c>
      <c r="G2387" s="1529"/>
      <c r="H2387" s="2005">
        <v>26.44</v>
      </c>
      <c r="I2387" s="2005">
        <v>27.8</v>
      </c>
      <c r="J2387" s="1992"/>
    </row>
    <row r="2388" spans="2:10" ht="30">
      <c r="B2388" s="1734">
        <v>98556</v>
      </c>
      <c r="C2388" s="1994" t="s">
        <v>7931</v>
      </c>
      <c r="D2388" s="1993" t="s">
        <v>0</v>
      </c>
      <c r="E2388" s="2002">
        <f t="shared" si="74"/>
        <v>47.51</v>
      </c>
      <c r="F2388" s="2078">
        <f t="shared" si="75"/>
        <v>98556</v>
      </c>
      <c r="G2388" s="1529"/>
      <c r="H2388" s="2002">
        <v>45.27</v>
      </c>
      <c r="I2388" s="2002">
        <v>47.51</v>
      </c>
      <c r="J2388" s="1992"/>
    </row>
    <row r="2389" spans="2:10" ht="30">
      <c r="B2389" s="1733">
        <v>98558</v>
      </c>
      <c r="C2389" s="2004" t="s">
        <v>7932</v>
      </c>
      <c r="D2389" s="2003" t="s">
        <v>29</v>
      </c>
      <c r="E2389" s="2005">
        <f t="shared" si="74"/>
        <v>7.31</v>
      </c>
      <c r="F2389" s="2078">
        <f t="shared" si="75"/>
        <v>98558</v>
      </c>
      <c r="G2389" s="1529"/>
      <c r="H2389" s="2005">
        <v>7</v>
      </c>
      <c r="I2389" s="2005">
        <v>7.31</v>
      </c>
      <c r="J2389" s="1992"/>
    </row>
    <row r="2390" spans="2:10">
      <c r="B2390" s="1734">
        <v>98559</v>
      </c>
      <c r="C2390" s="1994" t="s">
        <v>7933</v>
      </c>
      <c r="D2390" s="1993" t="s">
        <v>28</v>
      </c>
      <c r="E2390" s="2002">
        <f t="shared" si="74"/>
        <v>3.36</v>
      </c>
      <c r="F2390" s="2078">
        <f t="shared" si="75"/>
        <v>98559</v>
      </c>
      <c r="G2390" s="1529"/>
      <c r="H2390" s="2002">
        <v>3.22</v>
      </c>
      <c r="I2390" s="2002">
        <v>3.36</v>
      </c>
      <c r="J2390" s="1992"/>
    </row>
    <row r="2391" spans="2:10">
      <c r="B2391" s="1733">
        <v>68053</v>
      </c>
      <c r="C2391" s="2004" t="s">
        <v>3372</v>
      </c>
      <c r="D2391" s="2003" t="s">
        <v>0</v>
      </c>
      <c r="E2391" s="2005">
        <f t="shared" si="74"/>
        <v>5.01</v>
      </c>
      <c r="F2391" s="2078">
        <f t="shared" si="75"/>
        <v>68053</v>
      </c>
      <c r="G2391" s="1529"/>
      <c r="H2391" s="2005">
        <v>4.58</v>
      </c>
      <c r="I2391" s="2005">
        <v>5.01</v>
      </c>
      <c r="J2391" s="1992"/>
    </row>
    <row r="2392" spans="2:10">
      <c r="B2392" s="1734" t="s">
        <v>5736</v>
      </c>
      <c r="C2392" s="1994" t="s">
        <v>3373</v>
      </c>
      <c r="D2392" s="1993" t="s">
        <v>0</v>
      </c>
      <c r="E2392" s="2002">
        <f t="shared" si="74"/>
        <v>46.38</v>
      </c>
      <c r="F2392" s="2078" t="str">
        <f t="shared" si="75"/>
        <v>74033/001</v>
      </c>
      <c r="G2392" s="1529"/>
      <c r="H2392" s="2002">
        <v>45.67</v>
      </c>
      <c r="I2392" s="2002">
        <v>46.38</v>
      </c>
      <c r="J2392" s="1992"/>
    </row>
    <row r="2393" spans="2:10" ht="30">
      <c r="B2393" s="1733">
        <v>98546</v>
      </c>
      <c r="C2393" s="2004" t="s">
        <v>7934</v>
      </c>
      <c r="D2393" s="2003" t="s">
        <v>0</v>
      </c>
      <c r="E2393" s="2005">
        <f t="shared" si="74"/>
        <v>74.150000000000006</v>
      </c>
      <c r="F2393" s="2078">
        <f t="shared" si="75"/>
        <v>98546</v>
      </c>
      <c r="G2393" s="1529"/>
      <c r="H2393" s="2005">
        <v>71.73</v>
      </c>
      <c r="I2393" s="2005">
        <v>74.150000000000006</v>
      </c>
      <c r="J2393" s="1992"/>
    </row>
    <row r="2394" spans="2:10" ht="30">
      <c r="B2394" s="1734">
        <v>98547</v>
      </c>
      <c r="C2394" s="1994" t="s">
        <v>7935</v>
      </c>
      <c r="D2394" s="1993" t="s">
        <v>0</v>
      </c>
      <c r="E2394" s="2002">
        <f t="shared" si="74"/>
        <v>138.04</v>
      </c>
      <c r="F2394" s="2078">
        <f t="shared" si="75"/>
        <v>98547</v>
      </c>
      <c r="G2394" s="1529"/>
      <c r="H2394" s="2002">
        <v>134.53</v>
      </c>
      <c r="I2394" s="2002">
        <v>138.04</v>
      </c>
      <c r="J2394" s="1992"/>
    </row>
    <row r="2395" spans="2:10">
      <c r="B2395" s="1733" t="s">
        <v>5737</v>
      </c>
      <c r="C2395" s="2004" t="s">
        <v>3374</v>
      </c>
      <c r="D2395" s="2003" t="s">
        <v>0</v>
      </c>
      <c r="E2395" s="2005">
        <f t="shared" si="74"/>
        <v>147.9</v>
      </c>
      <c r="F2395" s="2078" t="str">
        <f t="shared" si="75"/>
        <v>73762/004</v>
      </c>
      <c r="G2395" s="1529"/>
      <c r="H2395" s="2005">
        <v>143.51</v>
      </c>
      <c r="I2395" s="2005">
        <v>147.9</v>
      </c>
      <c r="J2395" s="1992"/>
    </row>
    <row r="2396" spans="2:10">
      <c r="B2396" s="1734" t="s">
        <v>5738</v>
      </c>
      <c r="C2396" s="1994" t="s">
        <v>220</v>
      </c>
      <c r="D2396" s="1993" t="s">
        <v>0</v>
      </c>
      <c r="E2396" s="2002">
        <f t="shared" si="74"/>
        <v>75.12</v>
      </c>
      <c r="F2396" s="2078" t="str">
        <f t="shared" si="75"/>
        <v>74066/002</v>
      </c>
      <c r="G2396" s="1529"/>
      <c r="H2396" s="2002">
        <v>71.05</v>
      </c>
      <c r="I2396" s="2002">
        <v>75.12</v>
      </c>
      <c r="J2396" s="1992"/>
    </row>
    <row r="2397" spans="2:10">
      <c r="B2397" s="1733" t="s">
        <v>27</v>
      </c>
      <c r="C2397" s="2004" t="s">
        <v>221</v>
      </c>
      <c r="D2397" s="2003" t="s">
        <v>0</v>
      </c>
      <c r="E2397" s="2005">
        <f t="shared" si="74"/>
        <v>9.73</v>
      </c>
      <c r="F2397" s="2078" t="str">
        <f t="shared" si="75"/>
        <v>74106/001</v>
      </c>
      <c r="G2397" s="1529"/>
      <c r="H2397" s="2005">
        <v>9.1300000000000008</v>
      </c>
      <c r="I2397" s="2005">
        <v>9.73</v>
      </c>
      <c r="J2397" s="1992"/>
    </row>
    <row r="2398" spans="2:10">
      <c r="B2398" s="1734">
        <v>98557</v>
      </c>
      <c r="C2398" s="1994" t="s">
        <v>7936</v>
      </c>
      <c r="D2398" s="1993" t="s">
        <v>0</v>
      </c>
      <c r="E2398" s="2002">
        <f t="shared" si="74"/>
        <v>30.52</v>
      </c>
      <c r="F2398" s="2078">
        <f t="shared" si="75"/>
        <v>98557</v>
      </c>
      <c r="G2398" s="1529"/>
      <c r="H2398" s="2002">
        <v>29.45</v>
      </c>
      <c r="I2398" s="2002">
        <v>30.52</v>
      </c>
      <c r="J2398" s="1992"/>
    </row>
    <row r="2399" spans="2:10">
      <c r="B2399" s="1733" t="s">
        <v>5739</v>
      </c>
      <c r="C2399" s="2004" t="s">
        <v>3375</v>
      </c>
      <c r="D2399" s="2003" t="s">
        <v>0</v>
      </c>
      <c r="E2399" s="2005">
        <f t="shared" si="74"/>
        <v>27.26</v>
      </c>
      <c r="F2399" s="2078" t="str">
        <f t="shared" si="75"/>
        <v>73872/001</v>
      </c>
      <c r="G2399" s="1529"/>
      <c r="H2399" s="2005">
        <v>25.52</v>
      </c>
      <c r="I2399" s="2005">
        <v>27.26</v>
      </c>
      <c r="J2399" s="1992"/>
    </row>
    <row r="2400" spans="2:10">
      <c r="B2400" s="1734" t="s">
        <v>5740</v>
      </c>
      <c r="C2400" s="1994" t="s">
        <v>3376</v>
      </c>
      <c r="D2400" s="1993" t="s">
        <v>0</v>
      </c>
      <c r="E2400" s="2002">
        <f t="shared" si="74"/>
        <v>53.01</v>
      </c>
      <c r="F2400" s="2078" t="str">
        <f t="shared" si="75"/>
        <v>73872/002</v>
      </c>
      <c r="G2400" s="1529"/>
      <c r="H2400" s="2002">
        <v>49.52</v>
      </c>
      <c r="I2400" s="2002">
        <v>53.01</v>
      </c>
      <c r="J2400" s="1992"/>
    </row>
    <row r="2401" spans="2:10">
      <c r="B2401" s="1733">
        <v>72124</v>
      </c>
      <c r="C2401" s="2004" t="s">
        <v>3377</v>
      </c>
      <c r="D2401" s="2003" t="s">
        <v>218</v>
      </c>
      <c r="E2401" s="2005">
        <f t="shared" si="74"/>
        <v>97.85</v>
      </c>
      <c r="F2401" s="2078">
        <f t="shared" si="75"/>
        <v>72124</v>
      </c>
      <c r="G2401" s="1529"/>
      <c r="H2401" s="2005">
        <v>97.13</v>
      </c>
      <c r="I2401" s="2005">
        <v>97.85</v>
      </c>
      <c r="J2401" s="1992"/>
    </row>
    <row r="2402" spans="2:10">
      <c r="B2402" s="1734" t="s">
        <v>5741</v>
      </c>
      <c r="C2402" s="1994" t="s">
        <v>3378</v>
      </c>
      <c r="D2402" s="1993" t="s">
        <v>28</v>
      </c>
      <c r="E2402" s="2002">
        <f t="shared" si="74"/>
        <v>51.47</v>
      </c>
      <c r="F2402" s="2078" t="str">
        <f t="shared" si="75"/>
        <v>74025/001</v>
      </c>
      <c r="G2402" s="1529"/>
      <c r="H2402" s="2002">
        <v>49.46</v>
      </c>
      <c r="I2402" s="2002">
        <v>51.47</v>
      </c>
      <c r="J2402" s="1992"/>
    </row>
    <row r="2403" spans="2:10">
      <c r="B2403" s="1733" t="s">
        <v>5742</v>
      </c>
      <c r="C2403" s="2004" t="s">
        <v>3379</v>
      </c>
      <c r="D2403" s="2003" t="s">
        <v>0</v>
      </c>
      <c r="E2403" s="2005">
        <f t="shared" si="74"/>
        <v>170.67</v>
      </c>
      <c r="F2403" s="2078" t="str">
        <f t="shared" si="75"/>
        <v>74190/001</v>
      </c>
      <c r="G2403" s="1529"/>
      <c r="H2403" s="2005">
        <v>163.97</v>
      </c>
      <c r="I2403" s="2005">
        <v>170.67</v>
      </c>
      <c r="J2403" s="1992"/>
    </row>
    <row r="2404" spans="2:10">
      <c r="B2404" s="1734">
        <v>98563</v>
      </c>
      <c r="C2404" s="1994" t="s">
        <v>7937</v>
      </c>
      <c r="D2404" s="1993" t="s">
        <v>0</v>
      </c>
      <c r="E2404" s="2002">
        <f t="shared" si="74"/>
        <v>24.42</v>
      </c>
      <c r="F2404" s="2078">
        <f t="shared" si="75"/>
        <v>98563</v>
      </c>
      <c r="G2404" s="1529"/>
      <c r="H2404" s="2002">
        <v>23.02</v>
      </c>
      <c r="I2404" s="2002">
        <v>24.42</v>
      </c>
      <c r="J2404" s="1992"/>
    </row>
    <row r="2405" spans="2:10">
      <c r="B2405" s="1733">
        <v>98564</v>
      </c>
      <c r="C2405" s="2004" t="s">
        <v>7938</v>
      </c>
      <c r="D2405" s="2003" t="s">
        <v>0</v>
      </c>
      <c r="E2405" s="2005">
        <f t="shared" si="74"/>
        <v>36.26</v>
      </c>
      <c r="F2405" s="2078">
        <f t="shared" si="75"/>
        <v>98564</v>
      </c>
      <c r="G2405" s="1529"/>
      <c r="H2405" s="2005">
        <v>34.74</v>
      </c>
      <c r="I2405" s="2005">
        <v>36.26</v>
      </c>
      <c r="J2405" s="1992"/>
    </row>
    <row r="2406" spans="2:10">
      <c r="B2406" s="1734">
        <v>98565</v>
      </c>
      <c r="C2406" s="1994" t="s">
        <v>7939</v>
      </c>
      <c r="D2406" s="1993" t="s">
        <v>0</v>
      </c>
      <c r="E2406" s="2002">
        <f t="shared" si="74"/>
        <v>35.24</v>
      </c>
      <c r="F2406" s="2078">
        <f t="shared" si="75"/>
        <v>98565</v>
      </c>
      <c r="G2406" s="1529"/>
      <c r="H2406" s="2002">
        <v>33.1</v>
      </c>
      <c r="I2406" s="2002">
        <v>35.24</v>
      </c>
      <c r="J2406" s="1992"/>
    </row>
    <row r="2407" spans="2:10">
      <c r="B2407" s="1733">
        <v>98566</v>
      </c>
      <c r="C2407" s="2004" t="s">
        <v>7940</v>
      </c>
      <c r="D2407" s="2003" t="s">
        <v>0</v>
      </c>
      <c r="E2407" s="2005">
        <f t="shared" si="74"/>
        <v>47.08</v>
      </c>
      <c r="F2407" s="2078">
        <f t="shared" si="75"/>
        <v>98566</v>
      </c>
      <c r="G2407" s="1529"/>
      <c r="H2407" s="2005">
        <v>44.82</v>
      </c>
      <c r="I2407" s="2005">
        <v>47.08</v>
      </c>
      <c r="J2407" s="1992"/>
    </row>
    <row r="2408" spans="2:10">
      <c r="B2408" s="1734">
        <v>98567</v>
      </c>
      <c r="C2408" s="1994" t="s">
        <v>7941</v>
      </c>
      <c r="D2408" s="1993" t="s">
        <v>0</v>
      </c>
      <c r="E2408" s="2002">
        <f t="shared" si="74"/>
        <v>45.54</v>
      </c>
      <c r="F2408" s="2078">
        <f t="shared" si="75"/>
        <v>98567</v>
      </c>
      <c r="G2408" s="1529"/>
      <c r="H2408" s="2002">
        <v>42.67</v>
      </c>
      <c r="I2408" s="2002">
        <v>45.54</v>
      </c>
      <c r="J2408" s="1992"/>
    </row>
    <row r="2409" spans="2:10">
      <c r="B2409" s="1733">
        <v>98568</v>
      </c>
      <c r="C2409" s="2004" t="s">
        <v>7942</v>
      </c>
      <c r="D2409" s="2003" t="s">
        <v>0</v>
      </c>
      <c r="E2409" s="2005">
        <f t="shared" si="74"/>
        <v>57.36</v>
      </c>
      <c r="F2409" s="2078">
        <f t="shared" si="75"/>
        <v>98568</v>
      </c>
      <c r="G2409" s="1529"/>
      <c r="H2409" s="2005">
        <v>54.38</v>
      </c>
      <c r="I2409" s="2005">
        <v>57.36</v>
      </c>
      <c r="J2409" s="1992"/>
    </row>
    <row r="2410" spans="2:10">
      <c r="B2410" s="1734">
        <v>98569</v>
      </c>
      <c r="C2410" s="1994" t="s">
        <v>7943</v>
      </c>
      <c r="D2410" s="1993" t="s">
        <v>0</v>
      </c>
      <c r="E2410" s="2002">
        <f t="shared" si="74"/>
        <v>56.35</v>
      </c>
      <c r="F2410" s="2078">
        <f t="shared" si="75"/>
        <v>98569</v>
      </c>
      <c r="G2410" s="1529"/>
      <c r="H2410" s="2002">
        <v>52.73</v>
      </c>
      <c r="I2410" s="2002">
        <v>56.35</v>
      </c>
      <c r="J2410" s="1992"/>
    </row>
    <row r="2411" spans="2:10">
      <c r="B2411" s="1733">
        <v>98570</v>
      </c>
      <c r="C2411" s="2004" t="s">
        <v>7944</v>
      </c>
      <c r="D2411" s="2003" t="s">
        <v>0</v>
      </c>
      <c r="E2411" s="2005">
        <f t="shared" si="74"/>
        <v>68.2</v>
      </c>
      <c r="F2411" s="2078">
        <f t="shared" si="75"/>
        <v>98570</v>
      </c>
      <c r="G2411" s="1529"/>
      <c r="H2411" s="2005">
        <v>64.48</v>
      </c>
      <c r="I2411" s="2005">
        <v>68.2</v>
      </c>
      <c r="J2411" s="1992"/>
    </row>
    <row r="2412" spans="2:10">
      <c r="B2412" s="1734">
        <v>98571</v>
      </c>
      <c r="C2412" s="1994" t="s">
        <v>7945</v>
      </c>
      <c r="D2412" s="1993" t="s">
        <v>0</v>
      </c>
      <c r="E2412" s="2002">
        <f t="shared" si="74"/>
        <v>29.88</v>
      </c>
      <c r="F2412" s="2078">
        <f t="shared" si="75"/>
        <v>98571</v>
      </c>
      <c r="G2412" s="1529"/>
      <c r="H2412" s="2002">
        <v>28.38</v>
      </c>
      <c r="I2412" s="2002">
        <v>29.88</v>
      </c>
      <c r="J2412" s="1992"/>
    </row>
    <row r="2413" spans="2:10">
      <c r="B2413" s="1733">
        <v>98572</v>
      </c>
      <c r="C2413" s="2004" t="s">
        <v>7946</v>
      </c>
      <c r="D2413" s="2003" t="s">
        <v>0</v>
      </c>
      <c r="E2413" s="2005">
        <f t="shared" si="74"/>
        <v>36.86</v>
      </c>
      <c r="F2413" s="2078">
        <f t="shared" si="75"/>
        <v>98572</v>
      </c>
      <c r="G2413" s="1529"/>
      <c r="H2413" s="2005">
        <v>34.979999999999997</v>
      </c>
      <c r="I2413" s="2005">
        <v>36.86</v>
      </c>
      <c r="J2413" s="1992"/>
    </row>
    <row r="2414" spans="2:10">
      <c r="B2414" s="1734">
        <v>98573</v>
      </c>
      <c r="C2414" s="1994" t="s">
        <v>7947</v>
      </c>
      <c r="D2414" s="1993" t="s">
        <v>0</v>
      </c>
      <c r="E2414" s="2002">
        <f t="shared" si="74"/>
        <v>48.39</v>
      </c>
      <c r="F2414" s="2078">
        <f t="shared" si="75"/>
        <v>98573</v>
      </c>
      <c r="G2414" s="1529"/>
      <c r="H2414" s="2002">
        <v>46.43</v>
      </c>
      <c r="I2414" s="2002">
        <v>48.39</v>
      </c>
      <c r="J2414" s="1992"/>
    </row>
    <row r="2415" spans="2:10" ht="30">
      <c r="B2415" s="1733" t="s">
        <v>38</v>
      </c>
      <c r="C2415" s="2004" t="s">
        <v>3380</v>
      </c>
      <c r="D2415" s="2003" t="s">
        <v>28</v>
      </c>
      <c r="E2415" s="2005">
        <f t="shared" si="74"/>
        <v>22.75</v>
      </c>
      <c r="F2415" s="2078" t="str">
        <f t="shared" si="75"/>
        <v>73798/001</v>
      </c>
      <c r="G2415" s="1529"/>
      <c r="H2415" s="2005">
        <v>20.93</v>
      </c>
      <c r="I2415" s="2005">
        <v>22.75</v>
      </c>
      <c r="J2415" s="1992"/>
    </row>
    <row r="2416" spans="2:10" ht="30">
      <c r="B2416" s="1734" t="s">
        <v>39</v>
      </c>
      <c r="C2416" s="1994" t="s">
        <v>3381</v>
      </c>
      <c r="D2416" s="1993" t="s">
        <v>28</v>
      </c>
      <c r="E2416" s="2002">
        <f t="shared" si="74"/>
        <v>35.43</v>
      </c>
      <c r="F2416" s="2078" t="str">
        <f t="shared" si="75"/>
        <v>73798/003</v>
      </c>
      <c r="G2416" s="1529"/>
      <c r="H2416" s="2002">
        <v>32.53</v>
      </c>
      <c r="I2416" s="2002">
        <v>35.43</v>
      </c>
      <c r="J2416" s="1992"/>
    </row>
    <row r="2417" spans="2:10" ht="30">
      <c r="B2417" s="1733">
        <v>91831</v>
      </c>
      <c r="C2417" s="2004" t="s">
        <v>3382</v>
      </c>
      <c r="D2417" s="2003" t="s">
        <v>28</v>
      </c>
      <c r="E2417" s="2005">
        <f t="shared" si="74"/>
        <v>5.38</v>
      </c>
      <c r="F2417" s="2078">
        <f t="shared" si="75"/>
        <v>91831</v>
      </c>
      <c r="G2417" s="1529"/>
      <c r="H2417" s="2005">
        <v>5.0199999999999996</v>
      </c>
      <c r="I2417" s="2005">
        <v>5.38</v>
      </c>
      <c r="J2417" s="1992"/>
    </row>
    <row r="2418" spans="2:10" ht="30">
      <c r="B2418" s="1734">
        <v>91834</v>
      </c>
      <c r="C2418" s="1994" t="s">
        <v>3383</v>
      </c>
      <c r="D2418" s="1993" t="s">
        <v>28</v>
      </c>
      <c r="E2418" s="2002">
        <f t="shared" si="74"/>
        <v>6.01</v>
      </c>
      <c r="F2418" s="2078">
        <f t="shared" si="75"/>
        <v>91834</v>
      </c>
      <c r="G2418" s="1529"/>
      <c r="H2418" s="2002">
        <v>5.6</v>
      </c>
      <c r="I2418" s="2002">
        <v>6.01</v>
      </c>
      <c r="J2418" s="1992"/>
    </row>
    <row r="2419" spans="2:10" ht="30">
      <c r="B2419" s="1733">
        <v>91836</v>
      </c>
      <c r="C2419" s="2004" t="s">
        <v>3384</v>
      </c>
      <c r="D2419" s="2003" t="s">
        <v>28</v>
      </c>
      <c r="E2419" s="2005">
        <f t="shared" si="74"/>
        <v>7.68</v>
      </c>
      <c r="F2419" s="2078">
        <f t="shared" si="75"/>
        <v>91836</v>
      </c>
      <c r="G2419" s="1529"/>
      <c r="H2419" s="2005">
        <v>7.2</v>
      </c>
      <c r="I2419" s="2005">
        <v>7.68</v>
      </c>
      <c r="J2419" s="1992"/>
    </row>
    <row r="2420" spans="2:10" ht="30">
      <c r="B2420" s="1734">
        <v>91842</v>
      </c>
      <c r="C2420" s="1994" t="s">
        <v>3385</v>
      </c>
      <c r="D2420" s="1993" t="s">
        <v>28</v>
      </c>
      <c r="E2420" s="2002">
        <f t="shared" si="74"/>
        <v>3.8</v>
      </c>
      <c r="F2420" s="2078">
        <f t="shared" si="75"/>
        <v>91842</v>
      </c>
      <c r="G2420" s="1529"/>
      <c r="H2420" s="2002">
        <v>3.53</v>
      </c>
      <c r="I2420" s="2002">
        <v>3.8</v>
      </c>
      <c r="J2420" s="1992"/>
    </row>
    <row r="2421" spans="2:10" ht="30">
      <c r="B2421" s="1733">
        <v>91844</v>
      </c>
      <c r="C2421" s="2004" t="s">
        <v>3386</v>
      </c>
      <c r="D2421" s="2003" t="s">
        <v>28</v>
      </c>
      <c r="E2421" s="2005">
        <f t="shared" si="74"/>
        <v>4.42</v>
      </c>
      <c r="F2421" s="2078">
        <f t="shared" si="75"/>
        <v>91844</v>
      </c>
      <c r="G2421" s="1529"/>
      <c r="H2421" s="2005">
        <v>4.0999999999999996</v>
      </c>
      <c r="I2421" s="2005">
        <v>4.42</v>
      </c>
      <c r="J2421" s="1992"/>
    </row>
    <row r="2422" spans="2:10" ht="30">
      <c r="B2422" s="1734">
        <v>91846</v>
      </c>
      <c r="C2422" s="1994" t="s">
        <v>3387</v>
      </c>
      <c r="D2422" s="1993" t="s">
        <v>28</v>
      </c>
      <c r="E2422" s="2002">
        <f t="shared" si="74"/>
        <v>6.1</v>
      </c>
      <c r="F2422" s="2078">
        <f t="shared" si="75"/>
        <v>91846</v>
      </c>
      <c r="G2422" s="1529"/>
      <c r="H2422" s="2002">
        <v>5.72</v>
      </c>
      <c r="I2422" s="2002">
        <v>6.1</v>
      </c>
      <c r="J2422" s="1992"/>
    </row>
    <row r="2423" spans="2:10" ht="30">
      <c r="B2423" s="1733">
        <v>91852</v>
      </c>
      <c r="C2423" s="2004" t="s">
        <v>3388</v>
      </c>
      <c r="D2423" s="2003" t="s">
        <v>28</v>
      </c>
      <c r="E2423" s="2005">
        <f t="shared" si="74"/>
        <v>5.73</v>
      </c>
      <c r="F2423" s="2078">
        <f t="shared" si="75"/>
        <v>91852</v>
      </c>
      <c r="G2423" s="1529"/>
      <c r="H2423" s="2005">
        <v>5.27</v>
      </c>
      <c r="I2423" s="2005">
        <v>5.73</v>
      </c>
      <c r="J2423" s="1992"/>
    </row>
    <row r="2424" spans="2:10" ht="30">
      <c r="B2424" s="1734">
        <v>91854</v>
      </c>
      <c r="C2424" s="1994" t="s">
        <v>3389</v>
      </c>
      <c r="D2424" s="1993" t="s">
        <v>28</v>
      </c>
      <c r="E2424" s="2002">
        <f t="shared" si="74"/>
        <v>6.37</v>
      </c>
      <c r="F2424" s="2078">
        <f t="shared" si="75"/>
        <v>91854</v>
      </c>
      <c r="G2424" s="1529"/>
      <c r="H2424" s="2002">
        <v>5.85</v>
      </c>
      <c r="I2424" s="2002">
        <v>6.37</v>
      </c>
      <c r="J2424" s="1992"/>
    </row>
    <row r="2425" spans="2:10" ht="30">
      <c r="B2425" s="1733">
        <v>91856</v>
      </c>
      <c r="C2425" s="2004" t="s">
        <v>3390</v>
      </c>
      <c r="D2425" s="2003" t="s">
        <v>28</v>
      </c>
      <c r="E2425" s="2005">
        <f t="shared" si="74"/>
        <v>7.96</v>
      </c>
      <c r="F2425" s="2078">
        <f t="shared" si="75"/>
        <v>91856</v>
      </c>
      <c r="G2425" s="1529"/>
      <c r="H2425" s="2005">
        <v>7.36</v>
      </c>
      <c r="I2425" s="2005">
        <v>7.96</v>
      </c>
      <c r="J2425" s="1992"/>
    </row>
    <row r="2426" spans="2:10" ht="30">
      <c r="B2426" s="1734">
        <v>91862</v>
      </c>
      <c r="C2426" s="1994" t="s">
        <v>3391</v>
      </c>
      <c r="D2426" s="1993" t="s">
        <v>28</v>
      </c>
      <c r="E2426" s="2002">
        <f t="shared" si="74"/>
        <v>6.39</v>
      </c>
      <c r="F2426" s="2078">
        <f t="shared" si="75"/>
        <v>91862</v>
      </c>
      <c r="G2426" s="1529"/>
      <c r="H2426" s="2002">
        <v>5.99</v>
      </c>
      <c r="I2426" s="2002">
        <v>6.39</v>
      </c>
      <c r="J2426" s="1992"/>
    </row>
    <row r="2427" spans="2:10" ht="30">
      <c r="B2427" s="1733">
        <v>91863</v>
      </c>
      <c r="C2427" s="2004" t="s">
        <v>3392</v>
      </c>
      <c r="D2427" s="2003" t="s">
        <v>28</v>
      </c>
      <c r="E2427" s="2005">
        <f t="shared" si="74"/>
        <v>7.45</v>
      </c>
      <c r="F2427" s="2078">
        <f t="shared" si="75"/>
        <v>91863</v>
      </c>
      <c r="G2427" s="1529"/>
      <c r="H2427" s="2005">
        <v>6.98</v>
      </c>
      <c r="I2427" s="2005">
        <v>7.45</v>
      </c>
      <c r="J2427" s="1992"/>
    </row>
    <row r="2428" spans="2:10" ht="30">
      <c r="B2428" s="1734">
        <v>91864</v>
      </c>
      <c r="C2428" s="1994" t="s">
        <v>3393</v>
      </c>
      <c r="D2428" s="1993" t="s">
        <v>28</v>
      </c>
      <c r="E2428" s="2002">
        <f t="shared" si="74"/>
        <v>9.6199999999999992</v>
      </c>
      <c r="F2428" s="2078">
        <f t="shared" si="75"/>
        <v>91864</v>
      </c>
      <c r="G2428" s="1529"/>
      <c r="H2428" s="2002">
        <v>9.08</v>
      </c>
      <c r="I2428" s="2002">
        <v>9.6199999999999992</v>
      </c>
      <c r="J2428" s="1992"/>
    </row>
    <row r="2429" spans="2:10" ht="30">
      <c r="B2429" s="1733">
        <v>91865</v>
      </c>
      <c r="C2429" s="2004" t="s">
        <v>3394</v>
      </c>
      <c r="D2429" s="2003" t="s">
        <v>28</v>
      </c>
      <c r="E2429" s="2005">
        <f t="shared" si="74"/>
        <v>11.83</v>
      </c>
      <c r="F2429" s="2078">
        <f t="shared" si="75"/>
        <v>91865</v>
      </c>
      <c r="G2429" s="1529"/>
      <c r="H2429" s="2005">
        <v>11.19</v>
      </c>
      <c r="I2429" s="2005">
        <v>11.83</v>
      </c>
      <c r="J2429" s="1992"/>
    </row>
    <row r="2430" spans="2:10" ht="30">
      <c r="B2430" s="1734">
        <v>91866</v>
      </c>
      <c r="C2430" s="1994" t="s">
        <v>3395</v>
      </c>
      <c r="D2430" s="1993" t="s">
        <v>28</v>
      </c>
      <c r="E2430" s="2002">
        <f t="shared" si="74"/>
        <v>4.91</v>
      </c>
      <c r="F2430" s="2078">
        <f t="shared" si="75"/>
        <v>91866</v>
      </c>
      <c r="G2430" s="1529"/>
      <c r="H2430" s="2002">
        <v>4.6100000000000003</v>
      </c>
      <c r="I2430" s="2002">
        <v>4.91</v>
      </c>
      <c r="J2430" s="1992"/>
    </row>
    <row r="2431" spans="2:10" ht="30">
      <c r="B2431" s="1733">
        <v>91867</v>
      </c>
      <c r="C2431" s="2004" t="s">
        <v>3396</v>
      </c>
      <c r="D2431" s="2003" t="s">
        <v>28</v>
      </c>
      <c r="E2431" s="2005">
        <f t="shared" si="74"/>
        <v>5.96</v>
      </c>
      <c r="F2431" s="2078">
        <f t="shared" si="75"/>
        <v>91867</v>
      </c>
      <c r="G2431" s="1529"/>
      <c r="H2431" s="2005">
        <v>5.6</v>
      </c>
      <c r="I2431" s="2005">
        <v>5.96</v>
      </c>
      <c r="J2431" s="1992"/>
    </row>
    <row r="2432" spans="2:10" ht="30">
      <c r="B2432" s="1734">
        <v>91868</v>
      </c>
      <c r="C2432" s="1994" t="s">
        <v>3397</v>
      </c>
      <c r="D2432" s="1993" t="s">
        <v>28</v>
      </c>
      <c r="E2432" s="2002">
        <f t="shared" si="74"/>
        <v>8.15</v>
      </c>
      <c r="F2432" s="2078">
        <f t="shared" si="75"/>
        <v>91868</v>
      </c>
      <c r="G2432" s="1529"/>
      <c r="H2432" s="2002">
        <v>7.69</v>
      </c>
      <c r="I2432" s="2002">
        <v>8.15</v>
      </c>
      <c r="J2432" s="1992"/>
    </row>
    <row r="2433" spans="2:10" ht="30">
      <c r="B2433" s="1733">
        <v>91869</v>
      </c>
      <c r="C2433" s="2004" t="s">
        <v>3398</v>
      </c>
      <c r="D2433" s="2003" t="s">
        <v>28</v>
      </c>
      <c r="E2433" s="2005">
        <f t="shared" si="74"/>
        <v>10.36</v>
      </c>
      <c r="F2433" s="2078">
        <f t="shared" si="75"/>
        <v>91869</v>
      </c>
      <c r="G2433" s="1529"/>
      <c r="H2433" s="2005">
        <v>9.8000000000000007</v>
      </c>
      <c r="I2433" s="2005">
        <v>10.36</v>
      </c>
      <c r="J2433" s="1992"/>
    </row>
    <row r="2434" spans="2:10" ht="30">
      <c r="B2434" s="1734">
        <v>91870</v>
      </c>
      <c r="C2434" s="1994" t="s">
        <v>3399</v>
      </c>
      <c r="D2434" s="1993" t="s">
        <v>28</v>
      </c>
      <c r="E2434" s="2002">
        <f t="shared" si="74"/>
        <v>7.31</v>
      </c>
      <c r="F2434" s="2078">
        <f t="shared" si="75"/>
        <v>91870</v>
      </c>
      <c r="G2434" s="1529"/>
      <c r="H2434" s="2002">
        <v>6.75</v>
      </c>
      <c r="I2434" s="2002">
        <v>7.31</v>
      </c>
      <c r="J2434" s="1992"/>
    </row>
    <row r="2435" spans="2:10" ht="30">
      <c r="B2435" s="1733">
        <v>91871</v>
      </c>
      <c r="C2435" s="2004" t="s">
        <v>3400</v>
      </c>
      <c r="D2435" s="2003" t="s">
        <v>28</v>
      </c>
      <c r="E2435" s="2005">
        <f t="shared" ref="E2435:E2498" si="76">IF($K$2=$H$1,H2435,I2435)</f>
        <v>8.39</v>
      </c>
      <c r="F2435" s="2078">
        <f t="shared" ref="F2435:F2498" si="77">IF(LEN($B2435)=7,CONCATENATE(MID($B2435,1,6),"00",RIGHT($B2435,1)),IF(LEN($B2435)=8,CONCATENATE(MID($B2435,1,6),"0",RIGHT($B2435,2)),$B2435))</f>
        <v>91871</v>
      </c>
      <c r="G2435" s="1529"/>
      <c r="H2435" s="2005">
        <v>7.78</v>
      </c>
      <c r="I2435" s="2005">
        <v>8.39</v>
      </c>
      <c r="J2435" s="1992"/>
    </row>
    <row r="2436" spans="2:10" ht="30">
      <c r="B2436" s="1734">
        <v>91872</v>
      </c>
      <c r="C2436" s="1994" t="s">
        <v>3401</v>
      </c>
      <c r="D2436" s="1993" t="s">
        <v>28</v>
      </c>
      <c r="E2436" s="2002">
        <f t="shared" si="76"/>
        <v>10.58</v>
      </c>
      <c r="F2436" s="2078">
        <f t="shared" si="77"/>
        <v>91872</v>
      </c>
      <c r="G2436" s="1529"/>
      <c r="H2436" s="2002">
        <v>9.8699999999999992</v>
      </c>
      <c r="I2436" s="2002">
        <v>10.58</v>
      </c>
      <c r="J2436" s="1992"/>
    </row>
    <row r="2437" spans="2:10" ht="30">
      <c r="B2437" s="1733">
        <v>91873</v>
      </c>
      <c r="C2437" s="2004" t="s">
        <v>3402</v>
      </c>
      <c r="D2437" s="2003" t="s">
        <v>28</v>
      </c>
      <c r="E2437" s="2005">
        <f t="shared" si="76"/>
        <v>12.75</v>
      </c>
      <c r="F2437" s="2078">
        <f t="shared" si="77"/>
        <v>91873</v>
      </c>
      <c r="G2437" s="1529"/>
      <c r="H2437" s="2005">
        <v>11.95</v>
      </c>
      <c r="I2437" s="2005">
        <v>12.75</v>
      </c>
      <c r="J2437" s="1992"/>
    </row>
    <row r="2438" spans="2:10">
      <c r="B2438" s="1734">
        <v>93008</v>
      </c>
      <c r="C2438" s="1994" t="s">
        <v>3403</v>
      </c>
      <c r="D2438" s="1993" t="s">
        <v>28</v>
      </c>
      <c r="E2438" s="2002">
        <f t="shared" si="76"/>
        <v>9.74</v>
      </c>
      <c r="F2438" s="2078">
        <f t="shared" si="77"/>
        <v>93008</v>
      </c>
      <c r="G2438" s="1529"/>
      <c r="H2438" s="2002">
        <v>9.34</v>
      </c>
      <c r="I2438" s="2002">
        <v>9.74</v>
      </c>
      <c r="J2438" s="1992"/>
    </row>
    <row r="2439" spans="2:10">
      <c r="B2439" s="1733">
        <v>93009</v>
      </c>
      <c r="C2439" s="2004" t="s">
        <v>3404</v>
      </c>
      <c r="D2439" s="2003" t="s">
        <v>28</v>
      </c>
      <c r="E2439" s="2005">
        <f t="shared" si="76"/>
        <v>13.98</v>
      </c>
      <c r="F2439" s="2078">
        <f t="shared" si="77"/>
        <v>93009</v>
      </c>
      <c r="G2439" s="1529"/>
      <c r="H2439" s="2005">
        <v>13.52</v>
      </c>
      <c r="I2439" s="2005">
        <v>13.98</v>
      </c>
      <c r="J2439" s="1992"/>
    </row>
    <row r="2440" spans="2:10">
      <c r="B2440" s="1734">
        <v>93010</v>
      </c>
      <c r="C2440" s="1994" t="s">
        <v>3405</v>
      </c>
      <c r="D2440" s="1993" t="s">
        <v>28</v>
      </c>
      <c r="E2440" s="2002">
        <f t="shared" si="76"/>
        <v>19.18</v>
      </c>
      <c r="F2440" s="2078">
        <f t="shared" si="77"/>
        <v>93010</v>
      </c>
      <c r="G2440" s="1529"/>
      <c r="H2440" s="2002">
        <v>18.62</v>
      </c>
      <c r="I2440" s="2002">
        <v>19.18</v>
      </c>
      <c r="J2440" s="1992"/>
    </row>
    <row r="2441" spans="2:10">
      <c r="B2441" s="1733">
        <v>93011</v>
      </c>
      <c r="C2441" s="2004" t="s">
        <v>3406</v>
      </c>
      <c r="D2441" s="2003" t="s">
        <v>28</v>
      </c>
      <c r="E2441" s="2005">
        <f t="shared" si="76"/>
        <v>23.26</v>
      </c>
      <c r="F2441" s="2078">
        <f t="shared" si="77"/>
        <v>93011</v>
      </c>
      <c r="G2441" s="1529"/>
      <c r="H2441" s="2005">
        <v>22.64</v>
      </c>
      <c r="I2441" s="2005">
        <v>23.26</v>
      </c>
      <c r="J2441" s="1992"/>
    </row>
    <row r="2442" spans="2:10">
      <c r="B2442" s="1734">
        <v>93012</v>
      </c>
      <c r="C2442" s="1994" t="s">
        <v>3407</v>
      </c>
      <c r="D2442" s="1993" t="s">
        <v>28</v>
      </c>
      <c r="E2442" s="2002">
        <f t="shared" si="76"/>
        <v>34.630000000000003</v>
      </c>
      <c r="F2442" s="2078">
        <f t="shared" si="77"/>
        <v>93012</v>
      </c>
      <c r="G2442" s="1529"/>
      <c r="H2442" s="2002">
        <v>33.86</v>
      </c>
      <c r="I2442" s="2002">
        <v>34.630000000000003</v>
      </c>
      <c r="J2442" s="1992"/>
    </row>
    <row r="2443" spans="2:10" ht="30">
      <c r="B2443" s="1733">
        <v>95726</v>
      </c>
      <c r="C2443" s="2004" t="s">
        <v>3408</v>
      </c>
      <c r="D2443" s="2003" t="s">
        <v>28</v>
      </c>
      <c r="E2443" s="2005">
        <f t="shared" si="76"/>
        <v>4.42</v>
      </c>
      <c r="F2443" s="2078">
        <f t="shared" si="77"/>
        <v>95726</v>
      </c>
      <c r="G2443" s="1529"/>
      <c r="H2443" s="2005">
        <v>4.1500000000000004</v>
      </c>
      <c r="I2443" s="2005">
        <v>4.42</v>
      </c>
      <c r="J2443" s="1992"/>
    </row>
    <row r="2444" spans="2:10" ht="30">
      <c r="B2444" s="1734">
        <v>95727</v>
      </c>
      <c r="C2444" s="1994" t="s">
        <v>3409</v>
      </c>
      <c r="D2444" s="1993" t="s">
        <v>28</v>
      </c>
      <c r="E2444" s="2002">
        <f t="shared" si="76"/>
        <v>5</v>
      </c>
      <c r="F2444" s="2078">
        <f t="shared" si="77"/>
        <v>95727</v>
      </c>
      <c r="G2444" s="1529"/>
      <c r="H2444" s="2002">
        <v>4.6900000000000004</v>
      </c>
      <c r="I2444" s="2002">
        <v>5</v>
      </c>
      <c r="J2444" s="1992"/>
    </row>
    <row r="2445" spans="2:10" ht="30">
      <c r="B2445" s="1733">
        <v>95728</v>
      </c>
      <c r="C2445" s="2004" t="s">
        <v>3410</v>
      </c>
      <c r="D2445" s="2003" t="s">
        <v>28</v>
      </c>
      <c r="E2445" s="2005">
        <f t="shared" si="76"/>
        <v>6.16</v>
      </c>
      <c r="F2445" s="2078">
        <f t="shared" si="77"/>
        <v>95728</v>
      </c>
      <c r="G2445" s="1529"/>
      <c r="H2445" s="2005">
        <v>5.81</v>
      </c>
      <c r="I2445" s="2005">
        <v>6.16</v>
      </c>
      <c r="J2445" s="1992"/>
    </row>
    <row r="2446" spans="2:10" ht="30">
      <c r="B2446" s="1734">
        <v>95729</v>
      </c>
      <c r="C2446" s="1994" t="s">
        <v>3411</v>
      </c>
      <c r="D2446" s="1993" t="s">
        <v>28</v>
      </c>
      <c r="E2446" s="2002">
        <f t="shared" si="76"/>
        <v>5.93</v>
      </c>
      <c r="F2446" s="2078">
        <f t="shared" si="77"/>
        <v>95729</v>
      </c>
      <c r="G2446" s="1529"/>
      <c r="H2446" s="2002">
        <v>5.51</v>
      </c>
      <c r="I2446" s="2002">
        <v>5.93</v>
      </c>
      <c r="J2446" s="1992"/>
    </row>
    <row r="2447" spans="2:10" ht="30">
      <c r="B2447" s="1733">
        <v>95730</v>
      </c>
      <c r="C2447" s="2004" t="s">
        <v>3412</v>
      </c>
      <c r="D2447" s="2003" t="s">
        <v>28</v>
      </c>
      <c r="E2447" s="2005">
        <f t="shared" si="76"/>
        <v>6.51</v>
      </c>
      <c r="F2447" s="2078">
        <f t="shared" si="77"/>
        <v>95730</v>
      </c>
      <c r="G2447" s="1529"/>
      <c r="H2447" s="2005">
        <v>6.06</v>
      </c>
      <c r="I2447" s="2005">
        <v>6.51</v>
      </c>
      <c r="J2447" s="1992"/>
    </row>
    <row r="2448" spans="2:10" ht="30">
      <c r="B2448" s="1734">
        <v>95731</v>
      </c>
      <c r="C2448" s="1994" t="s">
        <v>3413</v>
      </c>
      <c r="D2448" s="1993" t="s">
        <v>28</v>
      </c>
      <c r="E2448" s="2002">
        <f t="shared" si="76"/>
        <v>7.67</v>
      </c>
      <c r="F2448" s="2078">
        <f t="shared" si="77"/>
        <v>95731</v>
      </c>
      <c r="G2448" s="1529"/>
      <c r="H2448" s="2002">
        <v>7.18</v>
      </c>
      <c r="I2448" s="2002">
        <v>7.67</v>
      </c>
      <c r="J2448" s="1992"/>
    </row>
    <row r="2449" spans="2:10" ht="30">
      <c r="B2449" s="1733">
        <v>95732</v>
      </c>
      <c r="C2449" s="2004" t="s">
        <v>3414</v>
      </c>
      <c r="D2449" s="2003" t="s">
        <v>29</v>
      </c>
      <c r="E2449" s="2005">
        <f t="shared" si="76"/>
        <v>3.2</v>
      </c>
      <c r="F2449" s="2078">
        <f t="shared" si="77"/>
        <v>95732</v>
      </c>
      <c r="G2449" s="1529"/>
      <c r="H2449" s="2005">
        <v>2.98</v>
      </c>
      <c r="I2449" s="2005">
        <v>3.2</v>
      </c>
      <c r="J2449" s="1992"/>
    </row>
    <row r="2450" spans="2:10" ht="30">
      <c r="B2450" s="1734">
        <v>95745</v>
      </c>
      <c r="C2450" s="1994" t="s">
        <v>3415</v>
      </c>
      <c r="D2450" s="1993" t="s">
        <v>28</v>
      </c>
      <c r="E2450" s="2002">
        <f t="shared" si="76"/>
        <v>17.39</v>
      </c>
      <c r="F2450" s="2078">
        <f t="shared" si="77"/>
        <v>95745</v>
      </c>
      <c r="G2450" s="1529"/>
      <c r="H2450" s="2002">
        <v>16.8</v>
      </c>
      <c r="I2450" s="2002">
        <v>17.39</v>
      </c>
      <c r="J2450" s="1992"/>
    </row>
    <row r="2451" spans="2:10" ht="30">
      <c r="B2451" s="1733">
        <v>95746</v>
      </c>
      <c r="C2451" s="2004" t="s">
        <v>3416</v>
      </c>
      <c r="D2451" s="2003" t="s">
        <v>28</v>
      </c>
      <c r="E2451" s="2005">
        <f t="shared" si="76"/>
        <v>21.66</v>
      </c>
      <c r="F2451" s="2078">
        <f t="shared" si="77"/>
        <v>95746</v>
      </c>
      <c r="G2451" s="1529"/>
      <c r="H2451" s="2005">
        <v>20.96</v>
      </c>
      <c r="I2451" s="2005">
        <v>21.66</v>
      </c>
      <c r="J2451" s="1992"/>
    </row>
    <row r="2452" spans="2:10" ht="30">
      <c r="B2452" s="1734">
        <v>95747</v>
      </c>
      <c r="C2452" s="1994" t="s">
        <v>3417</v>
      </c>
      <c r="D2452" s="1993" t="s">
        <v>28</v>
      </c>
      <c r="E2452" s="2002">
        <f t="shared" si="76"/>
        <v>36.18</v>
      </c>
      <c r="F2452" s="2078">
        <f t="shared" si="77"/>
        <v>95747</v>
      </c>
      <c r="G2452" s="1529"/>
      <c r="H2452" s="2002">
        <v>35.32</v>
      </c>
      <c r="I2452" s="2002">
        <v>36.18</v>
      </c>
      <c r="J2452" s="1992"/>
    </row>
    <row r="2453" spans="2:10" ht="30">
      <c r="B2453" s="1733">
        <v>95748</v>
      </c>
      <c r="C2453" s="2004" t="s">
        <v>1672</v>
      </c>
      <c r="D2453" s="2003" t="s">
        <v>28</v>
      </c>
      <c r="E2453" s="2005">
        <f t="shared" si="76"/>
        <v>38.979999999999997</v>
      </c>
      <c r="F2453" s="2078">
        <f t="shared" si="77"/>
        <v>95748</v>
      </c>
      <c r="G2453" s="1529"/>
      <c r="H2453" s="2005">
        <v>37.94</v>
      </c>
      <c r="I2453" s="2005">
        <v>38.979999999999997</v>
      </c>
      <c r="J2453" s="1992"/>
    </row>
    <row r="2454" spans="2:10" ht="30">
      <c r="B2454" s="1734">
        <v>95749</v>
      </c>
      <c r="C2454" s="1994" t="s">
        <v>3418</v>
      </c>
      <c r="D2454" s="1993" t="s">
        <v>28</v>
      </c>
      <c r="E2454" s="2002">
        <f t="shared" si="76"/>
        <v>22.34</v>
      </c>
      <c r="F2454" s="2078">
        <f t="shared" si="77"/>
        <v>95749</v>
      </c>
      <c r="G2454" s="1529"/>
      <c r="H2454" s="2002">
        <v>21.25</v>
      </c>
      <c r="I2454" s="2002">
        <v>22.34</v>
      </c>
      <c r="J2454" s="1992"/>
    </row>
    <row r="2455" spans="2:10" ht="30">
      <c r="B2455" s="1733">
        <v>95750</v>
      </c>
      <c r="C2455" s="2004" t="s">
        <v>3419</v>
      </c>
      <c r="D2455" s="2003" t="s">
        <v>28</v>
      </c>
      <c r="E2455" s="2005">
        <f t="shared" si="76"/>
        <v>26.5</v>
      </c>
      <c r="F2455" s="2078">
        <f t="shared" si="77"/>
        <v>95750</v>
      </c>
      <c r="G2455" s="1529"/>
      <c r="H2455" s="2005">
        <v>25.31</v>
      </c>
      <c r="I2455" s="2005">
        <v>26.5</v>
      </c>
      <c r="J2455" s="1992"/>
    </row>
    <row r="2456" spans="2:10" ht="30">
      <c r="B2456" s="1734">
        <v>95751</v>
      </c>
      <c r="C2456" s="1994" t="s">
        <v>3420</v>
      </c>
      <c r="D2456" s="1993" t="s">
        <v>28</v>
      </c>
      <c r="E2456" s="2002">
        <f t="shared" si="76"/>
        <v>40.869999999999997</v>
      </c>
      <c r="F2456" s="2078">
        <f t="shared" si="77"/>
        <v>95751</v>
      </c>
      <c r="G2456" s="1529"/>
      <c r="H2456" s="2002">
        <v>39.54</v>
      </c>
      <c r="I2456" s="2002">
        <v>40.869999999999997</v>
      </c>
      <c r="J2456" s="1992"/>
    </row>
    <row r="2457" spans="2:10" ht="30">
      <c r="B2457" s="1733">
        <v>95752</v>
      </c>
      <c r="C2457" s="2004" t="s">
        <v>3421</v>
      </c>
      <c r="D2457" s="2003" t="s">
        <v>28</v>
      </c>
      <c r="E2457" s="2005">
        <f t="shared" si="76"/>
        <v>43.5</v>
      </c>
      <c r="F2457" s="2078">
        <f t="shared" si="77"/>
        <v>95752</v>
      </c>
      <c r="G2457" s="1529"/>
      <c r="H2457" s="2005">
        <v>42</v>
      </c>
      <c r="I2457" s="2005">
        <v>43.5</v>
      </c>
      <c r="J2457" s="1992"/>
    </row>
    <row r="2458" spans="2:10">
      <c r="B2458" s="1734">
        <v>72259</v>
      </c>
      <c r="C2458" s="1994" t="s">
        <v>3422</v>
      </c>
      <c r="D2458" s="1993" t="s">
        <v>29</v>
      </c>
      <c r="E2458" s="2002">
        <f t="shared" si="76"/>
        <v>13.61</v>
      </c>
      <c r="F2458" s="2078">
        <f t="shared" si="77"/>
        <v>72259</v>
      </c>
      <c r="G2458" s="1529"/>
      <c r="H2458" s="2002">
        <v>12.52</v>
      </c>
      <c r="I2458" s="2002">
        <v>13.61</v>
      </c>
      <c r="J2458" s="1992"/>
    </row>
    <row r="2459" spans="2:10">
      <c r="B2459" s="1733">
        <v>72260</v>
      </c>
      <c r="C2459" s="2004" t="s">
        <v>3423</v>
      </c>
      <c r="D2459" s="2003" t="s">
        <v>29</v>
      </c>
      <c r="E2459" s="2005">
        <f t="shared" si="76"/>
        <v>13.55</v>
      </c>
      <c r="F2459" s="2078">
        <f t="shared" si="77"/>
        <v>72260</v>
      </c>
      <c r="G2459" s="1529"/>
      <c r="H2459" s="2005">
        <v>12.46</v>
      </c>
      <c r="I2459" s="2005">
        <v>13.55</v>
      </c>
      <c r="J2459" s="1992"/>
    </row>
    <row r="2460" spans="2:10">
      <c r="B2460" s="1734">
        <v>72261</v>
      </c>
      <c r="C2460" s="1994" t="s">
        <v>3424</v>
      </c>
      <c r="D2460" s="1993" t="s">
        <v>29</v>
      </c>
      <c r="E2460" s="2002">
        <f t="shared" si="76"/>
        <v>14.3</v>
      </c>
      <c r="F2460" s="2078">
        <f t="shared" si="77"/>
        <v>72261</v>
      </c>
      <c r="G2460" s="1529"/>
      <c r="H2460" s="2002">
        <v>13.21</v>
      </c>
      <c r="I2460" s="2002">
        <v>14.3</v>
      </c>
      <c r="J2460" s="1992"/>
    </row>
    <row r="2461" spans="2:10">
      <c r="B2461" s="1733">
        <v>72262</v>
      </c>
      <c r="C2461" s="2004" t="s">
        <v>3425</v>
      </c>
      <c r="D2461" s="2003" t="s">
        <v>29</v>
      </c>
      <c r="E2461" s="2005">
        <f t="shared" si="76"/>
        <v>14.36</v>
      </c>
      <c r="F2461" s="2078">
        <f t="shared" si="77"/>
        <v>72262</v>
      </c>
      <c r="G2461" s="1529"/>
      <c r="H2461" s="2005">
        <v>13.27</v>
      </c>
      <c r="I2461" s="2005">
        <v>14.36</v>
      </c>
      <c r="J2461" s="1992"/>
    </row>
    <row r="2462" spans="2:10">
      <c r="B2462" s="1734">
        <v>72263</v>
      </c>
      <c r="C2462" s="1994" t="s">
        <v>3426</v>
      </c>
      <c r="D2462" s="1993" t="s">
        <v>29</v>
      </c>
      <c r="E2462" s="2002">
        <f t="shared" si="76"/>
        <v>19.29</v>
      </c>
      <c r="F2462" s="2078">
        <f t="shared" si="77"/>
        <v>72263</v>
      </c>
      <c r="G2462" s="1529"/>
      <c r="H2462" s="2002">
        <v>17.84</v>
      </c>
      <c r="I2462" s="2002">
        <v>19.29</v>
      </c>
      <c r="J2462" s="1992"/>
    </row>
    <row r="2463" spans="2:10">
      <c r="B2463" s="1733">
        <v>72264</v>
      </c>
      <c r="C2463" s="2004" t="s">
        <v>3427</v>
      </c>
      <c r="D2463" s="2003" t="s">
        <v>29</v>
      </c>
      <c r="E2463" s="2005">
        <f t="shared" si="76"/>
        <v>19.45</v>
      </c>
      <c r="F2463" s="2078">
        <f t="shared" si="77"/>
        <v>72264</v>
      </c>
      <c r="G2463" s="1529"/>
      <c r="H2463" s="2005">
        <v>18</v>
      </c>
      <c r="I2463" s="2005">
        <v>19.45</v>
      </c>
      <c r="J2463" s="1992"/>
    </row>
    <row r="2464" spans="2:10">
      <c r="B2464" s="1734">
        <v>72265</v>
      </c>
      <c r="C2464" s="1994" t="s">
        <v>3428</v>
      </c>
      <c r="D2464" s="1993" t="s">
        <v>29</v>
      </c>
      <c r="E2464" s="2002">
        <f t="shared" si="76"/>
        <v>23.33</v>
      </c>
      <c r="F2464" s="2078">
        <f t="shared" si="77"/>
        <v>72265</v>
      </c>
      <c r="G2464" s="1529"/>
      <c r="H2464" s="2002">
        <v>21.88</v>
      </c>
      <c r="I2464" s="2002">
        <v>23.33</v>
      </c>
      <c r="J2464" s="1992"/>
    </row>
    <row r="2465" spans="2:10">
      <c r="B2465" s="1733">
        <v>72266</v>
      </c>
      <c r="C2465" s="2004" t="s">
        <v>3429</v>
      </c>
      <c r="D2465" s="2003" t="s">
        <v>29</v>
      </c>
      <c r="E2465" s="2005">
        <f t="shared" si="76"/>
        <v>31.26</v>
      </c>
      <c r="F2465" s="2078">
        <f t="shared" si="77"/>
        <v>72266</v>
      </c>
      <c r="G2465" s="1529"/>
      <c r="H2465" s="2005">
        <v>29.44</v>
      </c>
      <c r="I2465" s="2005">
        <v>31.26</v>
      </c>
      <c r="J2465" s="1992"/>
    </row>
    <row r="2466" spans="2:10">
      <c r="B2466" s="1734">
        <v>72267</v>
      </c>
      <c r="C2466" s="1994" t="s">
        <v>3430</v>
      </c>
      <c r="D2466" s="1993" t="s">
        <v>29</v>
      </c>
      <c r="E2466" s="2002">
        <f t="shared" si="76"/>
        <v>31.53</v>
      </c>
      <c r="F2466" s="2078">
        <f t="shared" si="77"/>
        <v>72267</v>
      </c>
      <c r="G2466" s="1529"/>
      <c r="H2466" s="2002">
        <v>29.71</v>
      </c>
      <c r="I2466" s="2002">
        <v>31.53</v>
      </c>
      <c r="J2466" s="1992"/>
    </row>
    <row r="2467" spans="2:10">
      <c r="B2467" s="1733">
        <v>72268</v>
      </c>
      <c r="C2467" s="2004" t="s">
        <v>3431</v>
      </c>
      <c r="D2467" s="2003" t="s">
        <v>29</v>
      </c>
      <c r="E2467" s="2005">
        <f t="shared" si="76"/>
        <v>32.799999999999997</v>
      </c>
      <c r="F2467" s="2078">
        <f t="shared" si="77"/>
        <v>72268</v>
      </c>
      <c r="G2467" s="1529"/>
      <c r="H2467" s="2005">
        <v>30.98</v>
      </c>
      <c r="I2467" s="2005">
        <v>32.799999999999997</v>
      </c>
      <c r="J2467" s="1992"/>
    </row>
    <row r="2468" spans="2:10">
      <c r="B2468" s="1734">
        <v>72269</v>
      </c>
      <c r="C2468" s="1994" t="s">
        <v>3432</v>
      </c>
      <c r="D2468" s="1993" t="s">
        <v>29</v>
      </c>
      <c r="E2468" s="2002">
        <f t="shared" si="76"/>
        <v>37.54</v>
      </c>
      <c r="F2468" s="2078">
        <f t="shared" si="77"/>
        <v>72269</v>
      </c>
      <c r="G2468" s="1529"/>
      <c r="H2468" s="2002">
        <v>35.72</v>
      </c>
      <c r="I2468" s="2002">
        <v>37.54</v>
      </c>
      <c r="J2468" s="1992"/>
    </row>
    <row r="2469" spans="2:10">
      <c r="B2469" s="1733">
        <v>72270</v>
      </c>
      <c r="C2469" s="2004" t="s">
        <v>3433</v>
      </c>
      <c r="D2469" s="2003" t="s">
        <v>29</v>
      </c>
      <c r="E2469" s="2005">
        <f t="shared" si="76"/>
        <v>46.45</v>
      </c>
      <c r="F2469" s="2078">
        <f t="shared" si="77"/>
        <v>72270</v>
      </c>
      <c r="G2469" s="1529"/>
      <c r="H2469" s="2005">
        <v>44.63</v>
      </c>
      <c r="I2469" s="2005">
        <v>46.45</v>
      </c>
      <c r="J2469" s="1992"/>
    </row>
    <row r="2470" spans="2:10">
      <c r="B2470" s="1734">
        <v>72271</v>
      </c>
      <c r="C2470" s="1994" t="s">
        <v>3434</v>
      </c>
      <c r="D2470" s="1993" t="s">
        <v>29</v>
      </c>
      <c r="E2470" s="2002">
        <f t="shared" si="76"/>
        <v>11.17</v>
      </c>
      <c r="F2470" s="2078">
        <f t="shared" si="77"/>
        <v>72271</v>
      </c>
      <c r="G2470" s="1529"/>
      <c r="H2470" s="2002">
        <v>10.45</v>
      </c>
      <c r="I2470" s="2002">
        <v>11.17</v>
      </c>
      <c r="J2470" s="1992"/>
    </row>
    <row r="2471" spans="2:10">
      <c r="B2471" s="1733">
        <v>72272</v>
      </c>
      <c r="C2471" s="2004" t="s">
        <v>3435</v>
      </c>
      <c r="D2471" s="2003" t="s">
        <v>29</v>
      </c>
      <c r="E2471" s="2005">
        <f t="shared" si="76"/>
        <v>12.45</v>
      </c>
      <c r="F2471" s="2078">
        <f t="shared" si="77"/>
        <v>72272</v>
      </c>
      <c r="G2471" s="1529"/>
      <c r="H2471" s="2005">
        <v>11.73</v>
      </c>
      <c r="I2471" s="2005">
        <v>12.45</v>
      </c>
      <c r="J2471" s="1992"/>
    </row>
    <row r="2472" spans="2:10">
      <c r="B2472" s="1734" t="s">
        <v>5743</v>
      </c>
      <c r="C2472" s="1994" t="s">
        <v>3436</v>
      </c>
      <c r="D2472" s="1993" t="s">
        <v>29</v>
      </c>
      <c r="E2472" s="2002">
        <f t="shared" si="76"/>
        <v>33.75</v>
      </c>
      <c r="F2472" s="2078" t="str">
        <f t="shared" si="77"/>
        <v>73782/002</v>
      </c>
      <c r="G2472" s="1529"/>
      <c r="H2472" s="2002">
        <v>30.85</v>
      </c>
      <c r="I2472" s="2002">
        <v>33.75</v>
      </c>
      <c r="J2472" s="1992"/>
    </row>
    <row r="2473" spans="2:10">
      <c r="B2473" s="1733" t="s">
        <v>5744</v>
      </c>
      <c r="C2473" s="2004" t="s">
        <v>3437</v>
      </c>
      <c r="D2473" s="2003" t="s">
        <v>29</v>
      </c>
      <c r="E2473" s="2005">
        <f t="shared" si="76"/>
        <v>52.19</v>
      </c>
      <c r="F2473" s="2078" t="str">
        <f t="shared" si="77"/>
        <v>73782/003</v>
      </c>
      <c r="G2473" s="1529"/>
      <c r="H2473" s="2005">
        <v>47.84</v>
      </c>
      <c r="I2473" s="2005">
        <v>52.19</v>
      </c>
      <c r="J2473" s="1992"/>
    </row>
    <row r="2474" spans="2:10" ht="30">
      <c r="B2474" s="1734" t="s">
        <v>5745</v>
      </c>
      <c r="C2474" s="1994" t="s">
        <v>3438</v>
      </c>
      <c r="D2474" s="1993" t="s">
        <v>29</v>
      </c>
      <c r="E2474" s="2002">
        <f t="shared" si="76"/>
        <v>120.18</v>
      </c>
      <c r="F2474" s="2078" t="str">
        <f t="shared" si="77"/>
        <v>73782/004</v>
      </c>
      <c r="G2474" s="1529"/>
      <c r="H2474" s="2002">
        <v>115.1</v>
      </c>
      <c r="I2474" s="2002">
        <v>120.18</v>
      </c>
      <c r="J2474" s="1992"/>
    </row>
    <row r="2475" spans="2:10">
      <c r="B2475" s="1733" t="s">
        <v>5746</v>
      </c>
      <c r="C2475" s="2004" t="s">
        <v>1291</v>
      </c>
      <c r="D2475" s="2003" t="s">
        <v>29</v>
      </c>
      <c r="E2475" s="2005">
        <f t="shared" si="76"/>
        <v>20.8</v>
      </c>
      <c r="F2475" s="2078" t="str">
        <f t="shared" si="77"/>
        <v>73782/005</v>
      </c>
      <c r="G2475" s="1529"/>
      <c r="H2475" s="2005">
        <v>18.98</v>
      </c>
      <c r="I2475" s="2005">
        <v>20.8</v>
      </c>
      <c r="J2475" s="1992"/>
    </row>
    <row r="2476" spans="2:10" ht="30">
      <c r="B2476" s="1734">
        <v>83377</v>
      </c>
      <c r="C2476" s="1994" t="s">
        <v>3439</v>
      </c>
      <c r="D2476" s="1993" t="s">
        <v>29</v>
      </c>
      <c r="E2476" s="2002">
        <f t="shared" si="76"/>
        <v>9.93</v>
      </c>
      <c r="F2476" s="2078">
        <f t="shared" si="77"/>
        <v>83377</v>
      </c>
      <c r="G2476" s="1529"/>
      <c r="H2476" s="2002">
        <v>9.7899999999999991</v>
      </c>
      <c r="I2476" s="2002">
        <v>9.93</v>
      </c>
      <c r="J2476" s="1992"/>
    </row>
    <row r="2477" spans="2:10" ht="30">
      <c r="B2477" s="1733">
        <v>91874</v>
      </c>
      <c r="C2477" s="2004" t="s">
        <v>3440</v>
      </c>
      <c r="D2477" s="2003" t="s">
        <v>29</v>
      </c>
      <c r="E2477" s="2005">
        <f t="shared" si="76"/>
        <v>3.53</v>
      </c>
      <c r="F2477" s="2078">
        <f t="shared" si="77"/>
        <v>91874</v>
      </c>
      <c r="G2477" s="1529"/>
      <c r="H2477" s="2005">
        <v>3.23</v>
      </c>
      <c r="I2477" s="2005">
        <v>3.53</v>
      </c>
      <c r="J2477" s="1992"/>
    </row>
    <row r="2478" spans="2:10" ht="30">
      <c r="B2478" s="1734">
        <v>91875</v>
      </c>
      <c r="C2478" s="1994" t="s">
        <v>3441</v>
      </c>
      <c r="D2478" s="1993" t="s">
        <v>29</v>
      </c>
      <c r="E2478" s="2002">
        <f t="shared" si="76"/>
        <v>4.66</v>
      </c>
      <c r="F2478" s="2078">
        <f t="shared" si="77"/>
        <v>91875</v>
      </c>
      <c r="G2478" s="1529"/>
      <c r="H2478" s="2002">
        <v>4.28</v>
      </c>
      <c r="I2478" s="2002">
        <v>4.66</v>
      </c>
      <c r="J2478" s="1992"/>
    </row>
    <row r="2479" spans="2:10" ht="30">
      <c r="B2479" s="1733">
        <v>91876</v>
      </c>
      <c r="C2479" s="2004" t="s">
        <v>3442</v>
      </c>
      <c r="D2479" s="2003" t="s">
        <v>29</v>
      </c>
      <c r="E2479" s="2005">
        <f t="shared" si="76"/>
        <v>6.14</v>
      </c>
      <c r="F2479" s="2078">
        <f t="shared" si="77"/>
        <v>91876</v>
      </c>
      <c r="G2479" s="1529"/>
      <c r="H2479" s="2005">
        <v>5.64</v>
      </c>
      <c r="I2479" s="2005">
        <v>6.14</v>
      </c>
      <c r="J2479" s="1992"/>
    </row>
    <row r="2480" spans="2:10" ht="30">
      <c r="B2480" s="1734">
        <v>91877</v>
      </c>
      <c r="C2480" s="1994" t="s">
        <v>951</v>
      </c>
      <c r="D2480" s="1993" t="s">
        <v>29</v>
      </c>
      <c r="E2480" s="2002">
        <f t="shared" si="76"/>
        <v>8.11</v>
      </c>
      <c r="F2480" s="2078">
        <f t="shared" si="77"/>
        <v>91877</v>
      </c>
      <c r="G2480" s="1529"/>
      <c r="H2480" s="2002">
        <v>7.48</v>
      </c>
      <c r="I2480" s="2002">
        <v>8.11</v>
      </c>
      <c r="J2480" s="1992"/>
    </row>
    <row r="2481" spans="2:10" ht="30">
      <c r="B2481" s="1733">
        <v>91878</v>
      </c>
      <c r="C2481" s="2004" t="s">
        <v>3443</v>
      </c>
      <c r="D2481" s="2003" t="s">
        <v>29</v>
      </c>
      <c r="E2481" s="2005">
        <f t="shared" si="76"/>
        <v>4.57</v>
      </c>
      <c r="F2481" s="2078">
        <f t="shared" si="77"/>
        <v>91878</v>
      </c>
      <c r="G2481" s="1529"/>
      <c r="H2481" s="2005">
        <v>4.17</v>
      </c>
      <c r="I2481" s="2005">
        <v>4.57</v>
      </c>
      <c r="J2481" s="1992"/>
    </row>
    <row r="2482" spans="2:10" ht="30">
      <c r="B2482" s="1734">
        <v>91879</v>
      </c>
      <c r="C2482" s="1994" t="s">
        <v>3444</v>
      </c>
      <c r="D2482" s="1993" t="s">
        <v>29</v>
      </c>
      <c r="E2482" s="2002">
        <f t="shared" si="76"/>
        <v>5.66</v>
      </c>
      <c r="F2482" s="2078">
        <f t="shared" si="77"/>
        <v>91879</v>
      </c>
      <c r="G2482" s="1529"/>
      <c r="H2482" s="2002">
        <v>5.18</v>
      </c>
      <c r="I2482" s="2002">
        <v>5.66</v>
      </c>
      <c r="J2482" s="1992"/>
    </row>
    <row r="2483" spans="2:10" ht="30">
      <c r="B2483" s="1733">
        <v>91880</v>
      </c>
      <c r="C2483" s="2004" t="s">
        <v>3445</v>
      </c>
      <c r="D2483" s="2003" t="s">
        <v>29</v>
      </c>
      <c r="E2483" s="2005">
        <f t="shared" si="76"/>
        <v>7.18</v>
      </c>
      <c r="F2483" s="2078">
        <f t="shared" si="77"/>
        <v>91880</v>
      </c>
      <c r="G2483" s="1529"/>
      <c r="H2483" s="2005">
        <v>6.57</v>
      </c>
      <c r="I2483" s="2005">
        <v>7.18</v>
      </c>
      <c r="J2483" s="1992"/>
    </row>
    <row r="2484" spans="2:10" ht="30">
      <c r="B2484" s="1734">
        <v>91881</v>
      </c>
      <c r="C2484" s="1994" t="s">
        <v>952</v>
      </c>
      <c r="D2484" s="1993" t="s">
        <v>29</v>
      </c>
      <c r="E2484" s="2002">
        <f t="shared" si="76"/>
        <v>9.16</v>
      </c>
      <c r="F2484" s="2078">
        <f t="shared" si="77"/>
        <v>91881</v>
      </c>
      <c r="G2484" s="1529"/>
      <c r="H2484" s="2002">
        <v>8.42</v>
      </c>
      <c r="I2484" s="2002">
        <v>9.16</v>
      </c>
      <c r="J2484" s="1992"/>
    </row>
    <row r="2485" spans="2:10" ht="30">
      <c r="B2485" s="1733">
        <v>91882</v>
      </c>
      <c r="C2485" s="2004" t="s">
        <v>3446</v>
      </c>
      <c r="D2485" s="2003" t="s">
        <v>29</v>
      </c>
      <c r="E2485" s="2005">
        <f t="shared" si="76"/>
        <v>5.69</v>
      </c>
      <c r="F2485" s="2078">
        <f t="shared" si="77"/>
        <v>91882</v>
      </c>
      <c r="G2485" s="1529"/>
      <c r="H2485" s="2005">
        <v>5.16</v>
      </c>
      <c r="I2485" s="2005">
        <v>5.69</v>
      </c>
      <c r="J2485" s="1992"/>
    </row>
    <row r="2486" spans="2:10" ht="30">
      <c r="B2486" s="1734">
        <v>91884</v>
      </c>
      <c r="C2486" s="1994" t="s">
        <v>3447</v>
      </c>
      <c r="D2486" s="1993" t="s">
        <v>29</v>
      </c>
      <c r="E2486" s="2002">
        <f t="shared" si="76"/>
        <v>6.53</v>
      </c>
      <c r="F2486" s="2078">
        <f t="shared" si="77"/>
        <v>91884</v>
      </c>
      <c r="G2486" s="1529"/>
      <c r="H2486" s="2002">
        <v>5.95</v>
      </c>
      <c r="I2486" s="2002">
        <v>6.53</v>
      </c>
      <c r="J2486" s="1992"/>
    </row>
    <row r="2487" spans="2:10" ht="30">
      <c r="B2487" s="1733">
        <v>91885</v>
      </c>
      <c r="C2487" s="2004" t="s">
        <v>3448</v>
      </c>
      <c r="D2487" s="2003" t="s">
        <v>29</v>
      </c>
      <c r="E2487" s="2005">
        <f t="shared" si="76"/>
        <v>7.69</v>
      </c>
      <c r="F2487" s="2078">
        <f t="shared" si="77"/>
        <v>91885</v>
      </c>
      <c r="G2487" s="1529"/>
      <c r="H2487" s="2005">
        <v>7.02</v>
      </c>
      <c r="I2487" s="2005">
        <v>7.69</v>
      </c>
      <c r="J2487" s="1992"/>
    </row>
    <row r="2488" spans="2:10" ht="30">
      <c r="B2488" s="1734">
        <v>91886</v>
      </c>
      <c r="C2488" s="1994" t="s">
        <v>3449</v>
      </c>
      <c r="D2488" s="1993" t="s">
        <v>29</v>
      </c>
      <c r="E2488" s="2002">
        <f t="shared" si="76"/>
        <v>9.26</v>
      </c>
      <c r="F2488" s="2078">
        <f t="shared" si="77"/>
        <v>91886</v>
      </c>
      <c r="G2488" s="1529"/>
      <c r="H2488" s="2002">
        <v>8.51</v>
      </c>
      <c r="I2488" s="2002">
        <v>9.26</v>
      </c>
      <c r="J2488" s="1992"/>
    </row>
    <row r="2489" spans="2:10" ht="30">
      <c r="B2489" s="1733">
        <v>91887</v>
      </c>
      <c r="C2489" s="2004" t="s">
        <v>3450</v>
      </c>
      <c r="D2489" s="2003" t="s">
        <v>29</v>
      </c>
      <c r="E2489" s="2005">
        <f t="shared" si="76"/>
        <v>6.38</v>
      </c>
      <c r="F2489" s="2078">
        <f t="shared" si="77"/>
        <v>91887</v>
      </c>
      <c r="G2489" s="1529"/>
      <c r="H2489" s="2005">
        <v>5.92</v>
      </c>
      <c r="I2489" s="2005">
        <v>6.38</v>
      </c>
      <c r="J2489" s="1992"/>
    </row>
    <row r="2490" spans="2:10" ht="30">
      <c r="B2490" s="1734">
        <v>91889</v>
      </c>
      <c r="C2490" s="1994" t="s">
        <v>3451</v>
      </c>
      <c r="D2490" s="1993" t="s">
        <v>29</v>
      </c>
      <c r="E2490" s="2002">
        <f t="shared" si="76"/>
        <v>6.17</v>
      </c>
      <c r="F2490" s="2078">
        <f t="shared" si="77"/>
        <v>91889</v>
      </c>
      <c r="G2490" s="1529"/>
      <c r="H2490" s="2002">
        <v>5.71</v>
      </c>
      <c r="I2490" s="2002">
        <v>6.17</v>
      </c>
      <c r="J2490" s="1992"/>
    </row>
    <row r="2491" spans="2:10" ht="30">
      <c r="B2491" s="1733">
        <v>91890</v>
      </c>
      <c r="C2491" s="2004" t="s">
        <v>3452</v>
      </c>
      <c r="D2491" s="2003" t="s">
        <v>29</v>
      </c>
      <c r="E2491" s="2005">
        <f t="shared" si="76"/>
        <v>7.65</v>
      </c>
      <c r="F2491" s="2078">
        <f t="shared" si="77"/>
        <v>91890</v>
      </c>
      <c r="G2491" s="1529"/>
      <c r="H2491" s="2005">
        <v>7.07</v>
      </c>
      <c r="I2491" s="2005">
        <v>7.65</v>
      </c>
      <c r="J2491" s="1992"/>
    </row>
    <row r="2492" spans="2:10" ht="30">
      <c r="B2492" s="1734">
        <v>91892</v>
      </c>
      <c r="C2492" s="1994" t="s">
        <v>3453</v>
      </c>
      <c r="D2492" s="1993" t="s">
        <v>29</v>
      </c>
      <c r="E2492" s="2002">
        <f t="shared" si="76"/>
        <v>9.0299999999999994</v>
      </c>
      <c r="F2492" s="2078">
        <f t="shared" si="77"/>
        <v>91892</v>
      </c>
      <c r="G2492" s="1529"/>
      <c r="H2492" s="2002">
        <v>8.4499999999999993</v>
      </c>
      <c r="I2492" s="2002">
        <v>9.0299999999999994</v>
      </c>
      <c r="J2492" s="1992"/>
    </row>
    <row r="2493" spans="2:10" ht="30">
      <c r="B2493" s="1733">
        <v>91893</v>
      </c>
      <c r="C2493" s="2004" t="s">
        <v>3454</v>
      </c>
      <c r="D2493" s="2003" t="s">
        <v>29</v>
      </c>
      <c r="E2493" s="2005">
        <f t="shared" si="76"/>
        <v>10.4</v>
      </c>
      <c r="F2493" s="2078">
        <f t="shared" si="77"/>
        <v>91893</v>
      </c>
      <c r="G2493" s="1529"/>
      <c r="H2493" s="2005">
        <v>9.65</v>
      </c>
      <c r="I2493" s="2005">
        <v>10.4</v>
      </c>
      <c r="J2493" s="1992"/>
    </row>
    <row r="2494" spans="2:10" ht="30">
      <c r="B2494" s="1734">
        <v>91896</v>
      </c>
      <c r="C2494" s="1994" t="s">
        <v>953</v>
      </c>
      <c r="D2494" s="1993" t="s">
        <v>29</v>
      </c>
      <c r="E2494" s="2002">
        <f t="shared" si="76"/>
        <v>12.76</v>
      </c>
      <c r="F2494" s="2078">
        <f t="shared" si="77"/>
        <v>91896</v>
      </c>
      <c r="G2494" s="1529"/>
      <c r="H2494" s="2002">
        <v>11.8</v>
      </c>
      <c r="I2494" s="2002">
        <v>12.76</v>
      </c>
      <c r="J2494" s="1992"/>
    </row>
    <row r="2495" spans="2:10" ht="30">
      <c r="B2495" s="1733">
        <v>91898</v>
      </c>
      <c r="C2495" s="2004" t="s">
        <v>3455</v>
      </c>
      <c r="D2495" s="2003" t="s">
        <v>29</v>
      </c>
      <c r="E2495" s="2005">
        <f t="shared" si="76"/>
        <v>14.26</v>
      </c>
      <c r="F2495" s="2078">
        <f t="shared" si="77"/>
        <v>91898</v>
      </c>
      <c r="G2495" s="1529"/>
      <c r="H2495" s="2005">
        <v>13.3</v>
      </c>
      <c r="I2495" s="2005">
        <v>14.26</v>
      </c>
      <c r="J2495" s="1992"/>
    </row>
    <row r="2496" spans="2:10" ht="30">
      <c r="B2496" s="1734">
        <v>91899</v>
      </c>
      <c r="C2496" s="1994" t="s">
        <v>3456</v>
      </c>
      <c r="D2496" s="1993" t="s">
        <v>29</v>
      </c>
      <c r="E2496" s="2002">
        <f t="shared" si="76"/>
        <v>7.88</v>
      </c>
      <c r="F2496" s="2078">
        <f t="shared" si="77"/>
        <v>91899</v>
      </c>
      <c r="G2496" s="1529"/>
      <c r="H2496" s="2002">
        <v>7.28</v>
      </c>
      <c r="I2496" s="2002">
        <v>7.88</v>
      </c>
      <c r="J2496" s="1992"/>
    </row>
    <row r="2497" spans="2:10" ht="30">
      <c r="B2497" s="1733">
        <v>91901</v>
      </c>
      <c r="C2497" s="2004" t="s">
        <v>3457</v>
      </c>
      <c r="D2497" s="2003" t="s">
        <v>29</v>
      </c>
      <c r="E2497" s="2005">
        <f t="shared" si="76"/>
        <v>7.67</v>
      </c>
      <c r="F2497" s="2078">
        <f t="shared" si="77"/>
        <v>91901</v>
      </c>
      <c r="G2497" s="1529"/>
      <c r="H2497" s="2005">
        <v>7.07</v>
      </c>
      <c r="I2497" s="2005">
        <v>7.67</v>
      </c>
      <c r="J2497" s="1992"/>
    </row>
    <row r="2498" spans="2:10" ht="30">
      <c r="B2498" s="1734">
        <v>91902</v>
      </c>
      <c r="C2498" s="1994" t="s">
        <v>3458</v>
      </c>
      <c r="D2498" s="1993" t="s">
        <v>29</v>
      </c>
      <c r="E2498" s="2002">
        <f t="shared" si="76"/>
        <v>9.16</v>
      </c>
      <c r="F2498" s="2078">
        <f t="shared" si="77"/>
        <v>91902</v>
      </c>
      <c r="G2498" s="1529"/>
      <c r="H2498" s="2002">
        <v>8.43</v>
      </c>
      <c r="I2498" s="2002">
        <v>9.16</v>
      </c>
      <c r="J2498" s="1992"/>
    </row>
    <row r="2499" spans="2:10" ht="30">
      <c r="B2499" s="1733">
        <v>91904</v>
      </c>
      <c r="C2499" s="2004" t="s">
        <v>3459</v>
      </c>
      <c r="D2499" s="2003" t="s">
        <v>29</v>
      </c>
      <c r="E2499" s="2005">
        <f t="shared" ref="E2499:E2562" si="78">IF($K$2=$H$1,H2499,I2499)</f>
        <v>10.54</v>
      </c>
      <c r="F2499" s="2078">
        <f t="shared" ref="F2499:F2562" si="79">IF(LEN($B2499)=7,CONCATENATE(MID($B2499,1,6),"00",RIGHT($B2499,1)),IF(LEN($B2499)=8,CONCATENATE(MID($B2499,1,6),"0",RIGHT($B2499,2)),$B2499))</f>
        <v>91904</v>
      </c>
      <c r="G2499" s="1529"/>
      <c r="H2499" s="2005">
        <v>9.81</v>
      </c>
      <c r="I2499" s="2005">
        <v>10.54</v>
      </c>
      <c r="J2499" s="1992"/>
    </row>
    <row r="2500" spans="2:10" ht="30">
      <c r="B2500" s="1734">
        <v>91905</v>
      </c>
      <c r="C2500" s="1994" t="s">
        <v>3460</v>
      </c>
      <c r="D2500" s="1993" t="s">
        <v>29</v>
      </c>
      <c r="E2500" s="2002">
        <f t="shared" si="78"/>
        <v>11.92</v>
      </c>
      <c r="F2500" s="2078">
        <f t="shared" si="79"/>
        <v>91905</v>
      </c>
      <c r="G2500" s="1529"/>
      <c r="H2500" s="2002">
        <v>11</v>
      </c>
      <c r="I2500" s="2002">
        <v>11.92</v>
      </c>
      <c r="J2500" s="1992"/>
    </row>
    <row r="2501" spans="2:10" ht="30">
      <c r="B2501" s="1733">
        <v>91908</v>
      </c>
      <c r="C2501" s="2004" t="s">
        <v>3461</v>
      </c>
      <c r="D2501" s="2003" t="s">
        <v>29</v>
      </c>
      <c r="E2501" s="2005">
        <f t="shared" si="78"/>
        <v>14.3</v>
      </c>
      <c r="F2501" s="2078">
        <f t="shared" si="79"/>
        <v>91908</v>
      </c>
      <c r="G2501" s="1529"/>
      <c r="H2501" s="2005">
        <v>13.19</v>
      </c>
      <c r="I2501" s="2005">
        <v>14.3</v>
      </c>
      <c r="J2501" s="1992"/>
    </row>
    <row r="2502" spans="2:10" ht="30">
      <c r="B2502" s="1734">
        <v>91910</v>
      </c>
      <c r="C2502" s="1994" t="s">
        <v>3462</v>
      </c>
      <c r="D2502" s="1993" t="s">
        <v>29</v>
      </c>
      <c r="E2502" s="2002">
        <f t="shared" si="78"/>
        <v>15.8</v>
      </c>
      <c r="F2502" s="2078">
        <f t="shared" si="79"/>
        <v>91910</v>
      </c>
      <c r="G2502" s="1529"/>
      <c r="H2502" s="2002">
        <v>14.69</v>
      </c>
      <c r="I2502" s="2002">
        <v>15.8</v>
      </c>
      <c r="J2502" s="1992"/>
    </row>
    <row r="2503" spans="2:10" ht="30">
      <c r="B2503" s="1733">
        <v>91911</v>
      </c>
      <c r="C2503" s="2004" t="s">
        <v>3463</v>
      </c>
      <c r="D2503" s="2003" t="s">
        <v>29</v>
      </c>
      <c r="E2503" s="2005">
        <f t="shared" si="78"/>
        <v>9.61</v>
      </c>
      <c r="F2503" s="2078">
        <f t="shared" si="79"/>
        <v>91911</v>
      </c>
      <c r="G2503" s="1529"/>
      <c r="H2503" s="2005">
        <v>8.83</v>
      </c>
      <c r="I2503" s="2005">
        <v>9.61</v>
      </c>
      <c r="J2503" s="1992"/>
    </row>
    <row r="2504" spans="2:10" ht="30">
      <c r="B2504" s="1734">
        <v>91913</v>
      </c>
      <c r="C2504" s="1994" t="s">
        <v>1623</v>
      </c>
      <c r="D2504" s="1993" t="s">
        <v>29</v>
      </c>
      <c r="E2504" s="2002">
        <f t="shared" si="78"/>
        <v>9.4</v>
      </c>
      <c r="F2504" s="2078">
        <f t="shared" si="79"/>
        <v>91913</v>
      </c>
      <c r="G2504" s="1529"/>
      <c r="H2504" s="2002">
        <v>8.6199999999999992</v>
      </c>
      <c r="I2504" s="2002">
        <v>9.4</v>
      </c>
      <c r="J2504" s="1992"/>
    </row>
    <row r="2505" spans="2:10" ht="30">
      <c r="B2505" s="1733">
        <v>91914</v>
      </c>
      <c r="C2505" s="2004" t="s">
        <v>3464</v>
      </c>
      <c r="D2505" s="2003" t="s">
        <v>29</v>
      </c>
      <c r="E2505" s="2005">
        <f t="shared" si="78"/>
        <v>10.49</v>
      </c>
      <c r="F2505" s="2078">
        <f t="shared" si="79"/>
        <v>91914</v>
      </c>
      <c r="G2505" s="1529"/>
      <c r="H2505" s="2005">
        <v>9.6199999999999992</v>
      </c>
      <c r="I2505" s="2005">
        <v>10.49</v>
      </c>
      <c r="J2505" s="1992"/>
    </row>
    <row r="2506" spans="2:10" ht="30">
      <c r="B2506" s="1734">
        <v>91916</v>
      </c>
      <c r="C2506" s="1994" t="s">
        <v>954</v>
      </c>
      <c r="D2506" s="1993" t="s">
        <v>29</v>
      </c>
      <c r="E2506" s="2002">
        <f t="shared" si="78"/>
        <v>11.87</v>
      </c>
      <c r="F2506" s="2078">
        <f t="shared" si="79"/>
        <v>91916</v>
      </c>
      <c r="G2506" s="1529"/>
      <c r="H2506" s="2002">
        <v>11</v>
      </c>
      <c r="I2506" s="2002">
        <v>11.87</v>
      </c>
      <c r="J2506" s="1992"/>
    </row>
    <row r="2507" spans="2:10" ht="30">
      <c r="B2507" s="1733">
        <v>91917</v>
      </c>
      <c r="C2507" s="2004" t="s">
        <v>3465</v>
      </c>
      <c r="D2507" s="2003" t="s">
        <v>29</v>
      </c>
      <c r="E2507" s="2005">
        <f t="shared" si="78"/>
        <v>12.7</v>
      </c>
      <c r="F2507" s="2078">
        <f t="shared" si="79"/>
        <v>91917</v>
      </c>
      <c r="G2507" s="1529"/>
      <c r="H2507" s="2005">
        <v>11.71</v>
      </c>
      <c r="I2507" s="2005">
        <v>12.7</v>
      </c>
      <c r="J2507" s="1992"/>
    </row>
    <row r="2508" spans="2:10" ht="30">
      <c r="B2508" s="1734">
        <v>91920</v>
      </c>
      <c r="C2508" s="1994" t="s">
        <v>955</v>
      </c>
      <c r="D2508" s="1993" t="s">
        <v>29</v>
      </c>
      <c r="E2508" s="2002">
        <f t="shared" si="78"/>
        <v>14.48</v>
      </c>
      <c r="F2508" s="2078">
        <f t="shared" si="79"/>
        <v>91920</v>
      </c>
      <c r="G2508" s="1529"/>
      <c r="H2508" s="2002">
        <v>13.35</v>
      </c>
      <c r="I2508" s="2002">
        <v>14.48</v>
      </c>
      <c r="J2508" s="1992"/>
    </row>
    <row r="2509" spans="2:10" ht="30">
      <c r="B2509" s="1733">
        <v>91922</v>
      </c>
      <c r="C2509" s="2004" t="s">
        <v>3466</v>
      </c>
      <c r="D2509" s="2003" t="s">
        <v>29</v>
      </c>
      <c r="E2509" s="2005">
        <f t="shared" si="78"/>
        <v>15.98</v>
      </c>
      <c r="F2509" s="2078">
        <f t="shared" si="79"/>
        <v>91922</v>
      </c>
      <c r="G2509" s="1529"/>
      <c r="H2509" s="2005">
        <v>14.85</v>
      </c>
      <c r="I2509" s="2005">
        <v>15.98</v>
      </c>
      <c r="J2509" s="1992"/>
    </row>
    <row r="2510" spans="2:10">
      <c r="B2510" s="1734">
        <v>93013</v>
      </c>
      <c r="C2510" s="1994" t="s">
        <v>956</v>
      </c>
      <c r="D2510" s="1993" t="s">
        <v>29</v>
      </c>
      <c r="E2510" s="2002">
        <f t="shared" si="78"/>
        <v>10.51</v>
      </c>
      <c r="F2510" s="2078">
        <f t="shared" si="79"/>
        <v>93013</v>
      </c>
      <c r="G2510" s="1529"/>
      <c r="H2510" s="2002">
        <v>9.6999999999999993</v>
      </c>
      <c r="I2510" s="2002">
        <v>10.51</v>
      </c>
      <c r="J2510" s="1992"/>
    </row>
    <row r="2511" spans="2:10">
      <c r="B2511" s="1733">
        <v>93014</v>
      </c>
      <c r="C2511" s="2004" t="s">
        <v>3467</v>
      </c>
      <c r="D2511" s="2003" t="s">
        <v>29</v>
      </c>
      <c r="E2511" s="2005">
        <f t="shared" si="78"/>
        <v>12.85</v>
      </c>
      <c r="F2511" s="2078">
        <f t="shared" si="79"/>
        <v>93014</v>
      </c>
      <c r="G2511" s="1529"/>
      <c r="H2511" s="2005">
        <v>11.92</v>
      </c>
      <c r="I2511" s="2005">
        <v>12.85</v>
      </c>
      <c r="J2511" s="1992"/>
    </row>
    <row r="2512" spans="2:10">
      <c r="B2512" s="1734">
        <v>93015</v>
      </c>
      <c r="C2512" s="1994" t="s">
        <v>957</v>
      </c>
      <c r="D2512" s="1993" t="s">
        <v>29</v>
      </c>
      <c r="E2512" s="2002">
        <f t="shared" si="78"/>
        <v>19.05</v>
      </c>
      <c r="F2512" s="2078">
        <f t="shared" si="79"/>
        <v>93015</v>
      </c>
      <c r="G2512" s="1529"/>
      <c r="H2512" s="2002">
        <v>17.93</v>
      </c>
      <c r="I2512" s="2002">
        <v>19.05</v>
      </c>
      <c r="J2512" s="1992"/>
    </row>
    <row r="2513" spans="2:10">
      <c r="B2513" s="1733">
        <v>93016</v>
      </c>
      <c r="C2513" s="2004" t="s">
        <v>3468</v>
      </c>
      <c r="D2513" s="2003" t="s">
        <v>29</v>
      </c>
      <c r="E2513" s="2005">
        <f t="shared" si="78"/>
        <v>23.02</v>
      </c>
      <c r="F2513" s="2078">
        <f t="shared" si="79"/>
        <v>93016</v>
      </c>
      <c r="G2513" s="1529"/>
      <c r="H2513" s="2005">
        <v>21.77</v>
      </c>
      <c r="I2513" s="2005">
        <v>23.02</v>
      </c>
      <c r="J2513" s="1992"/>
    </row>
    <row r="2514" spans="2:10">
      <c r="B2514" s="1734">
        <v>93017</v>
      </c>
      <c r="C2514" s="1994" t="s">
        <v>3469</v>
      </c>
      <c r="D2514" s="1993" t="s">
        <v>29</v>
      </c>
      <c r="E2514" s="2002">
        <f t="shared" si="78"/>
        <v>34.159999999999997</v>
      </c>
      <c r="F2514" s="2078">
        <f t="shared" si="79"/>
        <v>93017</v>
      </c>
      <c r="G2514" s="1529"/>
      <c r="H2514" s="2002">
        <v>32.619999999999997</v>
      </c>
      <c r="I2514" s="2002">
        <v>34.159999999999997</v>
      </c>
      <c r="J2514" s="1992"/>
    </row>
    <row r="2515" spans="2:10">
      <c r="B2515" s="1733">
        <v>93018</v>
      </c>
      <c r="C2515" s="2004" t="s">
        <v>3470</v>
      </c>
      <c r="D2515" s="2003" t="s">
        <v>29</v>
      </c>
      <c r="E2515" s="2005">
        <f t="shared" si="78"/>
        <v>16.03</v>
      </c>
      <c r="F2515" s="2078">
        <f t="shared" si="79"/>
        <v>93018</v>
      </c>
      <c r="G2515" s="1529"/>
      <c r="H2515" s="2005">
        <v>14.81</v>
      </c>
      <c r="I2515" s="2005">
        <v>16.03</v>
      </c>
      <c r="J2515" s="1992"/>
    </row>
    <row r="2516" spans="2:10">
      <c r="B2516" s="1734">
        <v>93020</v>
      </c>
      <c r="C2516" s="1994" t="s">
        <v>3471</v>
      </c>
      <c r="D2516" s="1993" t="s">
        <v>29</v>
      </c>
      <c r="E2516" s="2002">
        <f t="shared" si="78"/>
        <v>20.350000000000001</v>
      </c>
      <c r="F2516" s="2078">
        <f t="shared" si="79"/>
        <v>93020</v>
      </c>
      <c r="G2516" s="1529"/>
      <c r="H2516" s="2002">
        <v>18.95</v>
      </c>
      <c r="I2516" s="2002">
        <v>20.350000000000001</v>
      </c>
      <c r="J2516" s="1992"/>
    </row>
    <row r="2517" spans="2:10">
      <c r="B2517" s="1733">
        <v>93022</v>
      </c>
      <c r="C2517" s="2004" t="s">
        <v>3472</v>
      </c>
      <c r="D2517" s="2003" t="s">
        <v>29</v>
      </c>
      <c r="E2517" s="2005">
        <f t="shared" si="78"/>
        <v>33.130000000000003</v>
      </c>
      <c r="F2517" s="2078">
        <f t="shared" si="79"/>
        <v>93022</v>
      </c>
      <c r="G2517" s="1529"/>
      <c r="H2517" s="2005">
        <v>31.45</v>
      </c>
      <c r="I2517" s="2005">
        <v>33.130000000000003</v>
      </c>
      <c r="J2517" s="1992"/>
    </row>
    <row r="2518" spans="2:10">
      <c r="B2518" s="1734">
        <v>93024</v>
      </c>
      <c r="C2518" s="1994" t="s">
        <v>3473</v>
      </c>
      <c r="D2518" s="1993" t="s">
        <v>29</v>
      </c>
      <c r="E2518" s="2002">
        <f t="shared" si="78"/>
        <v>34.950000000000003</v>
      </c>
      <c r="F2518" s="2078">
        <f t="shared" si="79"/>
        <v>93024</v>
      </c>
      <c r="G2518" s="1529"/>
      <c r="H2518" s="2002">
        <v>33.090000000000003</v>
      </c>
      <c r="I2518" s="2002">
        <v>34.950000000000003</v>
      </c>
      <c r="J2518" s="1992"/>
    </row>
    <row r="2519" spans="2:10">
      <c r="B2519" s="1733">
        <v>93026</v>
      </c>
      <c r="C2519" s="2004" t="s">
        <v>3474</v>
      </c>
      <c r="D2519" s="2003" t="s">
        <v>29</v>
      </c>
      <c r="E2519" s="2005">
        <f t="shared" si="78"/>
        <v>56.16</v>
      </c>
      <c r="F2519" s="2078">
        <f t="shared" si="79"/>
        <v>93026</v>
      </c>
      <c r="G2519" s="1529"/>
      <c r="H2519" s="2005">
        <v>53.84</v>
      </c>
      <c r="I2519" s="2005">
        <v>56.16</v>
      </c>
      <c r="J2519" s="1992"/>
    </row>
    <row r="2520" spans="2:10" ht="30">
      <c r="B2520" s="1734">
        <v>95733</v>
      </c>
      <c r="C2520" s="1994" t="s">
        <v>3475</v>
      </c>
      <c r="D2520" s="1993" t="s">
        <v>29</v>
      </c>
      <c r="E2520" s="2002">
        <f t="shared" si="78"/>
        <v>4.18</v>
      </c>
      <c r="F2520" s="2078">
        <f t="shared" si="79"/>
        <v>95733</v>
      </c>
      <c r="G2520" s="1529"/>
      <c r="H2520" s="2002">
        <v>3.9</v>
      </c>
      <c r="I2520" s="2002">
        <v>4.18</v>
      </c>
      <c r="J2520" s="1992"/>
    </row>
    <row r="2521" spans="2:10" ht="30">
      <c r="B2521" s="1733">
        <v>95734</v>
      </c>
      <c r="C2521" s="2004" t="s">
        <v>3476</v>
      </c>
      <c r="D2521" s="2003" t="s">
        <v>29</v>
      </c>
      <c r="E2521" s="2005">
        <f t="shared" si="78"/>
        <v>5.56</v>
      </c>
      <c r="F2521" s="2078">
        <f t="shared" si="79"/>
        <v>95734</v>
      </c>
      <c r="G2521" s="1529"/>
      <c r="H2521" s="2005">
        <v>5.18</v>
      </c>
      <c r="I2521" s="2005">
        <v>5.56</v>
      </c>
      <c r="J2521" s="1992"/>
    </row>
    <row r="2522" spans="2:10" ht="30">
      <c r="B2522" s="1734">
        <v>95735</v>
      </c>
      <c r="C2522" s="1994" t="s">
        <v>3477</v>
      </c>
      <c r="D2522" s="1993" t="s">
        <v>29</v>
      </c>
      <c r="E2522" s="2002">
        <f t="shared" si="78"/>
        <v>4.8</v>
      </c>
      <c r="F2522" s="2078">
        <f t="shared" si="79"/>
        <v>95735</v>
      </c>
      <c r="G2522" s="1529"/>
      <c r="H2522" s="2002">
        <v>4.41</v>
      </c>
      <c r="I2522" s="2002">
        <v>4.8</v>
      </c>
      <c r="J2522" s="1992"/>
    </row>
    <row r="2523" spans="2:10" ht="30">
      <c r="B2523" s="1733">
        <v>95736</v>
      </c>
      <c r="C2523" s="2004" t="s">
        <v>3478</v>
      </c>
      <c r="D2523" s="2003" t="s">
        <v>29</v>
      </c>
      <c r="E2523" s="2005">
        <f t="shared" si="78"/>
        <v>5.59</v>
      </c>
      <c r="F2523" s="2078">
        <f t="shared" si="79"/>
        <v>95736</v>
      </c>
      <c r="G2523" s="1529"/>
      <c r="H2523" s="2005">
        <v>5.17</v>
      </c>
      <c r="I2523" s="2005">
        <v>5.59</v>
      </c>
      <c r="J2523" s="1992"/>
    </row>
    <row r="2524" spans="2:10" ht="30">
      <c r="B2524" s="1734">
        <v>95738</v>
      </c>
      <c r="C2524" s="1994" t="s">
        <v>3479</v>
      </c>
      <c r="D2524" s="1993" t="s">
        <v>29</v>
      </c>
      <c r="E2524" s="2002">
        <f t="shared" si="78"/>
        <v>6.69</v>
      </c>
      <c r="F2524" s="2078">
        <f t="shared" si="79"/>
        <v>95738</v>
      </c>
      <c r="G2524" s="1529"/>
      <c r="H2524" s="2002">
        <v>6.21</v>
      </c>
      <c r="I2524" s="2002">
        <v>6.69</v>
      </c>
      <c r="J2524" s="1992"/>
    </row>
    <row r="2525" spans="2:10" ht="30">
      <c r="B2525" s="1733">
        <v>95753</v>
      </c>
      <c r="C2525" s="2004" t="s">
        <v>3480</v>
      </c>
      <c r="D2525" s="2003" t="s">
        <v>29</v>
      </c>
      <c r="E2525" s="2005">
        <f t="shared" si="78"/>
        <v>5.61</v>
      </c>
      <c r="F2525" s="2078">
        <f t="shared" si="79"/>
        <v>95753</v>
      </c>
      <c r="G2525" s="1529"/>
      <c r="H2525" s="2005">
        <v>5.22</v>
      </c>
      <c r="I2525" s="2005">
        <v>5.61</v>
      </c>
      <c r="J2525" s="1992"/>
    </row>
    <row r="2526" spans="2:10" ht="30">
      <c r="B2526" s="1734">
        <v>95754</v>
      </c>
      <c r="C2526" s="1994" t="s">
        <v>3481</v>
      </c>
      <c r="D2526" s="1993" t="s">
        <v>29</v>
      </c>
      <c r="E2526" s="2002">
        <f t="shared" si="78"/>
        <v>6.96</v>
      </c>
      <c r="F2526" s="2078">
        <f t="shared" si="79"/>
        <v>95754</v>
      </c>
      <c r="G2526" s="1529"/>
      <c r="H2526" s="2002">
        <v>6.47</v>
      </c>
      <c r="I2526" s="2002">
        <v>6.96</v>
      </c>
      <c r="J2526" s="1992"/>
    </row>
    <row r="2527" spans="2:10" ht="30">
      <c r="B2527" s="1733">
        <v>95755</v>
      </c>
      <c r="C2527" s="2004" t="s">
        <v>3482</v>
      </c>
      <c r="D2527" s="2003" t="s">
        <v>29</v>
      </c>
      <c r="E2527" s="2005">
        <f t="shared" si="78"/>
        <v>10.09</v>
      </c>
      <c r="F2527" s="2078">
        <f t="shared" si="79"/>
        <v>95755</v>
      </c>
      <c r="G2527" s="1529"/>
      <c r="H2527" s="2005">
        <v>9.4499999999999993</v>
      </c>
      <c r="I2527" s="2005">
        <v>10.09</v>
      </c>
      <c r="J2527" s="1992"/>
    </row>
    <row r="2528" spans="2:10" ht="30">
      <c r="B2528" s="1734">
        <v>95756</v>
      </c>
      <c r="C2528" s="1994" t="s">
        <v>3483</v>
      </c>
      <c r="D2528" s="1993" t="s">
        <v>29</v>
      </c>
      <c r="E2528" s="2002">
        <f t="shared" si="78"/>
        <v>13.48</v>
      </c>
      <c r="F2528" s="2078">
        <f t="shared" si="79"/>
        <v>95756</v>
      </c>
      <c r="G2528" s="1529"/>
      <c r="H2528" s="2002">
        <v>12.67</v>
      </c>
      <c r="I2528" s="2002">
        <v>13.48</v>
      </c>
      <c r="J2528" s="1992"/>
    </row>
    <row r="2529" spans="2:10" ht="30">
      <c r="B2529" s="1733">
        <v>95757</v>
      </c>
      <c r="C2529" s="2004" t="s">
        <v>3484</v>
      </c>
      <c r="D2529" s="2003" t="s">
        <v>29</v>
      </c>
      <c r="E2529" s="2005">
        <f t="shared" si="78"/>
        <v>8.3699999999999992</v>
      </c>
      <c r="F2529" s="2078">
        <f t="shared" si="79"/>
        <v>95757</v>
      </c>
      <c r="G2529" s="1529"/>
      <c r="H2529" s="2005">
        <v>7.7</v>
      </c>
      <c r="I2529" s="2005">
        <v>8.3699999999999992</v>
      </c>
      <c r="J2529" s="1992"/>
    </row>
    <row r="2530" spans="2:10" ht="30">
      <c r="B2530" s="1734">
        <v>95758</v>
      </c>
      <c r="C2530" s="1994" t="s">
        <v>3485</v>
      </c>
      <c r="D2530" s="1993" t="s">
        <v>29</v>
      </c>
      <c r="E2530" s="2002">
        <f t="shared" si="78"/>
        <v>9.4</v>
      </c>
      <c r="F2530" s="2078">
        <f t="shared" si="79"/>
        <v>95758</v>
      </c>
      <c r="G2530" s="1529"/>
      <c r="H2530" s="2002">
        <v>8.66</v>
      </c>
      <c r="I2530" s="2002">
        <v>9.4</v>
      </c>
      <c r="J2530" s="1992"/>
    </row>
    <row r="2531" spans="2:10" ht="30">
      <c r="B2531" s="1733">
        <v>95759</v>
      </c>
      <c r="C2531" s="2004" t="s">
        <v>3486</v>
      </c>
      <c r="D2531" s="2003" t="s">
        <v>29</v>
      </c>
      <c r="E2531" s="2005">
        <f t="shared" si="78"/>
        <v>12.07</v>
      </c>
      <c r="F2531" s="2078">
        <f t="shared" si="79"/>
        <v>95759</v>
      </c>
      <c r="G2531" s="1529"/>
      <c r="H2531" s="2005">
        <v>11.23</v>
      </c>
      <c r="I2531" s="2005">
        <v>12.07</v>
      </c>
      <c r="J2531" s="1992"/>
    </row>
    <row r="2532" spans="2:10" ht="30">
      <c r="B2532" s="1734">
        <v>95760</v>
      </c>
      <c r="C2532" s="1994" t="s">
        <v>3487</v>
      </c>
      <c r="D2532" s="1993" t="s">
        <v>29</v>
      </c>
      <c r="E2532" s="2002">
        <f t="shared" si="78"/>
        <v>14.94</v>
      </c>
      <c r="F2532" s="2078">
        <f t="shared" si="79"/>
        <v>95760</v>
      </c>
      <c r="G2532" s="1529"/>
      <c r="H2532" s="2002">
        <v>13.98</v>
      </c>
      <c r="I2532" s="2002">
        <v>14.94</v>
      </c>
      <c r="J2532" s="1992"/>
    </row>
    <row r="2533" spans="2:10">
      <c r="B2533" s="1733">
        <v>72250</v>
      </c>
      <c r="C2533" s="2004" t="s">
        <v>222</v>
      </c>
      <c r="D2533" s="2003" t="s">
        <v>28</v>
      </c>
      <c r="E2533" s="2005">
        <f t="shared" si="78"/>
        <v>9.27</v>
      </c>
      <c r="F2533" s="2078">
        <f t="shared" si="79"/>
        <v>72250</v>
      </c>
      <c r="G2533" s="1529"/>
      <c r="H2533" s="2005">
        <v>8.91</v>
      </c>
      <c r="I2533" s="2005">
        <v>9.27</v>
      </c>
      <c r="J2533" s="1992"/>
    </row>
    <row r="2534" spans="2:10">
      <c r="B2534" s="1734">
        <v>72251</v>
      </c>
      <c r="C2534" s="1994" t="s">
        <v>223</v>
      </c>
      <c r="D2534" s="1993" t="s">
        <v>28</v>
      </c>
      <c r="E2534" s="2002">
        <f t="shared" si="78"/>
        <v>13.72</v>
      </c>
      <c r="F2534" s="2078">
        <f t="shared" si="79"/>
        <v>72251</v>
      </c>
      <c r="G2534" s="1529"/>
      <c r="H2534" s="2002">
        <v>13.24</v>
      </c>
      <c r="I2534" s="2002">
        <v>13.72</v>
      </c>
      <c r="J2534" s="1992"/>
    </row>
    <row r="2535" spans="2:10">
      <c r="B2535" s="1733">
        <v>72252</v>
      </c>
      <c r="C2535" s="2004" t="s">
        <v>224</v>
      </c>
      <c r="D2535" s="2003" t="s">
        <v>28</v>
      </c>
      <c r="E2535" s="2005">
        <f t="shared" si="78"/>
        <v>20.09</v>
      </c>
      <c r="F2535" s="2078">
        <f t="shared" si="79"/>
        <v>72252</v>
      </c>
      <c r="G2535" s="1529"/>
      <c r="H2535" s="2005">
        <v>19.48</v>
      </c>
      <c r="I2535" s="2005">
        <v>20.09</v>
      </c>
      <c r="J2535" s="1992"/>
    </row>
    <row r="2536" spans="2:10">
      <c r="B2536" s="1734">
        <v>72253</v>
      </c>
      <c r="C2536" s="1994" t="s">
        <v>225</v>
      </c>
      <c r="D2536" s="1993" t="s">
        <v>28</v>
      </c>
      <c r="E2536" s="2002">
        <f t="shared" si="78"/>
        <v>26.87</v>
      </c>
      <c r="F2536" s="2078">
        <f t="shared" si="79"/>
        <v>72253</v>
      </c>
      <c r="G2536" s="1529"/>
      <c r="H2536" s="2002">
        <v>26.11</v>
      </c>
      <c r="I2536" s="2002">
        <v>26.87</v>
      </c>
      <c r="J2536" s="1992"/>
    </row>
    <row r="2537" spans="2:10">
      <c r="B2537" s="1733">
        <v>72254</v>
      </c>
      <c r="C2537" s="2004" t="s">
        <v>226</v>
      </c>
      <c r="D2537" s="2003" t="s">
        <v>28</v>
      </c>
      <c r="E2537" s="2005">
        <f t="shared" si="78"/>
        <v>38.06</v>
      </c>
      <c r="F2537" s="2078">
        <f t="shared" si="79"/>
        <v>72254</v>
      </c>
      <c r="G2537" s="1529"/>
      <c r="H2537" s="2005">
        <v>36.93</v>
      </c>
      <c r="I2537" s="2005">
        <v>38.06</v>
      </c>
      <c r="J2537" s="1992"/>
    </row>
    <row r="2538" spans="2:10">
      <c r="B2538" s="1734">
        <v>72255</v>
      </c>
      <c r="C2538" s="1994" t="s">
        <v>227</v>
      </c>
      <c r="D2538" s="1993" t="s">
        <v>28</v>
      </c>
      <c r="E2538" s="2002">
        <f t="shared" si="78"/>
        <v>50.16</v>
      </c>
      <c r="F2538" s="2078">
        <f t="shared" si="79"/>
        <v>72255</v>
      </c>
      <c r="G2538" s="1529"/>
      <c r="H2538" s="2002">
        <v>48.93</v>
      </c>
      <c r="I2538" s="2002">
        <v>50.16</v>
      </c>
      <c r="J2538" s="1992"/>
    </row>
    <row r="2539" spans="2:10">
      <c r="B2539" s="1733">
        <v>72256</v>
      </c>
      <c r="C2539" s="2004" t="s">
        <v>228</v>
      </c>
      <c r="D2539" s="2003" t="s">
        <v>28</v>
      </c>
      <c r="E2539" s="2005">
        <f t="shared" si="78"/>
        <v>66.38</v>
      </c>
      <c r="F2539" s="2078">
        <f t="shared" si="79"/>
        <v>72256</v>
      </c>
      <c r="G2539" s="1529"/>
      <c r="H2539" s="2005">
        <v>65.069999999999993</v>
      </c>
      <c r="I2539" s="2005">
        <v>66.38</v>
      </c>
      <c r="J2539" s="1992"/>
    </row>
    <row r="2540" spans="2:10">
      <c r="B2540" s="1734">
        <v>72257</v>
      </c>
      <c r="C2540" s="1994" t="s">
        <v>229</v>
      </c>
      <c r="D2540" s="1993" t="s">
        <v>28</v>
      </c>
      <c r="E2540" s="2002">
        <f t="shared" si="78"/>
        <v>86.54</v>
      </c>
      <c r="F2540" s="2078">
        <f t="shared" si="79"/>
        <v>72257</v>
      </c>
      <c r="G2540" s="1529"/>
      <c r="H2540" s="2002">
        <v>84.87</v>
      </c>
      <c r="I2540" s="2002">
        <v>86.54</v>
      </c>
      <c r="J2540" s="1992"/>
    </row>
    <row r="2541" spans="2:10" ht="30">
      <c r="B2541" s="1733">
        <v>91924</v>
      </c>
      <c r="C2541" s="2004" t="s">
        <v>3488</v>
      </c>
      <c r="D2541" s="2003" t="s">
        <v>28</v>
      </c>
      <c r="E2541" s="2005">
        <f t="shared" si="78"/>
        <v>1.79</v>
      </c>
      <c r="F2541" s="2078">
        <f t="shared" si="79"/>
        <v>91924</v>
      </c>
      <c r="G2541" s="1529"/>
      <c r="H2541" s="2005">
        <v>1.7</v>
      </c>
      <c r="I2541" s="2005">
        <v>1.79</v>
      </c>
      <c r="J2541" s="1992"/>
    </row>
    <row r="2542" spans="2:10" ht="30">
      <c r="B2542" s="1734">
        <v>91925</v>
      </c>
      <c r="C2542" s="1994" t="s">
        <v>3489</v>
      </c>
      <c r="D2542" s="1993" t="s">
        <v>28</v>
      </c>
      <c r="E2542" s="2002">
        <f t="shared" si="78"/>
        <v>2.4900000000000002</v>
      </c>
      <c r="F2542" s="2078">
        <f t="shared" si="79"/>
        <v>91925</v>
      </c>
      <c r="G2542" s="1529"/>
      <c r="H2542" s="2002">
        <v>2.4</v>
      </c>
      <c r="I2542" s="2002">
        <v>2.4900000000000002</v>
      </c>
      <c r="J2542" s="1992"/>
    </row>
    <row r="2543" spans="2:10" ht="30">
      <c r="B2543" s="1733">
        <v>91926</v>
      </c>
      <c r="C2543" s="2004" t="s">
        <v>3490</v>
      </c>
      <c r="D2543" s="2003" t="s">
        <v>28</v>
      </c>
      <c r="E2543" s="2005">
        <f t="shared" si="78"/>
        <v>2.6</v>
      </c>
      <c r="F2543" s="2078">
        <f t="shared" si="79"/>
        <v>91926</v>
      </c>
      <c r="G2543" s="1529"/>
      <c r="H2543" s="2005">
        <v>2.5</v>
      </c>
      <c r="I2543" s="2005">
        <v>2.6</v>
      </c>
      <c r="J2543" s="1992"/>
    </row>
    <row r="2544" spans="2:10" ht="30">
      <c r="B2544" s="1734">
        <v>91927</v>
      </c>
      <c r="C2544" s="1994" t="s">
        <v>3491</v>
      </c>
      <c r="D2544" s="1993" t="s">
        <v>28</v>
      </c>
      <c r="E2544" s="2002">
        <f t="shared" si="78"/>
        <v>3.33</v>
      </c>
      <c r="F2544" s="2078">
        <f t="shared" si="79"/>
        <v>91927</v>
      </c>
      <c r="G2544" s="1529"/>
      <c r="H2544" s="2002">
        <v>3.23</v>
      </c>
      <c r="I2544" s="2002">
        <v>3.33</v>
      </c>
      <c r="J2544" s="1992"/>
    </row>
    <row r="2545" spans="2:10" ht="30">
      <c r="B2545" s="1733">
        <v>91928</v>
      </c>
      <c r="C2545" s="2004" t="s">
        <v>3492</v>
      </c>
      <c r="D2545" s="2003" t="s">
        <v>28</v>
      </c>
      <c r="E2545" s="2005">
        <f t="shared" si="78"/>
        <v>4.16</v>
      </c>
      <c r="F2545" s="2078">
        <f t="shared" si="79"/>
        <v>91928</v>
      </c>
      <c r="G2545" s="1529"/>
      <c r="H2545" s="2005">
        <v>4.01</v>
      </c>
      <c r="I2545" s="2005">
        <v>4.16</v>
      </c>
      <c r="J2545" s="1992"/>
    </row>
    <row r="2546" spans="2:10" ht="30">
      <c r="B2546" s="1734">
        <v>91929</v>
      </c>
      <c r="C2546" s="1994" t="s">
        <v>3493</v>
      </c>
      <c r="D2546" s="1993" t="s">
        <v>28</v>
      </c>
      <c r="E2546" s="2002">
        <f t="shared" si="78"/>
        <v>4.68</v>
      </c>
      <c r="F2546" s="2078">
        <f t="shared" si="79"/>
        <v>91929</v>
      </c>
      <c r="G2546" s="1529"/>
      <c r="H2546" s="2002">
        <v>4.53</v>
      </c>
      <c r="I2546" s="2002">
        <v>4.68</v>
      </c>
      <c r="J2546" s="1992"/>
    </row>
    <row r="2547" spans="2:10" ht="30">
      <c r="B2547" s="1733">
        <v>91930</v>
      </c>
      <c r="C2547" s="2004" t="s">
        <v>3494</v>
      </c>
      <c r="D2547" s="2003" t="s">
        <v>28</v>
      </c>
      <c r="E2547" s="2005">
        <f t="shared" si="78"/>
        <v>5.67</v>
      </c>
      <c r="F2547" s="2078">
        <f t="shared" si="79"/>
        <v>91930</v>
      </c>
      <c r="G2547" s="1529"/>
      <c r="H2547" s="2005">
        <v>5.48</v>
      </c>
      <c r="I2547" s="2005">
        <v>5.67</v>
      </c>
      <c r="J2547" s="1992"/>
    </row>
    <row r="2548" spans="2:10" ht="30">
      <c r="B2548" s="1734">
        <v>91931</v>
      </c>
      <c r="C2548" s="1994" t="s">
        <v>3495</v>
      </c>
      <c r="D2548" s="1993" t="s">
        <v>28</v>
      </c>
      <c r="E2548" s="2002">
        <f t="shared" si="78"/>
        <v>6.29</v>
      </c>
      <c r="F2548" s="2078">
        <f t="shared" si="79"/>
        <v>91931</v>
      </c>
      <c r="G2548" s="1529"/>
      <c r="H2548" s="2002">
        <v>6.1</v>
      </c>
      <c r="I2548" s="2002">
        <v>6.29</v>
      </c>
      <c r="J2548" s="1992"/>
    </row>
    <row r="2549" spans="2:10" ht="30">
      <c r="B2549" s="1733">
        <v>91932</v>
      </c>
      <c r="C2549" s="2004" t="s">
        <v>3496</v>
      </c>
      <c r="D2549" s="2003" t="s">
        <v>28</v>
      </c>
      <c r="E2549" s="2005">
        <f t="shared" si="78"/>
        <v>9.26</v>
      </c>
      <c r="F2549" s="2078">
        <f t="shared" si="79"/>
        <v>91932</v>
      </c>
      <c r="G2549" s="1529"/>
      <c r="H2549" s="2005">
        <v>8.9700000000000006</v>
      </c>
      <c r="I2549" s="2005">
        <v>9.26</v>
      </c>
      <c r="J2549" s="1992"/>
    </row>
    <row r="2550" spans="2:10" ht="30">
      <c r="B2550" s="1734">
        <v>91933</v>
      </c>
      <c r="C2550" s="1994" t="s">
        <v>3497</v>
      </c>
      <c r="D2550" s="1993" t="s">
        <v>28</v>
      </c>
      <c r="E2550" s="2002">
        <f t="shared" si="78"/>
        <v>9.84</v>
      </c>
      <c r="F2550" s="2078">
        <f t="shared" si="79"/>
        <v>91933</v>
      </c>
      <c r="G2550" s="1529"/>
      <c r="H2550" s="2002">
        <v>9.5500000000000007</v>
      </c>
      <c r="I2550" s="2002">
        <v>9.84</v>
      </c>
      <c r="J2550" s="1992"/>
    </row>
    <row r="2551" spans="2:10" ht="30">
      <c r="B2551" s="1733">
        <v>91934</v>
      </c>
      <c r="C2551" s="2004" t="s">
        <v>3498</v>
      </c>
      <c r="D2551" s="2003" t="s">
        <v>28</v>
      </c>
      <c r="E2551" s="2005">
        <f t="shared" si="78"/>
        <v>14.12</v>
      </c>
      <c r="F2551" s="2078">
        <f t="shared" si="79"/>
        <v>91934</v>
      </c>
      <c r="G2551" s="1529"/>
      <c r="H2551" s="2005">
        <v>13.7</v>
      </c>
      <c r="I2551" s="2005">
        <v>14.12</v>
      </c>
      <c r="J2551" s="1992"/>
    </row>
    <row r="2552" spans="2:10" ht="30">
      <c r="B2552" s="1734">
        <v>91935</v>
      </c>
      <c r="C2552" s="1994" t="s">
        <v>3499</v>
      </c>
      <c r="D2552" s="1993" t="s">
        <v>28</v>
      </c>
      <c r="E2552" s="2002">
        <f t="shared" si="78"/>
        <v>14.96</v>
      </c>
      <c r="F2552" s="2078">
        <f t="shared" si="79"/>
        <v>91935</v>
      </c>
      <c r="G2552" s="1529"/>
      <c r="H2552" s="2002">
        <v>14.54</v>
      </c>
      <c r="I2552" s="2002">
        <v>14.96</v>
      </c>
      <c r="J2552" s="1992"/>
    </row>
    <row r="2553" spans="2:10" ht="30">
      <c r="B2553" s="1733">
        <v>92979</v>
      </c>
      <c r="C2553" s="2004" t="s">
        <v>3500</v>
      </c>
      <c r="D2553" s="2003" t="s">
        <v>28</v>
      </c>
      <c r="E2553" s="2005">
        <f t="shared" si="78"/>
        <v>5.93</v>
      </c>
      <c r="F2553" s="2078">
        <f t="shared" si="79"/>
        <v>92979</v>
      </c>
      <c r="G2553" s="1529"/>
      <c r="H2553" s="2005">
        <v>5.89</v>
      </c>
      <c r="I2553" s="2005">
        <v>5.93</v>
      </c>
      <c r="J2553" s="1992"/>
    </row>
    <row r="2554" spans="2:10" ht="30">
      <c r="B2554" s="1734">
        <v>92980</v>
      </c>
      <c r="C2554" s="1994" t="s">
        <v>3501</v>
      </c>
      <c r="D2554" s="1993" t="s">
        <v>28</v>
      </c>
      <c r="E2554" s="2002">
        <f t="shared" si="78"/>
        <v>6.44</v>
      </c>
      <c r="F2554" s="2078">
        <f t="shared" si="79"/>
        <v>92980</v>
      </c>
      <c r="G2554" s="1529"/>
      <c r="H2554" s="2002">
        <v>6.4</v>
      </c>
      <c r="I2554" s="2002">
        <v>6.44</v>
      </c>
      <c r="J2554" s="1992"/>
    </row>
    <row r="2555" spans="2:10" ht="30">
      <c r="B2555" s="1733">
        <v>92981</v>
      </c>
      <c r="C2555" s="2004" t="s">
        <v>3502</v>
      </c>
      <c r="D2555" s="2003" t="s">
        <v>28</v>
      </c>
      <c r="E2555" s="2005">
        <f t="shared" si="78"/>
        <v>9.09</v>
      </c>
      <c r="F2555" s="2078">
        <f t="shared" si="79"/>
        <v>92981</v>
      </c>
      <c r="G2555" s="1529"/>
      <c r="H2555" s="2005">
        <v>9.0399999999999991</v>
      </c>
      <c r="I2555" s="2005">
        <v>9.09</v>
      </c>
      <c r="J2555" s="1992"/>
    </row>
    <row r="2556" spans="2:10" ht="30">
      <c r="B2556" s="1734">
        <v>92982</v>
      </c>
      <c r="C2556" s="1994" t="s">
        <v>3503</v>
      </c>
      <c r="D2556" s="1993" t="s">
        <v>28</v>
      </c>
      <c r="E2556" s="2002">
        <f t="shared" si="78"/>
        <v>9.82</v>
      </c>
      <c r="F2556" s="2078">
        <f t="shared" si="79"/>
        <v>92982</v>
      </c>
      <c r="G2556" s="1529"/>
      <c r="H2556" s="2002">
        <v>9.77</v>
      </c>
      <c r="I2556" s="2002">
        <v>9.82</v>
      </c>
      <c r="J2556" s="1992"/>
    </row>
    <row r="2557" spans="2:10" ht="30">
      <c r="B2557" s="1733">
        <v>92983</v>
      </c>
      <c r="C2557" s="2004" t="s">
        <v>3504</v>
      </c>
      <c r="D2557" s="2003" t="s">
        <v>28</v>
      </c>
      <c r="E2557" s="2005">
        <f t="shared" si="78"/>
        <v>15.95</v>
      </c>
      <c r="F2557" s="2078">
        <f t="shared" si="79"/>
        <v>92983</v>
      </c>
      <c r="G2557" s="1529"/>
      <c r="H2557" s="2005">
        <v>15.73</v>
      </c>
      <c r="I2557" s="2005">
        <v>15.95</v>
      </c>
      <c r="J2557" s="1992"/>
    </row>
    <row r="2558" spans="2:10" ht="30">
      <c r="B2558" s="1734">
        <v>92984</v>
      </c>
      <c r="C2558" s="1994" t="s">
        <v>3505</v>
      </c>
      <c r="D2558" s="1993" t="s">
        <v>28</v>
      </c>
      <c r="E2558" s="2002">
        <f t="shared" si="78"/>
        <v>16.350000000000001</v>
      </c>
      <c r="F2558" s="2078">
        <f t="shared" si="79"/>
        <v>92984</v>
      </c>
      <c r="G2558" s="1529"/>
      <c r="H2558" s="2002">
        <v>16.13</v>
      </c>
      <c r="I2558" s="2002">
        <v>16.350000000000001</v>
      </c>
      <c r="J2558" s="1992"/>
    </row>
    <row r="2559" spans="2:10" ht="30">
      <c r="B2559" s="1733">
        <v>92985</v>
      </c>
      <c r="C2559" s="2004" t="s">
        <v>3506</v>
      </c>
      <c r="D2559" s="2003" t="s">
        <v>28</v>
      </c>
      <c r="E2559" s="2005">
        <f t="shared" si="78"/>
        <v>21.4</v>
      </c>
      <c r="F2559" s="2078">
        <f t="shared" si="79"/>
        <v>92985</v>
      </c>
      <c r="G2559" s="1529"/>
      <c r="H2559" s="2005">
        <v>21.13</v>
      </c>
      <c r="I2559" s="2005">
        <v>21.4</v>
      </c>
      <c r="J2559" s="1992"/>
    </row>
    <row r="2560" spans="2:10" ht="30">
      <c r="B2560" s="1734">
        <v>92986</v>
      </c>
      <c r="C2560" s="1994" t="s">
        <v>3507</v>
      </c>
      <c r="D2560" s="1993" t="s">
        <v>28</v>
      </c>
      <c r="E2560" s="2002">
        <f t="shared" si="78"/>
        <v>22.01</v>
      </c>
      <c r="F2560" s="2078">
        <f t="shared" si="79"/>
        <v>92986</v>
      </c>
      <c r="G2560" s="1529"/>
      <c r="H2560" s="2002">
        <v>21.74</v>
      </c>
      <c r="I2560" s="2002">
        <v>22.01</v>
      </c>
      <c r="J2560" s="1992"/>
    </row>
    <row r="2561" spans="2:10" ht="30">
      <c r="B2561" s="1733">
        <v>92987</v>
      </c>
      <c r="C2561" s="2004" t="s">
        <v>3508</v>
      </c>
      <c r="D2561" s="2003" t="s">
        <v>28</v>
      </c>
      <c r="E2561" s="2005">
        <f t="shared" si="78"/>
        <v>30.66</v>
      </c>
      <c r="F2561" s="2078">
        <f t="shared" si="79"/>
        <v>92987</v>
      </c>
      <c r="G2561" s="1529"/>
      <c r="H2561" s="2005">
        <v>30.34</v>
      </c>
      <c r="I2561" s="2005">
        <v>30.66</v>
      </c>
      <c r="J2561" s="1992"/>
    </row>
    <row r="2562" spans="2:10" ht="30">
      <c r="B2562" s="1734">
        <v>92988</v>
      </c>
      <c r="C2562" s="1994" t="s">
        <v>3509</v>
      </c>
      <c r="D2562" s="1993" t="s">
        <v>28</v>
      </c>
      <c r="E2562" s="2002">
        <f t="shared" si="78"/>
        <v>30.74</v>
      </c>
      <c r="F2562" s="2078">
        <f t="shared" si="79"/>
        <v>92988</v>
      </c>
      <c r="G2562" s="1529"/>
      <c r="H2562" s="2002">
        <v>30.42</v>
      </c>
      <c r="I2562" s="2002">
        <v>30.74</v>
      </c>
      <c r="J2562" s="1992"/>
    </row>
    <row r="2563" spans="2:10" ht="30">
      <c r="B2563" s="1733">
        <v>92989</v>
      </c>
      <c r="C2563" s="2004" t="s">
        <v>3510</v>
      </c>
      <c r="D2563" s="2003" t="s">
        <v>28</v>
      </c>
      <c r="E2563" s="2005">
        <f t="shared" ref="E2563:E2626" si="80">IF($K$2=$H$1,H2563,I2563)</f>
        <v>42.51</v>
      </c>
      <c r="F2563" s="2078">
        <f t="shared" ref="F2563:F2626" si="81">IF(LEN($B2563)=7,CONCATENATE(MID($B2563,1,6),"00",RIGHT($B2563,1)),IF(LEN($B2563)=8,CONCATENATE(MID($B2563,1,6),"0",RIGHT($B2563,2)),$B2563))</f>
        <v>92989</v>
      </c>
      <c r="G2563" s="1529"/>
      <c r="H2563" s="2005">
        <v>42.13</v>
      </c>
      <c r="I2563" s="2005">
        <v>42.51</v>
      </c>
      <c r="J2563" s="1992"/>
    </row>
    <row r="2564" spans="2:10" ht="30">
      <c r="B2564" s="1734">
        <v>92990</v>
      </c>
      <c r="C2564" s="1994" t="s">
        <v>3511</v>
      </c>
      <c r="D2564" s="1993" t="s">
        <v>28</v>
      </c>
      <c r="E2564" s="2002">
        <f t="shared" si="80"/>
        <v>42.03</v>
      </c>
      <c r="F2564" s="2078">
        <f t="shared" si="81"/>
        <v>92990</v>
      </c>
      <c r="G2564" s="1529"/>
      <c r="H2564" s="2002">
        <v>41.65</v>
      </c>
      <c r="I2564" s="2002">
        <v>42.03</v>
      </c>
      <c r="J2564" s="1992"/>
    </row>
    <row r="2565" spans="2:10" ht="30">
      <c r="B2565" s="1733">
        <v>92991</v>
      </c>
      <c r="C2565" s="2004" t="s">
        <v>3512</v>
      </c>
      <c r="D2565" s="2003" t="s">
        <v>28</v>
      </c>
      <c r="E2565" s="2005">
        <f t="shared" si="80"/>
        <v>55.37</v>
      </c>
      <c r="F2565" s="2078">
        <f t="shared" si="81"/>
        <v>92991</v>
      </c>
      <c r="G2565" s="1529"/>
      <c r="H2565" s="2005">
        <v>54.91</v>
      </c>
      <c r="I2565" s="2005">
        <v>55.37</v>
      </c>
      <c r="J2565" s="1992"/>
    </row>
    <row r="2566" spans="2:10" ht="30">
      <c r="B2566" s="1734">
        <v>92992</v>
      </c>
      <c r="C2566" s="1994" t="s">
        <v>3513</v>
      </c>
      <c r="D2566" s="1993" t="s">
        <v>28</v>
      </c>
      <c r="E2566" s="2002">
        <f t="shared" si="80"/>
        <v>55.41</v>
      </c>
      <c r="F2566" s="2078">
        <f t="shared" si="81"/>
        <v>92992</v>
      </c>
      <c r="G2566" s="1529"/>
      <c r="H2566" s="2002">
        <v>54.95</v>
      </c>
      <c r="I2566" s="2002">
        <v>55.41</v>
      </c>
      <c r="J2566" s="1992"/>
    </row>
    <row r="2567" spans="2:10" ht="30">
      <c r="B2567" s="1733">
        <v>92993</v>
      </c>
      <c r="C2567" s="2004" t="s">
        <v>3514</v>
      </c>
      <c r="D2567" s="2003" t="s">
        <v>28</v>
      </c>
      <c r="E2567" s="2005">
        <f t="shared" si="80"/>
        <v>70.91</v>
      </c>
      <c r="F2567" s="2078">
        <f t="shared" si="81"/>
        <v>92993</v>
      </c>
      <c r="G2567" s="1529"/>
      <c r="H2567" s="2005">
        <v>70.349999999999994</v>
      </c>
      <c r="I2567" s="2005">
        <v>70.91</v>
      </c>
      <c r="J2567" s="1992"/>
    </row>
    <row r="2568" spans="2:10" ht="30">
      <c r="B2568" s="1734">
        <v>92994</v>
      </c>
      <c r="C2568" s="1994" t="s">
        <v>3515</v>
      </c>
      <c r="D2568" s="1993" t="s">
        <v>28</v>
      </c>
      <c r="E2568" s="2002">
        <f t="shared" si="80"/>
        <v>71.599999999999994</v>
      </c>
      <c r="F2568" s="2078">
        <f t="shared" si="81"/>
        <v>92994</v>
      </c>
      <c r="G2568" s="1529"/>
      <c r="H2568" s="2002">
        <v>71.040000000000006</v>
      </c>
      <c r="I2568" s="2002">
        <v>71.599999999999994</v>
      </c>
      <c r="J2568" s="1992"/>
    </row>
    <row r="2569" spans="2:10" ht="30">
      <c r="B2569" s="1733">
        <v>92995</v>
      </c>
      <c r="C2569" s="2004" t="s">
        <v>3516</v>
      </c>
      <c r="D2569" s="2003" t="s">
        <v>28</v>
      </c>
      <c r="E2569" s="2005">
        <f t="shared" si="80"/>
        <v>88.14</v>
      </c>
      <c r="F2569" s="2078">
        <f t="shared" si="81"/>
        <v>92995</v>
      </c>
      <c r="G2569" s="1529"/>
      <c r="H2569" s="2005">
        <v>87.48</v>
      </c>
      <c r="I2569" s="2005">
        <v>88.14</v>
      </c>
      <c r="J2569" s="1992"/>
    </row>
    <row r="2570" spans="2:10" ht="30">
      <c r="B2570" s="1734">
        <v>92996</v>
      </c>
      <c r="C2570" s="1994" t="s">
        <v>3517</v>
      </c>
      <c r="D2570" s="1993" t="s">
        <v>28</v>
      </c>
      <c r="E2570" s="2002">
        <f t="shared" si="80"/>
        <v>88.39</v>
      </c>
      <c r="F2570" s="2078">
        <f t="shared" si="81"/>
        <v>92996</v>
      </c>
      <c r="G2570" s="1529"/>
      <c r="H2570" s="2002">
        <v>87.73</v>
      </c>
      <c r="I2570" s="2002">
        <v>88.39</v>
      </c>
      <c r="J2570" s="1992"/>
    </row>
    <row r="2571" spans="2:10" ht="30">
      <c r="B2571" s="1733">
        <v>92997</v>
      </c>
      <c r="C2571" s="2004" t="s">
        <v>3518</v>
      </c>
      <c r="D2571" s="2003" t="s">
        <v>28</v>
      </c>
      <c r="E2571" s="2005">
        <f t="shared" si="80"/>
        <v>107.05</v>
      </c>
      <c r="F2571" s="2078">
        <f t="shared" si="81"/>
        <v>92997</v>
      </c>
      <c r="G2571" s="1529"/>
      <c r="H2571" s="2005">
        <v>106.28</v>
      </c>
      <c r="I2571" s="2005">
        <v>107.05</v>
      </c>
      <c r="J2571" s="1992"/>
    </row>
    <row r="2572" spans="2:10" ht="30">
      <c r="B2572" s="1734">
        <v>92998</v>
      </c>
      <c r="C2572" s="1994" t="s">
        <v>3519</v>
      </c>
      <c r="D2572" s="1993" t="s">
        <v>28</v>
      </c>
      <c r="E2572" s="2002">
        <f t="shared" si="80"/>
        <v>108.07</v>
      </c>
      <c r="F2572" s="2078">
        <f t="shared" si="81"/>
        <v>92998</v>
      </c>
      <c r="G2572" s="1529"/>
      <c r="H2572" s="2002">
        <v>107.3</v>
      </c>
      <c r="I2572" s="2002">
        <v>108.07</v>
      </c>
      <c r="J2572" s="1992"/>
    </row>
    <row r="2573" spans="2:10" ht="30">
      <c r="B2573" s="1733">
        <v>92999</v>
      </c>
      <c r="C2573" s="2004" t="s">
        <v>3520</v>
      </c>
      <c r="D2573" s="2003" t="s">
        <v>28</v>
      </c>
      <c r="E2573" s="2005">
        <f t="shared" si="80"/>
        <v>140.87</v>
      </c>
      <c r="F2573" s="2078">
        <f t="shared" si="81"/>
        <v>92999</v>
      </c>
      <c r="G2573" s="1529"/>
      <c r="H2573" s="2005">
        <v>139.91999999999999</v>
      </c>
      <c r="I2573" s="2005">
        <v>140.87</v>
      </c>
      <c r="J2573" s="1992"/>
    </row>
    <row r="2574" spans="2:10" ht="30">
      <c r="B2574" s="1734">
        <v>93000</v>
      </c>
      <c r="C2574" s="1994" t="s">
        <v>3521</v>
      </c>
      <c r="D2574" s="1993" t="s">
        <v>28</v>
      </c>
      <c r="E2574" s="2002">
        <f t="shared" si="80"/>
        <v>141.72</v>
      </c>
      <c r="F2574" s="2078">
        <f t="shared" si="81"/>
        <v>93000</v>
      </c>
      <c r="G2574" s="1529"/>
      <c r="H2574" s="2002">
        <v>140.77000000000001</v>
      </c>
      <c r="I2574" s="2002">
        <v>141.72</v>
      </c>
      <c r="J2574" s="1992"/>
    </row>
    <row r="2575" spans="2:10" ht="30">
      <c r="B2575" s="1733">
        <v>93001</v>
      </c>
      <c r="C2575" s="2004" t="s">
        <v>6254</v>
      </c>
      <c r="D2575" s="2003" t="s">
        <v>28</v>
      </c>
      <c r="E2575" s="2005">
        <f t="shared" si="80"/>
        <v>171.97</v>
      </c>
      <c r="F2575" s="2078">
        <f t="shared" si="81"/>
        <v>93001</v>
      </c>
      <c r="G2575" s="1529"/>
      <c r="H2575" s="2005">
        <v>170.85</v>
      </c>
      <c r="I2575" s="2005">
        <v>171.97</v>
      </c>
      <c r="J2575" s="1992"/>
    </row>
    <row r="2576" spans="2:10" ht="30">
      <c r="B2576" s="1734">
        <v>93002</v>
      </c>
      <c r="C2576" s="1994" t="s">
        <v>3522</v>
      </c>
      <c r="D2576" s="1993" t="s">
        <v>28</v>
      </c>
      <c r="E2576" s="2002">
        <f t="shared" si="80"/>
        <v>176.69</v>
      </c>
      <c r="F2576" s="2078">
        <f t="shared" si="81"/>
        <v>93002</v>
      </c>
      <c r="G2576" s="1529"/>
      <c r="H2576" s="2002">
        <v>175.57</v>
      </c>
      <c r="I2576" s="2002">
        <v>176.69</v>
      </c>
      <c r="J2576" s="1992"/>
    </row>
    <row r="2577" spans="2:10">
      <c r="B2577" s="1733">
        <v>83446</v>
      </c>
      <c r="C2577" s="2004" t="s">
        <v>230</v>
      </c>
      <c r="D2577" s="2003" t="s">
        <v>29</v>
      </c>
      <c r="E2577" s="2005">
        <f t="shared" si="80"/>
        <v>153.69</v>
      </c>
      <c r="F2577" s="2078">
        <f t="shared" si="81"/>
        <v>83446</v>
      </c>
      <c r="G2577" s="1529"/>
      <c r="H2577" s="2005">
        <v>143.55000000000001</v>
      </c>
      <c r="I2577" s="2005">
        <v>153.69</v>
      </c>
      <c r="J2577" s="1992"/>
    </row>
    <row r="2578" spans="2:10">
      <c r="B2578" s="1734">
        <v>91936</v>
      </c>
      <c r="C2578" s="1994" t="s">
        <v>3523</v>
      </c>
      <c r="D2578" s="1993" t="s">
        <v>29</v>
      </c>
      <c r="E2578" s="2002">
        <f t="shared" si="80"/>
        <v>9.42</v>
      </c>
      <c r="F2578" s="2078">
        <f t="shared" si="81"/>
        <v>91936</v>
      </c>
      <c r="G2578" s="1529"/>
      <c r="H2578" s="2002">
        <v>8.89</v>
      </c>
      <c r="I2578" s="2002">
        <v>9.42</v>
      </c>
      <c r="J2578" s="1992"/>
    </row>
    <row r="2579" spans="2:10">
      <c r="B2579" s="1733">
        <v>91937</v>
      </c>
      <c r="C2579" s="2004" t="s">
        <v>3524</v>
      </c>
      <c r="D2579" s="2003" t="s">
        <v>29</v>
      </c>
      <c r="E2579" s="2005">
        <f t="shared" si="80"/>
        <v>8.1</v>
      </c>
      <c r="F2579" s="2078">
        <f t="shared" si="81"/>
        <v>91937</v>
      </c>
      <c r="G2579" s="1529"/>
      <c r="H2579" s="2005">
        <v>7.57</v>
      </c>
      <c r="I2579" s="2005">
        <v>8.1</v>
      </c>
      <c r="J2579" s="1992"/>
    </row>
    <row r="2580" spans="2:10">
      <c r="B2580" s="1734">
        <v>91939</v>
      </c>
      <c r="C2580" s="1994" t="s">
        <v>3525</v>
      </c>
      <c r="D2580" s="1993" t="s">
        <v>29</v>
      </c>
      <c r="E2580" s="2002">
        <f t="shared" si="80"/>
        <v>20.66</v>
      </c>
      <c r="F2580" s="2078">
        <f t="shared" si="81"/>
        <v>91939</v>
      </c>
      <c r="G2580" s="1529"/>
      <c r="H2580" s="2002">
        <v>18.75</v>
      </c>
      <c r="I2580" s="2002">
        <v>20.66</v>
      </c>
      <c r="J2580" s="1992"/>
    </row>
    <row r="2581" spans="2:10">
      <c r="B2581" s="1733">
        <v>91940</v>
      </c>
      <c r="C2581" s="2004" t="s">
        <v>3526</v>
      </c>
      <c r="D2581" s="2003" t="s">
        <v>29</v>
      </c>
      <c r="E2581" s="2005">
        <f t="shared" si="80"/>
        <v>10.89</v>
      </c>
      <c r="F2581" s="2078">
        <f t="shared" si="81"/>
        <v>91940</v>
      </c>
      <c r="G2581" s="1529"/>
      <c r="H2581" s="2005">
        <v>9.98</v>
      </c>
      <c r="I2581" s="2005">
        <v>10.89</v>
      </c>
      <c r="J2581" s="1992"/>
    </row>
    <row r="2582" spans="2:10">
      <c r="B2582" s="1734">
        <v>91941</v>
      </c>
      <c r="C2582" s="1994" t="s">
        <v>3527</v>
      </c>
      <c r="D2582" s="1993" t="s">
        <v>29</v>
      </c>
      <c r="E2582" s="2002">
        <f t="shared" si="80"/>
        <v>7.24</v>
      </c>
      <c r="F2582" s="2078">
        <f t="shared" si="81"/>
        <v>91941</v>
      </c>
      <c r="G2582" s="1529"/>
      <c r="H2582" s="2002">
        <v>6.69</v>
      </c>
      <c r="I2582" s="2002">
        <v>7.24</v>
      </c>
      <c r="J2582" s="1992"/>
    </row>
    <row r="2583" spans="2:10">
      <c r="B2583" s="1733">
        <v>91942</v>
      </c>
      <c r="C2583" s="2004" t="s">
        <v>3528</v>
      </c>
      <c r="D2583" s="2003" t="s">
        <v>29</v>
      </c>
      <c r="E2583" s="2005">
        <f t="shared" si="80"/>
        <v>25.18</v>
      </c>
      <c r="F2583" s="2078">
        <f t="shared" si="81"/>
        <v>91942</v>
      </c>
      <c r="G2583" s="1529"/>
      <c r="H2583" s="2005">
        <v>23.01</v>
      </c>
      <c r="I2583" s="2005">
        <v>25.18</v>
      </c>
      <c r="J2583" s="1992"/>
    </row>
    <row r="2584" spans="2:10">
      <c r="B2584" s="1734">
        <v>91943</v>
      </c>
      <c r="C2584" s="1994" t="s">
        <v>3529</v>
      </c>
      <c r="D2584" s="1993" t="s">
        <v>29</v>
      </c>
      <c r="E2584" s="2002">
        <f t="shared" si="80"/>
        <v>13.95</v>
      </c>
      <c r="F2584" s="2078">
        <f t="shared" si="81"/>
        <v>91943</v>
      </c>
      <c r="G2584" s="1529"/>
      <c r="H2584" s="2002">
        <v>12.91</v>
      </c>
      <c r="I2584" s="2002">
        <v>13.95</v>
      </c>
      <c r="J2584" s="1992"/>
    </row>
    <row r="2585" spans="2:10">
      <c r="B2585" s="1733">
        <v>91944</v>
      </c>
      <c r="C2585" s="2004" t="s">
        <v>3530</v>
      </c>
      <c r="D2585" s="2003" t="s">
        <v>29</v>
      </c>
      <c r="E2585" s="2005">
        <f t="shared" si="80"/>
        <v>9.75</v>
      </c>
      <c r="F2585" s="2078">
        <f t="shared" si="81"/>
        <v>91944</v>
      </c>
      <c r="G2585" s="1529"/>
      <c r="H2585" s="2005">
        <v>9.14</v>
      </c>
      <c r="I2585" s="2005">
        <v>9.75</v>
      </c>
      <c r="J2585" s="1992"/>
    </row>
    <row r="2586" spans="2:10">
      <c r="B2586" s="1734">
        <v>92865</v>
      </c>
      <c r="C2586" s="1994" t="s">
        <v>958</v>
      </c>
      <c r="D2586" s="1993" t="s">
        <v>29</v>
      </c>
      <c r="E2586" s="2002">
        <f t="shared" si="80"/>
        <v>7.44</v>
      </c>
      <c r="F2586" s="2078">
        <f t="shared" si="81"/>
        <v>92865</v>
      </c>
      <c r="G2586" s="1529"/>
      <c r="H2586" s="2002">
        <v>6.91</v>
      </c>
      <c r="I2586" s="2002">
        <v>7.44</v>
      </c>
      <c r="J2586" s="1992"/>
    </row>
    <row r="2587" spans="2:10">
      <c r="B2587" s="1733">
        <v>92866</v>
      </c>
      <c r="C2587" s="2004" t="s">
        <v>959</v>
      </c>
      <c r="D2587" s="2003" t="s">
        <v>29</v>
      </c>
      <c r="E2587" s="2005">
        <f t="shared" si="80"/>
        <v>6.32</v>
      </c>
      <c r="F2587" s="2078">
        <f t="shared" si="81"/>
        <v>92866</v>
      </c>
      <c r="G2587" s="1529"/>
      <c r="H2587" s="2005">
        <v>5.79</v>
      </c>
      <c r="I2587" s="2005">
        <v>6.32</v>
      </c>
      <c r="J2587" s="1992"/>
    </row>
    <row r="2588" spans="2:10">
      <c r="B2588" s="1734">
        <v>92867</v>
      </c>
      <c r="C2588" s="1994" t="s">
        <v>960</v>
      </c>
      <c r="D2588" s="1993" t="s">
        <v>29</v>
      </c>
      <c r="E2588" s="2002">
        <f t="shared" si="80"/>
        <v>20.100000000000001</v>
      </c>
      <c r="F2588" s="2078">
        <f t="shared" si="81"/>
        <v>92867</v>
      </c>
      <c r="G2588" s="1529"/>
      <c r="H2588" s="2002">
        <v>18.190000000000001</v>
      </c>
      <c r="I2588" s="2002">
        <v>20.100000000000001</v>
      </c>
      <c r="J2588" s="1992"/>
    </row>
    <row r="2589" spans="2:10" ht="30">
      <c r="B2589" s="1733">
        <v>92868</v>
      </c>
      <c r="C2589" s="2004" t="s">
        <v>3531</v>
      </c>
      <c r="D2589" s="2003" t="s">
        <v>29</v>
      </c>
      <c r="E2589" s="2005">
        <f t="shared" si="80"/>
        <v>10.33</v>
      </c>
      <c r="F2589" s="2078">
        <f t="shared" si="81"/>
        <v>92868</v>
      </c>
      <c r="G2589" s="1529"/>
      <c r="H2589" s="2005">
        <v>9.42</v>
      </c>
      <c r="I2589" s="2005">
        <v>10.33</v>
      </c>
      <c r="J2589" s="1992"/>
    </row>
    <row r="2590" spans="2:10" ht="30">
      <c r="B2590" s="1734">
        <v>92869</v>
      </c>
      <c r="C2590" s="1994" t="s">
        <v>3532</v>
      </c>
      <c r="D2590" s="1993" t="s">
        <v>29</v>
      </c>
      <c r="E2590" s="2002">
        <f t="shared" si="80"/>
        <v>6.68</v>
      </c>
      <c r="F2590" s="2078">
        <f t="shared" si="81"/>
        <v>92869</v>
      </c>
      <c r="G2590" s="1529"/>
      <c r="H2590" s="2002">
        <v>6.13</v>
      </c>
      <c r="I2590" s="2002">
        <v>6.68</v>
      </c>
      <c r="J2590" s="1992"/>
    </row>
    <row r="2591" spans="2:10">
      <c r="B2591" s="1733">
        <v>92870</v>
      </c>
      <c r="C2591" s="2004" t="s">
        <v>961</v>
      </c>
      <c r="D2591" s="2003" t="s">
        <v>29</v>
      </c>
      <c r="E2591" s="2005">
        <f t="shared" si="80"/>
        <v>24.2</v>
      </c>
      <c r="F2591" s="2078">
        <f t="shared" si="81"/>
        <v>92870</v>
      </c>
      <c r="G2591" s="1529"/>
      <c r="H2591" s="2005">
        <v>22.03</v>
      </c>
      <c r="I2591" s="2005">
        <v>24.2</v>
      </c>
      <c r="J2591" s="1992"/>
    </row>
    <row r="2592" spans="2:10" ht="30">
      <c r="B2592" s="1734">
        <v>92871</v>
      </c>
      <c r="C2592" s="1994" t="s">
        <v>3533</v>
      </c>
      <c r="D2592" s="1993" t="s">
        <v>29</v>
      </c>
      <c r="E2592" s="2002">
        <f t="shared" si="80"/>
        <v>12.97</v>
      </c>
      <c r="F2592" s="2078">
        <f t="shared" si="81"/>
        <v>92871</v>
      </c>
      <c r="G2592" s="1529"/>
      <c r="H2592" s="2002">
        <v>11.93</v>
      </c>
      <c r="I2592" s="2002">
        <v>12.97</v>
      </c>
      <c r="J2592" s="1992"/>
    </row>
    <row r="2593" spans="2:10" ht="30">
      <c r="B2593" s="1733">
        <v>92872</v>
      </c>
      <c r="C2593" s="2004" t="s">
        <v>3534</v>
      </c>
      <c r="D2593" s="2003" t="s">
        <v>29</v>
      </c>
      <c r="E2593" s="2005">
        <f t="shared" si="80"/>
        <v>8.77</v>
      </c>
      <c r="F2593" s="2078">
        <f t="shared" si="81"/>
        <v>92872</v>
      </c>
      <c r="G2593" s="1529"/>
      <c r="H2593" s="2005">
        <v>8.16</v>
      </c>
      <c r="I2593" s="2005">
        <v>8.77</v>
      </c>
      <c r="J2593" s="1992"/>
    </row>
    <row r="2594" spans="2:10" ht="30">
      <c r="B2594" s="1734">
        <v>95777</v>
      </c>
      <c r="C2594" s="1994" t="s">
        <v>3535</v>
      </c>
      <c r="D2594" s="1993" t="s">
        <v>29</v>
      </c>
      <c r="E2594" s="2002">
        <f t="shared" si="80"/>
        <v>19.23</v>
      </c>
      <c r="F2594" s="2078">
        <f t="shared" si="81"/>
        <v>95777</v>
      </c>
      <c r="G2594" s="1529"/>
      <c r="H2594" s="2002">
        <v>17.98</v>
      </c>
      <c r="I2594" s="2002">
        <v>19.23</v>
      </c>
      <c r="J2594" s="1992"/>
    </row>
    <row r="2595" spans="2:10" ht="30">
      <c r="B2595" s="1733">
        <v>95778</v>
      </c>
      <c r="C2595" s="2004" t="s">
        <v>3536</v>
      </c>
      <c r="D2595" s="2003" t="s">
        <v>29</v>
      </c>
      <c r="E2595" s="2005">
        <f t="shared" si="80"/>
        <v>19.63</v>
      </c>
      <c r="F2595" s="2078">
        <f t="shared" si="81"/>
        <v>95778</v>
      </c>
      <c r="G2595" s="1529"/>
      <c r="H2595" s="2005">
        <v>18.38</v>
      </c>
      <c r="I2595" s="2005">
        <v>19.63</v>
      </c>
      <c r="J2595" s="1992"/>
    </row>
    <row r="2596" spans="2:10" ht="30">
      <c r="B2596" s="1734">
        <v>95779</v>
      </c>
      <c r="C2596" s="1994" t="s">
        <v>3537</v>
      </c>
      <c r="D2596" s="1993" t="s">
        <v>29</v>
      </c>
      <c r="E2596" s="2002">
        <f t="shared" si="80"/>
        <v>18.309999999999999</v>
      </c>
      <c r="F2596" s="2078">
        <f t="shared" si="81"/>
        <v>95779</v>
      </c>
      <c r="G2596" s="1529"/>
      <c r="H2596" s="2002">
        <v>17.059999999999999</v>
      </c>
      <c r="I2596" s="2002">
        <v>18.309999999999999</v>
      </c>
      <c r="J2596" s="1992"/>
    </row>
    <row r="2597" spans="2:10" ht="30">
      <c r="B2597" s="1733">
        <v>95780</v>
      </c>
      <c r="C2597" s="2004" t="s">
        <v>3538</v>
      </c>
      <c r="D2597" s="2003" t="s">
        <v>29</v>
      </c>
      <c r="E2597" s="2005">
        <f t="shared" si="80"/>
        <v>21.55</v>
      </c>
      <c r="F2597" s="2078">
        <f t="shared" si="81"/>
        <v>95780</v>
      </c>
      <c r="G2597" s="1529"/>
      <c r="H2597" s="2005">
        <v>20.260000000000002</v>
      </c>
      <c r="I2597" s="2005">
        <v>21.55</v>
      </c>
      <c r="J2597" s="1992"/>
    </row>
    <row r="2598" spans="2:10" ht="30">
      <c r="B2598" s="1734">
        <v>95781</v>
      </c>
      <c r="C2598" s="1994" t="s">
        <v>3539</v>
      </c>
      <c r="D2598" s="1993" t="s">
        <v>29</v>
      </c>
      <c r="E2598" s="2002">
        <f t="shared" si="80"/>
        <v>21.85</v>
      </c>
      <c r="F2598" s="2078">
        <f t="shared" si="81"/>
        <v>95781</v>
      </c>
      <c r="G2598" s="1529"/>
      <c r="H2598" s="2002">
        <v>20.56</v>
      </c>
      <c r="I2598" s="2002">
        <v>21.85</v>
      </c>
      <c r="J2598" s="1992"/>
    </row>
    <row r="2599" spans="2:10" ht="30">
      <c r="B2599" s="1733">
        <v>95782</v>
      </c>
      <c r="C2599" s="2004" t="s">
        <v>1673</v>
      </c>
      <c r="D2599" s="2003" t="s">
        <v>29</v>
      </c>
      <c r="E2599" s="2005">
        <f t="shared" si="80"/>
        <v>22.61</v>
      </c>
      <c r="F2599" s="2078">
        <f t="shared" si="81"/>
        <v>95782</v>
      </c>
      <c r="G2599" s="1529"/>
      <c r="H2599" s="2005">
        <v>21.32</v>
      </c>
      <c r="I2599" s="2005">
        <v>22.61</v>
      </c>
      <c r="J2599" s="1992"/>
    </row>
    <row r="2600" spans="2:10" ht="30">
      <c r="B2600" s="1734">
        <v>95785</v>
      </c>
      <c r="C2600" s="1994" t="s">
        <v>3540</v>
      </c>
      <c r="D2600" s="1993" t="s">
        <v>29</v>
      </c>
      <c r="E2600" s="2002">
        <f t="shared" si="80"/>
        <v>25.44</v>
      </c>
      <c r="F2600" s="2078">
        <f t="shared" si="81"/>
        <v>95785</v>
      </c>
      <c r="G2600" s="1529"/>
      <c r="H2600" s="2002">
        <v>24.08</v>
      </c>
      <c r="I2600" s="2002">
        <v>25.44</v>
      </c>
      <c r="J2600" s="1992"/>
    </row>
    <row r="2601" spans="2:10" ht="30">
      <c r="B2601" s="1733">
        <v>95787</v>
      </c>
      <c r="C2601" s="2004" t="s">
        <v>1674</v>
      </c>
      <c r="D2601" s="2003" t="s">
        <v>29</v>
      </c>
      <c r="E2601" s="2005">
        <f t="shared" si="80"/>
        <v>19.690000000000001</v>
      </c>
      <c r="F2601" s="2078">
        <f t="shared" si="81"/>
        <v>95787</v>
      </c>
      <c r="G2601" s="1529"/>
      <c r="H2601" s="2005">
        <v>18.329999999999998</v>
      </c>
      <c r="I2601" s="2005">
        <v>19.690000000000001</v>
      </c>
      <c r="J2601" s="1992"/>
    </row>
    <row r="2602" spans="2:10" ht="30">
      <c r="B2602" s="1734">
        <v>95789</v>
      </c>
      <c r="C2602" s="1994" t="s">
        <v>1675</v>
      </c>
      <c r="D2602" s="1993" t="s">
        <v>29</v>
      </c>
      <c r="E2602" s="2002">
        <f t="shared" si="80"/>
        <v>23.77</v>
      </c>
      <c r="F2602" s="2078">
        <f t="shared" si="81"/>
        <v>95789</v>
      </c>
      <c r="G2602" s="1529"/>
      <c r="H2602" s="2002">
        <v>22.33</v>
      </c>
      <c r="I2602" s="2002">
        <v>23.77</v>
      </c>
      <c r="J2602" s="1992"/>
    </row>
    <row r="2603" spans="2:10" ht="30">
      <c r="B2603" s="1733">
        <v>95791</v>
      </c>
      <c r="C2603" s="2004" t="s">
        <v>1676</v>
      </c>
      <c r="D2603" s="2003" t="s">
        <v>29</v>
      </c>
      <c r="E2603" s="2005">
        <f t="shared" si="80"/>
        <v>29.84</v>
      </c>
      <c r="F2603" s="2078">
        <f t="shared" si="81"/>
        <v>95791</v>
      </c>
      <c r="G2603" s="1529"/>
      <c r="H2603" s="2005">
        <v>28.29</v>
      </c>
      <c r="I2603" s="2005">
        <v>29.84</v>
      </c>
      <c r="J2603" s="1992"/>
    </row>
    <row r="2604" spans="2:10" ht="30">
      <c r="B2604" s="1734">
        <v>95795</v>
      </c>
      <c r="C2604" s="1994" t="s">
        <v>3541</v>
      </c>
      <c r="D2604" s="1993" t="s">
        <v>29</v>
      </c>
      <c r="E2604" s="2002">
        <f t="shared" si="80"/>
        <v>22.74</v>
      </c>
      <c r="F2604" s="2078">
        <f t="shared" si="81"/>
        <v>95795</v>
      </c>
      <c r="G2604" s="1529"/>
      <c r="H2604" s="2002">
        <v>21.15</v>
      </c>
      <c r="I2604" s="2002">
        <v>22.74</v>
      </c>
      <c r="J2604" s="1992"/>
    </row>
    <row r="2605" spans="2:10" ht="30">
      <c r="B2605" s="1733">
        <v>95796</v>
      </c>
      <c r="C2605" s="2004" t="s">
        <v>3542</v>
      </c>
      <c r="D2605" s="2003" t="s">
        <v>29</v>
      </c>
      <c r="E2605" s="2005">
        <f t="shared" si="80"/>
        <v>27.96</v>
      </c>
      <c r="F2605" s="2078">
        <f t="shared" si="81"/>
        <v>95796</v>
      </c>
      <c r="G2605" s="1529"/>
      <c r="H2605" s="2005">
        <v>26.26</v>
      </c>
      <c r="I2605" s="2005">
        <v>27.96</v>
      </c>
      <c r="J2605" s="1992"/>
    </row>
    <row r="2606" spans="2:10" ht="30">
      <c r="B2606" s="1734">
        <v>95797</v>
      </c>
      <c r="C2606" s="1994" t="s">
        <v>3543</v>
      </c>
      <c r="D2606" s="1993" t="s">
        <v>29</v>
      </c>
      <c r="E2606" s="2002">
        <f t="shared" si="80"/>
        <v>34.78</v>
      </c>
      <c r="F2606" s="2078">
        <f t="shared" si="81"/>
        <v>95797</v>
      </c>
      <c r="G2606" s="1529"/>
      <c r="H2606" s="2002">
        <v>32.93</v>
      </c>
      <c r="I2606" s="2002">
        <v>34.78</v>
      </c>
      <c r="J2606" s="1992"/>
    </row>
    <row r="2607" spans="2:10" ht="30">
      <c r="B2607" s="1733">
        <v>95801</v>
      </c>
      <c r="C2607" s="2004" t="s">
        <v>3544</v>
      </c>
      <c r="D2607" s="2003" t="s">
        <v>29</v>
      </c>
      <c r="E2607" s="2005">
        <f t="shared" si="80"/>
        <v>27.03</v>
      </c>
      <c r="F2607" s="2078">
        <f t="shared" si="81"/>
        <v>95801</v>
      </c>
      <c r="G2607" s="1529"/>
      <c r="H2607" s="2005">
        <v>25.23</v>
      </c>
      <c r="I2607" s="2005">
        <v>27.03</v>
      </c>
      <c r="J2607" s="1992"/>
    </row>
    <row r="2608" spans="2:10" ht="30">
      <c r="B2608" s="1734">
        <v>95802</v>
      </c>
      <c r="C2608" s="1994" t="s">
        <v>3545</v>
      </c>
      <c r="D2608" s="1993" t="s">
        <v>29</v>
      </c>
      <c r="E2608" s="2002">
        <f t="shared" si="80"/>
        <v>30.03</v>
      </c>
      <c r="F2608" s="2078">
        <f t="shared" si="81"/>
        <v>95802</v>
      </c>
      <c r="G2608" s="1529"/>
      <c r="H2608" s="2002">
        <v>28.07</v>
      </c>
      <c r="I2608" s="2002">
        <v>30.03</v>
      </c>
      <c r="J2608" s="1992"/>
    </row>
    <row r="2609" spans="2:10" ht="30">
      <c r="B2609" s="1733">
        <v>95803</v>
      </c>
      <c r="C2609" s="2004" t="s">
        <v>3546</v>
      </c>
      <c r="D2609" s="2003" t="s">
        <v>29</v>
      </c>
      <c r="E2609" s="2005">
        <f t="shared" si="80"/>
        <v>38.75</v>
      </c>
      <c r="F2609" s="2078">
        <f t="shared" si="81"/>
        <v>95803</v>
      </c>
      <c r="G2609" s="1529"/>
      <c r="H2609" s="2005">
        <v>36.590000000000003</v>
      </c>
      <c r="I2609" s="2005">
        <v>38.75</v>
      </c>
      <c r="J2609" s="1992"/>
    </row>
    <row r="2610" spans="2:10" ht="30">
      <c r="B2610" s="1734">
        <v>95804</v>
      </c>
      <c r="C2610" s="1994" t="s">
        <v>3547</v>
      </c>
      <c r="D2610" s="1993" t="s">
        <v>29</v>
      </c>
      <c r="E2610" s="2002">
        <f t="shared" si="80"/>
        <v>17.53</v>
      </c>
      <c r="F2610" s="2078">
        <f t="shared" si="81"/>
        <v>95804</v>
      </c>
      <c r="G2610" s="1529"/>
      <c r="H2610" s="2002">
        <v>16.5</v>
      </c>
      <c r="I2610" s="2002">
        <v>17.53</v>
      </c>
      <c r="J2610" s="1992"/>
    </row>
    <row r="2611" spans="2:10" ht="30">
      <c r="B2611" s="1733">
        <v>95805</v>
      </c>
      <c r="C2611" s="2004" t="s">
        <v>3548</v>
      </c>
      <c r="D2611" s="2003" t="s">
        <v>29</v>
      </c>
      <c r="E2611" s="2005">
        <f t="shared" si="80"/>
        <v>17.7</v>
      </c>
      <c r="F2611" s="2078">
        <f t="shared" si="81"/>
        <v>95805</v>
      </c>
      <c r="G2611" s="1529"/>
      <c r="H2611" s="2005">
        <v>16.649999999999999</v>
      </c>
      <c r="I2611" s="2005">
        <v>17.7</v>
      </c>
      <c r="J2611" s="1992"/>
    </row>
    <row r="2612" spans="2:10" ht="30">
      <c r="B2612" s="1734">
        <v>95806</v>
      </c>
      <c r="C2612" s="1994" t="s">
        <v>3549</v>
      </c>
      <c r="D2612" s="1993" t="s">
        <v>29</v>
      </c>
      <c r="E2612" s="2002">
        <f t="shared" si="80"/>
        <v>18.260000000000002</v>
      </c>
      <c r="F2612" s="2078">
        <f t="shared" si="81"/>
        <v>95806</v>
      </c>
      <c r="G2612" s="1529"/>
      <c r="H2612" s="2002">
        <v>17.190000000000001</v>
      </c>
      <c r="I2612" s="2002">
        <v>18.260000000000002</v>
      </c>
      <c r="J2612" s="1992"/>
    </row>
    <row r="2613" spans="2:10" ht="30">
      <c r="B2613" s="1733">
        <v>95807</v>
      </c>
      <c r="C2613" s="2004" t="s">
        <v>3550</v>
      </c>
      <c r="D2613" s="2003" t="s">
        <v>29</v>
      </c>
      <c r="E2613" s="2005">
        <f t="shared" si="80"/>
        <v>20.18</v>
      </c>
      <c r="F2613" s="2078">
        <f t="shared" si="81"/>
        <v>95807</v>
      </c>
      <c r="G2613" s="1529"/>
      <c r="H2613" s="2005">
        <v>18.95</v>
      </c>
      <c r="I2613" s="2005">
        <v>20.18</v>
      </c>
      <c r="J2613" s="1992"/>
    </row>
    <row r="2614" spans="2:10" ht="30">
      <c r="B2614" s="1734">
        <v>95808</v>
      </c>
      <c r="C2614" s="1994" t="s">
        <v>3551</v>
      </c>
      <c r="D2614" s="1993" t="s">
        <v>29</v>
      </c>
      <c r="E2614" s="2002">
        <f t="shared" si="80"/>
        <v>20.69</v>
      </c>
      <c r="F2614" s="2078">
        <f t="shared" si="81"/>
        <v>95808</v>
      </c>
      <c r="G2614" s="1529"/>
      <c r="H2614" s="2002">
        <v>19.41</v>
      </c>
      <c r="I2614" s="2002">
        <v>20.69</v>
      </c>
      <c r="J2614" s="1992"/>
    </row>
    <row r="2615" spans="2:10" ht="30">
      <c r="B2615" s="1733">
        <v>95809</v>
      </c>
      <c r="C2615" s="2004" t="s">
        <v>3552</v>
      </c>
      <c r="D2615" s="2003" t="s">
        <v>29</v>
      </c>
      <c r="E2615" s="2005">
        <f t="shared" si="80"/>
        <v>22.66</v>
      </c>
      <c r="F2615" s="2078">
        <f t="shared" si="81"/>
        <v>95809</v>
      </c>
      <c r="G2615" s="1529"/>
      <c r="H2615" s="2005">
        <v>21.31</v>
      </c>
      <c r="I2615" s="2005">
        <v>22.66</v>
      </c>
      <c r="J2615" s="1992"/>
    </row>
    <row r="2616" spans="2:10" ht="30">
      <c r="B2616" s="1734">
        <v>95810</v>
      </c>
      <c r="C2616" s="1994" t="s">
        <v>3553</v>
      </c>
      <c r="D2616" s="1993" t="s">
        <v>29</v>
      </c>
      <c r="E2616" s="2002">
        <f t="shared" si="80"/>
        <v>10.59</v>
      </c>
      <c r="F2616" s="2078">
        <f t="shared" si="81"/>
        <v>95810</v>
      </c>
      <c r="G2616" s="1529"/>
      <c r="H2616" s="2002">
        <v>10.3</v>
      </c>
      <c r="I2616" s="2002">
        <v>10.59</v>
      </c>
      <c r="J2616" s="1992"/>
    </row>
    <row r="2617" spans="2:10" ht="30">
      <c r="B2617" s="1733">
        <v>95811</v>
      </c>
      <c r="C2617" s="2004" t="s">
        <v>3554</v>
      </c>
      <c r="D2617" s="2003" t="s">
        <v>29</v>
      </c>
      <c r="E2617" s="2005">
        <f t="shared" si="80"/>
        <v>11.1</v>
      </c>
      <c r="F2617" s="2078">
        <f t="shared" si="81"/>
        <v>95811</v>
      </c>
      <c r="G2617" s="1529"/>
      <c r="H2617" s="2005">
        <v>10.75</v>
      </c>
      <c r="I2617" s="2005">
        <v>11.1</v>
      </c>
      <c r="J2617" s="1992"/>
    </row>
    <row r="2618" spans="2:10" ht="30">
      <c r="B2618" s="1734">
        <v>95812</v>
      </c>
      <c r="C2618" s="1994" t="s">
        <v>3555</v>
      </c>
      <c r="D2618" s="1993" t="s">
        <v>29</v>
      </c>
      <c r="E2618" s="2002">
        <f t="shared" si="80"/>
        <v>13.07</v>
      </c>
      <c r="F2618" s="2078">
        <f t="shared" si="81"/>
        <v>95812</v>
      </c>
      <c r="G2618" s="1529"/>
      <c r="H2618" s="2002">
        <v>12.65</v>
      </c>
      <c r="I2618" s="2002">
        <v>13.07</v>
      </c>
      <c r="J2618" s="1992"/>
    </row>
    <row r="2619" spans="2:10" ht="30">
      <c r="B2619" s="1733">
        <v>95813</v>
      </c>
      <c r="C2619" s="2004" t="s">
        <v>3556</v>
      </c>
      <c r="D2619" s="2003" t="s">
        <v>29</v>
      </c>
      <c r="E2619" s="2005">
        <f t="shared" si="80"/>
        <v>12.83</v>
      </c>
      <c r="F2619" s="2078">
        <f t="shared" si="81"/>
        <v>95813</v>
      </c>
      <c r="G2619" s="1529"/>
      <c r="H2619" s="2005">
        <v>12.39</v>
      </c>
      <c r="I2619" s="2005">
        <v>12.83</v>
      </c>
      <c r="J2619" s="1992"/>
    </row>
    <row r="2620" spans="2:10" ht="30">
      <c r="B2620" s="1734">
        <v>95814</v>
      </c>
      <c r="C2620" s="1994" t="s">
        <v>3557</v>
      </c>
      <c r="D2620" s="1993" t="s">
        <v>29</v>
      </c>
      <c r="E2620" s="2002">
        <f t="shared" si="80"/>
        <v>13.6</v>
      </c>
      <c r="F2620" s="2078">
        <f t="shared" si="81"/>
        <v>95814</v>
      </c>
      <c r="G2620" s="1529"/>
      <c r="H2620" s="2002">
        <v>13.08</v>
      </c>
      <c r="I2620" s="2002">
        <v>13.6</v>
      </c>
      <c r="J2620" s="1992"/>
    </row>
    <row r="2621" spans="2:10" ht="30">
      <c r="B2621" s="1733">
        <v>95815</v>
      </c>
      <c r="C2621" s="2004" t="s">
        <v>3558</v>
      </c>
      <c r="D2621" s="2003" t="s">
        <v>29</v>
      </c>
      <c r="E2621" s="2005">
        <f t="shared" si="80"/>
        <v>17.37</v>
      </c>
      <c r="F2621" s="2078">
        <f t="shared" si="81"/>
        <v>95815</v>
      </c>
      <c r="G2621" s="1529"/>
      <c r="H2621" s="2005">
        <v>16.75</v>
      </c>
      <c r="I2621" s="2005">
        <v>17.37</v>
      </c>
      <c r="J2621" s="1992"/>
    </row>
    <row r="2622" spans="2:10" ht="30">
      <c r="B2622" s="1734">
        <v>95816</v>
      </c>
      <c r="C2622" s="1994" t="s">
        <v>3559</v>
      </c>
      <c r="D2622" s="1993" t="s">
        <v>29</v>
      </c>
      <c r="E2622" s="2002">
        <f t="shared" si="80"/>
        <v>24.85</v>
      </c>
      <c r="F2622" s="2078">
        <f t="shared" si="81"/>
        <v>95816</v>
      </c>
      <c r="G2622" s="1529"/>
      <c r="H2622" s="2002">
        <v>23.34</v>
      </c>
      <c r="I2622" s="2002">
        <v>24.85</v>
      </c>
      <c r="J2622" s="1992"/>
    </row>
    <row r="2623" spans="2:10" ht="30">
      <c r="B2623" s="1733">
        <v>95817</v>
      </c>
      <c r="C2623" s="2004" t="s">
        <v>3560</v>
      </c>
      <c r="D2623" s="2003" t="s">
        <v>29</v>
      </c>
      <c r="E2623" s="2005">
        <f t="shared" si="80"/>
        <v>25.55</v>
      </c>
      <c r="F2623" s="2078">
        <f t="shared" si="81"/>
        <v>95817</v>
      </c>
      <c r="G2623" s="1529"/>
      <c r="H2623" s="2005">
        <v>23.93</v>
      </c>
      <c r="I2623" s="2005">
        <v>25.55</v>
      </c>
      <c r="J2623" s="1992"/>
    </row>
    <row r="2624" spans="2:10" ht="30">
      <c r="B2624" s="1734">
        <v>95818</v>
      </c>
      <c r="C2624" s="1994" t="s">
        <v>3561</v>
      </c>
      <c r="D2624" s="1993" t="s">
        <v>29</v>
      </c>
      <c r="E2624" s="2002">
        <f t="shared" si="80"/>
        <v>30.63</v>
      </c>
      <c r="F2624" s="2078">
        <f t="shared" si="81"/>
        <v>95818</v>
      </c>
      <c r="G2624" s="1529"/>
      <c r="H2624" s="2002">
        <v>28.85</v>
      </c>
      <c r="I2624" s="2002">
        <v>30.63</v>
      </c>
      <c r="J2624" s="1992"/>
    </row>
    <row r="2625" spans="2:10" ht="30">
      <c r="B2625" s="1733">
        <v>97886</v>
      </c>
      <c r="C2625" s="2004" t="s">
        <v>7764</v>
      </c>
      <c r="D2625" s="2003" t="s">
        <v>29</v>
      </c>
      <c r="E2625" s="2005">
        <f t="shared" si="80"/>
        <v>124.35</v>
      </c>
      <c r="F2625" s="2078">
        <f t="shared" si="81"/>
        <v>97886</v>
      </c>
      <c r="G2625" s="1529"/>
      <c r="H2625" s="2005">
        <v>115.71</v>
      </c>
      <c r="I2625" s="2005">
        <v>124.35</v>
      </c>
      <c r="J2625" s="1992"/>
    </row>
    <row r="2626" spans="2:10" ht="30">
      <c r="B2626" s="1734">
        <v>97887</v>
      </c>
      <c r="C2626" s="1994" t="s">
        <v>7765</v>
      </c>
      <c r="D2626" s="1993" t="s">
        <v>29</v>
      </c>
      <c r="E2626" s="2002">
        <f t="shared" si="80"/>
        <v>196.34</v>
      </c>
      <c r="F2626" s="2078">
        <f t="shared" si="81"/>
        <v>97887</v>
      </c>
      <c r="G2626" s="1529"/>
      <c r="H2626" s="2002">
        <v>182.72</v>
      </c>
      <c r="I2626" s="2002">
        <v>196.34</v>
      </c>
      <c r="J2626" s="1992"/>
    </row>
    <row r="2627" spans="2:10" ht="30">
      <c r="B2627" s="1733">
        <v>97888</v>
      </c>
      <c r="C2627" s="2004" t="s">
        <v>7766</v>
      </c>
      <c r="D2627" s="2003" t="s">
        <v>29</v>
      </c>
      <c r="E2627" s="2005">
        <f t="shared" ref="E2627:E2690" si="82">IF($K$2=$H$1,H2627,I2627)</f>
        <v>378.52</v>
      </c>
      <c r="F2627" s="2078">
        <f t="shared" ref="F2627:F2690" si="83">IF(LEN($B2627)=7,CONCATENATE(MID($B2627,1,6),"00",RIGHT($B2627,1)),IF(LEN($B2627)=8,CONCATENATE(MID($B2627,1,6),"0",RIGHT($B2627,2)),$B2627))</f>
        <v>97888</v>
      </c>
      <c r="G2627" s="1529"/>
      <c r="H2627" s="2005">
        <v>353.02</v>
      </c>
      <c r="I2627" s="2005">
        <v>378.52</v>
      </c>
      <c r="J2627" s="1992"/>
    </row>
    <row r="2628" spans="2:10" ht="30">
      <c r="B2628" s="1734">
        <v>97889</v>
      </c>
      <c r="C2628" s="1994" t="s">
        <v>7767</v>
      </c>
      <c r="D2628" s="1993" t="s">
        <v>29</v>
      </c>
      <c r="E2628" s="2002">
        <f t="shared" si="82"/>
        <v>507.21</v>
      </c>
      <c r="F2628" s="2078">
        <f t="shared" si="83"/>
        <v>97889</v>
      </c>
      <c r="G2628" s="1529"/>
      <c r="H2628" s="2002">
        <v>473.15</v>
      </c>
      <c r="I2628" s="2002">
        <v>507.21</v>
      </c>
      <c r="J2628" s="1992"/>
    </row>
    <row r="2629" spans="2:10" ht="30">
      <c r="B2629" s="1733">
        <v>97890</v>
      </c>
      <c r="C2629" s="2004" t="s">
        <v>7768</v>
      </c>
      <c r="D2629" s="2003" t="s">
        <v>29</v>
      </c>
      <c r="E2629" s="2005">
        <f t="shared" si="82"/>
        <v>581.73</v>
      </c>
      <c r="F2629" s="2078">
        <f t="shared" si="83"/>
        <v>97890</v>
      </c>
      <c r="G2629" s="1529"/>
      <c r="H2629" s="2005">
        <v>545.20000000000005</v>
      </c>
      <c r="I2629" s="2005">
        <v>581.73</v>
      </c>
      <c r="J2629" s="1992"/>
    </row>
    <row r="2630" spans="2:10" ht="30">
      <c r="B2630" s="1734">
        <v>97891</v>
      </c>
      <c r="C2630" s="1994" t="s">
        <v>7769</v>
      </c>
      <c r="D2630" s="1993" t="s">
        <v>29</v>
      </c>
      <c r="E2630" s="2002">
        <f t="shared" si="82"/>
        <v>149.69</v>
      </c>
      <c r="F2630" s="2078">
        <f t="shared" si="83"/>
        <v>97891</v>
      </c>
      <c r="G2630" s="1529"/>
      <c r="H2630" s="2002">
        <v>139.35</v>
      </c>
      <c r="I2630" s="2002">
        <v>149.69</v>
      </c>
      <c r="J2630" s="1992"/>
    </row>
    <row r="2631" spans="2:10" ht="30">
      <c r="B2631" s="1733">
        <v>97892</v>
      </c>
      <c r="C2631" s="2004" t="s">
        <v>7770</v>
      </c>
      <c r="D2631" s="2003" t="s">
        <v>29</v>
      </c>
      <c r="E2631" s="2005">
        <f t="shared" si="82"/>
        <v>279.86</v>
      </c>
      <c r="F2631" s="2078">
        <f t="shared" si="83"/>
        <v>97892</v>
      </c>
      <c r="G2631" s="1529"/>
      <c r="H2631" s="2005">
        <v>261.33999999999997</v>
      </c>
      <c r="I2631" s="2005">
        <v>279.86</v>
      </c>
      <c r="J2631" s="1992"/>
    </row>
    <row r="2632" spans="2:10" ht="30">
      <c r="B2632" s="1734">
        <v>97893</v>
      </c>
      <c r="C2632" s="1994" t="s">
        <v>7771</v>
      </c>
      <c r="D2632" s="1993" t="s">
        <v>29</v>
      </c>
      <c r="E2632" s="2002">
        <f t="shared" si="82"/>
        <v>381.39</v>
      </c>
      <c r="F2632" s="2078">
        <f t="shared" si="83"/>
        <v>97893</v>
      </c>
      <c r="G2632" s="1529"/>
      <c r="H2632" s="2002">
        <v>356.22</v>
      </c>
      <c r="I2632" s="2002">
        <v>381.39</v>
      </c>
      <c r="J2632" s="1992"/>
    </row>
    <row r="2633" spans="2:10" ht="30">
      <c r="B2633" s="1733">
        <v>97894</v>
      </c>
      <c r="C2633" s="2004" t="s">
        <v>7772</v>
      </c>
      <c r="D2633" s="2003" t="s">
        <v>29</v>
      </c>
      <c r="E2633" s="2005">
        <f t="shared" si="82"/>
        <v>429.27</v>
      </c>
      <c r="F2633" s="2078">
        <f t="shared" si="83"/>
        <v>97894</v>
      </c>
      <c r="G2633" s="1529"/>
      <c r="H2633" s="2005">
        <v>403.53</v>
      </c>
      <c r="I2633" s="2005">
        <v>429.27</v>
      </c>
      <c r="J2633" s="1992"/>
    </row>
    <row r="2634" spans="2:10">
      <c r="B2634" s="1734">
        <v>68066</v>
      </c>
      <c r="C2634" s="1994" t="s">
        <v>231</v>
      </c>
      <c r="D2634" s="1993" t="s">
        <v>29</v>
      </c>
      <c r="E2634" s="2002">
        <f t="shared" si="82"/>
        <v>118.37</v>
      </c>
      <c r="F2634" s="2078">
        <f t="shared" si="83"/>
        <v>68066</v>
      </c>
      <c r="G2634" s="1529"/>
      <c r="H2634" s="2002">
        <v>113.63</v>
      </c>
      <c r="I2634" s="2002">
        <v>118.37</v>
      </c>
      <c r="J2634" s="1992"/>
    </row>
    <row r="2635" spans="2:10">
      <c r="B2635" s="1733">
        <v>72319</v>
      </c>
      <c r="C2635" s="2004" t="s">
        <v>3562</v>
      </c>
      <c r="D2635" s="2003" t="s">
        <v>29</v>
      </c>
      <c r="E2635" s="2005">
        <f t="shared" si="82"/>
        <v>3503.81</v>
      </c>
      <c r="F2635" s="2078">
        <f t="shared" si="83"/>
        <v>72319</v>
      </c>
      <c r="G2635" s="1529"/>
      <c r="H2635" s="2005">
        <v>3466.17</v>
      </c>
      <c r="I2635" s="2005">
        <v>3503.81</v>
      </c>
      <c r="J2635" s="1992"/>
    </row>
    <row r="2636" spans="2:10">
      <c r="B2636" s="1734">
        <v>72341</v>
      </c>
      <c r="C2636" s="1994" t="s">
        <v>232</v>
      </c>
      <c r="D2636" s="1993" t="s">
        <v>29</v>
      </c>
      <c r="E2636" s="2002">
        <f t="shared" si="82"/>
        <v>203.51</v>
      </c>
      <c r="F2636" s="2078">
        <f t="shared" si="83"/>
        <v>72341</v>
      </c>
      <c r="G2636" s="1529"/>
      <c r="H2636" s="2002">
        <v>191.54</v>
      </c>
      <c r="I2636" s="2002">
        <v>203.51</v>
      </c>
      <c r="J2636" s="1992"/>
    </row>
    <row r="2637" spans="2:10">
      <c r="B2637" s="1733">
        <v>72343</v>
      </c>
      <c r="C2637" s="2004" t="s">
        <v>233</v>
      </c>
      <c r="D2637" s="2003" t="s">
        <v>29</v>
      </c>
      <c r="E2637" s="2005">
        <f t="shared" si="82"/>
        <v>240.82</v>
      </c>
      <c r="F2637" s="2078">
        <f t="shared" si="83"/>
        <v>72343</v>
      </c>
      <c r="G2637" s="1529"/>
      <c r="H2637" s="2005">
        <v>227.03</v>
      </c>
      <c r="I2637" s="2005">
        <v>240.82</v>
      </c>
      <c r="J2637" s="1992"/>
    </row>
    <row r="2638" spans="2:10">
      <c r="B2638" s="1734">
        <v>72344</v>
      </c>
      <c r="C2638" s="1994" t="s">
        <v>234</v>
      </c>
      <c r="D2638" s="1993" t="s">
        <v>29</v>
      </c>
      <c r="E2638" s="2002">
        <f t="shared" si="82"/>
        <v>367.77</v>
      </c>
      <c r="F2638" s="2078">
        <f t="shared" si="83"/>
        <v>72344</v>
      </c>
      <c r="G2638" s="1529"/>
      <c r="H2638" s="2002">
        <v>352.9</v>
      </c>
      <c r="I2638" s="2002">
        <v>367.77</v>
      </c>
      <c r="J2638" s="1992"/>
    </row>
    <row r="2639" spans="2:10">
      <c r="B2639" s="1733">
        <v>72345</v>
      </c>
      <c r="C2639" s="2004" t="s">
        <v>235</v>
      </c>
      <c r="D2639" s="2003" t="s">
        <v>29</v>
      </c>
      <c r="E2639" s="2005">
        <f t="shared" si="82"/>
        <v>1013.06</v>
      </c>
      <c r="F2639" s="2078">
        <f t="shared" si="83"/>
        <v>72345</v>
      </c>
      <c r="G2639" s="1529"/>
      <c r="H2639" s="2005">
        <v>995.64</v>
      </c>
      <c r="I2639" s="2005">
        <v>1013.06</v>
      </c>
      <c r="J2639" s="1992"/>
    </row>
    <row r="2640" spans="2:10">
      <c r="B2640" s="1734" t="s">
        <v>34</v>
      </c>
      <c r="C2640" s="1994" t="s">
        <v>3563</v>
      </c>
      <c r="D2640" s="1993" t="s">
        <v>29</v>
      </c>
      <c r="E2640" s="2002">
        <f t="shared" si="82"/>
        <v>10.75</v>
      </c>
      <c r="F2640" s="2078" t="str">
        <f t="shared" si="83"/>
        <v>74130/001</v>
      </c>
      <c r="G2640" s="1529"/>
      <c r="H2640" s="2002">
        <v>10.48</v>
      </c>
      <c r="I2640" s="2002">
        <v>10.75</v>
      </c>
      <c r="J2640" s="1992"/>
    </row>
    <row r="2641" spans="2:10">
      <c r="B2641" s="1733" t="s">
        <v>6305</v>
      </c>
      <c r="C2641" s="2004" t="s">
        <v>3564</v>
      </c>
      <c r="D2641" s="2003" t="s">
        <v>29</v>
      </c>
      <c r="E2641" s="2005">
        <f t="shared" si="82"/>
        <v>16.32</v>
      </c>
      <c r="F2641" s="2078" t="str">
        <f t="shared" si="83"/>
        <v>74130/002</v>
      </c>
      <c r="G2641" s="1529"/>
      <c r="H2641" s="2005">
        <v>16.05</v>
      </c>
      <c r="I2641" s="2005">
        <v>16.32</v>
      </c>
      <c r="J2641" s="1992"/>
    </row>
    <row r="2642" spans="2:10">
      <c r="B2642" s="1734" t="s">
        <v>35</v>
      </c>
      <c r="C2642" s="1994" t="s">
        <v>3565</v>
      </c>
      <c r="D2642" s="1993" t="s">
        <v>29</v>
      </c>
      <c r="E2642" s="2002">
        <f t="shared" si="82"/>
        <v>47.28</v>
      </c>
      <c r="F2642" s="2078" t="str">
        <f t="shared" si="83"/>
        <v>74130/003</v>
      </c>
      <c r="G2642" s="1529"/>
      <c r="H2642" s="2002">
        <v>46.96</v>
      </c>
      <c r="I2642" s="2002">
        <v>47.28</v>
      </c>
      <c r="J2642" s="1992"/>
    </row>
    <row r="2643" spans="2:10">
      <c r="B2643" s="1733" t="s">
        <v>36</v>
      </c>
      <c r="C2643" s="2004" t="s">
        <v>3566</v>
      </c>
      <c r="D2643" s="2003" t="s">
        <v>29</v>
      </c>
      <c r="E2643" s="2005">
        <f t="shared" si="82"/>
        <v>69.53</v>
      </c>
      <c r="F2643" s="2078" t="str">
        <f t="shared" si="83"/>
        <v>74130/004</v>
      </c>
      <c r="G2643" s="1529"/>
      <c r="H2643" s="2005">
        <v>68.08</v>
      </c>
      <c r="I2643" s="2005">
        <v>69.53</v>
      </c>
      <c r="J2643" s="1992"/>
    </row>
    <row r="2644" spans="2:10">
      <c r="B2644" s="1734" t="s">
        <v>37</v>
      </c>
      <c r="C2644" s="1994" t="s">
        <v>3567</v>
      </c>
      <c r="D2644" s="1993" t="s">
        <v>29</v>
      </c>
      <c r="E2644" s="2002">
        <f t="shared" si="82"/>
        <v>92.09</v>
      </c>
      <c r="F2644" s="2078" t="str">
        <f t="shared" si="83"/>
        <v>74130/005</v>
      </c>
      <c r="G2644" s="1529"/>
      <c r="H2644" s="2002">
        <v>90.64</v>
      </c>
      <c r="I2644" s="2002">
        <v>92.09</v>
      </c>
      <c r="J2644" s="1992"/>
    </row>
    <row r="2645" spans="2:10">
      <c r="B2645" s="1733" t="s">
        <v>5747</v>
      </c>
      <c r="C2645" s="2004" t="s">
        <v>3568</v>
      </c>
      <c r="D2645" s="2003" t="s">
        <v>29</v>
      </c>
      <c r="E2645" s="2005">
        <f t="shared" si="82"/>
        <v>257.48</v>
      </c>
      <c r="F2645" s="2078" t="str">
        <f t="shared" si="83"/>
        <v>74130/006</v>
      </c>
      <c r="G2645" s="1529"/>
      <c r="H2645" s="2005">
        <v>256.02999999999997</v>
      </c>
      <c r="I2645" s="2005">
        <v>257.48</v>
      </c>
      <c r="J2645" s="1992"/>
    </row>
    <row r="2646" spans="2:10">
      <c r="B2646" s="1734" t="s">
        <v>5748</v>
      </c>
      <c r="C2646" s="1994" t="s">
        <v>3569</v>
      </c>
      <c r="D2646" s="1993" t="s">
        <v>29</v>
      </c>
      <c r="E2646" s="2002">
        <f t="shared" si="82"/>
        <v>662.58</v>
      </c>
      <c r="F2646" s="2078" t="str">
        <f t="shared" si="83"/>
        <v>74130/007</v>
      </c>
      <c r="G2646" s="1529"/>
      <c r="H2646" s="2002">
        <v>661.13</v>
      </c>
      <c r="I2646" s="2002">
        <v>662.58</v>
      </c>
      <c r="J2646" s="1992"/>
    </row>
    <row r="2647" spans="2:10">
      <c r="B2647" s="1733" t="s">
        <v>5749</v>
      </c>
      <c r="C2647" s="2004" t="s">
        <v>3570</v>
      </c>
      <c r="D2647" s="2003" t="s">
        <v>29</v>
      </c>
      <c r="E2647" s="2005">
        <f t="shared" si="82"/>
        <v>904.78</v>
      </c>
      <c r="F2647" s="2078" t="str">
        <f t="shared" si="83"/>
        <v>74130/008</v>
      </c>
      <c r="G2647" s="1529"/>
      <c r="H2647" s="2005">
        <v>903.33</v>
      </c>
      <c r="I2647" s="2005">
        <v>904.78</v>
      </c>
      <c r="J2647" s="1992"/>
    </row>
    <row r="2648" spans="2:10">
      <c r="B2648" s="1734" t="s">
        <v>5750</v>
      </c>
      <c r="C2648" s="1994" t="s">
        <v>3571</v>
      </c>
      <c r="D2648" s="1993" t="s">
        <v>29</v>
      </c>
      <c r="E2648" s="2002">
        <f t="shared" si="82"/>
        <v>1480.88</v>
      </c>
      <c r="F2648" s="2078" t="str">
        <f t="shared" si="83"/>
        <v>74130/009</v>
      </c>
      <c r="G2648" s="1529"/>
      <c r="H2648" s="2002">
        <v>1479.43</v>
      </c>
      <c r="I2648" s="2002">
        <v>1480.88</v>
      </c>
      <c r="J2648" s="1992"/>
    </row>
    <row r="2649" spans="2:10">
      <c r="B2649" s="1733" t="s">
        <v>5751</v>
      </c>
      <c r="C2649" s="2004" t="s">
        <v>3572</v>
      </c>
      <c r="D2649" s="2003" t="s">
        <v>29</v>
      </c>
      <c r="E2649" s="2005">
        <f t="shared" si="82"/>
        <v>401.43</v>
      </c>
      <c r="F2649" s="2078" t="str">
        <f t="shared" si="83"/>
        <v>74130/010</v>
      </c>
      <c r="G2649" s="1529"/>
      <c r="H2649" s="2005">
        <v>399.98</v>
      </c>
      <c r="I2649" s="2005">
        <v>401.43</v>
      </c>
      <c r="J2649" s="1992"/>
    </row>
    <row r="2650" spans="2:10" ht="30">
      <c r="B2650" s="1734" t="s">
        <v>5752</v>
      </c>
      <c r="C2650" s="1994" t="s">
        <v>962</v>
      </c>
      <c r="D2650" s="1993" t="s">
        <v>29</v>
      </c>
      <c r="E2650" s="2002">
        <f t="shared" si="82"/>
        <v>57.12</v>
      </c>
      <c r="F2650" s="2078" t="str">
        <f t="shared" si="83"/>
        <v>74131/001</v>
      </c>
      <c r="G2650" s="1529"/>
      <c r="H2650" s="2002">
        <v>53.49</v>
      </c>
      <c r="I2650" s="2002">
        <v>57.12</v>
      </c>
      <c r="J2650" s="1992"/>
    </row>
    <row r="2651" spans="2:10" ht="30">
      <c r="B2651" s="1733" t="s">
        <v>236</v>
      </c>
      <c r="C2651" s="2004" t="s">
        <v>963</v>
      </c>
      <c r="D2651" s="2003" t="s">
        <v>29</v>
      </c>
      <c r="E2651" s="2005">
        <f t="shared" si="82"/>
        <v>359.52</v>
      </c>
      <c r="F2651" s="2078" t="str">
        <f t="shared" si="83"/>
        <v>74131/004</v>
      </c>
      <c r="G2651" s="1529"/>
      <c r="H2651" s="2005">
        <v>350.44</v>
      </c>
      <c r="I2651" s="2005">
        <v>359.52</v>
      </c>
      <c r="J2651" s="1992"/>
    </row>
    <row r="2652" spans="2:10" ht="30">
      <c r="B2652" s="1734" t="s">
        <v>40</v>
      </c>
      <c r="C2652" s="1994" t="s">
        <v>964</v>
      </c>
      <c r="D2652" s="1993" t="s">
        <v>29</v>
      </c>
      <c r="E2652" s="2002">
        <f t="shared" si="82"/>
        <v>417.56</v>
      </c>
      <c r="F2652" s="2078" t="str">
        <f t="shared" si="83"/>
        <v>74131/005</v>
      </c>
      <c r="G2652" s="1529"/>
      <c r="H2652" s="2002">
        <v>406.67</v>
      </c>
      <c r="I2652" s="2002">
        <v>417.56</v>
      </c>
      <c r="J2652" s="1992"/>
    </row>
    <row r="2653" spans="2:10" ht="30">
      <c r="B2653" s="1733" t="s">
        <v>5753</v>
      </c>
      <c r="C2653" s="2004" t="s">
        <v>965</v>
      </c>
      <c r="D2653" s="2003" t="s">
        <v>29</v>
      </c>
      <c r="E2653" s="2005">
        <f t="shared" si="82"/>
        <v>803.55</v>
      </c>
      <c r="F2653" s="2078" t="str">
        <f t="shared" si="83"/>
        <v>74131/006</v>
      </c>
      <c r="G2653" s="1529"/>
      <c r="H2653" s="2005">
        <v>790.84</v>
      </c>
      <c r="I2653" s="2005">
        <v>803.55</v>
      </c>
      <c r="J2653" s="1992"/>
    </row>
    <row r="2654" spans="2:10" ht="30">
      <c r="B2654" s="1734" t="s">
        <v>5754</v>
      </c>
      <c r="C2654" s="1994" t="s">
        <v>966</v>
      </c>
      <c r="D2654" s="1993" t="s">
        <v>29</v>
      </c>
      <c r="E2654" s="2002">
        <f t="shared" si="82"/>
        <v>671.84</v>
      </c>
      <c r="F2654" s="2078" t="str">
        <f t="shared" si="83"/>
        <v>74131/007</v>
      </c>
      <c r="G2654" s="1529"/>
      <c r="H2654" s="2002">
        <v>657.32</v>
      </c>
      <c r="I2654" s="2002">
        <v>671.84</v>
      </c>
      <c r="J2654" s="1992"/>
    </row>
    <row r="2655" spans="2:10" ht="30">
      <c r="B2655" s="1733" t="s">
        <v>5755</v>
      </c>
      <c r="C2655" s="2004" t="s">
        <v>967</v>
      </c>
      <c r="D2655" s="2003" t="s">
        <v>29</v>
      </c>
      <c r="E2655" s="2005">
        <f t="shared" si="82"/>
        <v>997.08</v>
      </c>
      <c r="F2655" s="2078" t="str">
        <f t="shared" si="83"/>
        <v>74131/008</v>
      </c>
      <c r="G2655" s="1529"/>
      <c r="H2655" s="2005">
        <v>975.3</v>
      </c>
      <c r="I2655" s="2005">
        <v>997.08</v>
      </c>
      <c r="J2655" s="1992"/>
    </row>
    <row r="2656" spans="2:10" ht="30">
      <c r="B2656" s="1734">
        <v>83463</v>
      </c>
      <c r="C2656" s="1994" t="s">
        <v>3573</v>
      </c>
      <c r="D2656" s="1993" t="s">
        <v>29</v>
      </c>
      <c r="E2656" s="2002">
        <f t="shared" si="82"/>
        <v>264.91000000000003</v>
      </c>
      <c r="F2656" s="2078">
        <f t="shared" si="83"/>
        <v>83463</v>
      </c>
      <c r="G2656" s="1529"/>
      <c r="H2656" s="2002">
        <v>257.64999999999998</v>
      </c>
      <c r="I2656" s="2002">
        <v>264.91000000000003</v>
      </c>
      <c r="J2656" s="1992"/>
    </row>
    <row r="2657" spans="2:10" ht="30">
      <c r="B2657" s="1733">
        <v>84402</v>
      </c>
      <c r="C2657" s="2004" t="s">
        <v>3574</v>
      </c>
      <c r="D2657" s="2003" t="s">
        <v>29</v>
      </c>
      <c r="E2657" s="2005">
        <f t="shared" si="82"/>
        <v>65.08</v>
      </c>
      <c r="F2657" s="2078">
        <f t="shared" si="83"/>
        <v>84402</v>
      </c>
      <c r="G2657" s="1529"/>
      <c r="H2657" s="2005">
        <v>61.45</v>
      </c>
      <c r="I2657" s="2005">
        <v>65.08</v>
      </c>
      <c r="J2657" s="1992"/>
    </row>
    <row r="2658" spans="2:10">
      <c r="B2658" s="1734">
        <v>93653</v>
      </c>
      <c r="C2658" s="1994" t="s">
        <v>1294</v>
      </c>
      <c r="D2658" s="1993" t="s">
        <v>29</v>
      </c>
      <c r="E2658" s="2002">
        <f t="shared" si="82"/>
        <v>8.1</v>
      </c>
      <c r="F2658" s="2078">
        <f t="shared" si="83"/>
        <v>93653</v>
      </c>
      <c r="G2658" s="1529"/>
      <c r="H2658" s="2002">
        <v>7.98</v>
      </c>
      <c r="I2658" s="2002">
        <v>8.1</v>
      </c>
      <c r="J2658" s="1992"/>
    </row>
    <row r="2659" spans="2:10">
      <c r="B2659" s="1733">
        <v>93654</v>
      </c>
      <c r="C2659" s="2004" t="s">
        <v>1295</v>
      </c>
      <c r="D2659" s="2003" t="s">
        <v>29</v>
      </c>
      <c r="E2659" s="2005">
        <f t="shared" si="82"/>
        <v>8.57</v>
      </c>
      <c r="F2659" s="2078">
        <f t="shared" si="83"/>
        <v>93654</v>
      </c>
      <c r="G2659" s="1529"/>
      <c r="H2659" s="2005">
        <v>8.4</v>
      </c>
      <c r="I2659" s="2005">
        <v>8.57</v>
      </c>
      <c r="J2659" s="1992"/>
    </row>
    <row r="2660" spans="2:10">
      <c r="B2660" s="1734">
        <v>93655</v>
      </c>
      <c r="C2660" s="1994" t="s">
        <v>1296</v>
      </c>
      <c r="D2660" s="1993" t="s">
        <v>29</v>
      </c>
      <c r="E2660" s="2002">
        <f t="shared" si="82"/>
        <v>9.3699999999999992</v>
      </c>
      <c r="F2660" s="2078">
        <f t="shared" si="83"/>
        <v>93655</v>
      </c>
      <c r="G2660" s="1529"/>
      <c r="H2660" s="2002">
        <v>9.1300000000000008</v>
      </c>
      <c r="I2660" s="2002">
        <v>9.3699999999999992</v>
      </c>
      <c r="J2660" s="1992"/>
    </row>
    <row r="2661" spans="2:10">
      <c r="B2661" s="1733">
        <v>93656</v>
      </c>
      <c r="C2661" s="2004" t="s">
        <v>1297</v>
      </c>
      <c r="D2661" s="2003" t="s">
        <v>29</v>
      </c>
      <c r="E2661" s="2005">
        <f t="shared" si="82"/>
        <v>9.3699999999999992</v>
      </c>
      <c r="F2661" s="2078">
        <f t="shared" si="83"/>
        <v>93656</v>
      </c>
      <c r="G2661" s="1529"/>
      <c r="H2661" s="2005">
        <v>9.1300000000000008</v>
      </c>
      <c r="I2661" s="2005">
        <v>9.3699999999999992</v>
      </c>
      <c r="J2661" s="1992"/>
    </row>
    <row r="2662" spans="2:10">
      <c r="B2662" s="1734">
        <v>93657</v>
      </c>
      <c r="C2662" s="1994" t="s">
        <v>1298</v>
      </c>
      <c r="D2662" s="1993" t="s">
        <v>29</v>
      </c>
      <c r="E2662" s="2002">
        <f t="shared" si="82"/>
        <v>10.4</v>
      </c>
      <c r="F2662" s="2078">
        <f t="shared" si="83"/>
        <v>93657</v>
      </c>
      <c r="G2662" s="1529"/>
      <c r="H2662" s="2002">
        <v>10.07</v>
      </c>
      <c r="I2662" s="2002">
        <v>10.4</v>
      </c>
      <c r="J2662" s="1992"/>
    </row>
    <row r="2663" spans="2:10">
      <c r="B2663" s="1733">
        <v>93658</v>
      </c>
      <c r="C2663" s="2004" t="s">
        <v>1299</v>
      </c>
      <c r="D2663" s="2003" t="s">
        <v>29</v>
      </c>
      <c r="E2663" s="2005">
        <f t="shared" si="82"/>
        <v>15.11</v>
      </c>
      <c r="F2663" s="2078">
        <f t="shared" si="83"/>
        <v>93658</v>
      </c>
      <c r="G2663" s="1529"/>
      <c r="H2663" s="2005">
        <v>14.63</v>
      </c>
      <c r="I2663" s="2005">
        <v>15.11</v>
      </c>
      <c r="J2663" s="1992"/>
    </row>
    <row r="2664" spans="2:10">
      <c r="B2664" s="1734">
        <v>93659</v>
      </c>
      <c r="C2664" s="1994" t="s">
        <v>1300</v>
      </c>
      <c r="D2664" s="1993" t="s">
        <v>29</v>
      </c>
      <c r="E2664" s="2002">
        <f t="shared" si="82"/>
        <v>17.22</v>
      </c>
      <c r="F2664" s="2078">
        <f t="shared" si="83"/>
        <v>93659</v>
      </c>
      <c r="G2664" s="1529"/>
      <c r="H2664" s="2002">
        <v>16.53</v>
      </c>
      <c r="I2664" s="2002">
        <v>17.22</v>
      </c>
      <c r="J2664" s="1992"/>
    </row>
    <row r="2665" spans="2:10">
      <c r="B2665" s="1733">
        <v>93660</v>
      </c>
      <c r="C2665" s="2004" t="s">
        <v>3575</v>
      </c>
      <c r="D2665" s="2003" t="s">
        <v>29</v>
      </c>
      <c r="E2665" s="2005">
        <f t="shared" si="82"/>
        <v>39.92</v>
      </c>
      <c r="F2665" s="2078">
        <f t="shared" si="83"/>
        <v>93660</v>
      </c>
      <c r="G2665" s="1529"/>
      <c r="H2665" s="2005">
        <v>39.67</v>
      </c>
      <c r="I2665" s="2005">
        <v>39.92</v>
      </c>
      <c r="J2665" s="1992"/>
    </row>
    <row r="2666" spans="2:10">
      <c r="B2666" s="1734">
        <v>93661</v>
      </c>
      <c r="C2666" s="1994" t="s">
        <v>3576</v>
      </c>
      <c r="D2666" s="1993" t="s">
        <v>29</v>
      </c>
      <c r="E2666" s="2002">
        <f t="shared" si="82"/>
        <v>40.82</v>
      </c>
      <c r="F2666" s="2078">
        <f t="shared" si="83"/>
        <v>93661</v>
      </c>
      <c r="G2666" s="1529"/>
      <c r="H2666" s="2002">
        <v>40.479999999999997</v>
      </c>
      <c r="I2666" s="2002">
        <v>40.82</v>
      </c>
      <c r="J2666" s="1992"/>
    </row>
    <row r="2667" spans="2:10">
      <c r="B2667" s="1733">
        <v>93662</v>
      </c>
      <c r="C2667" s="2004" t="s">
        <v>3577</v>
      </c>
      <c r="D2667" s="2003" t="s">
        <v>29</v>
      </c>
      <c r="E2667" s="2005">
        <f t="shared" si="82"/>
        <v>42.48</v>
      </c>
      <c r="F2667" s="2078">
        <f t="shared" si="83"/>
        <v>93662</v>
      </c>
      <c r="G2667" s="1529"/>
      <c r="H2667" s="2005">
        <v>42</v>
      </c>
      <c r="I2667" s="2005">
        <v>42.48</v>
      </c>
      <c r="J2667" s="1992"/>
    </row>
    <row r="2668" spans="2:10">
      <c r="B2668" s="1734">
        <v>93663</v>
      </c>
      <c r="C2668" s="1994" t="s">
        <v>3578</v>
      </c>
      <c r="D2668" s="1993" t="s">
        <v>29</v>
      </c>
      <c r="E2668" s="2002">
        <f t="shared" si="82"/>
        <v>42.48</v>
      </c>
      <c r="F2668" s="2078">
        <f t="shared" si="83"/>
        <v>93663</v>
      </c>
      <c r="G2668" s="1529"/>
      <c r="H2668" s="2002">
        <v>42</v>
      </c>
      <c r="I2668" s="2002">
        <v>42.48</v>
      </c>
      <c r="J2668" s="1992"/>
    </row>
    <row r="2669" spans="2:10">
      <c r="B2669" s="1733">
        <v>93664</v>
      </c>
      <c r="C2669" s="2004" t="s">
        <v>3579</v>
      </c>
      <c r="D2669" s="2003" t="s">
        <v>29</v>
      </c>
      <c r="E2669" s="2005">
        <f t="shared" si="82"/>
        <v>44.51</v>
      </c>
      <c r="F2669" s="2078">
        <f t="shared" si="83"/>
        <v>93664</v>
      </c>
      <c r="G2669" s="1529"/>
      <c r="H2669" s="2005">
        <v>43.84</v>
      </c>
      <c r="I2669" s="2005">
        <v>44.51</v>
      </c>
      <c r="J2669" s="1992"/>
    </row>
    <row r="2670" spans="2:10">
      <c r="B2670" s="1734">
        <v>93665</v>
      </c>
      <c r="C2670" s="1994" t="s">
        <v>3580</v>
      </c>
      <c r="D2670" s="1993" t="s">
        <v>29</v>
      </c>
      <c r="E2670" s="2002">
        <f t="shared" si="82"/>
        <v>47.24</v>
      </c>
      <c r="F2670" s="2078">
        <f t="shared" si="83"/>
        <v>93665</v>
      </c>
      <c r="G2670" s="1529"/>
      <c r="H2670" s="2002">
        <v>46.27</v>
      </c>
      <c r="I2670" s="2002">
        <v>47.24</v>
      </c>
      <c r="J2670" s="1992"/>
    </row>
    <row r="2671" spans="2:10">
      <c r="B2671" s="1733">
        <v>93666</v>
      </c>
      <c r="C2671" s="2004" t="s">
        <v>3581</v>
      </c>
      <c r="D2671" s="2003" t="s">
        <v>29</v>
      </c>
      <c r="E2671" s="2005">
        <f t="shared" si="82"/>
        <v>51.44</v>
      </c>
      <c r="F2671" s="2078">
        <f t="shared" si="83"/>
        <v>93666</v>
      </c>
      <c r="G2671" s="1529"/>
      <c r="H2671" s="2005">
        <v>50.07</v>
      </c>
      <c r="I2671" s="2005">
        <v>51.44</v>
      </c>
      <c r="J2671" s="1992"/>
    </row>
    <row r="2672" spans="2:10">
      <c r="B2672" s="1734">
        <v>93667</v>
      </c>
      <c r="C2672" s="1994" t="s">
        <v>1301</v>
      </c>
      <c r="D2672" s="1993" t="s">
        <v>29</v>
      </c>
      <c r="E2672" s="2002">
        <f t="shared" si="82"/>
        <v>49.89</v>
      </c>
      <c r="F2672" s="2078">
        <f t="shared" si="83"/>
        <v>93667</v>
      </c>
      <c r="G2672" s="1529"/>
      <c r="H2672" s="2002">
        <v>49.51</v>
      </c>
      <c r="I2672" s="2002">
        <v>49.89</v>
      </c>
      <c r="J2672" s="1992"/>
    </row>
    <row r="2673" spans="2:10">
      <c r="B2673" s="1733">
        <v>93668</v>
      </c>
      <c r="C2673" s="2004" t="s">
        <v>1302</v>
      </c>
      <c r="D2673" s="2003" t="s">
        <v>29</v>
      </c>
      <c r="E2673" s="2005">
        <f t="shared" si="82"/>
        <v>51.26</v>
      </c>
      <c r="F2673" s="2078">
        <f t="shared" si="83"/>
        <v>93668</v>
      </c>
      <c r="G2673" s="1529"/>
      <c r="H2673" s="2005">
        <v>50.73</v>
      </c>
      <c r="I2673" s="2005">
        <v>51.26</v>
      </c>
      <c r="J2673" s="1992"/>
    </row>
    <row r="2674" spans="2:10">
      <c r="B2674" s="1734">
        <v>93669</v>
      </c>
      <c r="C2674" s="1994" t="s">
        <v>1303</v>
      </c>
      <c r="D2674" s="1993" t="s">
        <v>29</v>
      </c>
      <c r="E2674" s="2002">
        <f t="shared" si="82"/>
        <v>53.71</v>
      </c>
      <c r="F2674" s="2078">
        <f t="shared" si="83"/>
        <v>93669</v>
      </c>
      <c r="G2674" s="1529"/>
      <c r="H2674" s="2002">
        <v>52.99</v>
      </c>
      <c r="I2674" s="2002">
        <v>53.71</v>
      </c>
      <c r="J2674" s="1992"/>
    </row>
    <row r="2675" spans="2:10">
      <c r="B2675" s="1733">
        <v>93670</v>
      </c>
      <c r="C2675" s="2004" t="s">
        <v>1304</v>
      </c>
      <c r="D2675" s="2003" t="s">
        <v>29</v>
      </c>
      <c r="E2675" s="2005">
        <f t="shared" si="82"/>
        <v>53.71</v>
      </c>
      <c r="F2675" s="2078">
        <f t="shared" si="83"/>
        <v>93670</v>
      </c>
      <c r="G2675" s="1529"/>
      <c r="H2675" s="2005">
        <v>52.99</v>
      </c>
      <c r="I2675" s="2005">
        <v>53.71</v>
      </c>
      <c r="J2675" s="1992"/>
    </row>
    <row r="2676" spans="2:10">
      <c r="B2676" s="1734">
        <v>93671</v>
      </c>
      <c r="C2676" s="1994" t="s">
        <v>1305</v>
      </c>
      <c r="D2676" s="1993" t="s">
        <v>29</v>
      </c>
      <c r="E2676" s="2002">
        <f t="shared" si="82"/>
        <v>56.76</v>
      </c>
      <c r="F2676" s="2078">
        <f t="shared" si="83"/>
        <v>93671</v>
      </c>
      <c r="G2676" s="1529"/>
      <c r="H2676" s="2002">
        <v>55.77</v>
      </c>
      <c r="I2676" s="2002">
        <v>56.76</v>
      </c>
      <c r="J2676" s="1992"/>
    </row>
    <row r="2677" spans="2:10">
      <c r="B2677" s="1733">
        <v>93672</v>
      </c>
      <c r="C2677" s="2004" t="s">
        <v>1306</v>
      </c>
      <c r="D2677" s="2003" t="s">
        <v>29</v>
      </c>
      <c r="E2677" s="2005">
        <f t="shared" si="82"/>
        <v>61.75</v>
      </c>
      <c r="F2677" s="2078">
        <f t="shared" si="83"/>
        <v>93672</v>
      </c>
      <c r="G2677" s="1529"/>
      <c r="H2677" s="2005">
        <v>60.27</v>
      </c>
      <c r="I2677" s="2005">
        <v>61.75</v>
      </c>
      <c r="J2677" s="1992"/>
    </row>
    <row r="2678" spans="2:10">
      <c r="B2678" s="1734">
        <v>93673</v>
      </c>
      <c r="C2678" s="1994" t="s">
        <v>1307</v>
      </c>
      <c r="D2678" s="1993" t="s">
        <v>29</v>
      </c>
      <c r="E2678" s="2002">
        <f t="shared" si="82"/>
        <v>68.040000000000006</v>
      </c>
      <c r="F2678" s="2078">
        <f t="shared" si="83"/>
        <v>93673</v>
      </c>
      <c r="G2678" s="1529"/>
      <c r="H2678" s="2002">
        <v>65.98</v>
      </c>
      <c r="I2678" s="2002">
        <v>68.040000000000006</v>
      </c>
      <c r="J2678" s="1992"/>
    </row>
    <row r="2679" spans="2:10">
      <c r="B2679" s="1733">
        <v>72339</v>
      </c>
      <c r="C2679" s="2004" t="s">
        <v>237</v>
      </c>
      <c r="D2679" s="2003" t="s">
        <v>29</v>
      </c>
      <c r="E2679" s="2005">
        <f t="shared" si="82"/>
        <v>41.61</v>
      </c>
      <c r="F2679" s="2078">
        <f t="shared" si="83"/>
        <v>72339</v>
      </c>
      <c r="G2679" s="1529"/>
      <c r="H2679" s="2005">
        <v>39.979999999999997</v>
      </c>
      <c r="I2679" s="2005">
        <v>41.61</v>
      </c>
      <c r="J2679" s="1992"/>
    </row>
    <row r="2680" spans="2:10">
      <c r="B2680" s="1734">
        <v>83403</v>
      </c>
      <c r="C2680" s="1994" t="s">
        <v>3582</v>
      </c>
      <c r="D2680" s="1993" t="s">
        <v>29</v>
      </c>
      <c r="E2680" s="2002">
        <f t="shared" si="82"/>
        <v>14.3</v>
      </c>
      <c r="F2680" s="2078">
        <f t="shared" si="83"/>
        <v>83403</v>
      </c>
      <c r="G2680" s="1529"/>
      <c r="H2680" s="2002">
        <v>13.54</v>
      </c>
      <c r="I2680" s="2002">
        <v>14.3</v>
      </c>
      <c r="J2680" s="1992"/>
    </row>
    <row r="2681" spans="2:10">
      <c r="B2681" s="1733">
        <v>83465</v>
      </c>
      <c r="C2681" s="2004" t="s">
        <v>238</v>
      </c>
      <c r="D2681" s="2003" t="s">
        <v>29</v>
      </c>
      <c r="E2681" s="2005">
        <f t="shared" si="82"/>
        <v>35.880000000000003</v>
      </c>
      <c r="F2681" s="2078">
        <f t="shared" si="83"/>
        <v>83465</v>
      </c>
      <c r="G2681" s="1529"/>
      <c r="H2681" s="2005">
        <v>33.96</v>
      </c>
      <c r="I2681" s="2005">
        <v>35.880000000000003</v>
      </c>
      <c r="J2681" s="1992"/>
    </row>
    <row r="2682" spans="2:10" ht="30">
      <c r="B2682" s="1734">
        <v>91945</v>
      </c>
      <c r="C2682" s="1994" t="s">
        <v>968</v>
      </c>
      <c r="D2682" s="1993" t="s">
        <v>29</v>
      </c>
      <c r="E2682" s="2002">
        <f t="shared" si="82"/>
        <v>6.33</v>
      </c>
      <c r="F2682" s="2078">
        <f t="shared" si="83"/>
        <v>91945</v>
      </c>
      <c r="G2682" s="1529"/>
      <c r="H2682" s="2002">
        <v>5.94</v>
      </c>
      <c r="I2682" s="2002">
        <v>6.33</v>
      </c>
      <c r="J2682" s="1992"/>
    </row>
    <row r="2683" spans="2:10" ht="30">
      <c r="B2683" s="1733">
        <v>91946</v>
      </c>
      <c r="C2683" s="2004" t="s">
        <v>969</v>
      </c>
      <c r="D2683" s="2003" t="s">
        <v>29</v>
      </c>
      <c r="E2683" s="2005">
        <f t="shared" si="82"/>
        <v>5.15</v>
      </c>
      <c r="F2683" s="2078">
        <f t="shared" si="83"/>
        <v>91946</v>
      </c>
      <c r="G2683" s="1529"/>
      <c r="H2683" s="2005">
        <v>4.8899999999999997</v>
      </c>
      <c r="I2683" s="2005">
        <v>5.15</v>
      </c>
      <c r="J2683" s="1992"/>
    </row>
    <row r="2684" spans="2:10" ht="30">
      <c r="B2684" s="1734">
        <v>91947</v>
      </c>
      <c r="C2684" s="1994" t="s">
        <v>970</v>
      </c>
      <c r="D2684" s="1993" t="s">
        <v>29</v>
      </c>
      <c r="E2684" s="2002">
        <f t="shared" si="82"/>
        <v>4.42</v>
      </c>
      <c r="F2684" s="2078">
        <f t="shared" si="83"/>
        <v>91947</v>
      </c>
      <c r="G2684" s="1529"/>
      <c r="H2684" s="2002">
        <v>4.2300000000000004</v>
      </c>
      <c r="I2684" s="2002">
        <v>4.42</v>
      </c>
      <c r="J2684" s="1992"/>
    </row>
    <row r="2685" spans="2:10" ht="30">
      <c r="B2685" s="1733">
        <v>91949</v>
      </c>
      <c r="C2685" s="2004" t="s">
        <v>971</v>
      </c>
      <c r="D2685" s="2003" t="s">
        <v>29</v>
      </c>
      <c r="E2685" s="2005">
        <f t="shared" si="82"/>
        <v>9.3800000000000008</v>
      </c>
      <c r="F2685" s="2078">
        <f t="shared" si="83"/>
        <v>91949</v>
      </c>
      <c r="G2685" s="1529"/>
      <c r="H2685" s="2005">
        <v>8.92</v>
      </c>
      <c r="I2685" s="2005">
        <v>9.3800000000000008</v>
      </c>
      <c r="J2685" s="1992"/>
    </row>
    <row r="2686" spans="2:10" ht="30">
      <c r="B2686" s="1734">
        <v>91950</v>
      </c>
      <c r="C2686" s="1994" t="s">
        <v>972</v>
      </c>
      <c r="D2686" s="1993" t="s">
        <v>29</v>
      </c>
      <c r="E2686" s="2002">
        <f t="shared" si="82"/>
        <v>7.96</v>
      </c>
      <c r="F2686" s="2078">
        <f t="shared" si="83"/>
        <v>91950</v>
      </c>
      <c r="G2686" s="1529"/>
      <c r="H2686" s="2002">
        <v>7.64</v>
      </c>
      <c r="I2686" s="2002">
        <v>7.96</v>
      </c>
      <c r="J2686" s="1992"/>
    </row>
    <row r="2687" spans="2:10" ht="30">
      <c r="B2687" s="1733">
        <v>91951</v>
      </c>
      <c r="C2687" s="2004" t="s">
        <v>973</v>
      </c>
      <c r="D2687" s="2003" t="s">
        <v>29</v>
      </c>
      <c r="E2687" s="2005">
        <f t="shared" si="82"/>
        <v>7.1</v>
      </c>
      <c r="F2687" s="2078">
        <f t="shared" si="83"/>
        <v>91951</v>
      </c>
      <c r="G2687" s="1529"/>
      <c r="H2687" s="2005">
        <v>6.88</v>
      </c>
      <c r="I2687" s="2005">
        <v>7.1</v>
      </c>
      <c r="J2687" s="1992"/>
    </row>
    <row r="2688" spans="2:10">
      <c r="B2688" s="1734">
        <v>91952</v>
      </c>
      <c r="C2688" s="1994" t="s">
        <v>3583</v>
      </c>
      <c r="D2688" s="1993" t="s">
        <v>29</v>
      </c>
      <c r="E2688" s="2002">
        <f t="shared" si="82"/>
        <v>12.17</v>
      </c>
      <c r="F2688" s="2078">
        <f t="shared" si="83"/>
        <v>91952</v>
      </c>
      <c r="G2688" s="1529"/>
      <c r="H2688" s="2002">
        <v>11.35</v>
      </c>
      <c r="I2688" s="2002">
        <v>12.17</v>
      </c>
      <c r="J2688" s="1992"/>
    </row>
    <row r="2689" spans="2:10">
      <c r="B2689" s="1733">
        <v>91953</v>
      </c>
      <c r="C2689" s="2004" t="s">
        <v>974</v>
      </c>
      <c r="D2689" s="2003" t="s">
        <v>29</v>
      </c>
      <c r="E2689" s="2005">
        <f t="shared" si="82"/>
        <v>17.32</v>
      </c>
      <c r="F2689" s="2078">
        <f t="shared" si="83"/>
        <v>91953</v>
      </c>
      <c r="G2689" s="1529"/>
      <c r="H2689" s="2005">
        <v>16.239999999999998</v>
      </c>
      <c r="I2689" s="2005">
        <v>17.32</v>
      </c>
      <c r="J2689" s="1992"/>
    </row>
    <row r="2690" spans="2:10">
      <c r="B2690" s="1734">
        <v>91954</v>
      </c>
      <c r="C2690" s="1994" t="s">
        <v>3584</v>
      </c>
      <c r="D2690" s="1993" t="s">
        <v>29</v>
      </c>
      <c r="E2690" s="2002">
        <f t="shared" si="82"/>
        <v>16.39</v>
      </c>
      <c r="F2690" s="2078">
        <f t="shared" si="83"/>
        <v>91954</v>
      </c>
      <c r="G2690" s="1529"/>
      <c r="H2690" s="2002">
        <v>15.27</v>
      </c>
      <c r="I2690" s="2002">
        <v>16.39</v>
      </c>
      <c r="J2690" s="1992"/>
    </row>
    <row r="2691" spans="2:10">
      <c r="B2691" s="1733">
        <v>91955</v>
      </c>
      <c r="C2691" s="2004" t="s">
        <v>975</v>
      </c>
      <c r="D2691" s="2003" t="s">
        <v>29</v>
      </c>
      <c r="E2691" s="2005">
        <f t="shared" ref="E2691:E2754" si="84">IF($K$2=$H$1,H2691,I2691)</f>
        <v>21.54</v>
      </c>
      <c r="F2691" s="2078">
        <f t="shared" ref="F2691:F2754" si="85">IF(LEN($B2691)=7,CONCATENATE(MID($B2691,1,6),"00",RIGHT($B2691,1)),IF(LEN($B2691)=8,CONCATENATE(MID($B2691,1,6),"0",RIGHT($B2691,2)),$B2691))</f>
        <v>91955</v>
      </c>
      <c r="G2691" s="1529"/>
      <c r="H2691" s="2005">
        <v>20.16</v>
      </c>
      <c r="I2691" s="2005">
        <v>21.54</v>
      </c>
      <c r="J2691" s="1992"/>
    </row>
    <row r="2692" spans="2:10" ht="30">
      <c r="B2692" s="1734">
        <v>91956</v>
      </c>
      <c r="C2692" s="1994" t="s">
        <v>3585</v>
      </c>
      <c r="D2692" s="1993" t="s">
        <v>29</v>
      </c>
      <c r="E2692" s="2002">
        <f t="shared" si="84"/>
        <v>26.38</v>
      </c>
      <c r="F2692" s="2078">
        <f t="shared" si="85"/>
        <v>91956</v>
      </c>
      <c r="G2692" s="1529"/>
      <c r="H2692" s="2002">
        <v>24.66</v>
      </c>
      <c r="I2692" s="2002">
        <v>26.38</v>
      </c>
      <c r="J2692" s="1992"/>
    </row>
    <row r="2693" spans="2:10" ht="30">
      <c r="B2693" s="1733">
        <v>91957</v>
      </c>
      <c r="C2693" s="2004" t="s">
        <v>3586</v>
      </c>
      <c r="D2693" s="2003" t="s">
        <v>29</v>
      </c>
      <c r="E2693" s="2005">
        <f t="shared" si="84"/>
        <v>31.53</v>
      </c>
      <c r="F2693" s="2078">
        <f t="shared" si="85"/>
        <v>91957</v>
      </c>
      <c r="G2693" s="1529"/>
      <c r="H2693" s="2005">
        <v>29.55</v>
      </c>
      <c r="I2693" s="2005">
        <v>31.53</v>
      </c>
      <c r="J2693" s="1992"/>
    </row>
    <row r="2694" spans="2:10">
      <c r="B2694" s="1734">
        <v>91958</v>
      </c>
      <c r="C2694" s="1994" t="s">
        <v>3587</v>
      </c>
      <c r="D2694" s="1993" t="s">
        <v>29</v>
      </c>
      <c r="E2694" s="2002">
        <f t="shared" si="84"/>
        <v>22.19</v>
      </c>
      <c r="F2694" s="2078">
        <f t="shared" si="85"/>
        <v>91958</v>
      </c>
      <c r="G2694" s="1529"/>
      <c r="H2694" s="2002">
        <v>20.77</v>
      </c>
      <c r="I2694" s="2002">
        <v>22.19</v>
      </c>
      <c r="J2694" s="1992"/>
    </row>
    <row r="2695" spans="2:10">
      <c r="B2695" s="1733">
        <v>91959</v>
      </c>
      <c r="C2695" s="2004" t="s">
        <v>976</v>
      </c>
      <c r="D2695" s="2003" t="s">
        <v>29</v>
      </c>
      <c r="E2695" s="2005">
        <f t="shared" si="84"/>
        <v>27.34</v>
      </c>
      <c r="F2695" s="2078">
        <f t="shared" si="85"/>
        <v>91959</v>
      </c>
      <c r="G2695" s="1529"/>
      <c r="H2695" s="2005">
        <v>25.66</v>
      </c>
      <c r="I2695" s="2005">
        <v>27.34</v>
      </c>
      <c r="J2695" s="1992"/>
    </row>
    <row r="2696" spans="2:10">
      <c r="B2696" s="1734">
        <v>91960</v>
      </c>
      <c r="C2696" s="1994" t="s">
        <v>977</v>
      </c>
      <c r="D2696" s="1993" t="s">
        <v>29</v>
      </c>
      <c r="E2696" s="2002">
        <f t="shared" si="84"/>
        <v>30.59</v>
      </c>
      <c r="F2696" s="2078">
        <f t="shared" si="85"/>
        <v>91960</v>
      </c>
      <c r="G2696" s="1529"/>
      <c r="H2696" s="2002">
        <v>28.58</v>
      </c>
      <c r="I2696" s="2002">
        <v>30.59</v>
      </c>
      <c r="J2696" s="1992"/>
    </row>
    <row r="2697" spans="2:10">
      <c r="B2697" s="1733">
        <v>91961</v>
      </c>
      <c r="C2697" s="2004" t="s">
        <v>978</v>
      </c>
      <c r="D2697" s="2003" t="s">
        <v>29</v>
      </c>
      <c r="E2697" s="2005">
        <f t="shared" si="84"/>
        <v>35.74</v>
      </c>
      <c r="F2697" s="2078">
        <f t="shared" si="85"/>
        <v>91961</v>
      </c>
      <c r="G2697" s="1529"/>
      <c r="H2697" s="2005">
        <v>33.47</v>
      </c>
      <c r="I2697" s="2005">
        <v>35.74</v>
      </c>
      <c r="J2697" s="1992"/>
    </row>
    <row r="2698" spans="2:10" ht="30">
      <c r="B2698" s="1734">
        <v>91962</v>
      </c>
      <c r="C2698" s="1994" t="s">
        <v>3588</v>
      </c>
      <c r="D2698" s="1993" t="s">
        <v>29</v>
      </c>
      <c r="E2698" s="2002">
        <f t="shared" si="84"/>
        <v>40.619999999999997</v>
      </c>
      <c r="F2698" s="2078">
        <f t="shared" si="85"/>
        <v>91962</v>
      </c>
      <c r="G2698" s="1529"/>
      <c r="H2698" s="2002">
        <v>38</v>
      </c>
      <c r="I2698" s="2002">
        <v>40.619999999999997</v>
      </c>
      <c r="J2698" s="1992"/>
    </row>
    <row r="2699" spans="2:10" ht="30">
      <c r="B2699" s="1733">
        <v>91963</v>
      </c>
      <c r="C2699" s="2004" t="s">
        <v>3589</v>
      </c>
      <c r="D2699" s="2003" t="s">
        <v>29</v>
      </c>
      <c r="E2699" s="2005">
        <f t="shared" si="84"/>
        <v>45.77</v>
      </c>
      <c r="F2699" s="2078">
        <f t="shared" si="85"/>
        <v>91963</v>
      </c>
      <c r="G2699" s="1529"/>
      <c r="H2699" s="2005">
        <v>42.89</v>
      </c>
      <c r="I2699" s="2005">
        <v>45.77</v>
      </c>
      <c r="J2699" s="1992"/>
    </row>
    <row r="2700" spans="2:10" ht="30">
      <c r="B2700" s="1734">
        <v>91964</v>
      </c>
      <c r="C2700" s="1994" t="s">
        <v>3590</v>
      </c>
      <c r="D2700" s="1993" t="s">
        <v>29</v>
      </c>
      <c r="E2700" s="2002">
        <f t="shared" si="84"/>
        <v>36.39</v>
      </c>
      <c r="F2700" s="2078">
        <f t="shared" si="85"/>
        <v>91964</v>
      </c>
      <c r="G2700" s="1529"/>
      <c r="H2700" s="2002">
        <v>34.090000000000003</v>
      </c>
      <c r="I2700" s="2002">
        <v>36.39</v>
      </c>
      <c r="J2700" s="1992"/>
    </row>
    <row r="2701" spans="2:10" ht="30">
      <c r="B2701" s="1733">
        <v>91965</v>
      </c>
      <c r="C2701" s="2004" t="s">
        <v>3591</v>
      </c>
      <c r="D2701" s="2003" t="s">
        <v>29</v>
      </c>
      <c r="E2701" s="2005">
        <f t="shared" si="84"/>
        <v>41.54</v>
      </c>
      <c r="F2701" s="2078">
        <f t="shared" si="85"/>
        <v>91965</v>
      </c>
      <c r="G2701" s="1529"/>
      <c r="H2701" s="2005">
        <v>38.979999999999997</v>
      </c>
      <c r="I2701" s="2005">
        <v>41.54</v>
      </c>
      <c r="J2701" s="1992"/>
    </row>
    <row r="2702" spans="2:10">
      <c r="B2702" s="1734">
        <v>91966</v>
      </c>
      <c r="C2702" s="1994" t="s">
        <v>3592</v>
      </c>
      <c r="D2702" s="1993" t="s">
        <v>29</v>
      </c>
      <c r="E2702" s="2002">
        <f t="shared" si="84"/>
        <v>32.21</v>
      </c>
      <c r="F2702" s="2078">
        <f t="shared" si="85"/>
        <v>91966</v>
      </c>
      <c r="G2702" s="1529"/>
      <c r="H2702" s="2002">
        <v>30.2</v>
      </c>
      <c r="I2702" s="2002">
        <v>32.21</v>
      </c>
      <c r="J2702" s="1992"/>
    </row>
    <row r="2703" spans="2:10">
      <c r="B2703" s="1733">
        <v>91967</v>
      </c>
      <c r="C2703" s="2004" t="s">
        <v>979</v>
      </c>
      <c r="D2703" s="2003" t="s">
        <v>29</v>
      </c>
      <c r="E2703" s="2005">
        <f t="shared" si="84"/>
        <v>37.36</v>
      </c>
      <c r="F2703" s="2078">
        <f t="shared" si="85"/>
        <v>91967</v>
      </c>
      <c r="G2703" s="1529"/>
      <c r="H2703" s="2005">
        <v>35.090000000000003</v>
      </c>
      <c r="I2703" s="2005">
        <v>37.36</v>
      </c>
      <c r="J2703" s="1992"/>
    </row>
    <row r="2704" spans="2:10">
      <c r="B2704" s="1734">
        <v>91968</v>
      </c>
      <c r="C2704" s="1994" t="s">
        <v>980</v>
      </c>
      <c r="D2704" s="1993" t="s">
        <v>29</v>
      </c>
      <c r="E2704" s="2002">
        <f t="shared" si="84"/>
        <v>44.8</v>
      </c>
      <c r="F2704" s="2078">
        <f t="shared" si="85"/>
        <v>91968</v>
      </c>
      <c r="G2704" s="1529"/>
      <c r="H2704" s="2002">
        <v>41.89</v>
      </c>
      <c r="I2704" s="2002">
        <v>44.8</v>
      </c>
      <c r="J2704" s="1992"/>
    </row>
    <row r="2705" spans="2:10">
      <c r="B2705" s="1733">
        <v>91969</v>
      </c>
      <c r="C2705" s="2004" t="s">
        <v>981</v>
      </c>
      <c r="D2705" s="2003" t="s">
        <v>29</v>
      </c>
      <c r="E2705" s="2005">
        <f t="shared" si="84"/>
        <v>49.95</v>
      </c>
      <c r="F2705" s="2078">
        <f t="shared" si="85"/>
        <v>91969</v>
      </c>
      <c r="G2705" s="1529"/>
      <c r="H2705" s="2005">
        <v>46.78</v>
      </c>
      <c r="I2705" s="2005">
        <v>49.95</v>
      </c>
      <c r="J2705" s="1992"/>
    </row>
    <row r="2706" spans="2:10" ht="30">
      <c r="B2706" s="1734">
        <v>91970</v>
      </c>
      <c r="C2706" s="1994" t="s">
        <v>3593</v>
      </c>
      <c r="D2706" s="1993" t="s">
        <v>29</v>
      </c>
      <c r="E2706" s="2002">
        <f t="shared" si="84"/>
        <v>46.67</v>
      </c>
      <c r="F2706" s="2078">
        <f t="shared" si="85"/>
        <v>91970</v>
      </c>
      <c r="G2706" s="1529"/>
      <c r="H2706" s="2002">
        <v>43.74</v>
      </c>
      <c r="I2706" s="2002">
        <v>46.67</v>
      </c>
      <c r="J2706" s="1992"/>
    </row>
    <row r="2707" spans="2:10" ht="30">
      <c r="B2707" s="1733">
        <v>91971</v>
      </c>
      <c r="C2707" s="2004" t="s">
        <v>3594</v>
      </c>
      <c r="D2707" s="2003" t="s">
        <v>29</v>
      </c>
      <c r="E2707" s="2005">
        <f t="shared" si="84"/>
        <v>54.63</v>
      </c>
      <c r="F2707" s="2078">
        <f t="shared" si="85"/>
        <v>91971</v>
      </c>
      <c r="G2707" s="1529"/>
      <c r="H2707" s="2005">
        <v>51.38</v>
      </c>
      <c r="I2707" s="2005">
        <v>54.63</v>
      </c>
      <c r="J2707" s="1992"/>
    </row>
    <row r="2708" spans="2:10" ht="30">
      <c r="B2708" s="1734">
        <v>91972</v>
      </c>
      <c r="C2708" s="1994" t="s">
        <v>3595</v>
      </c>
      <c r="D2708" s="1993" t="s">
        <v>29</v>
      </c>
      <c r="E2708" s="2002">
        <f t="shared" si="84"/>
        <v>50.89</v>
      </c>
      <c r="F2708" s="2078">
        <f t="shared" si="85"/>
        <v>91972</v>
      </c>
      <c r="G2708" s="1529"/>
      <c r="H2708" s="2002">
        <v>47.65</v>
      </c>
      <c r="I2708" s="2002">
        <v>50.89</v>
      </c>
      <c r="J2708" s="1992"/>
    </row>
    <row r="2709" spans="2:10" ht="30">
      <c r="B2709" s="1733">
        <v>91973</v>
      </c>
      <c r="C2709" s="2004" t="s">
        <v>3596</v>
      </c>
      <c r="D2709" s="2003" t="s">
        <v>29</v>
      </c>
      <c r="E2709" s="2005">
        <f t="shared" si="84"/>
        <v>58.85</v>
      </c>
      <c r="F2709" s="2078">
        <f t="shared" si="85"/>
        <v>91973</v>
      </c>
      <c r="G2709" s="1529"/>
      <c r="H2709" s="2005">
        <v>55.29</v>
      </c>
      <c r="I2709" s="2005">
        <v>58.85</v>
      </c>
      <c r="J2709" s="1992"/>
    </row>
    <row r="2710" spans="2:10">
      <c r="B2710" s="1734">
        <v>91974</v>
      </c>
      <c r="C2710" s="1994" t="s">
        <v>3597</v>
      </c>
      <c r="D2710" s="1993" t="s">
        <v>29</v>
      </c>
      <c r="E2710" s="2002">
        <f t="shared" si="84"/>
        <v>42.46</v>
      </c>
      <c r="F2710" s="2078">
        <f t="shared" si="85"/>
        <v>91974</v>
      </c>
      <c r="G2710" s="1529"/>
      <c r="H2710" s="2002">
        <v>39.82</v>
      </c>
      <c r="I2710" s="2002">
        <v>42.46</v>
      </c>
      <c r="J2710" s="1992"/>
    </row>
    <row r="2711" spans="2:10">
      <c r="B2711" s="1733">
        <v>91975</v>
      </c>
      <c r="C2711" s="2004" t="s">
        <v>982</v>
      </c>
      <c r="D2711" s="2003" t="s">
        <v>29</v>
      </c>
      <c r="E2711" s="2005">
        <f t="shared" si="84"/>
        <v>50.42</v>
      </c>
      <c r="F2711" s="2078">
        <f t="shared" si="85"/>
        <v>91975</v>
      </c>
      <c r="G2711" s="1529"/>
      <c r="H2711" s="2005">
        <v>47.46</v>
      </c>
      <c r="I2711" s="2005">
        <v>50.42</v>
      </c>
      <c r="J2711" s="1992"/>
    </row>
    <row r="2712" spans="2:10">
      <c r="B2712" s="1734">
        <v>91976</v>
      </c>
      <c r="C2712" s="1994" t="s">
        <v>3598</v>
      </c>
      <c r="D2712" s="1993" t="s">
        <v>29</v>
      </c>
      <c r="E2712" s="2002">
        <f t="shared" si="84"/>
        <v>62.57</v>
      </c>
      <c r="F2712" s="2078">
        <f t="shared" si="85"/>
        <v>91976</v>
      </c>
      <c r="G2712" s="1529"/>
      <c r="H2712" s="2002">
        <v>58.73</v>
      </c>
      <c r="I2712" s="2002">
        <v>62.57</v>
      </c>
      <c r="J2712" s="1992"/>
    </row>
    <row r="2713" spans="2:10">
      <c r="B2713" s="1733">
        <v>91977</v>
      </c>
      <c r="C2713" s="2004" t="s">
        <v>983</v>
      </c>
      <c r="D2713" s="2003" t="s">
        <v>29</v>
      </c>
      <c r="E2713" s="2005">
        <f t="shared" si="84"/>
        <v>70.53</v>
      </c>
      <c r="F2713" s="2078">
        <f t="shared" si="85"/>
        <v>91977</v>
      </c>
      <c r="G2713" s="1529"/>
      <c r="H2713" s="2005">
        <v>66.37</v>
      </c>
      <c r="I2713" s="2005">
        <v>70.53</v>
      </c>
      <c r="J2713" s="1992"/>
    </row>
    <row r="2714" spans="2:10">
      <c r="B2714" s="1734">
        <v>91978</v>
      </c>
      <c r="C2714" s="1994" t="s">
        <v>6607</v>
      </c>
      <c r="D2714" s="1993" t="s">
        <v>29</v>
      </c>
      <c r="E2714" s="2002">
        <f t="shared" si="84"/>
        <v>25.34</v>
      </c>
      <c r="F2714" s="2078">
        <f t="shared" si="85"/>
        <v>91978</v>
      </c>
      <c r="G2714" s="1529"/>
      <c r="H2714" s="2002">
        <v>23.92</v>
      </c>
      <c r="I2714" s="2002">
        <v>25.34</v>
      </c>
      <c r="J2714" s="1992"/>
    </row>
    <row r="2715" spans="2:10">
      <c r="B2715" s="1733">
        <v>91979</v>
      </c>
      <c r="C2715" s="2004" t="s">
        <v>6608</v>
      </c>
      <c r="D2715" s="2003" t="s">
        <v>29</v>
      </c>
      <c r="E2715" s="2005">
        <f t="shared" si="84"/>
        <v>30.49</v>
      </c>
      <c r="F2715" s="2078">
        <f t="shared" si="85"/>
        <v>91979</v>
      </c>
      <c r="G2715" s="1529"/>
      <c r="H2715" s="2005">
        <v>28.81</v>
      </c>
      <c r="I2715" s="2005">
        <v>30.49</v>
      </c>
      <c r="J2715" s="1992"/>
    </row>
    <row r="2716" spans="2:10">
      <c r="B2716" s="1734">
        <v>91980</v>
      </c>
      <c r="C2716" s="1994" t="s">
        <v>6609</v>
      </c>
      <c r="D2716" s="1993" t="s">
        <v>29</v>
      </c>
      <c r="E2716" s="2002">
        <f t="shared" si="84"/>
        <v>24.62</v>
      </c>
      <c r="F2716" s="2078">
        <f t="shared" si="85"/>
        <v>91980</v>
      </c>
      <c r="G2716" s="1529"/>
      <c r="H2716" s="2002">
        <v>23.2</v>
      </c>
      <c r="I2716" s="2002">
        <v>24.62</v>
      </c>
      <c r="J2716" s="1992"/>
    </row>
    <row r="2717" spans="2:10">
      <c r="B2717" s="1733">
        <v>91981</v>
      </c>
      <c r="C2717" s="2004" t="s">
        <v>6610</v>
      </c>
      <c r="D2717" s="2003" t="s">
        <v>29</v>
      </c>
      <c r="E2717" s="2005">
        <f t="shared" si="84"/>
        <v>29.77</v>
      </c>
      <c r="F2717" s="2078">
        <f t="shared" si="85"/>
        <v>91981</v>
      </c>
      <c r="G2717" s="1529"/>
      <c r="H2717" s="2005">
        <v>28.09</v>
      </c>
      <c r="I2717" s="2005">
        <v>29.77</v>
      </c>
      <c r="J2717" s="1992"/>
    </row>
    <row r="2718" spans="2:10">
      <c r="B2718" s="1734">
        <v>91982</v>
      </c>
      <c r="C2718" s="1994" t="s">
        <v>6611</v>
      </c>
      <c r="D2718" s="1993" t="s">
        <v>29</v>
      </c>
      <c r="E2718" s="2002">
        <f t="shared" si="84"/>
        <v>53.76</v>
      </c>
      <c r="F2718" s="2078">
        <f t="shared" si="85"/>
        <v>91982</v>
      </c>
      <c r="G2718" s="1529"/>
      <c r="H2718" s="2002">
        <v>52.94</v>
      </c>
      <c r="I2718" s="2002">
        <v>53.76</v>
      </c>
      <c r="J2718" s="1992"/>
    </row>
    <row r="2719" spans="2:10">
      <c r="B2719" s="1733">
        <v>91983</v>
      </c>
      <c r="C2719" s="2004" t="s">
        <v>6612</v>
      </c>
      <c r="D2719" s="2003" t="s">
        <v>29</v>
      </c>
      <c r="E2719" s="2005">
        <f t="shared" si="84"/>
        <v>58.91</v>
      </c>
      <c r="F2719" s="2078">
        <f t="shared" si="85"/>
        <v>91983</v>
      </c>
      <c r="G2719" s="1529"/>
      <c r="H2719" s="2005">
        <v>57.83</v>
      </c>
      <c r="I2719" s="2005">
        <v>58.91</v>
      </c>
      <c r="J2719" s="1992"/>
    </row>
    <row r="2720" spans="2:10" ht="30">
      <c r="B2720" s="1734">
        <v>91984</v>
      </c>
      <c r="C2720" s="1994" t="s">
        <v>6613</v>
      </c>
      <c r="D2720" s="1993" t="s">
        <v>29</v>
      </c>
      <c r="E2720" s="2002">
        <f t="shared" si="84"/>
        <v>11.51</v>
      </c>
      <c r="F2720" s="2078">
        <f t="shared" si="85"/>
        <v>91984</v>
      </c>
      <c r="G2720" s="1529"/>
      <c r="H2720" s="2002">
        <v>10.69</v>
      </c>
      <c r="I2720" s="2002">
        <v>11.51</v>
      </c>
      <c r="J2720" s="1992"/>
    </row>
    <row r="2721" spans="2:10" ht="30">
      <c r="B2721" s="1733">
        <v>91985</v>
      </c>
      <c r="C2721" s="2004" t="s">
        <v>6614</v>
      </c>
      <c r="D2721" s="2003" t="s">
        <v>29</v>
      </c>
      <c r="E2721" s="2005">
        <f t="shared" si="84"/>
        <v>16.66</v>
      </c>
      <c r="F2721" s="2078">
        <f t="shared" si="85"/>
        <v>91985</v>
      </c>
      <c r="G2721" s="1529"/>
      <c r="H2721" s="2005">
        <v>15.58</v>
      </c>
      <c r="I2721" s="2005">
        <v>16.66</v>
      </c>
      <c r="J2721" s="1992"/>
    </row>
    <row r="2722" spans="2:10">
      <c r="B2722" s="1734">
        <v>91986</v>
      </c>
      <c r="C2722" s="1994" t="s">
        <v>6615</v>
      </c>
      <c r="D2722" s="1993" t="s">
        <v>29</v>
      </c>
      <c r="E2722" s="2002">
        <f t="shared" si="84"/>
        <v>23.59</v>
      </c>
      <c r="F2722" s="2078">
        <f t="shared" si="85"/>
        <v>91986</v>
      </c>
      <c r="G2722" s="1529"/>
      <c r="H2722" s="2002">
        <v>22.32</v>
      </c>
      <c r="I2722" s="2002">
        <v>23.59</v>
      </c>
      <c r="J2722" s="1992"/>
    </row>
    <row r="2723" spans="2:10">
      <c r="B2723" s="1733">
        <v>91987</v>
      </c>
      <c r="C2723" s="2004" t="s">
        <v>6616</v>
      </c>
      <c r="D2723" s="2003" t="s">
        <v>29</v>
      </c>
      <c r="E2723" s="2005">
        <f t="shared" si="84"/>
        <v>28.74</v>
      </c>
      <c r="F2723" s="2078">
        <f t="shared" si="85"/>
        <v>91987</v>
      </c>
      <c r="G2723" s="1529"/>
      <c r="H2723" s="2005">
        <v>27.21</v>
      </c>
      <c r="I2723" s="2005">
        <v>28.74</v>
      </c>
      <c r="J2723" s="1992"/>
    </row>
    <row r="2724" spans="2:10" ht="30">
      <c r="B2724" s="1734">
        <v>91988</v>
      </c>
      <c r="C2724" s="1994" t="s">
        <v>6617</v>
      </c>
      <c r="D2724" s="1993" t="s">
        <v>29</v>
      </c>
      <c r="E2724" s="2002">
        <f t="shared" si="84"/>
        <v>13.92</v>
      </c>
      <c r="F2724" s="2078">
        <f t="shared" si="85"/>
        <v>91988</v>
      </c>
      <c r="G2724" s="1529"/>
      <c r="H2724" s="2002">
        <v>13.1</v>
      </c>
      <c r="I2724" s="2002">
        <v>13.92</v>
      </c>
      <c r="J2724" s="1992"/>
    </row>
    <row r="2725" spans="2:10" ht="30">
      <c r="B2725" s="1733">
        <v>91989</v>
      </c>
      <c r="C2725" s="2004" t="s">
        <v>6618</v>
      </c>
      <c r="D2725" s="2003" t="s">
        <v>29</v>
      </c>
      <c r="E2725" s="2005">
        <f t="shared" si="84"/>
        <v>19.07</v>
      </c>
      <c r="F2725" s="2078">
        <f t="shared" si="85"/>
        <v>91989</v>
      </c>
      <c r="G2725" s="1529"/>
      <c r="H2725" s="2005">
        <v>17.989999999999998</v>
      </c>
      <c r="I2725" s="2005">
        <v>19.07</v>
      </c>
      <c r="J2725" s="1992"/>
    </row>
    <row r="2726" spans="2:10">
      <c r="B2726" s="1734">
        <v>91990</v>
      </c>
      <c r="C2726" s="1994" t="s">
        <v>984</v>
      </c>
      <c r="D2726" s="1993" t="s">
        <v>29</v>
      </c>
      <c r="E2726" s="2002">
        <f t="shared" si="84"/>
        <v>22.46</v>
      </c>
      <c r="F2726" s="2078">
        <f t="shared" si="85"/>
        <v>91990</v>
      </c>
      <c r="G2726" s="1529"/>
      <c r="H2726" s="2002">
        <v>20.67</v>
      </c>
      <c r="I2726" s="2002">
        <v>22.46</v>
      </c>
      <c r="J2726" s="1992"/>
    </row>
    <row r="2727" spans="2:10">
      <c r="B2727" s="1733">
        <v>91991</v>
      </c>
      <c r="C2727" s="2004" t="s">
        <v>985</v>
      </c>
      <c r="D2727" s="2003" t="s">
        <v>29</v>
      </c>
      <c r="E2727" s="2005">
        <f t="shared" si="84"/>
        <v>23.76</v>
      </c>
      <c r="F2727" s="2078">
        <f t="shared" si="85"/>
        <v>91991</v>
      </c>
      <c r="G2727" s="1529"/>
      <c r="H2727" s="2005">
        <v>21.97</v>
      </c>
      <c r="I2727" s="2005">
        <v>23.76</v>
      </c>
      <c r="J2727" s="1992"/>
    </row>
    <row r="2728" spans="2:10">
      <c r="B2728" s="1734">
        <v>91992</v>
      </c>
      <c r="C2728" s="1994" t="s">
        <v>3599</v>
      </c>
      <c r="D2728" s="1993" t="s">
        <v>29</v>
      </c>
      <c r="E2728" s="2002">
        <f t="shared" si="84"/>
        <v>27.61</v>
      </c>
      <c r="F2728" s="2078">
        <f t="shared" si="85"/>
        <v>91992</v>
      </c>
      <c r="G2728" s="1529"/>
      <c r="H2728" s="2002">
        <v>25.56</v>
      </c>
      <c r="I2728" s="2002">
        <v>27.61</v>
      </c>
      <c r="J2728" s="1992"/>
    </row>
    <row r="2729" spans="2:10">
      <c r="B2729" s="1733">
        <v>91993</v>
      </c>
      <c r="C2729" s="2004" t="s">
        <v>3600</v>
      </c>
      <c r="D2729" s="2003" t="s">
        <v>29</v>
      </c>
      <c r="E2729" s="2005">
        <f t="shared" si="84"/>
        <v>28.91</v>
      </c>
      <c r="F2729" s="2078">
        <f t="shared" si="85"/>
        <v>91993</v>
      </c>
      <c r="G2729" s="1529"/>
      <c r="H2729" s="2005">
        <v>26.86</v>
      </c>
      <c r="I2729" s="2005">
        <v>28.91</v>
      </c>
      <c r="J2729" s="1992"/>
    </row>
    <row r="2730" spans="2:10">
      <c r="B2730" s="1734">
        <v>91994</v>
      </c>
      <c r="C2730" s="1994" t="s">
        <v>986</v>
      </c>
      <c r="D2730" s="1993" t="s">
        <v>29</v>
      </c>
      <c r="E2730" s="2002">
        <f t="shared" si="84"/>
        <v>15.72</v>
      </c>
      <c r="F2730" s="2078">
        <f t="shared" si="85"/>
        <v>91994</v>
      </c>
      <c r="G2730" s="1529"/>
      <c r="H2730" s="2002">
        <v>14.6</v>
      </c>
      <c r="I2730" s="2002">
        <v>15.72</v>
      </c>
      <c r="J2730" s="1992"/>
    </row>
    <row r="2731" spans="2:10">
      <c r="B2731" s="1733">
        <v>91995</v>
      </c>
      <c r="C2731" s="2004" t="s">
        <v>987</v>
      </c>
      <c r="D2731" s="2003" t="s">
        <v>29</v>
      </c>
      <c r="E2731" s="2005">
        <f t="shared" si="84"/>
        <v>17.02</v>
      </c>
      <c r="F2731" s="2078">
        <f t="shared" si="85"/>
        <v>91995</v>
      </c>
      <c r="G2731" s="1529"/>
      <c r="H2731" s="2005">
        <v>15.9</v>
      </c>
      <c r="I2731" s="2005">
        <v>17.02</v>
      </c>
      <c r="J2731" s="1992"/>
    </row>
    <row r="2732" spans="2:10">
      <c r="B2732" s="1734">
        <v>91996</v>
      </c>
      <c r="C2732" s="1994" t="s">
        <v>3601</v>
      </c>
      <c r="D2732" s="1993" t="s">
        <v>29</v>
      </c>
      <c r="E2732" s="2002">
        <f t="shared" si="84"/>
        <v>20.87</v>
      </c>
      <c r="F2732" s="2078">
        <f t="shared" si="85"/>
        <v>91996</v>
      </c>
      <c r="G2732" s="1529"/>
      <c r="H2732" s="2002">
        <v>19.489999999999998</v>
      </c>
      <c r="I2732" s="2002">
        <v>20.87</v>
      </c>
      <c r="J2732" s="1992"/>
    </row>
    <row r="2733" spans="2:10">
      <c r="B2733" s="1733">
        <v>91997</v>
      </c>
      <c r="C2733" s="2004" t="s">
        <v>3602</v>
      </c>
      <c r="D2733" s="2003" t="s">
        <v>29</v>
      </c>
      <c r="E2733" s="2005">
        <f t="shared" si="84"/>
        <v>22.17</v>
      </c>
      <c r="F2733" s="2078">
        <f t="shared" si="85"/>
        <v>91997</v>
      </c>
      <c r="G2733" s="1529"/>
      <c r="H2733" s="2005">
        <v>20.79</v>
      </c>
      <c r="I2733" s="2005">
        <v>22.17</v>
      </c>
      <c r="J2733" s="1992"/>
    </row>
    <row r="2734" spans="2:10">
      <c r="B2734" s="1734">
        <v>91998</v>
      </c>
      <c r="C2734" s="1994" t="s">
        <v>988</v>
      </c>
      <c r="D2734" s="1993" t="s">
        <v>29</v>
      </c>
      <c r="E2734" s="2002">
        <f t="shared" si="84"/>
        <v>13.1</v>
      </c>
      <c r="F2734" s="2078">
        <f t="shared" si="85"/>
        <v>91998</v>
      </c>
      <c r="G2734" s="1529"/>
      <c r="H2734" s="2002">
        <v>12.24</v>
      </c>
      <c r="I2734" s="2002">
        <v>13.1</v>
      </c>
      <c r="J2734" s="1992"/>
    </row>
    <row r="2735" spans="2:10">
      <c r="B2735" s="1733">
        <v>91999</v>
      </c>
      <c r="C2735" s="2004" t="s">
        <v>989</v>
      </c>
      <c r="D2735" s="2003" t="s">
        <v>29</v>
      </c>
      <c r="E2735" s="2005">
        <f t="shared" si="84"/>
        <v>14.4</v>
      </c>
      <c r="F2735" s="2078">
        <f t="shared" si="85"/>
        <v>91999</v>
      </c>
      <c r="G2735" s="1529"/>
      <c r="H2735" s="2005">
        <v>13.54</v>
      </c>
      <c r="I2735" s="2005">
        <v>14.4</v>
      </c>
      <c r="J2735" s="1992"/>
    </row>
    <row r="2736" spans="2:10">
      <c r="B2736" s="1734">
        <v>92000</v>
      </c>
      <c r="C2736" s="1994" t="s">
        <v>3603</v>
      </c>
      <c r="D2736" s="1993" t="s">
        <v>29</v>
      </c>
      <c r="E2736" s="2002">
        <f t="shared" si="84"/>
        <v>18.25</v>
      </c>
      <c r="F2736" s="2078">
        <f t="shared" si="85"/>
        <v>92000</v>
      </c>
      <c r="G2736" s="1529"/>
      <c r="H2736" s="2002">
        <v>17.13</v>
      </c>
      <c r="I2736" s="2002">
        <v>18.25</v>
      </c>
      <c r="J2736" s="1992"/>
    </row>
    <row r="2737" spans="2:10">
      <c r="B2737" s="1733">
        <v>92001</v>
      </c>
      <c r="C2737" s="2004" t="s">
        <v>3604</v>
      </c>
      <c r="D2737" s="2003" t="s">
        <v>29</v>
      </c>
      <c r="E2737" s="2005">
        <f t="shared" si="84"/>
        <v>19.55</v>
      </c>
      <c r="F2737" s="2078">
        <f t="shared" si="85"/>
        <v>92001</v>
      </c>
      <c r="G2737" s="1529"/>
      <c r="H2737" s="2005">
        <v>18.43</v>
      </c>
      <c r="I2737" s="2005">
        <v>19.55</v>
      </c>
      <c r="J2737" s="1992"/>
    </row>
    <row r="2738" spans="2:10">
      <c r="B2738" s="1734">
        <v>92002</v>
      </c>
      <c r="C2738" s="1994" t="s">
        <v>3605</v>
      </c>
      <c r="D2738" s="1993" t="s">
        <v>29</v>
      </c>
      <c r="E2738" s="2002">
        <f t="shared" si="84"/>
        <v>29.25</v>
      </c>
      <c r="F2738" s="2078">
        <f t="shared" si="85"/>
        <v>92002</v>
      </c>
      <c r="G2738" s="1529"/>
      <c r="H2738" s="2002">
        <v>27.24</v>
      </c>
      <c r="I2738" s="2002">
        <v>29.25</v>
      </c>
      <c r="J2738" s="1992"/>
    </row>
    <row r="2739" spans="2:10">
      <c r="B2739" s="1733">
        <v>92003</v>
      </c>
      <c r="C2739" s="2004" t="s">
        <v>3606</v>
      </c>
      <c r="D2739" s="2003" t="s">
        <v>29</v>
      </c>
      <c r="E2739" s="2005">
        <f t="shared" si="84"/>
        <v>31.85</v>
      </c>
      <c r="F2739" s="2078">
        <f t="shared" si="85"/>
        <v>92003</v>
      </c>
      <c r="G2739" s="1529"/>
      <c r="H2739" s="2005">
        <v>29.84</v>
      </c>
      <c r="I2739" s="2005">
        <v>31.85</v>
      </c>
      <c r="J2739" s="1992"/>
    </row>
    <row r="2740" spans="2:10">
      <c r="B2740" s="1734">
        <v>92004</v>
      </c>
      <c r="C2740" s="1994" t="s">
        <v>3607</v>
      </c>
      <c r="D2740" s="1993" t="s">
        <v>29</v>
      </c>
      <c r="E2740" s="2002">
        <f t="shared" si="84"/>
        <v>34.4</v>
      </c>
      <c r="F2740" s="2078">
        <f t="shared" si="85"/>
        <v>92004</v>
      </c>
      <c r="G2740" s="1529"/>
      <c r="H2740" s="2002">
        <v>32.130000000000003</v>
      </c>
      <c r="I2740" s="2002">
        <v>34.4</v>
      </c>
      <c r="J2740" s="1992"/>
    </row>
    <row r="2741" spans="2:10">
      <c r="B2741" s="1733">
        <v>92005</v>
      </c>
      <c r="C2741" s="2004" t="s">
        <v>3608</v>
      </c>
      <c r="D2741" s="2003" t="s">
        <v>29</v>
      </c>
      <c r="E2741" s="2005">
        <f t="shared" si="84"/>
        <v>37</v>
      </c>
      <c r="F2741" s="2078">
        <f t="shared" si="85"/>
        <v>92005</v>
      </c>
      <c r="G2741" s="1529"/>
      <c r="H2741" s="2005">
        <v>34.729999999999997</v>
      </c>
      <c r="I2741" s="2005">
        <v>37</v>
      </c>
      <c r="J2741" s="1992"/>
    </row>
    <row r="2742" spans="2:10">
      <c r="B2742" s="1734">
        <v>92006</v>
      </c>
      <c r="C2742" s="1994" t="s">
        <v>3609</v>
      </c>
      <c r="D2742" s="1993" t="s">
        <v>29</v>
      </c>
      <c r="E2742" s="2002">
        <f t="shared" si="84"/>
        <v>24.01</v>
      </c>
      <c r="F2742" s="2078">
        <f t="shared" si="85"/>
        <v>92006</v>
      </c>
      <c r="G2742" s="1529"/>
      <c r="H2742" s="2002">
        <v>22.53</v>
      </c>
      <c r="I2742" s="2002">
        <v>24.01</v>
      </c>
      <c r="J2742" s="1992"/>
    </row>
    <row r="2743" spans="2:10">
      <c r="B2743" s="1733">
        <v>92007</v>
      </c>
      <c r="C2743" s="2004" t="s">
        <v>3610</v>
      </c>
      <c r="D2743" s="2003" t="s">
        <v>29</v>
      </c>
      <c r="E2743" s="2005">
        <f t="shared" si="84"/>
        <v>26.61</v>
      </c>
      <c r="F2743" s="2078">
        <f t="shared" si="85"/>
        <v>92007</v>
      </c>
      <c r="G2743" s="1529"/>
      <c r="H2743" s="2005">
        <v>25.13</v>
      </c>
      <c r="I2743" s="2005">
        <v>26.61</v>
      </c>
      <c r="J2743" s="1992"/>
    </row>
    <row r="2744" spans="2:10">
      <c r="B2744" s="1734">
        <v>92008</v>
      </c>
      <c r="C2744" s="1994" t="s">
        <v>3611</v>
      </c>
      <c r="D2744" s="1993" t="s">
        <v>29</v>
      </c>
      <c r="E2744" s="2002">
        <f t="shared" si="84"/>
        <v>29.16</v>
      </c>
      <c r="F2744" s="2078">
        <f t="shared" si="85"/>
        <v>92008</v>
      </c>
      <c r="G2744" s="1529"/>
      <c r="H2744" s="2002">
        <v>27.42</v>
      </c>
      <c r="I2744" s="2002">
        <v>29.16</v>
      </c>
      <c r="J2744" s="1992"/>
    </row>
    <row r="2745" spans="2:10">
      <c r="B2745" s="1733">
        <v>92009</v>
      </c>
      <c r="C2745" s="2004" t="s">
        <v>3612</v>
      </c>
      <c r="D2745" s="2003" t="s">
        <v>29</v>
      </c>
      <c r="E2745" s="2005">
        <f t="shared" si="84"/>
        <v>31.76</v>
      </c>
      <c r="F2745" s="2078">
        <f t="shared" si="85"/>
        <v>92009</v>
      </c>
      <c r="G2745" s="1529"/>
      <c r="H2745" s="2005">
        <v>30.02</v>
      </c>
      <c r="I2745" s="2005">
        <v>31.76</v>
      </c>
      <c r="J2745" s="1992"/>
    </row>
    <row r="2746" spans="2:10">
      <c r="B2746" s="1734">
        <v>92010</v>
      </c>
      <c r="C2746" s="1994" t="s">
        <v>3613</v>
      </c>
      <c r="D2746" s="1993" t="s">
        <v>29</v>
      </c>
      <c r="E2746" s="2002">
        <f t="shared" si="84"/>
        <v>42.79</v>
      </c>
      <c r="F2746" s="2078">
        <f t="shared" si="85"/>
        <v>92010</v>
      </c>
      <c r="G2746" s="1529"/>
      <c r="H2746" s="2002">
        <v>39.880000000000003</v>
      </c>
      <c r="I2746" s="2002">
        <v>42.79</v>
      </c>
      <c r="J2746" s="1992"/>
    </row>
    <row r="2747" spans="2:10">
      <c r="B2747" s="1733">
        <v>92011</v>
      </c>
      <c r="C2747" s="2004" t="s">
        <v>3614</v>
      </c>
      <c r="D2747" s="2003" t="s">
        <v>29</v>
      </c>
      <c r="E2747" s="2005">
        <f t="shared" si="84"/>
        <v>46.69</v>
      </c>
      <c r="F2747" s="2078">
        <f t="shared" si="85"/>
        <v>92011</v>
      </c>
      <c r="G2747" s="1529"/>
      <c r="H2747" s="2005">
        <v>43.78</v>
      </c>
      <c r="I2747" s="2005">
        <v>46.69</v>
      </c>
      <c r="J2747" s="1992"/>
    </row>
    <row r="2748" spans="2:10">
      <c r="B2748" s="1734">
        <v>92012</v>
      </c>
      <c r="C2748" s="1994" t="s">
        <v>3615</v>
      </c>
      <c r="D2748" s="1993" t="s">
        <v>29</v>
      </c>
      <c r="E2748" s="2002">
        <f t="shared" si="84"/>
        <v>47.94</v>
      </c>
      <c r="F2748" s="2078">
        <f t="shared" si="85"/>
        <v>92012</v>
      </c>
      <c r="G2748" s="1529"/>
      <c r="H2748" s="2002">
        <v>44.77</v>
      </c>
      <c r="I2748" s="2002">
        <v>47.94</v>
      </c>
      <c r="J2748" s="1992"/>
    </row>
    <row r="2749" spans="2:10">
      <c r="B2749" s="1733">
        <v>92013</v>
      </c>
      <c r="C2749" s="2004" t="s">
        <v>3616</v>
      </c>
      <c r="D2749" s="2003" t="s">
        <v>29</v>
      </c>
      <c r="E2749" s="2005">
        <f t="shared" si="84"/>
        <v>51.84</v>
      </c>
      <c r="F2749" s="2078">
        <f t="shared" si="85"/>
        <v>92013</v>
      </c>
      <c r="G2749" s="1529"/>
      <c r="H2749" s="2005">
        <v>48.67</v>
      </c>
      <c r="I2749" s="2005">
        <v>51.84</v>
      </c>
      <c r="J2749" s="1992"/>
    </row>
    <row r="2750" spans="2:10">
      <c r="B2750" s="1734">
        <v>92014</v>
      </c>
      <c r="C2750" s="1994" t="s">
        <v>3617</v>
      </c>
      <c r="D2750" s="1993" t="s">
        <v>29</v>
      </c>
      <c r="E2750" s="2002">
        <f t="shared" si="84"/>
        <v>34.93</v>
      </c>
      <c r="F2750" s="2078">
        <f t="shared" si="85"/>
        <v>92014</v>
      </c>
      <c r="G2750" s="1529"/>
      <c r="H2750" s="2002">
        <v>32.82</v>
      </c>
      <c r="I2750" s="2002">
        <v>34.93</v>
      </c>
      <c r="J2750" s="1992"/>
    </row>
    <row r="2751" spans="2:10">
      <c r="B2751" s="1733">
        <v>92015</v>
      </c>
      <c r="C2751" s="2004" t="s">
        <v>3618</v>
      </c>
      <c r="D2751" s="2003" t="s">
        <v>29</v>
      </c>
      <c r="E2751" s="2005">
        <f t="shared" si="84"/>
        <v>38.83</v>
      </c>
      <c r="F2751" s="2078">
        <f t="shared" si="85"/>
        <v>92015</v>
      </c>
      <c r="G2751" s="1529"/>
      <c r="H2751" s="2005">
        <v>36.72</v>
      </c>
      <c r="I2751" s="2005">
        <v>38.83</v>
      </c>
      <c r="J2751" s="1992"/>
    </row>
    <row r="2752" spans="2:10">
      <c r="B2752" s="1734">
        <v>92016</v>
      </c>
      <c r="C2752" s="1994" t="s">
        <v>3619</v>
      </c>
      <c r="D2752" s="1993" t="s">
        <v>29</v>
      </c>
      <c r="E2752" s="2002">
        <f t="shared" si="84"/>
        <v>40.08</v>
      </c>
      <c r="F2752" s="2078">
        <f t="shared" si="85"/>
        <v>92016</v>
      </c>
      <c r="G2752" s="1529"/>
      <c r="H2752" s="2002">
        <v>37.71</v>
      </c>
      <c r="I2752" s="2002">
        <v>40.08</v>
      </c>
      <c r="J2752" s="1992"/>
    </row>
    <row r="2753" spans="2:10">
      <c r="B2753" s="1733">
        <v>92017</v>
      </c>
      <c r="C2753" s="2004" t="s">
        <v>3620</v>
      </c>
      <c r="D2753" s="2003" t="s">
        <v>29</v>
      </c>
      <c r="E2753" s="2005">
        <f t="shared" si="84"/>
        <v>43.98</v>
      </c>
      <c r="F2753" s="2078">
        <f t="shared" si="85"/>
        <v>92017</v>
      </c>
      <c r="G2753" s="1529"/>
      <c r="H2753" s="2005">
        <v>41.61</v>
      </c>
      <c r="I2753" s="2005">
        <v>43.98</v>
      </c>
      <c r="J2753" s="1992"/>
    </row>
    <row r="2754" spans="2:10">
      <c r="B2754" s="1734">
        <v>92018</v>
      </c>
      <c r="C2754" s="1994" t="s">
        <v>3621</v>
      </c>
      <c r="D2754" s="1993" t="s">
        <v>29</v>
      </c>
      <c r="E2754" s="2002">
        <f t="shared" si="84"/>
        <v>46.21</v>
      </c>
      <c r="F2754" s="2078">
        <f t="shared" si="85"/>
        <v>92018</v>
      </c>
      <c r="G2754" s="1529"/>
      <c r="H2754" s="2002">
        <v>43.43</v>
      </c>
      <c r="I2754" s="2002">
        <v>46.21</v>
      </c>
      <c r="J2754" s="1992"/>
    </row>
    <row r="2755" spans="2:10">
      <c r="B2755" s="1733">
        <v>92019</v>
      </c>
      <c r="C2755" s="2004" t="s">
        <v>3622</v>
      </c>
      <c r="D2755" s="2003" t="s">
        <v>29</v>
      </c>
      <c r="E2755" s="2005">
        <f t="shared" ref="E2755:E2818" si="86">IF($K$2=$H$1,H2755,I2755)</f>
        <v>54.17</v>
      </c>
      <c r="F2755" s="2078">
        <f t="shared" ref="F2755:F2818" si="87">IF(LEN($B2755)=7,CONCATENATE(MID($B2755,1,6),"00",RIGHT($B2755,1)),IF(LEN($B2755)=8,CONCATENATE(MID($B2755,1,6),"0",RIGHT($B2755,2)),$B2755))</f>
        <v>92019</v>
      </c>
      <c r="G2755" s="1529"/>
      <c r="H2755" s="2005">
        <v>51.07</v>
      </c>
      <c r="I2755" s="2005">
        <v>54.17</v>
      </c>
      <c r="J2755" s="1992"/>
    </row>
    <row r="2756" spans="2:10">
      <c r="B2756" s="1734">
        <v>92020</v>
      </c>
      <c r="C2756" s="1994" t="s">
        <v>3623</v>
      </c>
      <c r="D2756" s="1993" t="s">
        <v>29</v>
      </c>
      <c r="E2756" s="2002">
        <f t="shared" si="86"/>
        <v>68.22</v>
      </c>
      <c r="F2756" s="2078">
        <f t="shared" si="87"/>
        <v>92020</v>
      </c>
      <c r="G2756" s="1529"/>
      <c r="H2756" s="2002">
        <v>64.150000000000006</v>
      </c>
      <c r="I2756" s="2002">
        <v>68.22</v>
      </c>
      <c r="J2756" s="1992"/>
    </row>
    <row r="2757" spans="2:10">
      <c r="B2757" s="1733">
        <v>92021</v>
      </c>
      <c r="C2757" s="2004" t="s">
        <v>3624</v>
      </c>
      <c r="D2757" s="2003" t="s">
        <v>29</v>
      </c>
      <c r="E2757" s="2005">
        <f t="shared" si="86"/>
        <v>76.180000000000007</v>
      </c>
      <c r="F2757" s="2078">
        <f t="shared" si="87"/>
        <v>92021</v>
      </c>
      <c r="G2757" s="1529"/>
      <c r="H2757" s="2005">
        <v>71.790000000000006</v>
      </c>
      <c r="I2757" s="2005">
        <v>76.180000000000007</v>
      </c>
      <c r="J2757" s="1992"/>
    </row>
    <row r="2758" spans="2:10" ht="30">
      <c r="B2758" s="1734">
        <v>92022</v>
      </c>
      <c r="C2758" s="1994" t="s">
        <v>990</v>
      </c>
      <c r="D2758" s="1993" t="s">
        <v>29</v>
      </c>
      <c r="E2758" s="2002">
        <f t="shared" si="86"/>
        <v>25.71</v>
      </c>
      <c r="F2758" s="2078">
        <f t="shared" si="87"/>
        <v>92022</v>
      </c>
      <c r="G2758" s="1529"/>
      <c r="H2758" s="2002">
        <v>23.99</v>
      </c>
      <c r="I2758" s="2002">
        <v>25.71</v>
      </c>
      <c r="J2758" s="1992"/>
    </row>
    <row r="2759" spans="2:10" ht="30">
      <c r="B2759" s="1733">
        <v>92023</v>
      </c>
      <c r="C2759" s="2004" t="s">
        <v>3625</v>
      </c>
      <c r="D2759" s="2003" t="s">
        <v>29</v>
      </c>
      <c r="E2759" s="2005">
        <f t="shared" si="86"/>
        <v>30.86</v>
      </c>
      <c r="F2759" s="2078">
        <f t="shared" si="87"/>
        <v>92023</v>
      </c>
      <c r="G2759" s="1529"/>
      <c r="H2759" s="2005">
        <v>28.88</v>
      </c>
      <c r="I2759" s="2005">
        <v>30.86</v>
      </c>
      <c r="J2759" s="1992"/>
    </row>
    <row r="2760" spans="2:10" ht="30">
      <c r="B2760" s="1734">
        <v>92024</v>
      </c>
      <c r="C2760" s="1994" t="s">
        <v>3626</v>
      </c>
      <c r="D2760" s="1993" t="s">
        <v>29</v>
      </c>
      <c r="E2760" s="2002">
        <f t="shared" si="86"/>
        <v>39.28</v>
      </c>
      <c r="F2760" s="2078">
        <f t="shared" si="87"/>
        <v>92024</v>
      </c>
      <c r="G2760" s="1529"/>
      <c r="H2760" s="2002">
        <v>36.659999999999997</v>
      </c>
      <c r="I2760" s="2002">
        <v>39.28</v>
      </c>
      <c r="J2760" s="1992"/>
    </row>
    <row r="2761" spans="2:10" ht="30">
      <c r="B2761" s="1733">
        <v>92025</v>
      </c>
      <c r="C2761" s="2004" t="s">
        <v>3627</v>
      </c>
      <c r="D2761" s="2003" t="s">
        <v>29</v>
      </c>
      <c r="E2761" s="2005">
        <f t="shared" si="86"/>
        <v>44.43</v>
      </c>
      <c r="F2761" s="2078">
        <f t="shared" si="87"/>
        <v>92025</v>
      </c>
      <c r="G2761" s="1529"/>
      <c r="H2761" s="2005">
        <v>41.55</v>
      </c>
      <c r="I2761" s="2005">
        <v>44.43</v>
      </c>
      <c r="J2761" s="1992"/>
    </row>
    <row r="2762" spans="2:10" ht="30">
      <c r="B2762" s="1734">
        <v>92026</v>
      </c>
      <c r="C2762" s="1994" t="s">
        <v>3628</v>
      </c>
      <c r="D2762" s="1993" t="s">
        <v>29</v>
      </c>
      <c r="E2762" s="2002">
        <f t="shared" si="86"/>
        <v>35.72</v>
      </c>
      <c r="F2762" s="2078">
        <f t="shared" si="87"/>
        <v>92026</v>
      </c>
      <c r="G2762" s="1529"/>
      <c r="H2762" s="2002">
        <v>33.42</v>
      </c>
      <c r="I2762" s="2002">
        <v>35.72</v>
      </c>
      <c r="J2762" s="1992"/>
    </row>
    <row r="2763" spans="2:10" ht="30">
      <c r="B2763" s="1733">
        <v>92027</v>
      </c>
      <c r="C2763" s="2004" t="s">
        <v>3629</v>
      </c>
      <c r="D2763" s="2003" t="s">
        <v>29</v>
      </c>
      <c r="E2763" s="2005">
        <f t="shared" si="86"/>
        <v>40.869999999999997</v>
      </c>
      <c r="F2763" s="2078">
        <f t="shared" si="87"/>
        <v>92027</v>
      </c>
      <c r="G2763" s="1529"/>
      <c r="H2763" s="2005">
        <v>38.31</v>
      </c>
      <c r="I2763" s="2005">
        <v>40.869999999999997</v>
      </c>
      <c r="J2763" s="1992"/>
    </row>
    <row r="2764" spans="2:10" ht="30">
      <c r="B2764" s="1734">
        <v>92028</v>
      </c>
      <c r="C2764" s="1994" t="s">
        <v>3630</v>
      </c>
      <c r="D2764" s="1993" t="s">
        <v>29</v>
      </c>
      <c r="E2764" s="2002">
        <f t="shared" si="86"/>
        <v>29.92</v>
      </c>
      <c r="F2764" s="2078">
        <f t="shared" si="87"/>
        <v>92028</v>
      </c>
      <c r="G2764" s="1529"/>
      <c r="H2764" s="2002">
        <v>27.91</v>
      </c>
      <c r="I2764" s="2002">
        <v>29.92</v>
      </c>
      <c r="J2764" s="1992"/>
    </row>
    <row r="2765" spans="2:10" ht="30">
      <c r="B2765" s="1733">
        <v>92029</v>
      </c>
      <c r="C2765" s="2004" t="s">
        <v>3631</v>
      </c>
      <c r="D2765" s="2003" t="s">
        <v>29</v>
      </c>
      <c r="E2765" s="2005">
        <f t="shared" si="86"/>
        <v>35.07</v>
      </c>
      <c r="F2765" s="2078">
        <f t="shared" si="87"/>
        <v>92029</v>
      </c>
      <c r="G2765" s="1529"/>
      <c r="H2765" s="2005">
        <v>32.799999999999997</v>
      </c>
      <c r="I2765" s="2005">
        <v>35.07</v>
      </c>
      <c r="J2765" s="1992"/>
    </row>
    <row r="2766" spans="2:10" ht="30">
      <c r="B2766" s="1734">
        <v>92030</v>
      </c>
      <c r="C2766" s="1994" t="s">
        <v>3632</v>
      </c>
      <c r="D2766" s="1993" t="s">
        <v>29</v>
      </c>
      <c r="E2766" s="2002">
        <f t="shared" si="86"/>
        <v>43.46</v>
      </c>
      <c r="F2766" s="2078">
        <f t="shared" si="87"/>
        <v>92030</v>
      </c>
      <c r="G2766" s="1529"/>
      <c r="H2766" s="2002">
        <v>40.549999999999997</v>
      </c>
      <c r="I2766" s="2002">
        <v>43.46</v>
      </c>
      <c r="J2766" s="1992"/>
    </row>
    <row r="2767" spans="2:10" ht="30">
      <c r="B2767" s="1733">
        <v>92031</v>
      </c>
      <c r="C2767" s="2004" t="s">
        <v>3633</v>
      </c>
      <c r="D2767" s="2003" t="s">
        <v>29</v>
      </c>
      <c r="E2767" s="2005">
        <f t="shared" si="86"/>
        <v>48.61</v>
      </c>
      <c r="F2767" s="2078">
        <f t="shared" si="87"/>
        <v>92031</v>
      </c>
      <c r="G2767" s="1529"/>
      <c r="H2767" s="2005">
        <v>45.44</v>
      </c>
      <c r="I2767" s="2005">
        <v>48.61</v>
      </c>
      <c r="J2767" s="1992"/>
    </row>
    <row r="2768" spans="2:10" ht="30">
      <c r="B2768" s="1734">
        <v>92032</v>
      </c>
      <c r="C2768" s="1994" t="s">
        <v>3634</v>
      </c>
      <c r="D2768" s="1993" t="s">
        <v>29</v>
      </c>
      <c r="E2768" s="2002">
        <f t="shared" si="86"/>
        <v>44.13</v>
      </c>
      <c r="F2768" s="2078">
        <f t="shared" si="87"/>
        <v>92032</v>
      </c>
      <c r="G2768" s="1529"/>
      <c r="H2768" s="2002">
        <v>41.22</v>
      </c>
      <c r="I2768" s="2002">
        <v>44.13</v>
      </c>
      <c r="J2768" s="1992"/>
    </row>
    <row r="2769" spans="2:10" ht="30">
      <c r="B2769" s="1733">
        <v>92033</v>
      </c>
      <c r="C2769" s="2004" t="s">
        <v>3635</v>
      </c>
      <c r="D2769" s="2003" t="s">
        <v>29</v>
      </c>
      <c r="E2769" s="2005">
        <f t="shared" si="86"/>
        <v>49.28</v>
      </c>
      <c r="F2769" s="2078">
        <f t="shared" si="87"/>
        <v>92033</v>
      </c>
      <c r="G2769" s="1529"/>
      <c r="H2769" s="2005">
        <v>46.11</v>
      </c>
      <c r="I2769" s="2005">
        <v>49.28</v>
      </c>
      <c r="J2769" s="1992"/>
    </row>
    <row r="2770" spans="2:10" ht="30">
      <c r="B2770" s="1734">
        <v>92034</v>
      </c>
      <c r="C2770" s="1994" t="s">
        <v>3636</v>
      </c>
      <c r="D2770" s="1993" t="s">
        <v>29</v>
      </c>
      <c r="E2770" s="2002">
        <f t="shared" si="86"/>
        <v>39.950000000000003</v>
      </c>
      <c r="F2770" s="2078">
        <f t="shared" si="87"/>
        <v>92034</v>
      </c>
      <c r="G2770" s="1529"/>
      <c r="H2770" s="2002">
        <v>37.33</v>
      </c>
      <c r="I2770" s="2002">
        <v>39.950000000000003</v>
      </c>
      <c r="J2770" s="1992"/>
    </row>
    <row r="2771" spans="2:10" ht="30">
      <c r="B2771" s="1733">
        <v>92035</v>
      </c>
      <c r="C2771" s="2004" t="s">
        <v>3637</v>
      </c>
      <c r="D2771" s="2003" t="s">
        <v>29</v>
      </c>
      <c r="E2771" s="2005">
        <f t="shared" si="86"/>
        <v>45.1</v>
      </c>
      <c r="F2771" s="2078">
        <f t="shared" si="87"/>
        <v>92035</v>
      </c>
      <c r="G2771" s="1529"/>
      <c r="H2771" s="2005">
        <v>42.22</v>
      </c>
      <c r="I2771" s="2005">
        <v>45.1</v>
      </c>
      <c r="J2771" s="1992"/>
    </row>
    <row r="2772" spans="2:10">
      <c r="B2772" s="1734">
        <v>72278</v>
      </c>
      <c r="C2772" s="1994" t="s">
        <v>239</v>
      </c>
      <c r="D2772" s="1993" t="s">
        <v>29</v>
      </c>
      <c r="E2772" s="2002">
        <f t="shared" si="86"/>
        <v>61.23</v>
      </c>
      <c r="F2772" s="2078">
        <f t="shared" si="87"/>
        <v>72278</v>
      </c>
      <c r="G2772" s="1529"/>
      <c r="H2772" s="2002">
        <v>60.14</v>
      </c>
      <c r="I2772" s="2002">
        <v>61.23</v>
      </c>
      <c r="J2772" s="1992"/>
    </row>
    <row r="2773" spans="2:10">
      <c r="B2773" s="1733">
        <v>72280</v>
      </c>
      <c r="C2773" s="2004" t="s">
        <v>240</v>
      </c>
      <c r="D2773" s="2003" t="s">
        <v>29</v>
      </c>
      <c r="E2773" s="2005">
        <f t="shared" si="86"/>
        <v>41.23</v>
      </c>
      <c r="F2773" s="2078">
        <f t="shared" si="87"/>
        <v>72280</v>
      </c>
      <c r="G2773" s="1529"/>
      <c r="H2773" s="2005">
        <v>39.409999999999997</v>
      </c>
      <c r="I2773" s="2005">
        <v>41.23</v>
      </c>
      <c r="J2773" s="1992"/>
    </row>
    <row r="2774" spans="2:10" ht="30">
      <c r="B2774" s="1734" t="s">
        <v>5756</v>
      </c>
      <c r="C2774" s="1994" t="s">
        <v>3638</v>
      </c>
      <c r="D2774" s="1993" t="s">
        <v>29</v>
      </c>
      <c r="E2774" s="2002">
        <f t="shared" si="86"/>
        <v>127.43</v>
      </c>
      <c r="F2774" s="2078" t="str">
        <f t="shared" si="87"/>
        <v>73953/004</v>
      </c>
      <c r="G2774" s="1529"/>
      <c r="H2774" s="2002">
        <v>123.08</v>
      </c>
      <c r="I2774" s="2002">
        <v>127.43</v>
      </c>
      <c r="J2774" s="1992"/>
    </row>
    <row r="2775" spans="2:10" ht="30">
      <c r="B2775" s="1733" t="s">
        <v>5757</v>
      </c>
      <c r="C2775" s="2004" t="s">
        <v>3639</v>
      </c>
      <c r="D2775" s="2003" t="s">
        <v>29</v>
      </c>
      <c r="E2775" s="2005">
        <f t="shared" si="86"/>
        <v>167.71</v>
      </c>
      <c r="F2775" s="2078" t="str">
        <f t="shared" si="87"/>
        <v>73953/008</v>
      </c>
      <c r="G2775" s="1529"/>
      <c r="H2775" s="2005">
        <v>162.82</v>
      </c>
      <c r="I2775" s="2005">
        <v>167.71</v>
      </c>
      <c r="J2775" s="1992"/>
    </row>
    <row r="2776" spans="2:10" ht="30">
      <c r="B2776" s="1734" t="s">
        <v>5758</v>
      </c>
      <c r="C2776" s="1994" t="s">
        <v>3640</v>
      </c>
      <c r="D2776" s="1993" t="s">
        <v>29</v>
      </c>
      <c r="E2776" s="2002">
        <f t="shared" si="86"/>
        <v>48.39</v>
      </c>
      <c r="F2776" s="2078" t="str">
        <f t="shared" si="87"/>
        <v>73953/009</v>
      </c>
      <c r="G2776" s="1529"/>
      <c r="H2776" s="2002">
        <v>46.57</v>
      </c>
      <c r="I2776" s="2002">
        <v>48.39</v>
      </c>
      <c r="J2776" s="1992"/>
    </row>
    <row r="2777" spans="2:10">
      <c r="B2777" s="1733">
        <v>83391</v>
      </c>
      <c r="C2777" s="2004" t="s">
        <v>3641</v>
      </c>
      <c r="D2777" s="2003" t="s">
        <v>29</v>
      </c>
      <c r="E2777" s="2005">
        <f t="shared" si="86"/>
        <v>26.08</v>
      </c>
      <c r="F2777" s="2078">
        <f t="shared" si="87"/>
        <v>83391</v>
      </c>
      <c r="G2777" s="1529"/>
      <c r="H2777" s="2005">
        <v>25.12</v>
      </c>
      <c r="I2777" s="2005">
        <v>26.08</v>
      </c>
      <c r="J2777" s="1992"/>
    </row>
    <row r="2778" spans="2:10">
      <c r="B2778" s="1734">
        <v>83392</v>
      </c>
      <c r="C2778" s="1994" t="s">
        <v>3642</v>
      </c>
      <c r="D2778" s="1993" t="s">
        <v>29</v>
      </c>
      <c r="E2778" s="2002">
        <f t="shared" si="86"/>
        <v>19.190000000000001</v>
      </c>
      <c r="F2778" s="2078">
        <f t="shared" si="87"/>
        <v>83392</v>
      </c>
      <c r="G2778" s="1529"/>
      <c r="H2778" s="2002">
        <v>18.48</v>
      </c>
      <c r="I2778" s="2002">
        <v>19.190000000000001</v>
      </c>
      <c r="J2778" s="1992"/>
    </row>
    <row r="2779" spans="2:10">
      <c r="B2779" s="1733">
        <v>83393</v>
      </c>
      <c r="C2779" s="2004" t="s">
        <v>3643</v>
      </c>
      <c r="D2779" s="2003" t="s">
        <v>29</v>
      </c>
      <c r="E2779" s="2005">
        <f t="shared" si="86"/>
        <v>24.73</v>
      </c>
      <c r="F2779" s="2078">
        <f t="shared" si="87"/>
        <v>83393</v>
      </c>
      <c r="G2779" s="1529"/>
      <c r="H2779" s="2005">
        <v>23.77</v>
      </c>
      <c r="I2779" s="2005">
        <v>24.73</v>
      </c>
      <c r="J2779" s="1992"/>
    </row>
    <row r="2780" spans="2:10">
      <c r="B2780" s="1734">
        <v>83470</v>
      </c>
      <c r="C2780" s="1994" t="s">
        <v>241</v>
      </c>
      <c r="D2780" s="1993" t="s">
        <v>29</v>
      </c>
      <c r="E2780" s="2002">
        <f t="shared" si="86"/>
        <v>56.5</v>
      </c>
      <c r="F2780" s="2078">
        <f t="shared" si="87"/>
        <v>83470</v>
      </c>
      <c r="G2780" s="1529"/>
      <c r="H2780" s="2002">
        <v>56.29</v>
      </c>
      <c r="I2780" s="2002">
        <v>56.5</v>
      </c>
      <c r="J2780" s="1992"/>
    </row>
    <row r="2781" spans="2:10">
      <c r="B2781" s="1733">
        <v>93040</v>
      </c>
      <c r="C2781" s="2004" t="s">
        <v>3644</v>
      </c>
      <c r="D2781" s="2003" t="s">
        <v>29</v>
      </c>
      <c r="E2781" s="2005">
        <f t="shared" si="86"/>
        <v>9.3699999999999992</v>
      </c>
      <c r="F2781" s="2078">
        <f t="shared" si="87"/>
        <v>93040</v>
      </c>
      <c r="G2781" s="1529"/>
      <c r="H2781" s="2005">
        <v>9.2200000000000006</v>
      </c>
      <c r="I2781" s="2005">
        <v>9.3699999999999992</v>
      </c>
      <c r="J2781" s="1992"/>
    </row>
    <row r="2782" spans="2:10">
      <c r="B2782" s="1734">
        <v>93041</v>
      </c>
      <c r="C2782" s="1994" t="s">
        <v>3645</v>
      </c>
      <c r="D2782" s="1993" t="s">
        <v>29</v>
      </c>
      <c r="E2782" s="2002">
        <f t="shared" si="86"/>
        <v>56.04</v>
      </c>
      <c r="F2782" s="2078">
        <f t="shared" si="87"/>
        <v>93041</v>
      </c>
      <c r="G2782" s="1529"/>
      <c r="H2782" s="2002">
        <v>55.89</v>
      </c>
      <c r="I2782" s="2002">
        <v>56.04</v>
      </c>
      <c r="J2782" s="1992"/>
    </row>
    <row r="2783" spans="2:10">
      <c r="B2783" s="1733">
        <v>93042</v>
      </c>
      <c r="C2783" s="2004" t="s">
        <v>3646</v>
      </c>
      <c r="D2783" s="2003" t="s">
        <v>29</v>
      </c>
      <c r="E2783" s="2005">
        <f t="shared" si="86"/>
        <v>18.489999999999998</v>
      </c>
      <c r="F2783" s="2078">
        <f t="shared" si="87"/>
        <v>93042</v>
      </c>
      <c r="G2783" s="1529"/>
      <c r="H2783" s="2005">
        <v>18.34</v>
      </c>
      <c r="I2783" s="2005">
        <v>18.489999999999998</v>
      </c>
      <c r="J2783" s="1992"/>
    </row>
    <row r="2784" spans="2:10">
      <c r="B2784" s="1734">
        <v>93043</v>
      </c>
      <c r="C2784" s="1994" t="s">
        <v>3647</v>
      </c>
      <c r="D2784" s="1993" t="s">
        <v>29</v>
      </c>
      <c r="E2784" s="2002">
        <f t="shared" si="86"/>
        <v>24.45</v>
      </c>
      <c r="F2784" s="2078">
        <f t="shared" si="87"/>
        <v>93043</v>
      </c>
      <c r="G2784" s="1529"/>
      <c r="H2784" s="2002">
        <v>24.3</v>
      </c>
      <c r="I2784" s="2002">
        <v>24.45</v>
      </c>
      <c r="J2784" s="1992"/>
    </row>
    <row r="2785" spans="2:10">
      <c r="B2785" s="1733">
        <v>93044</v>
      </c>
      <c r="C2785" s="2004" t="s">
        <v>991</v>
      </c>
      <c r="D2785" s="2003" t="s">
        <v>29</v>
      </c>
      <c r="E2785" s="2005">
        <f t="shared" si="86"/>
        <v>10.48</v>
      </c>
      <c r="F2785" s="2078">
        <f t="shared" si="87"/>
        <v>93044</v>
      </c>
      <c r="G2785" s="1529"/>
      <c r="H2785" s="2005">
        <v>10.33</v>
      </c>
      <c r="I2785" s="2005">
        <v>10.48</v>
      </c>
      <c r="J2785" s="1992"/>
    </row>
    <row r="2786" spans="2:10">
      <c r="B2786" s="1734">
        <v>93045</v>
      </c>
      <c r="C2786" s="1994" t="s">
        <v>3648</v>
      </c>
      <c r="D2786" s="1993" t="s">
        <v>29</v>
      </c>
      <c r="E2786" s="2002">
        <f t="shared" si="86"/>
        <v>31.67</v>
      </c>
      <c r="F2786" s="2078">
        <f t="shared" si="87"/>
        <v>93045</v>
      </c>
      <c r="G2786" s="1529"/>
      <c r="H2786" s="2002">
        <v>31.52</v>
      </c>
      <c r="I2786" s="2002">
        <v>31.67</v>
      </c>
      <c r="J2786" s="1992"/>
    </row>
    <row r="2787" spans="2:10">
      <c r="B2787" s="1733">
        <v>97583</v>
      </c>
      <c r="C2787" s="2004" t="s">
        <v>7263</v>
      </c>
      <c r="D2787" s="2003" t="s">
        <v>29</v>
      </c>
      <c r="E2787" s="2005">
        <f t="shared" si="86"/>
        <v>40.14</v>
      </c>
      <c r="F2787" s="2078">
        <f t="shared" si="87"/>
        <v>97583</v>
      </c>
      <c r="G2787" s="1529"/>
      <c r="H2787" s="2005">
        <v>39.130000000000003</v>
      </c>
      <c r="I2787" s="2005">
        <v>40.14</v>
      </c>
      <c r="J2787" s="1992"/>
    </row>
    <row r="2788" spans="2:10">
      <c r="B2788" s="1734">
        <v>97584</v>
      </c>
      <c r="C2788" s="1994" t="s">
        <v>7264</v>
      </c>
      <c r="D2788" s="1993" t="s">
        <v>29</v>
      </c>
      <c r="E2788" s="2002">
        <f t="shared" si="86"/>
        <v>54.59</v>
      </c>
      <c r="F2788" s="2078">
        <f t="shared" si="87"/>
        <v>97584</v>
      </c>
      <c r="G2788" s="1529"/>
      <c r="H2788" s="2002">
        <v>53.58</v>
      </c>
      <c r="I2788" s="2002">
        <v>54.59</v>
      </c>
      <c r="J2788" s="1992"/>
    </row>
    <row r="2789" spans="2:10">
      <c r="B2789" s="1733">
        <v>97585</v>
      </c>
      <c r="C2789" s="2004" t="s">
        <v>7265</v>
      </c>
      <c r="D2789" s="2003" t="s">
        <v>29</v>
      </c>
      <c r="E2789" s="2005">
        <f t="shared" si="86"/>
        <v>54.72</v>
      </c>
      <c r="F2789" s="2078">
        <f t="shared" si="87"/>
        <v>97585</v>
      </c>
      <c r="G2789" s="1529"/>
      <c r="H2789" s="2005">
        <v>53.42</v>
      </c>
      <c r="I2789" s="2005">
        <v>54.72</v>
      </c>
      <c r="J2789" s="1992"/>
    </row>
    <row r="2790" spans="2:10">
      <c r="B2790" s="1734">
        <v>97586</v>
      </c>
      <c r="C2790" s="1994" t="s">
        <v>7266</v>
      </c>
      <c r="D2790" s="1993" t="s">
        <v>29</v>
      </c>
      <c r="E2790" s="2002">
        <f t="shared" si="86"/>
        <v>72.16</v>
      </c>
      <c r="F2790" s="2078">
        <f t="shared" si="87"/>
        <v>97586</v>
      </c>
      <c r="G2790" s="1529"/>
      <c r="H2790" s="2002">
        <v>70.86</v>
      </c>
      <c r="I2790" s="2002">
        <v>72.16</v>
      </c>
      <c r="J2790" s="1992"/>
    </row>
    <row r="2791" spans="2:10">
      <c r="B2791" s="1733">
        <v>97587</v>
      </c>
      <c r="C2791" s="2004" t="s">
        <v>7267</v>
      </c>
      <c r="D2791" s="2003" t="s">
        <v>29</v>
      </c>
      <c r="E2791" s="2005">
        <f t="shared" si="86"/>
        <v>123.36</v>
      </c>
      <c r="F2791" s="2078">
        <f t="shared" si="87"/>
        <v>97587</v>
      </c>
      <c r="G2791" s="1529"/>
      <c r="H2791" s="2005">
        <v>122.51</v>
      </c>
      <c r="I2791" s="2005">
        <v>123.36</v>
      </c>
      <c r="J2791" s="1992"/>
    </row>
    <row r="2792" spans="2:10">
      <c r="B2792" s="1734">
        <v>97589</v>
      </c>
      <c r="C2792" s="1994" t="s">
        <v>7268</v>
      </c>
      <c r="D2792" s="1993" t="s">
        <v>29</v>
      </c>
      <c r="E2792" s="2002">
        <f t="shared" si="86"/>
        <v>25</v>
      </c>
      <c r="F2792" s="2078">
        <f t="shared" si="87"/>
        <v>97589</v>
      </c>
      <c r="G2792" s="1529"/>
      <c r="H2792" s="2002">
        <v>23.53</v>
      </c>
      <c r="I2792" s="2002">
        <v>25</v>
      </c>
      <c r="J2792" s="1992"/>
    </row>
    <row r="2793" spans="2:10" ht="30">
      <c r="B2793" s="1733">
        <v>97590</v>
      </c>
      <c r="C2793" s="2004" t="s">
        <v>7269</v>
      </c>
      <c r="D2793" s="2003" t="s">
        <v>29</v>
      </c>
      <c r="E2793" s="2005">
        <f t="shared" si="86"/>
        <v>49.1</v>
      </c>
      <c r="F2793" s="2078">
        <f t="shared" si="87"/>
        <v>97590</v>
      </c>
      <c r="G2793" s="1529"/>
      <c r="H2793" s="2005">
        <v>47.63</v>
      </c>
      <c r="I2793" s="2005">
        <v>49.1</v>
      </c>
      <c r="J2793" s="1992"/>
    </row>
    <row r="2794" spans="2:10" ht="30">
      <c r="B2794" s="1734">
        <v>97591</v>
      </c>
      <c r="C2794" s="1994" t="s">
        <v>7270</v>
      </c>
      <c r="D2794" s="1993" t="s">
        <v>29</v>
      </c>
      <c r="E2794" s="2002">
        <f t="shared" si="86"/>
        <v>65.37</v>
      </c>
      <c r="F2794" s="2078">
        <f t="shared" si="87"/>
        <v>97591</v>
      </c>
      <c r="G2794" s="1529"/>
      <c r="H2794" s="2002">
        <v>63.46</v>
      </c>
      <c r="I2794" s="2002">
        <v>65.37</v>
      </c>
      <c r="J2794" s="1992"/>
    </row>
    <row r="2795" spans="2:10">
      <c r="B2795" s="1733">
        <v>97592</v>
      </c>
      <c r="C2795" s="2004" t="s">
        <v>7271</v>
      </c>
      <c r="D2795" s="2003" t="s">
        <v>29</v>
      </c>
      <c r="E2795" s="2005">
        <f t="shared" si="86"/>
        <v>88.86</v>
      </c>
      <c r="F2795" s="2078">
        <f t="shared" si="87"/>
        <v>97592</v>
      </c>
      <c r="G2795" s="1529"/>
      <c r="H2795" s="2005">
        <v>86.95</v>
      </c>
      <c r="I2795" s="2005">
        <v>88.86</v>
      </c>
      <c r="J2795" s="1992"/>
    </row>
    <row r="2796" spans="2:10">
      <c r="B2796" s="1734">
        <v>97593</v>
      </c>
      <c r="C2796" s="1994" t="s">
        <v>7272</v>
      </c>
      <c r="D2796" s="1993" t="s">
        <v>29</v>
      </c>
      <c r="E2796" s="2002">
        <f t="shared" si="86"/>
        <v>66.650000000000006</v>
      </c>
      <c r="F2796" s="2078">
        <f t="shared" si="87"/>
        <v>97593</v>
      </c>
      <c r="G2796" s="1529"/>
      <c r="H2796" s="2002">
        <v>65.41</v>
      </c>
      <c r="I2796" s="2002">
        <v>66.650000000000006</v>
      </c>
      <c r="J2796" s="1992"/>
    </row>
    <row r="2797" spans="2:10">
      <c r="B2797" s="1733">
        <v>97594</v>
      </c>
      <c r="C2797" s="2004" t="s">
        <v>7273</v>
      </c>
      <c r="D2797" s="2003" t="s">
        <v>29</v>
      </c>
      <c r="E2797" s="2005">
        <f t="shared" si="86"/>
        <v>64.45</v>
      </c>
      <c r="F2797" s="2078">
        <f t="shared" si="87"/>
        <v>97594</v>
      </c>
      <c r="G2797" s="1529"/>
      <c r="H2797" s="2005">
        <v>62.84</v>
      </c>
      <c r="I2797" s="2005">
        <v>64.45</v>
      </c>
      <c r="J2797" s="1992"/>
    </row>
    <row r="2798" spans="2:10">
      <c r="B2798" s="1734">
        <v>97595</v>
      </c>
      <c r="C2798" s="1994" t="s">
        <v>7274</v>
      </c>
      <c r="D2798" s="1993" t="s">
        <v>29</v>
      </c>
      <c r="E2798" s="2002">
        <f t="shared" si="86"/>
        <v>44.18</v>
      </c>
      <c r="F2798" s="2078">
        <f t="shared" si="87"/>
        <v>97595</v>
      </c>
      <c r="G2798" s="1529"/>
      <c r="H2798" s="2002">
        <v>43.15</v>
      </c>
      <c r="I2798" s="2002">
        <v>44.18</v>
      </c>
      <c r="J2798" s="1992"/>
    </row>
    <row r="2799" spans="2:10">
      <c r="B2799" s="1733">
        <v>97596</v>
      </c>
      <c r="C2799" s="2004" t="s">
        <v>7275</v>
      </c>
      <c r="D2799" s="2003" t="s">
        <v>29</v>
      </c>
      <c r="E2799" s="2005">
        <f t="shared" si="86"/>
        <v>31.16</v>
      </c>
      <c r="F2799" s="2078">
        <f t="shared" si="87"/>
        <v>97596</v>
      </c>
      <c r="G2799" s="1529"/>
      <c r="H2799" s="2005">
        <v>30.13</v>
      </c>
      <c r="I2799" s="2005">
        <v>31.16</v>
      </c>
      <c r="J2799" s="1992"/>
    </row>
    <row r="2800" spans="2:10">
      <c r="B2800" s="1734">
        <v>97597</v>
      </c>
      <c r="C2800" s="1994" t="s">
        <v>7276</v>
      </c>
      <c r="D2800" s="1993" t="s">
        <v>29</v>
      </c>
      <c r="E2800" s="2002">
        <f t="shared" si="86"/>
        <v>38.86</v>
      </c>
      <c r="F2800" s="2078">
        <f t="shared" si="87"/>
        <v>97597</v>
      </c>
      <c r="G2800" s="1529"/>
      <c r="H2800" s="2002">
        <v>37.31</v>
      </c>
      <c r="I2800" s="2002">
        <v>38.86</v>
      </c>
      <c r="J2800" s="1992"/>
    </row>
    <row r="2801" spans="2:10">
      <c r="B2801" s="1733">
        <v>97598</v>
      </c>
      <c r="C2801" s="2004" t="s">
        <v>7277</v>
      </c>
      <c r="D2801" s="2003" t="s">
        <v>29</v>
      </c>
      <c r="E2801" s="2005">
        <f t="shared" si="86"/>
        <v>37.200000000000003</v>
      </c>
      <c r="F2801" s="2078">
        <f t="shared" si="87"/>
        <v>97598</v>
      </c>
      <c r="G2801" s="1529"/>
      <c r="H2801" s="2005">
        <v>35.65</v>
      </c>
      <c r="I2801" s="2005">
        <v>37.200000000000003</v>
      </c>
      <c r="J2801" s="1992"/>
    </row>
    <row r="2802" spans="2:10">
      <c r="B2802" s="1734">
        <v>97599</v>
      </c>
      <c r="C2802" s="1994" t="s">
        <v>7278</v>
      </c>
      <c r="D2802" s="1993" t="s">
        <v>29</v>
      </c>
      <c r="E2802" s="2002">
        <f t="shared" si="86"/>
        <v>33.619999999999997</v>
      </c>
      <c r="F2802" s="2078">
        <f t="shared" si="87"/>
        <v>97599</v>
      </c>
      <c r="G2802" s="1529"/>
      <c r="H2802" s="2002">
        <v>33.119999999999997</v>
      </c>
      <c r="I2802" s="2002">
        <v>33.619999999999997</v>
      </c>
      <c r="J2802" s="1992"/>
    </row>
    <row r="2803" spans="2:10">
      <c r="B2803" s="1733">
        <v>97609</v>
      </c>
      <c r="C2803" s="2004" t="s">
        <v>7279</v>
      </c>
      <c r="D2803" s="2003" t="s">
        <v>29</v>
      </c>
      <c r="E2803" s="2005">
        <f t="shared" si="86"/>
        <v>23.65</v>
      </c>
      <c r="F2803" s="2078">
        <f t="shared" si="87"/>
        <v>97609</v>
      </c>
      <c r="G2803" s="1529"/>
      <c r="H2803" s="2005">
        <v>23.2</v>
      </c>
      <c r="I2803" s="2005">
        <v>23.65</v>
      </c>
      <c r="J2803" s="1992"/>
    </row>
    <row r="2804" spans="2:10">
      <c r="B2804" s="1734">
        <v>97610</v>
      </c>
      <c r="C2804" s="1994" t="s">
        <v>7280</v>
      </c>
      <c r="D2804" s="1993" t="s">
        <v>29</v>
      </c>
      <c r="E2804" s="2002">
        <f t="shared" si="86"/>
        <v>29.61</v>
      </c>
      <c r="F2804" s="2078">
        <f t="shared" si="87"/>
        <v>97610</v>
      </c>
      <c r="G2804" s="1529"/>
      <c r="H2804" s="2002">
        <v>29.16</v>
      </c>
      <c r="I2804" s="2002">
        <v>29.61</v>
      </c>
      <c r="J2804" s="1992"/>
    </row>
    <row r="2805" spans="2:10">
      <c r="B2805" s="1733">
        <v>97611</v>
      </c>
      <c r="C2805" s="2004" t="s">
        <v>7281</v>
      </c>
      <c r="D2805" s="2003" t="s">
        <v>29</v>
      </c>
      <c r="E2805" s="2005">
        <f t="shared" si="86"/>
        <v>14.53</v>
      </c>
      <c r="F2805" s="2078">
        <f t="shared" si="87"/>
        <v>97611</v>
      </c>
      <c r="G2805" s="1529"/>
      <c r="H2805" s="2005">
        <v>14.08</v>
      </c>
      <c r="I2805" s="2005">
        <v>14.53</v>
      </c>
      <c r="J2805" s="1992"/>
    </row>
    <row r="2806" spans="2:10">
      <c r="B2806" s="1734">
        <v>97612</v>
      </c>
      <c r="C2806" s="1994" t="s">
        <v>7282</v>
      </c>
      <c r="D2806" s="1993" t="s">
        <v>29</v>
      </c>
      <c r="E2806" s="2002">
        <f t="shared" si="86"/>
        <v>15.64</v>
      </c>
      <c r="F2806" s="2078">
        <f t="shared" si="87"/>
        <v>97612</v>
      </c>
      <c r="G2806" s="1529"/>
      <c r="H2806" s="2002">
        <v>15.19</v>
      </c>
      <c r="I2806" s="2002">
        <v>15.64</v>
      </c>
      <c r="J2806" s="1992"/>
    </row>
    <row r="2807" spans="2:10">
      <c r="B2807" s="1733">
        <v>97613</v>
      </c>
      <c r="C2807" s="2004" t="s">
        <v>7283</v>
      </c>
      <c r="D2807" s="2003" t="s">
        <v>29</v>
      </c>
      <c r="E2807" s="2005">
        <f t="shared" si="86"/>
        <v>19.3</v>
      </c>
      <c r="F2807" s="2078">
        <f t="shared" si="87"/>
        <v>97613</v>
      </c>
      <c r="G2807" s="1529"/>
      <c r="H2807" s="2005">
        <v>18.850000000000001</v>
      </c>
      <c r="I2807" s="2005">
        <v>19.3</v>
      </c>
      <c r="J2807" s="1992"/>
    </row>
    <row r="2808" spans="2:10">
      <c r="B2808" s="1734">
        <v>97614</v>
      </c>
      <c r="C2808" s="1994" t="s">
        <v>7284</v>
      </c>
      <c r="D2808" s="1993" t="s">
        <v>29</v>
      </c>
      <c r="E2808" s="2002">
        <f t="shared" si="86"/>
        <v>32.51</v>
      </c>
      <c r="F2808" s="2078">
        <f t="shared" si="87"/>
        <v>97614</v>
      </c>
      <c r="G2808" s="1529"/>
      <c r="H2808" s="2002">
        <v>32.06</v>
      </c>
      <c r="I2808" s="2002">
        <v>32.51</v>
      </c>
      <c r="J2808" s="1992"/>
    </row>
    <row r="2809" spans="2:10">
      <c r="B2809" s="1733">
        <v>97615</v>
      </c>
      <c r="C2809" s="2004" t="s">
        <v>7285</v>
      </c>
      <c r="D2809" s="2003" t="s">
        <v>29</v>
      </c>
      <c r="E2809" s="2005">
        <f t="shared" si="86"/>
        <v>28.39</v>
      </c>
      <c r="F2809" s="2078">
        <f t="shared" si="87"/>
        <v>97615</v>
      </c>
      <c r="G2809" s="1529"/>
      <c r="H2809" s="2005">
        <v>27.7</v>
      </c>
      <c r="I2809" s="2005">
        <v>28.39</v>
      </c>
      <c r="J2809" s="1992"/>
    </row>
    <row r="2810" spans="2:10">
      <c r="B2810" s="1734">
        <v>97616</v>
      </c>
      <c r="C2810" s="1994" t="s">
        <v>7286</v>
      </c>
      <c r="D2810" s="1993" t="s">
        <v>29</v>
      </c>
      <c r="E2810" s="2002">
        <f t="shared" si="86"/>
        <v>31.78</v>
      </c>
      <c r="F2810" s="2078">
        <f t="shared" si="87"/>
        <v>97616</v>
      </c>
      <c r="G2810" s="1529"/>
      <c r="H2810" s="2002">
        <v>31.09</v>
      </c>
      <c r="I2810" s="2002">
        <v>31.78</v>
      </c>
      <c r="J2810" s="1992"/>
    </row>
    <row r="2811" spans="2:10">
      <c r="B2811" s="1733">
        <v>97617</v>
      </c>
      <c r="C2811" s="2004" t="s">
        <v>7287</v>
      </c>
      <c r="D2811" s="2003" t="s">
        <v>29</v>
      </c>
      <c r="E2811" s="2005">
        <f t="shared" si="86"/>
        <v>31.61</v>
      </c>
      <c r="F2811" s="2078">
        <f t="shared" si="87"/>
        <v>97617</v>
      </c>
      <c r="G2811" s="1529"/>
      <c r="H2811" s="2005">
        <v>30.92</v>
      </c>
      <c r="I2811" s="2005">
        <v>31.61</v>
      </c>
      <c r="J2811" s="1992"/>
    </row>
    <row r="2812" spans="2:10">
      <c r="B2812" s="1734">
        <v>97618</v>
      </c>
      <c r="C2812" s="1994" t="s">
        <v>7288</v>
      </c>
      <c r="D2812" s="1993" t="s">
        <v>29</v>
      </c>
      <c r="E2812" s="2002">
        <f t="shared" si="86"/>
        <v>29.94</v>
      </c>
      <c r="F2812" s="2078">
        <f t="shared" si="87"/>
        <v>97618</v>
      </c>
      <c r="G2812" s="1529"/>
      <c r="H2812" s="2002">
        <v>29.25</v>
      </c>
      <c r="I2812" s="2002">
        <v>29.94</v>
      </c>
      <c r="J2812" s="1992"/>
    </row>
    <row r="2813" spans="2:10" ht="30">
      <c r="B2813" s="1733">
        <v>9540</v>
      </c>
      <c r="C2813" s="2004" t="s">
        <v>3649</v>
      </c>
      <c r="D2813" s="2003" t="s">
        <v>29</v>
      </c>
      <c r="E2813" s="2005">
        <f t="shared" si="86"/>
        <v>952.56</v>
      </c>
      <c r="F2813" s="2078">
        <f t="shared" si="87"/>
        <v>9540</v>
      </c>
      <c r="G2813" s="1529"/>
      <c r="H2813" s="2005">
        <v>930.78</v>
      </c>
      <c r="I2813" s="2005">
        <v>952.56</v>
      </c>
      <c r="J2813" s="1992"/>
    </row>
    <row r="2814" spans="2:10">
      <c r="B2814" s="1734">
        <v>41598</v>
      </c>
      <c r="C2814" s="1994" t="s">
        <v>3650</v>
      </c>
      <c r="D2814" s="1993" t="s">
        <v>29</v>
      </c>
      <c r="E2814" s="2002">
        <f t="shared" si="86"/>
        <v>1330.27</v>
      </c>
      <c r="F2814" s="2078">
        <f t="shared" si="87"/>
        <v>41598</v>
      </c>
      <c r="G2814" s="1529"/>
      <c r="H2814" s="2002">
        <v>1301.23</v>
      </c>
      <c r="I2814" s="2002">
        <v>1330.27</v>
      </c>
      <c r="J2814" s="1992"/>
    </row>
    <row r="2815" spans="2:10">
      <c r="B2815" s="1733">
        <v>72941</v>
      </c>
      <c r="C2815" s="2004" t="s">
        <v>3651</v>
      </c>
      <c r="D2815" s="2003" t="s">
        <v>29</v>
      </c>
      <c r="E2815" s="2005">
        <f t="shared" si="86"/>
        <v>162.91999999999999</v>
      </c>
      <c r="F2815" s="2078">
        <f t="shared" si="87"/>
        <v>72941</v>
      </c>
      <c r="G2815" s="1529"/>
      <c r="H2815" s="2005">
        <v>157.47</v>
      </c>
      <c r="I2815" s="2005">
        <v>162.91999999999999</v>
      </c>
      <c r="J2815" s="1992"/>
    </row>
    <row r="2816" spans="2:10">
      <c r="B2816" s="1734">
        <v>73624</v>
      </c>
      <c r="C2816" s="1994" t="s">
        <v>242</v>
      </c>
      <c r="D2816" s="1993" t="s">
        <v>29</v>
      </c>
      <c r="E2816" s="2002">
        <f t="shared" si="86"/>
        <v>77.400000000000006</v>
      </c>
      <c r="F2816" s="2078">
        <f t="shared" si="87"/>
        <v>73624</v>
      </c>
      <c r="G2816" s="1529"/>
      <c r="H2816" s="2002">
        <v>71.95</v>
      </c>
      <c r="I2816" s="2002">
        <v>77.400000000000006</v>
      </c>
      <c r="J2816" s="1992"/>
    </row>
    <row r="2817" spans="2:10" ht="30">
      <c r="B2817" s="1733" t="s">
        <v>5759</v>
      </c>
      <c r="C2817" s="2004" t="s">
        <v>992</v>
      </c>
      <c r="D2817" s="2003" t="s">
        <v>29</v>
      </c>
      <c r="E2817" s="2005">
        <f t="shared" si="86"/>
        <v>8.84</v>
      </c>
      <c r="F2817" s="2078" t="str">
        <f t="shared" si="87"/>
        <v>73767/001</v>
      </c>
      <c r="G2817" s="1529"/>
      <c r="H2817" s="2005">
        <v>8.5500000000000007</v>
      </c>
      <c r="I2817" s="2005">
        <v>8.84</v>
      </c>
      <c r="J2817" s="1992"/>
    </row>
    <row r="2818" spans="2:10" ht="30">
      <c r="B2818" s="1734" t="s">
        <v>5760</v>
      </c>
      <c r="C2818" s="1994" t="s">
        <v>993</v>
      </c>
      <c r="D2818" s="1993" t="s">
        <v>29</v>
      </c>
      <c r="E2818" s="2002">
        <f t="shared" si="86"/>
        <v>9.7899999999999991</v>
      </c>
      <c r="F2818" s="2078" t="str">
        <f t="shared" si="87"/>
        <v>73767/002</v>
      </c>
      <c r="G2818" s="1529"/>
      <c r="H2818" s="2002">
        <v>9.5</v>
      </c>
      <c r="I2818" s="2002">
        <v>9.7899999999999991</v>
      </c>
      <c r="J2818" s="1992"/>
    </row>
    <row r="2819" spans="2:10" ht="30">
      <c r="B2819" s="1733" t="s">
        <v>5761</v>
      </c>
      <c r="C2819" s="2004" t="s">
        <v>3652</v>
      </c>
      <c r="D2819" s="2003" t="s">
        <v>29</v>
      </c>
      <c r="E2819" s="2005">
        <f t="shared" ref="E2819:E2882" si="88">IF($K$2=$H$1,H2819,I2819)</f>
        <v>7.03</v>
      </c>
      <c r="F2819" s="2078" t="str">
        <f t="shared" ref="F2819:F2882" si="89">IF(LEN($B2819)=7,CONCATENATE(MID($B2819,1,6),"00",RIGHT($B2819,1)),IF(LEN($B2819)=8,CONCATENATE(MID($B2819,1,6),"0",RIGHT($B2819,2)),$B2819))</f>
        <v>73767/003</v>
      </c>
      <c r="G2819" s="1529"/>
      <c r="H2819" s="2005">
        <v>6.74</v>
      </c>
      <c r="I2819" s="2005">
        <v>7.03</v>
      </c>
      <c r="J2819" s="1992"/>
    </row>
    <row r="2820" spans="2:10" ht="30">
      <c r="B2820" s="1734" t="s">
        <v>5762</v>
      </c>
      <c r="C2820" s="1994" t="s">
        <v>3653</v>
      </c>
      <c r="D2820" s="1993" t="s">
        <v>29</v>
      </c>
      <c r="E2820" s="2002">
        <f t="shared" si="88"/>
        <v>4.51</v>
      </c>
      <c r="F2820" s="2078" t="str">
        <f t="shared" si="89"/>
        <v>73767/004</v>
      </c>
      <c r="G2820" s="1529"/>
      <c r="H2820" s="2002">
        <v>4.22</v>
      </c>
      <c r="I2820" s="2002">
        <v>4.51</v>
      </c>
      <c r="J2820" s="1992"/>
    </row>
    <row r="2821" spans="2:10" ht="30">
      <c r="B2821" s="1733" t="s">
        <v>5763</v>
      </c>
      <c r="C2821" s="2004" t="s">
        <v>3654</v>
      </c>
      <c r="D2821" s="2003" t="s">
        <v>29</v>
      </c>
      <c r="E2821" s="2005">
        <f t="shared" si="88"/>
        <v>4.1100000000000003</v>
      </c>
      <c r="F2821" s="2078" t="str">
        <f t="shared" si="89"/>
        <v>73767/005</v>
      </c>
      <c r="G2821" s="1529"/>
      <c r="H2821" s="2005">
        <v>3.82</v>
      </c>
      <c r="I2821" s="2005">
        <v>4.1100000000000003</v>
      </c>
      <c r="J2821" s="1992"/>
    </row>
    <row r="2822" spans="2:10" ht="30">
      <c r="B2822" s="1734" t="s">
        <v>5764</v>
      </c>
      <c r="C2822" s="1994" t="s">
        <v>3655</v>
      </c>
      <c r="D2822" s="1993" t="s">
        <v>29</v>
      </c>
      <c r="E2822" s="2002">
        <f t="shared" si="88"/>
        <v>344.06</v>
      </c>
      <c r="F2822" s="2078" t="str">
        <f t="shared" si="89"/>
        <v>73781/001</v>
      </c>
      <c r="G2822" s="1529"/>
      <c r="H2822" s="2002">
        <v>336.8</v>
      </c>
      <c r="I2822" s="2002">
        <v>344.06</v>
      </c>
      <c r="J2822" s="1992"/>
    </row>
    <row r="2823" spans="2:10">
      <c r="B2823" s="1733" t="s">
        <v>5765</v>
      </c>
      <c r="C2823" s="2004" t="s">
        <v>3656</v>
      </c>
      <c r="D2823" s="2003" t="s">
        <v>29</v>
      </c>
      <c r="E2823" s="2005">
        <f t="shared" si="88"/>
        <v>27.73</v>
      </c>
      <c r="F2823" s="2078" t="str">
        <f t="shared" si="89"/>
        <v>73781/002</v>
      </c>
      <c r="G2823" s="1529"/>
      <c r="H2823" s="2005">
        <v>27.01</v>
      </c>
      <c r="I2823" s="2005">
        <v>27.73</v>
      </c>
      <c r="J2823" s="1992"/>
    </row>
    <row r="2824" spans="2:10">
      <c r="B2824" s="1734" t="s">
        <v>5766</v>
      </c>
      <c r="C2824" s="1994" t="s">
        <v>3657</v>
      </c>
      <c r="D2824" s="1993" t="s">
        <v>29</v>
      </c>
      <c r="E2824" s="2002">
        <f t="shared" si="88"/>
        <v>85.11</v>
      </c>
      <c r="F2824" s="2078" t="str">
        <f t="shared" si="89"/>
        <v>73781/003</v>
      </c>
      <c r="G2824" s="1529"/>
      <c r="H2824" s="2002">
        <v>83.29</v>
      </c>
      <c r="I2824" s="2002">
        <v>85.11</v>
      </c>
      <c r="J2824" s="1992"/>
    </row>
    <row r="2825" spans="2:10">
      <c r="B2825" s="1733">
        <v>88543</v>
      </c>
      <c r="C2825" s="2004" t="s">
        <v>3658</v>
      </c>
      <c r="D2825" s="2003" t="s">
        <v>29</v>
      </c>
      <c r="E2825" s="2005">
        <f t="shared" si="88"/>
        <v>139.5</v>
      </c>
      <c r="F2825" s="2078">
        <f t="shared" si="89"/>
        <v>88543</v>
      </c>
      <c r="G2825" s="1529"/>
      <c r="H2825" s="2005">
        <v>132.97</v>
      </c>
      <c r="I2825" s="2005">
        <v>139.5</v>
      </c>
      <c r="J2825" s="1992"/>
    </row>
    <row r="2826" spans="2:10">
      <c r="B2826" s="1734">
        <v>88544</v>
      </c>
      <c r="C2826" s="1994" t="s">
        <v>3659</v>
      </c>
      <c r="D2826" s="1993" t="s">
        <v>29</v>
      </c>
      <c r="E2826" s="2002">
        <f t="shared" si="88"/>
        <v>87.71</v>
      </c>
      <c r="F2826" s="2078">
        <f t="shared" si="89"/>
        <v>88544</v>
      </c>
      <c r="G2826" s="1529"/>
      <c r="H2826" s="2002">
        <v>82.26</v>
      </c>
      <c r="I2826" s="2002">
        <v>87.71</v>
      </c>
      <c r="J2826" s="1992"/>
    </row>
    <row r="2827" spans="2:10">
      <c r="B2827" s="1733">
        <v>88545</v>
      </c>
      <c r="C2827" s="2004" t="s">
        <v>3660</v>
      </c>
      <c r="D2827" s="2003" t="s">
        <v>29</v>
      </c>
      <c r="E2827" s="2005">
        <f t="shared" si="88"/>
        <v>161.4</v>
      </c>
      <c r="F2827" s="2078">
        <f t="shared" si="89"/>
        <v>88545</v>
      </c>
      <c r="G2827" s="1529"/>
      <c r="H2827" s="2005">
        <v>154.13999999999999</v>
      </c>
      <c r="I2827" s="2005">
        <v>161.4</v>
      </c>
      <c r="J2827" s="1992"/>
    </row>
    <row r="2828" spans="2:10" ht="30">
      <c r="B2828" s="1734" t="s">
        <v>5767</v>
      </c>
      <c r="C2828" s="1994" t="s">
        <v>243</v>
      </c>
      <c r="D2828" s="1993" t="s">
        <v>29</v>
      </c>
      <c r="E2828" s="2002">
        <f t="shared" si="88"/>
        <v>556.63</v>
      </c>
      <c r="F2828" s="2078" t="str">
        <f t="shared" si="89"/>
        <v>73783/001</v>
      </c>
      <c r="G2828" s="1529"/>
      <c r="H2828" s="2002">
        <v>546</v>
      </c>
      <c r="I2828" s="2002">
        <v>556.63</v>
      </c>
      <c r="J2828" s="1992"/>
    </row>
    <row r="2829" spans="2:10" ht="30">
      <c r="B2829" s="1733" t="s">
        <v>5768</v>
      </c>
      <c r="C2829" s="2004" t="s">
        <v>244</v>
      </c>
      <c r="D2829" s="2003" t="s">
        <v>29</v>
      </c>
      <c r="E2829" s="2005">
        <f t="shared" si="88"/>
        <v>506.62</v>
      </c>
      <c r="F2829" s="2078" t="str">
        <f t="shared" si="89"/>
        <v>73783/003</v>
      </c>
      <c r="G2829" s="1529"/>
      <c r="H2829" s="2005">
        <v>496.13</v>
      </c>
      <c r="I2829" s="2005">
        <v>506.62</v>
      </c>
      <c r="J2829" s="1992"/>
    </row>
    <row r="2830" spans="2:10" ht="30">
      <c r="B2830" s="1734" t="s">
        <v>5769</v>
      </c>
      <c r="C2830" s="1994" t="s">
        <v>245</v>
      </c>
      <c r="D2830" s="1993" t="s">
        <v>29</v>
      </c>
      <c r="E2830" s="2002">
        <f t="shared" si="88"/>
        <v>561.08000000000004</v>
      </c>
      <c r="F2830" s="2078" t="str">
        <f t="shared" si="89"/>
        <v>73783/005</v>
      </c>
      <c r="G2830" s="1529"/>
      <c r="H2830" s="2002">
        <v>548.80999999999995</v>
      </c>
      <c r="I2830" s="2002">
        <v>561.08000000000004</v>
      </c>
      <c r="J2830" s="1992"/>
    </row>
    <row r="2831" spans="2:10" ht="30">
      <c r="B2831" s="1733" t="s">
        <v>5770</v>
      </c>
      <c r="C2831" s="2004" t="s">
        <v>246</v>
      </c>
      <c r="D2831" s="2003" t="s">
        <v>29</v>
      </c>
      <c r="E2831" s="2005">
        <f t="shared" si="88"/>
        <v>650.05999999999995</v>
      </c>
      <c r="F2831" s="2078" t="str">
        <f t="shared" si="89"/>
        <v>73783/006</v>
      </c>
      <c r="G2831" s="1529"/>
      <c r="H2831" s="2005">
        <v>637.79</v>
      </c>
      <c r="I2831" s="2005">
        <v>650.05999999999995</v>
      </c>
      <c r="J2831" s="1992"/>
    </row>
    <row r="2832" spans="2:10" ht="30">
      <c r="B2832" s="1734" t="s">
        <v>5771</v>
      </c>
      <c r="C2832" s="1994" t="s">
        <v>3661</v>
      </c>
      <c r="D2832" s="1993" t="s">
        <v>29</v>
      </c>
      <c r="E2832" s="2002">
        <f t="shared" si="88"/>
        <v>1125.22</v>
      </c>
      <c r="F2832" s="2078" t="str">
        <f t="shared" si="89"/>
        <v>73783/008</v>
      </c>
      <c r="G2832" s="1529"/>
      <c r="H2832" s="2002">
        <v>1109.1600000000001</v>
      </c>
      <c r="I2832" s="2002">
        <v>1125.22</v>
      </c>
      <c r="J2832" s="1992"/>
    </row>
    <row r="2833" spans="2:10" ht="30">
      <c r="B2833" s="1733" t="s">
        <v>5772</v>
      </c>
      <c r="C2833" s="2004" t="s">
        <v>3662</v>
      </c>
      <c r="D2833" s="2003" t="s">
        <v>29</v>
      </c>
      <c r="E2833" s="2005">
        <f t="shared" si="88"/>
        <v>1127.52</v>
      </c>
      <c r="F2833" s="2078" t="str">
        <f t="shared" si="89"/>
        <v>73783/009</v>
      </c>
      <c r="G2833" s="1529"/>
      <c r="H2833" s="2005">
        <v>1111.46</v>
      </c>
      <c r="I2833" s="2005">
        <v>1127.52</v>
      </c>
      <c r="J2833" s="1992"/>
    </row>
    <row r="2834" spans="2:10" ht="30">
      <c r="B2834" s="1734" t="s">
        <v>5773</v>
      </c>
      <c r="C2834" s="1994" t="s">
        <v>3663</v>
      </c>
      <c r="D2834" s="1993" t="s">
        <v>29</v>
      </c>
      <c r="E2834" s="2002">
        <f t="shared" si="88"/>
        <v>1333.14</v>
      </c>
      <c r="F2834" s="2078" t="str">
        <f t="shared" si="89"/>
        <v>73783/010</v>
      </c>
      <c r="G2834" s="1529"/>
      <c r="H2834" s="2002">
        <v>1317.08</v>
      </c>
      <c r="I2834" s="2002">
        <v>1333.14</v>
      </c>
      <c r="J2834" s="1992"/>
    </row>
    <row r="2835" spans="2:10" ht="30">
      <c r="B2835" s="1733" t="s">
        <v>5774</v>
      </c>
      <c r="C2835" s="2004" t="s">
        <v>3664</v>
      </c>
      <c r="D2835" s="2003" t="s">
        <v>29</v>
      </c>
      <c r="E2835" s="2005">
        <f t="shared" si="88"/>
        <v>2019.6</v>
      </c>
      <c r="F2835" s="2078" t="str">
        <f t="shared" si="89"/>
        <v>73783/011</v>
      </c>
      <c r="G2835" s="1529"/>
      <c r="H2835" s="2005">
        <v>2001.48</v>
      </c>
      <c r="I2835" s="2005">
        <v>2019.6</v>
      </c>
      <c r="J2835" s="1992"/>
    </row>
    <row r="2836" spans="2:10" ht="30">
      <c r="B2836" s="1734" t="s">
        <v>5775</v>
      </c>
      <c r="C2836" s="1994" t="s">
        <v>3665</v>
      </c>
      <c r="D2836" s="1993" t="s">
        <v>29</v>
      </c>
      <c r="E2836" s="2002">
        <f t="shared" si="88"/>
        <v>746.9</v>
      </c>
      <c r="F2836" s="2078" t="str">
        <f t="shared" si="89"/>
        <v>73783/012</v>
      </c>
      <c r="G2836" s="1529"/>
      <c r="H2836" s="2002">
        <v>733.88</v>
      </c>
      <c r="I2836" s="2002">
        <v>746.9</v>
      </c>
      <c r="J2836" s="1992"/>
    </row>
    <row r="2837" spans="2:10" ht="30">
      <c r="B2837" s="1733" t="s">
        <v>5776</v>
      </c>
      <c r="C2837" s="2004" t="s">
        <v>3666</v>
      </c>
      <c r="D2837" s="2003" t="s">
        <v>29</v>
      </c>
      <c r="E2837" s="2005">
        <f t="shared" si="88"/>
        <v>846.03</v>
      </c>
      <c r="F2837" s="2078" t="str">
        <f t="shared" si="89"/>
        <v>73783/014</v>
      </c>
      <c r="G2837" s="1529"/>
      <c r="H2837" s="2005">
        <v>831.87</v>
      </c>
      <c r="I2837" s="2005">
        <v>846.03</v>
      </c>
      <c r="J2837" s="1992"/>
    </row>
    <row r="2838" spans="2:10" ht="30">
      <c r="B2838" s="1734" t="s">
        <v>5777</v>
      </c>
      <c r="C2838" s="1994" t="s">
        <v>3667</v>
      </c>
      <c r="D2838" s="1993" t="s">
        <v>29</v>
      </c>
      <c r="E2838" s="2002">
        <f t="shared" si="88"/>
        <v>906.52</v>
      </c>
      <c r="F2838" s="2078" t="str">
        <f t="shared" si="89"/>
        <v>73783/015</v>
      </c>
      <c r="G2838" s="1529"/>
      <c r="H2838" s="2002">
        <v>891.98</v>
      </c>
      <c r="I2838" s="2002">
        <v>906.52</v>
      </c>
      <c r="J2838" s="1992"/>
    </row>
    <row r="2839" spans="2:10" ht="30">
      <c r="B2839" s="1733" t="s">
        <v>5778</v>
      </c>
      <c r="C2839" s="2004" t="s">
        <v>3668</v>
      </c>
      <c r="D2839" s="2003" t="s">
        <v>29</v>
      </c>
      <c r="E2839" s="2005">
        <f t="shared" si="88"/>
        <v>1070.18</v>
      </c>
      <c r="F2839" s="2078" t="str">
        <f t="shared" si="89"/>
        <v>73783/016</v>
      </c>
      <c r="G2839" s="1529"/>
      <c r="H2839" s="2005">
        <v>1055.6400000000001</v>
      </c>
      <c r="I2839" s="2005">
        <v>1070.18</v>
      </c>
      <c r="J2839" s="1992"/>
    </row>
    <row r="2840" spans="2:10" ht="30">
      <c r="B2840" s="1734" t="s">
        <v>5779</v>
      </c>
      <c r="C2840" s="1994" t="s">
        <v>3669</v>
      </c>
      <c r="D2840" s="1993" t="s">
        <v>29</v>
      </c>
      <c r="E2840" s="2002">
        <f t="shared" si="88"/>
        <v>1409.19</v>
      </c>
      <c r="F2840" s="2078" t="str">
        <f t="shared" si="89"/>
        <v>73783/017</v>
      </c>
      <c r="G2840" s="1529"/>
      <c r="H2840" s="2002">
        <v>1393.13</v>
      </c>
      <c r="I2840" s="2002">
        <v>1409.19</v>
      </c>
      <c r="J2840" s="1992"/>
    </row>
    <row r="2841" spans="2:10" ht="30">
      <c r="B2841" s="1733">
        <v>83394</v>
      </c>
      <c r="C2841" s="2004" t="s">
        <v>3670</v>
      </c>
      <c r="D2841" s="2003" t="s">
        <v>29</v>
      </c>
      <c r="E2841" s="2005">
        <f t="shared" si="88"/>
        <v>948.75</v>
      </c>
      <c r="F2841" s="2078">
        <f t="shared" si="89"/>
        <v>83394</v>
      </c>
      <c r="G2841" s="1529"/>
      <c r="H2841" s="2005">
        <v>932.69</v>
      </c>
      <c r="I2841" s="2005">
        <v>948.75</v>
      </c>
      <c r="J2841" s="1992"/>
    </row>
    <row r="2842" spans="2:10" ht="30">
      <c r="B2842" s="1734">
        <v>83396</v>
      </c>
      <c r="C2842" s="1994" t="s">
        <v>3671</v>
      </c>
      <c r="D2842" s="1993" t="s">
        <v>29</v>
      </c>
      <c r="E2842" s="2002">
        <f t="shared" si="88"/>
        <v>855.33</v>
      </c>
      <c r="F2842" s="2078">
        <f t="shared" si="89"/>
        <v>83396</v>
      </c>
      <c r="G2842" s="1529"/>
      <c r="H2842" s="2002">
        <v>840.79</v>
      </c>
      <c r="I2842" s="2002">
        <v>855.33</v>
      </c>
      <c r="J2842" s="1992"/>
    </row>
    <row r="2843" spans="2:10" ht="30">
      <c r="B2843" s="1733">
        <v>83397</v>
      </c>
      <c r="C2843" s="2004" t="s">
        <v>3672</v>
      </c>
      <c r="D2843" s="2003" t="s">
        <v>29</v>
      </c>
      <c r="E2843" s="2005">
        <f t="shared" si="88"/>
        <v>1124.4000000000001</v>
      </c>
      <c r="F2843" s="2078">
        <f t="shared" si="89"/>
        <v>83397</v>
      </c>
      <c r="G2843" s="1529"/>
      <c r="H2843" s="2005">
        <v>1109.8599999999999</v>
      </c>
      <c r="I2843" s="2005">
        <v>1124.4000000000001</v>
      </c>
      <c r="J2843" s="1992"/>
    </row>
    <row r="2844" spans="2:10" ht="30">
      <c r="B2844" s="1734">
        <v>83398</v>
      </c>
      <c r="C2844" s="1994" t="s">
        <v>3673</v>
      </c>
      <c r="D2844" s="1993" t="s">
        <v>29</v>
      </c>
      <c r="E2844" s="2002">
        <f t="shared" si="88"/>
        <v>991.87</v>
      </c>
      <c r="F2844" s="2078">
        <f t="shared" si="89"/>
        <v>83398</v>
      </c>
      <c r="G2844" s="1529"/>
      <c r="H2844" s="2002">
        <v>976.56</v>
      </c>
      <c r="I2844" s="2002">
        <v>991.87</v>
      </c>
      <c r="J2844" s="1992"/>
    </row>
    <row r="2845" spans="2:10">
      <c r="B2845" s="1733" t="s">
        <v>5780</v>
      </c>
      <c r="C2845" s="2004" t="s">
        <v>3674</v>
      </c>
      <c r="D2845" s="2003" t="s">
        <v>29</v>
      </c>
      <c r="E2845" s="2005">
        <f t="shared" si="88"/>
        <v>1091.97</v>
      </c>
      <c r="F2845" s="2078" t="str">
        <f t="shared" si="89"/>
        <v>73769/001</v>
      </c>
      <c r="G2845" s="1529"/>
      <c r="H2845" s="2005">
        <v>1077.06</v>
      </c>
      <c r="I2845" s="2005">
        <v>1091.97</v>
      </c>
      <c r="J2845" s="1992"/>
    </row>
    <row r="2846" spans="2:10">
      <c r="B2846" s="1734" t="s">
        <v>5781</v>
      </c>
      <c r="C2846" s="1994" t="s">
        <v>3675</v>
      </c>
      <c r="D2846" s="1993" t="s">
        <v>29</v>
      </c>
      <c r="E2846" s="2002">
        <f t="shared" si="88"/>
        <v>1093.3499999999999</v>
      </c>
      <c r="F2846" s="2078" t="str">
        <f t="shared" si="89"/>
        <v>73769/002</v>
      </c>
      <c r="G2846" s="1529"/>
      <c r="H2846" s="2002">
        <v>1078.44</v>
      </c>
      <c r="I2846" s="2002">
        <v>1093.3499999999999</v>
      </c>
      <c r="J2846" s="1992"/>
    </row>
    <row r="2847" spans="2:10">
      <c r="B2847" s="1733" t="s">
        <v>5782</v>
      </c>
      <c r="C2847" s="2004" t="s">
        <v>3676</v>
      </c>
      <c r="D2847" s="2003" t="s">
        <v>29</v>
      </c>
      <c r="E2847" s="2005">
        <f t="shared" si="88"/>
        <v>1126.19</v>
      </c>
      <c r="F2847" s="2078" t="str">
        <f t="shared" si="89"/>
        <v>73769/003</v>
      </c>
      <c r="G2847" s="1529"/>
      <c r="H2847" s="2005">
        <v>1111.28</v>
      </c>
      <c r="I2847" s="2005">
        <v>1126.19</v>
      </c>
      <c r="J2847" s="1992"/>
    </row>
    <row r="2848" spans="2:10">
      <c r="B2848" s="1734" t="s">
        <v>5783</v>
      </c>
      <c r="C2848" s="1994" t="s">
        <v>7773</v>
      </c>
      <c r="D2848" s="1993" t="s">
        <v>29</v>
      </c>
      <c r="E2848" s="2002">
        <f t="shared" si="88"/>
        <v>1136.42</v>
      </c>
      <c r="F2848" s="2078" t="str">
        <f t="shared" si="89"/>
        <v>73769/004</v>
      </c>
      <c r="G2848" s="1529"/>
      <c r="H2848" s="2002">
        <v>1121.51</v>
      </c>
      <c r="I2848" s="2002">
        <v>1136.42</v>
      </c>
      <c r="J2848" s="1992"/>
    </row>
    <row r="2849" spans="2:10">
      <c r="B2849" s="1733" t="s">
        <v>5784</v>
      </c>
      <c r="C2849" s="2004" t="s">
        <v>994</v>
      </c>
      <c r="D2849" s="2003" t="s">
        <v>29</v>
      </c>
      <c r="E2849" s="2005">
        <f t="shared" si="88"/>
        <v>713.28</v>
      </c>
      <c r="F2849" s="2078" t="str">
        <f t="shared" si="89"/>
        <v>73855/001</v>
      </c>
      <c r="G2849" s="1529"/>
      <c r="H2849" s="2005">
        <v>696.24</v>
      </c>
      <c r="I2849" s="2005">
        <v>713.28</v>
      </c>
      <c r="J2849" s="1992"/>
    </row>
    <row r="2850" spans="2:10">
      <c r="B2850" s="1734">
        <v>72281</v>
      </c>
      <c r="C2850" s="1994" t="s">
        <v>247</v>
      </c>
      <c r="D2850" s="1993" t="s">
        <v>29</v>
      </c>
      <c r="E2850" s="2002">
        <f t="shared" si="88"/>
        <v>95.86</v>
      </c>
      <c r="F2850" s="2078">
        <f t="shared" si="89"/>
        <v>72281</v>
      </c>
      <c r="G2850" s="1529"/>
      <c r="H2850" s="2002">
        <v>92.96</v>
      </c>
      <c r="I2850" s="2002">
        <v>95.86</v>
      </c>
      <c r="J2850" s="1992"/>
    </row>
    <row r="2851" spans="2:10">
      <c r="B2851" s="1733">
        <v>72282</v>
      </c>
      <c r="C2851" s="2004" t="s">
        <v>3677</v>
      </c>
      <c r="D2851" s="2003" t="s">
        <v>29</v>
      </c>
      <c r="E2851" s="2005">
        <f t="shared" si="88"/>
        <v>128.18</v>
      </c>
      <c r="F2851" s="2078">
        <f t="shared" si="89"/>
        <v>72282</v>
      </c>
      <c r="G2851" s="1529"/>
      <c r="H2851" s="2005">
        <v>126.01</v>
      </c>
      <c r="I2851" s="2005">
        <v>128.18</v>
      </c>
      <c r="J2851" s="1992"/>
    </row>
    <row r="2852" spans="2:10">
      <c r="B2852" s="1734" t="s">
        <v>5785</v>
      </c>
      <c r="C2852" s="1994" t="s">
        <v>995</v>
      </c>
      <c r="D2852" s="1993" t="s">
        <v>29</v>
      </c>
      <c r="E2852" s="2002">
        <f t="shared" si="88"/>
        <v>26.47</v>
      </c>
      <c r="F2852" s="2078" t="str">
        <f t="shared" si="89"/>
        <v>73831/002</v>
      </c>
      <c r="G2852" s="1529"/>
      <c r="H2852" s="2002">
        <v>26.05</v>
      </c>
      <c r="I2852" s="2002">
        <v>26.47</v>
      </c>
      <c r="J2852" s="1992"/>
    </row>
    <row r="2853" spans="2:10">
      <c r="B2853" s="1733" t="s">
        <v>5786</v>
      </c>
      <c r="C2853" s="2004" t="s">
        <v>996</v>
      </c>
      <c r="D2853" s="2003" t="s">
        <v>29</v>
      </c>
      <c r="E2853" s="2005">
        <f t="shared" si="88"/>
        <v>34.64</v>
      </c>
      <c r="F2853" s="2078" t="str">
        <f t="shared" si="89"/>
        <v>73831/003</v>
      </c>
      <c r="G2853" s="1529"/>
      <c r="H2853" s="2005">
        <v>34.22</v>
      </c>
      <c r="I2853" s="2005">
        <v>34.64</v>
      </c>
      <c r="J2853" s="1992"/>
    </row>
    <row r="2854" spans="2:10">
      <c r="B2854" s="1734" t="s">
        <v>5787</v>
      </c>
      <c r="C2854" s="1994" t="s">
        <v>248</v>
      </c>
      <c r="D2854" s="1993" t="s">
        <v>29</v>
      </c>
      <c r="E2854" s="2002">
        <f t="shared" si="88"/>
        <v>17.14</v>
      </c>
      <c r="F2854" s="2078" t="str">
        <f t="shared" si="89"/>
        <v>73831/004</v>
      </c>
      <c r="G2854" s="1529"/>
      <c r="H2854" s="2002">
        <v>16.82</v>
      </c>
      <c r="I2854" s="2002">
        <v>17.14</v>
      </c>
      <c r="J2854" s="1992"/>
    </row>
    <row r="2855" spans="2:10">
      <c r="B2855" s="1733" t="s">
        <v>5788</v>
      </c>
      <c r="C2855" s="2004" t="s">
        <v>249</v>
      </c>
      <c r="D2855" s="2003" t="s">
        <v>29</v>
      </c>
      <c r="E2855" s="2005">
        <f t="shared" si="88"/>
        <v>22</v>
      </c>
      <c r="F2855" s="2078" t="str">
        <f t="shared" si="89"/>
        <v>73831/005</v>
      </c>
      <c r="G2855" s="1529"/>
      <c r="H2855" s="2005">
        <v>21.68</v>
      </c>
      <c r="I2855" s="2005">
        <v>22</v>
      </c>
      <c r="J2855" s="1992"/>
    </row>
    <row r="2856" spans="2:10">
      <c r="B2856" s="1734" t="s">
        <v>5789</v>
      </c>
      <c r="C2856" s="1994" t="s">
        <v>250</v>
      </c>
      <c r="D2856" s="1993" t="s">
        <v>29</v>
      </c>
      <c r="E2856" s="2002">
        <f t="shared" si="88"/>
        <v>38.479999999999997</v>
      </c>
      <c r="F2856" s="2078" t="str">
        <f t="shared" si="89"/>
        <v>73831/006</v>
      </c>
      <c r="G2856" s="1529"/>
      <c r="H2856" s="2002">
        <v>38.159999999999997</v>
      </c>
      <c r="I2856" s="2002">
        <v>38.479999999999997</v>
      </c>
      <c r="J2856" s="1992"/>
    </row>
    <row r="2857" spans="2:10">
      <c r="B2857" s="1733" t="s">
        <v>5790</v>
      </c>
      <c r="C2857" s="2004" t="s">
        <v>997</v>
      </c>
      <c r="D2857" s="2003" t="s">
        <v>29</v>
      </c>
      <c r="E2857" s="2005">
        <f t="shared" si="88"/>
        <v>31.29</v>
      </c>
      <c r="F2857" s="2078" t="str">
        <f t="shared" si="89"/>
        <v>73831/007</v>
      </c>
      <c r="G2857" s="1529"/>
      <c r="H2857" s="2005">
        <v>30.87</v>
      </c>
      <c r="I2857" s="2005">
        <v>31.29</v>
      </c>
      <c r="J2857" s="1992"/>
    </row>
    <row r="2858" spans="2:10">
      <c r="B2858" s="1734" t="s">
        <v>5791</v>
      </c>
      <c r="C2858" s="1994" t="s">
        <v>998</v>
      </c>
      <c r="D2858" s="1993" t="s">
        <v>29</v>
      </c>
      <c r="E2858" s="2002">
        <f t="shared" si="88"/>
        <v>35.549999999999997</v>
      </c>
      <c r="F2858" s="2078" t="str">
        <f t="shared" si="89"/>
        <v>73831/008</v>
      </c>
      <c r="G2858" s="1529"/>
      <c r="H2858" s="2002">
        <v>35.130000000000003</v>
      </c>
      <c r="I2858" s="2002">
        <v>35.549999999999997</v>
      </c>
      <c r="J2858" s="1992"/>
    </row>
    <row r="2859" spans="2:10">
      <c r="B2859" s="1733" t="s">
        <v>5792</v>
      </c>
      <c r="C2859" s="2004" t="s">
        <v>999</v>
      </c>
      <c r="D2859" s="2003" t="s">
        <v>29</v>
      </c>
      <c r="E2859" s="2005">
        <f t="shared" si="88"/>
        <v>40.78</v>
      </c>
      <c r="F2859" s="2078" t="str">
        <f t="shared" si="89"/>
        <v>73831/009</v>
      </c>
      <c r="G2859" s="1529"/>
      <c r="H2859" s="2005">
        <v>40.36</v>
      </c>
      <c r="I2859" s="2005">
        <v>40.78</v>
      </c>
      <c r="J2859" s="1992"/>
    </row>
    <row r="2860" spans="2:10" ht="30">
      <c r="B2860" s="1734" t="s">
        <v>5793</v>
      </c>
      <c r="C2860" s="1994" t="s">
        <v>3678</v>
      </c>
      <c r="D2860" s="1993" t="s">
        <v>29</v>
      </c>
      <c r="E2860" s="2002">
        <f t="shared" si="88"/>
        <v>125.44</v>
      </c>
      <c r="F2860" s="2078" t="str">
        <f t="shared" si="89"/>
        <v>74231/001</v>
      </c>
      <c r="G2860" s="1529"/>
      <c r="H2860" s="2002">
        <v>118.18</v>
      </c>
      <c r="I2860" s="2002">
        <v>125.44</v>
      </c>
      <c r="J2860" s="1992"/>
    </row>
    <row r="2861" spans="2:10">
      <c r="B2861" s="1733" t="s">
        <v>5794</v>
      </c>
      <c r="C2861" s="2004" t="s">
        <v>251</v>
      </c>
      <c r="D2861" s="2003" t="s">
        <v>29</v>
      </c>
      <c r="E2861" s="2005">
        <f t="shared" si="88"/>
        <v>236.47</v>
      </c>
      <c r="F2861" s="2078" t="str">
        <f t="shared" si="89"/>
        <v>74246/001</v>
      </c>
      <c r="G2861" s="1529"/>
      <c r="H2861" s="2005">
        <v>229.21</v>
      </c>
      <c r="I2861" s="2005">
        <v>236.47</v>
      </c>
      <c r="J2861" s="1992"/>
    </row>
    <row r="2862" spans="2:10">
      <c r="B2862" s="1734">
        <v>83399</v>
      </c>
      <c r="C2862" s="1994" t="s">
        <v>3679</v>
      </c>
      <c r="D2862" s="1993" t="s">
        <v>29</v>
      </c>
      <c r="E2862" s="2002">
        <f t="shared" si="88"/>
        <v>28.04</v>
      </c>
      <c r="F2862" s="2078">
        <f t="shared" si="89"/>
        <v>83399</v>
      </c>
      <c r="G2862" s="1529"/>
      <c r="H2862" s="2002">
        <v>26.78</v>
      </c>
      <c r="I2862" s="2002">
        <v>28.04</v>
      </c>
      <c r="J2862" s="1992"/>
    </row>
    <row r="2863" spans="2:10" ht="30">
      <c r="B2863" s="1733">
        <v>83400</v>
      </c>
      <c r="C2863" s="2004" t="s">
        <v>3680</v>
      </c>
      <c r="D2863" s="2003" t="s">
        <v>29</v>
      </c>
      <c r="E2863" s="2005">
        <f t="shared" si="88"/>
        <v>92.06</v>
      </c>
      <c r="F2863" s="2078">
        <f t="shared" si="89"/>
        <v>83400</v>
      </c>
      <c r="G2863" s="1529"/>
      <c r="H2863" s="2005">
        <v>86.73</v>
      </c>
      <c r="I2863" s="2005">
        <v>92.06</v>
      </c>
      <c r="J2863" s="1992"/>
    </row>
    <row r="2864" spans="2:10" ht="30">
      <c r="B2864" s="1734">
        <v>83401</v>
      </c>
      <c r="C2864" s="1994" t="s">
        <v>3681</v>
      </c>
      <c r="D2864" s="1993" t="s">
        <v>29</v>
      </c>
      <c r="E2864" s="2002">
        <f t="shared" si="88"/>
        <v>92.06</v>
      </c>
      <c r="F2864" s="2078">
        <f t="shared" si="89"/>
        <v>83401</v>
      </c>
      <c r="G2864" s="1529"/>
      <c r="H2864" s="2002">
        <v>86.73</v>
      </c>
      <c r="I2864" s="2002">
        <v>92.06</v>
      </c>
      <c r="J2864" s="1992"/>
    </row>
    <row r="2865" spans="2:10">
      <c r="B2865" s="1733">
        <v>83402</v>
      </c>
      <c r="C2865" s="2004" t="s">
        <v>1000</v>
      </c>
      <c r="D2865" s="2003" t="s">
        <v>29</v>
      </c>
      <c r="E2865" s="2005">
        <f t="shared" si="88"/>
        <v>49.46</v>
      </c>
      <c r="F2865" s="2078">
        <f t="shared" si="89"/>
        <v>83402</v>
      </c>
      <c r="G2865" s="1529"/>
      <c r="H2865" s="2005">
        <v>47.38</v>
      </c>
      <c r="I2865" s="2005">
        <v>49.46</v>
      </c>
      <c r="J2865" s="1992"/>
    </row>
    <row r="2866" spans="2:10" ht="30">
      <c r="B2866" s="1734">
        <v>83475</v>
      </c>
      <c r="C2866" s="1994" t="s">
        <v>1001</v>
      </c>
      <c r="D2866" s="1993" t="s">
        <v>29</v>
      </c>
      <c r="E2866" s="2002">
        <f t="shared" si="88"/>
        <v>336.34</v>
      </c>
      <c r="F2866" s="2078">
        <f t="shared" si="89"/>
        <v>83475</v>
      </c>
      <c r="G2866" s="1529"/>
      <c r="H2866" s="2002">
        <v>334</v>
      </c>
      <c r="I2866" s="2002">
        <v>336.34</v>
      </c>
      <c r="J2866" s="1992"/>
    </row>
    <row r="2867" spans="2:10" ht="30">
      <c r="B2867" s="1733">
        <v>83478</v>
      </c>
      <c r="C2867" s="2004" t="s">
        <v>3682</v>
      </c>
      <c r="D2867" s="2003" t="s">
        <v>29</v>
      </c>
      <c r="E2867" s="2005">
        <f t="shared" si="88"/>
        <v>245.54</v>
      </c>
      <c r="F2867" s="2078">
        <f t="shared" si="89"/>
        <v>83478</v>
      </c>
      <c r="G2867" s="1529"/>
      <c r="H2867" s="2005">
        <v>240.73</v>
      </c>
      <c r="I2867" s="2005">
        <v>245.54</v>
      </c>
      <c r="J2867" s="1992"/>
    </row>
    <row r="2868" spans="2:10">
      <c r="B2868" s="1734">
        <v>83479</v>
      </c>
      <c r="C2868" s="1994" t="s">
        <v>3683</v>
      </c>
      <c r="D2868" s="1993" t="s">
        <v>29</v>
      </c>
      <c r="E2868" s="2002">
        <f t="shared" si="88"/>
        <v>97.87</v>
      </c>
      <c r="F2868" s="2078">
        <f t="shared" si="89"/>
        <v>83479</v>
      </c>
      <c r="G2868" s="1529"/>
      <c r="H2868" s="2002">
        <v>94.97</v>
      </c>
      <c r="I2868" s="2002">
        <v>97.87</v>
      </c>
      <c r="J2868" s="1992"/>
    </row>
    <row r="2869" spans="2:10">
      <c r="B2869" s="1733">
        <v>83480</v>
      </c>
      <c r="C2869" s="2004" t="s">
        <v>1002</v>
      </c>
      <c r="D2869" s="2003" t="s">
        <v>29</v>
      </c>
      <c r="E2869" s="2005">
        <f t="shared" si="88"/>
        <v>77.59</v>
      </c>
      <c r="F2869" s="2078">
        <f t="shared" si="89"/>
        <v>83480</v>
      </c>
      <c r="G2869" s="1529"/>
      <c r="H2869" s="2005">
        <v>74.69</v>
      </c>
      <c r="I2869" s="2005">
        <v>77.59</v>
      </c>
      <c r="J2869" s="1992"/>
    </row>
    <row r="2870" spans="2:10">
      <c r="B2870" s="1734">
        <v>83481</v>
      </c>
      <c r="C2870" s="1994" t="s">
        <v>252</v>
      </c>
      <c r="D2870" s="1993" t="s">
        <v>29</v>
      </c>
      <c r="E2870" s="2002">
        <f t="shared" si="88"/>
        <v>87</v>
      </c>
      <c r="F2870" s="2078">
        <f t="shared" si="89"/>
        <v>83481</v>
      </c>
      <c r="G2870" s="1529"/>
      <c r="H2870" s="2002">
        <v>84.1</v>
      </c>
      <c r="I2870" s="2002">
        <v>87</v>
      </c>
      <c r="J2870" s="1992"/>
    </row>
    <row r="2871" spans="2:10">
      <c r="B2871" s="1733">
        <v>97600</v>
      </c>
      <c r="C2871" s="2004" t="s">
        <v>7289</v>
      </c>
      <c r="D2871" s="2003" t="s">
        <v>29</v>
      </c>
      <c r="E2871" s="2005">
        <f t="shared" si="88"/>
        <v>172</v>
      </c>
      <c r="F2871" s="2078">
        <f t="shared" si="89"/>
        <v>97600</v>
      </c>
      <c r="G2871" s="1529"/>
      <c r="H2871" s="2005">
        <v>170.84</v>
      </c>
      <c r="I2871" s="2005">
        <v>172</v>
      </c>
      <c r="J2871" s="1992"/>
    </row>
    <row r="2872" spans="2:10">
      <c r="B2872" s="1734">
        <v>97601</v>
      </c>
      <c r="C2872" s="1994" t="s">
        <v>7290</v>
      </c>
      <c r="D2872" s="1993" t="s">
        <v>29</v>
      </c>
      <c r="E2872" s="2002">
        <f t="shared" si="88"/>
        <v>181.84</v>
      </c>
      <c r="F2872" s="2078">
        <f t="shared" si="89"/>
        <v>97601</v>
      </c>
      <c r="G2872" s="1529"/>
      <c r="H2872" s="2002">
        <v>180.68</v>
      </c>
      <c r="I2872" s="2002">
        <v>181.84</v>
      </c>
      <c r="J2872" s="1992"/>
    </row>
    <row r="2873" spans="2:10">
      <c r="B2873" s="1733">
        <v>97605</v>
      </c>
      <c r="C2873" s="2004" t="s">
        <v>7291</v>
      </c>
      <c r="D2873" s="2003" t="s">
        <v>29</v>
      </c>
      <c r="E2873" s="2005">
        <f t="shared" si="88"/>
        <v>58.03</v>
      </c>
      <c r="F2873" s="2078">
        <f t="shared" si="89"/>
        <v>97605</v>
      </c>
      <c r="G2873" s="1529"/>
      <c r="H2873" s="2005">
        <v>56.72</v>
      </c>
      <c r="I2873" s="2005">
        <v>58.03</v>
      </c>
      <c r="J2873" s="1992"/>
    </row>
    <row r="2874" spans="2:10">
      <c r="B2874" s="1734">
        <v>97606</v>
      </c>
      <c r="C2874" s="1994" t="s">
        <v>7292</v>
      </c>
      <c r="D2874" s="1993" t="s">
        <v>29</v>
      </c>
      <c r="E2874" s="2002">
        <f t="shared" si="88"/>
        <v>48.91</v>
      </c>
      <c r="F2874" s="2078">
        <f t="shared" si="89"/>
        <v>97606</v>
      </c>
      <c r="G2874" s="1529"/>
      <c r="H2874" s="2002">
        <v>47.6</v>
      </c>
      <c r="I2874" s="2002">
        <v>48.91</v>
      </c>
      <c r="J2874" s="1992"/>
    </row>
    <row r="2875" spans="2:10">
      <c r="B2875" s="1733">
        <v>97607</v>
      </c>
      <c r="C2875" s="2004" t="s">
        <v>7293</v>
      </c>
      <c r="D2875" s="2003" t="s">
        <v>29</v>
      </c>
      <c r="E2875" s="2005">
        <f t="shared" si="88"/>
        <v>83.83</v>
      </c>
      <c r="F2875" s="2078">
        <f t="shared" si="89"/>
        <v>97607</v>
      </c>
      <c r="G2875" s="1529"/>
      <c r="H2875" s="2005">
        <v>82.3</v>
      </c>
      <c r="I2875" s="2005">
        <v>83.83</v>
      </c>
      <c r="J2875" s="1992"/>
    </row>
    <row r="2876" spans="2:10">
      <c r="B2876" s="1734">
        <v>97608</v>
      </c>
      <c r="C2876" s="1994" t="s">
        <v>7294</v>
      </c>
      <c r="D2876" s="1993" t="s">
        <v>29</v>
      </c>
      <c r="E2876" s="2002">
        <f t="shared" si="88"/>
        <v>65.59</v>
      </c>
      <c r="F2876" s="2078">
        <f t="shared" si="89"/>
        <v>97608</v>
      </c>
      <c r="G2876" s="1529"/>
      <c r="H2876" s="2002">
        <v>64.06</v>
      </c>
      <c r="I2876" s="2002">
        <v>65.59</v>
      </c>
      <c r="J2876" s="1992"/>
    </row>
    <row r="2877" spans="2:10">
      <c r="B2877" s="1733" t="s">
        <v>5795</v>
      </c>
      <c r="C2877" s="2004" t="s">
        <v>1003</v>
      </c>
      <c r="D2877" s="2003" t="s">
        <v>29</v>
      </c>
      <c r="E2877" s="2005">
        <f t="shared" si="88"/>
        <v>6578.04</v>
      </c>
      <c r="F2877" s="2078" t="str">
        <f t="shared" si="89"/>
        <v>73857/001</v>
      </c>
      <c r="G2877" s="1529"/>
      <c r="H2877" s="2005">
        <v>6570.78</v>
      </c>
      <c r="I2877" s="2005">
        <v>6578.04</v>
      </c>
      <c r="J2877" s="1992"/>
    </row>
    <row r="2878" spans="2:10">
      <c r="B2878" s="1734" t="s">
        <v>5796</v>
      </c>
      <c r="C2878" s="1994" t="s">
        <v>1004</v>
      </c>
      <c r="D2878" s="1993" t="s">
        <v>29</v>
      </c>
      <c r="E2878" s="2002">
        <f t="shared" si="88"/>
        <v>8129.04</v>
      </c>
      <c r="F2878" s="2078" t="str">
        <f t="shared" si="89"/>
        <v>73857/002</v>
      </c>
      <c r="G2878" s="1529"/>
      <c r="H2878" s="2002">
        <v>8119.96</v>
      </c>
      <c r="I2878" s="2002">
        <v>8129.04</v>
      </c>
      <c r="J2878" s="1992"/>
    </row>
    <row r="2879" spans="2:10">
      <c r="B2879" s="1733" t="s">
        <v>5797</v>
      </c>
      <c r="C2879" s="2004" t="s">
        <v>3684</v>
      </c>
      <c r="D2879" s="2003" t="s">
        <v>29</v>
      </c>
      <c r="E2879" s="2005">
        <f t="shared" si="88"/>
        <v>10247.14</v>
      </c>
      <c r="F2879" s="2078" t="str">
        <f t="shared" si="89"/>
        <v>73857/003</v>
      </c>
      <c r="G2879" s="1529"/>
      <c r="H2879" s="2005">
        <v>10236.25</v>
      </c>
      <c r="I2879" s="2005">
        <v>10247.14</v>
      </c>
      <c r="J2879" s="1992"/>
    </row>
    <row r="2880" spans="2:10">
      <c r="B2880" s="1734" t="s">
        <v>5798</v>
      </c>
      <c r="C2880" s="1994" t="s">
        <v>3685</v>
      </c>
      <c r="D2880" s="1993" t="s">
        <v>29</v>
      </c>
      <c r="E2880" s="2002">
        <f t="shared" si="88"/>
        <v>14349.71</v>
      </c>
      <c r="F2880" s="2078" t="str">
        <f t="shared" si="89"/>
        <v>73857/004</v>
      </c>
      <c r="G2880" s="1529"/>
      <c r="H2880" s="2002">
        <v>14337</v>
      </c>
      <c r="I2880" s="2002">
        <v>14349.71</v>
      </c>
      <c r="J2880" s="1992"/>
    </row>
    <row r="2881" spans="2:10">
      <c r="B2881" s="1733" t="s">
        <v>5799</v>
      </c>
      <c r="C2881" s="2004" t="s">
        <v>3686</v>
      </c>
      <c r="D2881" s="2003" t="s">
        <v>29</v>
      </c>
      <c r="E2881" s="2005">
        <f t="shared" si="88"/>
        <v>16738.330000000002</v>
      </c>
      <c r="F2881" s="2078" t="str">
        <f t="shared" si="89"/>
        <v>73857/005</v>
      </c>
      <c r="G2881" s="1529"/>
      <c r="H2881" s="2005">
        <v>16723.810000000001</v>
      </c>
      <c r="I2881" s="2005">
        <v>16738.330000000002</v>
      </c>
      <c r="J2881" s="1992"/>
    </row>
    <row r="2882" spans="2:10">
      <c r="B2882" s="1734" t="s">
        <v>5800</v>
      </c>
      <c r="C2882" s="1994" t="s">
        <v>3687</v>
      </c>
      <c r="D2882" s="1993" t="s">
        <v>29</v>
      </c>
      <c r="E2882" s="2002">
        <f t="shared" si="88"/>
        <v>27241.27</v>
      </c>
      <c r="F2882" s="2078" t="str">
        <f t="shared" si="89"/>
        <v>73857/006</v>
      </c>
      <c r="G2882" s="1529"/>
      <c r="H2882" s="2002">
        <v>27224.93</v>
      </c>
      <c r="I2882" s="2002">
        <v>27241.27</v>
      </c>
      <c r="J2882" s="1992"/>
    </row>
    <row r="2883" spans="2:10">
      <c r="B2883" s="1733" t="s">
        <v>5801</v>
      </c>
      <c r="C2883" s="2004" t="s">
        <v>1005</v>
      </c>
      <c r="D2883" s="2003" t="s">
        <v>29</v>
      </c>
      <c r="E2883" s="2005">
        <f t="shared" ref="E2883:E2946" si="90">IF($K$2=$H$1,H2883,I2883)</f>
        <v>4540.17</v>
      </c>
      <c r="F2883" s="2078" t="str">
        <f t="shared" ref="F2883:F2946" si="91">IF(LEN($B2883)=7,CONCATENATE(MID($B2883,1,6),"00",RIGHT($B2883,1)),IF(LEN($B2883)=8,CONCATENATE(MID($B2883,1,6),"0",RIGHT($B2883,2)),$B2883))</f>
        <v>73857/007</v>
      </c>
      <c r="G2883" s="1529"/>
      <c r="H2883" s="2005">
        <v>4536.54</v>
      </c>
      <c r="I2883" s="2005">
        <v>4540.17</v>
      </c>
      <c r="J2883" s="1992"/>
    </row>
    <row r="2884" spans="2:10">
      <c r="B2884" s="1734" t="s">
        <v>5802</v>
      </c>
      <c r="C2884" s="1994" t="s">
        <v>1006</v>
      </c>
      <c r="D2884" s="1993" t="s">
        <v>29</v>
      </c>
      <c r="E2884" s="2002">
        <f t="shared" si="90"/>
        <v>5084.9799999999996</v>
      </c>
      <c r="F2884" s="2078" t="str">
        <f t="shared" si="91"/>
        <v>73857/008</v>
      </c>
      <c r="G2884" s="1529"/>
      <c r="H2884" s="2002">
        <v>5079.53</v>
      </c>
      <c r="I2884" s="2002">
        <v>5084.9799999999996</v>
      </c>
      <c r="J2884" s="1992"/>
    </row>
    <row r="2885" spans="2:10">
      <c r="B2885" s="1733" t="s">
        <v>5803</v>
      </c>
      <c r="C2885" s="2004" t="s">
        <v>3688</v>
      </c>
      <c r="D2885" s="2003" t="s">
        <v>29</v>
      </c>
      <c r="E2885" s="2005">
        <f t="shared" si="90"/>
        <v>37323.82</v>
      </c>
      <c r="F2885" s="2078" t="str">
        <f t="shared" si="91"/>
        <v>73857/009</v>
      </c>
      <c r="G2885" s="1529"/>
      <c r="H2885" s="2005">
        <v>37305.67</v>
      </c>
      <c r="I2885" s="2005">
        <v>37323.82</v>
      </c>
      <c r="J2885" s="1992"/>
    </row>
    <row r="2886" spans="2:10">
      <c r="B2886" s="1734" t="s">
        <v>5804</v>
      </c>
      <c r="C2886" s="1994" t="s">
        <v>1007</v>
      </c>
      <c r="D2886" s="1993" t="s">
        <v>29</v>
      </c>
      <c r="E2886" s="2002">
        <f t="shared" si="90"/>
        <v>52203.96</v>
      </c>
      <c r="F2886" s="2078" t="str">
        <f t="shared" si="91"/>
        <v>73857/010</v>
      </c>
      <c r="G2886" s="1529"/>
      <c r="H2886" s="2002">
        <v>52183.99</v>
      </c>
      <c r="I2886" s="2002">
        <v>52203.96</v>
      </c>
      <c r="J2886" s="1992"/>
    </row>
    <row r="2887" spans="2:10" ht="30">
      <c r="B2887" s="1733">
        <v>93128</v>
      </c>
      <c r="C2887" s="2004" t="s">
        <v>3689</v>
      </c>
      <c r="D2887" s="2003" t="s">
        <v>29</v>
      </c>
      <c r="E2887" s="2005">
        <f t="shared" si="90"/>
        <v>102.36</v>
      </c>
      <c r="F2887" s="2078">
        <f t="shared" si="91"/>
        <v>93128</v>
      </c>
      <c r="G2887" s="1529"/>
      <c r="H2887" s="2005">
        <v>94.38</v>
      </c>
      <c r="I2887" s="2005">
        <v>102.36</v>
      </c>
      <c r="J2887" s="1992"/>
    </row>
    <row r="2888" spans="2:10" ht="30">
      <c r="B2888" s="1734">
        <v>93137</v>
      </c>
      <c r="C2888" s="1994" t="s">
        <v>3690</v>
      </c>
      <c r="D2888" s="1993" t="s">
        <v>29</v>
      </c>
      <c r="E2888" s="2002">
        <f t="shared" si="90"/>
        <v>119.9</v>
      </c>
      <c r="F2888" s="2078">
        <f t="shared" si="91"/>
        <v>93137</v>
      </c>
      <c r="G2888" s="1529"/>
      <c r="H2888" s="2002">
        <v>110.94</v>
      </c>
      <c r="I2888" s="2002">
        <v>119.9</v>
      </c>
      <c r="J2888" s="1992"/>
    </row>
    <row r="2889" spans="2:10" ht="30">
      <c r="B2889" s="1733">
        <v>93138</v>
      </c>
      <c r="C2889" s="2004" t="s">
        <v>3691</v>
      </c>
      <c r="D2889" s="2003" t="s">
        <v>29</v>
      </c>
      <c r="E2889" s="2005">
        <f t="shared" si="90"/>
        <v>114.1</v>
      </c>
      <c r="F2889" s="2078">
        <f t="shared" si="91"/>
        <v>93138</v>
      </c>
      <c r="G2889" s="1529"/>
      <c r="H2889" s="2005">
        <v>105.44</v>
      </c>
      <c r="I2889" s="2005">
        <v>114.1</v>
      </c>
      <c r="J2889" s="1992"/>
    </row>
    <row r="2890" spans="2:10" ht="30">
      <c r="B2890" s="1734">
        <v>93139</v>
      </c>
      <c r="C2890" s="1994" t="s">
        <v>3692</v>
      </c>
      <c r="D2890" s="1993" t="s">
        <v>29</v>
      </c>
      <c r="E2890" s="2002">
        <f t="shared" si="90"/>
        <v>143.34</v>
      </c>
      <c r="F2890" s="2078">
        <f t="shared" si="91"/>
        <v>93139</v>
      </c>
      <c r="G2890" s="1529"/>
      <c r="H2890" s="2002">
        <v>133.03</v>
      </c>
      <c r="I2890" s="2002">
        <v>143.34</v>
      </c>
      <c r="J2890" s="1992"/>
    </row>
    <row r="2891" spans="2:10" ht="30">
      <c r="B2891" s="1733">
        <v>93140</v>
      </c>
      <c r="C2891" s="2004" t="s">
        <v>3693</v>
      </c>
      <c r="D2891" s="2003" t="s">
        <v>29</v>
      </c>
      <c r="E2891" s="2005">
        <f t="shared" si="90"/>
        <v>135.37</v>
      </c>
      <c r="F2891" s="2078">
        <f t="shared" si="91"/>
        <v>93140</v>
      </c>
      <c r="G2891" s="1529"/>
      <c r="H2891" s="2005">
        <v>125.54</v>
      </c>
      <c r="I2891" s="2005">
        <v>135.37</v>
      </c>
      <c r="J2891" s="1992"/>
    </row>
    <row r="2892" spans="2:10" ht="30">
      <c r="B2892" s="1734">
        <v>93141</v>
      </c>
      <c r="C2892" s="1994" t="s">
        <v>1008</v>
      </c>
      <c r="D2892" s="1993" t="s">
        <v>29</v>
      </c>
      <c r="E2892" s="2002">
        <f t="shared" si="90"/>
        <v>123.64</v>
      </c>
      <c r="F2892" s="2078">
        <f t="shared" si="91"/>
        <v>93141</v>
      </c>
      <c r="G2892" s="1529"/>
      <c r="H2892" s="2002">
        <v>114.85</v>
      </c>
      <c r="I2892" s="2002">
        <v>123.64</v>
      </c>
      <c r="J2892" s="1992"/>
    </row>
    <row r="2893" spans="2:10" ht="30">
      <c r="B2893" s="1733">
        <v>93142</v>
      </c>
      <c r="C2893" s="2004" t="s">
        <v>3694</v>
      </c>
      <c r="D2893" s="2003" t="s">
        <v>29</v>
      </c>
      <c r="E2893" s="2005">
        <f t="shared" si="90"/>
        <v>137.16999999999999</v>
      </c>
      <c r="F2893" s="2078">
        <f t="shared" si="91"/>
        <v>93142</v>
      </c>
      <c r="G2893" s="1529"/>
      <c r="H2893" s="2005">
        <v>127.49</v>
      </c>
      <c r="I2893" s="2005">
        <v>137.16999999999999</v>
      </c>
      <c r="J2893" s="1992"/>
    </row>
    <row r="2894" spans="2:10" ht="30">
      <c r="B2894" s="1734">
        <v>93143</v>
      </c>
      <c r="C2894" s="1994" t="s">
        <v>1009</v>
      </c>
      <c r="D2894" s="1993" t="s">
        <v>29</v>
      </c>
      <c r="E2894" s="2002">
        <f t="shared" si="90"/>
        <v>124.94</v>
      </c>
      <c r="F2894" s="2078">
        <f t="shared" si="91"/>
        <v>93143</v>
      </c>
      <c r="G2894" s="1529"/>
      <c r="H2894" s="2002">
        <v>116.15</v>
      </c>
      <c r="I2894" s="2002">
        <v>124.94</v>
      </c>
      <c r="J2894" s="1992"/>
    </row>
    <row r="2895" spans="2:10" ht="30">
      <c r="B2895" s="1733">
        <v>93144</v>
      </c>
      <c r="C2895" s="2004" t="s">
        <v>3695</v>
      </c>
      <c r="D2895" s="2003" t="s">
        <v>29</v>
      </c>
      <c r="E2895" s="2005">
        <f t="shared" si="90"/>
        <v>158.82</v>
      </c>
      <c r="F2895" s="2078">
        <f t="shared" si="91"/>
        <v>93144</v>
      </c>
      <c r="G2895" s="1529"/>
      <c r="H2895" s="2005">
        <v>149.04</v>
      </c>
      <c r="I2895" s="2005">
        <v>158.82</v>
      </c>
      <c r="J2895" s="1992"/>
    </row>
    <row r="2896" spans="2:10" ht="30">
      <c r="B2896" s="1734">
        <v>93145</v>
      </c>
      <c r="C2896" s="1994" t="s">
        <v>3696</v>
      </c>
      <c r="D2896" s="1993" t="s">
        <v>29</v>
      </c>
      <c r="E2896" s="2002">
        <f t="shared" si="90"/>
        <v>148.66</v>
      </c>
      <c r="F2896" s="2078">
        <f t="shared" si="91"/>
        <v>93145</v>
      </c>
      <c r="G2896" s="1529"/>
      <c r="H2896" s="2002">
        <v>138.52000000000001</v>
      </c>
      <c r="I2896" s="2002">
        <v>148.66</v>
      </c>
      <c r="J2896" s="1992"/>
    </row>
    <row r="2897" spans="2:10" ht="30">
      <c r="B2897" s="1733">
        <v>93146</v>
      </c>
      <c r="C2897" s="2004" t="s">
        <v>3697</v>
      </c>
      <c r="D2897" s="2003" t="s">
        <v>29</v>
      </c>
      <c r="E2897" s="2005">
        <f t="shared" si="90"/>
        <v>160.38999999999999</v>
      </c>
      <c r="F2897" s="2078">
        <f t="shared" si="91"/>
        <v>93146</v>
      </c>
      <c r="G2897" s="1529"/>
      <c r="H2897" s="2005">
        <v>149.58000000000001</v>
      </c>
      <c r="I2897" s="2005">
        <v>160.38999999999999</v>
      </c>
      <c r="J2897" s="1992"/>
    </row>
    <row r="2898" spans="2:10" ht="45">
      <c r="B2898" s="1734">
        <v>93147</v>
      </c>
      <c r="C2898" s="1994" t="s">
        <v>3698</v>
      </c>
      <c r="D2898" s="1993" t="s">
        <v>29</v>
      </c>
      <c r="E2898" s="2002">
        <f t="shared" si="90"/>
        <v>181.7</v>
      </c>
      <c r="F2898" s="2078">
        <f t="shared" si="91"/>
        <v>93147</v>
      </c>
      <c r="G2898" s="1529"/>
      <c r="H2898" s="2002">
        <v>169.71</v>
      </c>
      <c r="I2898" s="2002">
        <v>181.7</v>
      </c>
      <c r="J2898" s="1992"/>
    </row>
    <row r="2899" spans="2:10">
      <c r="B2899" s="1733">
        <v>8260</v>
      </c>
      <c r="C2899" s="2004" t="s">
        <v>253</v>
      </c>
      <c r="D2899" s="2003" t="s">
        <v>29</v>
      </c>
      <c r="E2899" s="2005">
        <f t="shared" si="90"/>
        <v>2971.35</v>
      </c>
      <c r="F2899" s="2078">
        <f t="shared" si="91"/>
        <v>8260</v>
      </c>
      <c r="G2899" s="1529"/>
      <c r="H2899" s="2005">
        <v>2942.31</v>
      </c>
      <c r="I2899" s="2005">
        <v>2971.35</v>
      </c>
      <c r="J2899" s="1992"/>
    </row>
    <row r="2900" spans="2:10">
      <c r="B2900" s="1734">
        <v>72315</v>
      </c>
      <c r="C2900" s="1994" t="s">
        <v>254</v>
      </c>
      <c r="D2900" s="1993" t="s">
        <v>29</v>
      </c>
      <c r="E2900" s="2002">
        <f t="shared" si="90"/>
        <v>26.38</v>
      </c>
      <c r="F2900" s="2078">
        <f t="shared" si="91"/>
        <v>72315</v>
      </c>
      <c r="G2900" s="1529"/>
      <c r="H2900" s="2002">
        <v>24.56</v>
      </c>
      <c r="I2900" s="2002">
        <v>26.38</v>
      </c>
      <c r="J2900" s="1992"/>
    </row>
    <row r="2901" spans="2:10">
      <c r="B2901" s="1733">
        <v>96971</v>
      </c>
      <c r="C2901" s="2004" t="s">
        <v>7295</v>
      </c>
      <c r="D2901" s="2003" t="s">
        <v>28</v>
      </c>
      <c r="E2901" s="2005">
        <f t="shared" si="90"/>
        <v>22.02</v>
      </c>
      <c r="F2901" s="2078">
        <f t="shared" si="91"/>
        <v>96971</v>
      </c>
      <c r="G2901" s="1529"/>
      <c r="H2901" s="2005">
        <v>21.09</v>
      </c>
      <c r="I2901" s="2005">
        <v>22.02</v>
      </c>
      <c r="J2901" s="1992"/>
    </row>
    <row r="2902" spans="2:10">
      <c r="B2902" s="1734">
        <v>96972</v>
      </c>
      <c r="C2902" s="1994" t="s">
        <v>7296</v>
      </c>
      <c r="D2902" s="1993" t="s">
        <v>28</v>
      </c>
      <c r="E2902" s="2002">
        <f t="shared" si="90"/>
        <v>30.32</v>
      </c>
      <c r="F2902" s="2078">
        <f t="shared" si="91"/>
        <v>96972</v>
      </c>
      <c r="G2902" s="1529"/>
      <c r="H2902" s="2002">
        <v>29.06</v>
      </c>
      <c r="I2902" s="2002">
        <v>30.32</v>
      </c>
      <c r="J2902" s="1992"/>
    </row>
    <row r="2903" spans="2:10">
      <c r="B2903" s="1733">
        <v>96973</v>
      </c>
      <c r="C2903" s="2004" t="s">
        <v>7297</v>
      </c>
      <c r="D2903" s="2003" t="s">
        <v>28</v>
      </c>
      <c r="E2903" s="2005">
        <f t="shared" si="90"/>
        <v>38.25</v>
      </c>
      <c r="F2903" s="2078">
        <f t="shared" si="91"/>
        <v>96973</v>
      </c>
      <c r="G2903" s="1529"/>
      <c r="H2903" s="2005">
        <v>36.75</v>
      </c>
      <c r="I2903" s="2005">
        <v>38.25</v>
      </c>
      <c r="J2903" s="1992"/>
    </row>
    <row r="2904" spans="2:10">
      <c r="B2904" s="1734">
        <v>96974</v>
      </c>
      <c r="C2904" s="1994" t="s">
        <v>7298</v>
      </c>
      <c r="D2904" s="1993" t="s">
        <v>28</v>
      </c>
      <c r="E2904" s="2002">
        <f t="shared" si="90"/>
        <v>48.66</v>
      </c>
      <c r="F2904" s="2078">
        <f t="shared" si="91"/>
        <v>96974</v>
      </c>
      <c r="G2904" s="1529"/>
      <c r="H2904" s="2002">
        <v>46.91</v>
      </c>
      <c r="I2904" s="2002">
        <v>48.66</v>
      </c>
      <c r="J2904" s="1992"/>
    </row>
    <row r="2905" spans="2:10">
      <c r="B2905" s="1733">
        <v>96975</v>
      </c>
      <c r="C2905" s="2004" t="s">
        <v>7299</v>
      </c>
      <c r="D2905" s="2003" t="s">
        <v>28</v>
      </c>
      <c r="E2905" s="2005">
        <f t="shared" si="90"/>
        <v>62.43</v>
      </c>
      <c r="F2905" s="2078">
        <f t="shared" si="91"/>
        <v>96975</v>
      </c>
      <c r="G2905" s="1529"/>
      <c r="H2905" s="2005">
        <v>60.42</v>
      </c>
      <c r="I2905" s="2005">
        <v>62.43</v>
      </c>
      <c r="J2905" s="1992"/>
    </row>
    <row r="2906" spans="2:10">
      <c r="B2906" s="1734">
        <v>96976</v>
      </c>
      <c r="C2906" s="1994" t="s">
        <v>7300</v>
      </c>
      <c r="D2906" s="1993" t="s">
        <v>28</v>
      </c>
      <c r="E2906" s="2002">
        <f t="shared" si="90"/>
        <v>80.599999999999994</v>
      </c>
      <c r="F2906" s="2078">
        <f t="shared" si="91"/>
        <v>96976</v>
      </c>
      <c r="G2906" s="1529"/>
      <c r="H2906" s="2002">
        <v>78.37</v>
      </c>
      <c r="I2906" s="2002">
        <v>80.599999999999994</v>
      </c>
      <c r="J2906" s="1992"/>
    </row>
    <row r="2907" spans="2:10">
      <c r="B2907" s="1733">
        <v>96977</v>
      </c>
      <c r="C2907" s="2004" t="s">
        <v>7301</v>
      </c>
      <c r="D2907" s="2003" t="s">
        <v>28</v>
      </c>
      <c r="E2907" s="2005">
        <f t="shared" si="90"/>
        <v>30.26</v>
      </c>
      <c r="F2907" s="2078">
        <f t="shared" si="91"/>
        <v>96977</v>
      </c>
      <c r="G2907" s="1529"/>
      <c r="H2907" s="2005">
        <v>30.14</v>
      </c>
      <c r="I2907" s="2005">
        <v>30.26</v>
      </c>
      <c r="J2907" s="1992"/>
    </row>
    <row r="2908" spans="2:10">
      <c r="B2908" s="1734">
        <v>96978</v>
      </c>
      <c r="C2908" s="1994" t="s">
        <v>7302</v>
      </c>
      <c r="D2908" s="1993" t="s">
        <v>28</v>
      </c>
      <c r="E2908" s="2002">
        <f t="shared" si="90"/>
        <v>42.39</v>
      </c>
      <c r="F2908" s="2078">
        <f t="shared" si="91"/>
        <v>96978</v>
      </c>
      <c r="G2908" s="1529"/>
      <c r="H2908" s="2002">
        <v>42.24</v>
      </c>
      <c r="I2908" s="2002">
        <v>42.39</v>
      </c>
      <c r="J2908" s="1992"/>
    </row>
    <row r="2909" spans="2:10">
      <c r="B2909" s="1733">
        <v>96979</v>
      </c>
      <c r="C2909" s="2004" t="s">
        <v>7303</v>
      </c>
      <c r="D2909" s="2003" t="s">
        <v>28</v>
      </c>
      <c r="E2909" s="2005">
        <f t="shared" si="90"/>
        <v>59.34</v>
      </c>
      <c r="F2909" s="2078">
        <f t="shared" si="91"/>
        <v>96979</v>
      </c>
      <c r="G2909" s="1529"/>
      <c r="H2909" s="2005">
        <v>59.17</v>
      </c>
      <c r="I2909" s="2005">
        <v>59.34</v>
      </c>
      <c r="J2909" s="1992"/>
    </row>
    <row r="2910" spans="2:10">
      <c r="B2910" s="1734">
        <v>96984</v>
      </c>
      <c r="C2910" s="1994" t="s">
        <v>7305</v>
      </c>
      <c r="D2910" s="1993" t="s">
        <v>29</v>
      </c>
      <c r="E2910" s="2002">
        <f t="shared" si="90"/>
        <v>39.299999999999997</v>
      </c>
      <c r="F2910" s="2078">
        <f t="shared" si="91"/>
        <v>96984</v>
      </c>
      <c r="G2910" s="1529"/>
      <c r="H2910" s="2002">
        <v>36.29</v>
      </c>
      <c r="I2910" s="2002">
        <v>39.299999999999997</v>
      </c>
      <c r="J2910" s="1992"/>
    </row>
    <row r="2911" spans="2:10">
      <c r="B2911" s="1733">
        <v>96985</v>
      </c>
      <c r="C2911" s="2004" t="s">
        <v>7306</v>
      </c>
      <c r="D2911" s="2003" t="s">
        <v>29</v>
      </c>
      <c r="E2911" s="2005">
        <f t="shared" si="90"/>
        <v>39.96</v>
      </c>
      <c r="F2911" s="2078">
        <f t="shared" si="91"/>
        <v>96985</v>
      </c>
      <c r="G2911" s="1529"/>
      <c r="H2911" s="2005">
        <v>39.04</v>
      </c>
      <c r="I2911" s="2005">
        <v>39.96</v>
      </c>
      <c r="J2911" s="1992"/>
    </row>
    <row r="2912" spans="2:10">
      <c r="B2912" s="1734">
        <v>96986</v>
      </c>
      <c r="C2912" s="1994" t="s">
        <v>7307</v>
      </c>
      <c r="D2912" s="1993" t="s">
        <v>29</v>
      </c>
      <c r="E2912" s="2002">
        <f t="shared" si="90"/>
        <v>59.88</v>
      </c>
      <c r="F2912" s="2078">
        <f t="shared" si="91"/>
        <v>96986</v>
      </c>
      <c r="G2912" s="1529"/>
      <c r="H2912" s="2002">
        <v>58.44</v>
      </c>
      <c r="I2912" s="2002">
        <v>59.88</v>
      </c>
      <c r="J2912" s="1992"/>
    </row>
    <row r="2913" spans="2:10">
      <c r="B2913" s="1733">
        <v>96987</v>
      </c>
      <c r="C2913" s="2004" t="s">
        <v>7308</v>
      </c>
      <c r="D2913" s="2003" t="s">
        <v>29</v>
      </c>
      <c r="E2913" s="2005">
        <f t="shared" si="90"/>
        <v>94.18</v>
      </c>
      <c r="F2913" s="2078">
        <f t="shared" si="91"/>
        <v>96987</v>
      </c>
      <c r="G2913" s="1529"/>
      <c r="H2913" s="2005">
        <v>90.07</v>
      </c>
      <c r="I2913" s="2005">
        <v>94.18</v>
      </c>
      <c r="J2913" s="1992"/>
    </row>
    <row r="2914" spans="2:10">
      <c r="B2914" s="1734">
        <v>96988</v>
      </c>
      <c r="C2914" s="1994" t="s">
        <v>7309</v>
      </c>
      <c r="D2914" s="1993" t="s">
        <v>29</v>
      </c>
      <c r="E2914" s="2002">
        <f t="shared" si="90"/>
        <v>128.33000000000001</v>
      </c>
      <c r="F2914" s="2078">
        <f t="shared" si="91"/>
        <v>96988</v>
      </c>
      <c r="G2914" s="1529"/>
      <c r="H2914" s="2002">
        <v>127.76</v>
      </c>
      <c r="I2914" s="2002">
        <v>128.33000000000001</v>
      </c>
      <c r="J2914" s="1992"/>
    </row>
    <row r="2915" spans="2:10">
      <c r="B2915" s="1733">
        <v>96989</v>
      </c>
      <c r="C2915" s="2004" t="s">
        <v>7310</v>
      </c>
      <c r="D2915" s="2003" t="s">
        <v>29</v>
      </c>
      <c r="E2915" s="2005">
        <f t="shared" si="90"/>
        <v>84.6</v>
      </c>
      <c r="F2915" s="2078">
        <f t="shared" si="91"/>
        <v>96989</v>
      </c>
      <c r="G2915" s="1529"/>
      <c r="H2915" s="2005">
        <v>84.14</v>
      </c>
      <c r="I2915" s="2005">
        <v>84.6</v>
      </c>
      <c r="J2915" s="1992"/>
    </row>
    <row r="2916" spans="2:10">
      <c r="B2916" s="1734">
        <v>98463</v>
      </c>
      <c r="C2916" s="1994" t="s">
        <v>7304</v>
      </c>
      <c r="D2916" s="1993" t="s">
        <v>29</v>
      </c>
      <c r="E2916" s="2002">
        <f t="shared" si="90"/>
        <v>18.52</v>
      </c>
      <c r="F2916" s="2078">
        <f t="shared" si="91"/>
        <v>98463</v>
      </c>
      <c r="G2916" s="1529"/>
      <c r="H2916" s="2002">
        <v>17.37</v>
      </c>
      <c r="I2916" s="2002">
        <v>18.52</v>
      </c>
      <c r="J2916" s="1992"/>
    </row>
    <row r="2917" spans="2:10">
      <c r="B2917" s="1733">
        <v>9535</v>
      </c>
      <c r="C2917" s="2004" t="s">
        <v>3699</v>
      </c>
      <c r="D2917" s="2003" t="s">
        <v>29</v>
      </c>
      <c r="E2917" s="2005">
        <f t="shared" si="90"/>
        <v>70.05</v>
      </c>
      <c r="F2917" s="2078">
        <f t="shared" si="91"/>
        <v>9535</v>
      </c>
      <c r="G2917" s="1529"/>
      <c r="H2917" s="2005">
        <v>68.64</v>
      </c>
      <c r="I2917" s="2005">
        <v>70.05</v>
      </c>
      <c r="J2917" s="1992"/>
    </row>
    <row r="2918" spans="2:10">
      <c r="B2918" s="1734">
        <v>72322</v>
      </c>
      <c r="C2918" s="1994" t="s">
        <v>3700</v>
      </c>
      <c r="D2918" s="1993" t="s">
        <v>29</v>
      </c>
      <c r="E2918" s="2002">
        <f t="shared" si="90"/>
        <v>411.29</v>
      </c>
      <c r="F2918" s="2078">
        <f t="shared" si="91"/>
        <v>72322</v>
      </c>
      <c r="G2918" s="1529"/>
      <c r="H2918" s="2002">
        <v>404.03</v>
      </c>
      <c r="I2918" s="2002">
        <v>411.29</v>
      </c>
      <c r="J2918" s="1992"/>
    </row>
    <row r="2919" spans="2:10">
      <c r="B2919" s="1733">
        <v>72326</v>
      </c>
      <c r="C2919" s="2004" t="s">
        <v>3701</v>
      </c>
      <c r="D2919" s="2003" t="s">
        <v>29</v>
      </c>
      <c r="E2919" s="2005">
        <f t="shared" si="90"/>
        <v>568.52</v>
      </c>
      <c r="F2919" s="2078">
        <f t="shared" si="91"/>
        <v>72326</v>
      </c>
      <c r="G2919" s="1529"/>
      <c r="H2919" s="2005">
        <v>561.26</v>
      </c>
      <c r="I2919" s="2005">
        <v>568.52</v>
      </c>
      <c r="J2919" s="1992"/>
    </row>
    <row r="2920" spans="2:10">
      <c r="B2920" s="1734">
        <v>72327</v>
      </c>
      <c r="C2920" s="1994" t="s">
        <v>1010</v>
      </c>
      <c r="D2920" s="1993" t="s">
        <v>29</v>
      </c>
      <c r="E2920" s="2002">
        <f t="shared" si="90"/>
        <v>5.58</v>
      </c>
      <c r="F2920" s="2078">
        <f t="shared" si="91"/>
        <v>72327</v>
      </c>
      <c r="G2920" s="1529"/>
      <c r="H2920" s="2002">
        <v>5.16</v>
      </c>
      <c r="I2920" s="2002">
        <v>5.58</v>
      </c>
      <c r="J2920" s="1992"/>
    </row>
    <row r="2921" spans="2:10">
      <c r="B2921" s="1733">
        <v>72328</v>
      </c>
      <c r="C2921" s="2004" t="s">
        <v>3702</v>
      </c>
      <c r="D2921" s="2003" t="s">
        <v>29</v>
      </c>
      <c r="E2921" s="2005">
        <f t="shared" si="90"/>
        <v>6.43</v>
      </c>
      <c r="F2921" s="2078">
        <f t="shared" si="91"/>
        <v>72328</v>
      </c>
      <c r="G2921" s="1529"/>
      <c r="H2921" s="2005">
        <v>6.01</v>
      </c>
      <c r="I2921" s="2005">
        <v>6.43</v>
      </c>
      <c r="J2921" s="1992"/>
    </row>
    <row r="2922" spans="2:10">
      <c r="B2922" s="1734">
        <v>72330</v>
      </c>
      <c r="C2922" s="1994" t="s">
        <v>1011</v>
      </c>
      <c r="D2922" s="1993" t="s">
        <v>29</v>
      </c>
      <c r="E2922" s="2002">
        <f t="shared" si="90"/>
        <v>24.83</v>
      </c>
      <c r="F2922" s="2078">
        <f t="shared" si="91"/>
        <v>72330</v>
      </c>
      <c r="G2922" s="1529"/>
      <c r="H2922" s="2002">
        <v>24.41</v>
      </c>
      <c r="I2922" s="2002">
        <v>24.83</v>
      </c>
      <c r="J2922" s="1992"/>
    </row>
    <row r="2923" spans="2:10">
      <c r="B2923" s="1733" t="s">
        <v>5805</v>
      </c>
      <c r="C2923" s="2004" t="s">
        <v>3703</v>
      </c>
      <c r="D2923" s="2003" t="s">
        <v>29</v>
      </c>
      <c r="E2923" s="2005">
        <f t="shared" si="90"/>
        <v>324.89</v>
      </c>
      <c r="F2923" s="2078" t="str">
        <f t="shared" si="91"/>
        <v>73780/001</v>
      </c>
      <c r="G2923" s="1529"/>
      <c r="H2923" s="2005">
        <v>321.26</v>
      </c>
      <c r="I2923" s="2005">
        <v>324.89</v>
      </c>
      <c r="J2923" s="1992"/>
    </row>
    <row r="2924" spans="2:10">
      <c r="B2924" s="1734" t="s">
        <v>5806</v>
      </c>
      <c r="C2924" s="1994" t="s">
        <v>255</v>
      </c>
      <c r="D2924" s="1993" t="s">
        <v>29</v>
      </c>
      <c r="E2924" s="2002">
        <f t="shared" si="90"/>
        <v>219.5</v>
      </c>
      <c r="F2924" s="2078" t="str">
        <f t="shared" si="91"/>
        <v>73780/002</v>
      </c>
      <c r="G2924" s="1529"/>
      <c r="H2924" s="2002">
        <v>218.05</v>
      </c>
      <c r="I2924" s="2002">
        <v>219.5</v>
      </c>
      <c r="J2924" s="1992"/>
    </row>
    <row r="2925" spans="2:10">
      <c r="B2925" s="1733" t="s">
        <v>5807</v>
      </c>
      <c r="C2925" s="2004" t="s">
        <v>256</v>
      </c>
      <c r="D2925" s="2003" t="s">
        <v>29</v>
      </c>
      <c r="E2925" s="2005">
        <f t="shared" si="90"/>
        <v>336.74</v>
      </c>
      <c r="F2925" s="2078" t="str">
        <f t="shared" si="91"/>
        <v>73780/003</v>
      </c>
      <c r="G2925" s="1529"/>
      <c r="H2925" s="2005">
        <v>335.29</v>
      </c>
      <c r="I2925" s="2005">
        <v>336.74</v>
      </c>
      <c r="J2925" s="1992"/>
    </row>
    <row r="2926" spans="2:10">
      <c r="B2926" s="1734" t="s">
        <v>5808</v>
      </c>
      <c r="C2926" s="1994" t="s">
        <v>257</v>
      </c>
      <c r="D2926" s="1993" t="s">
        <v>29</v>
      </c>
      <c r="E2926" s="2002">
        <f t="shared" si="90"/>
        <v>620.9</v>
      </c>
      <c r="F2926" s="2078" t="str">
        <f t="shared" si="91"/>
        <v>73780/004</v>
      </c>
      <c r="G2926" s="1529"/>
      <c r="H2926" s="2002">
        <v>619.45000000000005</v>
      </c>
      <c r="I2926" s="2002">
        <v>620.9</v>
      </c>
      <c r="J2926" s="1992"/>
    </row>
    <row r="2927" spans="2:10">
      <c r="B2927" s="1733">
        <v>83482</v>
      </c>
      <c r="C2927" s="2004" t="s">
        <v>1292</v>
      </c>
      <c r="D2927" s="2003" t="s">
        <v>29</v>
      </c>
      <c r="E2927" s="2005">
        <f t="shared" si="90"/>
        <v>24.83</v>
      </c>
      <c r="F2927" s="2078">
        <f t="shared" si="91"/>
        <v>83482</v>
      </c>
      <c r="G2927" s="1529"/>
      <c r="H2927" s="2005">
        <v>24.41</v>
      </c>
      <c r="I2927" s="2005">
        <v>24.83</v>
      </c>
      <c r="J2927" s="1992"/>
    </row>
    <row r="2928" spans="2:10">
      <c r="B2928" s="1734">
        <v>83487</v>
      </c>
      <c r="C2928" s="1994" t="s">
        <v>258</v>
      </c>
      <c r="D2928" s="1993" t="s">
        <v>29</v>
      </c>
      <c r="E2928" s="2002">
        <f t="shared" si="90"/>
        <v>103.76</v>
      </c>
      <c r="F2928" s="2078">
        <f t="shared" si="91"/>
        <v>83487</v>
      </c>
      <c r="G2928" s="1529"/>
      <c r="H2928" s="2002">
        <v>101.94</v>
      </c>
      <c r="I2928" s="2002">
        <v>103.76</v>
      </c>
      <c r="J2928" s="1992"/>
    </row>
    <row r="2929" spans="2:10">
      <c r="B2929" s="1733">
        <v>83490</v>
      </c>
      <c r="C2929" s="2004" t="s">
        <v>259</v>
      </c>
      <c r="D2929" s="2003" t="s">
        <v>29</v>
      </c>
      <c r="E2929" s="2005">
        <f t="shared" si="90"/>
        <v>215.86</v>
      </c>
      <c r="F2929" s="2078">
        <f t="shared" si="91"/>
        <v>83490</v>
      </c>
      <c r="G2929" s="1529"/>
      <c r="H2929" s="2005">
        <v>214.77</v>
      </c>
      <c r="I2929" s="2005">
        <v>215.86</v>
      </c>
      <c r="J2929" s="1992"/>
    </row>
    <row r="2930" spans="2:10">
      <c r="B2930" s="1734">
        <v>83491</v>
      </c>
      <c r="C2930" s="1994" t="s">
        <v>3704</v>
      </c>
      <c r="D2930" s="1993" t="s">
        <v>29</v>
      </c>
      <c r="E2930" s="2002">
        <f t="shared" si="90"/>
        <v>304.68</v>
      </c>
      <c r="F2930" s="2078">
        <f t="shared" si="91"/>
        <v>83491</v>
      </c>
      <c r="G2930" s="1529"/>
      <c r="H2930" s="2002">
        <v>301.05</v>
      </c>
      <c r="I2930" s="2002">
        <v>304.68</v>
      </c>
      <c r="J2930" s="1992"/>
    </row>
    <row r="2931" spans="2:10">
      <c r="B2931" s="1733">
        <v>83492</v>
      </c>
      <c r="C2931" s="2004" t="s">
        <v>3705</v>
      </c>
      <c r="D2931" s="2003" t="s">
        <v>29</v>
      </c>
      <c r="E2931" s="2005">
        <f t="shared" si="90"/>
        <v>459.9</v>
      </c>
      <c r="F2931" s="2078">
        <f t="shared" si="91"/>
        <v>83492</v>
      </c>
      <c r="G2931" s="1529"/>
      <c r="H2931" s="2005">
        <v>456.27</v>
      </c>
      <c r="I2931" s="2005">
        <v>459.9</v>
      </c>
      <c r="J2931" s="1992"/>
    </row>
    <row r="2932" spans="2:10">
      <c r="B2932" s="1734">
        <v>83493</v>
      </c>
      <c r="C2932" s="1994" t="s">
        <v>1012</v>
      </c>
      <c r="D2932" s="1993" t="s">
        <v>29</v>
      </c>
      <c r="E2932" s="2002">
        <f t="shared" si="90"/>
        <v>24.83</v>
      </c>
      <c r="F2932" s="2078">
        <f t="shared" si="91"/>
        <v>83493</v>
      </c>
      <c r="G2932" s="1529"/>
      <c r="H2932" s="2002">
        <v>24.41</v>
      </c>
      <c r="I2932" s="2002">
        <v>24.83</v>
      </c>
      <c r="J2932" s="1992"/>
    </row>
    <row r="2933" spans="2:10">
      <c r="B2933" s="1733">
        <v>85195</v>
      </c>
      <c r="C2933" s="2004" t="s">
        <v>260</v>
      </c>
      <c r="D2933" s="2003" t="s">
        <v>29</v>
      </c>
      <c r="E2933" s="2005">
        <f t="shared" si="90"/>
        <v>62.79</v>
      </c>
      <c r="F2933" s="2078">
        <f t="shared" si="91"/>
        <v>85195</v>
      </c>
      <c r="G2933" s="1529"/>
      <c r="H2933" s="2005">
        <v>59.89</v>
      </c>
      <c r="I2933" s="2005">
        <v>62.79</v>
      </c>
      <c r="J2933" s="1992"/>
    </row>
    <row r="2934" spans="2:10">
      <c r="B2934" s="1734">
        <v>88547</v>
      </c>
      <c r="C2934" s="1994" t="s">
        <v>261</v>
      </c>
      <c r="D2934" s="1993" t="s">
        <v>29</v>
      </c>
      <c r="E2934" s="2002">
        <f t="shared" si="90"/>
        <v>69.47</v>
      </c>
      <c r="F2934" s="2078">
        <f t="shared" si="91"/>
        <v>88547</v>
      </c>
      <c r="G2934" s="1529"/>
      <c r="H2934" s="2002">
        <v>65.84</v>
      </c>
      <c r="I2934" s="2002">
        <v>69.47</v>
      </c>
      <c r="J2934" s="1992"/>
    </row>
    <row r="2935" spans="2:10" ht="30">
      <c r="B2935" s="1733">
        <v>72283</v>
      </c>
      <c r="C2935" s="2004" t="s">
        <v>3706</v>
      </c>
      <c r="D2935" s="2003" t="s">
        <v>29</v>
      </c>
      <c r="E2935" s="2005">
        <f t="shared" si="90"/>
        <v>1026.94</v>
      </c>
      <c r="F2935" s="2078">
        <f t="shared" si="91"/>
        <v>72283</v>
      </c>
      <c r="G2935" s="1529"/>
      <c r="H2935" s="2005">
        <v>1014.34</v>
      </c>
      <c r="I2935" s="2005">
        <v>1026.94</v>
      </c>
      <c r="J2935" s="1992"/>
    </row>
    <row r="2936" spans="2:10">
      <c r="B2936" s="1734">
        <v>72287</v>
      </c>
      <c r="C2936" s="1994" t="s">
        <v>262</v>
      </c>
      <c r="D2936" s="1993" t="s">
        <v>29</v>
      </c>
      <c r="E2936" s="2002">
        <f t="shared" si="90"/>
        <v>241.64</v>
      </c>
      <c r="F2936" s="2078">
        <f t="shared" si="91"/>
        <v>72287</v>
      </c>
      <c r="G2936" s="1529"/>
      <c r="H2936" s="2002">
        <v>239.09</v>
      </c>
      <c r="I2936" s="2002">
        <v>241.64</v>
      </c>
      <c r="J2936" s="1992"/>
    </row>
    <row r="2937" spans="2:10">
      <c r="B2937" s="1733">
        <v>72288</v>
      </c>
      <c r="C2937" s="2004" t="s">
        <v>263</v>
      </c>
      <c r="D2937" s="2003" t="s">
        <v>29</v>
      </c>
      <c r="E2937" s="2005">
        <f t="shared" si="90"/>
        <v>300.99</v>
      </c>
      <c r="F2937" s="2078">
        <f t="shared" si="91"/>
        <v>72288</v>
      </c>
      <c r="G2937" s="1529"/>
      <c r="H2937" s="2005">
        <v>298.14</v>
      </c>
      <c r="I2937" s="2005">
        <v>300.99</v>
      </c>
      <c r="J2937" s="1992"/>
    </row>
    <row r="2938" spans="2:10">
      <c r="B2938" s="1734">
        <v>72553</v>
      </c>
      <c r="C2938" s="1994" t="s">
        <v>264</v>
      </c>
      <c r="D2938" s="1993" t="s">
        <v>29</v>
      </c>
      <c r="E2938" s="2002">
        <f t="shared" si="90"/>
        <v>142.94</v>
      </c>
      <c r="F2938" s="2078">
        <f t="shared" si="91"/>
        <v>72553</v>
      </c>
      <c r="G2938" s="1529"/>
      <c r="H2938" s="2002">
        <v>141.86000000000001</v>
      </c>
      <c r="I2938" s="2002">
        <v>142.94</v>
      </c>
      <c r="J2938" s="1992"/>
    </row>
    <row r="2939" spans="2:10">
      <c r="B2939" s="1733">
        <v>72554</v>
      </c>
      <c r="C2939" s="2004" t="s">
        <v>265</v>
      </c>
      <c r="D2939" s="2003" t="s">
        <v>29</v>
      </c>
      <c r="E2939" s="2005">
        <f t="shared" si="90"/>
        <v>478.67</v>
      </c>
      <c r="F2939" s="2078">
        <f t="shared" si="91"/>
        <v>72554</v>
      </c>
      <c r="G2939" s="1529"/>
      <c r="H2939" s="2005">
        <v>477.59</v>
      </c>
      <c r="I2939" s="2005">
        <v>478.67</v>
      </c>
      <c r="J2939" s="1992"/>
    </row>
    <row r="2940" spans="2:10">
      <c r="B2940" s="1734" t="s">
        <v>5809</v>
      </c>
      <c r="C2940" s="1994" t="s">
        <v>266</v>
      </c>
      <c r="D2940" s="1993" t="s">
        <v>29</v>
      </c>
      <c r="E2940" s="2002">
        <f t="shared" si="90"/>
        <v>149.53</v>
      </c>
      <c r="F2940" s="2078" t="str">
        <f t="shared" si="91"/>
        <v>73775/001</v>
      </c>
      <c r="G2940" s="1529"/>
      <c r="H2940" s="2002">
        <v>147.76</v>
      </c>
      <c r="I2940" s="2002">
        <v>149.53</v>
      </c>
      <c r="J2940" s="1992"/>
    </row>
    <row r="2941" spans="2:10">
      <c r="B2941" s="1733" t="s">
        <v>267</v>
      </c>
      <c r="C2941" s="2004" t="s">
        <v>3707</v>
      </c>
      <c r="D2941" s="2003" t="s">
        <v>29</v>
      </c>
      <c r="E2941" s="2005">
        <f t="shared" si="90"/>
        <v>154.03</v>
      </c>
      <c r="F2941" s="2078" t="str">
        <f t="shared" si="91"/>
        <v>73775/002</v>
      </c>
      <c r="G2941" s="1529"/>
      <c r="H2941" s="2005">
        <v>152.26</v>
      </c>
      <c r="I2941" s="2005">
        <v>154.03</v>
      </c>
      <c r="J2941" s="1992"/>
    </row>
    <row r="2942" spans="2:10">
      <c r="B2942" s="1734">
        <v>83633</v>
      </c>
      <c r="C2942" s="1994" t="s">
        <v>268</v>
      </c>
      <c r="D2942" s="1993" t="s">
        <v>29</v>
      </c>
      <c r="E2942" s="2002">
        <f t="shared" si="90"/>
        <v>1631.26</v>
      </c>
      <c r="F2942" s="2078">
        <f t="shared" si="91"/>
        <v>83633</v>
      </c>
      <c r="G2942" s="1529"/>
      <c r="H2942" s="2002">
        <v>1627.13</v>
      </c>
      <c r="I2942" s="2002">
        <v>1631.26</v>
      </c>
      <c r="J2942" s="1992"/>
    </row>
    <row r="2943" spans="2:10">
      <c r="B2943" s="1733">
        <v>83634</v>
      </c>
      <c r="C2943" s="2004" t="s">
        <v>3708</v>
      </c>
      <c r="D2943" s="2003" t="s">
        <v>29</v>
      </c>
      <c r="E2943" s="2005">
        <f t="shared" si="90"/>
        <v>449.28</v>
      </c>
      <c r="F2943" s="2078">
        <f t="shared" si="91"/>
        <v>83634</v>
      </c>
      <c r="G2943" s="1529"/>
      <c r="H2943" s="2005">
        <v>447.51</v>
      </c>
      <c r="I2943" s="2005">
        <v>449.28</v>
      </c>
      <c r="J2943" s="1992"/>
    </row>
    <row r="2944" spans="2:10">
      <c r="B2944" s="1734">
        <v>83635</v>
      </c>
      <c r="C2944" s="1994" t="s">
        <v>269</v>
      </c>
      <c r="D2944" s="1993" t="s">
        <v>29</v>
      </c>
      <c r="E2944" s="2002">
        <f t="shared" si="90"/>
        <v>173.52</v>
      </c>
      <c r="F2944" s="2078">
        <f t="shared" si="91"/>
        <v>83635</v>
      </c>
      <c r="G2944" s="1529"/>
      <c r="H2944" s="2002">
        <v>171.75</v>
      </c>
      <c r="I2944" s="2002">
        <v>173.52</v>
      </c>
      <c r="J2944" s="1992"/>
    </row>
    <row r="2945" spans="2:10" ht="30">
      <c r="B2945" s="1733">
        <v>96765</v>
      </c>
      <c r="C2945" s="2004" t="s">
        <v>7948</v>
      </c>
      <c r="D2945" s="2003" t="s">
        <v>29</v>
      </c>
      <c r="E2945" s="2005">
        <f t="shared" si="90"/>
        <v>1209.07</v>
      </c>
      <c r="F2945" s="2078">
        <f t="shared" si="91"/>
        <v>96765</v>
      </c>
      <c r="G2945" s="1529"/>
      <c r="H2945" s="2005">
        <v>1198.1600000000001</v>
      </c>
      <c r="I2945" s="2005">
        <v>1209.07</v>
      </c>
      <c r="J2945" s="1992"/>
    </row>
    <row r="2946" spans="2:10">
      <c r="B2946" s="1734">
        <v>72337</v>
      </c>
      <c r="C2946" s="1994" t="s">
        <v>3709</v>
      </c>
      <c r="D2946" s="1993" t="s">
        <v>29</v>
      </c>
      <c r="E2946" s="2002">
        <f t="shared" si="90"/>
        <v>18.79</v>
      </c>
      <c r="F2946" s="2078">
        <f t="shared" si="91"/>
        <v>72337</v>
      </c>
      <c r="G2946" s="1529"/>
      <c r="H2946" s="2002">
        <v>17.88</v>
      </c>
      <c r="I2946" s="2002">
        <v>18.79</v>
      </c>
      <c r="J2946" s="1992"/>
    </row>
    <row r="2947" spans="2:10">
      <c r="B2947" s="1733" t="s">
        <v>5810</v>
      </c>
      <c r="C2947" s="2004" t="s">
        <v>3710</v>
      </c>
      <c r="D2947" s="2003" t="s">
        <v>29</v>
      </c>
      <c r="E2947" s="2005">
        <f t="shared" ref="E2947:E3010" si="92">IF($K$2=$H$1,H2947,I2947)</f>
        <v>178.23</v>
      </c>
      <c r="F2947" s="2078" t="str">
        <f t="shared" ref="F2947:F3010" si="93">IF(LEN($B2947)=7,CONCATENATE(MID($B2947,1,6),"00",RIGHT($B2947,1)),IF(LEN($B2947)=8,CONCATENATE(MID($B2947,1,6),"0",RIGHT($B2947,2)),$B2947))</f>
        <v>73749/001</v>
      </c>
      <c r="G2947" s="1529"/>
      <c r="H2947" s="2005">
        <v>169.08</v>
      </c>
      <c r="I2947" s="2005">
        <v>178.23</v>
      </c>
      <c r="J2947" s="1992"/>
    </row>
    <row r="2948" spans="2:10">
      <c r="B2948" s="1734" t="s">
        <v>5811</v>
      </c>
      <c r="C2948" s="1994" t="s">
        <v>3711</v>
      </c>
      <c r="D2948" s="1993" t="s">
        <v>29</v>
      </c>
      <c r="E2948" s="2002">
        <f t="shared" si="92"/>
        <v>323.97000000000003</v>
      </c>
      <c r="F2948" s="2078" t="str">
        <f t="shared" si="93"/>
        <v>73749/002</v>
      </c>
      <c r="G2948" s="1529"/>
      <c r="H2948" s="2002">
        <v>308.33999999999997</v>
      </c>
      <c r="I2948" s="2002">
        <v>323.97000000000003</v>
      </c>
      <c r="J2948" s="1992"/>
    </row>
    <row r="2949" spans="2:10">
      <c r="B2949" s="1733" t="s">
        <v>5812</v>
      </c>
      <c r="C2949" s="2004" t="s">
        <v>3712</v>
      </c>
      <c r="D2949" s="2003" t="s">
        <v>29</v>
      </c>
      <c r="E2949" s="2005">
        <f t="shared" si="92"/>
        <v>1059.76</v>
      </c>
      <c r="F2949" s="2078" t="str">
        <f t="shared" si="93"/>
        <v>73749/003</v>
      </c>
      <c r="G2949" s="1529"/>
      <c r="H2949" s="2005">
        <v>1006.79</v>
      </c>
      <c r="I2949" s="2005">
        <v>1059.76</v>
      </c>
      <c r="J2949" s="1992"/>
    </row>
    <row r="2950" spans="2:10">
      <c r="B2950" s="1734" t="s">
        <v>5813</v>
      </c>
      <c r="C2950" s="1994" t="s">
        <v>3713</v>
      </c>
      <c r="D2950" s="1993" t="s">
        <v>28</v>
      </c>
      <c r="E2950" s="2002">
        <f t="shared" si="92"/>
        <v>2.08</v>
      </c>
      <c r="F2950" s="2078" t="str">
        <f t="shared" si="93"/>
        <v>73768/001</v>
      </c>
      <c r="G2950" s="1529"/>
      <c r="H2950" s="2002">
        <v>1.99</v>
      </c>
      <c r="I2950" s="2002">
        <v>2.08</v>
      </c>
      <c r="J2950" s="1992"/>
    </row>
    <row r="2951" spans="2:10">
      <c r="B2951" s="1733">
        <v>83366</v>
      </c>
      <c r="C2951" s="2004" t="s">
        <v>7177</v>
      </c>
      <c r="D2951" s="2003" t="s">
        <v>29</v>
      </c>
      <c r="E2951" s="2005">
        <f t="shared" si="92"/>
        <v>57.69</v>
      </c>
      <c r="F2951" s="2078">
        <f t="shared" si="93"/>
        <v>83366</v>
      </c>
      <c r="G2951" s="1529"/>
      <c r="H2951" s="2005">
        <v>53.15</v>
      </c>
      <c r="I2951" s="2005">
        <v>57.69</v>
      </c>
      <c r="J2951" s="1992"/>
    </row>
    <row r="2952" spans="2:10">
      <c r="B2952" s="1734">
        <v>83367</v>
      </c>
      <c r="C2952" s="1994" t="s">
        <v>3714</v>
      </c>
      <c r="D2952" s="1993" t="s">
        <v>29</v>
      </c>
      <c r="E2952" s="2002">
        <f t="shared" si="92"/>
        <v>373.59</v>
      </c>
      <c r="F2952" s="2078">
        <f t="shared" si="93"/>
        <v>83367</v>
      </c>
      <c r="G2952" s="1529"/>
      <c r="H2952" s="2002">
        <v>365.42</v>
      </c>
      <c r="I2952" s="2002">
        <v>373.59</v>
      </c>
      <c r="J2952" s="1992"/>
    </row>
    <row r="2953" spans="2:10">
      <c r="B2953" s="1733">
        <v>83368</v>
      </c>
      <c r="C2953" s="2004" t="s">
        <v>270</v>
      </c>
      <c r="D2953" s="2003" t="s">
        <v>29</v>
      </c>
      <c r="E2953" s="2005">
        <f t="shared" si="92"/>
        <v>1031.3800000000001</v>
      </c>
      <c r="F2953" s="2078">
        <f t="shared" si="93"/>
        <v>83368</v>
      </c>
      <c r="G2953" s="1529"/>
      <c r="H2953" s="2005">
        <v>1002.34</v>
      </c>
      <c r="I2953" s="2005">
        <v>1031.3800000000001</v>
      </c>
      <c r="J2953" s="1992"/>
    </row>
    <row r="2954" spans="2:10" ht="30">
      <c r="B2954" s="1734">
        <v>83369</v>
      </c>
      <c r="C2954" s="1994" t="s">
        <v>3715</v>
      </c>
      <c r="D2954" s="1993" t="s">
        <v>29</v>
      </c>
      <c r="E2954" s="2002">
        <f t="shared" si="92"/>
        <v>248.5</v>
      </c>
      <c r="F2954" s="2078">
        <f t="shared" si="93"/>
        <v>83369</v>
      </c>
      <c r="G2954" s="1529"/>
      <c r="H2954" s="2002">
        <v>239.4</v>
      </c>
      <c r="I2954" s="2002">
        <v>248.5</v>
      </c>
      <c r="J2954" s="1992"/>
    </row>
    <row r="2955" spans="2:10" ht="30">
      <c r="B2955" s="1733">
        <v>83370</v>
      </c>
      <c r="C2955" s="2004" t="s">
        <v>3716</v>
      </c>
      <c r="D2955" s="2003" t="s">
        <v>29</v>
      </c>
      <c r="E2955" s="2005">
        <f t="shared" si="92"/>
        <v>158.44999999999999</v>
      </c>
      <c r="F2955" s="2078">
        <f t="shared" si="93"/>
        <v>83370</v>
      </c>
      <c r="G2955" s="1529"/>
      <c r="H2955" s="2005">
        <v>150.63999999999999</v>
      </c>
      <c r="I2955" s="2005">
        <v>158.44999999999999</v>
      </c>
      <c r="J2955" s="1992"/>
    </row>
    <row r="2956" spans="2:10" ht="30">
      <c r="B2956" s="1734">
        <v>83371</v>
      </c>
      <c r="C2956" s="1994" t="s">
        <v>3717</v>
      </c>
      <c r="D2956" s="1993" t="s">
        <v>29</v>
      </c>
      <c r="E2956" s="2002">
        <f t="shared" si="92"/>
        <v>97.36</v>
      </c>
      <c r="F2956" s="2078">
        <f t="shared" si="93"/>
        <v>83371</v>
      </c>
      <c r="G2956" s="1529"/>
      <c r="H2956" s="2002">
        <v>91.36</v>
      </c>
      <c r="I2956" s="2002">
        <v>97.36</v>
      </c>
      <c r="J2956" s="1992"/>
    </row>
    <row r="2957" spans="2:10">
      <c r="B2957" s="1733">
        <v>83639</v>
      </c>
      <c r="C2957" s="2004" t="s">
        <v>3718</v>
      </c>
      <c r="D2957" s="2003" t="s">
        <v>28</v>
      </c>
      <c r="E2957" s="2005">
        <f t="shared" si="92"/>
        <v>76.680000000000007</v>
      </c>
      <c r="F2957" s="2078">
        <f t="shared" si="93"/>
        <v>83639</v>
      </c>
      <c r="G2957" s="1529"/>
      <c r="H2957" s="2005">
        <v>76.180000000000007</v>
      </c>
      <c r="I2957" s="2005">
        <v>76.680000000000007</v>
      </c>
      <c r="J2957" s="1992"/>
    </row>
    <row r="2958" spans="2:10" ht="30">
      <c r="B2958" s="1734">
        <v>84676</v>
      </c>
      <c r="C2958" s="1994" t="s">
        <v>3719</v>
      </c>
      <c r="D2958" s="1993" t="s">
        <v>29</v>
      </c>
      <c r="E2958" s="2002">
        <f t="shared" si="92"/>
        <v>347.13</v>
      </c>
      <c r="F2958" s="2078">
        <f t="shared" si="93"/>
        <v>84676</v>
      </c>
      <c r="G2958" s="1529"/>
      <c r="H2958" s="2002">
        <v>338.03</v>
      </c>
      <c r="I2958" s="2002">
        <v>347.13</v>
      </c>
      <c r="J2958" s="1992"/>
    </row>
    <row r="2959" spans="2:10">
      <c r="B2959" s="1733">
        <v>84796</v>
      </c>
      <c r="C2959" s="2004" t="s">
        <v>3720</v>
      </c>
      <c r="D2959" s="2003" t="s">
        <v>29</v>
      </c>
      <c r="E2959" s="2005">
        <f t="shared" si="92"/>
        <v>554.72</v>
      </c>
      <c r="F2959" s="2078">
        <f t="shared" si="93"/>
        <v>84796</v>
      </c>
      <c r="G2959" s="1529"/>
      <c r="H2959" s="2005">
        <v>548.66</v>
      </c>
      <c r="I2959" s="2005">
        <v>554.72</v>
      </c>
      <c r="J2959" s="1992"/>
    </row>
    <row r="2960" spans="2:10">
      <c r="B2960" s="1734">
        <v>84798</v>
      </c>
      <c r="C2960" s="1994" t="s">
        <v>3721</v>
      </c>
      <c r="D2960" s="1993" t="s">
        <v>29</v>
      </c>
      <c r="E2960" s="2002">
        <f t="shared" si="92"/>
        <v>248.46</v>
      </c>
      <c r="F2960" s="2078">
        <f t="shared" si="93"/>
        <v>84798</v>
      </c>
      <c r="G2960" s="1529"/>
      <c r="H2960" s="2002">
        <v>243.12</v>
      </c>
      <c r="I2960" s="2002">
        <v>248.46</v>
      </c>
      <c r="J2960" s="1992"/>
    </row>
    <row r="2961" spans="2:10">
      <c r="B2961" s="1733">
        <v>98261</v>
      </c>
      <c r="C2961" s="2004" t="s">
        <v>7574</v>
      </c>
      <c r="D2961" s="2003" t="s">
        <v>28</v>
      </c>
      <c r="E2961" s="2005">
        <f t="shared" si="92"/>
        <v>2.95</v>
      </c>
      <c r="F2961" s="2078">
        <f t="shared" si="93"/>
        <v>98261</v>
      </c>
      <c r="G2961" s="1529"/>
      <c r="H2961" s="2005">
        <v>2.73</v>
      </c>
      <c r="I2961" s="2005">
        <v>2.95</v>
      </c>
      <c r="J2961" s="1992"/>
    </row>
    <row r="2962" spans="2:10" ht="30">
      <c r="B2962" s="1734">
        <v>98262</v>
      </c>
      <c r="C2962" s="1994" t="s">
        <v>7575</v>
      </c>
      <c r="D2962" s="1993" t="s">
        <v>28</v>
      </c>
      <c r="E2962" s="2002">
        <f t="shared" si="92"/>
        <v>3.62</v>
      </c>
      <c r="F2962" s="2078">
        <f t="shared" si="93"/>
        <v>98262</v>
      </c>
      <c r="G2962" s="1529"/>
      <c r="H2962" s="2002">
        <v>3.39</v>
      </c>
      <c r="I2962" s="2002">
        <v>3.62</v>
      </c>
      <c r="J2962" s="1992"/>
    </row>
    <row r="2963" spans="2:10" ht="30">
      <c r="B2963" s="1733">
        <v>98263</v>
      </c>
      <c r="C2963" s="2004" t="s">
        <v>7576</v>
      </c>
      <c r="D2963" s="2003" t="s">
        <v>28</v>
      </c>
      <c r="E2963" s="2005">
        <f t="shared" si="92"/>
        <v>4.4400000000000004</v>
      </c>
      <c r="F2963" s="2078">
        <f t="shared" si="93"/>
        <v>98263</v>
      </c>
      <c r="G2963" s="1529"/>
      <c r="H2963" s="2005">
        <v>4.1900000000000004</v>
      </c>
      <c r="I2963" s="2005">
        <v>4.4400000000000004</v>
      </c>
      <c r="J2963" s="1992"/>
    </row>
    <row r="2964" spans="2:10" ht="30">
      <c r="B2964" s="1734">
        <v>98264</v>
      </c>
      <c r="C2964" s="1994" t="s">
        <v>7577</v>
      </c>
      <c r="D2964" s="1993" t="s">
        <v>28</v>
      </c>
      <c r="E2964" s="2002">
        <f t="shared" si="92"/>
        <v>5.08</v>
      </c>
      <c r="F2964" s="2078">
        <f t="shared" si="93"/>
        <v>98264</v>
      </c>
      <c r="G2964" s="1529"/>
      <c r="H2964" s="2002">
        <v>4.82</v>
      </c>
      <c r="I2964" s="2002">
        <v>5.08</v>
      </c>
      <c r="J2964" s="1992"/>
    </row>
    <row r="2965" spans="2:10" ht="30">
      <c r="B2965" s="1733">
        <v>98265</v>
      </c>
      <c r="C2965" s="2004" t="s">
        <v>7578</v>
      </c>
      <c r="D2965" s="2003" t="s">
        <v>28</v>
      </c>
      <c r="E2965" s="2005">
        <f t="shared" si="92"/>
        <v>6.04</v>
      </c>
      <c r="F2965" s="2078">
        <f t="shared" si="93"/>
        <v>98265</v>
      </c>
      <c r="G2965" s="1529"/>
      <c r="H2965" s="2005">
        <v>5.79</v>
      </c>
      <c r="I2965" s="2005">
        <v>6.04</v>
      </c>
      <c r="J2965" s="1992"/>
    </row>
    <row r="2966" spans="2:10" ht="30">
      <c r="B2966" s="1734">
        <v>98266</v>
      </c>
      <c r="C2966" s="1994" t="s">
        <v>7579</v>
      </c>
      <c r="D2966" s="1993" t="s">
        <v>28</v>
      </c>
      <c r="E2966" s="2002">
        <f t="shared" si="92"/>
        <v>6.61</v>
      </c>
      <c r="F2966" s="2078">
        <f t="shared" si="93"/>
        <v>98266</v>
      </c>
      <c r="G2966" s="1529"/>
      <c r="H2966" s="2002">
        <v>6.35</v>
      </c>
      <c r="I2966" s="2002">
        <v>6.61</v>
      </c>
      <c r="J2966" s="1992"/>
    </row>
    <row r="2967" spans="2:10">
      <c r="B2967" s="1733">
        <v>98267</v>
      </c>
      <c r="C2967" s="2004" t="s">
        <v>7580</v>
      </c>
      <c r="D2967" s="2003" t="s">
        <v>28</v>
      </c>
      <c r="E2967" s="2005">
        <f t="shared" si="92"/>
        <v>11.27</v>
      </c>
      <c r="F2967" s="2078">
        <f t="shared" si="93"/>
        <v>98267</v>
      </c>
      <c r="G2967" s="1529"/>
      <c r="H2967" s="2005">
        <v>10.93</v>
      </c>
      <c r="I2967" s="2005">
        <v>11.27</v>
      </c>
      <c r="J2967" s="1992"/>
    </row>
    <row r="2968" spans="2:10">
      <c r="B2968" s="1734">
        <v>98268</v>
      </c>
      <c r="C2968" s="1994" t="s">
        <v>7581</v>
      </c>
      <c r="D2968" s="1993" t="s">
        <v>28</v>
      </c>
      <c r="E2968" s="2002">
        <f t="shared" si="92"/>
        <v>19.190000000000001</v>
      </c>
      <c r="F2968" s="2078">
        <f t="shared" si="93"/>
        <v>98268</v>
      </c>
      <c r="G2968" s="1529"/>
      <c r="H2968" s="2002">
        <v>18.8</v>
      </c>
      <c r="I2968" s="2002">
        <v>19.190000000000001</v>
      </c>
      <c r="J2968" s="1992"/>
    </row>
    <row r="2969" spans="2:10">
      <c r="B2969" s="1733">
        <v>98269</v>
      </c>
      <c r="C2969" s="2004" t="s">
        <v>7582</v>
      </c>
      <c r="D2969" s="2003" t="s">
        <v>28</v>
      </c>
      <c r="E2969" s="2005">
        <f t="shared" si="92"/>
        <v>25.14</v>
      </c>
      <c r="F2969" s="2078">
        <f t="shared" si="93"/>
        <v>98269</v>
      </c>
      <c r="G2969" s="1529"/>
      <c r="H2969" s="2005">
        <v>24.73</v>
      </c>
      <c r="I2969" s="2005">
        <v>25.14</v>
      </c>
      <c r="J2969" s="1992"/>
    </row>
    <row r="2970" spans="2:10">
      <c r="B2970" s="1734">
        <v>98270</v>
      </c>
      <c r="C2970" s="1994" t="s">
        <v>7583</v>
      </c>
      <c r="D2970" s="1993" t="s">
        <v>28</v>
      </c>
      <c r="E2970" s="2002">
        <f t="shared" si="92"/>
        <v>41.91</v>
      </c>
      <c r="F2970" s="2078">
        <f t="shared" si="93"/>
        <v>98270</v>
      </c>
      <c r="G2970" s="1529"/>
      <c r="H2970" s="2002">
        <v>41.45</v>
      </c>
      <c r="I2970" s="2002">
        <v>41.91</v>
      </c>
      <c r="J2970" s="1992"/>
    </row>
    <row r="2971" spans="2:10">
      <c r="B2971" s="1733">
        <v>98271</v>
      </c>
      <c r="C2971" s="2004" t="s">
        <v>7584</v>
      </c>
      <c r="D2971" s="2003" t="s">
        <v>28</v>
      </c>
      <c r="E2971" s="2005">
        <f t="shared" si="92"/>
        <v>66.02</v>
      </c>
      <c r="F2971" s="2078">
        <f t="shared" si="93"/>
        <v>98271</v>
      </c>
      <c r="G2971" s="1529"/>
      <c r="H2971" s="2005">
        <v>65.510000000000005</v>
      </c>
      <c r="I2971" s="2005">
        <v>66.02</v>
      </c>
      <c r="J2971" s="1992"/>
    </row>
    <row r="2972" spans="2:10">
      <c r="B2972" s="1734">
        <v>98272</v>
      </c>
      <c r="C2972" s="1994" t="s">
        <v>7585</v>
      </c>
      <c r="D2972" s="1993" t="s">
        <v>28</v>
      </c>
      <c r="E2972" s="2002">
        <f t="shared" si="92"/>
        <v>157.22</v>
      </c>
      <c r="F2972" s="2078">
        <f t="shared" si="93"/>
        <v>98272</v>
      </c>
      <c r="G2972" s="1529"/>
      <c r="H2972" s="2002">
        <v>156.53</v>
      </c>
      <c r="I2972" s="2002">
        <v>157.22</v>
      </c>
      <c r="J2972" s="1992"/>
    </row>
    <row r="2973" spans="2:10">
      <c r="B2973" s="1733">
        <v>98273</v>
      </c>
      <c r="C2973" s="2004" t="s">
        <v>7586</v>
      </c>
      <c r="D2973" s="2003" t="s">
        <v>28</v>
      </c>
      <c r="E2973" s="2005">
        <f t="shared" si="92"/>
        <v>2.92</v>
      </c>
      <c r="F2973" s="2078">
        <f t="shared" si="93"/>
        <v>98273</v>
      </c>
      <c r="G2973" s="1529"/>
      <c r="H2973" s="2005">
        <v>2.88</v>
      </c>
      <c r="I2973" s="2005">
        <v>2.92</v>
      </c>
      <c r="J2973" s="1992"/>
    </row>
    <row r="2974" spans="2:10">
      <c r="B2974" s="1734">
        <v>98274</v>
      </c>
      <c r="C2974" s="1994" t="s">
        <v>7587</v>
      </c>
      <c r="D2974" s="1993" t="s">
        <v>28</v>
      </c>
      <c r="E2974" s="2002">
        <f t="shared" si="92"/>
        <v>3.88</v>
      </c>
      <c r="F2974" s="2078">
        <f t="shared" si="93"/>
        <v>98274</v>
      </c>
      <c r="G2974" s="1529"/>
      <c r="H2974" s="2002">
        <v>3.85</v>
      </c>
      <c r="I2974" s="2002">
        <v>3.88</v>
      </c>
      <c r="J2974" s="1992"/>
    </row>
    <row r="2975" spans="2:10">
      <c r="B2975" s="1733">
        <v>98275</v>
      </c>
      <c r="C2975" s="2004" t="s">
        <v>7588</v>
      </c>
      <c r="D2975" s="2003" t="s">
        <v>28</v>
      </c>
      <c r="E2975" s="2005">
        <f t="shared" si="92"/>
        <v>4.43</v>
      </c>
      <c r="F2975" s="2078">
        <f t="shared" si="93"/>
        <v>98275</v>
      </c>
      <c r="G2975" s="1529"/>
      <c r="H2975" s="2005">
        <v>4.4000000000000004</v>
      </c>
      <c r="I2975" s="2005">
        <v>4.43</v>
      </c>
      <c r="J2975" s="1992"/>
    </row>
    <row r="2976" spans="2:10">
      <c r="B2976" s="1734">
        <v>98276</v>
      </c>
      <c r="C2976" s="1994" t="s">
        <v>7589</v>
      </c>
      <c r="D2976" s="1993" t="s">
        <v>28</v>
      </c>
      <c r="E2976" s="2002">
        <f t="shared" si="92"/>
        <v>9.11</v>
      </c>
      <c r="F2976" s="2078">
        <f t="shared" si="93"/>
        <v>98276</v>
      </c>
      <c r="G2976" s="1529"/>
      <c r="H2976" s="2002">
        <v>8.99</v>
      </c>
      <c r="I2976" s="2002">
        <v>9.11</v>
      </c>
      <c r="J2976" s="1992"/>
    </row>
    <row r="2977" spans="2:10">
      <c r="B2977" s="1733">
        <v>98277</v>
      </c>
      <c r="C2977" s="2004" t="s">
        <v>7590</v>
      </c>
      <c r="D2977" s="2003" t="s">
        <v>28</v>
      </c>
      <c r="E2977" s="2005">
        <f t="shared" si="92"/>
        <v>17.03</v>
      </c>
      <c r="F2977" s="2078">
        <f t="shared" si="93"/>
        <v>98277</v>
      </c>
      <c r="G2977" s="1529"/>
      <c r="H2977" s="2005">
        <v>16.86</v>
      </c>
      <c r="I2977" s="2005">
        <v>17.03</v>
      </c>
      <c r="J2977" s="1992"/>
    </row>
    <row r="2978" spans="2:10">
      <c r="B2978" s="1734">
        <v>98278</v>
      </c>
      <c r="C2978" s="1994" t="s">
        <v>7591</v>
      </c>
      <c r="D2978" s="1993" t="s">
        <v>28</v>
      </c>
      <c r="E2978" s="2002">
        <f t="shared" si="92"/>
        <v>22.98</v>
      </c>
      <c r="F2978" s="2078">
        <f t="shared" si="93"/>
        <v>98278</v>
      </c>
      <c r="G2978" s="1529"/>
      <c r="H2978" s="2002">
        <v>22.79</v>
      </c>
      <c r="I2978" s="2002">
        <v>22.98</v>
      </c>
      <c r="J2978" s="1992"/>
    </row>
    <row r="2979" spans="2:10">
      <c r="B2979" s="1733">
        <v>98279</v>
      </c>
      <c r="C2979" s="2004" t="s">
        <v>7592</v>
      </c>
      <c r="D2979" s="2003" t="s">
        <v>28</v>
      </c>
      <c r="E2979" s="2005">
        <f t="shared" si="92"/>
        <v>39.75</v>
      </c>
      <c r="F2979" s="2078">
        <f t="shared" si="93"/>
        <v>98279</v>
      </c>
      <c r="G2979" s="1529"/>
      <c r="H2979" s="2005">
        <v>39.51</v>
      </c>
      <c r="I2979" s="2005">
        <v>39.75</v>
      </c>
      <c r="J2979" s="1992"/>
    </row>
    <row r="2980" spans="2:10" ht="30">
      <c r="B2980" s="1734">
        <v>98280</v>
      </c>
      <c r="C2980" s="1994" t="s">
        <v>7593</v>
      </c>
      <c r="D2980" s="1993" t="s">
        <v>28</v>
      </c>
      <c r="E2980" s="2002">
        <f t="shared" si="92"/>
        <v>5.73</v>
      </c>
      <c r="F2980" s="2078">
        <f t="shared" si="93"/>
        <v>98280</v>
      </c>
      <c r="G2980" s="1529"/>
      <c r="H2980" s="2002">
        <v>5.22</v>
      </c>
      <c r="I2980" s="2002">
        <v>5.73</v>
      </c>
      <c r="J2980" s="1992"/>
    </row>
    <row r="2981" spans="2:10" ht="30">
      <c r="B2981" s="1733">
        <v>98281</v>
      </c>
      <c r="C2981" s="2004" t="s">
        <v>7594</v>
      </c>
      <c r="D2981" s="2003" t="s">
        <v>28</v>
      </c>
      <c r="E2981" s="2005">
        <f t="shared" si="92"/>
        <v>6.41</v>
      </c>
      <c r="F2981" s="2078">
        <f t="shared" si="93"/>
        <v>98281</v>
      </c>
      <c r="G2981" s="1529"/>
      <c r="H2981" s="2005">
        <v>5.89</v>
      </c>
      <c r="I2981" s="2005">
        <v>6.41</v>
      </c>
      <c r="J2981" s="1992"/>
    </row>
    <row r="2982" spans="2:10" ht="30">
      <c r="B2982" s="1734">
        <v>98282</v>
      </c>
      <c r="C2982" s="1994" t="s">
        <v>7595</v>
      </c>
      <c r="D2982" s="1993" t="s">
        <v>28</v>
      </c>
      <c r="E2982" s="2002">
        <f t="shared" si="92"/>
        <v>7.22</v>
      </c>
      <c r="F2982" s="2078">
        <f t="shared" si="93"/>
        <v>98282</v>
      </c>
      <c r="G2982" s="1529"/>
      <c r="H2982" s="2002">
        <v>6.69</v>
      </c>
      <c r="I2982" s="2002">
        <v>7.22</v>
      </c>
      <c r="J2982" s="1992"/>
    </row>
    <row r="2983" spans="2:10" ht="30">
      <c r="B2983" s="1733">
        <v>98283</v>
      </c>
      <c r="C2983" s="2004" t="s">
        <v>7596</v>
      </c>
      <c r="D2983" s="2003" t="s">
        <v>28</v>
      </c>
      <c r="E2983" s="2005">
        <f t="shared" si="92"/>
        <v>7.86</v>
      </c>
      <c r="F2983" s="2078">
        <f t="shared" si="93"/>
        <v>98283</v>
      </c>
      <c r="G2983" s="1529"/>
      <c r="H2983" s="2005">
        <v>7.33</v>
      </c>
      <c r="I2983" s="2005">
        <v>7.86</v>
      </c>
      <c r="J2983" s="1992"/>
    </row>
    <row r="2984" spans="2:10" ht="30">
      <c r="B2984" s="1734">
        <v>98284</v>
      </c>
      <c r="C2984" s="1994" t="s">
        <v>7597</v>
      </c>
      <c r="D2984" s="1993" t="s">
        <v>28</v>
      </c>
      <c r="E2984" s="2002">
        <f t="shared" si="92"/>
        <v>8.82</v>
      </c>
      <c r="F2984" s="2078">
        <f t="shared" si="93"/>
        <v>98284</v>
      </c>
      <c r="G2984" s="1529"/>
      <c r="H2984" s="2002">
        <v>8.2899999999999991</v>
      </c>
      <c r="I2984" s="2002">
        <v>8.82</v>
      </c>
      <c r="J2984" s="1992"/>
    </row>
    <row r="2985" spans="2:10" ht="30">
      <c r="B2985" s="1733">
        <v>98285</v>
      </c>
      <c r="C2985" s="2004" t="s">
        <v>7598</v>
      </c>
      <c r="D2985" s="2003" t="s">
        <v>28</v>
      </c>
      <c r="E2985" s="2005">
        <f t="shared" si="92"/>
        <v>9.39</v>
      </c>
      <c r="F2985" s="2078">
        <f t="shared" si="93"/>
        <v>98285</v>
      </c>
      <c r="G2985" s="1529"/>
      <c r="H2985" s="2005">
        <v>8.84</v>
      </c>
      <c r="I2985" s="2005">
        <v>9.39</v>
      </c>
      <c r="J2985" s="1992"/>
    </row>
    <row r="2986" spans="2:10" ht="30">
      <c r="B2986" s="1734">
        <v>98286</v>
      </c>
      <c r="C2986" s="1994" t="s">
        <v>7599</v>
      </c>
      <c r="D2986" s="1993" t="s">
        <v>28</v>
      </c>
      <c r="E2986" s="2002">
        <f t="shared" si="92"/>
        <v>14.05</v>
      </c>
      <c r="F2986" s="2078">
        <f t="shared" si="93"/>
        <v>98286</v>
      </c>
      <c r="G2986" s="1529"/>
      <c r="H2986" s="2002">
        <v>13.44</v>
      </c>
      <c r="I2986" s="2002">
        <v>14.05</v>
      </c>
      <c r="J2986" s="1992"/>
    </row>
    <row r="2987" spans="2:10" ht="30">
      <c r="B2987" s="1733">
        <v>98287</v>
      </c>
      <c r="C2987" s="2004" t="s">
        <v>7600</v>
      </c>
      <c r="D2987" s="2003" t="s">
        <v>28</v>
      </c>
      <c r="E2987" s="2005">
        <f t="shared" si="92"/>
        <v>1.29</v>
      </c>
      <c r="F2987" s="2078">
        <f t="shared" si="93"/>
        <v>98287</v>
      </c>
      <c r="G2987" s="1529"/>
      <c r="H2987" s="2005">
        <v>1.22</v>
      </c>
      <c r="I2987" s="2005">
        <v>1.29</v>
      </c>
      <c r="J2987" s="1992"/>
    </row>
    <row r="2988" spans="2:10" ht="30">
      <c r="B2988" s="1734">
        <v>98288</v>
      </c>
      <c r="C2988" s="1994" t="s">
        <v>7601</v>
      </c>
      <c r="D2988" s="1993" t="s">
        <v>28</v>
      </c>
      <c r="E2988" s="2002">
        <f t="shared" si="92"/>
        <v>1.95</v>
      </c>
      <c r="F2988" s="2078">
        <f t="shared" si="93"/>
        <v>98288</v>
      </c>
      <c r="G2988" s="1529"/>
      <c r="H2988" s="2002">
        <v>1.88</v>
      </c>
      <c r="I2988" s="2002">
        <v>1.95</v>
      </c>
      <c r="J2988" s="1992"/>
    </row>
    <row r="2989" spans="2:10" ht="30">
      <c r="B2989" s="1733">
        <v>98289</v>
      </c>
      <c r="C2989" s="2004" t="s">
        <v>7602</v>
      </c>
      <c r="D2989" s="2003" t="s">
        <v>28</v>
      </c>
      <c r="E2989" s="2005">
        <f t="shared" si="92"/>
        <v>2.76</v>
      </c>
      <c r="F2989" s="2078">
        <f t="shared" si="93"/>
        <v>98289</v>
      </c>
      <c r="G2989" s="1529"/>
      <c r="H2989" s="2005">
        <v>2.69</v>
      </c>
      <c r="I2989" s="2005">
        <v>2.76</v>
      </c>
      <c r="J2989" s="1992"/>
    </row>
    <row r="2990" spans="2:10" ht="30">
      <c r="B2990" s="1734">
        <v>98290</v>
      </c>
      <c r="C2990" s="1994" t="s">
        <v>7603</v>
      </c>
      <c r="D2990" s="1993" t="s">
        <v>28</v>
      </c>
      <c r="E2990" s="2002">
        <f t="shared" si="92"/>
        <v>3.4</v>
      </c>
      <c r="F2990" s="2078">
        <f t="shared" si="93"/>
        <v>98290</v>
      </c>
      <c r="G2990" s="1529"/>
      <c r="H2990" s="2002">
        <v>3.33</v>
      </c>
      <c r="I2990" s="2002">
        <v>3.4</v>
      </c>
      <c r="J2990" s="1992"/>
    </row>
    <row r="2991" spans="2:10" ht="30">
      <c r="B2991" s="1733">
        <v>98291</v>
      </c>
      <c r="C2991" s="2004" t="s">
        <v>7604</v>
      </c>
      <c r="D2991" s="2003" t="s">
        <v>28</v>
      </c>
      <c r="E2991" s="2005">
        <f t="shared" si="92"/>
        <v>4.38</v>
      </c>
      <c r="F2991" s="2078">
        <f t="shared" si="93"/>
        <v>98291</v>
      </c>
      <c r="G2991" s="1529"/>
      <c r="H2991" s="2005">
        <v>4.29</v>
      </c>
      <c r="I2991" s="2005">
        <v>4.38</v>
      </c>
      <c r="J2991" s="1992"/>
    </row>
    <row r="2992" spans="2:10" ht="30">
      <c r="B2992" s="1734">
        <v>98292</v>
      </c>
      <c r="C2992" s="1994" t="s">
        <v>7605</v>
      </c>
      <c r="D2992" s="1993" t="s">
        <v>28</v>
      </c>
      <c r="E2992" s="2002">
        <f t="shared" si="92"/>
        <v>4.93</v>
      </c>
      <c r="F2992" s="2078">
        <f t="shared" si="93"/>
        <v>98292</v>
      </c>
      <c r="G2992" s="1529"/>
      <c r="H2992" s="2002">
        <v>4.84</v>
      </c>
      <c r="I2992" s="2002">
        <v>4.93</v>
      </c>
      <c r="J2992" s="1992"/>
    </row>
    <row r="2993" spans="2:10" ht="30">
      <c r="B2993" s="1733">
        <v>98293</v>
      </c>
      <c r="C2993" s="2004" t="s">
        <v>7606</v>
      </c>
      <c r="D2993" s="2003" t="s">
        <v>28</v>
      </c>
      <c r="E2993" s="2005">
        <f t="shared" si="92"/>
        <v>9.6</v>
      </c>
      <c r="F2993" s="2078">
        <f t="shared" si="93"/>
        <v>98293</v>
      </c>
      <c r="G2993" s="1529"/>
      <c r="H2993" s="2005">
        <v>9.44</v>
      </c>
      <c r="I2993" s="2005">
        <v>9.6</v>
      </c>
      <c r="J2993" s="1992"/>
    </row>
    <row r="2994" spans="2:10">
      <c r="B2994" s="1734">
        <v>98400</v>
      </c>
      <c r="C2994" s="1994" t="s">
        <v>7607</v>
      </c>
      <c r="D2994" s="1993" t="s">
        <v>28</v>
      </c>
      <c r="E2994" s="2002">
        <f t="shared" si="92"/>
        <v>13.65</v>
      </c>
      <c r="F2994" s="2078">
        <f t="shared" si="93"/>
        <v>98400</v>
      </c>
      <c r="G2994" s="1529"/>
      <c r="H2994" s="2002">
        <v>13.31</v>
      </c>
      <c r="I2994" s="2002">
        <v>13.65</v>
      </c>
      <c r="J2994" s="1992"/>
    </row>
    <row r="2995" spans="2:10">
      <c r="B2995" s="1733">
        <v>98401</v>
      </c>
      <c r="C2995" s="2004" t="s">
        <v>7608</v>
      </c>
      <c r="D2995" s="2003" t="s">
        <v>28</v>
      </c>
      <c r="E2995" s="2005">
        <f t="shared" si="92"/>
        <v>21.75</v>
      </c>
      <c r="F2995" s="2078">
        <f t="shared" si="93"/>
        <v>98401</v>
      </c>
      <c r="G2995" s="1529"/>
      <c r="H2995" s="2005">
        <v>21.36</v>
      </c>
      <c r="I2995" s="2005">
        <v>21.75</v>
      </c>
      <c r="J2995" s="1992"/>
    </row>
    <row r="2996" spans="2:10">
      <c r="B2996" s="1734">
        <v>98402</v>
      </c>
      <c r="C2996" s="1994" t="s">
        <v>7609</v>
      </c>
      <c r="D2996" s="1993" t="s">
        <v>28</v>
      </c>
      <c r="E2996" s="2002">
        <f t="shared" si="92"/>
        <v>28.55</v>
      </c>
      <c r="F2996" s="2078">
        <f t="shared" si="93"/>
        <v>98402</v>
      </c>
      <c r="G2996" s="1529"/>
      <c r="H2996" s="2002">
        <v>28.14</v>
      </c>
      <c r="I2996" s="2002">
        <v>28.55</v>
      </c>
      <c r="J2996" s="1992"/>
    </row>
    <row r="2997" spans="2:10">
      <c r="B2997" s="1733">
        <v>98397</v>
      </c>
      <c r="C2997" s="2004" t="s">
        <v>7610</v>
      </c>
      <c r="D2997" s="2003" t="s">
        <v>0</v>
      </c>
      <c r="E2997" s="2005">
        <f t="shared" si="92"/>
        <v>7.94</v>
      </c>
      <c r="F2997" s="2078">
        <f t="shared" si="93"/>
        <v>98397</v>
      </c>
      <c r="G2997" s="1529"/>
      <c r="H2997" s="2005">
        <v>7.44</v>
      </c>
      <c r="I2997" s="2005">
        <v>7.94</v>
      </c>
      <c r="J2997" s="1992"/>
    </row>
    <row r="2998" spans="2:10">
      <c r="B2998" s="1734" t="s">
        <v>5814</v>
      </c>
      <c r="C2998" s="1994" t="s">
        <v>3722</v>
      </c>
      <c r="D2998" s="1993" t="s">
        <v>29</v>
      </c>
      <c r="E2998" s="2002">
        <f t="shared" si="92"/>
        <v>4938.8500000000004</v>
      </c>
      <c r="F2998" s="2078" t="str">
        <f t="shared" si="93"/>
        <v>74003/001</v>
      </c>
      <c r="G2998" s="1529"/>
      <c r="H2998" s="2002">
        <v>4687.47</v>
      </c>
      <c r="I2998" s="2002">
        <v>4938.8500000000004</v>
      </c>
      <c r="J2998" s="1992"/>
    </row>
    <row r="2999" spans="2:10">
      <c r="B2999" s="1733">
        <v>85120</v>
      </c>
      <c r="C2999" s="2004" t="s">
        <v>3723</v>
      </c>
      <c r="D2999" s="2003" t="s">
        <v>29</v>
      </c>
      <c r="E2999" s="2005">
        <f t="shared" si="92"/>
        <v>114.42</v>
      </c>
      <c r="F2999" s="2078">
        <f t="shared" si="93"/>
        <v>85120</v>
      </c>
      <c r="G2999" s="1529"/>
      <c r="H2999" s="2005">
        <v>112.08</v>
      </c>
      <c r="I2999" s="2005">
        <v>114.42</v>
      </c>
      <c r="J2999" s="1992"/>
    </row>
    <row r="3000" spans="2:10">
      <c r="B3000" s="1734">
        <v>83486</v>
      </c>
      <c r="C3000" s="1994" t="s">
        <v>271</v>
      </c>
      <c r="D3000" s="1993" t="s">
        <v>29</v>
      </c>
      <c r="E3000" s="2002">
        <f t="shared" si="92"/>
        <v>1314.45</v>
      </c>
      <c r="F3000" s="2078">
        <f t="shared" si="93"/>
        <v>83486</v>
      </c>
      <c r="G3000" s="1529"/>
      <c r="H3000" s="2002">
        <v>1285.73</v>
      </c>
      <c r="I3000" s="2002">
        <v>1314.45</v>
      </c>
      <c r="J3000" s="1992"/>
    </row>
    <row r="3001" spans="2:10" ht="30">
      <c r="B3001" s="1733">
        <v>83643</v>
      </c>
      <c r="C3001" s="2004" t="s">
        <v>3724</v>
      </c>
      <c r="D3001" s="2003" t="s">
        <v>29</v>
      </c>
      <c r="E3001" s="2005">
        <f t="shared" si="92"/>
        <v>3227.37</v>
      </c>
      <c r="F3001" s="2078">
        <f t="shared" si="93"/>
        <v>83643</v>
      </c>
      <c r="G3001" s="1529"/>
      <c r="H3001" s="2005">
        <v>3202.54</v>
      </c>
      <c r="I3001" s="2005">
        <v>3227.37</v>
      </c>
      <c r="J3001" s="1992"/>
    </row>
    <row r="3002" spans="2:10">
      <c r="B3002" s="1734">
        <v>83644</v>
      </c>
      <c r="C3002" s="1994" t="s">
        <v>272</v>
      </c>
      <c r="D3002" s="1993" t="s">
        <v>29</v>
      </c>
      <c r="E3002" s="2002">
        <f t="shared" si="92"/>
        <v>5679.29</v>
      </c>
      <c r="F3002" s="2078">
        <f t="shared" si="93"/>
        <v>83644</v>
      </c>
      <c r="G3002" s="1529"/>
      <c r="H3002" s="2002">
        <v>5653.3</v>
      </c>
      <c r="I3002" s="2002">
        <v>5679.29</v>
      </c>
      <c r="J3002" s="1992"/>
    </row>
    <row r="3003" spans="2:10">
      <c r="B3003" s="1733">
        <v>83645</v>
      </c>
      <c r="C3003" s="2004" t="s">
        <v>273</v>
      </c>
      <c r="D3003" s="2003" t="s">
        <v>29</v>
      </c>
      <c r="E3003" s="2005">
        <f t="shared" si="92"/>
        <v>1787.29</v>
      </c>
      <c r="F3003" s="2078">
        <f t="shared" si="93"/>
        <v>83645</v>
      </c>
      <c r="G3003" s="1529"/>
      <c r="H3003" s="2005">
        <v>1761.3</v>
      </c>
      <c r="I3003" s="2005">
        <v>1787.29</v>
      </c>
      <c r="J3003" s="1992"/>
    </row>
    <row r="3004" spans="2:10">
      <c r="B3004" s="1734">
        <v>83646</v>
      </c>
      <c r="C3004" s="1994" t="s">
        <v>274</v>
      </c>
      <c r="D3004" s="1993" t="s">
        <v>29</v>
      </c>
      <c r="E3004" s="2002">
        <f t="shared" si="92"/>
        <v>2078.89</v>
      </c>
      <c r="F3004" s="2078">
        <f t="shared" si="93"/>
        <v>83646</v>
      </c>
      <c r="G3004" s="1529"/>
      <c r="H3004" s="2002">
        <v>2052.9</v>
      </c>
      <c r="I3004" s="2002">
        <v>2078.89</v>
      </c>
      <c r="J3004" s="1992"/>
    </row>
    <row r="3005" spans="2:10">
      <c r="B3005" s="1733">
        <v>83647</v>
      </c>
      <c r="C3005" s="2004" t="s">
        <v>275</v>
      </c>
      <c r="D3005" s="2003" t="s">
        <v>29</v>
      </c>
      <c r="E3005" s="2005">
        <f t="shared" si="92"/>
        <v>1350.91</v>
      </c>
      <c r="F3005" s="2078">
        <f t="shared" si="93"/>
        <v>83647</v>
      </c>
      <c r="G3005" s="1529"/>
      <c r="H3005" s="2005">
        <v>1324.92</v>
      </c>
      <c r="I3005" s="2005">
        <v>1350.91</v>
      </c>
      <c r="J3005" s="1992"/>
    </row>
    <row r="3006" spans="2:10">
      <c r="B3006" s="1734">
        <v>83648</v>
      </c>
      <c r="C3006" s="1994" t="s">
        <v>276</v>
      </c>
      <c r="D3006" s="1993" t="s">
        <v>29</v>
      </c>
      <c r="E3006" s="2002">
        <f t="shared" si="92"/>
        <v>857.92</v>
      </c>
      <c r="F3006" s="2078">
        <f t="shared" si="93"/>
        <v>83648</v>
      </c>
      <c r="G3006" s="1529"/>
      <c r="H3006" s="2002">
        <v>831.93</v>
      </c>
      <c r="I3006" s="2002">
        <v>857.92</v>
      </c>
      <c r="J3006" s="1992"/>
    </row>
    <row r="3007" spans="2:10">
      <c r="B3007" s="1733">
        <v>83649</v>
      </c>
      <c r="C3007" s="2004" t="s">
        <v>277</v>
      </c>
      <c r="D3007" s="2003" t="s">
        <v>29</v>
      </c>
      <c r="E3007" s="2005">
        <f t="shared" si="92"/>
        <v>5100.87</v>
      </c>
      <c r="F3007" s="2078">
        <f t="shared" si="93"/>
        <v>83649</v>
      </c>
      <c r="G3007" s="1529"/>
      <c r="H3007" s="2005">
        <v>4989.17</v>
      </c>
      <c r="I3007" s="2005">
        <v>5100.87</v>
      </c>
      <c r="J3007" s="1992"/>
    </row>
    <row r="3008" spans="2:10">
      <c r="B3008" s="1734">
        <v>83650</v>
      </c>
      <c r="C3008" s="1994" t="s">
        <v>278</v>
      </c>
      <c r="D3008" s="1993" t="s">
        <v>29</v>
      </c>
      <c r="E3008" s="2002">
        <f t="shared" si="92"/>
        <v>4228.1099999999997</v>
      </c>
      <c r="F3008" s="2078">
        <f t="shared" si="93"/>
        <v>83650</v>
      </c>
      <c r="G3008" s="1529"/>
      <c r="H3008" s="2002">
        <v>4116.41</v>
      </c>
      <c r="I3008" s="2002">
        <v>4228.1099999999997</v>
      </c>
      <c r="J3008" s="1992"/>
    </row>
    <row r="3009" spans="2:10">
      <c r="B3009" s="1733">
        <v>98294</v>
      </c>
      <c r="C3009" s="2004" t="s">
        <v>7611</v>
      </c>
      <c r="D3009" s="2003" t="s">
        <v>28</v>
      </c>
      <c r="E3009" s="2005">
        <f t="shared" si="92"/>
        <v>1.75</v>
      </c>
      <c r="F3009" s="2078">
        <f t="shared" si="93"/>
        <v>98294</v>
      </c>
      <c r="G3009" s="1529"/>
      <c r="H3009" s="2005">
        <v>1.68</v>
      </c>
      <c r="I3009" s="2005">
        <v>1.75</v>
      </c>
      <c r="J3009" s="1992"/>
    </row>
    <row r="3010" spans="2:10">
      <c r="B3010" s="1734">
        <v>98295</v>
      </c>
      <c r="C3010" s="1994" t="s">
        <v>7612</v>
      </c>
      <c r="D3010" s="1993" t="s">
        <v>28</v>
      </c>
      <c r="E3010" s="2002">
        <f t="shared" si="92"/>
        <v>1.24</v>
      </c>
      <c r="F3010" s="2078">
        <f t="shared" si="93"/>
        <v>98295</v>
      </c>
      <c r="G3010" s="1529"/>
      <c r="H3010" s="2002">
        <v>1.23</v>
      </c>
      <c r="I3010" s="2002">
        <v>1.24</v>
      </c>
      <c r="J3010" s="1992"/>
    </row>
    <row r="3011" spans="2:10">
      <c r="B3011" s="1733">
        <v>98296</v>
      </c>
      <c r="C3011" s="2004" t="s">
        <v>7613</v>
      </c>
      <c r="D3011" s="2003" t="s">
        <v>28</v>
      </c>
      <c r="E3011" s="2005">
        <f t="shared" ref="E3011:E3074" si="94">IF($K$2=$H$1,H3011,I3011)</f>
        <v>2.71</v>
      </c>
      <c r="F3011" s="2078">
        <f t="shared" ref="F3011:F3074" si="95">IF(LEN($B3011)=7,CONCATENATE(MID($B3011,1,6),"00",RIGHT($B3011,1)),IF(LEN($B3011)=8,CONCATENATE(MID($B3011,1,6),"0",RIGHT($B3011,2)),$B3011))</f>
        <v>98296</v>
      </c>
      <c r="G3011" s="1529"/>
      <c r="H3011" s="2005">
        <v>2.6</v>
      </c>
      <c r="I3011" s="2005">
        <v>2.71</v>
      </c>
      <c r="J3011" s="1992"/>
    </row>
    <row r="3012" spans="2:10">
      <c r="B3012" s="1734">
        <v>98297</v>
      </c>
      <c r="C3012" s="1994" t="s">
        <v>7614</v>
      </c>
      <c r="D3012" s="1993" t="s">
        <v>28</v>
      </c>
      <c r="E3012" s="2002">
        <f t="shared" si="94"/>
        <v>1.91</v>
      </c>
      <c r="F3012" s="2078">
        <f t="shared" si="95"/>
        <v>98297</v>
      </c>
      <c r="G3012" s="1529"/>
      <c r="H3012" s="2002">
        <v>1.89</v>
      </c>
      <c r="I3012" s="2002">
        <v>1.91</v>
      </c>
      <c r="J3012" s="1992"/>
    </row>
    <row r="3013" spans="2:10">
      <c r="B3013" s="1733">
        <v>98301</v>
      </c>
      <c r="C3013" s="2004" t="s">
        <v>7615</v>
      </c>
      <c r="D3013" s="2003" t="s">
        <v>29</v>
      </c>
      <c r="E3013" s="2005">
        <f t="shared" si="94"/>
        <v>401.1</v>
      </c>
      <c r="F3013" s="2078">
        <f t="shared" si="95"/>
        <v>98301</v>
      </c>
      <c r="G3013" s="1529"/>
      <c r="H3013" s="2005">
        <v>378.59</v>
      </c>
      <c r="I3013" s="2005">
        <v>401.1</v>
      </c>
      <c r="J3013" s="1992"/>
    </row>
    <row r="3014" spans="2:10">
      <c r="B3014" s="1734">
        <v>98302</v>
      </c>
      <c r="C3014" s="1994" t="s">
        <v>7616</v>
      </c>
      <c r="D3014" s="1993" t="s">
        <v>29</v>
      </c>
      <c r="E3014" s="2002">
        <f t="shared" si="94"/>
        <v>533.72</v>
      </c>
      <c r="F3014" s="2078">
        <f t="shared" si="95"/>
        <v>98302</v>
      </c>
      <c r="G3014" s="1529"/>
      <c r="H3014" s="2002">
        <v>511.21</v>
      </c>
      <c r="I3014" s="2002">
        <v>533.72</v>
      </c>
      <c r="J3014" s="1992"/>
    </row>
    <row r="3015" spans="2:10">
      <c r="B3015" s="1733">
        <v>98304</v>
      </c>
      <c r="C3015" s="2004" t="s">
        <v>7617</v>
      </c>
      <c r="D3015" s="2003" t="s">
        <v>29</v>
      </c>
      <c r="E3015" s="2005">
        <f t="shared" si="94"/>
        <v>861.96</v>
      </c>
      <c r="F3015" s="2078">
        <f t="shared" si="95"/>
        <v>98304</v>
      </c>
      <c r="G3015" s="1529"/>
      <c r="H3015" s="2005">
        <v>817.22</v>
      </c>
      <c r="I3015" s="2005">
        <v>861.96</v>
      </c>
      <c r="J3015" s="1992"/>
    </row>
    <row r="3016" spans="2:10">
      <c r="B3016" s="1734">
        <v>98307</v>
      </c>
      <c r="C3016" s="1994" t="s">
        <v>7618</v>
      </c>
      <c r="D3016" s="1993" t="s">
        <v>29</v>
      </c>
      <c r="E3016" s="2002">
        <f t="shared" si="94"/>
        <v>28.75</v>
      </c>
      <c r="F3016" s="2078">
        <f t="shared" si="95"/>
        <v>98307</v>
      </c>
      <c r="G3016" s="1529"/>
      <c r="H3016" s="2002">
        <v>28</v>
      </c>
      <c r="I3016" s="2002">
        <v>28.75</v>
      </c>
      <c r="J3016" s="1992"/>
    </row>
    <row r="3017" spans="2:10">
      <c r="B3017" s="1733">
        <v>98308</v>
      </c>
      <c r="C3017" s="2004" t="s">
        <v>7619</v>
      </c>
      <c r="D3017" s="2003" t="s">
        <v>29</v>
      </c>
      <c r="E3017" s="2005">
        <f t="shared" si="94"/>
        <v>19.5</v>
      </c>
      <c r="F3017" s="2078">
        <f t="shared" si="95"/>
        <v>98308</v>
      </c>
      <c r="G3017" s="1529"/>
      <c r="H3017" s="2005">
        <v>18.75</v>
      </c>
      <c r="I3017" s="2005">
        <v>19.5</v>
      </c>
      <c r="J3017" s="1992"/>
    </row>
    <row r="3018" spans="2:10">
      <c r="B3018" s="1734">
        <v>98593</v>
      </c>
      <c r="C3018" s="1994" t="s">
        <v>7774</v>
      </c>
      <c r="D3018" s="1993" t="s">
        <v>29</v>
      </c>
      <c r="E3018" s="2002">
        <f t="shared" si="94"/>
        <v>703.57</v>
      </c>
      <c r="F3018" s="2078">
        <f t="shared" si="95"/>
        <v>98593</v>
      </c>
      <c r="G3018" s="1529"/>
      <c r="H3018" s="2002">
        <v>658.83</v>
      </c>
      <c r="I3018" s="2002">
        <v>703.57</v>
      </c>
      <c r="J3018" s="1992"/>
    </row>
    <row r="3019" spans="2:10">
      <c r="B3019" s="1733">
        <v>89355</v>
      </c>
      <c r="C3019" s="2004" t="s">
        <v>1507</v>
      </c>
      <c r="D3019" s="2003" t="s">
        <v>28</v>
      </c>
      <c r="E3019" s="2005">
        <f t="shared" si="94"/>
        <v>13.62</v>
      </c>
      <c r="F3019" s="2078">
        <f t="shared" si="95"/>
        <v>89355</v>
      </c>
      <c r="G3019" s="1529"/>
      <c r="H3019" s="2005">
        <v>12.48</v>
      </c>
      <c r="I3019" s="2005">
        <v>13.62</v>
      </c>
      <c r="J3019" s="1992"/>
    </row>
    <row r="3020" spans="2:10">
      <c r="B3020" s="1734">
        <v>89356</v>
      </c>
      <c r="C3020" s="1994" t="s">
        <v>1508</v>
      </c>
      <c r="D3020" s="1993" t="s">
        <v>28</v>
      </c>
      <c r="E3020" s="2002">
        <f t="shared" si="94"/>
        <v>16.12</v>
      </c>
      <c r="F3020" s="2078">
        <f t="shared" si="95"/>
        <v>89356</v>
      </c>
      <c r="G3020" s="1529"/>
      <c r="H3020" s="2002">
        <v>14.8</v>
      </c>
      <c r="I3020" s="2002">
        <v>16.12</v>
      </c>
      <c r="J3020" s="1992"/>
    </row>
    <row r="3021" spans="2:10">
      <c r="B3021" s="1733">
        <v>89357</v>
      </c>
      <c r="C3021" s="2004" t="s">
        <v>1509</v>
      </c>
      <c r="D3021" s="2003" t="s">
        <v>28</v>
      </c>
      <c r="E3021" s="2005">
        <f t="shared" si="94"/>
        <v>21.9</v>
      </c>
      <c r="F3021" s="2078">
        <f t="shared" si="95"/>
        <v>89357</v>
      </c>
      <c r="G3021" s="1529"/>
      <c r="H3021" s="2005">
        <v>20.32</v>
      </c>
      <c r="I3021" s="2005">
        <v>21.9</v>
      </c>
      <c r="J3021" s="1992"/>
    </row>
    <row r="3022" spans="2:10">
      <c r="B3022" s="1734">
        <v>89401</v>
      </c>
      <c r="C3022" s="1994" t="s">
        <v>3725</v>
      </c>
      <c r="D3022" s="1993" t="s">
        <v>28</v>
      </c>
      <c r="E3022" s="2002">
        <f t="shared" si="94"/>
        <v>5.6</v>
      </c>
      <c r="F3022" s="2078">
        <f t="shared" si="95"/>
        <v>89401</v>
      </c>
      <c r="G3022" s="1529"/>
      <c r="H3022" s="2002">
        <v>5.26</v>
      </c>
      <c r="I3022" s="2002">
        <v>5.6</v>
      </c>
      <c r="J3022" s="1992"/>
    </row>
    <row r="3023" spans="2:10">
      <c r="B3023" s="1733">
        <v>89402</v>
      </c>
      <c r="C3023" s="2004" t="s">
        <v>3726</v>
      </c>
      <c r="D3023" s="2003" t="s">
        <v>28</v>
      </c>
      <c r="E3023" s="2005">
        <f t="shared" si="94"/>
        <v>6.87</v>
      </c>
      <c r="F3023" s="2078">
        <f t="shared" si="95"/>
        <v>89402</v>
      </c>
      <c r="G3023" s="1529"/>
      <c r="H3023" s="2005">
        <v>6.46</v>
      </c>
      <c r="I3023" s="2005">
        <v>6.87</v>
      </c>
      <c r="J3023" s="1992"/>
    </row>
    <row r="3024" spans="2:10">
      <c r="B3024" s="1734">
        <v>89403</v>
      </c>
      <c r="C3024" s="1994" t="s">
        <v>3727</v>
      </c>
      <c r="D3024" s="1993" t="s">
        <v>28</v>
      </c>
      <c r="E3024" s="2002">
        <f t="shared" si="94"/>
        <v>10.84</v>
      </c>
      <c r="F3024" s="2078">
        <f t="shared" si="95"/>
        <v>89403</v>
      </c>
      <c r="G3024" s="1529"/>
      <c r="H3024" s="2002">
        <v>10.36</v>
      </c>
      <c r="I3024" s="2002">
        <v>10.84</v>
      </c>
      <c r="J3024" s="1992"/>
    </row>
    <row r="3025" spans="2:10">
      <c r="B3025" s="1733">
        <v>89446</v>
      </c>
      <c r="C3025" s="2004" t="s">
        <v>3728</v>
      </c>
      <c r="D3025" s="2003" t="s">
        <v>28</v>
      </c>
      <c r="E3025" s="2005">
        <f t="shared" si="94"/>
        <v>3.36</v>
      </c>
      <c r="F3025" s="2078">
        <f t="shared" si="95"/>
        <v>89446</v>
      </c>
      <c r="G3025" s="1529"/>
      <c r="H3025" s="2005">
        <v>3.3</v>
      </c>
      <c r="I3025" s="2005">
        <v>3.36</v>
      </c>
      <c r="J3025" s="1992"/>
    </row>
    <row r="3026" spans="2:10">
      <c r="B3026" s="1734">
        <v>89447</v>
      </c>
      <c r="C3026" s="1994" t="s">
        <v>3729</v>
      </c>
      <c r="D3026" s="1993" t="s">
        <v>28</v>
      </c>
      <c r="E3026" s="2002">
        <f t="shared" si="94"/>
        <v>6.72</v>
      </c>
      <c r="F3026" s="2078">
        <f t="shared" si="95"/>
        <v>89447</v>
      </c>
      <c r="G3026" s="1529"/>
      <c r="H3026" s="2002">
        <v>6.64</v>
      </c>
      <c r="I3026" s="2002">
        <v>6.72</v>
      </c>
      <c r="J3026" s="1992"/>
    </row>
    <row r="3027" spans="2:10">
      <c r="B3027" s="1733">
        <v>89448</v>
      </c>
      <c r="C3027" s="2004" t="s">
        <v>3730</v>
      </c>
      <c r="D3027" s="2003" t="s">
        <v>28</v>
      </c>
      <c r="E3027" s="2005">
        <f t="shared" si="94"/>
        <v>9.6300000000000008</v>
      </c>
      <c r="F3027" s="2078">
        <f t="shared" si="95"/>
        <v>89448</v>
      </c>
      <c r="G3027" s="1529"/>
      <c r="H3027" s="2005">
        <v>9.5399999999999991</v>
      </c>
      <c r="I3027" s="2005">
        <v>9.6300000000000008</v>
      </c>
      <c r="J3027" s="1992"/>
    </row>
    <row r="3028" spans="2:10">
      <c r="B3028" s="1734">
        <v>89449</v>
      </c>
      <c r="C3028" s="1994" t="s">
        <v>3731</v>
      </c>
      <c r="D3028" s="1993" t="s">
        <v>28</v>
      </c>
      <c r="E3028" s="2002">
        <f t="shared" si="94"/>
        <v>11.91</v>
      </c>
      <c r="F3028" s="2078">
        <f t="shared" si="95"/>
        <v>89449</v>
      </c>
      <c r="G3028" s="1529"/>
      <c r="H3028" s="2002">
        <v>11.8</v>
      </c>
      <c r="I3028" s="2002">
        <v>11.91</v>
      </c>
      <c r="J3028" s="1992"/>
    </row>
    <row r="3029" spans="2:10">
      <c r="B3029" s="1733">
        <v>89450</v>
      </c>
      <c r="C3029" s="2004" t="s">
        <v>3732</v>
      </c>
      <c r="D3029" s="2003" t="s">
        <v>28</v>
      </c>
      <c r="E3029" s="2005">
        <f t="shared" si="94"/>
        <v>18.149999999999999</v>
      </c>
      <c r="F3029" s="2078">
        <f t="shared" si="95"/>
        <v>89450</v>
      </c>
      <c r="G3029" s="1529"/>
      <c r="H3029" s="2005">
        <v>18.03</v>
      </c>
      <c r="I3029" s="2005">
        <v>18.149999999999999</v>
      </c>
      <c r="J3029" s="1992"/>
    </row>
    <row r="3030" spans="2:10">
      <c r="B3030" s="1734">
        <v>89451</v>
      </c>
      <c r="C3030" s="1994" t="s">
        <v>3733</v>
      </c>
      <c r="D3030" s="1993" t="s">
        <v>28</v>
      </c>
      <c r="E3030" s="2002">
        <f t="shared" si="94"/>
        <v>25.28</v>
      </c>
      <c r="F3030" s="2078">
        <f t="shared" si="95"/>
        <v>89451</v>
      </c>
      <c r="G3030" s="1529"/>
      <c r="H3030" s="2002">
        <v>25.13</v>
      </c>
      <c r="I3030" s="2002">
        <v>25.28</v>
      </c>
      <c r="J3030" s="1992"/>
    </row>
    <row r="3031" spans="2:10">
      <c r="B3031" s="1733">
        <v>89452</v>
      </c>
      <c r="C3031" s="2004" t="s">
        <v>3734</v>
      </c>
      <c r="D3031" s="2003" t="s">
        <v>28</v>
      </c>
      <c r="E3031" s="2005">
        <f t="shared" si="94"/>
        <v>31.66</v>
      </c>
      <c r="F3031" s="2078">
        <f t="shared" si="95"/>
        <v>89452</v>
      </c>
      <c r="G3031" s="1529"/>
      <c r="H3031" s="2005">
        <v>31.49</v>
      </c>
      <c r="I3031" s="2005">
        <v>31.66</v>
      </c>
      <c r="J3031" s="1992"/>
    </row>
    <row r="3032" spans="2:10">
      <c r="B3032" s="1734">
        <v>89508</v>
      </c>
      <c r="C3032" s="1994" t="s">
        <v>3735</v>
      </c>
      <c r="D3032" s="1993" t="s">
        <v>28</v>
      </c>
      <c r="E3032" s="2002">
        <f t="shared" si="94"/>
        <v>11.51</v>
      </c>
      <c r="F3032" s="2078">
        <f t="shared" si="95"/>
        <v>89508</v>
      </c>
      <c r="G3032" s="1529"/>
      <c r="H3032" s="2002">
        <v>10.92</v>
      </c>
      <c r="I3032" s="2002">
        <v>11.51</v>
      </c>
      <c r="J3032" s="1992"/>
    </row>
    <row r="3033" spans="2:10">
      <c r="B3033" s="1733">
        <v>89509</v>
      </c>
      <c r="C3033" s="2004" t="s">
        <v>3736</v>
      </c>
      <c r="D3033" s="2003" t="s">
        <v>28</v>
      </c>
      <c r="E3033" s="2005">
        <f t="shared" si="94"/>
        <v>16.510000000000002</v>
      </c>
      <c r="F3033" s="2078">
        <f t="shared" si="95"/>
        <v>89509</v>
      </c>
      <c r="G3033" s="1529"/>
      <c r="H3033" s="2005">
        <v>15.75</v>
      </c>
      <c r="I3033" s="2005">
        <v>16.510000000000002</v>
      </c>
      <c r="J3033" s="1992"/>
    </row>
    <row r="3034" spans="2:10">
      <c r="B3034" s="1734">
        <v>89511</v>
      </c>
      <c r="C3034" s="1994" t="s">
        <v>3737</v>
      </c>
      <c r="D3034" s="1993" t="s">
        <v>28</v>
      </c>
      <c r="E3034" s="2002">
        <f t="shared" si="94"/>
        <v>24.8</v>
      </c>
      <c r="F3034" s="2078">
        <f t="shared" si="95"/>
        <v>89511</v>
      </c>
      <c r="G3034" s="1529"/>
      <c r="H3034" s="2002">
        <v>23.63</v>
      </c>
      <c r="I3034" s="2002">
        <v>24.8</v>
      </c>
      <c r="J3034" s="1992"/>
    </row>
    <row r="3035" spans="2:10">
      <c r="B3035" s="1733">
        <v>89512</v>
      </c>
      <c r="C3035" s="2004" t="s">
        <v>3738</v>
      </c>
      <c r="D3035" s="2003" t="s">
        <v>28</v>
      </c>
      <c r="E3035" s="2005">
        <f t="shared" si="94"/>
        <v>37.1</v>
      </c>
      <c r="F3035" s="2078">
        <f t="shared" si="95"/>
        <v>89512</v>
      </c>
      <c r="G3035" s="1529"/>
      <c r="H3035" s="2005">
        <v>35.5</v>
      </c>
      <c r="I3035" s="2005">
        <v>37.1</v>
      </c>
      <c r="J3035" s="1992"/>
    </row>
    <row r="3036" spans="2:10" ht="30">
      <c r="B3036" s="1734">
        <v>89576</v>
      </c>
      <c r="C3036" s="1994" t="s">
        <v>3739</v>
      </c>
      <c r="D3036" s="1993" t="s">
        <v>28</v>
      </c>
      <c r="E3036" s="2002">
        <f t="shared" si="94"/>
        <v>12.38</v>
      </c>
      <c r="F3036" s="2078">
        <f t="shared" si="95"/>
        <v>89576</v>
      </c>
      <c r="G3036" s="1529"/>
      <c r="H3036" s="2002">
        <v>12.13</v>
      </c>
      <c r="I3036" s="2002">
        <v>12.38</v>
      </c>
      <c r="J3036" s="1992"/>
    </row>
    <row r="3037" spans="2:10" ht="30">
      <c r="B3037" s="1733">
        <v>89578</v>
      </c>
      <c r="C3037" s="2004" t="s">
        <v>3740</v>
      </c>
      <c r="D3037" s="2003" t="s">
        <v>28</v>
      </c>
      <c r="E3037" s="2005">
        <f t="shared" si="94"/>
        <v>20.170000000000002</v>
      </c>
      <c r="F3037" s="2078">
        <f t="shared" si="95"/>
        <v>89578</v>
      </c>
      <c r="G3037" s="1529"/>
      <c r="H3037" s="2005">
        <v>19.78</v>
      </c>
      <c r="I3037" s="2005">
        <v>20.170000000000002</v>
      </c>
      <c r="J3037" s="1992"/>
    </row>
    <row r="3038" spans="2:10" ht="30">
      <c r="B3038" s="1734">
        <v>89580</v>
      </c>
      <c r="C3038" s="1994" t="s">
        <v>3741</v>
      </c>
      <c r="D3038" s="1993" t="s">
        <v>28</v>
      </c>
      <c r="E3038" s="2002">
        <f t="shared" si="94"/>
        <v>39.69</v>
      </c>
      <c r="F3038" s="2078">
        <f t="shared" si="95"/>
        <v>89580</v>
      </c>
      <c r="G3038" s="1529"/>
      <c r="H3038" s="2002">
        <v>39.049999999999997</v>
      </c>
      <c r="I3038" s="2002">
        <v>39.69</v>
      </c>
      <c r="J3038" s="1992"/>
    </row>
    <row r="3039" spans="2:10">
      <c r="B3039" s="1733">
        <v>89633</v>
      </c>
      <c r="C3039" s="2004" t="s">
        <v>1013</v>
      </c>
      <c r="D3039" s="2003" t="s">
        <v>28</v>
      </c>
      <c r="E3039" s="2005">
        <f t="shared" si="94"/>
        <v>17.32</v>
      </c>
      <c r="F3039" s="2078">
        <f t="shared" si="95"/>
        <v>89633</v>
      </c>
      <c r="G3039" s="1529"/>
      <c r="H3039" s="2005">
        <v>16.36</v>
      </c>
      <c r="I3039" s="2005">
        <v>17.32</v>
      </c>
      <c r="J3039" s="1992"/>
    </row>
    <row r="3040" spans="2:10">
      <c r="B3040" s="1734">
        <v>89634</v>
      </c>
      <c r="C3040" s="1994" t="s">
        <v>1014</v>
      </c>
      <c r="D3040" s="1993" t="s">
        <v>28</v>
      </c>
      <c r="E3040" s="2002">
        <f t="shared" si="94"/>
        <v>25.87</v>
      </c>
      <c r="F3040" s="2078">
        <f t="shared" si="95"/>
        <v>89634</v>
      </c>
      <c r="G3040" s="1529"/>
      <c r="H3040" s="2002">
        <v>24.66</v>
      </c>
      <c r="I3040" s="2002">
        <v>25.87</v>
      </c>
      <c r="J3040" s="1992"/>
    </row>
    <row r="3041" spans="2:10">
      <c r="B3041" s="1733">
        <v>89635</v>
      </c>
      <c r="C3041" s="2004" t="s">
        <v>1015</v>
      </c>
      <c r="D3041" s="2003" t="s">
        <v>28</v>
      </c>
      <c r="E3041" s="2005">
        <f t="shared" si="94"/>
        <v>36.409999999999997</v>
      </c>
      <c r="F3041" s="2078">
        <f t="shared" si="95"/>
        <v>89635</v>
      </c>
      <c r="G3041" s="1529"/>
      <c r="H3041" s="2005">
        <v>34.979999999999997</v>
      </c>
      <c r="I3041" s="2005">
        <v>36.409999999999997</v>
      </c>
      <c r="J3041" s="1992"/>
    </row>
    <row r="3042" spans="2:10">
      <c r="B3042" s="1734">
        <v>89636</v>
      </c>
      <c r="C3042" s="1994" t="s">
        <v>3742</v>
      </c>
      <c r="D3042" s="1993" t="s">
        <v>28</v>
      </c>
      <c r="E3042" s="2002">
        <f t="shared" si="94"/>
        <v>44.22</v>
      </c>
      <c r="F3042" s="2078">
        <f t="shared" si="95"/>
        <v>89636</v>
      </c>
      <c r="G3042" s="1529"/>
      <c r="H3042" s="2002">
        <v>42.53</v>
      </c>
      <c r="I3042" s="2002">
        <v>44.22</v>
      </c>
      <c r="J3042" s="1992"/>
    </row>
    <row r="3043" spans="2:10" ht="30">
      <c r="B3043" s="1733">
        <v>89711</v>
      </c>
      <c r="C3043" s="2004" t="s">
        <v>3743</v>
      </c>
      <c r="D3043" s="2003" t="s">
        <v>28</v>
      </c>
      <c r="E3043" s="2005">
        <f t="shared" si="94"/>
        <v>13.93</v>
      </c>
      <c r="F3043" s="2078">
        <f t="shared" si="95"/>
        <v>89711</v>
      </c>
      <c r="G3043" s="1529"/>
      <c r="H3043" s="2005">
        <v>12.85</v>
      </c>
      <c r="I3043" s="2005">
        <v>13.93</v>
      </c>
      <c r="J3043" s="1992"/>
    </row>
    <row r="3044" spans="2:10" ht="30">
      <c r="B3044" s="1734">
        <v>89712</v>
      </c>
      <c r="C3044" s="1994" t="s">
        <v>3744</v>
      </c>
      <c r="D3044" s="1993" t="s">
        <v>28</v>
      </c>
      <c r="E3044" s="2002">
        <f t="shared" si="94"/>
        <v>20.350000000000001</v>
      </c>
      <c r="F3044" s="2078">
        <f t="shared" si="95"/>
        <v>89712</v>
      </c>
      <c r="G3044" s="1529"/>
      <c r="H3044" s="2002">
        <v>18.989999999999998</v>
      </c>
      <c r="I3044" s="2002">
        <v>20.350000000000001</v>
      </c>
      <c r="J3044" s="1992"/>
    </row>
    <row r="3045" spans="2:10" ht="30">
      <c r="B3045" s="1733">
        <v>89713</v>
      </c>
      <c r="C3045" s="2004" t="s">
        <v>3745</v>
      </c>
      <c r="D3045" s="2003" t="s">
        <v>28</v>
      </c>
      <c r="E3045" s="2005">
        <f t="shared" si="94"/>
        <v>30.49</v>
      </c>
      <c r="F3045" s="2078">
        <f t="shared" si="95"/>
        <v>89713</v>
      </c>
      <c r="G3045" s="1529"/>
      <c r="H3045" s="2005">
        <v>28.48</v>
      </c>
      <c r="I3045" s="2005">
        <v>30.49</v>
      </c>
      <c r="J3045" s="1992"/>
    </row>
    <row r="3046" spans="2:10" ht="30">
      <c r="B3046" s="1734">
        <v>89714</v>
      </c>
      <c r="C3046" s="1994" t="s">
        <v>3746</v>
      </c>
      <c r="D3046" s="1993" t="s">
        <v>28</v>
      </c>
      <c r="E3046" s="2002">
        <f t="shared" si="94"/>
        <v>39.520000000000003</v>
      </c>
      <c r="F3046" s="2078">
        <f t="shared" si="95"/>
        <v>89714</v>
      </c>
      <c r="G3046" s="1529"/>
      <c r="H3046" s="2002">
        <v>36.869999999999997</v>
      </c>
      <c r="I3046" s="2002">
        <v>39.520000000000003</v>
      </c>
      <c r="J3046" s="1992"/>
    </row>
    <row r="3047" spans="2:10">
      <c r="B3047" s="1733">
        <v>89716</v>
      </c>
      <c r="C3047" s="2004" t="s">
        <v>3747</v>
      </c>
      <c r="D3047" s="2003" t="s">
        <v>28</v>
      </c>
      <c r="E3047" s="2005">
        <f t="shared" si="94"/>
        <v>17.48</v>
      </c>
      <c r="F3047" s="2078">
        <f t="shared" si="95"/>
        <v>89716</v>
      </c>
      <c r="G3047" s="1529"/>
      <c r="H3047" s="2005">
        <v>17.100000000000001</v>
      </c>
      <c r="I3047" s="2005">
        <v>17.48</v>
      </c>
      <c r="J3047" s="1992"/>
    </row>
    <row r="3048" spans="2:10">
      <c r="B3048" s="1734">
        <v>89717</v>
      </c>
      <c r="C3048" s="1994" t="s">
        <v>3748</v>
      </c>
      <c r="D3048" s="1993" t="s">
        <v>28</v>
      </c>
      <c r="E3048" s="2002">
        <f t="shared" si="94"/>
        <v>26.51</v>
      </c>
      <c r="F3048" s="2078">
        <f t="shared" si="95"/>
        <v>89717</v>
      </c>
      <c r="G3048" s="1529"/>
      <c r="H3048" s="2002">
        <v>26.07</v>
      </c>
      <c r="I3048" s="2002">
        <v>26.51</v>
      </c>
      <c r="J3048" s="1992"/>
    </row>
    <row r="3049" spans="2:10">
      <c r="B3049" s="1733">
        <v>89770</v>
      </c>
      <c r="C3049" s="2004" t="s">
        <v>3749</v>
      </c>
      <c r="D3049" s="2003" t="s">
        <v>28</v>
      </c>
      <c r="E3049" s="2005">
        <f t="shared" si="94"/>
        <v>28.21</v>
      </c>
      <c r="F3049" s="2078">
        <f t="shared" si="95"/>
        <v>89770</v>
      </c>
      <c r="G3049" s="1529"/>
      <c r="H3049" s="2005">
        <v>28.13</v>
      </c>
      <c r="I3049" s="2005">
        <v>28.21</v>
      </c>
      <c r="J3049" s="1992"/>
    </row>
    <row r="3050" spans="2:10">
      <c r="B3050" s="1734">
        <v>89771</v>
      </c>
      <c r="C3050" s="1994" t="s">
        <v>3750</v>
      </c>
      <c r="D3050" s="1993" t="s">
        <v>28</v>
      </c>
      <c r="E3050" s="2002">
        <f t="shared" si="94"/>
        <v>38.53</v>
      </c>
      <c r="F3050" s="2078">
        <f t="shared" si="95"/>
        <v>89771</v>
      </c>
      <c r="G3050" s="1529"/>
      <c r="H3050" s="2002">
        <v>38.44</v>
      </c>
      <c r="I3050" s="2002">
        <v>38.53</v>
      </c>
      <c r="J3050" s="1992"/>
    </row>
    <row r="3051" spans="2:10">
      <c r="B3051" s="1733">
        <v>89773</v>
      </c>
      <c r="C3051" s="2004" t="s">
        <v>3751</v>
      </c>
      <c r="D3051" s="2003" t="s">
        <v>28</v>
      </c>
      <c r="E3051" s="2005">
        <f t="shared" si="94"/>
        <v>89.62</v>
      </c>
      <c r="F3051" s="2078">
        <f t="shared" si="95"/>
        <v>89773</v>
      </c>
      <c r="G3051" s="1529"/>
      <c r="H3051" s="2005">
        <v>89.47</v>
      </c>
      <c r="I3051" s="2005">
        <v>89.62</v>
      </c>
      <c r="J3051" s="1992"/>
    </row>
    <row r="3052" spans="2:10">
      <c r="B3052" s="1734">
        <v>89775</v>
      </c>
      <c r="C3052" s="1994" t="s">
        <v>3752</v>
      </c>
      <c r="D3052" s="1993" t="s">
        <v>28</v>
      </c>
      <c r="E3052" s="2002">
        <f t="shared" si="94"/>
        <v>141.46</v>
      </c>
      <c r="F3052" s="2078">
        <f t="shared" si="95"/>
        <v>89775</v>
      </c>
      <c r="G3052" s="1529"/>
      <c r="H3052" s="2002">
        <v>141.27000000000001</v>
      </c>
      <c r="I3052" s="2002">
        <v>141.46</v>
      </c>
      <c r="J3052" s="1992"/>
    </row>
    <row r="3053" spans="2:10" ht="30">
      <c r="B3053" s="1733">
        <v>89798</v>
      </c>
      <c r="C3053" s="2004" t="s">
        <v>3753</v>
      </c>
      <c r="D3053" s="2003" t="s">
        <v>28</v>
      </c>
      <c r="E3053" s="2005">
        <f t="shared" si="94"/>
        <v>7.52</v>
      </c>
      <c r="F3053" s="2078">
        <f t="shared" si="95"/>
        <v>89798</v>
      </c>
      <c r="G3053" s="1529"/>
      <c r="H3053" s="2005">
        <v>7.34</v>
      </c>
      <c r="I3053" s="2005">
        <v>7.52</v>
      </c>
      <c r="J3053" s="1992"/>
    </row>
    <row r="3054" spans="2:10" ht="30">
      <c r="B3054" s="1734">
        <v>89799</v>
      </c>
      <c r="C3054" s="1994" t="s">
        <v>3754</v>
      </c>
      <c r="D3054" s="1993" t="s">
        <v>28</v>
      </c>
      <c r="E3054" s="2002">
        <f t="shared" si="94"/>
        <v>12.16</v>
      </c>
      <c r="F3054" s="2078">
        <f t="shared" si="95"/>
        <v>89799</v>
      </c>
      <c r="G3054" s="1529"/>
      <c r="H3054" s="2002">
        <v>11.77</v>
      </c>
      <c r="I3054" s="2002">
        <v>12.16</v>
      </c>
      <c r="J3054" s="1992"/>
    </row>
    <row r="3055" spans="2:10" ht="30">
      <c r="B3055" s="1733">
        <v>89800</v>
      </c>
      <c r="C3055" s="2004" t="s">
        <v>3755</v>
      </c>
      <c r="D3055" s="2003" t="s">
        <v>28</v>
      </c>
      <c r="E3055" s="2005">
        <f t="shared" si="94"/>
        <v>15.44</v>
      </c>
      <c r="F3055" s="2078">
        <f t="shared" si="95"/>
        <v>89800</v>
      </c>
      <c r="G3055" s="1529"/>
      <c r="H3055" s="2005">
        <v>14.87</v>
      </c>
      <c r="I3055" s="2005">
        <v>15.44</v>
      </c>
      <c r="J3055" s="1992"/>
    </row>
    <row r="3056" spans="2:10" ht="30">
      <c r="B3056" s="1734">
        <v>89848</v>
      </c>
      <c r="C3056" s="1994" t="s">
        <v>3756</v>
      </c>
      <c r="D3056" s="1993" t="s">
        <v>28</v>
      </c>
      <c r="E3056" s="2002">
        <f t="shared" si="94"/>
        <v>19.690000000000001</v>
      </c>
      <c r="F3056" s="2078">
        <f t="shared" si="95"/>
        <v>89848</v>
      </c>
      <c r="G3056" s="1529"/>
      <c r="H3056" s="2002">
        <v>18.72</v>
      </c>
      <c r="I3056" s="2002">
        <v>19.690000000000001</v>
      </c>
      <c r="J3056" s="1992"/>
    </row>
    <row r="3057" spans="2:10" ht="30">
      <c r="B3057" s="1733">
        <v>89849</v>
      </c>
      <c r="C3057" s="2004" t="s">
        <v>3757</v>
      </c>
      <c r="D3057" s="2003" t="s">
        <v>28</v>
      </c>
      <c r="E3057" s="2005">
        <f t="shared" si="94"/>
        <v>35</v>
      </c>
      <c r="F3057" s="2078">
        <f t="shared" si="95"/>
        <v>89849</v>
      </c>
      <c r="G3057" s="1529"/>
      <c r="H3057" s="2005">
        <v>33.68</v>
      </c>
      <c r="I3057" s="2005">
        <v>35</v>
      </c>
      <c r="J3057" s="1992"/>
    </row>
    <row r="3058" spans="2:10">
      <c r="B3058" s="1734">
        <v>89865</v>
      </c>
      <c r="C3058" s="1994" t="s">
        <v>1510</v>
      </c>
      <c r="D3058" s="1993" t="s">
        <v>28</v>
      </c>
      <c r="E3058" s="2002">
        <f t="shared" si="94"/>
        <v>9.6199999999999992</v>
      </c>
      <c r="F3058" s="2078">
        <f t="shared" si="95"/>
        <v>89865</v>
      </c>
      <c r="G3058" s="1529"/>
      <c r="H3058" s="2002">
        <v>8.94</v>
      </c>
      <c r="I3058" s="2002">
        <v>9.6199999999999992</v>
      </c>
      <c r="J3058" s="1992"/>
    </row>
    <row r="3059" spans="2:10" ht="30">
      <c r="B3059" s="1733">
        <v>91784</v>
      </c>
      <c r="C3059" s="2004" t="s">
        <v>1588</v>
      </c>
      <c r="D3059" s="2003" t="s">
        <v>28</v>
      </c>
      <c r="E3059" s="2005">
        <f t="shared" si="94"/>
        <v>32.630000000000003</v>
      </c>
      <c r="F3059" s="2078">
        <f t="shared" si="95"/>
        <v>91784</v>
      </c>
      <c r="G3059" s="1529"/>
      <c r="H3059" s="2005">
        <v>30.06</v>
      </c>
      <c r="I3059" s="2005">
        <v>32.630000000000003</v>
      </c>
      <c r="J3059" s="1992"/>
    </row>
    <row r="3060" spans="2:10" ht="45">
      <c r="B3060" s="1734">
        <v>91785</v>
      </c>
      <c r="C3060" s="1994" t="s">
        <v>1589</v>
      </c>
      <c r="D3060" s="1993" t="s">
        <v>28</v>
      </c>
      <c r="E3060" s="2002">
        <f t="shared" si="94"/>
        <v>32.25</v>
      </c>
      <c r="F3060" s="2078">
        <f t="shared" si="95"/>
        <v>91785</v>
      </c>
      <c r="G3060" s="1529"/>
      <c r="H3060" s="2002">
        <v>29.76</v>
      </c>
      <c r="I3060" s="2002">
        <v>32.25</v>
      </c>
      <c r="J3060" s="1992"/>
    </row>
    <row r="3061" spans="2:10" ht="45">
      <c r="B3061" s="1733">
        <v>91786</v>
      </c>
      <c r="C3061" s="2004" t="s">
        <v>3758</v>
      </c>
      <c r="D3061" s="2003" t="s">
        <v>28</v>
      </c>
      <c r="E3061" s="2005">
        <f t="shared" si="94"/>
        <v>20.079999999999998</v>
      </c>
      <c r="F3061" s="2078">
        <f t="shared" si="95"/>
        <v>91786</v>
      </c>
      <c r="G3061" s="1529"/>
      <c r="H3061" s="2005">
        <v>19.11</v>
      </c>
      <c r="I3061" s="2005">
        <v>20.079999999999998</v>
      </c>
      <c r="J3061" s="1992"/>
    </row>
    <row r="3062" spans="2:10" ht="30">
      <c r="B3062" s="1734">
        <v>91787</v>
      </c>
      <c r="C3062" s="1994" t="s">
        <v>3759</v>
      </c>
      <c r="D3062" s="1993" t="s">
        <v>28</v>
      </c>
      <c r="E3062" s="2002">
        <f t="shared" si="94"/>
        <v>21.7</v>
      </c>
      <c r="F3062" s="2078">
        <f t="shared" si="95"/>
        <v>91787</v>
      </c>
      <c r="G3062" s="1529"/>
      <c r="H3062" s="2002">
        <v>21.24</v>
      </c>
      <c r="I3062" s="2002">
        <v>21.7</v>
      </c>
      <c r="J3062" s="1992"/>
    </row>
    <row r="3063" spans="2:10" ht="30">
      <c r="B3063" s="1733">
        <v>91788</v>
      </c>
      <c r="C3063" s="2004" t="s">
        <v>3760</v>
      </c>
      <c r="D3063" s="2003" t="s">
        <v>28</v>
      </c>
      <c r="E3063" s="2005">
        <f t="shared" si="94"/>
        <v>29.98</v>
      </c>
      <c r="F3063" s="2078">
        <f t="shared" si="95"/>
        <v>91788</v>
      </c>
      <c r="G3063" s="1529"/>
      <c r="H3063" s="2005">
        <v>29.23</v>
      </c>
      <c r="I3063" s="2005">
        <v>29.98</v>
      </c>
      <c r="J3063" s="1992"/>
    </row>
    <row r="3064" spans="2:10" ht="45">
      <c r="B3064" s="1734">
        <v>91789</v>
      </c>
      <c r="C3064" s="1994" t="s">
        <v>1590</v>
      </c>
      <c r="D3064" s="1993" t="s">
        <v>28</v>
      </c>
      <c r="E3064" s="2002">
        <f t="shared" si="94"/>
        <v>26.38</v>
      </c>
      <c r="F3064" s="2078">
        <f t="shared" si="95"/>
        <v>91789</v>
      </c>
      <c r="G3064" s="1529"/>
      <c r="H3064" s="2002">
        <v>25.72</v>
      </c>
      <c r="I3064" s="2002">
        <v>26.38</v>
      </c>
      <c r="J3064" s="1992"/>
    </row>
    <row r="3065" spans="2:10" ht="45">
      <c r="B3065" s="1733">
        <v>91790</v>
      </c>
      <c r="C3065" s="2004" t="s">
        <v>3761</v>
      </c>
      <c r="D3065" s="2003" t="s">
        <v>28</v>
      </c>
      <c r="E3065" s="2005">
        <f t="shared" si="94"/>
        <v>38.24</v>
      </c>
      <c r="F3065" s="2078">
        <f t="shared" si="95"/>
        <v>91790</v>
      </c>
      <c r="G3065" s="1529"/>
      <c r="H3065" s="2005">
        <v>36.96</v>
      </c>
      <c r="I3065" s="2005">
        <v>38.24</v>
      </c>
      <c r="J3065" s="1992"/>
    </row>
    <row r="3066" spans="2:10" ht="30">
      <c r="B3066" s="1734">
        <v>91791</v>
      </c>
      <c r="C3066" s="1994" t="s">
        <v>1591</v>
      </c>
      <c r="D3066" s="1993" t="s">
        <v>28</v>
      </c>
      <c r="E3066" s="2002">
        <f t="shared" si="94"/>
        <v>43.5</v>
      </c>
      <c r="F3066" s="2078">
        <f t="shared" si="95"/>
        <v>91791</v>
      </c>
      <c r="G3066" s="1529"/>
      <c r="H3066" s="2002">
        <v>42.8</v>
      </c>
      <c r="I3066" s="2002">
        <v>43.5</v>
      </c>
      <c r="J3066" s="1992"/>
    </row>
    <row r="3067" spans="2:10" ht="45">
      <c r="B3067" s="1733">
        <v>91792</v>
      </c>
      <c r="C3067" s="2004" t="s">
        <v>3762</v>
      </c>
      <c r="D3067" s="2003" t="s">
        <v>28</v>
      </c>
      <c r="E3067" s="2005">
        <f t="shared" si="94"/>
        <v>42.15</v>
      </c>
      <c r="F3067" s="2078">
        <f t="shared" si="95"/>
        <v>91792</v>
      </c>
      <c r="G3067" s="1529"/>
      <c r="H3067" s="2005">
        <v>38.9</v>
      </c>
      <c r="I3067" s="2005">
        <v>42.15</v>
      </c>
      <c r="J3067" s="1992"/>
    </row>
    <row r="3068" spans="2:10" ht="45">
      <c r="B3068" s="1734">
        <v>91793</v>
      </c>
      <c r="C3068" s="1994" t="s">
        <v>3763</v>
      </c>
      <c r="D3068" s="1993" t="s">
        <v>28</v>
      </c>
      <c r="E3068" s="2002">
        <f t="shared" si="94"/>
        <v>62.66</v>
      </c>
      <c r="F3068" s="2078">
        <f t="shared" si="95"/>
        <v>91793</v>
      </c>
      <c r="G3068" s="1529"/>
      <c r="H3068" s="2002">
        <v>58.67</v>
      </c>
      <c r="I3068" s="2002">
        <v>62.66</v>
      </c>
      <c r="J3068" s="1992"/>
    </row>
    <row r="3069" spans="2:10" ht="45">
      <c r="B3069" s="1733">
        <v>91794</v>
      </c>
      <c r="C3069" s="2004" t="s">
        <v>3764</v>
      </c>
      <c r="D3069" s="2003" t="s">
        <v>28</v>
      </c>
      <c r="E3069" s="2005">
        <f t="shared" si="94"/>
        <v>26.98</v>
      </c>
      <c r="F3069" s="2078">
        <f t="shared" si="95"/>
        <v>91794</v>
      </c>
      <c r="G3069" s="1529"/>
      <c r="H3069" s="2005">
        <v>25.76</v>
      </c>
      <c r="I3069" s="2005">
        <v>26.98</v>
      </c>
      <c r="J3069" s="1992"/>
    </row>
    <row r="3070" spans="2:10" ht="45">
      <c r="B3070" s="1734">
        <v>91795</v>
      </c>
      <c r="C3070" s="1994" t="s">
        <v>3765</v>
      </c>
      <c r="D3070" s="1993" t="s">
        <v>28</v>
      </c>
      <c r="E3070" s="2002">
        <f t="shared" si="94"/>
        <v>46.97</v>
      </c>
      <c r="F3070" s="2078">
        <f t="shared" si="95"/>
        <v>91795</v>
      </c>
      <c r="G3070" s="1529"/>
      <c r="H3070" s="2002">
        <v>44.62</v>
      </c>
      <c r="I3070" s="2002">
        <v>46.97</v>
      </c>
      <c r="J3070" s="1992"/>
    </row>
    <row r="3071" spans="2:10" ht="30">
      <c r="B3071" s="1733">
        <v>91796</v>
      </c>
      <c r="C3071" s="2004" t="s">
        <v>3766</v>
      </c>
      <c r="D3071" s="2003" t="s">
        <v>28</v>
      </c>
      <c r="E3071" s="2005">
        <f t="shared" si="94"/>
        <v>45.31</v>
      </c>
      <c r="F3071" s="2078">
        <f t="shared" si="95"/>
        <v>91796</v>
      </c>
      <c r="G3071" s="1529"/>
      <c r="H3071" s="2005">
        <v>43.23</v>
      </c>
      <c r="I3071" s="2005">
        <v>45.31</v>
      </c>
      <c r="J3071" s="1992"/>
    </row>
    <row r="3072" spans="2:10" ht="30">
      <c r="B3072" s="1734">
        <v>92275</v>
      </c>
      <c r="C3072" s="1994" t="s">
        <v>8229</v>
      </c>
      <c r="D3072" s="1993" t="s">
        <v>28</v>
      </c>
      <c r="E3072" s="2002">
        <f t="shared" si="94"/>
        <v>27.71</v>
      </c>
      <c r="F3072" s="2078">
        <f t="shared" si="95"/>
        <v>92275</v>
      </c>
      <c r="G3072" s="1529"/>
      <c r="H3072" s="2002">
        <v>27.54</v>
      </c>
      <c r="I3072" s="2002">
        <v>27.71</v>
      </c>
      <c r="J3072" s="1992"/>
    </row>
    <row r="3073" spans="2:10" ht="30">
      <c r="B3073" s="1733">
        <v>92276</v>
      </c>
      <c r="C3073" s="2004" t="s">
        <v>8230</v>
      </c>
      <c r="D3073" s="2003" t="s">
        <v>28</v>
      </c>
      <c r="E3073" s="2005">
        <f t="shared" si="94"/>
        <v>35.04</v>
      </c>
      <c r="F3073" s="2078">
        <f t="shared" si="95"/>
        <v>92276</v>
      </c>
      <c r="G3073" s="1529"/>
      <c r="H3073" s="2005">
        <v>34.83</v>
      </c>
      <c r="I3073" s="2005">
        <v>35.04</v>
      </c>
      <c r="J3073" s="1992"/>
    </row>
    <row r="3074" spans="2:10" ht="30">
      <c r="B3074" s="1734">
        <v>92277</v>
      </c>
      <c r="C3074" s="1994" t="s">
        <v>8231</v>
      </c>
      <c r="D3074" s="1993" t="s">
        <v>28</v>
      </c>
      <c r="E3074" s="2002">
        <f t="shared" si="94"/>
        <v>50.35</v>
      </c>
      <c r="F3074" s="2078">
        <f t="shared" si="95"/>
        <v>92277</v>
      </c>
      <c r="G3074" s="1529"/>
      <c r="H3074" s="2002">
        <v>50.11</v>
      </c>
      <c r="I3074" s="2002">
        <v>50.35</v>
      </c>
      <c r="J3074" s="1992"/>
    </row>
    <row r="3075" spans="2:10" ht="30">
      <c r="B3075" s="1733">
        <v>92278</v>
      </c>
      <c r="C3075" s="2004" t="s">
        <v>8232</v>
      </c>
      <c r="D3075" s="2003" t="s">
        <v>28</v>
      </c>
      <c r="E3075" s="2005">
        <f t="shared" ref="E3075:E3138" si="96">IF($K$2=$H$1,H3075,I3075)</f>
        <v>67.52</v>
      </c>
      <c r="F3075" s="2078">
        <f t="shared" ref="F3075:F3138" si="97">IF(LEN($B3075)=7,CONCATENATE(MID($B3075,1,6),"00",RIGHT($B3075,1)),IF(LEN($B3075)=8,CONCATENATE(MID($B3075,1,6),"0",RIGHT($B3075,2)),$B3075))</f>
        <v>92278</v>
      </c>
      <c r="G3075" s="1529"/>
      <c r="H3075" s="2005">
        <v>67.239999999999995</v>
      </c>
      <c r="I3075" s="2005">
        <v>67.52</v>
      </c>
      <c r="J3075" s="1992"/>
    </row>
    <row r="3076" spans="2:10" ht="30">
      <c r="B3076" s="1734">
        <v>92279</v>
      </c>
      <c r="C3076" s="1994" t="s">
        <v>8233</v>
      </c>
      <c r="D3076" s="1993" t="s">
        <v>28</v>
      </c>
      <c r="E3076" s="2002">
        <f t="shared" si="96"/>
        <v>97.35</v>
      </c>
      <c r="F3076" s="2078">
        <f t="shared" si="97"/>
        <v>92279</v>
      </c>
      <c r="G3076" s="1529"/>
      <c r="H3076" s="2002">
        <v>97.01</v>
      </c>
      <c r="I3076" s="2002">
        <v>97.35</v>
      </c>
      <c r="J3076" s="1992"/>
    </row>
    <row r="3077" spans="2:10" ht="30">
      <c r="B3077" s="1733">
        <v>92280</v>
      </c>
      <c r="C3077" s="2004" t="s">
        <v>8234</v>
      </c>
      <c r="D3077" s="2003" t="s">
        <v>28</v>
      </c>
      <c r="E3077" s="2005">
        <f t="shared" si="96"/>
        <v>136.38999999999999</v>
      </c>
      <c r="F3077" s="2078">
        <f t="shared" si="97"/>
        <v>92280</v>
      </c>
      <c r="G3077" s="1529"/>
      <c r="H3077" s="2005">
        <v>135.99</v>
      </c>
      <c r="I3077" s="2005">
        <v>136.38999999999999</v>
      </c>
      <c r="J3077" s="1992"/>
    </row>
    <row r="3078" spans="2:10" ht="30">
      <c r="B3078" s="1734">
        <v>92281</v>
      </c>
      <c r="C3078" s="1994" t="s">
        <v>8235</v>
      </c>
      <c r="D3078" s="1993" t="s">
        <v>28</v>
      </c>
      <c r="E3078" s="2002">
        <f t="shared" si="96"/>
        <v>84</v>
      </c>
      <c r="F3078" s="2078">
        <f t="shared" si="97"/>
        <v>92281</v>
      </c>
      <c r="G3078" s="1529"/>
      <c r="H3078" s="2002">
        <v>83.74</v>
      </c>
      <c r="I3078" s="2002">
        <v>84</v>
      </c>
      <c r="J3078" s="1992"/>
    </row>
    <row r="3079" spans="2:10" ht="30">
      <c r="B3079" s="1733">
        <v>92282</v>
      </c>
      <c r="C3079" s="2004" t="s">
        <v>8236</v>
      </c>
      <c r="D3079" s="2003" t="s">
        <v>28</v>
      </c>
      <c r="E3079" s="2005">
        <f t="shared" si="96"/>
        <v>93.59</v>
      </c>
      <c r="F3079" s="2078">
        <f t="shared" si="97"/>
        <v>92282</v>
      </c>
      <c r="G3079" s="1529"/>
      <c r="H3079" s="2005">
        <v>93.32</v>
      </c>
      <c r="I3079" s="2005">
        <v>93.59</v>
      </c>
      <c r="J3079" s="1992"/>
    </row>
    <row r="3080" spans="2:10" ht="30">
      <c r="B3080" s="1734">
        <v>92283</v>
      </c>
      <c r="C3080" s="1994" t="s">
        <v>8237</v>
      </c>
      <c r="D3080" s="1993" t="s">
        <v>28</v>
      </c>
      <c r="E3080" s="2002">
        <f t="shared" si="96"/>
        <v>124.35</v>
      </c>
      <c r="F3080" s="2078">
        <f t="shared" si="97"/>
        <v>92283</v>
      </c>
      <c r="G3080" s="1529"/>
      <c r="H3080" s="2002">
        <v>124.04</v>
      </c>
      <c r="I3080" s="2002">
        <v>124.35</v>
      </c>
      <c r="J3080" s="1992"/>
    </row>
    <row r="3081" spans="2:10" ht="30">
      <c r="B3081" s="1733">
        <v>92284</v>
      </c>
      <c r="C3081" s="2004" t="s">
        <v>8238</v>
      </c>
      <c r="D3081" s="2003" t="s">
        <v>28</v>
      </c>
      <c r="E3081" s="2005">
        <f t="shared" si="96"/>
        <v>151.9</v>
      </c>
      <c r="F3081" s="2078">
        <f t="shared" si="97"/>
        <v>92284</v>
      </c>
      <c r="G3081" s="1529"/>
      <c r="H3081" s="2005">
        <v>151.54</v>
      </c>
      <c r="I3081" s="2005">
        <v>151.9</v>
      </c>
      <c r="J3081" s="1992"/>
    </row>
    <row r="3082" spans="2:10" ht="30">
      <c r="B3082" s="1734">
        <v>92285</v>
      </c>
      <c r="C3082" s="1994" t="s">
        <v>8239</v>
      </c>
      <c r="D3082" s="1993" t="s">
        <v>28</v>
      </c>
      <c r="E3082" s="2002">
        <f t="shared" si="96"/>
        <v>198.13</v>
      </c>
      <c r="F3082" s="2078">
        <f t="shared" si="97"/>
        <v>92285</v>
      </c>
      <c r="G3082" s="1529"/>
      <c r="H3082" s="2002">
        <v>197.72</v>
      </c>
      <c r="I3082" s="2002">
        <v>198.13</v>
      </c>
      <c r="J3082" s="1992"/>
    </row>
    <row r="3083" spans="2:10" ht="30">
      <c r="B3083" s="1733">
        <v>92286</v>
      </c>
      <c r="C3083" s="2004" t="s">
        <v>8240</v>
      </c>
      <c r="D3083" s="2003" t="s">
        <v>28</v>
      </c>
      <c r="E3083" s="2005">
        <f t="shared" si="96"/>
        <v>238.6</v>
      </c>
      <c r="F3083" s="2078">
        <f t="shared" si="97"/>
        <v>92286</v>
      </c>
      <c r="G3083" s="1529"/>
      <c r="H3083" s="2005">
        <v>238.12</v>
      </c>
      <c r="I3083" s="2005">
        <v>238.6</v>
      </c>
      <c r="J3083" s="1992"/>
    </row>
    <row r="3084" spans="2:10" ht="30">
      <c r="B3084" s="1734">
        <v>92305</v>
      </c>
      <c r="C3084" s="1994" t="s">
        <v>8241</v>
      </c>
      <c r="D3084" s="1993" t="s">
        <v>28</v>
      </c>
      <c r="E3084" s="2002">
        <f t="shared" si="96"/>
        <v>19.579999999999998</v>
      </c>
      <c r="F3084" s="2078">
        <f t="shared" si="97"/>
        <v>92305</v>
      </c>
      <c r="G3084" s="1529"/>
      <c r="H3084" s="2002">
        <v>19.13</v>
      </c>
      <c r="I3084" s="2002">
        <v>19.579999999999998</v>
      </c>
      <c r="J3084" s="1992"/>
    </row>
    <row r="3085" spans="2:10" ht="30">
      <c r="B3085" s="1733">
        <v>92306</v>
      </c>
      <c r="C3085" s="2004" t="s">
        <v>8242</v>
      </c>
      <c r="D3085" s="2003" t="s">
        <v>28</v>
      </c>
      <c r="E3085" s="2005">
        <f t="shared" si="96"/>
        <v>31.15</v>
      </c>
      <c r="F3085" s="2078">
        <f t="shared" si="97"/>
        <v>92306</v>
      </c>
      <c r="G3085" s="1529"/>
      <c r="H3085" s="2005">
        <v>30.64</v>
      </c>
      <c r="I3085" s="2005">
        <v>31.15</v>
      </c>
      <c r="J3085" s="1992"/>
    </row>
    <row r="3086" spans="2:10" ht="30">
      <c r="B3086" s="1734">
        <v>92307</v>
      </c>
      <c r="C3086" s="1994" t="s">
        <v>8243</v>
      </c>
      <c r="D3086" s="1993" t="s">
        <v>28</v>
      </c>
      <c r="E3086" s="2002">
        <f t="shared" si="96"/>
        <v>38.729999999999997</v>
      </c>
      <c r="F3086" s="2078">
        <f t="shared" si="97"/>
        <v>92307</v>
      </c>
      <c r="G3086" s="1529"/>
      <c r="H3086" s="2002">
        <v>38.159999999999997</v>
      </c>
      <c r="I3086" s="2002">
        <v>38.729999999999997</v>
      </c>
      <c r="J3086" s="1992"/>
    </row>
    <row r="3087" spans="2:10" ht="30">
      <c r="B3087" s="1733">
        <v>92308</v>
      </c>
      <c r="C3087" s="2004" t="s">
        <v>8244</v>
      </c>
      <c r="D3087" s="2003" t="s">
        <v>28</v>
      </c>
      <c r="E3087" s="2005">
        <f t="shared" si="96"/>
        <v>33.31</v>
      </c>
      <c r="F3087" s="2078">
        <f t="shared" si="97"/>
        <v>92308</v>
      </c>
      <c r="G3087" s="1529"/>
      <c r="H3087" s="2005">
        <v>32.61</v>
      </c>
      <c r="I3087" s="2005">
        <v>33.31</v>
      </c>
      <c r="J3087" s="1992"/>
    </row>
    <row r="3088" spans="2:10" ht="30">
      <c r="B3088" s="1734">
        <v>92309</v>
      </c>
      <c r="C3088" s="1994" t="s">
        <v>8245</v>
      </c>
      <c r="D3088" s="1993" t="s">
        <v>28</v>
      </c>
      <c r="E3088" s="2002">
        <f t="shared" si="96"/>
        <v>89.2</v>
      </c>
      <c r="F3088" s="2078">
        <f t="shared" si="97"/>
        <v>92309</v>
      </c>
      <c r="G3088" s="1529"/>
      <c r="H3088" s="2002">
        <v>88.42</v>
      </c>
      <c r="I3088" s="2002">
        <v>89.2</v>
      </c>
      <c r="J3088" s="1992"/>
    </row>
    <row r="3089" spans="2:10" ht="30">
      <c r="B3089" s="1733">
        <v>92310</v>
      </c>
      <c r="C3089" s="2004" t="s">
        <v>8246</v>
      </c>
      <c r="D3089" s="2003" t="s">
        <v>28</v>
      </c>
      <c r="E3089" s="2005">
        <f t="shared" si="96"/>
        <v>99.07</v>
      </c>
      <c r="F3089" s="2078">
        <f t="shared" si="97"/>
        <v>92310</v>
      </c>
      <c r="G3089" s="1529"/>
      <c r="H3089" s="2005">
        <v>98.24</v>
      </c>
      <c r="I3089" s="2005">
        <v>99.07</v>
      </c>
      <c r="J3089" s="1992"/>
    </row>
    <row r="3090" spans="2:10" ht="30">
      <c r="B3090" s="1734">
        <v>92320</v>
      </c>
      <c r="C3090" s="1994" t="s">
        <v>8247</v>
      </c>
      <c r="D3090" s="1993" t="s">
        <v>28</v>
      </c>
      <c r="E3090" s="2002">
        <f t="shared" si="96"/>
        <v>27.16</v>
      </c>
      <c r="F3090" s="2078">
        <f t="shared" si="97"/>
        <v>92320</v>
      </c>
      <c r="G3090" s="1529"/>
      <c r="H3090" s="2002">
        <v>25.94</v>
      </c>
      <c r="I3090" s="2002">
        <v>27.16</v>
      </c>
      <c r="J3090" s="1992"/>
    </row>
    <row r="3091" spans="2:10" ht="30">
      <c r="B3091" s="1733">
        <v>92321</v>
      </c>
      <c r="C3091" s="2004" t="s">
        <v>8248</v>
      </c>
      <c r="D3091" s="2003" t="s">
        <v>28</v>
      </c>
      <c r="E3091" s="2005">
        <f t="shared" si="96"/>
        <v>44.18</v>
      </c>
      <c r="F3091" s="2078">
        <f t="shared" si="97"/>
        <v>92321</v>
      </c>
      <c r="G3091" s="1529"/>
      <c r="H3091" s="2005">
        <v>42.35</v>
      </c>
      <c r="I3091" s="2005">
        <v>44.18</v>
      </c>
      <c r="J3091" s="1992"/>
    </row>
    <row r="3092" spans="2:10" ht="30">
      <c r="B3092" s="1734">
        <v>92322</v>
      </c>
      <c r="C3092" s="1994" t="s">
        <v>8249</v>
      </c>
      <c r="D3092" s="1993" t="s">
        <v>28</v>
      </c>
      <c r="E3092" s="2002">
        <f t="shared" si="96"/>
        <v>56.5</v>
      </c>
      <c r="F3092" s="2078">
        <f t="shared" si="97"/>
        <v>92322</v>
      </c>
      <c r="G3092" s="1529"/>
      <c r="H3092" s="2002">
        <v>54.12</v>
      </c>
      <c r="I3092" s="2002">
        <v>56.5</v>
      </c>
      <c r="J3092" s="1992"/>
    </row>
    <row r="3093" spans="2:10" ht="30">
      <c r="B3093" s="1733">
        <v>92323</v>
      </c>
      <c r="C3093" s="2004" t="s">
        <v>8250</v>
      </c>
      <c r="D3093" s="2003" t="s">
        <v>28</v>
      </c>
      <c r="E3093" s="2005">
        <f t="shared" si="96"/>
        <v>39.07</v>
      </c>
      <c r="F3093" s="2078">
        <f t="shared" si="97"/>
        <v>92323</v>
      </c>
      <c r="G3093" s="1529"/>
      <c r="H3093" s="2005">
        <v>37.79</v>
      </c>
      <c r="I3093" s="2005">
        <v>39.07</v>
      </c>
      <c r="J3093" s="1992"/>
    </row>
    <row r="3094" spans="2:10" ht="30">
      <c r="B3094" s="1734">
        <v>92324</v>
      </c>
      <c r="C3094" s="1994" t="s">
        <v>8251</v>
      </c>
      <c r="D3094" s="1993" t="s">
        <v>28</v>
      </c>
      <c r="E3094" s="2002">
        <f t="shared" si="96"/>
        <v>100.4</v>
      </c>
      <c r="F3094" s="2078">
        <f t="shared" si="97"/>
        <v>92324</v>
      </c>
      <c r="G3094" s="1529"/>
      <c r="H3094" s="2002">
        <v>98.5</v>
      </c>
      <c r="I3094" s="2002">
        <v>100.4</v>
      </c>
      <c r="J3094" s="1992"/>
    </row>
    <row r="3095" spans="2:10" ht="30">
      <c r="B3095" s="1733">
        <v>92325</v>
      </c>
      <c r="C3095" s="2004" t="s">
        <v>8252</v>
      </c>
      <c r="D3095" s="2003" t="s">
        <v>28</v>
      </c>
      <c r="E3095" s="2005">
        <f t="shared" si="96"/>
        <v>114.98</v>
      </c>
      <c r="F3095" s="2078">
        <f t="shared" si="97"/>
        <v>92325</v>
      </c>
      <c r="G3095" s="1529"/>
      <c r="H3095" s="2005">
        <v>112.55</v>
      </c>
      <c r="I3095" s="2005">
        <v>114.98</v>
      </c>
      <c r="J3095" s="1992"/>
    </row>
    <row r="3096" spans="2:10" ht="30">
      <c r="B3096" s="1734">
        <v>92335</v>
      </c>
      <c r="C3096" s="1994" t="s">
        <v>3767</v>
      </c>
      <c r="D3096" s="1993" t="s">
        <v>28</v>
      </c>
      <c r="E3096" s="2002">
        <f t="shared" si="96"/>
        <v>50.82</v>
      </c>
      <c r="F3096" s="2078">
        <f t="shared" si="97"/>
        <v>92335</v>
      </c>
      <c r="G3096" s="1529"/>
      <c r="H3096" s="2002">
        <v>49.87</v>
      </c>
      <c r="I3096" s="2002">
        <v>50.82</v>
      </c>
      <c r="J3096" s="1992"/>
    </row>
    <row r="3097" spans="2:10" ht="30">
      <c r="B3097" s="1733">
        <v>92336</v>
      </c>
      <c r="C3097" s="2004" t="s">
        <v>3768</v>
      </c>
      <c r="D3097" s="2003" t="s">
        <v>28</v>
      </c>
      <c r="E3097" s="2005">
        <f t="shared" si="96"/>
        <v>62.25</v>
      </c>
      <c r="F3097" s="2078">
        <f t="shared" si="97"/>
        <v>92336</v>
      </c>
      <c r="G3097" s="1529"/>
      <c r="H3097" s="2005">
        <v>61.15</v>
      </c>
      <c r="I3097" s="2005">
        <v>62.25</v>
      </c>
      <c r="J3097" s="1992"/>
    </row>
    <row r="3098" spans="2:10" ht="30">
      <c r="B3098" s="1734">
        <v>92337</v>
      </c>
      <c r="C3098" s="1994" t="s">
        <v>3769</v>
      </c>
      <c r="D3098" s="1993" t="s">
        <v>28</v>
      </c>
      <c r="E3098" s="2002">
        <f t="shared" si="96"/>
        <v>81.430000000000007</v>
      </c>
      <c r="F3098" s="2078">
        <f t="shared" si="97"/>
        <v>92337</v>
      </c>
      <c r="G3098" s="1529"/>
      <c r="H3098" s="2002">
        <v>80.2</v>
      </c>
      <c r="I3098" s="2002">
        <v>81.430000000000007</v>
      </c>
      <c r="J3098" s="1992"/>
    </row>
    <row r="3099" spans="2:10" ht="30">
      <c r="B3099" s="1733">
        <v>92338</v>
      </c>
      <c r="C3099" s="2004" t="s">
        <v>1016</v>
      </c>
      <c r="D3099" s="2003" t="s">
        <v>28</v>
      </c>
      <c r="E3099" s="2005">
        <f t="shared" si="96"/>
        <v>71.11</v>
      </c>
      <c r="F3099" s="2078">
        <f t="shared" si="97"/>
        <v>92338</v>
      </c>
      <c r="G3099" s="1529"/>
      <c r="H3099" s="2005">
        <v>68.989999999999995</v>
      </c>
      <c r="I3099" s="2005">
        <v>71.11</v>
      </c>
      <c r="J3099" s="1992"/>
    </row>
    <row r="3100" spans="2:10" ht="30">
      <c r="B3100" s="1734">
        <v>92339</v>
      </c>
      <c r="C3100" s="1994" t="s">
        <v>3770</v>
      </c>
      <c r="D3100" s="1993" t="s">
        <v>28</v>
      </c>
      <c r="E3100" s="2002">
        <f t="shared" si="96"/>
        <v>104.59</v>
      </c>
      <c r="F3100" s="2078">
        <f t="shared" si="97"/>
        <v>92339</v>
      </c>
      <c r="G3100" s="1529"/>
      <c r="H3100" s="2002">
        <v>102.24</v>
      </c>
      <c r="I3100" s="2002">
        <v>104.59</v>
      </c>
      <c r="J3100" s="1992"/>
    </row>
    <row r="3101" spans="2:10" ht="30">
      <c r="B3101" s="1733">
        <v>92341</v>
      </c>
      <c r="C3101" s="2004" t="s">
        <v>3771</v>
      </c>
      <c r="D3101" s="2003" t="s">
        <v>28</v>
      </c>
      <c r="E3101" s="2005">
        <f t="shared" si="96"/>
        <v>58.4</v>
      </c>
      <c r="F3101" s="2078">
        <f t="shared" si="97"/>
        <v>92341</v>
      </c>
      <c r="G3101" s="1529"/>
      <c r="H3101" s="2005">
        <v>56.69</v>
      </c>
      <c r="I3101" s="2005">
        <v>58.4</v>
      </c>
      <c r="J3101" s="1992"/>
    </row>
    <row r="3102" spans="2:10" ht="30">
      <c r="B3102" s="1734">
        <v>92342</v>
      </c>
      <c r="C3102" s="1994" t="s">
        <v>3772</v>
      </c>
      <c r="D3102" s="1993" t="s">
        <v>28</v>
      </c>
      <c r="E3102" s="2002">
        <f t="shared" si="96"/>
        <v>69.87</v>
      </c>
      <c r="F3102" s="2078">
        <f t="shared" si="97"/>
        <v>92342</v>
      </c>
      <c r="G3102" s="1529"/>
      <c r="H3102" s="2002">
        <v>68</v>
      </c>
      <c r="I3102" s="2002">
        <v>69.87</v>
      </c>
      <c r="J3102" s="1992"/>
    </row>
    <row r="3103" spans="2:10" ht="30">
      <c r="B3103" s="1733">
        <v>92343</v>
      </c>
      <c r="C3103" s="2004" t="s">
        <v>3773</v>
      </c>
      <c r="D3103" s="2003" t="s">
        <v>28</v>
      </c>
      <c r="E3103" s="2005">
        <f t="shared" si="96"/>
        <v>89.12</v>
      </c>
      <c r="F3103" s="2078">
        <f t="shared" si="97"/>
        <v>92343</v>
      </c>
      <c r="G3103" s="1529"/>
      <c r="H3103" s="2005">
        <v>87.1</v>
      </c>
      <c r="I3103" s="2005">
        <v>89.12</v>
      </c>
      <c r="J3103" s="1992"/>
    </row>
    <row r="3104" spans="2:10" ht="30">
      <c r="B3104" s="1734">
        <v>92361</v>
      </c>
      <c r="C3104" s="1994" t="s">
        <v>3774</v>
      </c>
      <c r="D3104" s="1993" t="s">
        <v>28</v>
      </c>
      <c r="E3104" s="2002">
        <f t="shared" si="96"/>
        <v>55.81</v>
      </c>
      <c r="F3104" s="2078">
        <f t="shared" si="97"/>
        <v>92361</v>
      </c>
      <c r="G3104" s="1529"/>
      <c r="H3104" s="2002">
        <v>55.25</v>
      </c>
      <c r="I3104" s="2002">
        <v>55.81</v>
      </c>
      <c r="J3104" s="1992"/>
    </row>
    <row r="3105" spans="2:10" ht="30">
      <c r="B3105" s="1733">
        <v>92362</v>
      </c>
      <c r="C3105" s="2004" t="s">
        <v>3775</v>
      </c>
      <c r="D3105" s="2003" t="s">
        <v>28</v>
      </c>
      <c r="E3105" s="2005">
        <f t="shared" si="96"/>
        <v>88.68</v>
      </c>
      <c r="F3105" s="2078">
        <f t="shared" si="97"/>
        <v>92362</v>
      </c>
      <c r="G3105" s="1529"/>
      <c r="H3105" s="2005">
        <v>87.95</v>
      </c>
      <c r="I3105" s="2005">
        <v>88.68</v>
      </c>
      <c r="J3105" s="1992"/>
    </row>
    <row r="3106" spans="2:10" ht="30">
      <c r="B3106" s="1734">
        <v>92364</v>
      </c>
      <c r="C3106" s="1994" t="s">
        <v>3776</v>
      </c>
      <c r="D3106" s="1993" t="s">
        <v>28</v>
      </c>
      <c r="E3106" s="2002">
        <f t="shared" si="96"/>
        <v>31.02</v>
      </c>
      <c r="F3106" s="2078">
        <f t="shared" si="97"/>
        <v>92364</v>
      </c>
      <c r="G3106" s="1529"/>
      <c r="H3106" s="2002">
        <v>30.39</v>
      </c>
      <c r="I3106" s="2002">
        <v>31.02</v>
      </c>
      <c r="J3106" s="1992"/>
    </row>
    <row r="3107" spans="2:10" ht="30">
      <c r="B3107" s="1733">
        <v>92365</v>
      </c>
      <c r="C3107" s="2004" t="s">
        <v>3777</v>
      </c>
      <c r="D3107" s="2003" t="s">
        <v>28</v>
      </c>
      <c r="E3107" s="2005">
        <f t="shared" si="96"/>
        <v>35.590000000000003</v>
      </c>
      <c r="F3107" s="2078">
        <f t="shared" si="97"/>
        <v>92365</v>
      </c>
      <c r="G3107" s="1529"/>
      <c r="H3107" s="2005">
        <v>34.9</v>
      </c>
      <c r="I3107" s="2005">
        <v>35.590000000000003</v>
      </c>
      <c r="J3107" s="1992"/>
    </row>
    <row r="3108" spans="2:10" ht="30">
      <c r="B3108" s="1734">
        <v>92366</v>
      </c>
      <c r="C3108" s="1994" t="s">
        <v>3778</v>
      </c>
      <c r="D3108" s="1993" t="s">
        <v>28</v>
      </c>
      <c r="E3108" s="2002">
        <f t="shared" si="96"/>
        <v>49.05</v>
      </c>
      <c r="F3108" s="2078">
        <f t="shared" si="97"/>
        <v>92366</v>
      </c>
      <c r="G3108" s="1529"/>
      <c r="H3108" s="2002">
        <v>48.27</v>
      </c>
      <c r="I3108" s="2002">
        <v>49.05</v>
      </c>
      <c r="J3108" s="1992"/>
    </row>
    <row r="3109" spans="2:10" ht="30">
      <c r="B3109" s="1733">
        <v>92367</v>
      </c>
      <c r="C3109" s="2004" t="s">
        <v>3779</v>
      </c>
      <c r="D3109" s="2003" t="s">
        <v>28</v>
      </c>
      <c r="E3109" s="2005">
        <f t="shared" si="96"/>
        <v>60.08</v>
      </c>
      <c r="F3109" s="2078">
        <f t="shared" si="97"/>
        <v>92367</v>
      </c>
      <c r="G3109" s="1529"/>
      <c r="H3109" s="2005">
        <v>59.2</v>
      </c>
      <c r="I3109" s="2005">
        <v>60.08</v>
      </c>
      <c r="J3109" s="1992"/>
    </row>
    <row r="3110" spans="2:10" ht="30">
      <c r="B3110" s="1734">
        <v>92368</v>
      </c>
      <c r="C3110" s="1994" t="s">
        <v>3780</v>
      </c>
      <c r="D3110" s="1993" t="s">
        <v>28</v>
      </c>
      <c r="E3110" s="2002">
        <f t="shared" si="96"/>
        <v>78.94</v>
      </c>
      <c r="F3110" s="2078">
        <f t="shared" si="97"/>
        <v>92368</v>
      </c>
      <c r="G3110" s="1529"/>
      <c r="H3110" s="2002">
        <v>77.95</v>
      </c>
      <c r="I3110" s="2002">
        <v>78.94</v>
      </c>
      <c r="J3110" s="1992"/>
    </row>
    <row r="3111" spans="2:10" ht="30">
      <c r="B3111" s="1733">
        <v>92648</v>
      </c>
      <c r="C3111" s="2004" t="s">
        <v>3781</v>
      </c>
      <c r="D3111" s="2003" t="s">
        <v>28</v>
      </c>
      <c r="E3111" s="2005">
        <f t="shared" si="96"/>
        <v>48.14</v>
      </c>
      <c r="F3111" s="2078">
        <f t="shared" si="97"/>
        <v>92648</v>
      </c>
      <c r="G3111" s="1529"/>
      <c r="H3111" s="2005">
        <v>47.41</v>
      </c>
      <c r="I3111" s="2005">
        <v>48.14</v>
      </c>
      <c r="J3111" s="1992"/>
    </row>
    <row r="3112" spans="2:10" ht="30">
      <c r="B3112" s="1734">
        <v>92649</v>
      </c>
      <c r="C3112" s="1994" t="s">
        <v>3782</v>
      </c>
      <c r="D3112" s="1993" t="s">
        <v>28</v>
      </c>
      <c r="E3112" s="2002">
        <f t="shared" si="96"/>
        <v>58.56</v>
      </c>
      <c r="F3112" s="2078">
        <f t="shared" si="97"/>
        <v>92649</v>
      </c>
      <c r="G3112" s="1529"/>
      <c r="H3112" s="2002">
        <v>57.72</v>
      </c>
      <c r="I3112" s="2002">
        <v>58.56</v>
      </c>
      <c r="J3112" s="1992"/>
    </row>
    <row r="3113" spans="2:10" ht="30">
      <c r="B3113" s="1733">
        <v>92650</v>
      </c>
      <c r="C3113" s="2004" t="s">
        <v>3783</v>
      </c>
      <c r="D3113" s="2003" t="s">
        <v>28</v>
      </c>
      <c r="E3113" s="2005">
        <f t="shared" si="96"/>
        <v>91.43</v>
      </c>
      <c r="F3113" s="2078">
        <f t="shared" si="97"/>
        <v>92650</v>
      </c>
      <c r="G3113" s="1529"/>
      <c r="H3113" s="2005">
        <v>90.42</v>
      </c>
      <c r="I3113" s="2005">
        <v>91.43</v>
      </c>
      <c r="J3113" s="1992"/>
    </row>
    <row r="3114" spans="2:10" ht="30">
      <c r="B3114" s="1734">
        <v>92652</v>
      </c>
      <c r="C3114" s="1994" t="s">
        <v>3784</v>
      </c>
      <c r="D3114" s="1993" t="s">
        <v>28</v>
      </c>
      <c r="E3114" s="2002">
        <f t="shared" si="96"/>
        <v>34.479999999999997</v>
      </c>
      <c r="F3114" s="2078">
        <f t="shared" si="97"/>
        <v>92652</v>
      </c>
      <c r="G3114" s="1529"/>
      <c r="H3114" s="2002">
        <v>33.49</v>
      </c>
      <c r="I3114" s="2002">
        <v>34.479999999999997</v>
      </c>
      <c r="J3114" s="1992"/>
    </row>
    <row r="3115" spans="2:10" ht="30">
      <c r="B3115" s="1733">
        <v>92653</v>
      </c>
      <c r="C3115" s="2004" t="s">
        <v>3785</v>
      </c>
      <c r="D3115" s="2003" t="s">
        <v>28</v>
      </c>
      <c r="E3115" s="2005">
        <f t="shared" si="96"/>
        <v>39.08</v>
      </c>
      <c r="F3115" s="2078">
        <f t="shared" si="97"/>
        <v>92653</v>
      </c>
      <c r="G3115" s="1529"/>
      <c r="H3115" s="2005">
        <v>38.04</v>
      </c>
      <c r="I3115" s="2005">
        <v>39.08</v>
      </c>
      <c r="J3115" s="1992"/>
    </row>
    <row r="3116" spans="2:10" ht="30">
      <c r="B3116" s="1734">
        <v>92654</v>
      </c>
      <c r="C3116" s="1994" t="s">
        <v>3786</v>
      </c>
      <c r="D3116" s="1993" t="s">
        <v>28</v>
      </c>
      <c r="E3116" s="2002">
        <f t="shared" si="96"/>
        <v>52.53</v>
      </c>
      <c r="F3116" s="2078">
        <f t="shared" si="97"/>
        <v>92654</v>
      </c>
      <c r="G3116" s="1529"/>
      <c r="H3116" s="2002">
        <v>51.4</v>
      </c>
      <c r="I3116" s="2002">
        <v>52.53</v>
      </c>
      <c r="J3116" s="1992"/>
    </row>
    <row r="3117" spans="2:10" ht="30">
      <c r="B3117" s="1733">
        <v>92655</v>
      </c>
      <c r="C3117" s="2004" t="s">
        <v>3787</v>
      </c>
      <c r="D3117" s="2003" t="s">
        <v>28</v>
      </c>
      <c r="E3117" s="2005">
        <f t="shared" si="96"/>
        <v>63.64</v>
      </c>
      <c r="F3117" s="2078">
        <f t="shared" si="97"/>
        <v>92655</v>
      </c>
      <c r="G3117" s="1529"/>
      <c r="H3117" s="2005">
        <v>62.4</v>
      </c>
      <c r="I3117" s="2005">
        <v>63.64</v>
      </c>
      <c r="J3117" s="1992"/>
    </row>
    <row r="3118" spans="2:10" ht="30">
      <c r="B3118" s="1734">
        <v>92656</v>
      </c>
      <c r="C3118" s="1994" t="s">
        <v>3788</v>
      </c>
      <c r="D3118" s="1993" t="s">
        <v>28</v>
      </c>
      <c r="E3118" s="2002">
        <f t="shared" si="96"/>
        <v>82.5</v>
      </c>
      <c r="F3118" s="2078">
        <f t="shared" si="97"/>
        <v>92656</v>
      </c>
      <c r="G3118" s="1529"/>
      <c r="H3118" s="2002">
        <v>81.150000000000006</v>
      </c>
      <c r="I3118" s="2002">
        <v>82.5</v>
      </c>
      <c r="J3118" s="1992"/>
    </row>
    <row r="3119" spans="2:10" ht="30">
      <c r="B3119" s="1733">
        <v>92687</v>
      </c>
      <c r="C3119" s="2004" t="s">
        <v>1017</v>
      </c>
      <c r="D3119" s="2003" t="s">
        <v>28</v>
      </c>
      <c r="E3119" s="2005">
        <f t="shared" si="96"/>
        <v>16.579999999999998</v>
      </c>
      <c r="F3119" s="2078">
        <f t="shared" si="97"/>
        <v>92687</v>
      </c>
      <c r="G3119" s="1529"/>
      <c r="H3119" s="2005">
        <v>15.97</v>
      </c>
      <c r="I3119" s="2005">
        <v>16.579999999999998</v>
      </c>
      <c r="J3119" s="1992"/>
    </row>
    <row r="3120" spans="2:10" ht="30">
      <c r="B3120" s="1734">
        <v>92688</v>
      </c>
      <c r="C3120" s="1994" t="s">
        <v>1018</v>
      </c>
      <c r="D3120" s="1993" t="s">
        <v>28</v>
      </c>
      <c r="E3120" s="2002">
        <f t="shared" si="96"/>
        <v>23.76</v>
      </c>
      <c r="F3120" s="2078">
        <f t="shared" si="97"/>
        <v>92688</v>
      </c>
      <c r="G3120" s="1529"/>
      <c r="H3120" s="2002">
        <v>22.7</v>
      </c>
      <c r="I3120" s="2002">
        <v>23.76</v>
      </c>
      <c r="J3120" s="1992"/>
    </row>
    <row r="3121" spans="2:10" ht="30">
      <c r="B3121" s="1733">
        <v>92689</v>
      </c>
      <c r="C3121" s="2004" t="s">
        <v>3789</v>
      </c>
      <c r="D3121" s="2003" t="s">
        <v>28</v>
      </c>
      <c r="E3121" s="2005">
        <f t="shared" si="96"/>
        <v>24.54</v>
      </c>
      <c r="F3121" s="2078">
        <f t="shared" si="97"/>
        <v>92689</v>
      </c>
      <c r="G3121" s="1529"/>
      <c r="H3121" s="2005">
        <v>23.9</v>
      </c>
      <c r="I3121" s="2005">
        <v>24.54</v>
      </c>
      <c r="J3121" s="1992"/>
    </row>
    <row r="3122" spans="2:10" ht="30">
      <c r="B3122" s="1734">
        <v>92690</v>
      </c>
      <c r="C3122" s="1994" t="s">
        <v>3790</v>
      </c>
      <c r="D3122" s="1993" t="s">
        <v>28</v>
      </c>
      <c r="E3122" s="2002">
        <f t="shared" si="96"/>
        <v>35.72</v>
      </c>
      <c r="F3122" s="2078">
        <f t="shared" si="97"/>
        <v>92690</v>
      </c>
      <c r="G3122" s="1529"/>
      <c r="H3122" s="2002">
        <v>34.619999999999997</v>
      </c>
      <c r="I3122" s="2002">
        <v>35.72</v>
      </c>
      <c r="J3122" s="1992"/>
    </row>
    <row r="3123" spans="2:10" ht="30">
      <c r="B3123" s="1733">
        <v>94462</v>
      </c>
      <c r="C3123" s="2004" t="s">
        <v>3791</v>
      </c>
      <c r="D3123" s="2003" t="s">
        <v>28</v>
      </c>
      <c r="E3123" s="2005">
        <f t="shared" si="96"/>
        <v>58.8</v>
      </c>
      <c r="F3123" s="2078">
        <f t="shared" si="97"/>
        <v>94462</v>
      </c>
      <c r="G3123" s="1529"/>
      <c r="H3123" s="2005">
        <v>56.72</v>
      </c>
      <c r="I3123" s="2005">
        <v>58.8</v>
      </c>
      <c r="J3123" s="1992"/>
    </row>
    <row r="3124" spans="2:10" ht="30">
      <c r="B3124" s="1734">
        <v>94463</v>
      </c>
      <c r="C3124" s="1994" t="s">
        <v>3792</v>
      </c>
      <c r="D3124" s="1993" t="s">
        <v>28</v>
      </c>
      <c r="E3124" s="2002">
        <f t="shared" si="96"/>
        <v>68</v>
      </c>
      <c r="F3124" s="2078">
        <f t="shared" si="97"/>
        <v>94463</v>
      </c>
      <c r="G3124" s="1529"/>
      <c r="H3124" s="2002">
        <v>65.92</v>
      </c>
      <c r="I3124" s="2002">
        <v>68</v>
      </c>
      <c r="J3124" s="1992"/>
    </row>
    <row r="3125" spans="2:10" ht="30">
      <c r="B3125" s="1733">
        <v>94464</v>
      </c>
      <c r="C3125" s="2004" t="s">
        <v>3793</v>
      </c>
      <c r="D3125" s="2003" t="s">
        <v>28</v>
      </c>
      <c r="E3125" s="2005">
        <f t="shared" si="96"/>
        <v>94.92</v>
      </c>
      <c r="F3125" s="2078">
        <f t="shared" si="97"/>
        <v>94464</v>
      </c>
      <c r="G3125" s="1529"/>
      <c r="H3125" s="2005">
        <v>92.32</v>
      </c>
      <c r="I3125" s="2005">
        <v>94.92</v>
      </c>
      <c r="J3125" s="1992"/>
    </row>
    <row r="3126" spans="2:10" ht="30">
      <c r="B3126" s="1734">
        <v>94602</v>
      </c>
      <c r="C3126" s="1994" t="s">
        <v>8253</v>
      </c>
      <c r="D3126" s="1993" t="s">
        <v>28</v>
      </c>
      <c r="E3126" s="2002">
        <f t="shared" si="96"/>
        <v>111.91</v>
      </c>
      <c r="F3126" s="2078">
        <f t="shared" si="97"/>
        <v>94602</v>
      </c>
      <c r="G3126" s="1529"/>
      <c r="H3126" s="2002">
        <v>109.47</v>
      </c>
      <c r="I3126" s="2002">
        <v>111.91</v>
      </c>
      <c r="J3126" s="1992"/>
    </row>
    <row r="3127" spans="2:10" ht="30">
      <c r="B3127" s="1733">
        <v>94603</v>
      </c>
      <c r="C3127" s="2004" t="s">
        <v>8254</v>
      </c>
      <c r="D3127" s="2003" t="s">
        <v>28</v>
      </c>
      <c r="E3127" s="2005">
        <f t="shared" si="96"/>
        <v>147.75</v>
      </c>
      <c r="F3127" s="2078">
        <f t="shared" si="97"/>
        <v>94603</v>
      </c>
      <c r="G3127" s="1529"/>
      <c r="H3127" s="2005">
        <v>145.31</v>
      </c>
      <c r="I3127" s="2005">
        <v>147.75</v>
      </c>
      <c r="J3127" s="1992"/>
    </row>
    <row r="3128" spans="2:10" ht="30">
      <c r="B3128" s="1734">
        <v>94604</v>
      </c>
      <c r="C3128" s="1994" t="s">
        <v>8255</v>
      </c>
      <c r="D3128" s="1993" t="s">
        <v>28</v>
      </c>
      <c r="E3128" s="2002">
        <f t="shared" si="96"/>
        <v>199.75</v>
      </c>
      <c r="F3128" s="2078">
        <f t="shared" si="97"/>
        <v>94604</v>
      </c>
      <c r="G3128" s="1529"/>
      <c r="H3128" s="2002">
        <v>197.08</v>
      </c>
      <c r="I3128" s="2002">
        <v>199.75</v>
      </c>
      <c r="J3128" s="1992"/>
    </row>
    <row r="3129" spans="2:10" ht="30">
      <c r="B3129" s="1733">
        <v>94605</v>
      </c>
      <c r="C3129" s="2004" t="s">
        <v>8256</v>
      </c>
      <c r="D3129" s="2003" t="s">
        <v>28</v>
      </c>
      <c r="E3129" s="2005">
        <f t="shared" si="96"/>
        <v>282</v>
      </c>
      <c r="F3129" s="2078">
        <f t="shared" si="97"/>
        <v>94605</v>
      </c>
      <c r="G3129" s="1529"/>
      <c r="H3129" s="2005">
        <v>279.33</v>
      </c>
      <c r="I3129" s="2005">
        <v>282</v>
      </c>
      <c r="J3129" s="1992"/>
    </row>
    <row r="3130" spans="2:10" ht="30">
      <c r="B3130" s="1734">
        <v>94648</v>
      </c>
      <c r="C3130" s="1994" t="s">
        <v>3794</v>
      </c>
      <c r="D3130" s="1993" t="s">
        <v>28</v>
      </c>
      <c r="E3130" s="2002">
        <f t="shared" si="96"/>
        <v>7.47</v>
      </c>
      <c r="F3130" s="2078">
        <f t="shared" si="97"/>
        <v>94648</v>
      </c>
      <c r="G3130" s="1529"/>
      <c r="H3130" s="2002">
        <v>6.99</v>
      </c>
      <c r="I3130" s="2002">
        <v>7.47</v>
      </c>
      <c r="J3130" s="1992"/>
    </row>
    <row r="3131" spans="2:10" ht="30">
      <c r="B3131" s="1733">
        <v>94649</v>
      </c>
      <c r="C3131" s="2004" t="s">
        <v>3795</v>
      </c>
      <c r="D3131" s="2003" t="s">
        <v>28</v>
      </c>
      <c r="E3131" s="2005">
        <f t="shared" si="96"/>
        <v>10.63</v>
      </c>
      <c r="F3131" s="2078">
        <f t="shared" si="97"/>
        <v>94649</v>
      </c>
      <c r="G3131" s="1529"/>
      <c r="H3131" s="2005">
        <v>10.15</v>
      </c>
      <c r="I3131" s="2005">
        <v>10.63</v>
      </c>
      <c r="J3131" s="1992"/>
    </row>
    <row r="3132" spans="2:10" ht="30">
      <c r="B3132" s="1734">
        <v>94650</v>
      </c>
      <c r="C3132" s="1994" t="s">
        <v>3796</v>
      </c>
      <c r="D3132" s="1993" t="s">
        <v>28</v>
      </c>
      <c r="E3132" s="2002">
        <f t="shared" si="96"/>
        <v>15.21</v>
      </c>
      <c r="F3132" s="2078">
        <f t="shared" si="97"/>
        <v>94650</v>
      </c>
      <c r="G3132" s="1529"/>
      <c r="H3132" s="2002">
        <v>14.54</v>
      </c>
      <c r="I3132" s="2002">
        <v>15.21</v>
      </c>
      <c r="J3132" s="1992"/>
    </row>
    <row r="3133" spans="2:10" ht="30">
      <c r="B3133" s="1733">
        <v>94651</v>
      </c>
      <c r="C3133" s="2004" t="s">
        <v>3797</v>
      </c>
      <c r="D3133" s="2003" t="s">
        <v>28</v>
      </c>
      <c r="E3133" s="2005">
        <f t="shared" si="96"/>
        <v>17.239999999999998</v>
      </c>
      <c r="F3133" s="2078">
        <f t="shared" si="97"/>
        <v>94651</v>
      </c>
      <c r="G3133" s="1529"/>
      <c r="H3133" s="2005">
        <v>16.57</v>
      </c>
      <c r="I3133" s="2005">
        <v>17.239999999999998</v>
      </c>
      <c r="J3133" s="1992"/>
    </row>
    <row r="3134" spans="2:10" ht="30">
      <c r="B3134" s="1734">
        <v>94652</v>
      </c>
      <c r="C3134" s="1994" t="s">
        <v>3798</v>
      </c>
      <c r="D3134" s="1993" t="s">
        <v>28</v>
      </c>
      <c r="E3134" s="2002">
        <f t="shared" si="96"/>
        <v>26.76</v>
      </c>
      <c r="F3134" s="2078">
        <f t="shared" si="97"/>
        <v>94652</v>
      </c>
      <c r="G3134" s="1529"/>
      <c r="H3134" s="2002">
        <v>25.66</v>
      </c>
      <c r="I3134" s="2002">
        <v>26.76</v>
      </c>
      <c r="J3134" s="1992"/>
    </row>
    <row r="3135" spans="2:10" ht="30">
      <c r="B3135" s="1733">
        <v>94653</v>
      </c>
      <c r="C3135" s="2004" t="s">
        <v>3799</v>
      </c>
      <c r="D3135" s="2003" t="s">
        <v>28</v>
      </c>
      <c r="E3135" s="2005">
        <f t="shared" si="96"/>
        <v>33.14</v>
      </c>
      <c r="F3135" s="2078">
        <f t="shared" si="97"/>
        <v>94653</v>
      </c>
      <c r="G3135" s="1529"/>
      <c r="H3135" s="2005">
        <v>32.04</v>
      </c>
      <c r="I3135" s="2005">
        <v>33.14</v>
      </c>
      <c r="J3135" s="1992"/>
    </row>
    <row r="3136" spans="2:10" ht="30">
      <c r="B3136" s="1734">
        <v>94654</v>
      </c>
      <c r="C3136" s="1994" t="s">
        <v>3800</v>
      </c>
      <c r="D3136" s="1993" t="s">
        <v>28</v>
      </c>
      <c r="E3136" s="2002">
        <f t="shared" si="96"/>
        <v>45.79</v>
      </c>
      <c r="F3136" s="2078">
        <f t="shared" si="97"/>
        <v>94654</v>
      </c>
      <c r="G3136" s="1529"/>
      <c r="H3136" s="2002">
        <v>43.85</v>
      </c>
      <c r="I3136" s="2002">
        <v>45.79</v>
      </c>
      <c r="J3136" s="1992"/>
    </row>
    <row r="3137" spans="2:10" ht="30">
      <c r="B3137" s="1733">
        <v>94655</v>
      </c>
      <c r="C3137" s="2004" t="s">
        <v>3801</v>
      </c>
      <c r="D3137" s="2003" t="s">
        <v>28</v>
      </c>
      <c r="E3137" s="2005">
        <f t="shared" si="96"/>
        <v>64.040000000000006</v>
      </c>
      <c r="F3137" s="2078">
        <f t="shared" si="97"/>
        <v>94655</v>
      </c>
      <c r="G3137" s="1529"/>
      <c r="H3137" s="2005">
        <v>62.1</v>
      </c>
      <c r="I3137" s="2005">
        <v>64.040000000000006</v>
      </c>
      <c r="J3137" s="1992"/>
    </row>
    <row r="3138" spans="2:10" ht="30">
      <c r="B3138" s="1734">
        <v>94716</v>
      </c>
      <c r="C3138" s="1994" t="s">
        <v>3802</v>
      </c>
      <c r="D3138" s="1993" t="s">
        <v>28</v>
      </c>
      <c r="E3138" s="2002">
        <f t="shared" si="96"/>
        <v>17.78</v>
      </c>
      <c r="F3138" s="2078">
        <f t="shared" si="97"/>
        <v>94716</v>
      </c>
      <c r="G3138" s="1529"/>
      <c r="H3138" s="2002">
        <v>17.34</v>
      </c>
      <c r="I3138" s="2002">
        <v>17.78</v>
      </c>
      <c r="J3138" s="1992"/>
    </row>
    <row r="3139" spans="2:10" ht="30">
      <c r="B3139" s="1733">
        <v>94717</v>
      </c>
      <c r="C3139" s="2004" t="s">
        <v>3803</v>
      </c>
      <c r="D3139" s="2003" t="s">
        <v>28</v>
      </c>
      <c r="E3139" s="2005">
        <f t="shared" ref="E3139:E3202" si="98">IF($K$2=$H$1,H3139,I3139)</f>
        <v>25.87</v>
      </c>
      <c r="F3139" s="2078">
        <f t="shared" ref="F3139:F3202" si="99">IF(LEN($B3139)=7,CONCATENATE(MID($B3139,1,6),"00",RIGHT($B3139,1)),IF(LEN($B3139)=8,CONCATENATE(MID($B3139,1,6),"0",RIGHT($B3139,2)),$B3139))</f>
        <v>94717</v>
      </c>
      <c r="G3139" s="1529"/>
      <c r="H3139" s="2005">
        <v>25.43</v>
      </c>
      <c r="I3139" s="2005">
        <v>25.87</v>
      </c>
      <c r="J3139" s="1992"/>
    </row>
    <row r="3140" spans="2:10" ht="30">
      <c r="B3140" s="1734">
        <v>94718</v>
      </c>
      <c r="C3140" s="1994" t="s">
        <v>3804</v>
      </c>
      <c r="D3140" s="1993" t="s">
        <v>28</v>
      </c>
      <c r="E3140" s="2002">
        <f t="shared" si="98"/>
        <v>32.049999999999997</v>
      </c>
      <c r="F3140" s="2078">
        <f t="shared" si="99"/>
        <v>94718</v>
      </c>
      <c r="G3140" s="1529"/>
      <c r="H3140" s="2002">
        <v>31.47</v>
      </c>
      <c r="I3140" s="2002">
        <v>32.049999999999997</v>
      </c>
      <c r="J3140" s="1992"/>
    </row>
    <row r="3141" spans="2:10" ht="30">
      <c r="B3141" s="1733">
        <v>94719</v>
      </c>
      <c r="C3141" s="2004" t="s">
        <v>3805</v>
      </c>
      <c r="D3141" s="2003" t="s">
        <v>28</v>
      </c>
      <c r="E3141" s="2005">
        <f t="shared" si="98"/>
        <v>41.77</v>
      </c>
      <c r="F3141" s="2078">
        <f t="shared" si="99"/>
        <v>94719</v>
      </c>
      <c r="G3141" s="1529"/>
      <c r="H3141" s="2005">
        <v>41.19</v>
      </c>
      <c r="I3141" s="2005">
        <v>41.77</v>
      </c>
      <c r="J3141" s="1992"/>
    </row>
    <row r="3142" spans="2:10" ht="30">
      <c r="B3142" s="1734">
        <v>94720</v>
      </c>
      <c r="C3142" s="1994" t="s">
        <v>3806</v>
      </c>
      <c r="D3142" s="1993" t="s">
        <v>28</v>
      </c>
      <c r="E3142" s="2002">
        <f t="shared" si="98"/>
        <v>63.22</v>
      </c>
      <c r="F3142" s="2078">
        <f t="shared" si="99"/>
        <v>94720</v>
      </c>
      <c r="G3142" s="1529"/>
      <c r="H3142" s="2002">
        <v>62.2</v>
      </c>
      <c r="I3142" s="2002">
        <v>63.22</v>
      </c>
      <c r="J3142" s="1992"/>
    </row>
    <row r="3143" spans="2:10" ht="30">
      <c r="B3143" s="1733">
        <v>94721</v>
      </c>
      <c r="C3143" s="2004" t="s">
        <v>3807</v>
      </c>
      <c r="D3143" s="2003" t="s">
        <v>28</v>
      </c>
      <c r="E3143" s="2005">
        <f t="shared" si="98"/>
        <v>91.71</v>
      </c>
      <c r="F3143" s="2078">
        <f t="shared" si="99"/>
        <v>94721</v>
      </c>
      <c r="G3143" s="1529"/>
      <c r="H3143" s="2005">
        <v>90.69</v>
      </c>
      <c r="I3143" s="2005">
        <v>91.71</v>
      </c>
      <c r="J3143" s="1992"/>
    </row>
    <row r="3144" spans="2:10" ht="30">
      <c r="B3144" s="1734">
        <v>94722</v>
      </c>
      <c r="C3144" s="1994" t="s">
        <v>3808</v>
      </c>
      <c r="D3144" s="1993" t="s">
        <v>28</v>
      </c>
      <c r="E3144" s="2002">
        <f t="shared" si="98"/>
        <v>160.16999999999999</v>
      </c>
      <c r="F3144" s="2078">
        <f t="shared" si="99"/>
        <v>94722</v>
      </c>
      <c r="G3144" s="1529"/>
      <c r="H3144" s="2002">
        <v>158.11000000000001</v>
      </c>
      <c r="I3144" s="2002">
        <v>160.16999999999999</v>
      </c>
      <c r="J3144" s="1992"/>
    </row>
    <row r="3145" spans="2:10" ht="30">
      <c r="B3145" s="1733">
        <v>95697</v>
      </c>
      <c r="C3145" s="2004" t="s">
        <v>7949</v>
      </c>
      <c r="D3145" s="2003" t="s">
        <v>28</v>
      </c>
      <c r="E3145" s="2005">
        <f t="shared" si="98"/>
        <v>45.39</v>
      </c>
      <c r="F3145" s="2078">
        <f t="shared" si="99"/>
        <v>95697</v>
      </c>
      <c r="G3145" s="1529"/>
      <c r="H3145" s="2005">
        <v>44.94</v>
      </c>
      <c r="I3145" s="2005">
        <v>45.39</v>
      </c>
      <c r="J3145" s="1992"/>
    </row>
    <row r="3146" spans="2:10">
      <c r="B3146" s="1734">
        <v>96635</v>
      </c>
      <c r="C3146" s="1994" t="s">
        <v>6315</v>
      </c>
      <c r="D3146" s="1993" t="s">
        <v>28</v>
      </c>
      <c r="E3146" s="2002">
        <f t="shared" si="98"/>
        <v>21.04</v>
      </c>
      <c r="F3146" s="2078">
        <f t="shared" si="99"/>
        <v>96635</v>
      </c>
      <c r="G3146" s="1529"/>
      <c r="H3146" s="2002">
        <v>19.579999999999998</v>
      </c>
      <c r="I3146" s="2002">
        <v>21.04</v>
      </c>
      <c r="J3146" s="1992"/>
    </row>
    <row r="3147" spans="2:10">
      <c r="B3147" s="1733">
        <v>96636</v>
      </c>
      <c r="C3147" s="2004" t="s">
        <v>6316</v>
      </c>
      <c r="D3147" s="2003" t="s">
        <v>28</v>
      </c>
      <c r="E3147" s="2005">
        <f t="shared" si="98"/>
        <v>22.32</v>
      </c>
      <c r="F3147" s="2078">
        <f t="shared" si="99"/>
        <v>96636</v>
      </c>
      <c r="G3147" s="1529"/>
      <c r="H3147" s="2005">
        <v>20.74</v>
      </c>
      <c r="I3147" s="2005">
        <v>22.32</v>
      </c>
      <c r="J3147" s="1992"/>
    </row>
    <row r="3148" spans="2:10">
      <c r="B3148" s="1734">
        <v>96644</v>
      </c>
      <c r="C3148" s="1994" t="s">
        <v>6317</v>
      </c>
      <c r="D3148" s="1993" t="s">
        <v>28</v>
      </c>
      <c r="E3148" s="2002">
        <f t="shared" si="98"/>
        <v>13.17</v>
      </c>
      <c r="F3148" s="2078">
        <f t="shared" si="99"/>
        <v>96644</v>
      </c>
      <c r="G3148" s="1529"/>
      <c r="H3148" s="2002">
        <v>12.51</v>
      </c>
      <c r="I3148" s="2002">
        <v>13.17</v>
      </c>
      <c r="J3148" s="1992"/>
    </row>
    <row r="3149" spans="2:10">
      <c r="B3149" s="1733">
        <v>96645</v>
      </c>
      <c r="C3149" s="2004" t="s">
        <v>6318</v>
      </c>
      <c r="D3149" s="2003" t="s">
        <v>28</v>
      </c>
      <c r="E3149" s="2005">
        <f t="shared" si="98"/>
        <v>17.12</v>
      </c>
      <c r="F3149" s="2078">
        <f t="shared" si="99"/>
        <v>96645</v>
      </c>
      <c r="G3149" s="1529"/>
      <c r="H3149" s="2005">
        <v>16.22</v>
      </c>
      <c r="I3149" s="2005">
        <v>17.12</v>
      </c>
      <c r="J3149" s="1992"/>
    </row>
    <row r="3150" spans="2:10">
      <c r="B3150" s="1734">
        <v>96646</v>
      </c>
      <c r="C3150" s="1994" t="s">
        <v>6319</v>
      </c>
      <c r="D3150" s="1993" t="s">
        <v>28</v>
      </c>
      <c r="E3150" s="2002">
        <f t="shared" si="98"/>
        <v>26.6</v>
      </c>
      <c r="F3150" s="2078">
        <f t="shared" si="99"/>
        <v>96646</v>
      </c>
      <c r="G3150" s="1529"/>
      <c r="H3150" s="2002">
        <v>25.19</v>
      </c>
      <c r="I3150" s="2002">
        <v>26.6</v>
      </c>
      <c r="J3150" s="1992"/>
    </row>
    <row r="3151" spans="2:10">
      <c r="B3151" s="1733">
        <v>96647</v>
      </c>
      <c r="C3151" s="2004" t="s">
        <v>6320</v>
      </c>
      <c r="D3151" s="2003" t="s">
        <v>28</v>
      </c>
      <c r="E3151" s="2005">
        <f t="shared" si="98"/>
        <v>11.75</v>
      </c>
      <c r="F3151" s="2078">
        <f t="shared" si="99"/>
        <v>96647</v>
      </c>
      <c r="G3151" s="1529"/>
      <c r="H3151" s="2005">
        <v>11.23</v>
      </c>
      <c r="I3151" s="2005">
        <v>11.75</v>
      </c>
      <c r="J3151" s="1992"/>
    </row>
    <row r="3152" spans="2:10">
      <c r="B3152" s="1734">
        <v>96648</v>
      </c>
      <c r="C3152" s="1994" t="s">
        <v>6321</v>
      </c>
      <c r="D3152" s="1993" t="s">
        <v>28</v>
      </c>
      <c r="E3152" s="2002">
        <f t="shared" si="98"/>
        <v>21.63</v>
      </c>
      <c r="F3152" s="2078">
        <f t="shared" si="99"/>
        <v>96648</v>
      </c>
      <c r="G3152" s="1529"/>
      <c r="H3152" s="2002">
        <v>20.55</v>
      </c>
      <c r="I3152" s="2002">
        <v>21.63</v>
      </c>
      <c r="J3152" s="1992"/>
    </row>
    <row r="3153" spans="2:10">
      <c r="B3153" s="1733">
        <v>96649</v>
      </c>
      <c r="C3153" s="2004" t="s">
        <v>6322</v>
      </c>
      <c r="D3153" s="2003" t="s">
        <v>28</v>
      </c>
      <c r="E3153" s="2005">
        <f t="shared" si="98"/>
        <v>32.11</v>
      </c>
      <c r="F3153" s="2078">
        <f t="shared" si="99"/>
        <v>96649</v>
      </c>
      <c r="G3153" s="1529"/>
      <c r="H3153" s="2005">
        <v>30.41</v>
      </c>
      <c r="I3153" s="2005">
        <v>32.11</v>
      </c>
      <c r="J3153" s="1992"/>
    </row>
    <row r="3154" spans="2:10">
      <c r="B3154" s="1734">
        <v>96668</v>
      </c>
      <c r="C3154" s="1994" t="s">
        <v>6323</v>
      </c>
      <c r="D3154" s="1993" t="s">
        <v>28</v>
      </c>
      <c r="E3154" s="2002">
        <f t="shared" si="98"/>
        <v>7.7</v>
      </c>
      <c r="F3154" s="2078">
        <f t="shared" si="99"/>
        <v>96668</v>
      </c>
      <c r="G3154" s="1529"/>
      <c r="H3154" s="2002">
        <v>7.58</v>
      </c>
      <c r="I3154" s="2002">
        <v>7.7</v>
      </c>
      <c r="J3154" s="1992"/>
    </row>
    <row r="3155" spans="2:10">
      <c r="B3155" s="1733">
        <v>96669</v>
      </c>
      <c r="C3155" s="2004" t="s">
        <v>6324</v>
      </c>
      <c r="D3155" s="2003" t="s">
        <v>28</v>
      </c>
      <c r="E3155" s="2005">
        <f t="shared" si="98"/>
        <v>9.5399999999999991</v>
      </c>
      <c r="F3155" s="2078">
        <f t="shared" si="99"/>
        <v>96669</v>
      </c>
      <c r="G3155" s="1529"/>
      <c r="H3155" s="2005">
        <v>9.41</v>
      </c>
      <c r="I3155" s="2005">
        <v>9.5399999999999991</v>
      </c>
      <c r="J3155" s="1992"/>
    </row>
    <row r="3156" spans="2:10">
      <c r="B3156" s="1734">
        <v>96670</v>
      </c>
      <c r="C3156" s="1994" t="s">
        <v>6325</v>
      </c>
      <c r="D3156" s="1993" t="s">
        <v>28</v>
      </c>
      <c r="E3156" s="2002">
        <f t="shared" si="98"/>
        <v>14.47</v>
      </c>
      <c r="F3156" s="2078">
        <f t="shared" si="99"/>
        <v>96670</v>
      </c>
      <c r="G3156" s="1529"/>
      <c r="H3156" s="2002">
        <v>14.28</v>
      </c>
      <c r="I3156" s="2002">
        <v>14.47</v>
      </c>
      <c r="J3156" s="1992"/>
    </row>
    <row r="3157" spans="2:10">
      <c r="B3157" s="1733">
        <v>96671</v>
      </c>
      <c r="C3157" s="2004" t="s">
        <v>6326</v>
      </c>
      <c r="D3157" s="2003" t="s">
        <v>28</v>
      </c>
      <c r="E3157" s="2005">
        <f t="shared" si="98"/>
        <v>19.440000000000001</v>
      </c>
      <c r="F3157" s="2078">
        <f t="shared" si="99"/>
        <v>96671</v>
      </c>
      <c r="G3157" s="1529"/>
      <c r="H3157" s="2005">
        <v>19.16</v>
      </c>
      <c r="I3157" s="2005">
        <v>19.440000000000001</v>
      </c>
      <c r="J3157" s="1992"/>
    </row>
    <row r="3158" spans="2:10">
      <c r="B3158" s="1734">
        <v>96672</v>
      </c>
      <c r="C3158" s="1994" t="s">
        <v>6327</v>
      </c>
      <c r="D3158" s="1993" t="s">
        <v>28</v>
      </c>
      <c r="E3158" s="2002">
        <f t="shared" si="98"/>
        <v>28.57</v>
      </c>
      <c r="F3158" s="2078">
        <f t="shared" si="99"/>
        <v>96672</v>
      </c>
      <c r="G3158" s="1529"/>
      <c r="H3158" s="2002">
        <v>28.14</v>
      </c>
      <c r="I3158" s="2002">
        <v>28.57</v>
      </c>
      <c r="J3158" s="1992"/>
    </row>
    <row r="3159" spans="2:10">
      <c r="B3159" s="1733">
        <v>96673</v>
      </c>
      <c r="C3159" s="2004" t="s">
        <v>6328</v>
      </c>
      <c r="D3159" s="2003" t="s">
        <v>28</v>
      </c>
      <c r="E3159" s="2005">
        <f t="shared" si="98"/>
        <v>46.45</v>
      </c>
      <c r="F3159" s="2078">
        <f t="shared" si="99"/>
        <v>96673</v>
      </c>
      <c r="G3159" s="1529"/>
      <c r="H3159" s="2005">
        <v>45.85</v>
      </c>
      <c r="I3159" s="2005">
        <v>46.45</v>
      </c>
      <c r="J3159" s="1992"/>
    </row>
    <row r="3160" spans="2:10">
      <c r="B3160" s="1734">
        <v>96674</v>
      </c>
      <c r="C3160" s="1994" t="s">
        <v>6329</v>
      </c>
      <c r="D3160" s="1993" t="s">
        <v>28</v>
      </c>
      <c r="E3160" s="2002">
        <f t="shared" si="98"/>
        <v>65.290000000000006</v>
      </c>
      <c r="F3160" s="2078">
        <f t="shared" si="99"/>
        <v>96674</v>
      </c>
      <c r="G3160" s="1529"/>
      <c r="H3160" s="2002">
        <v>64.44</v>
      </c>
      <c r="I3160" s="2002">
        <v>65.290000000000006</v>
      </c>
      <c r="J3160" s="1992"/>
    </row>
    <row r="3161" spans="2:10">
      <c r="B3161" s="1733">
        <v>96675</v>
      </c>
      <c r="C3161" s="2004" t="s">
        <v>6330</v>
      </c>
      <c r="D3161" s="2003" t="s">
        <v>28</v>
      </c>
      <c r="E3161" s="2005">
        <f t="shared" si="98"/>
        <v>112.99</v>
      </c>
      <c r="F3161" s="2078">
        <f t="shared" si="99"/>
        <v>96675</v>
      </c>
      <c r="G3161" s="1529"/>
      <c r="H3161" s="2005">
        <v>111.72</v>
      </c>
      <c r="I3161" s="2005">
        <v>112.99</v>
      </c>
      <c r="J3161" s="1992"/>
    </row>
    <row r="3162" spans="2:10">
      <c r="B3162" s="1734">
        <v>96676</v>
      </c>
      <c r="C3162" s="1994" t="s">
        <v>6331</v>
      </c>
      <c r="D3162" s="1993" t="s">
        <v>28</v>
      </c>
      <c r="E3162" s="2002">
        <f t="shared" si="98"/>
        <v>7.66</v>
      </c>
      <c r="F3162" s="2078">
        <f t="shared" si="99"/>
        <v>96676</v>
      </c>
      <c r="G3162" s="1529"/>
      <c r="H3162" s="2002">
        <v>7.55</v>
      </c>
      <c r="I3162" s="2002">
        <v>7.66</v>
      </c>
      <c r="J3162" s="1992"/>
    </row>
    <row r="3163" spans="2:10">
      <c r="B3163" s="1733">
        <v>96677</v>
      </c>
      <c r="C3163" s="2004" t="s">
        <v>6332</v>
      </c>
      <c r="D3163" s="2003" t="s">
        <v>28</v>
      </c>
      <c r="E3163" s="2005">
        <f t="shared" si="98"/>
        <v>12.59</v>
      </c>
      <c r="F3163" s="2078">
        <f t="shared" si="99"/>
        <v>96677</v>
      </c>
      <c r="G3163" s="1529"/>
      <c r="H3163" s="2005">
        <v>12.42</v>
      </c>
      <c r="I3163" s="2005">
        <v>12.59</v>
      </c>
      <c r="J3163" s="1992"/>
    </row>
    <row r="3164" spans="2:10">
      <c r="B3164" s="1734">
        <v>96678</v>
      </c>
      <c r="C3164" s="1994" t="s">
        <v>6333</v>
      </c>
      <c r="D3164" s="1993" t="s">
        <v>28</v>
      </c>
      <c r="E3164" s="2002">
        <f t="shared" si="98"/>
        <v>17.510000000000002</v>
      </c>
      <c r="F3164" s="2078">
        <f t="shared" si="99"/>
        <v>96678</v>
      </c>
      <c r="G3164" s="1529"/>
      <c r="H3164" s="2002">
        <v>17.29</v>
      </c>
      <c r="I3164" s="2002">
        <v>17.510000000000002</v>
      </c>
      <c r="J3164" s="1992"/>
    </row>
    <row r="3165" spans="2:10">
      <c r="B3165" s="1733">
        <v>96679</v>
      </c>
      <c r="C3165" s="2004" t="s">
        <v>6334</v>
      </c>
      <c r="D3165" s="2003" t="s">
        <v>28</v>
      </c>
      <c r="E3165" s="2005">
        <f t="shared" si="98"/>
        <v>25.57</v>
      </c>
      <c r="F3165" s="2078">
        <f t="shared" si="99"/>
        <v>96679</v>
      </c>
      <c r="G3165" s="1529"/>
      <c r="H3165" s="2005">
        <v>25.23</v>
      </c>
      <c r="I3165" s="2005">
        <v>25.57</v>
      </c>
      <c r="J3165" s="1992"/>
    </row>
    <row r="3166" spans="2:10">
      <c r="B3166" s="1734">
        <v>96680</v>
      </c>
      <c r="C3166" s="1994" t="s">
        <v>6335</v>
      </c>
      <c r="D3166" s="1993" t="s">
        <v>28</v>
      </c>
      <c r="E3166" s="2002">
        <f t="shared" si="98"/>
        <v>34.58</v>
      </c>
      <c r="F3166" s="2078">
        <f t="shared" si="99"/>
        <v>96680</v>
      </c>
      <c r="G3166" s="1529"/>
      <c r="H3166" s="2002">
        <v>34.07</v>
      </c>
      <c r="I3166" s="2002">
        <v>34.58</v>
      </c>
      <c r="J3166" s="1992"/>
    </row>
    <row r="3167" spans="2:10">
      <c r="B3167" s="1733">
        <v>96681</v>
      </c>
      <c r="C3167" s="2004" t="s">
        <v>6336</v>
      </c>
      <c r="D3167" s="2003" t="s">
        <v>28</v>
      </c>
      <c r="E3167" s="2005">
        <f t="shared" si="98"/>
        <v>64.02</v>
      </c>
      <c r="F3167" s="2078">
        <f t="shared" si="99"/>
        <v>96681</v>
      </c>
      <c r="G3167" s="1529"/>
      <c r="H3167" s="2005">
        <v>63.29</v>
      </c>
      <c r="I3167" s="2005">
        <v>64.02</v>
      </c>
      <c r="J3167" s="1992"/>
    </row>
    <row r="3168" spans="2:10">
      <c r="B3168" s="1734">
        <v>96682</v>
      </c>
      <c r="C3168" s="1994" t="s">
        <v>6337</v>
      </c>
      <c r="D3168" s="1993" t="s">
        <v>28</v>
      </c>
      <c r="E3168" s="2002">
        <f t="shared" si="98"/>
        <v>94.31</v>
      </c>
      <c r="F3168" s="2078">
        <f t="shared" si="99"/>
        <v>96682</v>
      </c>
      <c r="G3168" s="1529"/>
      <c r="H3168" s="2002">
        <v>93.29</v>
      </c>
      <c r="I3168" s="2002">
        <v>94.31</v>
      </c>
      <c r="J3168" s="1992"/>
    </row>
    <row r="3169" spans="2:10">
      <c r="B3169" s="1733">
        <v>96683</v>
      </c>
      <c r="C3169" s="2004" t="s">
        <v>6338</v>
      </c>
      <c r="D3169" s="2003" t="s">
        <v>28</v>
      </c>
      <c r="E3169" s="2005">
        <f t="shared" si="98"/>
        <v>129.38999999999999</v>
      </c>
      <c r="F3169" s="2078">
        <f t="shared" si="99"/>
        <v>96683</v>
      </c>
      <c r="G3169" s="1529"/>
      <c r="H3169" s="2005">
        <v>127.87</v>
      </c>
      <c r="I3169" s="2005">
        <v>129.38999999999999</v>
      </c>
      <c r="J3169" s="1992"/>
    </row>
    <row r="3170" spans="2:10" ht="30">
      <c r="B3170" s="1734">
        <v>96718</v>
      </c>
      <c r="C3170" s="1994" t="s">
        <v>6339</v>
      </c>
      <c r="D3170" s="1993" t="s">
        <v>28</v>
      </c>
      <c r="E3170" s="2002">
        <f t="shared" si="98"/>
        <v>4.93</v>
      </c>
      <c r="F3170" s="2078">
        <f t="shared" si="99"/>
        <v>96718</v>
      </c>
      <c r="G3170" s="1529"/>
      <c r="H3170" s="2002">
        <v>4.9000000000000004</v>
      </c>
      <c r="I3170" s="2002">
        <v>4.93</v>
      </c>
      <c r="J3170" s="1992"/>
    </row>
    <row r="3171" spans="2:10" ht="30">
      <c r="B3171" s="1733">
        <v>96719</v>
      </c>
      <c r="C3171" s="2004" t="s">
        <v>6340</v>
      </c>
      <c r="D3171" s="2003" t="s">
        <v>28</v>
      </c>
      <c r="E3171" s="2005">
        <f t="shared" si="98"/>
        <v>11.02</v>
      </c>
      <c r="F3171" s="2078">
        <f t="shared" si="99"/>
        <v>96719</v>
      </c>
      <c r="G3171" s="1529"/>
      <c r="H3171" s="2005">
        <v>10.56</v>
      </c>
      <c r="I3171" s="2005">
        <v>11.02</v>
      </c>
      <c r="J3171" s="1992"/>
    </row>
    <row r="3172" spans="2:10" ht="30">
      <c r="B3172" s="1734">
        <v>96720</v>
      </c>
      <c r="C3172" s="1994" t="s">
        <v>6341</v>
      </c>
      <c r="D3172" s="1993" t="s">
        <v>28</v>
      </c>
      <c r="E3172" s="2002">
        <f t="shared" si="98"/>
        <v>13.33</v>
      </c>
      <c r="F3172" s="2078">
        <f t="shared" si="99"/>
        <v>96720</v>
      </c>
      <c r="G3172" s="1529"/>
      <c r="H3172" s="2002">
        <v>12.78</v>
      </c>
      <c r="I3172" s="2002">
        <v>13.33</v>
      </c>
      <c r="J3172" s="1992"/>
    </row>
    <row r="3173" spans="2:10" ht="30">
      <c r="B3173" s="1733">
        <v>96721</v>
      </c>
      <c r="C3173" s="2004" t="s">
        <v>6342</v>
      </c>
      <c r="D3173" s="2003" t="s">
        <v>28</v>
      </c>
      <c r="E3173" s="2005">
        <f t="shared" si="98"/>
        <v>17.47</v>
      </c>
      <c r="F3173" s="2078">
        <f t="shared" si="99"/>
        <v>96721</v>
      </c>
      <c r="G3173" s="1529"/>
      <c r="H3173" s="2005">
        <v>16.920000000000002</v>
      </c>
      <c r="I3173" s="2005">
        <v>17.47</v>
      </c>
      <c r="J3173" s="1992"/>
    </row>
    <row r="3174" spans="2:10" ht="30">
      <c r="B3174" s="1734">
        <v>96722</v>
      </c>
      <c r="C3174" s="1994" t="s">
        <v>6343</v>
      </c>
      <c r="D3174" s="1993" t="s">
        <v>28</v>
      </c>
      <c r="E3174" s="2002">
        <f t="shared" si="98"/>
        <v>24.09</v>
      </c>
      <c r="F3174" s="2078">
        <f t="shared" si="99"/>
        <v>96722</v>
      </c>
      <c r="G3174" s="1529"/>
      <c r="H3174" s="2002">
        <v>23.25</v>
      </c>
      <c r="I3174" s="2002">
        <v>24.09</v>
      </c>
      <c r="J3174" s="1992"/>
    </row>
    <row r="3175" spans="2:10" ht="30">
      <c r="B3175" s="1733">
        <v>96723</v>
      </c>
      <c r="C3175" s="2004" t="s">
        <v>6344</v>
      </c>
      <c r="D3175" s="2003" t="s">
        <v>28</v>
      </c>
      <c r="E3175" s="2005">
        <f t="shared" si="98"/>
        <v>31.32</v>
      </c>
      <c r="F3175" s="2078">
        <f t="shared" si="99"/>
        <v>96723</v>
      </c>
      <c r="G3175" s="1529"/>
      <c r="H3175" s="2005">
        <v>30.48</v>
      </c>
      <c r="I3175" s="2005">
        <v>31.32</v>
      </c>
      <c r="J3175" s="1992"/>
    </row>
    <row r="3176" spans="2:10" ht="30">
      <c r="B3176" s="1734">
        <v>96724</v>
      </c>
      <c r="C3176" s="1994" t="s">
        <v>6345</v>
      </c>
      <c r="D3176" s="1993" t="s">
        <v>28</v>
      </c>
      <c r="E3176" s="2002">
        <f t="shared" si="98"/>
        <v>51.16</v>
      </c>
      <c r="F3176" s="2078">
        <f t="shared" si="99"/>
        <v>96724</v>
      </c>
      <c r="G3176" s="1529"/>
      <c r="H3176" s="2002">
        <v>49.79</v>
      </c>
      <c r="I3176" s="2002">
        <v>51.16</v>
      </c>
      <c r="J3176" s="1992"/>
    </row>
    <row r="3177" spans="2:10" ht="30">
      <c r="B3177" s="1733">
        <v>96725</v>
      </c>
      <c r="C3177" s="2004" t="s">
        <v>6346</v>
      </c>
      <c r="D3177" s="2003" t="s">
        <v>28</v>
      </c>
      <c r="E3177" s="2005">
        <f t="shared" si="98"/>
        <v>66.27</v>
      </c>
      <c r="F3177" s="2078">
        <f t="shared" si="99"/>
        <v>96725</v>
      </c>
      <c r="G3177" s="1529"/>
      <c r="H3177" s="2005">
        <v>64.900000000000006</v>
      </c>
      <c r="I3177" s="2005">
        <v>66.27</v>
      </c>
      <c r="J3177" s="1992"/>
    </row>
    <row r="3178" spans="2:10" ht="30">
      <c r="B3178" s="1734">
        <v>96726</v>
      </c>
      <c r="C3178" s="1994" t="s">
        <v>6347</v>
      </c>
      <c r="D3178" s="1993" t="s">
        <v>28</v>
      </c>
      <c r="E3178" s="2002">
        <f t="shared" si="98"/>
        <v>107.87</v>
      </c>
      <c r="F3178" s="2078">
        <f t="shared" si="99"/>
        <v>96726</v>
      </c>
      <c r="G3178" s="1529"/>
      <c r="H3178" s="2002">
        <v>105.7</v>
      </c>
      <c r="I3178" s="2002">
        <v>107.87</v>
      </c>
      <c r="J3178" s="1992"/>
    </row>
    <row r="3179" spans="2:10" ht="30">
      <c r="B3179" s="1733">
        <v>96727</v>
      </c>
      <c r="C3179" s="2004" t="s">
        <v>6348</v>
      </c>
      <c r="D3179" s="2003" t="s">
        <v>28</v>
      </c>
      <c r="E3179" s="2005">
        <f t="shared" si="98"/>
        <v>9.77</v>
      </c>
      <c r="F3179" s="2078">
        <f t="shared" si="99"/>
        <v>96727</v>
      </c>
      <c r="G3179" s="1529"/>
      <c r="H3179" s="2005">
        <v>9.25</v>
      </c>
      <c r="I3179" s="2005">
        <v>9.77</v>
      </c>
      <c r="J3179" s="1992"/>
    </row>
    <row r="3180" spans="2:10" ht="30">
      <c r="B3180" s="1734">
        <v>96728</v>
      </c>
      <c r="C3180" s="1994" t="s">
        <v>6349</v>
      </c>
      <c r="D3180" s="1993" t="s">
        <v>28</v>
      </c>
      <c r="E3180" s="2002">
        <f t="shared" si="98"/>
        <v>11.45</v>
      </c>
      <c r="F3180" s="2078">
        <f t="shared" si="99"/>
        <v>96728</v>
      </c>
      <c r="G3180" s="1529"/>
      <c r="H3180" s="2002">
        <v>10.93</v>
      </c>
      <c r="I3180" s="2002">
        <v>11.45</v>
      </c>
      <c r="J3180" s="1992"/>
    </row>
    <row r="3181" spans="2:10" ht="30">
      <c r="B3181" s="1733">
        <v>96729</v>
      </c>
      <c r="C3181" s="2004" t="s">
        <v>6350</v>
      </c>
      <c r="D3181" s="2003" t="s">
        <v>28</v>
      </c>
      <c r="E3181" s="2005">
        <f t="shared" si="98"/>
        <v>17.04</v>
      </c>
      <c r="F3181" s="2078">
        <f t="shared" si="99"/>
        <v>96729</v>
      </c>
      <c r="G3181" s="1529"/>
      <c r="H3181" s="2005">
        <v>16.39</v>
      </c>
      <c r="I3181" s="2005">
        <v>17.04</v>
      </c>
      <c r="J3181" s="1992"/>
    </row>
    <row r="3182" spans="2:10" ht="30">
      <c r="B3182" s="1734">
        <v>96730</v>
      </c>
      <c r="C3182" s="1994" t="s">
        <v>6351</v>
      </c>
      <c r="D3182" s="1993" t="s">
        <v>28</v>
      </c>
      <c r="E3182" s="2002">
        <f t="shared" si="98"/>
        <v>21.1</v>
      </c>
      <c r="F3182" s="2078">
        <f t="shared" si="99"/>
        <v>96730</v>
      </c>
      <c r="G3182" s="1529"/>
      <c r="H3182" s="2002">
        <v>20.45</v>
      </c>
      <c r="I3182" s="2002">
        <v>21.1</v>
      </c>
      <c r="J3182" s="1992"/>
    </row>
    <row r="3183" spans="2:10" ht="30">
      <c r="B3183" s="1733">
        <v>96731</v>
      </c>
      <c r="C3183" s="2004" t="s">
        <v>6352</v>
      </c>
      <c r="D3183" s="2003" t="s">
        <v>28</v>
      </c>
      <c r="E3183" s="2005">
        <f t="shared" si="98"/>
        <v>30.98</v>
      </c>
      <c r="F3183" s="2078">
        <f t="shared" si="99"/>
        <v>96731</v>
      </c>
      <c r="G3183" s="1529"/>
      <c r="H3183" s="2005">
        <v>29.97</v>
      </c>
      <c r="I3183" s="2005">
        <v>30.98</v>
      </c>
      <c r="J3183" s="1992"/>
    </row>
    <row r="3184" spans="2:10" ht="30">
      <c r="B3184" s="1734">
        <v>96732</v>
      </c>
      <c r="C3184" s="1994" t="s">
        <v>6353</v>
      </c>
      <c r="D3184" s="1993" t="s">
        <v>28</v>
      </c>
      <c r="E3184" s="2002">
        <f t="shared" si="98"/>
        <v>37.840000000000003</v>
      </c>
      <c r="F3184" s="2078">
        <f t="shared" si="99"/>
        <v>96732</v>
      </c>
      <c r="G3184" s="1529"/>
      <c r="H3184" s="2002">
        <v>36.83</v>
      </c>
      <c r="I3184" s="2002">
        <v>37.840000000000003</v>
      </c>
      <c r="J3184" s="1992"/>
    </row>
    <row r="3185" spans="2:10" ht="30">
      <c r="B3185" s="1733">
        <v>96733</v>
      </c>
      <c r="C3185" s="2004" t="s">
        <v>6354</v>
      </c>
      <c r="D3185" s="2003" t="s">
        <v>28</v>
      </c>
      <c r="E3185" s="2005">
        <f t="shared" si="98"/>
        <v>69.05</v>
      </c>
      <c r="F3185" s="2078">
        <f t="shared" si="99"/>
        <v>96733</v>
      </c>
      <c r="G3185" s="1529"/>
      <c r="H3185" s="2005">
        <v>67.39</v>
      </c>
      <c r="I3185" s="2005">
        <v>69.05</v>
      </c>
      <c r="J3185" s="1992"/>
    </row>
    <row r="3186" spans="2:10" ht="30">
      <c r="B3186" s="1734">
        <v>96734</v>
      </c>
      <c r="C3186" s="1994" t="s">
        <v>6355</v>
      </c>
      <c r="D3186" s="1993" t="s">
        <v>28</v>
      </c>
      <c r="E3186" s="2002">
        <f t="shared" si="98"/>
        <v>94.34</v>
      </c>
      <c r="F3186" s="2078">
        <f t="shared" si="99"/>
        <v>96734</v>
      </c>
      <c r="G3186" s="1529"/>
      <c r="H3186" s="2002">
        <v>92.68</v>
      </c>
      <c r="I3186" s="2002">
        <v>94.34</v>
      </c>
      <c r="J3186" s="1992"/>
    </row>
    <row r="3187" spans="2:10" ht="30">
      <c r="B3187" s="1733">
        <v>96735</v>
      </c>
      <c r="C3187" s="2004" t="s">
        <v>6356</v>
      </c>
      <c r="D3187" s="2003" t="s">
        <v>28</v>
      </c>
      <c r="E3187" s="2005">
        <f t="shared" si="98"/>
        <v>124.09</v>
      </c>
      <c r="F3187" s="2078">
        <f t="shared" si="99"/>
        <v>96735</v>
      </c>
      <c r="G3187" s="1529"/>
      <c r="H3187" s="2005">
        <v>121.49</v>
      </c>
      <c r="I3187" s="2005">
        <v>124.09</v>
      </c>
      <c r="J3187" s="1992"/>
    </row>
    <row r="3188" spans="2:10">
      <c r="B3188" s="1734">
        <v>96794</v>
      </c>
      <c r="C3188" s="1994" t="s">
        <v>6357</v>
      </c>
      <c r="D3188" s="1993" t="s">
        <v>28</v>
      </c>
      <c r="E3188" s="2002">
        <f t="shared" si="98"/>
        <v>6.94</v>
      </c>
      <c r="F3188" s="2078">
        <f t="shared" si="99"/>
        <v>96794</v>
      </c>
      <c r="G3188" s="1529"/>
      <c r="H3188" s="2002">
        <v>6.7</v>
      </c>
      <c r="I3188" s="2002">
        <v>6.94</v>
      </c>
      <c r="J3188" s="1992"/>
    </row>
    <row r="3189" spans="2:10">
      <c r="B3189" s="1733">
        <v>96795</v>
      </c>
      <c r="C3189" s="2004" t="s">
        <v>6358</v>
      </c>
      <c r="D3189" s="2003" t="s">
        <v>28</v>
      </c>
      <c r="E3189" s="2005">
        <f t="shared" si="98"/>
        <v>8.82</v>
      </c>
      <c r="F3189" s="2078">
        <f t="shared" si="99"/>
        <v>96795</v>
      </c>
      <c r="G3189" s="1529"/>
      <c r="H3189" s="2005">
        <v>8.5500000000000007</v>
      </c>
      <c r="I3189" s="2005">
        <v>8.82</v>
      </c>
      <c r="J3189" s="1992"/>
    </row>
    <row r="3190" spans="2:10">
      <c r="B3190" s="1734">
        <v>96796</v>
      </c>
      <c r="C3190" s="1994" t="s">
        <v>6359</v>
      </c>
      <c r="D3190" s="1993" t="s">
        <v>28</v>
      </c>
      <c r="E3190" s="2002">
        <f t="shared" si="98"/>
        <v>12.33</v>
      </c>
      <c r="F3190" s="2078">
        <f t="shared" si="99"/>
        <v>96796</v>
      </c>
      <c r="G3190" s="1529"/>
      <c r="H3190" s="2002">
        <v>12.01</v>
      </c>
      <c r="I3190" s="2002">
        <v>12.33</v>
      </c>
      <c r="J3190" s="1992"/>
    </row>
    <row r="3191" spans="2:10">
      <c r="B3191" s="1733">
        <v>96797</v>
      </c>
      <c r="C3191" s="2004" t="s">
        <v>6360</v>
      </c>
      <c r="D3191" s="2003" t="s">
        <v>28</v>
      </c>
      <c r="E3191" s="2005">
        <f t="shared" si="98"/>
        <v>18.61</v>
      </c>
      <c r="F3191" s="2078">
        <f t="shared" si="99"/>
        <v>96797</v>
      </c>
      <c r="G3191" s="1529"/>
      <c r="H3191" s="2005">
        <v>18.21</v>
      </c>
      <c r="I3191" s="2005">
        <v>18.61</v>
      </c>
      <c r="J3191" s="1992"/>
    </row>
    <row r="3192" spans="2:10">
      <c r="B3192" s="1734">
        <v>96798</v>
      </c>
      <c r="C3192" s="1994" t="s">
        <v>6361</v>
      </c>
      <c r="D3192" s="1993" t="s">
        <v>28</v>
      </c>
      <c r="E3192" s="2002">
        <f t="shared" si="98"/>
        <v>7.05</v>
      </c>
      <c r="F3192" s="2078">
        <f t="shared" si="99"/>
        <v>96798</v>
      </c>
      <c r="G3192" s="1529"/>
      <c r="H3192" s="2002">
        <v>6.81</v>
      </c>
      <c r="I3192" s="2002">
        <v>7.05</v>
      </c>
      <c r="J3192" s="1992"/>
    </row>
    <row r="3193" spans="2:10">
      <c r="B3193" s="1733">
        <v>96799</v>
      </c>
      <c r="C3193" s="2004" t="s">
        <v>6362</v>
      </c>
      <c r="D3193" s="2003" t="s">
        <v>28</v>
      </c>
      <c r="E3193" s="2005">
        <f t="shared" si="98"/>
        <v>9.44</v>
      </c>
      <c r="F3193" s="2078">
        <f t="shared" si="99"/>
        <v>96799</v>
      </c>
      <c r="G3193" s="1529"/>
      <c r="H3193" s="2005">
        <v>9.11</v>
      </c>
      <c r="I3193" s="2005">
        <v>9.44</v>
      </c>
      <c r="J3193" s="1992"/>
    </row>
    <row r="3194" spans="2:10">
      <c r="B3194" s="1734">
        <v>96800</v>
      </c>
      <c r="C3194" s="1994" t="s">
        <v>6363</v>
      </c>
      <c r="D3194" s="1993" t="s">
        <v>28</v>
      </c>
      <c r="E3194" s="2002">
        <f t="shared" si="98"/>
        <v>13.61</v>
      </c>
      <c r="F3194" s="2078">
        <f t="shared" si="99"/>
        <v>96800</v>
      </c>
      <c r="G3194" s="1529"/>
      <c r="H3194" s="2002">
        <v>13.15</v>
      </c>
      <c r="I3194" s="2002">
        <v>13.61</v>
      </c>
      <c r="J3194" s="1992"/>
    </row>
    <row r="3195" spans="2:10">
      <c r="B3195" s="1733">
        <v>96801</v>
      </c>
      <c r="C3195" s="2004" t="s">
        <v>6364</v>
      </c>
      <c r="D3195" s="2003" t="s">
        <v>28</v>
      </c>
      <c r="E3195" s="2005">
        <f t="shared" si="98"/>
        <v>20.83</v>
      </c>
      <c r="F3195" s="2078">
        <f t="shared" si="99"/>
        <v>96801</v>
      </c>
      <c r="G3195" s="1529"/>
      <c r="H3195" s="2005">
        <v>20.2</v>
      </c>
      <c r="I3195" s="2005">
        <v>20.83</v>
      </c>
      <c r="J3195" s="1992"/>
    </row>
    <row r="3196" spans="2:10" ht="30">
      <c r="B3196" s="1734">
        <v>97327</v>
      </c>
      <c r="C3196" s="1994" t="s">
        <v>8257</v>
      </c>
      <c r="D3196" s="1993" t="s">
        <v>28</v>
      </c>
      <c r="E3196" s="2002">
        <f t="shared" si="98"/>
        <v>15.45</v>
      </c>
      <c r="F3196" s="2078">
        <f t="shared" si="99"/>
        <v>97327</v>
      </c>
      <c r="G3196" s="1529"/>
      <c r="H3196" s="2002">
        <v>15.27</v>
      </c>
      <c r="I3196" s="2002">
        <v>15.45</v>
      </c>
      <c r="J3196" s="1992"/>
    </row>
    <row r="3197" spans="2:10" ht="30">
      <c r="B3197" s="1733">
        <v>97328</v>
      </c>
      <c r="C3197" s="2004" t="s">
        <v>8258</v>
      </c>
      <c r="D3197" s="2003" t="s">
        <v>28</v>
      </c>
      <c r="E3197" s="2005">
        <f t="shared" si="98"/>
        <v>26.95</v>
      </c>
      <c r="F3197" s="2078">
        <f t="shared" si="99"/>
        <v>97328</v>
      </c>
      <c r="G3197" s="1529"/>
      <c r="H3197" s="2005">
        <v>26.75</v>
      </c>
      <c r="I3197" s="2005">
        <v>26.95</v>
      </c>
      <c r="J3197" s="1992"/>
    </row>
    <row r="3198" spans="2:10" ht="30">
      <c r="B3198" s="1734">
        <v>97329</v>
      </c>
      <c r="C3198" s="1994" t="s">
        <v>8259</v>
      </c>
      <c r="D3198" s="1993" t="s">
        <v>28</v>
      </c>
      <c r="E3198" s="2002">
        <f t="shared" si="98"/>
        <v>22.95</v>
      </c>
      <c r="F3198" s="2078">
        <f t="shared" si="99"/>
        <v>97329</v>
      </c>
      <c r="G3198" s="1529"/>
      <c r="H3198" s="2002">
        <v>22.73</v>
      </c>
      <c r="I3198" s="2002">
        <v>22.95</v>
      </c>
      <c r="J3198" s="1992"/>
    </row>
    <row r="3199" spans="2:10" ht="30">
      <c r="B3199" s="1733">
        <v>97330</v>
      </c>
      <c r="C3199" s="2004" t="s">
        <v>8260</v>
      </c>
      <c r="D3199" s="2003" t="s">
        <v>28</v>
      </c>
      <c r="E3199" s="2005">
        <f t="shared" si="98"/>
        <v>43.86</v>
      </c>
      <c r="F3199" s="2078">
        <f t="shared" si="99"/>
        <v>97330</v>
      </c>
      <c r="G3199" s="1529"/>
      <c r="H3199" s="2005">
        <v>43.62</v>
      </c>
      <c r="I3199" s="2005">
        <v>43.86</v>
      </c>
      <c r="J3199" s="1992"/>
    </row>
    <row r="3200" spans="2:10" ht="30">
      <c r="B3200" s="1734">
        <v>97331</v>
      </c>
      <c r="C3200" s="1994" t="s">
        <v>8261</v>
      </c>
      <c r="D3200" s="1993" t="s">
        <v>28</v>
      </c>
      <c r="E3200" s="2002">
        <f t="shared" si="98"/>
        <v>15.7</v>
      </c>
      <c r="F3200" s="2078">
        <f t="shared" si="99"/>
        <v>97331</v>
      </c>
      <c r="G3200" s="1529"/>
      <c r="H3200" s="2002">
        <v>15.48</v>
      </c>
      <c r="I3200" s="2002">
        <v>15.7</v>
      </c>
      <c r="J3200" s="1992"/>
    </row>
    <row r="3201" spans="2:10" ht="30">
      <c r="B3201" s="1733">
        <v>97332</v>
      </c>
      <c r="C3201" s="2004" t="s">
        <v>8262</v>
      </c>
      <c r="D3201" s="2003" t="s">
        <v>28</v>
      </c>
      <c r="E3201" s="2005">
        <f t="shared" si="98"/>
        <v>27.24</v>
      </c>
      <c r="F3201" s="2078">
        <f t="shared" si="99"/>
        <v>97332</v>
      </c>
      <c r="G3201" s="1529"/>
      <c r="H3201" s="2005">
        <v>27</v>
      </c>
      <c r="I3201" s="2005">
        <v>27.24</v>
      </c>
      <c r="J3201" s="1992"/>
    </row>
    <row r="3202" spans="2:10" ht="30">
      <c r="B3202" s="1734">
        <v>97333</v>
      </c>
      <c r="C3202" s="1994" t="s">
        <v>8263</v>
      </c>
      <c r="D3202" s="1993" t="s">
        <v>28</v>
      </c>
      <c r="E3202" s="2002">
        <f t="shared" si="98"/>
        <v>33.71</v>
      </c>
      <c r="F3202" s="2078">
        <f t="shared" si="99"/>
        <v>97333</v>
      </c>
      <c r="G3202" s="1529"/>
      <c r="H3202" s="2002">
        <v>33.450000000000003</v>
      </c>
      <c r="I3202" s="2002">
        <v>33.71</v>
      </c>
      <c r="J3202" s="1992"/>
    </row>
    <row r="3203" spans="2:10" ht="30">
      <c r="B3203" s="1733">
        <v>97334</v>
      </c>
      <c r="C3203" s="2004" t="s">
        <v>8264</v>
      </c>
      <c r="D3203" s="2003" t="s">
        <v>28</v>
      </c>
      <c r="E3203" s="2005">
        <f t="shared" ref="E3203:E3266" si="100">IF($K$2=$H$1,H3203,I3203)</f>
        <v>40.9</v>
      </c>
      <c r="F3203" s="2078">
        <f t="shared" ref="F3203:F3266" si="101">IF(LEN($B3203)=7,CONCATENATE(MID($B3203,1,6),"00",RIGHT($B3203,1)),IF(LEN($B3203)=8,CONCATENATE(MID($B3203,1,6),"0",RIGHT($B3203,2)),$B3203))</f>
        <v>97334</v>
      </c>
      <c r="G3203" s="1529"/>
      <c r="H3203" s="2005">
        <v>40.630000000000003</v>
      </c>
      <c r="I3203" s="2005">
        <v>40.9</v>
      </c>
      <c r="J3203" s="1992"/>
    </row>
    <row r="3204" spans="2:10" ht="30">
      <c r="B3204" s="1734">
        <v>97335</v>
      </c>
      <c r="C3204" s="1994" t="s">
        <v>8265</v>
      </c>
      <c r="D3204" s="1993" t="s">
        <v>28</v>
      </c>
      <c r="E3204" s="2002">
        <f t="shared" si="100"/>
        <v>39.6</v>
      </c>
      <c r="F3204" s="2078">
        <f t="shared" si="101"/>
        <v>97335</v>
      </c>
      <c r="G3204" s="1529"/>
      <c r="H3204" s="2002">
        <v>39.43</v>
      </c>
      <c r="I3204" s="2002">
        <v>39.6</v>
      </c>
      <c r="J3204" s="1992"/>
    </row>
    <row r="3205" spans="2:10" ht="30">
      <c r="B3205" s="1733">
        <v>97336</v>
      </c>
      <c r="C3205" s="2004" t="s">
        <v>8266</v>
      </c>
      <c r="D3205" s="2003" t="s">
        <v>28</v>
      </c>
      <c r="E3205" s="2005">
        <f t="shared" si="100"/>
        <v>50.24</v>
      </c>
      <c r="F3205" s="2078">
        <f t="shared" si="101"/>
        <v>97336</v>
      </c>
      <c r="G3205" s="1529"/>
      <c r="H3205" s="2005">
        <v>50.03</v>
      </c>
      <c r="I3205" s="2005">
        <v>50.24</v>
      </c>
      <c r="J3205" s="1992"/>
    </row>
    <row r="3206" spans="2:10" ht="30">
      <c r="B3206" s="1734">
        <v>97337</v>
      </c>
      <c r="C3206" s="1994" t="s">
        <v>8267</v>
      </c>
      <c r="D3206" s="1993" t="s">
        <v>28</v>
      </c>
      <c r="E3206" s="2002">
        <f t="shared" si="100"/>
        <v>75.22</v>
      </c>
      <c r="F3206" s="2078">
        <f t="shared" si="101"/>
        <v>97337</v>
      </c>
      <c r="G3206" s="1529"/>
      <c r="H3206" s="2002">
        <v>74.98</v>
      </c>
      <c r="I3206" s="2002">
        <v>75.22</v>
      </c>
      <c r="J3206" s="1992"/>
    </row>
    <row r="3207" spans="2:10" ht="30">
      <c r="B3207" s="1733">
        <v>97338</v>
      </c>
      <c r="C3207" s="2004" t="s">
        <v>8268</v>
      </c>
      <c r="D3207" s="2003" t="s">
        <v>28</v>
      </c>
      <c r="E3207" s="2005">
        <f t="shared" si="100"/>
        <v>90.39</v>
      </c>
      <c r="F3207" s="2078">
        <f t="shared" si="101"/>
        <v>97338</v>
      </c>
      <c r="G3207" s="1529"/>
      <c r="H3207" s="2005">
        <v>90.11</v>
      </c>
      <c r="I3207" s="2005">
        <v>90.39</v>
      </c>
      <c r="J3207" s="1992"/>
    </row>
    <row r="3208" spans="2:10" ht="30">
      <c r="B3208" s="1734">
        <v>97339</v>
      </c>
      <c r="C3208" s="1994" t="s">
        <v>8269</v>
      </c>
      <c r="D3208" s="1993" t="s">
        <v>28</v>
      </c>
      <c r="E3208" s="2002">
        <f t="shared" si="100"/>
        <v>97.35</v>
      </c>
      <c r="F3208" s="2078">
        <f t="shared" si="101"/>
        <v>97339</v>
      </c>
      <c r="G3208" s="1529"/>
      <c r="H3208" s="2002">
        <v>97.01</v>
      </c>
      <c r="I3208" s="2002">
        <v>97.35</v>
      </c>
      <c r="J3208" s="1992"/>
    </row>
    <row r="3209" spans="2:10" ht="30">
      <c r="B3209" s="1733">
        <v>97340</v>
      </c>
      <c r="C3209" s="2004" t="s">
        <v>8270</v>
      </c>
      <c r="D3209" s="2003" t="s">
        <v>28</v>
      </c>
      <c r="E3209" s="2005">
        <f t="shared" si="100"/>
        <v>97.95</v>
      </c>
      <c r="F3209" s="2078">
        <f t="shared" si="101"/>
        <v>97340</v>
      </c>
      <c r="G3209" s="1529"/>
      <c r="H3209" s="2005">
        <v>97.55</v>
      </c>
      <c r="I3209" s="2005">
        <v>97.95</v>
      </c>
      <c r="J3209" s="1992"/>
    </row>
    <row r="3210" spans="2:10" ht="30">
      <c r="B3210" s="1734">
        <v>97341</v>
      </c>
      <c r="C3210" s="1994" t="s">
        <v>8271</v>
      </c>
      <c r="D3210" s="1993" t="s">
        <v>28</v>
      </c>
      <c r="E3210" s="2002">
        <f t="shared" si="100"/>
        <v>27.88</v>
      </c>
      <c r="F3210" s="2078">
        <f t="shared" si="101"/>
        <v>97341</v>
      </c>
      <c r="G3210" s="1529"/>
      <c r="H3210" s="2002">
        <v>27.43</v>
      </c>
      <c r="I3210" s="2002">
        <v>27.88</v>
      </c>
      <c r="J3210" s="1992"/>
    </row>
    <row r="3211" spans="2:10" ht="30">
      <c r="B3211" s="1733">
        <v>97342</v>
      </c>
      <c r="C3211" s="2004" t="s">
        <v>8272</v>
      </c>
      <c r="D3211" s="2003" t="s">
        <v>28</v>
      </c>
      <c r="E3211" s="2005">
        <f t="shared" si="100"/>
        <v>43.04</v>
      </c>
      <c r="F3211" s="2078">
        <f t="shared" si="101"/>
        <v>97342</v>
      </c>
      <c r="G3211" s="1529"/>
      <c r="H3211" s="2005">
        <v>42.53</v>
      </c>
      <c r="I3211" s="2005">
        <v>43.04</v>
      </c>
      <c r="J3211" s="1992"/>
    </row>
    <row r="3212" spans="2:10" ht="30">
      <c r="B3212" s="1734">
        <v>97343</v>
      </c>
      <c r="C3212" s="1994" t="s">
        <v>8273</v>
      </c>
      <c r="D3212" s="1993" t="s">
        <v>28</v>
      </c>
      <c r="E3212" s="2002">
        <f t="shared" si="100"/>
        <v>53.93</v>
      </c>
      <c r="F3212" s="2078">
        <f t="shared" si="101"/>
        <v>97343</v>
      </c>
      <c r="G3212" s="1529"/>
      <c r="H3212" s="2002">
        <v>53.36</v>
      </c>
      <c r="I3212" s="2002">
        <v>53.93</v>
      </c>
      <c r="J3212" s="1992"/>
    </row>
    <row r="3213" spans="2:10" ht="30">
      <c r="B3213" s="1733">
        <v>97344</v>
      </c>
      <c r="C3213" s="2004" t="s">
        <v>8274</v>
      </c>
      <c r="D3213" s="2003" t="s">
        <v>28</v>
      </c>
      <c r="E3213" s="2005">
        <f t="shared" si="100"/>
        <v>35.46</v>
      </c>
      <c r="F3213" s="2078">
        <f t="shared" si="101"/>
        <v>97344</v>
      </c>
      <c r="G3213" s="1529"/>
      <c r="H3213" s="2005">
        <v>34.24</v>
      </c>
      <c r="I3213" s="2005">
        <v>35.46</v>
      </c>
      <c r="J3213" s="1992"/>
    </row>
    <row r="3214" spans="2:10" ht="30">
      <c r="B3214" s="1734">
        <v>97345</v>
      </c>
      <c r="C3214" s="1994" t="s">
        <v>8275</v>
      </c>
      <c r="D3214" s="1993" t="s">
        <v>28</v>
      </c>
      <c r="E3214" s="2002">
        <f t="shared" si="100"/>
        <v>56.07</v>
      </c>
      <c r="F3214" s="2078">
        <f t="shared" si="101"/>
        <v>97345</v>
      </c>
      <c r="G3214" s="1529"/>
      <c r="H3214" s="2002">
        <v>54.24</v>
      </c>
      <c r="I3214" s="2002">
        <v>56.07</v>
      </c>
      <c r="J3214" s="1992"/>
    </row>
    <row r="3215" spans="2:10" ht="30">
      <c r="B3215" s="1733">
        <v>97346</v>
      </c>
      <c r="C3215" s="2004" t="s">
        <v>8276</v>
      </c>
      <c r="D3215" s="2003" t="s">
        <v>28</v>
      </c>
      <c r="E3215" s="2005">
        <f t="shared" si="100"/>
        <v>71.7</v>
      </c>
      <c r="F3215" s="2078">
        <f t="shared" si="101"/>
        <v>97346</v>
      </c>
      <c r="G3215" s="1529"/>
      <c r="H3215" s="2005">
        <v>69.319999999999993</v>
      </c>
      <c r="I3215" s="2005">
        <v>71.7</v>
      </c>
      <c r="J3215" s="1992"/>
    </row>
    <row r="3216" spans="2:10" ht="30">
      <c r="B3216" s="1734">
        <v>97347</v>
      </c>
      <c r="C3216" s="1994" t="s">
        <v>8277</v>
      </c>
      <c r="D3216" s="1993" t="s">
        <v>28</v>
      </c>
      <c r="E3216" s="2002">
        <f t="shared" si="100"/>
        <v>47.56</v>
      </c>
      <c r="F3216" s="2078">
        <f t="shared" si="101"/>
        <v>97347</v>
      </c>
      <c r="G3216" s="1529"/>
      <c r="H3216" s="2002">
        <v>47.39</v>
      </c>
      <c r="I3216" s="2002">
        <v>47.56</v>
      </c>
      <c r="J3216" s="1992"/>
    </row>
    <row r="3217" spans="2:10" ht="30">
      <c r="B3217" s="1733">
        <v>97348</v>
      </c>
      <c r="C3217" s="2004" t="s">
        <v>8278</v>
      </c>
      <c r="D3217" s="2003" t="s">
        <v>28</v>
      </c>
      <c r="E3217" s="2005">
        <f t="shared" si="100"/>
        <v>65.58</v>
      </c>
      <c r="F3217" s="2078">
        <f t="shared" si="101"/>
        <v>97348</v>
      </c>
      <c r="G3217" s="1529"/>
      <c r="H3217" s="2005">
        <v>65.37</v>
      </c>
      <c r="I3217" s="2005">
        <v>65.58</v>
      </c>
      <c r="J3217" s="1992"/>
    </row>
    <row r="3218" spans="2:10" ht="30">
      <c r="B3218" s="1734">
        <v>97349</v>
      </c>
      <c r="C3218" s="1994" t="s">
        <v>8279</v>
      </c>
      <c r="D3218" s="1993" t="s">
        <v>28</v>
      </c>
      <c r="E3218" s="2002">
        <f t="shared" si="100"/>
        <v>94.32</v>
      </c>
      <c r="F3218" s="2078">
        <f t="shared" si="101"/>
        <v>97349</v>
      </c>
      <c r="G3218" s="1529"/>
      <c r="H3218" s="2002">
        <v>94.08</v>
      </c>
      <c r="I3218" s="2002">
        <v>94.32</v>
      </c>
      <c r="J3218" s="1992"/>
    </row>
    <row r="3219" spans="2:10" ht="30">
      <c r="B3219" s="1733">
        <v>97350</v>
      </c>
      <c r="C3219" s="2004" t="s">
        <v>8280</v>
      </c>
      <c r="D3219" s="2003" t="s">
        <v>28</v>
      </c>
      <c r="E3219" s="2005">
        <f t="shared" si="100"/>
        <v>114.46</v>
      </c>
      <c r="F3219" s="2078">
        <f t="shared" si="101"/>
        <v>97350</v>
      </c>
      <c r="G3219" s="1529"/>
      <c r="H3219" s="2005">
        <v>114.18</v>
      </c>
      <c r="I3219" s="2005">
        <v>114.46</v>
      </c>
      <c r="J3219" s="1992"/>
    </row>
    <row r="3220" spans="2:10" ht="30">
      <c r="B3220" s="1734">
        <v>97351</v>
      </c>
      <c r="C3220" s="1994" t="s">
        <v>8281</v>
      </c>
      <c r="D3220" s="1993" t="s">
        <v>28</v>
      </c>
      <c r="E3220" s="2002">
        <f t="shared" si="100"/>
        <v>158.12</v>
      </c>
      <c r="F3220" s="2078">
        <f t="shared" si="101"/>
        <v>97351</v>
      </c>
      <c r="G3220" s="1529"/>
      <c r="H3220" s="2002">
        <v>157.78</v>
      </c>
      <c r="I3220" s="2002">
        <v>158.12</v>
      </c>
      <c r="J3220" s="1992"/>
    </row>
    <row r="3221" spans="2:10" ht="30">
      <c r="B3221" s="1733">
        <v>97352</v>
      </c>
      <c r="C3221" s="2004" t="s">
        <v>8282</v>
      </c>
      <c r="D3221" s="2003" t="s">
        <v>28</v>
      </c>
      <c r="E3221" s="2005">
        <f t="shared" si="100"/>
        <v>204.76</v>
      </c>
      <c r="F3221" s="2078">
        <f t="shared" si="101"/>
        <v>97352</v>
      </c>
      <c r="G3221" s="1529"/>
      <c r="H3221" s="2005">
        <v>204.36</v>
      </c>
      <c r="I3221" s="2005">
        <v>204.76</v>
      </c>
      <c r="J3221" s="1992"/>
    </row>
    <row r="3222" spans="2:10" ht="30">
      <c r="B3222" s="1734">
        <v>97353</v>
      </c>
      <c r="C3222" s="1994" t="s">
        <v>8283</v>
      </c>
      <c r="D3222" s="1993" t="s">
        <v>28</v>
      </c>
      <c r="E3222" s="2002">
        <f t="shared" si="100"/>
        <v>32.6</v>
      </c>
      <c r="F3222" s="2078">
        <f t="shared" si="101"/>
        <v>97353</v>
      </c>
      <c r="G3222" s="1529"/>
      <c r="H3222" s="2002">
        <v>32.15</v>
      </c>
      <c r="I3222" s="2002">
        <v>32.6</v>
      </c>
      <c r="J3222" s="1992"/>
    </row>
    <row r="3223" spans="2:10" ht="30">
      <c r="B3223" s="1733">
        <v>97354</v>
      </c>
      <c r="C3223" s="2004" t="s">
        <v>8284</v>
      </c>
      <c r="D3223" s="2003" t="s">
        <v>28</v>
      </c>
      <c r="E3223" s="2005">
        <f t="shared" si="100"/>
        <v>51</v>
      </c>
      <c r="F3223" s="2078">
        <f t="shared" si="101"/>
        <v>97354</v>
      </c>
      <c r="G3223" s="1529"/>
      <c r="H3223" s="2005">
        <v>50.49</v>
      </c>
      <c r="I3223" s="2005">
        <v>51</v>
      </c>
      <c r="J3223" s="1992"/>
    </row>
    <row r="3224" spans="2:10" ht="30">
      <c r="B3224" s="1734">
        <v>97355</v>
      </c>
      <c r="C3224" s="1994" t="s">
        <v>8285</v>
      </c>
      <c r="D3224" s="1993" t="s">
        <v>28</v>
      </c>
      <c r="E3224" s="2002">
        <f t="shared" si="100"/>
        <v>69.27</v>
      </c>
      <c r="F3224" s="2078">
        <f t="shared" si="101"/>
        <v>97355</v>
      </c>
      <c r="G3224" s="1529"/>
      <c r="H3224" s="2002">
        <v>68.7</v>
      </c>
      <c r="I3224" s="2002">
        <v>69.27</v>
      </c>
      <c r="J3224" s="1992"/>
    </row>
    <row r="3225" spans="2:10" ht="30">
      <c r="B3225" s="1733">
        <v>97356</v>
      </c>
      <c r="C3225" s="2004" t="s">
        <v>8286</v>
      </c>
      <c r="D3225" s="2003" t="s">
        <v>28</v>
      </c>
      <c r="E3225" s="2005">
        <f t="shared" si="100"/>
        <v>40.18</v>
      </c>
      <c r="F3225" s="2078">
        <f t="shared" si="101"/>
        <v>97356</v>
      </c>
      <c r="G3225" s="1529"/>
      <c r="H3225" s="2005">
        <v>38.96</v>
      </c>
      <c r="I3225" s="2005">
        <v>40.18</v>
      </c>
      <c r="J3225" s="1992"/>
    </row>
    <row r="3226" spans="2:10" ht="30">
      <c r="B3226" s="1734">
        <v>97357</v>
      </c>
      <c r="C3226" s="1994" t="s">
        <v>8287</v>
      </c>
      <c r="D3226" s="1993" t="s">
        <v>28</v>
      </c>
      <c r="E3226" s="2002">
        <f t="shared" si="100"/>
        <v>64.03</v>
      </c>
      <c r="F3226" s="2078">
        <f t="shared" si="101"/>
        <v>97357</v>
      </c>
      <c r="G3226" s="1529"/>
      <c r="H3226" s="2002">
        <v>62.2</v>
      </c>
      <c r="I3226" s="2002">
        <v>64.03</v>
      </c>
      <c r="J3226" s="1992"/>
    </row>
    <row r="3227" spans="2:10" ht="30">
      <c r="B3227" s="1733">
        <v>97358</v>
      </c>
      <c r="C3227" s="2004" t="s">
        <v>8288</v>
      </c>
      <c r="D3227" s="2003" t="s">
        <v>28</v>
      </c>
      <c r="E3227" s="2005">
        <f t="shared" si="100"/>
        <v>87.04</v>
      </c>
      <c r="F3227" s="2078">
        <f t="shared" si="101"/>
        <v>97358</v>
      </c>
      <c r="G3227" s="1529"/>
      <c r="H3227" s="2005">
        <v>84.66</v>
      </c>
      <c r="I3227" s="2005">
        <v>87.04</v>
      </c>
      <c r="J3227" s="1992"/>
    </row>
    <row r="3228" spans="2:10" ht="30">
      <c r="B3228" s="1734">
        <v>97498</v>
      </c>
      <c r="C3228" s="1994" t="s">
        <v>7775</v>
      </c>
      <c r="D3228" s="1993" t="s">
        <v>28</v>
      </c>
      <c r="E3228" s="2002">
        <f t="shared" si="100"/>
        <v>25.38</v>
      </c>
      <c r="F3228" s="2078">
        <f t="shared" si="101"/>
        <v>97498</v>
      </c>
      <c r="G3228" s="1529"/>
      <c r="H3228" s="2002">
        <v>24.8</v>
      </c>
      <c r="I3228" s="2002">
        <v>25.38</v>
      </c>
      <c r="J3228" s="1992"/>
    </row>
    <row r="3229" spans="2:10" ht="30">
      <c r="B3229" s="1733">
        <v>97535</v>
      </c>
      <c r="C3229" s="2004" t="s">
        <v>7950</v>
      </c>
      <c r="D3229" s="2003" t="s">
        <v>28</v>
      </c>
      <c r="E3229" s="2005">
        <f t="shared" si="100"/>
        <v>28.84</v>
      </c>
      <c r="F3229" s="2078">
        <f t="shared" si="101"/>
        <v>97535</v>
      </c>
      <c r="G3229" s="1529"/>
      <c r="H3229" s="2005">
        <v>27.9</v>
      </c>
      <c r="I3229" s="2005">
        <v>28.84</v>
      </c>
      <c r="J3229" s="1992"/>
    </row>
    <row r="3230" spans="2:10" ht="30">
      <c r="B3230" s="1734">
        <v>97536</v>
      </c>
      <c r="C3230" s="1994" t="s">
        <v>7951</v>
      </c>
      <c r="D3230" s="1993" t="s">
        <v>28</v>
      </c>
      <c r="E3230" s="2002">
        <f t="shared" si="100"/>
        <v>36.770000000000003</v>
      </c>
      <c r="F3230" s="2078">
        <f t="shared" si="101"/>
        <v>97536</v>
      </c>
      <c r="G3230" s="1529"/>
      <c r="H3230" s="2002">
        <v>35.03</v>
      </c>
      <c r="I3230" s="2002">
        <v>36.770000000000003</v>
      </c>
      <c r="J3230" s="1992"/>
    </row>
    <row r="3231" spans="2:10">
      <c r="B3231" s="1733">
        <v>72293</v>
      </c>
      <c r="C3231" s="2004" t="s">
        <v>279</v>
      </c>
      <c r="D3231" s="2003" t="s">
        <v>29</v>
      </c>
      <c r="E3231" s="2005">
        <f t="shared" si="100"/>
        <v>5.54</v>
      </c>
      <c r="F3231" s="2078">
        <f t="shared" si="101"/>
        <v>72293</v>
      </c>
      <c r="G3231" s="1529"/>
      <c r="H3231" s="2005">
        <v>5.3</v>
      </c>
      <c r="I3231" s="2005">
        <v>5.54</v>
      </c>
      <c r="J3231" s="1992"/>
    </row>
    <row r="3232" spans="2:10">
      <c r="B3232" s="1734">
        <v>72294</v>
      </c>
      <c r="C3232" s="1994" t="s">
        <v>280</v>
      </c>
      <c r="D3232" s="1993" t="s">
        <v>29</v>
      </c>
      <c r="E3232" s="2002">
        <f t="shared" si="100"/>
        <v>8.43</v>
      </c>
      <c r="F3232" s="2078">
        <f t="shared" si="101"/>
        <v>72294</v>
      </c>
      <c r="G3232" s="1529"/>
      <c r="H3232" s="2002">
        <v>8.14</v>
      </c>
      <c r="I3232" s="2002">
        <v>8.43</v>
      </c>
      <c r="J3232" s="1992"/>
    </row>
    <row r="3233" spans="2:10">
      <c r="B3233" s="1733">
        <v>72295</v>
      </c>
      <c r="C3233" s="2004" t="s">
        <v>281</v>
      </c>
      <c r="D3233" s="2003" t="s">
        <v>29</v>
      </c>
      <c r="E3233" s="2005">
        <f t="shared" si="100"/>
        <v>11.61</v>
      </c>
      <c r="F3233" s="2078">
        <f t="shared" si="101"/>
        <v>72295</v>
      </c>
      <c r="G3233" s="1529"/>
      <c r="H3233" s="2005">
        <v>11.21</v>
      </c>
      <c r="I3233" s="2005">
        <v>11.61</v>
      </c>
      <c r="J3233" s="1992"/>
    </row>
    <row r="3234" spans="2:10">
      <c r="B3234" s="1734">
        <v>72306</v>
      </c>
      <c r="C3234" s="1994" t="s">
        <v>282</v>
      </c>
      <c r="D3234" s="1993" t="s">
        <v>29</v>
      </c>
      <c r="E3234" s="2002">
        <f t="shared" si="100"/>
        <v>157.16999999999999</v>
      </c>
      <c r="F3234" s="2078">
        <f t="shared" si="101"/>
        <v>72306</v>
      </c>
      <c r="G3234" s="1529"/>
      <c r="H3234" s="2002">
        <v>153.75</v>
      </c>
      <c r="I3234" s="2002">
        <v>157.16999999999999</v>
      </c>
      <c r="J3234" s="1992"/>
    </row>
    <row r="3235" spans="2:10">
      <c r="B3235" s="1733">
        <v>72307</v>
      </c>
      <c r="C3235" s="2004" t="s">
        <v>283</v>
      </c>
      <c r="D3235" s="2003" t="s">
        <v>29</v>
      </c>
      <c r="E3235" s="2005">
        <f t="shared" si="100"/>
        <v>219.09</v>
      </c>
      <c r="F3235" s="2078">
        <f t="shared" si="101"/>
        <v>72307</v>
      </c>
      <c r="G3235" s="1529"/>
      <c r="H3235" s="2005">
        <v>215.13</v>
      </c>
      <c r="I3235" s="2005">
        <v>219.09</v>
      </c>
      <c r="J3235" s="1992"/>
    </row>
    <row r="3236" spans="2:10">
      <c r="B3236" s="1734">
        <v>72313</v>
      </c>
      <c r="C3236" s="1994" t="s">
        <v>284</v>
      </c>
      <c r="D3236" s="1993" t="s">
        <v>29</v>
      </c>
      <c r="E3236" s="2002">
        <f t="shared" si="100"/>
        <v>504.12</v>
      </c>
      <c r="F3236" s="2078">
        <f t="shared" si="101"/>
        <v>72313</v>
      </c>
      <c r="G3236" s="1529"/>
      <c r="H3236" s="2002">
        <v>499.62</v>
      </c>
      <c r="I3236" s="2002">
        <v>504.12</v>
      </c>
      <c r="J3236" s="1992"/>
    </row>
    <row r="3237" spans="2:10">
      <c r="B3237" s="1733">
        <v>72482</v>
      </c>
      <c r="C3237" s="2004" t="s">
        <v>285</v>
      </c>
      <c r="D3237" s="2003" t="s">
        <v>29</v>
      </c>
      <c r="E3237" s="2005">
        <f t="shared" si="100"/>
        <v>218.43</v>
      </c>
      <c r="F3237" s="2078">
        <f t="shared" si="101"/>
        <v>72482</v>
      </c>
      <c r="G3237" s="1529"/>
      <c r="H3237" s="2005">
        <v>215.19</v>
      </c>
      <c r="I3237" s="2005">
        <v>218.43</v>
      </c>
      <c r="J3237" s="1992"/>
    </row>
    <row r="3238" spans="2:10">
      <c r="B3238" s="1734">
        <v>72619</v>
      </c>
      <c r="C3238" s="1994" t="s">
        <v>286</v>
      </c>
      <c r="D3238" s="1993" t="s">
        <v>29</v>
      </c>
      <c r="E3238" s="2002">
        <f t="shared" si="100"/>
        <v>91.39</v>
      </c>
      <c r="F3238" s="2078">
        <f t="shared" si="101"/>
        <v>72619</v>
      </c>
      <c r="G3238" s="1529"/>
      <c r="H3238" s="2002">
        <v>89.95</v>
      </c>
      <c r="I3238" s="2002">
        <v>91.39</v>
      </c>
      <c r="J3238" s="1992"/>
    </row>
    <row r="3239" spans="2:10">
      <c r="B3239" s="1733">
        <v>72620</v>
      </c>
      <c r="C3239" s="2004" t="s">
        <v>287</v>
      </c>
      <c r="D3239" s="2003" t="s">
        <v>29</v>
      </c>
      <c r="E3239" s="2005">
        <f t="shared" si="100"/>
        <v>158.32</v>
      </c>
      <c r="F3239" s="2078">
        <f t="shared" si="101"/>
        <v>72620</v>
      </c>
      <c r="G3239" s="1529"/>
      <c r="H3239" s="2005">
        <v>156.52000000000001</v>
      </c>
      <c r="I3239" s="2005">
        <v>158.32</v>
      </c>
      <c r="J3239" s="1992"/>
    </row>
    <row r="3240" spans="2:10">
      <c r="B3240" s="1734">
        <v>72621</v>
      </c>
      <c r="C3240" s="1994" t="s">
        <v>288</v>
      </c>
      <c r="D3240" s="1993" t="s">
        <v>29</v>
      </c>
      <c r="E3240" s="2002">
        <f t="shared" si="100"/>
        <v>253.1</v>
      </c>
      <c r="F3240" s="2078">
        <f t="shared" si="101"/>
        <v>72621</v>
      </c>
      <c r="G3240" s="1529"/>
      <c r="H3240" s="2002">
        <v>250.94</v>
      </c>
      <c r="I3240" s="2002">
        <v>253.1</v>
      </c>
      <c r="J3240" s="1992"/>
    </row>
    <row r="3241" spans="2:10">
      <c r="B3241" s="1733">
        <v>72667</v>
      </c>
      <c r="C3241" s="2004" t="s">
        <v>289</v>
      </c>
      <c r="D3241" s="2003" t="s">
        <v>29</v>
      </c>
      <c r="E3241" s="2005">
        <f t="shared" si="100"/>
        <v>128.04</v>
      </c>
      <c r="F3241" s="2078">
        <f t="shared" si="101"/>
        <v>72667</v>
      </c>
      <c r="G3241" s="1529"/>
      <c r="H3241" s="2005">
        <v>124.44</v>
      </c>
      <c r="I3241" s="2005">
        <v>128.04</v>
      </c>
      <c r="J3241" s="1992"/>
    </row>
    <row r="3242" spans="2:10">
      <c r="B3242" s="1734">
        <v>72668</v>
      </c>
      <c r="C3242" s="1994" t="s">
        <v>290</v>
      </c>
      <c r="D3242" s="1993" t="s">
        <v>29</v>
      </c>
      <c r="E3242" s="2002">
        <f t="shared" si="100"/>
        <v>127.28</v>
      </c>
      <c r="F3242" s="2078">
        <f t="shared" si="101"/>
        <v>72668</v>
      </c>
      <c r="G3242" s="1529"/>
      <c r="H3242" s="2002">
        <v>123.76</v>
      </c>
      <c r="I3242" s="2002">
        <v>127.28</v>
      </c>
      <c r="J3242" s="1992"/>
    </row>
    <row r="3243" spans="2:10">
      <c r="B3243" s="1733">
        <v>72669</v>
      </c>
      <c r="C3243" s="2004" t="s">
        <v>291</v>
      </c>
      <c r="D3243" s="2003" t="s">
        <v>29</v>
      </c>
      <c r="E3243" s="2005">
        <f t="shared" si="100"/>
        <v>131.66999999999999</v>
      </c>
      <c r="F3243" s="2078">
        <f t="shared" si="101"/>
        <v>72669</v>
      </c>
      <c r="G3243" s="1529"/>
      <c r="H3243" s="2005">
        <v>127.71</v>
      </c>
      <c r="I3243" s="2005">
        <v>131.66999999999999</v>
      </c>
      <c r="J3243" s="1992"/>
    </row>
    <row r="3244" spans="2:10">
      <c r="B3244" s="1734">
        <v>72681</v>
      </c>
      <c r="C3244" s="1994" t="s">
        <v>292</v>
      </c>
      <c r="D3244" s="1993" t="s">
        <v>29</v>
      </c>
      <c r="E3244" s="2002">
        <f t="shared" si="100"/>
        <v>89.14</v>
      </c>
      <c r="F3244" s="2078">
        <f t="shared" si="101"/>
        <v>72681</v>
      </c>
      <c r="G3244" s="1529"/>
      <c r="H3244" s="2002">
        <v>87.34</v>
      </c>
      <c r="I3244" s="2002">
        <v>89.14</v>
      </c>
      <c r="J3244" s="1992"/>
    </row>
    <row r="3245" spans="2:10">
      <c r="B3245" s="1733">
        <v>72682</v>
      </c>
      <c r="C3245" s="2004" t="s">
        <v>293</v>
      </c>
      <c r="D3245" s="2003" t="s">
        <v>29</v>
      </c>
      <c r="E3245" s="2005">
        <f t="shared" si="100"/>
        <v>176.95</v>
      </c>
      <c r="F3245" s="2078">
        <f t="shared" si="101"/>
        <v>72682</v>
      </c>
      <c r="G3245" s="1529"/>
      <c r="H3245" s="2005">
        <v>174.98</v>
      </c>
      <c r="I3245" s="2005">
        <v>176.95</v>
      </c>
      <c r="J3245" s="1992"/>
    </row>
    <row r="3246" spans="2:10">
      <c r="B3246" s="1734">
        <v>72683</v>
      </c>
      <c r="C3246" s="1994" t="s">
        <v>294</v>
      </c>
      <c r="D3246" s="1993" t="s">
        <v>29</v>
      </c>
      <c r="E3246" s="2002">
        <f t="shared" si="100"/>
        <v>282.81</v>
      </c>
      <c r="F3246" s="2078">
        <f t="shared" si="101"/>
        <v>72683</v>
      </c>
      <c r="G3246" s="1529"/>
      <c r="H3246" s="2002">
        <v>280.64999999999998</v>
      </c>
      <c r="I3246" s="2002">
        <v>282.81</v>
      </c>
      <c r="J3246" s="1992"/>
    </row>
    <row r="3247" spans="2:10">
      <c r="B3247" s="1733">
        <v>72719</v>
      </c>
      <c r="C3247" s="2004" t="s">
        <v>295</v>
      </c>
      <c r="D3247" s="2003" t="s">
        <v>29</v>
      </c>
      <c r="E3247" s="2005">
        <f t="shared" si="100"/>
        <v>196.65</v>
      </c>
      <c r="F3247" s="2078">
        <f t="shared" si="101"/>
        <v>72719</v>
      </c>
      <c r="G3247" s="1529"/>
      <c r="H3247" s="2005">
        <v>192.69</v>
      </c>
      <c r="I3247" s="2005">
        <v>196.65</v>
      </c>
      <c r="J3247" s="1992"/>
    </row>
    <row r="3248" spans="2:10">
      <c r="B3248" s="1734">
        <v>72720</v>
      </c>
      <c r="C3248" s="1994" t="s">
        <v>296</v>
      </c>
      <c r="D3248" s="1993" t="s">
        <v>29</v>
      </c>
      <c r="E3248" s="2002">
        <f t="shared" si="100"/>
        <v>269.41000000000003</v>
      </c>
      <c r="F3248" s="2078">
        <f t="shared" si="101"/>
        <v>72720</v>
      </c>
      <c r="G3248" s="1529"/>
      <c r="H3248" s="2002">
        <v>264.91000000000003</v>
      </c>
      <c r="I3248" s="2002">
        <v>269.41000000000003</v>
      </c>
      <c r="J3248" s="1992"/>
    </row>
    <row r="3249" spans="2:10">
      <c r="B3249" s="1733">
        <v>72721</v>
      </c>
      <c r="C3249" s="2004" t="s">
        <v>297</v>
      </c>
      <c r="D3249" s="2003" t="s">
        <v>29</v>
      </c>
      <c r="E3249" s="2005">
        <f t="shared" si="100"/>
        <v>576.73</v>
      </c>
      <c r="F3249" s="2078">
        <f t="shared" si="101"/>
        <v>72721</v>
      </c>
      <c r="G3249" s="1529"/>
      <c r="H3249" s="2005">
        <v>571.69000000000005</v>
      </c>
      <c r="I3249" s="2005">
        <v>576.73</v>
      </c>
      <c r="J3249" s="1992"/>
    </row>
    <row r="3250" spans="2:10" ht="30">
      <c r="B3250" s="1734">
        <v>89358</v>
      </c>
      <c r="C3250" s="1994" t="s">
        <v>3809</v>
      </c>
      <c r="D3250" s="1993" t="s">
        <v>29</v>
      </c>
      <c r="E3250" s="2002">
        <f t="shared" si="100"/>
        <v>5.62</v>
      </c>
      <c r="F3250" s="2078">
        <f t="shared" si="101"/>
        <v>89358</v>
      </c>
      <c r="G3250" s="1529"/>
      <c r="H3250" s="2002">
        <v>5.16</v>
      </c>
      <c r="I3250" s="2002">
        <v>5.62</v>
      </c>
      <c r="J3250" s="1992"/>
    </row>
    <row r="3251" spans="2:10" ht="30">
      <c r="B3251" s="1733">
        <v>89359</v>
      </c>
      <c r="C3251" s="2004" t="s">
        <v>3810</v>
      </c>
      <c r="D3251" s="2003" t="s">
        <v>29</v>
      </c>
      <c r="E3251" s="2005">
        <f t="shared" si="100"/>
        <v>5.83</v>
      </c>
      <c r="F3251" s="2078">
        <f t="shared" si="101"/>
        <v>89359</v>
      </c>
      <c r="G3251" s="1529"/>
      <c r="H3251" s="2005">
        <v>5.37</v>
      </c>
      <c r="I3251" s="2005">
        <v>5.83</v>
      </c>
      <c r="J3251" s="1992"/>
    </row>
    <row r="3252" spans="2:10" ht="30">
      <c r="B3252" s="1734">
        <v>89360</v>
      </c>
      <c r="C3252" s="1994" t="s">
        <v>3811</v>
      </c>
      <c r="D3252" s="1993" t="s">
        <v>29</v>
      </c>
      <c r="E3252" s="2002">
        <f t="shared" si="100"/>
        <v>6.68</v>
      </c>
      <c r="F3252" s="2078">
        <f t="shared" si="101"/>
        <v>89360</v>
      </c>
      <c r="G3252" s="1529"/>
      <c r="H3252" s="2002">
        <v>6.22</v>
      </c>
      <c r="I3252" s="2002">
        <v>6.68</v>
      </c>
      <c r="J3252" s="1992"/>
    </row>
    <row r="3253" spans="2:10" ht="30">
      <c r="B3253" s="1733">
        <v>89361</v>
      </c>
      <c r="C3253" s="2004" t="s">
        <v>3812</v>
      </c>
      <c r="D3253" s="2003" t="s">
        <v>29</v>
      </c>
      <c r="E3253" s="2005">
        <f t="shared" si="100"/>
        <v>6.61</v>
      </c>
      <c r="F3253" s="2078">
        <f t="shared" si="101"/>
        <v>89361</v>
      </c>
      <c r="G3253" s="1529"/>
      <c r="H3253" s="2005">
        <v>6.15</v>
      </c>
      <c r="I3253" s="2005">
        <v>6.61</v>
      </c>
      <c r="J3253" s="1992"/>
    </row>
    <row r="3254" spans="2:10" ht="30">
      <c r="B3254" s="1734">
        <v>89362</v>
      </c>
      <c r="C3254" s="1994" t="s">
        <v>3813</v>
      </c>
      <c r="D3254" s="1993" t="s">
        <v>29</v>
      </c>
      <c r="E3254" s="2002">
        <f t="shared" si="100"/>
        <v>6.72</v>
      </c>
      <c r="F3254" s="2078">
        <f t="shared" si="101"/>
        <v>89362</v>
      </c>
      <c r="G3254" s="1529"/>
      <c r="H3254" s="2002">
        <v>6.18</v>
      </c>
      <c r="I3254" s="2002">
        <v>6.72</v>
      </c>
      <c r="J3254" s="1992"/>
    </row>
    <row r="3255" spans="2:10" ht="30">
      <c r="B3255" s="1733">
        <v>89363</v>
      </c>
      <c r="C3255" s="2004" t="s">
        <v>3814</v>
      </c>
      <c r="D3255" s="2003" t="s">
        <v>29</v>
      </c>
      <c r="E3255" s="2005">
        <f t="shared" si="100"/>
        <v>7.18</v>
      </c>
      <c r="F3255" s="2078">
        <f t="shared" si="101"/>
        <v>89363</v>
      </c>
      <c r="G3255" s="1529"/>
      <c r="H3255" s="2005">
        <v>6.64</v>
      </c>
      <c r="I3255" s="2005">
        <v>7.18</v>
      </c>
      <c r="J3255" s="1992"/>
    </row>
    <row r="3256" spans="2:10" ht="30">
      <c r="B3256" s="1734">
        <v>89364</v>
      </c>
      <c r="C3256" s="1994" t="s">
        <v>3815</v>
      </c>
      <c r="D3256" s="1993" t="s">
        <v>29</v>
      </c>
      <c r="E3256" s="2002">
        <f t="shared" si="100"/>
        <v>8.2200000000000006</v>
      </c>
      <c r="F3256" s="2078">
        <f t="shared" si="101"/>
        <v>89364</v>
      </c>
      <c r="G3256" s="1529"/>
      <c r="H3256" s="2002">
        <v>7.68</v>
      </c>
      <c r="I3256" s="2002">
        <v>8.2200000000000006</v>
      </c>
      <c r="J3256" s="1992"/>
    </row>
    <row r="3257" spans="2:10" ht="30">
      <c r="B3257" s="1733">
        <v>89365</v>
      </c>
      <c r="C3257" s="2004" t="s">
        <v>3816</v>
      </c>
      <c r="D3257" s="2003" t="s">
        <v>29</v>
      </c>
      <c r="E3257" s="2005">
        <f t="shared" si="100"/>
        <v>7.8</v>
      </c>
      <c r="F3257" s="2078">
        <f t="shared" si="101"/>
        <v>89365</v>
      </c>
      <c r="G3257" s="1529"/>
      <c r="H3257" s="2005">
        <v>7.26</v>
      </c>
      <c r="I3257" s="2005">
        <v>7.8</v>
      </c>
      <c r="J3257" s="1992"/>
    </row>
    <row r="3258" spans="2:10" ht="30">
      <c r="B3258" s="1734">
        <v>89366</v>
      </c>
      <c r="C3258" s="1994" t="s">
        <v>3817</v>
      </c>
      <c r="D3258" s="1993" t="s">
        <v>29</v>
      </c>
      <c r="E3258" s="2002">
        <f t="shared" si="100"/>
        <v>11.5</v>
      </c>
      <c r="F3258" s="2078">
        <f t="shared" si="101"/>
        <v>89366</v>
      </c>
      <c r="G3258" s="1529"/>
      <c r="H3258" s="2002">
        <v>10.96</v>
      </c>
      <c r="I3258" s="2002">
        <v>11.5</v>
      </c>
      <c r="J3258" s="1992"/>
    </row>
    <row r="3259" spans="2:10" ht="30">
      <c r="B3259" s="1733">
        <v>89367</v>
      </c>
      <c r="C3259" s="2004" t="s">
        <v>3818</v>
      </c>
      <c r="D3259" s="2003" t="s">
        <v>29</v>
      </c>
      <c r="E3259" s="2005">
        <f t="shared" si="100"/>
        <v>8.9499999999999993</v>
      </c>
      <c r="F3259" s="2078">
        <f t="shared" si="101"/>
        <v>89367</v>
      </c>
      <c r="G3259" s="1529"/>
      <c r="H3259" s="2005">
        <v>8.31</v>
      </c>
      <c r="I3259" s="2005">
        <v>8.9499999999999993</v>
      </c>
      <c r="J3259" s="1992"/>
    </row>
    <row r="3260" spans="2:10" ht="30">
      <c r="B3260" s="1734">
        <v>89368</v>
      </c>
      <c r="C3260" s="1994" t="s">
        <v>3819</v>
      </c>
      <c r="D3260" s="1993" t="s">
        <v>29</v>
      </c>
      <c r="E3260" s="2002">
        <f t="shared" si="100"/>
        <v>10.220000000000001</v>
      </c>
      <c r="F3260" s="2078">
        <f t="shared" si="101"/>
        <v>89368</v>
      </c>
      <c r="G3260" s="1529"/>
      <c r="H3260" s="2002">
        <v>9.58</v>
      </c>
      <c r="I3260" s="2002">
        <v>10.220000000000001</v>
      </c>
      <c r="J3260" s="1992"/>
    </row>
    <row r="3261" spans="2:10" ht="30">
      <c r="B3261" s="1733">
        <v>89369</v>
      </c>
      <c r="C3261" s="2004" t="s">
        <v>3820</v>
      </c>
      <c r="D3261" s="2003" t="s">
        <v>29</v>
      </c>
      <c r="E3261" s="2005">
        <f t="shared" si="100"/>
        <v>11.65</v>
      </c>
      <c r="F3261" s="2078">
        <f t="shared" si="101"/>
        <v>89369</v>
      </c>
      <c r="G3261" s="1529"/>
      <c r="H3261" s="2005">
        <v>11.01</v>
      </c>
      <c r="I3261" s="2005">
        <v>11.65</v>
      </c>
      <c r="J3261" s="1992"/>
    </row>
    <row r="3262" spans="2:10" ht="30">
      <c r="B3262" s="1734">
        <v>89370</v>
      </c>
      <c r="C3262" s="1994" t="s">
        <v>3821</v>
      </c>
      <c r="D3262" s="1993" t="s">
        <v>29</v>
      </c>
      <c r="E3262" s="2002">
        <f t="shared" si="100"/>
        <v>10.14</v>
      </c>
      <c r="F3262" s="2078">
        <f t="shared" si="101"/>
        <v>89370</v>
      </c>
      <c r="G3262" s="1529"/>
      <c r="H3262" s="2002">
        <v>9.5</v>
      </c>
      <c r="I3262" s="2002">
        <v>10.14</v>
      </c>
      <c r="J3262" s="1992"/>
    </row>
    <row r="3263" spans="2:10">
      <c r="B3263" s="1733">
        <v>89371</v>
      </c>
      <c r="C3263" s="2004" t="s">
        <v>1511</v>
      </c>
      <c r="D3263" s="2003" t="s">
        <v>29</v>
      </c>
      <c r="E3263" s="2005">
        <f t="shared" si="100"/>
        <v>4.24</v>
      </c>
      <c r="F3263" s="2078">
        <f t="shared" si="101"/>
        <v>89371</v>
      </c>
      <c r="G3263" s="1529"/>
      <c r="H3263" s="2005">
        <v>3.93</v>
      </c>
      <c r="I3263" s="2005">
        <v>4.24</v>
      </c>
      <c r="J3263" s="1992"/>
    </row>
    <row r="3264" spans="2:10" ht="30">
      <c r="B3264" s="1734">
        <v>89372</v>
      </c>
      <c r="C3264" s="1994" t="s">
        <v>3822</v>
      </c>
      <c r="D3264" s="1993" t="s">
        <v>29</v>
      </c>
      <c r="E3264" s="2002">
        <f t="shared" si="100"/>
        <v>10.14</v>
      </c>
      <c r="F3264" s="2078">
        <f t="shared" si="101"/>
        <v>89372</v>
      </c>
      <c r="G3264" s="1529"/>
      <c r="H3264" s="2002">
        <v>9.83</v>
      </c>
      <c r="I3264" s="2002">
        <v>10.14</v>
      </c>
      <c r="J3264" s="1992"/>
    </row>
    <row r="3265" spans="2:10" ht="30">
      <c r="B3265" s="1733">
        <v>89373</v>
      </c>
      <c r="C3265" s="2004" t="s">
        <v>1512</v>
      </c>
      <c r="D3265" s="2003" t="s">
        <v>29</v>
      </c>
      <c r="E3265" s="2005">
        <f t="shared" si="100"/>
        <v>4.6500000000000004</v>
      </c>
      <c r="F3265" s="2078">
        <f t="shared" si="101"/>
        <v>89373</v>
      </c>
      <c r="G3265" s="1529"/>
      <c r="H3265" s="2005">
        <v>4.34</v>
      </c>
      <c r="I3265" s="2005">
        <v>4.6500000000000004</v>
      </c>
      <c r="J3265" s="1992"/>
    </row>
    <row r="3266" spans="2:10" ht="30">
      <c r="B3266" s="1734">
        <v>89374</v>
      </c>
      <c r="C3266" s="1994" t="s">
        <v>3823</v>
      </c>
      <c r="D3266" s="1993" t="s">
        <v>29</v>
      </c>
      <c r="E3266" s="2002">
        <f t="shared" si="100"/>
        <v>7.63</v>
      </c>
      <c r="F3266" s="2078">
        <f t="shared" si="101"/>
        <v>89374</v>
      </c>
      <c r="G3266" s="1529"/>
      <c r="H3266" s="2002">
        <v>7.32</v>
      </c>
      <c r="I3266" s="2002">
        <v>7.63</v>
      </c>
      <c r="J3266" s="1992"/>
    </row>
    <row r="3267" spans="2:10">
      <c r="B3267" s="1733">
        <v>89375</v>
      </c>
      <c r="C3267" s="2004" t="s">
        <v>1513</v>
      </c>
      <c r="D3267" s="2003" t="s">
        <v>29</v>
      </c>
      <c r="E3267" s="2005">
        <f t="shared" ref="E3267:E3330" si="102">IF($K$2=$H$1,H3267,I3267)</f>
        <v>9.6300000000000008</v>
      </c>
      <c r="F3267" s="2078">
        <f t="shared" ref="F3267:F3330" si="103">IF(LEN($B3267)=7,CONCATENATE(MID($B3267,1,6),"00",RIGHT($B3267,1)),IF(LEN($B3267)=8,CONCATENATE(MID($B3267,1,6),"0",RIGHT($B3267,2)),$B3267))</f>
        <v>89375</v>
      </c>
      <c r="G3267" s="1529"/>
      <c r="H3267" s="2005">
        <v>9.32</v>
      </c>
      <c r="I3267" s="2005">
        <v>9.6300000000000008</v>
      </c>
      <c r="J3267" s="1992"/>
    </row>
    <row r="3268" spans="2:10" ht="30">
      <c r="B3268" s="1734">
        <v>89376</v>
      </c>
      <c r="C3268" s="1994" t="s">
        <v>3824</v>
      </c>
      <c r="D3268" s="1993" t="s">
        <v>29</v>
      </c>
      <c r="E3268" s="2002">
        <f t="shared" si="102"/>
        <v>4.45</v>
      </c>
      <c r="F3268" s="2078">
        <f t="shared" si="103"/>
        <v>89376</v>
      </c>
      <c r="G3268" s="1529"/>
      <c r="H3268" s="2002">
        <v>4.1399999999999997</v>
      </c>
      <c r="I3268" s="2002">
        <v>4.45</v>
      </c>
      <c r="J3268" s="1992"/>
    </row>
    <row r="3269" spans="2:10" ht="30">
      <c r="B3269" s="1733">
        <v>89377</v>
      </c>
      <c r="C3269" s="2004" t="s">
        <v>3825</v>
      </c>
      <c r="D3269" s="2003" t="s">
        <v>29</v>
      </c>
      <c r="E3269" s="2005">
        <f t="shared" si="102"/>
        <v>6.34</v>
      </c>
      <c r="F3269" s="2078">
        <f t="shared" si="103"/>
        <v>89377</v>
      </c>
      <c r="G3269" s="1529"/>
      <c r="H3269" s="2005">
        <v>6.03</v>
      </c>
      <c r="I3269" s="2005">
        <v>6.34</v>
      </c>
      <c r="J3269" s="1992"/>
    </row>
    <row r="3270" spans="2:10">
      <c r="B3270" s="1734">
        <v>89378</v>
      </c>
      <c r="C3270" s="1994" t="s">
        <v>1514</v>
      </c>
      <c r="D3270" s="1993" t="s">
        <v>29</v>
      </c>
      <c r="E3270" s="2002">
        <f t="shared" si="102"/>
        <v>4.96</v>
      </c>
      <c r="F3270" s="2078">
        <f t="shared" si="103"/>
        <v>89378</v>
      </c>
      <c r="G3270" s="1529"/>
      <c r="H3270" s="2002">
        <v>4.5999999999999996</v>
      </c>
      <c r="I3270" s="2002">
        <v>4.96</v>
      </c>
      <c r="J3270" s="1992"/>
    </row>
    <row r="3271" spans="2:10" ht="30">
      <c r="B3271" s="1733">
        <v>89379</v>
      </c>
      <c r="C3271" s="2004" t="s">
        <v>3826</v>
      </c>
      <c r="D3271" s="2003" t="s">
        <v>29</v>
      </c>
      <c r="E3271" s="2005">
        <f t="shared" si="102"/>
        <v>13.43</v>
      </c>
      <c r="F3271" s="2078">
        <f t="shared" si="103"/>
        <v>89379</v>
      </c>
      <c r="G3271" s="1529"/>
      <c r="H3271" s="2005">
        <v>13.07</v>
      </c>
      <c r="I3271" s="2005">
        <v>13.43</v>
      </c>
      <c r="J3271" s="1992"/>
    </row>
    <row r="3272" spans="2:10" ht="30">
      <c r="B3272" s="1734">
        <v>89380</v>
      </c>
      <c r="C3272" s="1994" t="s">
        <v>1515</v>
      </c>
      <c r="D3272" s="1993" t="s">
        <v>29</v>
      </c>
      <c r="E3272" s="2002">
        <f t="shared" si="102"/>
        <v>6.66</v>
      </c>
      <c r="F3272" s="2078">
        <f t="shared" si="103"/>
        <v>89380</v>
      </c>
      <c r="G3272" s="1529"/>
      <c r="H3272" s="2002">
        <v>6.3</v>
      </c>
      <c r="I3272" s="2002">
        <v>6.66</v>
      </c>
      <c r="J3272" s="1992"/>
    </row>
    <row r="3273" spans="2:10" ht="30">
      <c r="B3273" s="1733">
        <v>89381</v>
      </c>
      <c r="C3273" s="2004" t="s">
        <v>3827</v>
      </c>
      <c r="D3273" s="2003" t="s">
        <v>29</v>
      </c>
      <c r="E3273" s="2005">
        <f t="shared" si="102"/>
        <v>9.6</v>
      </c>
      <c r="F3273" s="2078">
        <f t="shared" si="103"/>
        <v>89381</v>
      </c>
      <c r="G3273" s="1529"/>
      <c r="H3273" s="2005">
        <v>9.24</v>
      </c>
      <c r="I3273" s="2005">
        <v>9.6</v>
      </c>
      <c r="J3273" s="1992"/>
    </row>
    <row r="3274" spans="2:10">
      <c r="B3274" s="1734">
        <v>89382</v>
      </c>
      <c r="C3274" s="1994" t="s">
        <v>1516</v>
      </c>
      <c r="D3274" s="1993" t="s">
        <v>29</v>
      </c>
      <c r="E3274" s="2002">
        <f t="shared" si="102"/>
        <v>11.35</v>
      </c>
      <c r="F3274" s="2078">
        <f t="shared" si="103"/>
        <v>89382</v>
      </c>
      <c r="G3274" s="1529"/>
      <c r="H3274" s="2002">
        <v>10.99</v>
      </c>
      <c r="I3274" s="2002">
        <v>11.35</v>
      </c>
      <c r="J3274" s="1992"/>
    </row>
    <row r="3275" spans="2:10" ht="30">
      <c r="B3275" s="1733">
        <v>89383</v>
      </c>
      <c r="C3275" s="2004" t="s">
        <v>3828</v>
      </c>
      <c r="D3275" s="2003" t="s">
        <v>29</v>
      </c>
      <c r="E3275" s="2005">
        <f t="shared" si="102"/>
        <v>5.2</v>
      </c>
      <c r="F3275" s="2078">
        <f t="shared" si="103"/>
        <v>89383</v>
      </c>
      <c r="G3275" s="1529"/>
      <c r="H3275" s="2005">
        <v>4.84</v>
      </c>
      <c r="I3275" s="2005">
        <v>5.2</v>
      </c>
      <c r="J3275" s="1992"/>
    </row>
    <row r="3276" spans="2:10" ht="30">
      <c r="B3276" s="1734">
        <v>89384</v>
      </c>
      <c r="C3276" s="1994" t="s">
        <v>3829</v>
      </c>
      <c r="D3276" s="1993" t="s">
        <v>29</v>
      </c>
      <c r="E3276" s="2002">
        <f t="shared" si="102"/>
        <v>8.67</v>
      </c>
      <c r="F3276" s="2078">
        <f t="shared" si="103"/>
        <v>89384</v>
      </c>
      <c r="G3276" s="1529"/>
      <c r="H3276" s="2002">
        <v>8.31</v>
      </c>
      <c r="I3276" s="2002">
        <v>8.67</v>
      </c>
      <c r="J3276" s="1992"/>
    </row>
    <row r="3277" spans="2:10" ht="30">
      <c r="B3277" s="1733">
        <v>89385</v>
      </c>
      <c r="C3277" s="2004" t="s">
        <v>3830</v>
      </c>
      <c r="D3277" s="2003" t="s">
        <v>29</v>
      </c>
      <c r="E3277" s="2005">
        <f t="shared" si="102"/>
        <v>5.45</v>
      </c>
      <c r="F3277" s="2078">
        <f t="shared" si="103"/>
        <v>89385</v>
      </c>
      <c r="G3277" s="1529"/>
      <c r="H3277" s="2005">
        <v>5.09</v>
      </c>
      <c r="I3277" s="2005">
        <v>5.45</v>
      </c>
      <c r="J3277" s="1992"/>
    </row>
    <row r="3278" spans="2:10">
      <c r="B3278" s="1734">
        <v>89386</v>
      </c>
      <c r="C3278" s="1994" t="s">
        <v>1517</v>
      </c>
      <c r="D3278" s="1993" t="s">
        <v>29</v>
      </c>
      <c r="E3278" s="2002">
        <f t="shared" si="102"/>
        <v>6.56</v>
      </c>
      <c r="F3278" s="2078">
        <f t="shared" si="103"/>
        <v>89386</v>
      </c>
      <c r="G3278" s="1529"/>
      <c r="H3278" s="2002">
        <v>6.14</v>
      </c>
      <c r="I3278" s="2002">
        <v>6.56</v>
      </c>
      <c r="J3278" s="1992"/>
    </row>
    <row r="3279" spans="2:10" ht="30">
      <c r="B3279" s="1733">
        <v>89387</v>
      </c>
      <c r="C3279" s="2004" t="s">
        <v>3831</v>
      </c>
      <c r="D3279" s="2003" t="s">
        <v>29</v>
      </c>
      <c r="E3279" s="2005">
        <f t="shared" si="102"/>
        <v>20.69</v>
      </c>
      <c r="F3279" s="2078">
        <f t="shared" si="103"/>
        <v>89387</v>
      </c>
      <c r="G3279" s="1529"/>
      <c r="H3279" s="2005">
        <v>20.27</v>
      </c>
      <c r="I3279" s="2005">
        <v>20.69</v>
      </c>
      <c r="J3279" s="1992"/>
    </row>
    <row r="3280" spans="2:10" ht="30">
      <c r="B3280" s="1734">
        <v>89388</v>
      </c>
      <c r="C3280" s="1994" t="s">
        <v>1518</v>
      </c>
      <c r="D3280" s="1993" t="s">
        <v>29</v>
      </c>
      <c r="E3280" s="2002">
        <f t="shared" si="102"/>
        <v>8.1199999999999992</v>
      </c>
      <c r="F3280" s="2078">
        <f t="shared" si="103"/>
        <v>89388</v>
      </c>
      <c r="G3280" s="1529"/>
      <c r="H3280" s="2002">
        <v>7.7</v>
      </c>
      <c r="I3280" s="2002">
        <v>8.1199999999999992</v>
      </c>
      <c r="J3280" s="1992"/>
    </row>
    <row r="3281" spans="2:10" ht="30">
      <c r="B3281" s="1733">
        <v>89389</v>
      </c>
      <c r="C3281" s="2004" t="s">
        <v>3832</v>
      </c>
      <c r="D3281" s="2003" t="s">
        <v>29</v>
      </c>
      <c r="E3281" s="2005">
        <f t="shared" si="102"/>
        <v>8.7899999999999991</v>
      </c>
      <c r="F3281" s="2078">
        <f t="shared" si="103"/>
        <v>89389</v>
      </c>
      <c r="G3281" s="1529"/>
      <c r="H3281" s="2005">
        <v>8.3699999999999992</v>
      </c>
      <c r="I3281" s="2005">
        <v>8.7899999999999991</v>
      </c>
      <c r="J3281" s="1992"/>
    </row>
    <row r="3282" spans="2:10">
      <c r="B3282" s="1734">
        <v>89390</v>
      </c>
      <c r="C3282" s="1994" t="s">
        <v>1519</v>
      </c>
      <c r="D3282" s="1993" t="s">
        <v>29</v>
      </c>
      <c r="E3282" s="2002">
        <f t="shared" si="102"/>
        <v>17.100000000000001</v>
      </c>
      <c r="F3282" s="2078">
        <f t="shared" si="103"/>
        <v>89390</v>
      </c>
      <c r="G3282" s="1529"/>
      <c r="H3282" s="2002">
        <v>16.68</v>
      </c>
      <c r="I3282" s="2002">
        <v>17.100000000000001</v>
      </c>
      <c r="J3282" s="1992"/>
    </row>
    <row r="3283" spans="2:10" ht="30">
      <c r="B3283" s="1733">
        <v>89391</v>
      </c>
      <c r="C3283" s="2004" t="s">
        <v>3833</v>
      </c>
      <c r="D3283" s="2003" t="s">
        <v>29</v>
      </c>
      <c r="E3283" s="2005">
        <f t="shared" si="102"/>
        <v>6.95</v>
      </c>
      <c r="F3283" s="2078">
        <f t="shared" si="103"/>
        <v>89391</v>
      </c>
      <c r="G3283" s="1529"/>
      <c r="H3283" s="2005">
        <v>6.53</v>
      </c>
      <c r="I3283" s="2005">
        <v>6.95</v>
      </c>
      <c r="J3283" s="1992"/>
    </row>
    <row r="3284" spans="2:10" ht="30">
      <c r="B3284" s="1734">
        <v>89392</v>
      </c>
      <c r="C3284" s="1994" t="s">
        <v>3834</v>
      </c>
      <c r="D3284" s="1993" t="s">
        <v>29</v>
      </c>
      <c r="E3284" s="2002">
        <f t="shared" si="102"/>
        <v>16.45</v>
      </c>
      <c r="F3284" s="2078">
        <f t="shared" si="103"/>
        <v>89392</v>
      </c>
      <c r="G3284" s="1529"/>
      <c r="H3284" s="2002">
        <v>16.03</v>
      </c>
      <c r="I3284" s="2002">
        <v>16.45</v>
      </c>
      <c r="J3284" s="1992"/>
    </row>
    <row r="3285" spans="2:10">
      <c r="B3285" s="1733">
        <v>89393</v>
      </c>
      <c r="C3285" s="2004" t="s">
        <v>1520</v>
      </c>
      <c r="D3285" s="2003" t="s">
        <v>29</v>
      </c>
      <c r="E3285" s="2005">
        <f t="shared" si="102"/>
        <v>7.79</v>
      </c>
      <c r="F3285" s="2078">
        <f t="shared" si="103"/>
        <v>89393</v>
      </c>
      <c r="G3285" s="1529"/>
      <c r="H3285" s="2005">
        <v>7.17</v>
      </c>
      <c r="I3285" s="2005">
        <v>7.79</v>
      </c>
      <c r="J3285" s="1992"/>
    </row>
    <row r="3286" spans="2:10" ht="30">
      <c r="B3286" s="1734">
        <v>89394</v>
      </c>
      <c r="C3286" s="1994" t="s">
        <v>3835</v>
      </c>
      <c r="D3286" s="1993" t="s">
        <v>29</v>
      </c>
      <c r="E3286" s="2002">
        <f t="shared" si="102"/>
        <v>13.87</v>
      </c>
      <c r="F3286" s="2078">
        <f t="shared" si="103"/>
        <v>89394</v>
      </c>
      <c r="G3286" s="1529"/>
      <c r="H3286" s="2002">
        <v>13.25</v>
      </c>
      <c r="I3286" s="2002">
        <v>13.87</v>
      </c>
      <c r="J3286" s="1992"/>
    </row>
    <row r="3287" spans="2:10">
      <c r="B3287" s="1733">
        <v>89395</v>
      </c>
      <c r="C3287" s="2004" t="s">
        <v>1521</v>
      </c>
      <c r="D3287" s="2003" t="s">
        <v>29</v>
      </c>
      <c r="E3287" s="2005">
        <f t="shared" si="102"/>
        <v>9.32</v>
      </c>
      <c r="F3287" s="2078">
        <f t="shared" si="103"/>
        <v>89395</v>
      </c>
      <c r="G3287" s="1529"/>
      <c r="H3287" s="2005">
        <v>8.61</v>
      </c>
      <c r="I3287" s="2005">
        <v>9.32</v>
      </c>
      <c r="J3287" s="1992"/>
    </row>
    <row r="3288" spans="2:10" ht="30">
      <c r="B3288" s="1734">
        <v>89396</v>
      </c>
      <c r="C3288" s="1994" t="s">
        <v>3836</v>
      </c>
      <c r="D3288" s="1993" t="s">
        <v>29</v>
      </c>
      <c r="E3288" s="2002">
        <f t="shared" si="102"/>
        <v>15.77</v>
      </c>
      <c r="F3288" s="2078">
        <f t="shared" si="103"/>
        <v>89396</v>
      </c>
      <c r="G3288" s="1529"/>
      <c r="H3288" s="2002">
        <v>15.06</v>
      </c>
      <c r="I3288" s="2002">
        <v>15.77</v>
      </c>
      <c r="J3288" s="1992"/>
    </row>
    <row r="3289" spans="2:10" ht="30">
      <c r="B3289" s="1733">
        <v>89397</v>
      </c>
      <c r="C3289" s="2004" t="s">
        <v>3837</v>
      </c>
      <c r="D3289" s="2003" t="s">
        <v>29</v>
      </c>
      <c r="E3289" s="2005">
        <f t="shared" si="102"/>
        <v>10.68</v>
      </c>
      <c r="F3289" s="2078">
        <f t="shared" si="103"/>
        <v>89397</v>
      </c>
      <c r="G3289" s="1529"/>
      <c r="H3289" s="2005">
        <v>9.9700000000000006</v>
      </c>
      <c r="I3289" s="2005">
        <v>10.68</v>
      </c>
      <c r="J3289" s="1992"/>
    </row>
    <row r="3290" spans="2:10">
      <c r="B3290" s="1734">
        <v>89398</v>
      </c>
      <c r="C3290" s="1994" t="s">
        <v>1522</v>
      </c>
      <c r="D3290" s="1993" t="s">
        <v>29</v>
      </c>
      <c r="E3290" s="2002">
        <f t="shared" si="102"/>
        <v>12.55</v>
      </c>
      <c r="F3290" s="2078">
        <f t="shared" si="103"/>
        <v>89398</v>
      </c>
      <c r="G3290" s="1529"/>
      <c r="H3290" s="2002">
        <v>11.7</v>
      </c>
      <c r="I3290" s="2002">
        <v>12.55</v>
      </c>
      <c r="J3290" s="1992"/>
    </row>
    <row r="3291" spans="2:10" ht="30">
      <c r="B3291" s="1733">
        <v>89399</v>
      </c>
      <c r="C3291" s="2004" t="s">
        <v>3838</v>
      </c>
      <c r="D3291" s="2003" t="s">
        <v>29</v>
      </c>
      <c r="E3291" s="2005">
        <f t="shared" si="102"/>
        <v>22.87</v>
      </c>
      <c r="F3291" s="2078">
        <f t="shared" si="103"/>
        <v>89399</v>
      </c>
      <c r="G3291" s="1529"/>
      <c r="H3291" s="2005">
        <v>22.02</v>
      </c>
      <c r="I3291" s="2005">
        <v>22.87</v>
      </c>
      <c r="J3291" s="1992"/>
    </row>
    <row r="3292" spans="2:10" ht="30">
      <c r="B3292" s="1734">
        <v>89400</v>
      </c>
      <c r="C3292" s="1994" t="s">
        <v>3839</v>
      </c>
      <c r="D3292" s="1993" t="s">
        <v>29</v>
      </c>
      <c r="E3292" s="2002">
        <f t="shared" si="102"/>
        <v>14.66</v>
      </c>
      <c r="F3292" s="2078">
        <f t="shared" si="103"/>
        <v>89400</v>
      </c>
      <c r="G3292" s="1529"/>
      <c r="H3292" s="2002">
        <v>13.81</v>
      </c>
      <c r="I3292" s="2002">
        <v>14.66</v>
      </c>
      <c r="J3292" s="1992"/>
    </row>
    <row r="3293" spans="2:10" ht="30">
      <c r="B3293" s="1733">
        <v>89404</v>
      </c>
      <c r="C3293" s="2004" t="s">
        <v>3840</v>
      </c>
      <c r="D3293" s="2003" t="s">
        <v>29</v>
      </c>
      <c r="E3293" s="2005">
        <f t="shared" si="102"/>
        <v>3.74</v>
      </c>
      <c r="F3293" s="2078">
        <f t="shared" si="103"/>
        <v>89404</v>
      </c>
      <c r="G3293" s="1529"/>
      <c r="H3293" s="2005">
        <v>3.47</v>
      </c>
      <c r="I3293" s="2005">
        <v>3.74</v>
      </c>
      <c r="J3293" s="1992"/>
    </row>
    <row r="3294" spans="2:10" ht="30">
      <c r="B3294" s="1734">
        <v>89405</v>
      </c>
      <c r="C3294" s="1994" t="s">
        <v>3841</v>
      </c>
      <c r="D3294" s="1993" t="s">
        <v>29</v>
      </c>
      <c r="E3294" s="2002">
        <f t="shared" si="102"/>
        <v>3.95</v>
      </c>
      <c r="F3294" s="2078">
        <f t="shared" si="103"/>
        <v>89405</v>
      </c>
      <c r="G3294" s="1529"/>
      <c r="H3294" s="2002">
        <v>3.68</v>
      </c>
      <c r="I3294" s="2002">
        <v>3.95</v>
      </c>
      <c r="J3294" s="1992"/>
    </row>
    <row r="3295" spans="2:10" ht="30">
      <c r="B3295" s="1733">
        <v>89406</v>
      </c>
      <c r="C3295" s="2004" t="s">
        <v>3842</v>
      </c>
      <c r="D3295" s="2003" t="s">
        <v>29</v>
      </c>
      <c r="E3295" s="2005">
        <f t="shared" si="102"/>
        <v>4.8</v>
      </c>
      <c r="F3295" s="2078">
        <f t="shared" si="103"/>
        <v>89406</v>
      </c>
      <c r="G3295" s="1529"/>
      <c r="H3295" s="2005">
        <v>4.53</v>
      </c>
      <c r="I3295" s="2005">
        <v>4.8</v>
      </c>
      <c r="J3295" s="1992"/>
    </row>
    <row r="3296" spans="2:10" ht="30">
      <c r="B3296" s="1734">
        <v>89407</v>
      </c>
      <c r="C3296" s="1994" t="s">
        <v>3843</v>
      </c>
      <c r="D3296" s="1993" t="s">
        <v>29</v>
      </c>
      <c r="E3296" s="2002">
        <f t="shared" si="102"/>
        <v>4.7300000000000004</v>
      </c>
      <c r="F3296" s="2078">
        <f t="shared" si="103"/>
        <v>89407</v>
      </c>
      <c r="G3296" s="1529"/>
      <c r="H3296" s="2002">
        <v>4.46</v>
      </c>
      <c r="I3296" s="2002">
        <v>4.7300000000000004</v>
      </c>
      <c r="J3296" s="1992"/>
    </row>
    <row r="3297" spans="2:10" ht="30">
      <c r="B3297" s="1733">
        <v>89408</v>
      </c>
      <c r="C3297" s="2004" t="s">
        <v>3844</v>
      </c>
      <c r="D3297" s="2003" t="s">
        <v>29</v>
      </c>
      <c r="E3297" s="2005">
        <f t="shared" si="102"/>
        <v>4.54</v>
      </c>
      <c r="F3297" s="2078">
        <f t="shared" si="103"/>
        <v>89408</v>
      </c>
      <c r="G3297" s="1529"/>
      <c r="H3297" s="2005">
        <v>4.22</v>
      </c>
      <c r="I3297" s="2005">
        <v>4.54</v>
      </c>
      <c r="J3297" s="1992"/>
    </row>
    <row r="3298" spans="2:10" ht="30">
      <c r="B3298" s="1734">
        <v>89409</v>
      </c>
      <c r="C3298" s="1994" t="s">
        <v>3845</v>
      </c>
      <c r="D3298" s="1993" t="s">
        <v>29</v>
      </c>
      <c r="E3298" s="2002">
        <f t="shared" si="102"/>
        <v>5</v>
      </c>
      <c r="F3298" s="2078">
        <f t="shared" si="103"/>
        <v>89409</v>
      </c>
      <c r="G3298" s="1529"/>
      <c r="H3298" s="2002">
        <v>4.68</v>
      </c>
      <c r="I3298" s="2002">
        <v>5</v>
      </c>
      <c r="J3298" s="1992"/>
    </row>
    <row r="3299" spans="2:10" ht="30">
      <c r="B3299" s="1733">
        <v>89410</v>
      </c>
      <c r="C3299" s="2004" t="s">
        <v>3846</v>
      </c>
      <c r="D3299" s="2003" t="s">
        <v>29</v>
      </c>
      <c r="E3299" s="2005">
        <f t="shared" si="102"/>
        <v>6.04</v>
      </c>
      <c r="F3299" s="2078">
        <f t="shared" si="103"/>
        <v>89410</v>
      </c>
      <c r="G3299" s="1529"/>
      <c r="H3299" s="2005">
        <v>5.72</v>
      </c>
      <c r="I3299" s="2005">
        <v>6.04</v>
      </c>
      <c r="J3299" s="1992"/>
    </row>
    <row r="3300" spans="2:10" ht="30">
      <c r="B3300" s="1734">
        <v>89411</v>
      </c>
      <c r="C3300" s="1994" t="s">
        <v>3847</v>
      </c>
      <c r="D3300" s="1993" t="s">
        <v>29</v>
      </c>
      <c r="E3300" s="2002">
        <f t="shared" si="102"/>
        <v>5.62</v>
      </c>
      <c r="F3300" s="2078">
        <f t="shared" si="103"/>
        <v>89411</v>
      </c>
      <c r="G3300" s="1529"/>
      <c r="H3300" s="2002">
        <v>5.3</v>
      </c>
      <c r="I3300" s="2002">
        <v>5.62</v>
      </c>
      <c r="J3300" s="1992"/>
    </row>
    <row r="3301" spans="2:10" ht="30">
      <c r="B3301" s="1733">
        <v>89412</v>
      </c>
      <c r="C3301" s="2004" t="s">
        <v>3848</v>
      </c>
      <c r="D3301" s="2003" t="s">
        <v>29</v>
      </c>
      <c r="E3301" s="2005">
        <f t="shared" si="102"/>
        <v>6.23</v>
      </c>
      <c r="F3301" s="2078">
        <f t="shared" si="103"/>
        <v>89412</v>
      </c>
      <c r="G3301" s="1529"/>
      <c r="H3301" s="2005">
        <v>5.91</v>
      </c>
      <c r="I3301" s="2005">
        <v>6.23</v>
      </c>
      <c r="J3301" s="1992"/>
    </row>
    <row r="3302" spans="2:10" ht="30">
      <c r="B3302" s="1734">
        <v>89413</v>
      </c>
      <c r="C3302" s="1994" t="s">
        <v>3849</v>
      </c>
      <c r="D3302" s="1993" t="s">
        <v>29</v>
      </c>
      <c r="E3302" s="2002">
        <f t="shared" si="102"/>
        <v>6.35</v>
      </c>
      <c r="F3302" s="2078">
        <f t="shared" si="103"/>
        <v>89413</v>
      </c>
      <c r="G3302" s="1529"/>
      <c r="H3302" s="2002">
        <v>5.97</v>
      </c>
      <c r="I3302" s="2002">
        <v>6.35</v>
      </c>
      <c r="J3302" s="1992"/>
    </row>
    <row r="3303" spans="2:10" ht="30">
      <c r="B3303" s="1733">
        <v>89414</v>
      </c>
      <c r="C3303" s="2004" t="s">
        <v>3850</v>
      </c>
      <c r="D3303" s="2003" t="s">
        <v>29</v>
      </c>
      <c r="E3303" s="2005">
        <f t="shared" si="102"/>
        <v>7.62</v>
      </c>
      <c r="F3303" s="2078">
        <f t="shared" si="103"/>
        <v>89414</v>
      </c>
      <c r="G3303" s="1529"/>
      <c r="H3303" s="2005">
        <v>7.24</v>
      </c>
      <c r="I3303" s="2005">
        <v>7.62</v>
      </c>
      <c r="J3303" s="1992"/>
    </row>
    <row r="3304" spans="2:10" ht="30">
      <c r="B3304" s="1734">
        <v>89415</v>
      </c>
      <c r="C3304" s="1994" t="s">
        <v>3851</v>
      </c>
      <c r="D3304" s="1993" t="s">
        <v>29</v>
      </c>
      <c r="E3304" s="2002">
        <f t="shared" si="102"/>
        <v>9.0500000000000007</v>
      </c>
      <c r="F3304" s="2078">
        <f t="shared" si="103"/>
        <v>89415</v>
      </c>
      <c r="G3304" s="1529"/>
      <c r="H3304" s="2002">
        <v>8.67</v>
      </c>
      <c r="I3304" s="2002">
        <v>9.0500000000000007</v>
      </c>
      <c r="J3304" s="1992"/>
    </row>
    <row r="3305" spans="2:10" ht="30">
      <c r="B3305" s="1733">
        <v>89416</v>
      </c>
      <c r="C3305" s="2004" t="s">
        <v>3852</v>
      </c>
      <c r="D3305" s="2003" t="s">
        <v>29</v>
      </c>
      <c r="E3305" s="2005">
        <f t="shared" si="102"/>
        <v>7.54</v>
      </c>
      <c r="F3305" s="2078">
        <f t="shared" si="103"/>
        <v>89416</v>
      </c>
      <c r="G3305" s="1529"/>
      <c r="H3305" s="2005">
        <v>7.16</v>
      </c>
      <c r="I3305" s="2005">
        <v>7.54</v>
      </c>
      <c r="J3305" s="1992"/>
    </row>
    <row r="3306" spans="2:10">
      <c r="B3306" s="1734">
        <v>89417</v>
      </c>
      <c r="C3306" s="1994" t="s">
        <v>3853</v>
      </c>
      <c r="D3306" s="1993" t="s">
        <v>29</v>
      </c>
      <c r="E3306" s="2002">
        <f t="shared" si="102"/>
        <v>3</v>
      </c>
      <c r="F3306" s="2078">
        <f t="shared" si="103"/>
        <v>89417</v>
      </c>
      <c r="G3306" s="1529"/>
      <c r="H3306" s="2002">
        <v>2.82</v>
      </c>
      <c r="I3306" s="2002">
        <v>3</v>
      </c>
      <c r="J3306" s="1992"/>
    </row>
    <row r="3307" spans="2:10" ht="30">
      <c r="B3307" s="1733">
        <v>89418</v>
      </c>
      <c r="C3307" s="2004" t="s">
        <v>3854</v>
      </c>
      <c r="D3307" s="2003" t="s">
        <v>29</v>
      </c>
      <c r="E3307" s="2005">
        <f t="shared" si="102"/>
        <v>8.9</v>
      </c>
      <c r="F3307" s="2078">
        <f t="shared" si="103"/>
        <v>89418</v>
      </c>
      <c r="G3307" s="1529"/>
      <c r="H3307" s="2005">
        <v>8.7200000000000006</v>
      </c>
      <c r="I3307" s="2005">
        <v>8.9</v>
      </c>
      <c r="J3307" s="1992"/>
    </row>
    <row r="3308" spans="2:10" ht="30">
      <c r="B3308" s="1734">
        <v>89419</v>
      </c>
      <c r="C3308" s="1994" t="s">
        <v>1523</v>
      </c>
      <c r="D3308" s="1993" t="s">
        <v>29</v>
      </c>
      <c r="E3308" s="2002">
        <f t="shared" si="102"/>
        <v>3.41</v>
      </c>
      <c r="F3308" s="2078">
        <f t="shared" si="103"/>
        <v>89419</v>
      </c>
      <c r="G3308" s="1529"/>
      <c r="H3308" s="2002">
        <v>3.23</v>
      </c>
      <c r="I3308" s="2002">
        <v>3.41</v>
      </c>
      <c r="J3308" s="1992"/>
    </row>
    <row r="3309" spans="2:10" ht="30">
      <c r="B3309" s="1733">
        <v>89420</v>
      </c>
      <c r="C3309" s="2004" t="s">
        <v>3855</v>
      </c>
      <c r="D3309" s="2003" t="s">
        <v>29</v>
      </c>
      <c r="E3309" s="2005">
        <f t="shared" si="102"/>
        <v>6.39</v>
      </c>
      <c r="F3309" s="2078">
        <f t="shared" si="103"/>
        <v>89420</v>
      </c>
      <c r="G3309" s="1529"/>
      <c r="H3309" s="2005">
        <v>6.21</v>
      </c>
      <c r="I3309" s="2005">
        <v>6.39</v>
      </c>
      <c r="J3309" s="1992"/>
    </row>
    <row r="3310" spans="2:10">
      <c r="B3310" s="1734">
        <v>89421</v>
      </c>
      <c r="C3310" s="1994" t="s">
        <v>3856</v>
      </c>
      <c r="D3310" s="1993" t="s">
        <v>29</v>
      </c>
      <c r="E3310" s="2002">
        <f t="shared" si="102"/>
        <v>8.39</v>
      </c>
      <c r="F3310" s="2078">
        <f t="shared" si="103"/>
        <v>89421</v>
      </c>
      <c r="G3310" s="1529"/>
      <c r="H3310" s="2002">
        <v>8.2100000000000009</v>
      </c>
      <c r="I3310" s="2002">
        <v>8.39</v>
      </c>
      <c r="J3310" s="1992"/>
    </row>
    <row r="3311" spans="2:10" ht="30">
      <c r="B3311" s="1733">
        <v>89422</v>
      </c>
      <c r="C3311" s="2004" t="s">
        <v>3857</v>
      </c>
      <c r="D3311" s="2003" t="s">
        <v>29</v>
      </c>
      <c r="E3311" s="2005">
        <f t="shared" si="102"/>
        <v>3.21</v>
      </c>
      <c r="F3311" s="2078">
        <f t="shared" si="103"/>
        <v>89422</v>
      </c>
      <c r="G3311" s="1529"/>
      <c r="H3311" s="2005">
        <v>3.03</v>
      </c>
      <c r="I3311" s="2005">
        <v>3.21</v>
      </c>
      <c r="J3311" s="1992"/>
    </row>
    <row r="3312" spans="2:10" ht="30">
      <c r="B3312" s="1734">
        <v>89423</v>
      </c>
      <c r="C3312" s="1994" t="s">
        <v>3858</v>
      </c>
      <c r="D3312" s="1993" t="s">
        <v>29</v>
      </c>
      <c r="E3312" s="2002">
        <f t="shared" si="102"/>
        <v>5.48</v>
      </c>
      <c r="F3312" s="2078">
        <f t="shared" si="103"/>
        <v>89423</v>
      </c>
      <c r="G3312" s="1529"/>
      <c r="H3312" s="2002">
        <v>5.3</v>
      </c>
      <c r="I3312" s="2002">
        <v>5.48</v>
      </c>
      <c r="J3312" s="1992"/>
    </row>
    <row r="3313" spans="2:10">
      <c r="B3313" s="1733">
        <v>89424</v>
      </c>
      <c r="C3313" s="2004" t="s">
        <v>3859</v>
      </c>
      <c r="D3313" s="2003" t="s">
        <v>29</v>
      </c>
      <c r="E3313" s="2005">
        <f t="shared" si="102"/>
        <v>3.5</v>
      </c>
      <c r="F3313" s="2078">
        <f t="shared" si="103"/>
        <v>89424</v>
      </c>
      <c r="G3313" s="1529"/>
      <c r="H3313" s="2005">
        <v>3.28</v>
      </c>
      <c r="I3313" s="2005">
        <v>3.5</v>
      </c>
      <c r="J3313" s="1992"/>
    </row>
    <row r="3314" spans="2:10" ht="30">
      <c r="B3314" s="1734">
        <v>89425</v>
      </c>
      <c r="C3314" s="1994" t="s">
        <v>3860</v>
      </c>
      <c r="D3314" s="1993" t="s">
        <v>29</v>
      </c>
      <c r="E3314" s="2002">
        <f t="shared" si="102"/>
        <v>11.97</v>
      </c>
      <c r="F3314" s="2078">
        <f t="shared" si="103"/>
        <v>89425</v>
      </c>
      <c r="G3314" s="1529"/>
      <c r="H3314" s="2002">
        <v>11.75</v>
      </c>
      <c r="I3314" s="2002">
        <v>11.97</v>
      </c>
      <c r="J3314" s="1992"/>
    </row>
    <row r="3315" spans="2:10" ht="30">
      <c r="B3315" s="1733">
        <v>89426</v>
      </c>
      <c r="C3315" s="2004" t="s">
        <v>1524</v>
      </c>
      <c r="D3315" s="2003" t="s">
        <v>29</v>
      </c>
      <c r="E3315" s="2005">
        <f t="shared" si="102"/>
        <v>5.2</v>
      </c>
      <c r="F3315" s="2078">
        <f t="shared" si="103"/>
        <v>89426</v>
      </c>
      <c r="G3315" s="1529"/>
      <c r="H3315" s="2005">
        <v>4.9800000000000004</v>
      </c>
      <c r="I3315" s="2005">
        <v>5.2</v>
      </c>
      <c r="J3315" s="1992"/>
    </row>
    <row r="3316" spans="2:10" ht="30">
      <c r="B3316" s="1734">
        <v>89427</v>
      </c>
      <c r="C3316" s="1994" t="s">
        <v>3861</v>
      </c>
      <c r="D3316" s="1993" t="s">
        <v>29</v>
      </c>
      <c r="E3316" s="2002">
        <f t="shared" si="102"/>
        <v>8.14</v>
      </c>
      <c r="F3316" s="2078">
        <f t="shared" si="103"/>
        <v>89427</v>
      </c>
      <c r="G3316" s="1529"/>
      <c r="H3316" s="2002">
        <v>7.92</v>
      </c>
      <c r="I3316" s="2002">
        <v>8.14</v>
      </c>
      <c r="J3316" s="1992"/>
    </row>
    <row r="3317" spans="2:10">
      <c r="B3317" s="1733">
        <v>89428</v>
      </c>
      <c r="C3317" s="2004" t="s">
        <v>3862</v>
      </c>
      <c r="D3317" s="2003" t="s">
        <v>29</v>
      </c>
      <c r="E3317" s="2005">
        <f t="shared" si="102"/>
        <v>9.89</v>
      </c>
      <c r="F3317" s="2078">
        <f t="shared" si="103"/>
        <v>89428</v>
      </c>
      <c r="G3317" s="1529"/>
      <c r="H3317" s="2005">
        <v>9.67</v>
      </c>
      <c r="I3317" s="2005">
        <v>9.89</v>
      </c>
      <c r="J3317" s="1992"/>
    </row>
    <row r="3318" spans="2:10" ht="30">
      <c r="B3318" s="1734">
        <v>89429</v>
      </c>
      <c r="C3318" s="1994" t="s">
        <v>3863</v>
      </c>
      <c r="D3318" s="1993" t="s">
        <v>29</v>
      </c>
      <c r="E3318" s="2002">
        <f t="shared" si="102"/>
        <v>3.74</v>
      </c>
      <c r="F3318" s="2078">
        <f t="shared" si="103"/>
        <v>89429</v>
      </c>
      <c r="G3318" s="1529"/>
      <c r="H3318" s="2002">
        <v>3.52</v>
      </c>
      <c r="I3318" s="2002">
        <v>3.74</v>
      </c>
      <c r="J3318" s="1992"/>
    </row>
    <row r="3319" spans="2:10" ht="30">
      <c r="B3319" s="1733">
        <v>89430</v>
      </c>
      <c r="C3319" s="2004" t="s">
        <v>3864</v>
      </c>
      <c r="D3319" s="2003" t="s">
        <v>29</v>
      </c>
      <c r="E3319" s="2005">
        <f t="shared" si="102"/>
        <v>7.21</v>
      </c>
      <c r="F3319" s="2078">
        <f t="shared" si="103"/>
        <v>89430</v>
      </c>
      <c r="G3319" s="1529"/>
      <c r="H3319" s="2005">
        <v>6.99</v>
      </c>
      <c r="I3319" s="2005">
        <v>7.21</v>
      </c>
      <c r="J3319" s="1992"/>
    </row>
    <row r="3320" spans="2:10">
      <c r="B3320" s="1734">
        <v>89431</v>
      </c>
      <c r="C3320" s="1994" t="s">
        <v>3865</v>
      </c>
      <c r="D3320" s="1993" t="s">
        <v>29</v>
      </c>
      <c r="E3320" s="2002">
        <f t="shared" si="102"/>
        <v>4.82</v>
      </c>
      <c r="F3320" s="2078">
        <f t="shared" si="103"/>
        <v>89431</v>
      </c>
      <c r="G3320" s="1529"/>
      <c r="H3320" s="2002">
        <v>4.5599999999999996</v>
      </c>
      <c r="I3320" s="2002">
        <v>4.82</v>
      </c>
      <c r="J3320" s="1992"/>
    </row>
    <row r="3321" spans="2:10" ht="30">
      <c r="B3321" s="1733">
        <v>89432</v>
      </c>
      <c r="C3321" s="2004" t="s">
        <v>3866</v>
      </c>
      <c r="D3321" s="2003" t="s">
        <v>29</v>
      </c>
      <c r="E3321" s="2005">
        <f t="shared" si="102"/>
        <v>18.95</v>
      </c>
      <c r="F3321" s="2078">
        <f t="shared" si="103"/>
        <v>89432</v>
      </c>
      <c r="G3321" s="1529"/>
      <c r="H3321" s="2005">
        <v>18.690000000000001</v>
      </c>
      <c r="I3321" s="2005">
        <v>18.95</v>
      </c>
      <c r="J3321" s="1992"/>
    </row>
    <row r="3322" spans="2:10" ht="30">
      <c r="B3322" s="1734">
        <v>89433</v>
      </c>
      <c r="C3322" s="1994" t="s">
        <v>1525</v>
      </c>
      <c r="D3322" s="1993" t="s">
        <v>29</v>
      </c>
      <c r="E3322" s="2002">
        <f t="shared" si="102"/>
        <v>6.38</v>
      </c>
      <c r="F3322" s="2078">
        <f t="shared" si="103"/>
        <v>89433</v>
      </c>
      <c r="G3322" s="1529"/>
      <c r="H3322" s="2002">
        <v>6.12</v>
      </c>
      <c r="I3322" s="2002">
        <v>6.38</v>
      </c>
      <c r="J3322" s="1992"/>
    </row>
    <row r="3323" spans="2:10" ht="30">
      <c r="B3323" s="1733">
        <v>89434</v>
      </c>
      <c r="C3323" s="2004" t="s">
        <v>3867</v>
      </c>
      <c r="D3323" s="2003" t="s">
        <v>29</v>
      </c>
      <c r="E3323" s="2005">
        <f t="shared" si="102"/>
        <v>7.05</v>
      </c>
      <c r="F3323" s="2078">
        <f t="shared" si="103"/>
        <v>89434</v>
      </c>
      <c r="G3323" s="1529"/>
      <c r="H3323" s="2005">
        <v>6.79</v>
      </c>
      <c r="I3323" s="2005">
        <v>7.05</v>
      </c>
      <c r="J3323" s="1992"/>
    </row>
    <row r="3324" spans="2:10">
      <c r="B3324" s="1734">
        <v>89435</v>
      </c>
      <c r="C3324" s="1994" t="s">
        <v>3868</v>
      </c>
      <c r="D3324" s="1993" t="s">
        <v>29</v>
      </c>
      <c r="E3324" s="2002">
        <f t="shared" si="102"/>
        <v>15.36</v>
      </c>
      <c r="F3324" s="2078">
        <f t="shared" si="103"/>
        <v>89435</v>
      </c>
      <c r="G3324" s="1529"/>
      <c r="H3324" s="2002">
        <v>15.1</v>
      </c>
      <c r="I3324" s="2002">
        <v>15.36</v>
      </c>
      <c r="J3324" s="1992"/>
    </row>
    <row r="3325" spans="2:10" ht="30">
      <c r="B3325" s="1733">
        <v>89436</v>
      </c>
      <c r="C3325" s="2004" t="s">
        <v>3869</v>
      </c>
      <c r="D3325" s="2003" t="s">
        <v>29</v>
      </c>
      <c r="E3325" s="2005">
        <f t="shared" si="102"/>
        <v>5.21</v>
      </c>
      <c r="F3325" s="2078">
        <f t="shared" si="103"/>
        <v>89436</v>
      </c>
      <c r="G3325" s="1529"/>
      <c r="H3325" s="2005">
        <v>4.95</v>
      </c>
      <c r="I3325" s="2005">
        <v>5.21</v>
      </c>
      <c r="J3325" s="1992"/>
    </row>
    <row r="3326" spans="2:10" ht="30">
      <c r="B3326" s="1734">
        <v>89437</v>
      </c>
      <c r="C3326" s="1994" t="s">
        <v>3870</v>
      </c>
      <c r="D3326" s="1993" t="s">
        <v>29</v>
      </c>
      <c r="E3326" s="2002">
        <f t="shared" si="102"/>
        <v>14.71</v>
      </c>
      <c r="F3326" s="2078">
        <f t="shared" si="103"/>
        <v>89437</v>
      </c>
      <c r="G3326" s="1529"/>
      <c r="H3326" s="2002">
        <v>14.45</v>
      </c>
      <c r="I3326" s="2002">
        <v>14.71</v>
      </c>
      <c r="J3326" s="1992"/>
    </row>
    <row r="3327" spans="2:10">
      <c r="B3327" s="1733">
        <v>89438</v>
      </c>
      <c r="C3327" s="2004" t="s">
        <v>1526</v>
      </c>
      <c r="D3327" s="2003" t="s">
        <v>29</v>
      </c>
      <c r="E3327" s="2005">
        <f t="shared" si="102"/>
        <v>5.3</v>
      </c>
      <c r="F3327" s="2078">
        <f t="shared" si="103"/>
        <v>89438</v>
      </c>
      <c r="G3327" s="1529"/>
      <c r="H3327" s="2005">
        <v>4.92</v>
      </c>
      <c r="I3327" s="2005">
        <v>5.3</v>
      </c>
      <c r="J3327" s="1992"/>
    </row>
    <row r="3328" spans="2:10" ht="30">
      <c r="B3328" s="1734">
        <v>89439</v>
      </c>
      <c r="C3328" s="1994" t="s">
        <v>3871</v>
      </c>
      <c r="D3328" s="1993" t="s">
        <v>29</v>
      </c>
      <c r="E3328" s="2002">
        <f t="shared" si="102"/>
        <v>6.4</v>
      </c>
      <c r="F3328" s="2078">
        <f t="shared" si="103"/>
        <v>89439</v>
      </c>
      <c r="G3328" s="1529"/>
      <c r="H3328" s="2002">
        <v>6.02</v>
      </c>
      <c r="I3328" s="2002">
        <v>6.4</v>
      </c>
      <c r="J3328" s="1992"/>
    </row>
    <row r="3329" spans="2:10">
      <c r="B3329" s="1733">
        <v>89440</v>
      </c>
      <c r="C3329" s="2004" t="s">
        <v>1527</v>
      </c>
      <c r="D3329" s="2003" t="s">
        <v>29</v>
      </c>
      <c r="E3329" s="2005">
        <f t="shared" si="102"/>
        <v>6.42</v>
      </c>
      <c r="F3329" s="2078">
        <f t="shared" si="103"/>
        <v>89440</v>
      </c>
      <c r="G3329" s="1529"/>
      <c r="H3329" s="2005">
        <v>5.99</v>
      </c>
      <c r="I3329" s="2005">
        <v>6.42</v>
      </c>
      <c r="J3329" s="1992"/>
    </row>
    <row r="3330" spans="2:10" ht="30">
      <c r="B3330" s="1734">
        <v>89441</v>
      </c>
      <c r="C3330" s="1994" t="s">
        <v>3872</v>
      </c>
      <c r="D3330" s="1993" t="s">
        <v>29</v>
      </c>
      <c r="E3330" s="2002">
        <f t="shared" si="102"/>
        <v>12.87</v>
      </c>
      <c r="F3330" s="2078">
        <f t="shared" si="103"/>
        <v>89441</v>
      </c>
      <c r="G3330" s="1529"/>
      <c r="H3330" s="2002">
        <v>12.44</v>
      </c>
      <c r="I3330" s="2002">
        <v>12.87</v>
      </c>
      <c r="J3330" s="1992"/>
    </row>
    <row r="3331" spans="2:10" ht="30">
      <c r="B3331" s="1733">
        <v>89442</v>
      </c>
      <c r="C3331" s="2004" t="s">
        <v>3873</v>
      </c>
      <c r="D3331" s="2003" t="s">
        <v>29</v>
      </c>
      <c r="E3331" s="2005">
        <f t="shared" ref="E3331:E3394" si="104">IF($K$2=$H$1,H3331,I3331)</f>
        <v>7.78</v>
      </c>
      <c r="F3331" s="2078">
        <f t="shared" ref="F3331:F3394" si="105">IF(LEN($B3331)=7,CONCATENATE(MID($B3331,1,6),"00",RIGHT($B3331,1)),IF(LEN($B3331)=8,CONCATENATE(MID($B3331,1,6),"0",RIGHT($B3331,2)),$B3331))</f>
        <v>89442</v>
      </c>
      <c r="G3331" s="1529"/>
      <c r="H3331" s="2005">
        <v>7.35</v>
      </c>
      <c r="I3331" s="2005">
        <v>7.78</v>
      </c>
      <c r="J3331" s="1992"/>
    </row>
    <row r="3332" spans="2:10">
      <c r="B3332" s="1734">
        <v>89443</v>
      </c>
      <c r="C3332" s="1994" t="s">
        <v>1528</v>
      </c>
      <c r="D3332" s="1993" t="s">
        <v>29</v>
      </c>
      <c r="E3332" s="2002">
        <f t="shared" si="104"/>
        <v>9.11</v>
      </c>
      <c r="F3332" s="2078">
        <f t="shared" si="105"/>
        <v>89443</v>
      </c>
      <c r="G3332" s="1529"/>
      <c r="H3332" s="2002">
        <v>8.59</v>
      </c>
      <c r="I3332" s="2002">
        <v>9.11</v>
      </c>
      <c r="J3332" s="1992"/>
    </row>
    <row r="3333" spans="2:10" ht="30">
      <c r="B3333" s="1733">
        <v>89444</v>
      </c>
      <c r="C3333" s="2004" t="s">
        <v>3874</v>
      </c>
      <c r="D3333" s="2003" t="s">
        <v>29</v>
      </c>
      <c r="E3333" s="2005">
        <f t="shared" si="104"/>
        <v>19.43</v>
      </c>
      <c r="F3333" s="2078">
        <f t="shared" si="105"/>
        <v>89444</v>
      </c>
      <c r="G3333" s="1529"/>
      <c r="H3333" s="2005">
        <v>18.91</v>
      </c>
      <c r="I3333" s="2005">
        <v>19.43</v>
      </c>
      <c r="J3333" s="1992"/>
    </row>
    <row r="3334" spans="2:10" ht="30">
      <c r="B3334" s="1734">
        <v>89445</v>
      </c>
      <c r="C3334" s="1994" t="s">
        <v>3875</v>
      </c>
      <c r="D3334" s="1993" t="s">
        <v>29</v>
      </c>
      <c r="E3334" s="2002">
        <f t="shared" si="104"/>
        <v>11.22</v>
      </c>
      <c r="F3334" s="2078">
        <f t="shared" si="105"/>
        <v>89445</v>
      </c>
      <c r="G3334" s="1529"/>
      <c r="H3334" s="2002">
        <v>10.7</v>
      </c>
      <c r="I3334" s="2002">
        <v>11.22</v>
      </c>
      <c r="J3334" s="1992"/>
    </row>
    <row r="3335" spans="2:10">
      <c r="B3335" s="1733">
        <v>89481</v>
      </c>
      <c r="C3335" s="2004" t="s">
        <v>1529</v>
      </c>
      <c r="D3335" s="2003" t="s">
        <v>29</v>
      </c>
      <c r="E3335" s="2005">
        <f t="shared" si="104"/>
        <v>3.46</v>
      </c>
      <c r="F3335" s="2078">
        <f t="shared" si="105"/>
        <v>89481</v>
      </c>
      <c r="G3335" s="1529"/>
      <c r="H3335" s="2005">
        <v>3.24</v>
      </c>
      <c r="I3335" s="2005">
        <v>3.46</v>
      </c>
      <c r="J3335" s="1992"/>
    </row>
    <row r="3336" spans="2:10">
      <c r="B3336" s="1734">
        <v>89485</v>
      </c>
      <c r="C3336" s="1994" t="s">
        <v>1530</v>
      </c>
      <c r="D3336" s="1993" t="s">
        <v>29</v>
      </c>
      <c r="E3336" s="2002">
        <f t="shared" si="104"/>
        <v>3.92</v>
      </c>
      <c r="F3336" s="2078">
        <f t="shared" si="105"/>
        <v>89485</v>
      </c>
      <c r="G3336" s="1529"/>
      <c r="H3336" s="2002">
        <v>3.7</v>
      </c>
      <c r="I3336" s="2002">
        <v>3.92</v>
      </c>
      <c r="J3336" s="1992"/>
    </row>
    <row r="3337" spans="2:10">
      <c r="B3337" s="1733">
        <v>89489</v>
      </c>
      <c r="C3337" s="2004" t="s">
        <v>1531</v>
      </c>
      <c r="D3337" s="2003" t="s">
        <v>29</v>
      </c>
      <c r="E3337" s="2005">
        <f t="shared" si="104"/>
        <v>4.96</v>
      </c>
      <c r="F3337" s="2078">
        <f t="shared" si="105"/>
        <v>89489</v>
      </c>
      <c r="G3337" s="1529"/>
      <c r="H3337" s="2005">
        <v>4.74</v>
      </c>
      <c r="I3337" s="2005">
        <v>4.96</v>
      </c>
      <c r="J3337" s="1992"/>
    </row>
    <row r="3338" spans="2:10">
      <c r="B3338" s="1734">
        <v>89490</v>
      </c>
      <c r="C3338" s="1994" t="s">
        <v>1532</v>
      </c>
      <c r="D3338" s="1993" t="s">
        <v>29</v>
      </c>
      <c r="E3338" s="2002">
        <f t="shared" si="104"/>
        <v>4.54</v>
      </c>
      <c r="F3338" s="2078">
        <f t="shared" si="105"/>
        <v>89490</v>
      </c>
      <c r="G3338" s="1529"/>
      <c r="H3338" s="2002">
        <v>4.32</v>
      </c>
      <c r="I3338" s="2002">
        <v>4.54</v>
      </c>
      <c r="J3338" s="1992"/>
    </row>
    <row r="3339" spans="2:10">
      <c r="B3339" s="1733">
        <v>89492</v>
      </c>
      <c r="C3339" s="2004" t="s">
        <v>1533</v>
      </c>
      <c r="D3339" s="2003" t="s">
        <v>29</v>
      </c>
      <c r="E3339" s="2005">
        <f t="shared" si="104"/>
        <v>5.1100000000000003</v>
      </c>
      <c r="F3339" s="2078">
        <f t="shared" si="105"/>
        <v>89492</v>
      </c>
      <c r="G3339" s="1529"/>
      <c r="H3339" s="2005">
        <v>4.8499999999999996</v>
      </c>
      <c r="I3339" s="2005">
        <v>5.1100000000000003</v>
      </c>
      <c r="J3339" s="1992"/>
    </row>
    <row r="3340" spans="2:10">
      <c r="B3340" s="1734">
        <v>89493</v>
      </c>
      <c r="C3340" s="1994" t="s">
        <v>1534</v>
      </c>
      <c r="D3340" s="1993" t="s">
        <v>29</v>
      </c>
      <c r="E3340" s="2002">
        <f t="shared" si="104"/>
        <v>6.38</v>
      </c>
      <c r="F3340" s="2078">
        <f t="shared" si="105"/>
        <v>89493</v>
      </c>
      <c r="G3340" s="1529"/>
      <c r="H3340" s="2002">
        <v>6.12</v>
      </c>
      <c r="I3340" s="2002">
        <v>6.38</v>
      </c>
      <c r="J3340" s="1992"/>
    </row>
    <row r="3341" spans="2:10">
      <c r="B3341" s="1733">
        <v>89494</v>
      </c>
      <c r="C3341" s="2004" t="s">
        <v>1535</v>
      </c>
      <c r="D3341" s="2003" t="s">
        <v>29</v>
      </c>
      <c r="E3341" s="2005">
        <f t="shared" si="104"/>
        <v>7.81</v>
      </c>
      <c r="F3341" s="2078">
        <f t="shared" si="105"/>
        <v>89494</v>
      </c>
      <c r="G3341" s="1529"/>
      <c r="H3341" s="2005">
        <v>7.55</v>
      </c>
      <c r="I3341" s="2005">
        <v>7.81</v>
      </c>
      <c r="J3341" s="1992"/>
    </row>
    <row r="3342" spans="2:10">
      <c r="B3342" s="1734">
        <v>89496</v>
      </c>
      <c r="C3342" s="1994" t="s">
        <v>1536</v>
      </c>
      <c r="D3342" s="1993" t="s">
        <v>29</v>
      </c>
      <c r="E3342" s="2002">
        <f t="shared" si="104"/>
        <v>6.3</v>
      </c>
      <c r="F3342" s="2078">
        <f t="shared" si="105"/>
        <v>89496</v>
      </c>
      <c r="G3342" s="1529"/>
      <c r="H3342" s="2002">
        <v>6.04</v>
      </c>
      <c r="I3342" s="2002">
        <v>6.3</v>
      </c>
      <c r="J3342" s="1992"/>
    </row>
    <row r="3343" spans="2:10">
      <c r="B3343" s="1733">
        <v>89497</v>
      </c>
      <c r="C3343" s="2004" t="s">
        <v>1537</v>
      </c>
      <c r="D3343" s="2003" t="s">
        <v>29</v>
      </c>
      <c r="E3343" s="2005">
        <f t="shared" si="104"/>
        <v>8.17</v>
      </c>
      <c r="F3343" s="2078">
        <f t="shared" si="105"/>
        <v>89497</v>
      </c>
      <c r="G3343" s="1529"/>
      <c r="H3343" s="2005">
        <v>7.85</v>
      </c>
      <c r="I3343" s="2005">
        <v>8.17</v>
      </c>
      <c r="J3343" s="1992"/>
    </row>
    <row r="3344" spans="2:10">
      <c r="B3344" s="1734">
        <v>89498</v>
      </c>
      <c r="C3344" s="1994" t="s">
        <v>1538</v>
      </c>
      <c r="D3344" s="1993" t="s">
        <v>29</v>
      </c>
      <c r="E3344" s="2002">
        <f t="shared" si="104"/>
        <v>8.52</v>
      </c>
      <c r="F3344" s="2078">
        <f t="shared" si="105"/>
        <v>89498</v>
      </c>
      <c r="G3344" s="1529"/>
      <c r="H3344" s="2002">
        <v>8.1999999999999993</v>
      </c>
      <c r="I3344" s="2002">
        <v>8.52</v>
      </c>
      <c r="J3344" s="1992"/>
    </row>
    <row r="3345" spans="2:10">
      <c r="B3345" s="1733">
        <v>89499</v>
      </c>
      <c r="C3345" s="2004" t="s">
        <v>1539</v>
      </c>
      <c r="D3345" s="2003" t="s">
        <v>29</v>
      </c>
      <c r="E3345" s="2005">
        <f t="shared" si="104"/>
        <v>12.12</v>
      </c>
      <c r="F3345" s="2078">
        <f t="shared" si="105"/>
        <v>89499</v>
      </c>
      <c r="G3345" s="1529"/>
      <c r="H3345" s="2005">
        <v>11.8</v>
      </c>
      <c r="I3345" s="2005">
        <v>12.12</v>
      </c>
      <c r="J3345" s="1992"/>
    </row>
    <row r="3346" spans="2:10">
      <c r="B3346" s="1734">
        <v>89500</v>
      </c>
      <c r="C3346" s="1994" t="s">
        <v>1540</v>
      </c>
      <c r="D3346" s="1993" t="s">
        <v>29</v>
      </c>
      <c r="E3346" s="2002">
        <f t="shared" si="104"/>
        <v>7.88</v>
      </c>
      <c r="F3346" s="2078">
        <f t="shared" si="105"/>
        <v>89500</v>
      </c>
      <c r="G3346" s="1529"/>
      <c r="H3346" s="2002">
        <v>7.56</v>
      </c>
      <c r="I3346" s="2002">
        <v>7.88</v>
      </c>
      <c r="J3346" s="1992"/>
    </row>
    <row r="3347" spans="2:10">
      <c r="B3347" s="1733">
        <v>89501</v>
      </c>
      <c r="C3347" s="2004" t="s">
        <v>1541</v>
      </c>
      <c r="D3347" s="2003" t="s">
        <v>29</v>
      </c>
      <c r="E3347" s="2005">
        <f t="shared" si="104"/>
        <v>9.94</v>
      </c>
      <c r="F3347" s="2078">
        <f t="shared" si="105"/>
        <v>89501</v>
      </c>
      <c r="G3347" s="1529"/>
      <c r="H3347" s="2005">
        <v>9.5500000000000007</v>
      </c>
      <c r="I3347" s="2005">
        <v>9.94</v>
      </c>
      <c r="J3347" s="1992"/>
    </row>
    <row r="3348" spans="2:10">
      <c r="B3348" s="1734">
        <v>89502</v>
      </c>
      <c r="C3348" s="1994" t="s">
        <v>1542</v>
      </c>
      <c r="D3348" s="1993" t="s">
        <v>29</v>
      </c>
      <c r="E3348" s="2002">
        <f t="shared" si="104"/>
        <v>10.88</v>
      </c>
      <c r="F3348" s="2078">
        <f t="shared" si="105"/>
        <v>89502</v>
      </c>
      <c r="G3348" s="1529"/>
      <c r="H3348" s="2002">
        <v>10.49</v>
      </c>
      <c r="I3348" s="2002">
        <v>10.88</v>
      </c>
      <c r="J3348" s="1992"/>
    </row>
    <row r="3349" spans="2:10">
      <c r="B3349" s="1733">
        <v>89503</v>
      </c>
      <c r="C3349" s="2004" t="s">
        <v>1543</v>
      </c>
      <c r="D3349" s="2003" t="s">
        <v>29</v>
      </c>
      <c r="E3349" s="2005">
        <f t="shared" si="104"/>
        <v>14.27</v>
      </c>
      <c r="F3349" s="2078">
        <f t="shared" si="105"/>
        <v>89503</v>
      </c>
      <c r="G3349" s="1529"/>
      <c r="H3349" s="2005">
        <v>13.88</v>
      </c>
      <c r="I3349" s="2005">
        <v>14.27</v>
      </c>
      <c r="J3349" s="1992"/>
    </row>
    <row r="3350" spans="2:10">
      <c r="B3350" s="1734">
        <v>89504</v>
      </c>
      <c r="C3350" s="1994" t="s">
        <v>1544</v>
      </c>
      <c r="D3350" s="1993" t="s">
        <v>29</v>
      </c>
      <c r="E3350" s="2002">
        <f t="shared" si="104"/>
        <v>12.95</v>
      </c>
      <c r="F3350" s="2078">
        <f t="shared" si="105"/>
        <v>89504</v>
      </c>
      <c r="G3350" s="1529"/>
      <c r="H3350" s="2002">
        <v>12.56</v>
      </c>
      <c r="I3350" s="2002">
        <v>12.95</v>
      </c>
      <c r="J3350" s="1992"/>
    </row>
    <row r="3351" spans="2:10">
      <c r="B3351" s="1733">
        <v>89505</v>
      </c>
      <c r="C3351" s="2004" t="s">
        <v>1545</v>
      </c>
      <c r="D3351" s="2003" t="s">
        <v>29</v>
      </c>
      <c r="E3351" s="2005">
        <f t="shared" si="104"/>
        <v>26.13</v>
      </c>
      <c r="F3351" s="2078">
        <f t="shared" si="105"/>
        <v>89505</v>
      </c>
      <c r="G3351" s="1529"/>
      <c r="H3351" s="2005">
        <v>25.67</v>
      </c>
      <c r="I3351" s="2005">
        <v>26.13</v>
      </c>
      <c r="J3351" s="1992"/>
    </row>
    <row r="3352" spans="2:10">
      <c r="B3352" s="1734">
        <v>89506</v>
      </c>
      <c r="C3352" s="1994" t="s">
        <v>1546</v>
      </c>
      <c r="D3352" s="1993" t="s">
        <v>29</v>
      </c>
      <c r="E3352" s="2002">
        <f t="shared" si="104"/>
        <v>25.46</v>
      </c>
      <c r="F3352" s="2078">
        <f t="shared" si="105"/>
        <v>89506</v>
      </c>
      <c r="G3352" s="1529"/>
      <c r="H3352" s="2002">
        <v>25</v>
      </c>
      <c r="I3352" s="2002">
        <v>25.46</v>
      </c>
      <c r="J3352" s="1992"/>
    </row>
    <row r="3353" spans="2:10">
      <c r="B3353" s="1733">
        <v>89507</v>
      </c>
      <c r="C3353" s="2004" t="s">
        <v>1547</v>
      </c>
      <c r="D3353" s="2003" t="s">
        <v>29</v>
      </c>
      <c r="E3353" s="2005">
        <f t="shared" si="104"/>
        <v>26.76</v>
      </c>
      <c r="F3353" s="2078">
        <f t="shared" si="105"/>
        <v>89507</v>
      </c>
      <c r="G3353" s="1529"/>
      <c r="H3353" s="2005">
        <v>26.3</v>
      </c>
      <c r="I3353" s="2005">
        <v>26.76</v>
      </c>
      <c r="J3353" s="1992"/>
    </row>
    <row r="3354" spans="2:10">
      <c r="B3354" s="1734">
        <v>89510</v>
      </c>
      <c r="C3354" s="1994" t="s">
        <v>1548</v>
      </c>
      <c r="D3354" s="1993" t="s">
        <v>29</v>
      </c>
      <c r="E3354" s="2002">
        <f t="shared" si="104"/>
        <v>19.309999999999999</v>
      </c>
      <c r="F3354" s="2078">
        <f t="shared" si="105"/>
        <v>89510</v>
      </c>
      <c r="G3354" s="1529"/>
      <c r="H3354" s="2002">
        <v>18.850000000000001</v>
      </c>
      <c r="I3354" s="2002">
        <v>19.309999999999999</v>
      </c>
      <c r="J3354" s="1992"/>
    </row>
    <row r="3355" spans="2:10">
      <c r="B3355" s="1733">
        <v>89513</v>
      </c>
      <c r="C3355" s="2004" t="s">
        <v>1549</v>
      </c>
      <c r="D3355" s="2003" t="s">
        <v>29</v>
      </c>
      <c r="E3355" s="2005">
        <f t="shared" si="104"/>
        <v>70.05</v>
      </c>
      <c r="F3355" s="2078">
        <f t="shared" si="105"/>
        <v>89513</v>
      </c>
      <c r="G3355" s="1529"/>
      <c r="H3355" s="2005">
        <v>69.489999999999995</v>
      </c>
      <c r="I3355" s="2005">
        <v>70.05</v>
      </c>
      <c r="J3355" s="1992"/>
    </row>
    <row r="3356" spans="2:10" ht="30">
      <c r="B3356" s="1734">
        <v>89514</v>
      </c>
      <c r="C3356" s="1994" t="s">
        <v>1550</v>
      </c>
      <c r="D3356" s="1993" t="s">
        <v>29</v>
      </c>
      <c r="E3356" s="2002">
        <f t="shared" si="104"/>
        <v>6.63</v>
      </c>
      <c r="F3356" s="2078">
        <f t="shared" si="105"/>
        <v>89514</v>
      </c>
      <c r="G3356" s="1529"/>
      <c r="H3356" s="2002">
        <v>6.45</v>
      </c>
      <c r="I3356" s="2002">
        <v>6.63</v>
      </c>
      <c r="J3356" s="1992"/>
    </row>
    <row r="3357" spans="2:10">
      <c r="B3357" s="1733">
        <v>89515</v>
      </c>
      <c r="C3357" s="2004" t="s">
        <v>1551</v>
      </c>
      <c r="D3357" s="2003" t="s">
        <v>29</v>
      </c>
      <c r="E3357" s="2005">
        <f t="shared" si="104"/>
        <v>54.35</v>
      </c>
      <c r="F3357" s="2078">
        <f t="shared" si="105"/>
        <v>89515</v>
      </c>
      <c r="G3357" s="1529"/>
      <c r="H3357" s="2005">
        <v>53.79</v>
      </c>
      <c r="I3357" s="2005">
        <v>54.35</v>
      </c>
      <c r="J3357" s="1992"/>
    </row>
    <row r="3358" spans="2:10" ht="30">
      <c r="B3358" s="1734">
        <v>89516</v>
      </c>
      <c r="C3358" s="1994" t="s">
        <v>1552</v>
      </c>
      <c r="D3358" s="1993" t="s">
        <v>29</v>
      </c>
      <c r="E3358" s="2002">
        <f t="shared" si="104"/>
        <v>6.3</v>
      </c>
      <c r="F3358" s="2078">
        <f t="shared" si="105"/>
        <v>89516</v>
      </c>
      <c r="G3358" s="1529"/>
      <c r="H3358" s="2002">
        <v>6.12</v>
      </c>
      <c r="I3358" s="2002">
        <v>6.3</v>
      </c>
      <c r="J3358" s="1992"/>
    </row>
    <row r="3359" spans="2:10">
      <c r="B3359" s="1733">
        <v>89517</v>
      </c>
      <c r="C3359" s="2004" t="s">
        <v>1553</v>
      </c>
      <c r="D3359" s="2003" t="s">
        <v>29</v>
      </c>
      <c r="E3359" s="2005">
        <f t="shared" si="104"/>
        <v>43.86</v>
      </c>
      <c r="F3359" s="2078">
        <f t="shared" si="105"/>
        <v>89517</v>
      </c>
      <c r="G3359" s="1529"/>
      <c r="H3359" s="2005">
        <v>43.3</v>
      </c>
      <c r="I3359" s="2005">
        <v>43.86</v>
      </c>
      <c r="J3359" s="1992"/>
    </row>
    <row r="3360" spans="2:10" ht="30">
      <c r="B3360" s="1734">
        <v>89518</v>
      </c>
      <c r="C3360" s="1994" t="s">
        <v>298</v>
      </c>
      <c r="D3360" s="1993" t="s">
        <v>29</v>
      </c>
      <c r="E3360" s="2002">
        <f t="shared" si="104"/>
        <v>9.43</v>
      </c>
      <c r="F3360" s="2078">
        <f t="shared" si="105"/>
        <v>89518</v>
      </c>
      <c r="G3360" s="1529"/>
      <c r="H3360" s="2002">
        <v>9.19</v>
      </c>
      <c r="I3360" s="2002">
        <v>9.43</v>
      </c>
      <c r="J3360" s="1992"/>
    </row>
    <row r="3361" spans="2:10">
      <c r="B3361" s="1733">
        <v>89519</v>
      </c>
      <c r="C3361" s="2004" t="s">
        <v>1554</v>
      </c>
      <c r="D3361" s="2003" t="s">
        <v>29</v>
      </c>
      <c r="E3361" s="2005">
        <f t="shared" si="104"/>
        <v>34.65</v>
      </c>
      <c r="F3361" s="2078">
        <f t="shared" si="105"/>
        <v>89519</v>
      </c>
      <c r="G3361" s="1529"/>
      <c r="H3361" s="2005">
        <v>34.090000000000003</v>
      </c>
      <c r="I3361" s="2005">
        <v>34.65</v>
      </c>
      <c r="J3361" s="1992"/>
    </row>
    <row r="3362" spans="2:10" ht="30">
      <c r="B3362" s="1734">
        <v>89520</v>
      </c>
      <c r="C3362" s="1994" t="s">
        <v>299</v>
      </c>
      <c r="D3362" s="1993" t="s">
        <v>29</v>
      </c>
      <c r="E3362" s="2002">
        <f t="shared" si="104"/>
        <v>8.7100000000000009</v>
      </c>
      <c r="F3362" s="2078">
        <f t="shared" si="105"/>
        <v>89520</v>
      </c>
      <c r="G3362" s="1529"/>
      <c r="H3362" s="2002">
        <v>8.4700000000000006</v>
      </c>
      <c r="I3362" s="2002">
        <v>8.7100000000000009</v>
      </c>
      <c r="J3362" s="1992"/>
    </row>
    <row r="3363" spans="2:10">
      <c r="B3363" s="1733">
        <v>89521</v>
      </c>
      <c r="C3363" s="2004" t="s">
        <v>1555</v>
      </c>
      <c r="D3363" s="2003" t="s">
        <v>29</v>
      </c>
      <c r="E3363" s="2005">
        <f t="shared" si="104"/>
        <v>79.12</v>
      </c>
      <c r="F3363" s="2078">
        <f t="shared" si="105"/>
        <v>89521</v>
      </c>
      <c r="G3363" s="1529"/>
      <c r="H3363" s="2005">
        <v>78.489999999999995</v>
      </c>
      <c r="I3363" s="2005">
        <v>79.12</v>
      </c>
      <c r="J3363" s="1992"/>
    </row>
    <row r="3364" spans="2:10" ht="30">
      <c r="B3364" s="1734">
        <v>89522</v>
      </c>
      <c r="C3364" s="1994" t="s">
        <v>300</v>
      </c>
      <c r="D3364" s="1993" t="s">
        <v>29</v>
      </c>
      <c r="E3364" s="2002">
        <f t="shared" si="104"/>
        <v>19.54</v>
      </c>
      <c r="F3364" s="2078">
        <f t="shared" si="105"/>
        <v>89522</v>
      </c>
      <c r="G3364" s="1529"/>
      <c r="H3364" s="2002">
        <v>19.18</v>
      </c>
      <c r="I3364" s="2002">
        <v>19.54</v>
      </c>
      <c r="J3364" s="1992"/>
    </row>
    <row r="3365" spans="2:10">
      <c r="B3365" s="1733">
        <v>89523</v>
      </c>
      <c r="C3365" s="2004" t="s">
        <v>1556</v>
      </c>
      <c r="D3365" s="2003" t="s">
        <v>29</v>
      </c>
      <c r="E3365" s="2005">
        <f t="shared" si="104"/>
        <v>61.65</v>
      </c>
      <c r="F3365" s="2078">
        <f t="shared" si="105"/>
        <v>89523</v>
      </c>
      <c r="G3365" s="1529"/>
      <c r="H3365" s="2005">
        <v>61.02</v>
      </c>
      <c r="I3365" s="2005">
        <v>61.65</v>
      </c>
      <c r="J3365" s="1992"/>
    </row>
    <row r="3366" spans="2:10" ht="30">
      <c r="B3366" s="1734">
        <v>89524</v>
      </c>
      <c r="C3366" s="1994" t="s">
        <v>301</v>
      </c>
      <c r="D3366" s="1993" t="s">
        <v>29</v>
      </c>
      <c r="E3366" s="2002">
        <f t="shared" si="104"/>
        <v>19.079999999999998</v>
      </c>
      <c r="F3366" s="2078">
        <f t="shared" si="105"/>
        <v>89524</v>
      </c>
      <c r="G3366" s="1529"/>
      <c r="H3366" s="2002">
        <v>18.72</v>
      </c>
      <c r="I3366" s="2002">
        <v>19.079999999999998</v>
      </c>
      <c r="J3366" s="1992"/>
    </row>
    <row r="3367" spans="2:10">
      <c r="B3367" s="1733">
        <v>89525</v>
      </c>
      <c r="C3367" s="2004" t="s">
        <v>1557</v>
      </c>
      <c r="D3367" s="2003" t="s">
        <v>29</v>
      </c>
      <c r="E3367" s="2005">
        <f t="shared" si="104"/>
        <v>52.06</v>
      </c>
      <c r="F3367" s="2078">
        <f t="shared" si="105"/>
        <v>89525</v>
      </c>
      <c r="G3367" s="1529"/>
      <c r="H3367" s="2005">
        <v>51.43</v>
      </c>
      <c r="I3367" s="2005">
        <v>52.06</v>
      </c>
      <c r="J3367" s="1992"/>
    </row>
    <row r="3368" spans="2:10" ht="30">
      <c r="B3368" s="1734">
        <v>89526</v>
      </c>
      <c r="C3368" s="1994" t="s">
        <v>3876</v>
      </c>
      <c r="D3368" s="1993" t="s">
        <v>29</v>
      </c>
      <c r="E3368" s="2002">
        <f t="shared" si="104"/>
        <v>21.73</v>
      </c>
      <c r="F3368" s="2078">
        <f t="shared" si="105"/>
        <v>89526</v>
      </c>
      <c r="G3368" s="1529"/>
      <c r="H3368" s="2002">
        <v>21.37</v>
      </c>
      <c r="I3368" s="2002">
        <v>21.73</v>
      </c>
      <c r="J3368" s="1992"/>
    </row>
    <row r="3369" spans="2:10">
      <c r="B3369" s="1733">
        <v>89527</v>
      </c>
      <c r="C3369" s="2004" t="s">
        <v>1558</v>
      </c>
      <c r="D3369" s="2003" t="s">
        <v>29</v>
      </c>
      <c r="E3369" s="2005">
        <f t="shared" si="104"/>
        <v>40.86</v>
      </c>
      <c r="F3369" s="2078">
        <f t="shared" si="105"/>
        <v>89527</v>
      </c>
      <c r="G3369" s="1529"/>
      <c r="H3369" s="2005">
        <v>40.229999999999997</v>
      </c>
      <c r="I3369" s="2005">
        <v>40.86</v>
      </c>
      <c r="J3369" s="1992"/>
    </row>
    <row r="3370" spans="2:10">
      <c r="B3370" s="1734">
        <v>89528</v>
      </c>
      <c r="C3370" s="1994" t="s">
        <v>3877</v>
      </c>
      <c r="D3370" s="1993" t="s">
        <v>29</v>
      </c>
      <c r="E3370" s="2002">
        <f t="shared" si="104"/>
        <v>2.77</v>
      </c>
      <c r="F3370" s="2078">
        <f t="shared" si="105"/>
        <v>89528</v>
      </c>
      <c r="G3370" s="1529"/>
      <c r="H3370" s="2002">
        <v>2.62</v>
      </c>
      <c r="I3370" s="2002">
        <v>2.77</v>
      </c>
      <c r="J3370" s="1992"/>
    </row>
    <row r="3371" spans="2:10" ht="30">
      <c r="B3371" s="1733">
        <v>89529</v>
      </c>
      <c r="C3371" s="2004" t="s">
        <v>3878</v>
      </c>
      <c r="D3371" s="2003" t="s">
        <v>29</v>
      </c>
      <c r="E3371" s="2005">
        <f t="shared" si="104"/>
        <v>30.25</v>
      </c>
      <c r="F3371" s="2078">
        <f t="shared" si="105"/>
        <v>89529</v>
      </c>
      <c r="G3371" s="1529"/>
      <c r="H3371" s="2005">
        <v>29.75</v>
      </c>
      <c r="I3371" s="2005">
        <v>30.25</v>
      </c>
      <c r="J3371" s="1992"/>
    </row>
    <row r="3372" spans="2:10">
      <c r="B3372" s="1734">
        <v>89530</v>
      </c>
      <c r="C3372" s="1994" t="s">
        <v>1559</v>
      </c>
      <c r="D3372" s="1993" t="s">
        <v>29</v>
      </c>
      <c r="E3372" s="2002">
        <f t="shared" si="104"/>
        <v>11.24</v>
      </c>
      <c r="F3372" s="2078">
        <f t="shared" si="105"/>
        <v>89530</v>
      </c>
      <c r="G3372" s="1529"/>
      <c r="H3372" s="2002">
        <v>11.09</v>
      </c>
      <c r="I3372" s="2002">
        <v>11.24</v>
      </c>
      <c r="J3372" s="1992"/>
    </row>
    <row r="3373" spans="2:10" ht="30">
      <c r="B3373" s="1733">
        <v>89531</v>
      </c>
      <c r="C3373" s="2004" t="s">
        <v>3879</v>
      </c>
      <c r="D3373" s="2003" t="s">
        <v>29</v>
      </c>
      <c r="E3373" s="2005">
        <f t="shared" si="104"/>
        <v>25.88</v>
      </c>
      <c r="F3373" s="2078">
        <f t="shared" si="105"/>
        <v>89531</v>
      </c>
      <c r="G3373" s="1529"/>
      <c r="H3373" s="2005">
        <v>25.38</v>
      </c>
      <c r="I3373" s="2005">
        <v>25.88</v>
      </c>
      <c r="J3373" s="1992"/>
    </row>
    <row r="3374" spans="2:10" ht="30">
      <c r="B3374" s="1734">
        <v>89532</v>
      </c>
      <c r="C3374" s="1994" t="s">
        <v>3880</v>
      </c>
      <c r="D3374" s="1993" t="s">
        <v>29</v>
      </c>
      <c r="E3374" s="2002">
        <f t="shared" si="104"/>
        <v>4.47</v>
      </c>
      <c r="F3374" s="2078">
        <f t="shared" si="105"/>
        <v>89532</v>
      </c>
      <c r="G3374" s="1529"/>
      <c r="H3374" s="2002">
        <v>4.32</v>
      </c>
      <c r="I3374" s="2002">
        <v>4.47</v>
      </c>
      <c r="J3374" s="1992"/>
    </row>
    <row r="3375" spans="2:10" ht="30">
      <c r="B3375" s="1733">
        <v>89533</v>
      </c>
      <c r="C3375" s="2004" t="s">
        <v>1624</v>
      </c>
      <c r="D3375" s="2003" t="s">
        <v>29</v>
      </c>
      <c r="E3375" s="2005">
        <f t="shared" si="104"/>
        <v>25.88</v>
      </c>
      <c r="F3375" s="2078">
        <f t="shared" si="105"/>
        <v>89533</v>
      </c>
      <c r="G3375" s="1529"/>
      <c r="H3375" s="2005">
        <v>25.38</v>
      </c>
      <c r="I3375" s="2005">
        <v>25.88</v>
      </c>
      <c r="J3375" s="1992"/>
    </row>
    <row r="3376" spans="2:10" ht="30">
      <c r="B3376" s="1734">
        <v>89534</v>
      </c>
      <c r="C3376" s="1994" t="s">
        <v>3881</v>
      </c>
      <c r="D3376" s="1993" t="s">
        <v>29</v>
      </c>
      <c r="E3376" s="2002">
        <f t="shared" si="104"/>
        <v>3.26</v>
      </c>
      <c r="F3376" s="2078">
        <f t="shared" si="105"/>
        <v>89534</v>
      </c>
      <c r="G3376" s="1529"/>
      <c r="H3376" s="2002">
        <v>3.11</v>
      </c>
      <c r="I3376" s="2002">
        <v>3.26</v>
      </c>
      <c r="J3376" s="1992"/>
    </row>
    <row r="3377" spans="2:10" ht="30">
      <c r="B3377" s="1733">
        <v>89535</v>
      </c>
      <c r="C3377" s="2004" t="s">
        <v>3882</v>
      </c>
      <c r="D3377" s="2003" t="s">
        <v>29</v>
      </c>
      <c r="E3377" s="2005">
        <f t="shared" si="104"/>
        <v>35.18</v>
      </c>
      <c r="F3377" s="2078">
        <f t="shared" si="105"/>
        <v>89535</v>
      </c>
      <c r="G3377" s="1529"/>
      <c r="H3377" s="2005">
        <v>34.68</v>
      </c>
      <c r="I3377" s="2005">
        <v>35.18</v>
      </c>
      <c r="J3377" s="1992"/>
    </row>
    <row r="3378" spans="2:10">
      <c r="B3378" s="1734">
        <v>89536</v>
      </c>
      <c r="C3378" s="1994" t="s">
        <v>3883</v>
      </c>
      <c r="D3378" s="1993" t="s">
        <v>29</v>
      </c>
      <c r="E3378" s="2002">
        <f t="shared" si="104"/>
        <v>9.16</v>
      </c>
      <c r="F3378" s="2078">
        <f t="shared" si="105"/>
        <v>89536</v>
      </c>
      <c r="G3378" s="1529"/>
      <c r="H3378" s="2002">
        <v>9.01</v>
      </c>
      <c r="I3378" s="2002">
        <v>9.16</v>
      </c>
      <c r="J3378" s="1992"/>
    </row>
    <row r="3379" spans="2:10" ht="30">
      <c r="B3379" s="1733">
        <v>89538</v>
      </c>
      <c r="C3379" s="2004" t="s">
        <v>3884</v>
      </c>
      <c r="D3379" s="2003" t="s">
        <v>29</v>
      </c>
      <c r="E3379" s="2005">
        <f t="shared" si="104"/>
        <v>3.01</v>
      </c>
      <c r="F3379" s="2078">
        <f t="shared" si="105"/>
        <v>89538</v>
      </c>
      <c r="G3379" s="1529"/>
      <c r="H3379" s="2005">
        <v>2.86</v>
      </c>
      <c r="I3379" s="2005">
        <v>3.01</v>
      </c>
      <c r="J3379" s="1992"/>
    </row>
    <row r="3380" spans="2:10" ht="30">
      <c r="B3380" s="1734">
        <v>89540</v>
      </c>
      <c r="C3380" s="1994" t="s">
        <v>1560</v>
      </c>
      <c r="D3380" s="1993" t="s">
        <v>29</v>
      </c>
      <c r="E3380" s="2002">
        <f t="shared" si="104"/>
        <v>6.48</v>
      </c>
      <c r="F3380" s="2078">
        <f t="shared" si="105"/>
        <v>89540</v>
      </c>
      <c r="G3380" s="1529"/>
      <c r="H3380" s="2002">
        <v>6.33</v>
      </c>
      <c r="I3380" s="2002">
        <v>6.48</v>
      </c>
      <c r="J3380" s="1992"/>
    </row>
    <row r="3381" spans="2:10">
      <c r="B3381" s="1733">
        <v>89541</v>
      </c>
      <c r="C3381" s="2004" t="s">
        <v>3885</v>
      </c>
      <c r="D3381" s="2003" t="s">
        <v>29</v>
      </c>
      <c r="E3381" s="2005">
        <f t="shared" si="104"/>
        <v>4.01</v>
      </c>
      <c r="F3381" s="2078">
        <f t="shared" si="105"/>
        <v>89541</v>
      </c>
      <c r="G3381" s="1529"/>
      <c r="H3381" s="2005">
        <v>3.82</v>
      </c>
      <c r="I3381" s="2005">
        <v>4.01</v>
      </c>
      <c r="J3381" s="1992"/>
    </row>
    <row r="3382" spans="2:10">
      <c r="B3382" s="1734">
        <v>89542</v>
      </c>
      <c r="C3382" s="1994" t="s">
        <v>1561</v>
      </c>
      <c r="D3382" s="1993" t="s">
        <v>29</v>
      </c>
      <c r="E3382" s="2002">
        <f t="shared" si="104"/>
        <v>18.14</v>
      </c>
      <c r="F3382" s="2078">
        <f t="shared" si="105"/>
        <v>89542</v>
      </c>
      <c r="G3382" s="1529"/>
      <c r="H3382" s="2002">
        <v>17.95</v>
      </c>
      <c r="I3382" s="2002">
        <v>18.14</v>
      </c>
      <c r="J3382" s="1992"/>
    </row>
    <row r="3383" spans="2:10" ht="30">
      <c r="B3383" s="1733">
        <v>89544</v>
      </c>
      <c r="C3383" s="2004" t="s">
        <v>3886</v>
      </c>
      <c r="D3383" s="2003" t="s">
        <v>29</v>
      </c>
      <c r="E3383" s="2005">
        <f t="shared" si="104"/>
        <v>6.3</v>
      </c>
      <c r="F3383" s="2078">
        <f t="shared" si="105"/>
        <v>89544</v>
      </c>
      <c r="G3383" s="1529"/>
      <c r="H3383" s="2005">
        <v>6.17</v>
      </c>
      <c r="I3383" s="2005">
        <v>6.3</v>
      </c>
      <c r="J3383" s="1992"/>
    </row>
    <row r="3384" spans="2:10" ht="30">
      <c r="B3384" s="1734">
        <v>89545</v>
      </c>
      <c r="C3384" s="1994" t="s">
        <v>3887</v>
      </c>
      <c r="D3384" s="1993" t="s">
        <v>29</v>
      </c>
      <c r="E3384" s="2002">
        <f t="shared" si="104"/>
        <v>8.74</v>
      </c>
      <c r="F3384" s="2078">
        <f t="shared" si="105"/>
        <v>89545</v>
      </c>
      <c r="G3384" s="1529"/>
      <c r="H3384" s="2002">
        <v>8.58</v>
      </c>
      <c r="I3384" s="2002">
        <v>8.74</v>
      </c>
      <c r="J3384" s="1992"/>
    </row>
    <row r="3385" spans="2:10" ht="30">
      <c r="B3385" s="1733">
        <v>89546</v>
      </c>
      <c r="C3385" s="2004" t="s">
        <v>3888</v>
      </c>
      <c r="D3385" s="2003" t="s">
        <v>29</v>
      </c>
      <c r="E3385" s="2005">
        <f t="shared" si="104"/>
        <v>6.74</v>
      </c>
      <c r="F3385" s="2078">
        <f t="shared" si="105"/>
        <v>89546</v>
      </c>
      <c r="G3385" s="1529"/>
      <c r="H3385" s="2005">
        <v>6.58</v>
      </c>
      <c r="I3385" s="2005">
        <v>6.74</v>
      </c>
      <c r="J3385" s="1992"/>
    </row>
    <row r="3386" spans="2:10" ht="30">
      <c r="B3386" s="1734">
        <v>89547</v>
      </c>
      <c r="C3386" s="1994" t="s">
        <v>3889</v>
      </c>
      <c r="D3386" s="1993" t="s">
        <v>29</v>
      </c>
      <c r="E3386" s="2002">
        <f t="shared" si="104"/>
        <v>12.98</v>
      </c>
      <c r="F3386" s="2078">
        <f t="shared" si="105"/>
        <v>89547</v>
      </c>
      <c r="G3386" s="1529"/>
      <c r="H3386" s="2002">
        <v>12.73</v>
      </c>
      <c r="I3386" s="2002">
        <v>12.98</v>
      </c>
      <c r="J3386" s="1992"/>
    </row>
    <row r="3387" spans="2:10" ht="30">
      <c r="B3387" s="1733">
        <v>89548</v>
      </c>
      <c r="C3387" s="2004" t="s">
        <v>1019</v>
      </c>
      <c r="D3387" s="2003" t="s">
        <v>29</v>
      </c>
      <c r="E3387" s="2005">
        <f t="shared" si="104"/>
        <v>14.43</v>
      </c>
      <c r="F3387" s="2078">
        <f t="shared" si="105"/>
        <v>89548</v>
      </c>
      <c r="G3387" s="1529"/>
      <c r="H3387" s="2005">
        <v>14.18</v>
      </c>
      <c r="I3387" s="2005">
        <v>14.43</v>
      </c>
      <c r="J3387" s="1992"/>
    </row>
    <row r="3388" spans="2:10" ht="30">
      <c r="B3388" s="1734">
        <v>89549</v>
      </c>
      <c r="C3388" s="1994" t="s">
        <v>3890</v>
      </c>
      <c r="D3388" s="1993" t="s">
        <v>29</v>
      </c>
      <c r="E3388" s="2002">
        <f t="shared" si="104"/>
        <v>10.75</v>
      </c>
      <c r="F3388" s="2078">
        <f t="shared" si="105"/>
        <v>89549</v>
      </c>
      <c r="G3388" s="1529"/>
      <c r="H3388" s="2002">
        <v>10.5</v>
      </c>
      <c r="I3388" s="2002">
        <v>10.75</v>
      </c>
      <c r="J3388" s="1992"/>
    </row>
    <row r="3389" spans="2:10" ht="30">
      <c r="B3389" s="1733">
        <v>89550</v>
      </c>
      <c r="C3389" s="2004" t="s">
        <v>1020</v>
      </c>
      <c r="D3389" s="2003" t="s">
        <v>29</v>
      </c>
      <c r="E3389" s="2005">
        <f t="shared" si="104"/>
        <v>29.53</v>
      </c>
      <c r="F3389" s="2078">
        <f t="shared" si="105"/>
        <v>89550</v>
      </c>
      <c r="G3389" s="1529"/>
      <c r="H3389" s="2005">
        <v>29.28</v>
      </c>
      <c r="I3389" s="2005">
        <v>29.53</v>
      </c>
      <c r="J3389" s="1992"/>
    </row>
    <row r="3390" spans="2:10" ht="30">
      <c r="B3390" s="1734">
        <v>89551</v>
      </c>
      <c r="C3390" s="1994" t="s">
        <v>3891</v>
      </c>
      <c r="D3390" s="1993" t="s">
        <v>29</v>
      </c>
      <c r="E3390" s="2002">
        <f t="shared" si="104"/>
        <v>6.24</v>
      </c>
      <c r="F3390" s="2078">
        <f t="shared" si="105"/>
        <v>89551</v>
      </c>
      <c r="G3390" s="1529"/>
      <c r="H3390" s="2002">
        <v>6.05</v>
      </c>
      <c r="I3390" s="2002">
        <v>6.24</v>
      </c>
      <c r="J3390" s="1992"/>
    </row>
    <row r="3391" spans="2:10">
      <c r="B3391" s="1733">
        <v>89552</v>
      </c>
      <c r="C3391" s="2004" t="s">
        <v>3892</v>
      </c>
      <c r="D3391" s="2003" t="s">
        <v>29</v>
      </c>
      <c r="E3391" s="2005">
        <f t="shared" si="104"/>
        <v>14.55</v>
      </c>
      <c r="F3391" s="2078">
        <f t="shared" si="105"/>
        <v>89552</v>
      </c>
      <c r="G3391" s="1529"/>
      <c r="H3391" s="2005">
        <v>14.36</v>
      </c>
      <c r="I3391" s="2005">
        <v>14.55</v>
      </c>
      <c r="J3391" s="1992"/>
    </row>
    <row r="3392" spans="2:10" ht="30">
      <c r="B3392" s="1734">
        <v>89553</v>
      </c>
      <c r="C3392" s="1994" t="s">
        <v>3893</v>
      </c>
      <c r="D3392" s="1993" t="s">
        <v>29</v>
      </c>
      <c r="E3392" s="2002">
        <f t="shared" si="104"/>
        <v>4.4000000000000004</v>
      </c>
      <c r="F3392" s="2078">
        <f t="shared" si="105"/>
        <v>89553</v>
      </c>
      <c r="G3392" s="1529"/>
      <c r="H3392" s="2002">
        <v>4.21</v>
      </c>
      <c r="I3392" s="2002">
        <v>4.4000000000000004</v>
      </c>
      <c r="J3392" s="1992"/>
    </row>
    <row r="3393" spans="2:10" ht="30">
      <c r="B3393" s="1733">
        <v>89554</v>
      </c>
      <c r="C3393" s="2004" t="s">
        <v>3894</v>
      </c>
      <c r="D3393" s="2003" t="s">
        <v>29</v>
      </c>
      <c r="E3393" s="2005">
        <f t="shared" si="104"/>
        <v>16.079999999999998</v>
      </c>
      <c r="F3393" s="2078">
        <f t="shared" si="105"/>
        <v>89554</v>
      </c>
      <c r="G3393" s="1529"/>
      <c r="H3393" s="2005">
        <v>15.74</v>
      </c>
      <c r="I3393" s="2005">
        <v>16.079999999999998</v>
      </c>
      <c r="J3393" s="1992"/>
    </row>
    <row r="3394" spans="2:10" ht="30">
      <c r="B3394" s="1734">
        <v>89555</v>
      </c>
      <c r="C3394" s="1994" t="s">
        <v>1562</v>
      </c>
      <c r="D3394" s="1993" t="s">
        <v>29</v>
      </c>
      <c r="E3394" s="2002">
        <f t="shared" si="104"/>
        <v>13.9</v>
      </c>
      <c r="F3394" s="2078">
        <f t="shared" si="105"/>
        <v>89555</v>
      </c>
      <c r="G3394" s="1529"/>
      <c r="H3394" s="2002">
        <v>13.71</v>
      </c>
      <c r="I3394" s="2002">
        <v>13.9</v>
      </c>
      <c r="J3394" s="1992"/>
    </row>
    <row r="3395" spans="2:10" ht="30">
      <c r="B3395" s="1733">
        <v>89556</v>
      </c>
      <c r="C3395" s="2004" t="s">
        <v>1021</v>
      </c>
      <c r="D3395" s="2003" t="s">
        <v>29</v>
      </c>
      <c r="E3395" s="2005">
        <f t="shared" ref="E3395:E3458" si="106">IF($K$2=$H$1,H3395,I3395)</f>
        <v>23.12</v>
      </c>
      <c r="F3395" s="2078">
        <f t="shared" ref="F3395:F3458" si="107">IF(LEN($B3395)=7,CONCATENATE(MID($B3395,1,6),"00",RIGHT($B3395,1)),IF(LEN($B3395)=8,CONCATENATE(MID($B3395,1,6),"0",RIGHT($B3395,2)),$B3395))</f>
        <v>89556</v>
      </c>
      <c r="G3395" s="1529"/>
      <c r="H3395" s="2005">
        <v>22.78</v>
      </c>
      <c r="I3395" s="2005">
        <v>23.12</v>
      </c>
      <c r="J3395" s="1992"/>
    </row>
    <row r="3396" spans="2:10" ht="30">
      <c r="B3396" s="1734">
        <v>89557</v>
      </c>
      <c r="C3396" s="1994" t="s">
        <v>302</v>
      </c>
      <c r="D3396" s="1993" t="s">
        <v>29</v>
      </c>
      <c r="E3396" s="2002">
        <f t="shared" si="106"/>
        <v>18.57</v>
      </c>
      <c r="F3396" s="2078">
        <f t="shared" si="107"/>
        <v>89557</v>
      </c>
      <c r="G3396" s="1529"/>
      <c r="H3396" s="2002">
        <v>18.23</v>
      </c>
      <c r="I3396" s="2002">
        <v>18.57</v>
      </c>
      <c r="J3396" s="1992"/>
    </row>
    <row r="3397" spans="2:10">
      <c r="B3397" s="1733">
        <v>89558</v>
      </c>
      <c r="C3397" s="2004" t="s">
        <v>3895</v>
      </c>
      <c r="D3397" s="2003" t="s">
        <v>29</v>
      </c>
      <c r="E3397" s="2005">
        <f t="shared" si="106"/>
        <v>6.22</v>
      </c>
      <c r="F3397" s="2078">
        <f t="shared" si="107"/>
        <v>89558</v>
      </c>
      <c r="G3397" s="1529"/>
      <c r="H3397" s="2005">
        <v>6</v>
      </c>
      <c r="I3397" s="2005">
        <v>6.22</v>
      </c>
      <c r="J3397" s="1992"/>
    </row>
    <row r="3398" spans="2:10" ht="30">
      <c r="B3398" s="1734">
        <v>89559</v>
      </c>
      <c r="C3398" s="1994" t="s">
        <v>1022</v>
      </c>
      <c r="D3398" s="1993" t="s">
        <v>29</v>
      </c>
      <c r="E3398" s="2002">
        <f t="shared" si="106"/>
        <v>39.67</v>
      </c>
      <c r="F3398" s="2078">
        <f t="shared" si="107"/>
        <v>89559</v>
      </c>
      <c r="G3398" s="1529"/>
      <c r="H3398" s="2002">
        <v>39.33</v>
      </c>
      <c r="I3398" s="2002">
        <v>39.67</v>
      </c>
      <c r="J3398" s="1992"/>
    </row>
    <row r="3399" spans="2:10" ht="30">
      <c r="B3399" s="1733">
        <v>89561</v>
      </c>
      <c r="C3399" s="2004" t="s">
        <v>1563</v>
      </c>
      <c r="D3399" s="2003" t="s">
        <v>29</v>
      </c>
      <c r="E3399" s="2005">
        <f t="shared" si="106"/>
        <v>11.12</v>
      </c>
      <c r="F3399" s="2078">
        <f t="shared" si="107"/>
        <v>89561</v>
      </c>
      <c r="G3399" s="1529"/>
      <c r="H3399" s="2005">
        <v>10.87</v>
      </c>
      <c r="I3399" s="2005">
        <v>11.12</v>
      </c>
      <c r="J3399" s="1992"/>
    </row>
    <row r="3400" spans="2:10" ht="30">
      <c r="B3400" s="1734">
        <v>89562</v>
      </c>
      <c r="C3400" s="1994" t="s">
        <v>3896</v>
      </c>
      <c r="D3400" s="1993" t="s">
        <v>29</v>
      </c>
      <c r="E3400" s="2002">
        <f t="shared" si="106"/>
        <v>6.21</v>
      </c>
      <c r="F3400" s="2078">
        <f t="shared" si="107"/>
        <v>89562</v>
      </c>
      <c r="G3400" s="1529"/>
      <c r="H3400" s="2002">
        <v>5.99</v>
      </c>
      <c r="I3400" s="2002">
        <v>6.21</v>
      </c>
      <c r="J3400" s="1992"/>
    </row>
    <row r="3401" spans="2:10" ht="30">
      <c r="B3401" s="1733">
        <v>89563</v>
      </c>
      <c r="C3401" s="2004" t="s">
        <v>303</v>
      </c>
      <c r="D3401" s="2003" t="s">
        <v>29</v>
      </c>
      <c r="E3401" s="2005">
        <f t="shared" si="106"/>
        <v>16.29</v>
      </c>
      <c r="F3401" s="2078">
        <f t="shared" si="107"/>
        <v>89563</v>
      </c>
      <c r="G3401" s="1529"/>
      <c r="H3401" s="2005">
        <v>15.97</v>
      </c>
      <c r="I3401" s="2005">
        <v>16.29</v>
      </c>
      <c r="J3401" s="1992"/>
    </row>
    <row r="3402" spans="2:10" ht="30">
      <c r="B3402" s="1734">
        <v>89564</v>
      </c>
      <c r="C3402" s="1994" t="s">
        <v>3897</v>
      </c>
      <c r="D3402" s="1993" t="s">
        <v>29</v>
      </c>
      <c r="E3402" s="2002">
        <f t="shared" si="106"/>
        <v>10.93</v>
      </c>
      <c r="F3402" s="2078">
        <f t="shared" si="107"/>
        <v>89564</v>
      </c>
      <c r="G3402" s="1529"/>
      <c r="H3402" s="2002">
        <v>10.71</v>
      </c>
      <c r="I3402" s="2002">
        <v>10.93</v>
      </c>
      <c r="J3402" s="1992"/>
    </row>
    <row r="3403" spans="2:10" ht="30">
      <c r="B3403" s="1733">
        <v>89565</v>
      </c>
      <c r="C3403" s="2004" t="s">
        <v>3898</v>
      </c>
      <c r="D3403" s="2003" t="s">
        <v>29</v>
      </c>
      <c r="E3403" s="2005">
        <f t="shared" si="106"/>
        <v>35.74</v>
      </c>
      <c r="F3403" s="2078">
        <f t="shared" si="107"/>
        <v>89565</v>
      </c>
      <c r="G3403" s="1529"/>
      <c r="H3403" s="2005">
        <v>35.26</v>
      </c>
      <c r="I3403" s="2005">
        <v>35.74</v>
      </c>
      <c r="J3403" s="1992"/>
    </row>
    <row r="3404" spans="2:10" ht="30">
      <c r="B3404" s="1734">
        <v>89566</v>
      </c>
      <c r="C3404" s="1994" t="s">
        <v>304</v>
      </c>
      <c r="D3404" s="1993" t="s">
        <v>29</v>
      </c>
      <c r="E3404" s="2002">
        <f t="shared" si="106"/>
        <v>29.96</v>
      </c>
      <c r="F3404" s="2078">
        <f t="shared" si="107"/>
        <v>89566</v>
      </c>
      <c r="G3404" s="1529"/>
      <c r="H3404" s="2002">
        <v>29.48</v>
      </c>
      <c r="I3404" s="2002">
        <v>29.96</v>
      </c>
      <c r="J3404" s="1992"/>
    </row>
    <row r="3405" spans="2:10" ht="30">
      <c r="B3405" s="1733">
        <v>89567</v>
      </c>
      <c r="C3405" s="2004" t="s">
        <v>3899</v>
      </c>
      <c r="D3405" s="2003" t="s">
        <v>29</v>
      </c>
      <c r="E3405" s="2005">
        <f t="shared" si="106"/>
        <v>53.49</v>
      </c>
      <c r="F3405" s="2078">
        <f t="shared" si="107"/>
        <v>89567</v>
      </c>
      <c r="G3405" s="1529"/>
      <c r="H3405" s="2005">
        <v>52.83</v>
      </c>
      <c r="I3405" s="2005">
        <v>53.49</v>
      </c>
      <c r="J3405" s="1992"/>
    </row>
    <row r="3406" spans="2:10">
      <c r="B3406" s="1734">
        <v>89568</v>
      </c>
      <c r="C3406" s="1994" t="s">
        <v>3900</v>
      </c>
      <c r="D3406" s="1993" t="s">
        <v>29</v>
      </c>
      <c r="E3406" s="2002">
        <f t="shared" si="106"/>
        <v>26.47</v>
      </c>
      <c r="F3406" s="2078">
        <f t="shared" si="107"/>
        <v>89568</v>
      </c>
      <c r="G3406" s="1529"/>
      <c r="H3406" s="2002">
        <v>26.25</v>
      </c>
      <c r="I3406" s="2002">
        <v>26.47</v>
      </c>
      <c r="J3406" s="1992"/>
    </row>
    <row r="3407" spans="2:10" ht="30">
      <c r="B3407" s="1733">
        <v>89569</v>
      </c>
      <c r="C3407" s="2004" t="s">
        <v>3901</v>
      </c>
      <c r="D3407" s="2003" t="s">
        <v>29</v>
      </c>
      <c r="E3407" s="2005">
        <f t="shared" si="106"/>
        <v>51.76</v>
      </c>
      <c r="F3407" s="2078">
        <f t="shared" si="107"/>
        <v>89569</v>
      </c>
      <c r="G3407" s="1529"/>
      <c r="H3407" s="2005">
        <v>51.1</v>
      </c>
      <c r="I3407" s="2005">
        <v>51.76</v>
      </c>
      <c r="J3407" s="1992"/>
    </row>
    <row r="3408" spans="2:10" ht="30">
      <c r="B3408" s="1734">
        <v>89570</v>
      </c>
      <c r="C3408" s="1994" t="s">
        <v>3902</v>
      </c>
      <c r="D3408" s="1993" t="s">
        <v>29</v>
      </c>
      <c r="E3408" s="2002">
        <f t="shared" si="106"/>
        <v>7.34</v>
      </c>
      <c r="F3408" s="2078">
        <f t="shared" si="107"/>
        <v>89570</v>
      </c>
      <c r="G3408" s="1529"/>
      <c r="H3408" s="2002">
        <v>7.12</v>
      </c>
      <c r="I3408" s="2002">
        <v>7.34</v>
      </c>
      <c r="J3408" s="1992"/>
    </row>
    <row r="3409" spans="2:10" ht="30">
      <c r="B3409" s="1733">
        <v>89571</v>
      </c>
      <c r="C3409" s="2004" t="s">
        <v>3903</v>
      </c>
      <c r="D3409" s="2003" t="s">
        <v>29</v>
      </c>
      <c r="E3409" s="2005">
        <f t="shared" si="106"/>
        <v>47.67</v>
      </c>
      <c r="F3409" s="2078">
        <f t="shared" si="107"/>
        <v>89571</v>
      </c>
      <c r="G3409" s="1529"/>
      <c r="H3409" s="2005">
        <v>47.01</v>
      </c>
      <c r="I3409" s="2005">
        <v>47.67</v>
      </c>
      <c r="J3409" s="1992"/>
    </row>
    <row r="3410" spans="2:10" ht="30">
      <c r="B3410" s="1734">
        <v>89572</v>
      </c>
      <c r="C3410" s="1994" t="s">
        <v>3904</v>
      </c>
      <c r="D3410" s="1993" t="s">
        <v>29</v>
      </c>
      <c r="E3410" s="2002">
        <f t="shared" si="106"/>
        <v>6.4</v>
      </c>
      <c r="F3410" s="2078">
        <f t="shared" si="107"/>
        <v>89572</v>
      </c>
      <c r="G3410" s="1529"/>
      <c r="H3410" s="2002">
        <v>6.18</v>
      </c>
      <c r="I3410" s="2002">
        <v>6.4</v>
      </c>
      <c r="J3410" s="1992"/>
    </row>
    <row r="3411" spans="2:10" ht="30">
      <c r="B3411" s="1733">
        <v>89573</v>
      </c>
      <c r="C3411" s="2004" t="s">
        <v>3905</v>
      </c>
      <c r="D3411" s="2003" t="s">
        <v>29</v>
      </c>
      <c r="E3411" s="2005">
        <f t="shared" si="106"/>
        <v>37.86</v>
      </c>
      <c r="F3411" s="2078">
        <f t="shared" si="107"/>
        <v>89573</v>
      </c>
      <c r="G3411" s="1529"/>
      <c r="H3411" s="2005">
        <v>37.200000000000003</v>
      </c>
      <c r="I3411" s="2005">
        <v>37.86</v>
      </c>
      <c r="J3411" s="1992"/>
    </row>
    <row r="3412" spans="2:10" ht="30">
      <c r="B3412" s="1734">
        <v>89574</v>
      </c>
      <c r="C3412" s="1994" t="s">
        <v>3906</v>
      </c>
      <c r="D3412" s="1993" t="s">
        <v>29</v>
      </c>
      <c r="E3412" s="2002">
        <f t="shared" si="106"/>
        <v>69.02</v>
      </c>
      <c r="F3412" s="2078">
        <f t="shared" si="107"/>
        <v>89574</v>
      </c>
      <c r="G3412" s="1529"/>
      <c r="H3412" s="2002">
        <v>68</v>
      </c>
      <c r="I3412" s="2002">
        <v>69.02</v>
      </c>
      <c r="J3412" s="1992"/>
    </row>
    <row r="3413" spans="2:10">
      <c r="B3413" s="1733">
        <v>89575</v>
      </c>
      <c r="C3413" s="2004" t="s">
        <v>3907</v>
      </c>
      <c r="D3413" s="2003" t="s">
        <v>29</v>
      </c>
      <c r="E3413" s="2005">
        <f t="shared" si="106"/>
        <v>7.87</v>
      </c>
      <c r="F3413" s="2078">
        <f t="shared" si="107"/>
        <v>89575</v>
      </c>
      <c r="G3413" s="1529"/>
      <c r="H3413" s="2005">
        <v>7.62</v>
      </c>
      <c r="I3413" s="2005">
        <v>7.87</v>
      </c>
      <c r="J3413" s="1992"/>
    </row>
    <row r="3414" spans="2:10">
      <c r="B3414" s="1734">
        <v>89577</v>
      </c>
      <c r="C3414" s="1994" t="s">
        <v>1564</v>
      </c>
      <c r="D3414" s="1993" t="s">
        <v>29</v>
      </c>
      <c r="E3414" s="2002">
        <f t="shared" si="106"/>
        <v>25.23</v>
      </c>
      <c r="F3414" s="2078">
        <f t="shared" si="107"/>
        <v>89577</v>
      </c>
      <c r="G3414" s="1529"/>
      <c r="H3414" s="2002">
        <v>24.98</v>
      </c>
      <c r="I3414" s="2002">
        <v>25.23</v>
      </c>
      <c r="J3414" s="1992"/>
    </row>
    <row r="3415" spans="2:10" ht="30">
      <c r="B3415" s="1733">
        <v>89579</v>
      </c>
      <c r="C3415" s="2004" t="s">
        <v>3908</v>
      </c>
      <c r="D3415" s="2003" t="s">
        <v>29</v>
      </c>
      <c r="E3415" s="2005">
        <f t="shared" si="106"/>
        <v>7.77</v>
      </c>
      <c r="F3415" s="2078">
        <f t="shared" si="107"/>
        <v>89579</v>
      </c>
      <c r="G3415" s="1529"/>
      <c r="H3415" s="2005">
        <v>7.52</v>
      </c>
      <c r="I3415" s="2005">
        <v>7.77</v>
      </c>
      <c r="J3415" s="1992"/>
    </row>
    <row r="3416" spans="2:10" ht="30">
      <c r="B3416" s="1734">
        <v>89581</v>
      </c>
      <c r="C3416" s="1994" t="s">
        <v>3909</v>
      </c>
      <c r="D3416" s="1993" t="s">
        <v>29</v>
      </c>
      <c r="E3416" s="2002">
        <f t="shared" si="106"/>
        <v>18.12</v>
      </c>
      <c r="F3416" s="2078">
        <f t="shared" si="107"/>
        <v>89581</v>
      </c>
      <c r="G3416" s="1529"/>
      <c r="H3416" s="2002">
        <v>17.899999999999999</v>
      </c>
      <c r="I3416" s="2002">
        <v>18.12</v>
      </c>
      <c r="J3416" s="1992"/>
    </row>
    <row r="3417" spans="2:10" ht="30">
      <c r="B3417" s="1733">
        <v>89582</v>
      </c>
      <c r="C3417" s="2004" t="s">
        <v>3910</v>
      </c>
      <c r="D3417" s="2003" t="s">
        <v>29</v>
      </c>
      <c r="E3417" s="2005">
        <f t="shared" si="106"/>
        <v>17.66</v>
      </c>
      <c r="F3417" s="2078">
        <f t="shared" si="107"/>
        <v>89582</v>
      </c>
      <c r="G3417" s="1529"/>
      <c r="H3417" s="2005">
        <v>17.440000000000001</v>
      </c>
      <c r="I3417" s="2005">
        <v>17.66</v>
      </c>
      <c r="J3417" s="1992"/>
    </row>
    <row r="3418" spans="2:10" ht="30">
      <c r="B3418" s="1734">
        <v>89583</v>
      </c>
      <c r="C3418" s="1994" t="s">
        <v>3911</v>
      </c>
      <c r="D3418" s="1993" t="s">
        <v>29</v>
      </c>
      <c r="E3418" s="2002">
        <f t="shared" si="106"/>
        <v>20.309999999999999</v>
      </c>
      <c r="F3418" s="2078">
        <f t="shared" si="107"/>
        <v>89583</v>
      </c>
      <c r="G3418" s="1529"/>
      <c r="H3418" s="2002">
        <v>20.09</v>
      </c>
      <c r="I3418" s="2002">
        <v>20.309999999999999</v>
      </c>
      <c r="J3418" s="1992"/>
    </row>
    <row r="3419" spans="2:10" ht="30">
      <c r="B3419" s="1733">
        <v>89584</v>
      </c>
      <c r="C3419" s="2004" t="s">
        <v>3912</v>
      </c>
      <c r="D3419" s="2003" t="s">
        <v>29</v>
      </c>
      <c r="E3419" s="2005">
        <f t="shared" si="106"/>
        <v>28.83</v>
      </c>
      <c r="F3419" s="2078">
        <f t="shared" si="107"/>
        <v>89584</v>
      </c>
      <c r="G3419" s="1529"/>
      <c r="H3419" s="2005">
        <v>28.47</v>
      </c>
      <c r="I3419" s="2005">
        <v>28.83</v>
      </c>
      <c r="J3419" s="1992"/>
    </row>
    <row r="3420" spans="2:10" ht="30">
      <c r="B3420" s="1734">
        <v>89585</v>
      </c>
      <c r="C3420" s="1994" t="s">
        <v>3913</v>
      </c>
      <c r="D3420" s="1993" t="s">
        <v>29</v>
      </c>
      <c r="E3420" s="2002">
        <f t="shared" si="106"/>
        <v>24.46</v>
      </c>
      <c r="F3420" s="2078">
        <f t="shared" si="107"/>
        <v>89585</v>
      </c>
      <c r="G3420" s="1529"/>
      <c r="H3420" s="2002">
        <v>24.1</v>
      </c>
      <c r="I3420" s="2002">
        <v>24.46</v>
      </c>
      <c r="J3420" s="1992"/>
    </row>
    <row r="3421" spans="2:10" ht="30">
      <c r="B3421" s="1733">
        <v>89586</v>
      </c>
      <c r="C3421" s="2004" t="s">
        <v>3914</v>
      </c>
      <c r="D3421" s="2003" t="s">
        <v>29</v>
      </c>
      <c r="E3421" s="2005">
        <f t="shared" si="106"/>
        <v>24.46</v>
      </c>
      <c r="F3421" s="2078">
        <f t="shared" si="107"/>
        <v>89586</v>
      </c>
      <c r="G3421" s="1529"/>
      <c r="H3421" s="2005">
        <v>24.1</v>
      </c>
      <c r="I3421" s="2005">
        <v>24.46</v>
      </c>
      <c r="J3421" s="1992"/>
    </row>
    <row r="3422" spans="2:10" ht="30">
      <c r="B3422" s="1734">
        <v>89587</v>
      </c>
      <c r="C3422" s="1994" t="s">
        <v>3915</v>
      </c>
      <c r="D3422" s="1993" t="s">
        <v>29</v>
      </c>
      <c r="E3422" s="2002">
        <f t="shared" si="106"/>
        <v>33.76</v>
      </c>
      <c r="F3422" s="2078">
        <f t="shared" si="107"/>
        <v>89587</v>
      </c>
      <c r="G3422" s="1529"/>
      <c r="H3422" s="2002">
        <v>33.4</v>
      </c>
      <c r="I3422" s="2002">
        <v>33.76</v>
      </c>
      <c r="J3422" s="1992"/>
    </row>
    <row r="3423" spans="2:10" ht="30">
      <c r="B3423" s="1733">
        <v>89590</v>
      </c>
      <c r="C3423" s="2004" t="s">
        <v>3916</v>
      </c>
      <c r="D3423" s="2003" t="s">
        <v>29</v>
      </c>
      <c r="E3423" s="2005">
        <f t="shared" si="106"/>
        <v>89.34</v>
      </c>
      <c r="F3423" s="2078">
        <f t="shared" si="107"/>
        <v>89590</v>
      </c>
      <c r="G3423" s="1529"/>
      <c r="H3423" s="2005">
        <v>88.73</v>
      </c>
      <c r="I3423" s="2005">
        <v>89.34</v>
      </c>
      <c r="J3423" s="1992"/>
    </row>
    <row r="3424" spans="2:10" ht="30">
      <c r="B3424" s="1734">
        <v>89591</v>
      </c>
      <c r="C3424" s="1994" t="s">
        <v>3917</v>
      </c>
      <c r="D3424" s="1993" t="s">
        <v>29</v>
      </c>
      <c r="E3424" s="2002">
        <f t="shared" si="106"/>
        <v>73.06</v>
      </c>
      <c r="F3424" s="2078">
        <f t="shared" si="107"/>
        <v>89591</v>
      </c>
      <c r="G3424" s="1529"/>
      <c r="H3424" s="2002">
        <v>72.45</v>
      </c>
      <c r="I3424" s="2002">
        <v>73.06</v>
      </c>
      <c r="J3424" s="1992"/>
    </row>
    <row r="3425" spans="2:10" ht="30">
      <c r="B3425" s="1733">
        <v>89592</v>
      </c>
      <c r="C3425" s="2004" t="s">
        <v>3918</v>
      </c>
      <c r="D3425" s="2003" t="s">
        <v>29</v>
      </c>
      <c r="E3425" s="2005">
        <f t="shared" si="106"/>
        <v>212.56</v>
      </c>
      <c r="F3425" s="2078">
        <f t="shared" si="107"/>
        <v>89592</v>
      </c>
      <c r="G3425" s="1529"/>
      <c r="H3425" s="2005">
        <v>211.95</v>
      </c>
      <c r="I3425" s="2005">
        <v>212.56</v>
      </c>
      <c r="J3425" s="1992"/>
    </row>
    <row r="3426" spans="2:10" ht="30">
      <c r="B3426" s="1734">
        <v>89593</v>
      </c>
      <c r="C3426" s="1994" t="s">
        <v>3919</v>
      </c>
      <c r="D3426" s="1993" t="s">
        <v>29</v>
      </c>
      <c r="E3426" s="2002">
        <f t="shared" si="106"/>
        <v>17.850000000000001</v>
      </c>
      <c r="F3426" s="2078">
        <f t="shared" si="107"/>
        <v>89593</v>
      </c>
      <c r="G3426" s="1529"/>
      <c r="H3426" s="2002">
        <v>17.600000000000001</v>
      </c>
      <c r="I3426" s="2002">
        <v>17.850000000000001</v>
      </c>
      <c r="J3426" s="1992"/>
    </row>
    <row r="3427" spans="2:10">
      <c r="B3427" s="1733">
        <v>89594</v>
      </c>
      <c r="C3427" s="2004" t="s">
        <v>3920</v>
      </c>
      <c r="D3427" s="2003" t="s">
        <v>29</v>
      </c>
      <c r="E3427" s="2005">
        <f t="shared" si="106"/>
        <v>31.68</v>
      </c>
      <c r="F3427" s="2078">
        <f t="shared" si="107"/>
        <v>89594</v>
      </c>
      <c r="G3427" s="1529"/>
      <c r="H3427" s="2005">
        <v>31.43</v>
      </c>
      <c r="I3427" s="2005">
        <v>31.68</v>
      </c>
      <c r="J3427" s="1992"/>
    </row>
    <row r="3428" spans="2:10" ht="30">
      <c r="B3428" s="1734">
        <v>89595</v>
      </c>
      <c r="C3428" s="1994" t="s">
        <v>3921</v>
      </c>
      <c r="D3428" s="1993" t="s">
        <v>29</v>
      </c>
      <c r="E3428" s="2002">
        <f t="shared" si="106"/>
        <v>11.42</v>
      </c>
      <c r="F3428" s="2078">
        <f t="shared" si="107"/>
        <v>89595</v>
      </c>
      <c r="G3428" s="1529"/>
      <c r="H3428" s="2002">
        <v>11.17</v>
      </c>
      <c r="I3428" s="2002">
        <v>11.42</v>
      </c>
      <c r="J3428" s="1992"/>
    </row>
    <row r="3429" spans="2:10" ht="30">
      <c r="B3429" s="1733">
        <v>89596</v>
      </c>
      <c r="C3429" s="2004" t="s">
        <v>3922</v>
      </c>
      <c r="D3429" s="2003" t="s">
        <v>29</v>
      </c>
      <c r="E3429" s="2005">
        <f t="shared" si="106"/>
        <v>8.25</v>
      </c>
      <c r="F3429" s="2078">
        <f t="shared" si="107"/>
        <v>89596</v>
      </c>
      <c r="G3429" s="1529"/>
      <c r="H3429" s="2005">
        <v>8</v>
      </c>
      <c r="I3429" s="2005">
        <v>8.25</v>
      </c>
      <c r="J3429" s="1992"/>
    </row>
    <row r="3430" spans="2:10">
      <c r="B3430" s="1734">
        <v>89597</v>
      </c>
      <c r="C3430" s="1994" t="s">
        <v>3923</v>
      </c>
      <c r="D3430" s="1993" t="s">
        <v>29</v>
      </c>
      <c r="E3430" s="2002">
        <f t="shared" si="106"/>
        <v>14.83</v>
      </c>
      <c r="F3430" s="2078">
        <f t="shared" si="107"/>
        <v>89597</v>
      </c>
      <c r="G3430" s="1529"/>
      <c r="H3430" s="2002">
        <v>14.52</v>
      </c>
      <c r="I3430" s="2002">
        <v>14.83</v>
      </c>
      <c r="J3430" s="1992"/>
    </row>
    <row r="3431" spans="2:10">
      <c r="B3431" s="1733">
        <v>89598</v>
      </c>
      <c r="C3431" s="2004" t="s">
        <v>3924</v>
      </c>
      <c r="D3431" s="2003" t="s">
        <v>29</v>
      </c>
      <c r="E3431" s="2005">
        <f t="shared" si="106"/>
        <v>33.270000000000003</v>
      </c>
      <c r="F3431" s="2078">
        <f t="shared" si="107"/>
        <v>89598</v>
      </c>
      <c r="G3431" s="1529"/>
      <c r="H3431" s="2005">
        <v>32.96</v>
      </c>
      <c r="I3431" s="2005">
        <v>33.270000000000003</v>
      </c>
      <c r="J3431" s="1992"/>
    </row>
    <row r="3432" spans="2:10" ht="30">
      <c r="B3432" s="1734">
        <v>89599</v>
      </c>
      <c r="C3432" s="1994" t="s">
        <v>3925</v>
      </c>
      <c r="D3432" s="1993" t="s">
        <v>29</v>
      </c>
      <c r="E3432" s="2002">
        <f t="shared" si="106"/>
        <v>11.92</v>
      </c>
      <c r="F3432" s="2078">
        <f t="shared" si="107"/>
        <v>89599</v>
      </c>
      <c r="G3432" s="1529"/>
      <c r="H3432" s="2002">
        <v>11.77</v>
      </c>
      <c r="I3432" s="2002">
        <v>11.92</v>
      </c>
      <c r="J3432" s="1992"/>
    </row>
    <row r="3433" spans="2:10" ht="30">
      <c r="B3433" s="1733">
        <v>89600</v>
      </c>
      <c r="C3433" s="2004" t="s">
        <v>3926</v>
      </c>
      <c r="D3433" s="2003" t="s">
        <v>29</v>
      </c>
      <c r="E3433" s="2005">
        <f t="shared" si="106"/>
        <v>13.37</v>
      </c>
      <c r="F3433" s="2078">
        <f t="shared" si="107"/>
        <v>89600</v>
      </c>
      <c r="G3433" s="1529"/>
      <c r="H3433" s="2005">
        <v>13.22</v>
      </c>
      <c r="I3433" s="2005">
        <v>13.37</v>
      </c>
      <c r="J3433" s="1992"/>
    </row>
    <row r="3434" spans="2:10" ht="30">
      <c r="B3434" s="1734">
        <v>89605</v>
      </c>
      <c r="C3434" s="1994" t="s">
        <v>3927</v>
      </c>
      <c r="D3434" s="1993" t="s">
        <v>29</v>
      </c>
      <c r="E3434" s="2002">
        <f t="shared" si="106"/>
        <v>13.41</v>
      </c>
      <c r="F3434" s="2078">
        <f t="shared" si="107"/>
        <v>89605</v>
      </c>
      <c r="G3434" s="1529"/>
      <c r="H3434" s="2002">
        <v>13.1</v>
      </c>
      <c r="I3434" s="2002">
        <v>13.41</v>
      </c>
      <c r="J3434" s="1992"/>
    </row>
    <row r="3435" spans="2:10">
      <c r="B3435" s="1733">
        <v>89609</v>
      </c>
      <c r="C3435" s="2004" t="s">
        <v>3928</v>
      </c>
      <c r="D3435" s="2003" t="s">
        <v>29</v>
      </c>
      <c r="E3435" s="2005">
        <f t="shared" si="106"/>
        <v>68.510000000000005</v>
      </c>
      <c r="F3435" s="2078">
        <f t="shared" si="107"/>
        <v>89609</v>
      </c>
      <c r="G3435" s="1529"/>
      <c r="H3435" s="2005">
        <v>68.2</v>
      </c>
      <c r="I3435" s="2005">
        <v>68.510000000000005</v>
      </c>
      <c r="J3435" s="1992"/>
    </row>
    <row r="3436" spans="2:10" ht="30">
      <c r="B3436" s="1734">
        <v>89610</v>
      </c>
      <c r="C3436" s="1994" t="s">
        <v>3929</v>
      </c>
      <c r="D3436" s="1993" t="s">
        <v>29</v>
      </c>
      <c r="E3436" s="2002">
        <f t="shared" si="106"/>
        <v>15.17</v>
      </c>
      <c r="F3436" s="2078">
        <f t="shared" si="107"/>
        <v>89610</v>
      </c>
      <c r="G3436" s="1529"/>
      <c r="H3436" s="2002">
        <v>14.86</v>
      </c>
      <c r="I3436" s="2002">
        <v>15.17</v>
      </c>
      <c r="J3436" s="1992"/>
    </row>
    <row r="3437" spans="2:10">
      <c r="B3437" s="1733">
        <v>89611</v>
      </c>
      <c r="C3437" s="2004" t="s">
        <v>3930</v>
      </c>
      <c r="D3437" s="2003" t="s">
        <v>29</v>
      </c>
      <c r="E3437" s="2005">
        <f t="shared" si="106"/>
        <v>21.9</v>
      </c>
      <c r="F3437" s="2078">
        <f t="shared" si="107"/>
        <v>89611</v>
      </c>
      <c r="G3437" s="1529"/>
      <c r="H3437" s="2005">
        <v>21.53</v>
      </c>
      <c r="I3437" s="2005">
        <v>21.9</v>
      </c>
      <c r="J3437" s="1992"/>
    </row>
    <row r="3438" spans="2:10">
      <c r="B3438" s="1734">
        <v>89612</v>
      </c>
      <c r="C3438" s="1994" t="s">
        <v>3931</v>
      </c>
      <c r="D3438" s="1993" t="s">
        <v>29</v>
      </c>
      <c r="E3438" s="2002">
        <f t="shared" si="106"/>
        <v>138.78</v>
      </c>
      <c r="F3438" s="2078">
        <f t="shared" si="107"/>
        <v>89612</v>
      </c>
      <c r="G3438" s="1529"/>
      <c r="H3438" s="2002">
        <v>138.41</v>
      </c>
      <c r="I3438" s="2002">
        <v>138.78</v>
      </c>
      <c r="J3438" s="1992"/>
    </row>
    <row r="3439" spans="2:10" ht="30">
      <c r="B3439" s="1733">
        <v>89613</v>
      </c>
      <c r="C3439" s="2004" t="s">
        <v>3932</v>
      </c>
      <c r="D3439" s="2003" t="s">
        <v>29</v>
      </c>
      <c r="E3439" s="2005">
        <f t="shared" si="106"/>
        <v>24.58</v>
      </c>
      <c r="F3439" s="2078">
        <f t="shared" si="107"/>
        <v>89613</v>
      </c>
      <c r="G3439" s="1529"/>
      <c r="H3439" s="2005">
        <v>24.21</v>
      </c>
      <c r="I3439" s="2005">
        <v>24.58</v>
      </c>
      <c r="J3439" s="1992"/>
    </row>
    <row r="3440" spans="2:10">
      <c r="B3440" s="1734">
        <v>89614</v>
      </c>
      <c r="C3440" s="1994" t="s">
        <v>3933</v>
      </c>
      <c r="D3440" s="1993" t="s">
        <v>29</v>
      </c>
      <c r="E3440" s="2002">
        <f t="shared" si="106"/>
        <v>40.630000000000003</v>
      </c>
      <c r="F3440" s="2078">
        <f t="shared" si="107"/>
        <v>89614</v>
      </c>
      <c r="G3440" s="1529"/>
      <c r="H3440" s="2002">
        <v>40.22</v>
      </c>
      <c r="I3440" s="2002">
        <v>40.630000000000003</v>
      </c>
      <c r="J3440" s="1992"/>
    </row>
    <row r="3441" spans="2:10">
      <c r="B3441" s="1733">
        <v>89615</v>
      </c>
      <c r="C3441" s="2004" t="s">
        <v>3934</v>
      </c>
      <c r="D3441" s="2003" t="s">
        <v>29</v>
      </c>
      <c r="E3441" s="2005">
        <f t="shared" si="106"/>
        <v>203.25</v>
      </c>
      <c r="F3441" s="2078">
        <f t="shared" si="107"/>
        <v>89615</v>
      </c>
      <c r="G3441" s="1529"/>
      <c r="H3441" s="2005">
        <v>202.84</v>
      </c>
      <c r="I3441" s="2005">
        <v>203.25</v>
      </c>
      <c r="J3441" s="1992"/>
    </row>
    <row r="3442" spans="2:10" ht="30">
      <c r="B3442" s="1734">
        <v>89616</v>
      </c>
      <c r="C3442" s="1994" t="s">
        <v>3935</v>
      </c>
      <c r="D3442" s="1993" t="s">
        <v>29</v>
      </c>
      <c r="E3442" s="2002">
        <f t="shared" si="106"/>
        <v>34.020000000000003</v>
      </c>
      <c r="F3442" s="2078">
        <f t="shared" si="107"/>
        <v>89616</v>
      </c>
      <c r="G3442" s="1529"/>
      <c r="H3442" s="2002">
        <v>33.61</v>
      </c>
      <c r="I3442" s="2002">
        <v>34.020000000000003</v>
      </c>
      <c r="J3442" s="1992"/>
    </row>
    <row r="3443" spans="2:10">
      <c r="B3443" s="1733">
        <v>89617</v>
      </c>
      <c r="C3443" s="2004" t="s">
        <v>3936</v>
      </c>
      <c r="D3443" s="2003" t="s">
        <v>29</v>
      </c>
      <c r="E3443" s="2005">
        <f t="shared" si="106"/>
        <v>4.96</v>
      </c>
      <c r="F3443" s="2078">
        <f t="shared" si="107"/>
        <v>89617</v>
      </c>
      <c r="G3443" s="1529"/>
      <c r="H3443" s="2005">
        <v>4.67</v>
      </c>
      <c r="I3443" s="2005">
        <v>4.96</v>
      </c>
      <c r="J3443" s="1992"/>
    </row>
    <row r="3444" spans="2:10" ht="30">
      <c r="B3444" s="1734">
        <v>89618</v>
      </c>
      <c r="C3444" s="1994" t="s">
        <v>3937</v>
      </c>
      <c r="D3444" s="1993" t="s">
        <v>29</v>
      </c>
      <c r="E3444" s="2002">
        <f t="shared" si="106"/>
        <v>11.41</v>
      </c>
      <c r="F3444" s="2078">
        <f t="shared" si="107"/>
        <v>89618</v>
      </c>
      <c r="G3444" s="1529"/>
      <c r="H3444" s="2002">
        <v>11.12</v>
      </c>
      <c r="I3444" s="2002">
        <v>11.41</v>
      </c>
      <c r="J3444" s="1992"/>
    </row>
    <row r="3445" spans="2:10" ht="30">
      <c r="B3445" s="1733">
        <v>89619</v>
      </c>
      <c r="C3445" s="2004" t="s">
        <v>1565</v>
      </c>
      <c r="D3445" s="2003" t="s">
        <v>29</v>
      </c>
      <c r="E3445" s="2005">
        <f t="shared" si="106"/>
        <v>6.32</v>
      </c>
      <c r="F3445" s="2078">
        <f t="shared" si="107"/>
        <v>89619</v>
      </c>
      <c r="G3445" s="1529"/>
      <c r="H3445" s="2005">
        <v>6.03</v>
      </c>
      <c r="I3445" s="2005">
        <v>6.32</v>
      </c>
      <c r="J3445" s="1992"/>
    </row>
    <row r="3446" spans="2:10">
      <c r="B3446" s="1734">
        <v>89620</v>
      </c>
      <c r="C3446" s="1994" t="s">
        <v>3938</v>
      </c>
      <c r="D3446" s="1993" t="s">
        <v>29</v>
      </c>
      <c r="E3446" s="2002">
        <f t="shared" si="106"/>
        <v>7.47</v>
      </c>
      <c r="F3446" s="2078">
        <f t="shared" si="107"/>
        <v>89620</v>
      </c>
      <c r="G3446" s="1529"/>
      <c r="H3446" s="2002">
        <v>7.11</v>
      </c>
      <c r="I3446" s="2002">
        <v>7.47</v>
      </c>
      <c r="J3446" s="1992"/>
    </row>
    <row r="3447" spans="2:10" ht="30">
      <c r="B3447" s="1733">
        <v>89621</v>
      </c>
      <c r="C3447" s="2004" t="s">
        <v>3939</v>
      </c>
      <c r="D3447" s="2003" t="s">
        <v>29</v>
      </c>
      <c r="E3447" s="2005">
        <f t="shared" si="106"/>
        <v>17.79</v>
      </c>
      <c r="F3447" s="2078">
        <f t="shared" si="107"/>
        <v>89621</v>
      </c>
      <c r="G3447" s="1529"/>
      <c r="H3447" s="2005">
        <v>17.43</v>
      </c>
      <c r="I3447" s="2005">
        <v>17.79</v>
      </c>
      <c r="J3447" s="1992"/>
    </row>
    <row r="3448" spans="2:10" ht="30">
      <c r="B3448" s="1734">
        <v>89622</v>
      </c>
      <c r="C3448" s="1994" t="s">
        <v>1566</v>
      </c>
      <c r="D3448" s="1993" t="s">
        <v>29</v>
      </c>
      <c r="E3448" s="2002">
        <f t="shared" si="106"/>
        <v>9.58</v>
      </c>
      <c r="F3448" s="2078">
        <f t="shared" si="107"/>
        <v>89622</v>
      </c>
      <c r="G3448" s="1529"/>
      <c r="H3448" s="2002">
        <v>9.2200000000000006</v>
      </c>
      <c r="I3448" s="2002">
        <v>9.58</v>
      </c>
      <c r="J3448" s="1992"/>
    </row>
    <row r="3449" spans="2:10">
      <c r="B3449" s="1733">
        <v>89623</v>
      </c>
      <c r="C3449" s="2004" t="s">
        <v>3940</v>
      </c>
      <c r="D3449" s="2003" t="s">
        <v>29</v>
      </c>
      <c r="E3449" s="2005">
        <f t="shared" si="106"/>
        <v>12.48</v>
      </c>
      <c r="F3449" s="2078">
        <f t="shared" si="107"/>
        <v>89623</v>
      </c>
      <c r="G3449" s="1529"/>
      <c r="H3449" s="2005">
        <v>12.06</v>
      </c>
      <c r="I3449" s="2005">
        <v>12.48</v>
      </c>
      <c r="J3449" s="1992"/>
    </row>
    <row r="3450" spans="2:10" ht="30">
      <c r="B3450" s="1734">
        <v>89624</v>
      </c>
      <c r="C3450" s="1994" t="s">
        <v>1567</v>
      </c>
      <c r="D3450" s="1993" t="s">
        <v>29</v>
      </c>
      <c r="E3450" s="2002">
        <f t="shared" si="106"/>
        <v>12.36</v>
      </c>
      <c r="F3450" s="2078">
        <f t="shared" si="107"/>
        <v>89624</v>
      </c>
      <c r="G3450" s="1529"/>
      <c r="H3450" s="2002">
        <v>11.94</v>
      </c>
      <c r="I3450" s="2002">
        <v>12.36</v>
      </c>
      <c r="J3450" s="1992"/>
    </row>
    <row r="3451" spans="2:10">
      <c r="B3451" s="1733">
        <v>89625</v>
      </c>
      <c r="C3451" s="2004" t="s">
        <v>3941</v>
      </c>
      <c r="D3451" s="2003" t="s">
        <v>29</v>
      </c>
      <c r="E3451" s="2005">
        <f t="shared" si="106"/>
        <v>15.17</v>
      </c>
      <c r="F3451" s="2078">
        <f t="shared" si="107"/>
        <v>89625</v>
      </c>
      <c r="G3451" s="1529"/>
      <c r="H3451" s="2005">
        <v>14.66</v>
      </c>
      <c r="I3451" s="2005">
        <v>15.17</v>
      </c>
      <c r="J3451" s="1992"/>
    </row>
    <row r="3452" spans="2:10" ht="30">
      <c r="B3452" s="1734">
        <v>89626</v>
      </c>
      <c r="C3452" s="1994" t="s">
        <v>1568</v>
      </c>
      <c r="D3452" s="1993" t="s">
        <v>29</v>
      </c>
      <c r="E3452" s="2002">
        <f t="shared" si="106"/>
        <v>18.79</v>
      </c>
      <c r="F3452" s="2078">
        <f t="shared" si="107"/>
        <v>89626</v>
      </c>
      <c r="G3452" s="1529"/>
      <c r="H3452" s="2002">
        <v>18.28</v>
      </c>
      <c r="I3452" s="2002">
        <v>18.79</v>
      </c>
      <c r="J3452" s="1992"/>
    </row>
    <row r="3453" spans="2:10" ht="30">
      <c r="B3453" s="1733">
        <v>89627</v>
      </c>
      <c r="C3453" s="2004" t="s">
        <v>1569</v>
      </c>
      <c r="D3453" s="2003" t="s">
        <v>29</v>
      </c>
      <c r="E3453" s="2005">
        <f t="shared" si="106"/>
        <v>14.94</v>
      </c>
      <c r="F3453" s="2078">
        <f t="shared" si="107"/>
        <v>89627</v>
      </c>
      <c r="G3453" s="1529"/>
      <c r="H3453" s="2005">
        <v>14.43</v>
      </c>
      <c r="I3453" s="2005">
        <v>14.94</v>
      </c>
      <c r="J3453" s="1992"/>
    </row>
    <row r="3454" spans="2:10">
      <c r="B3454" s="1734">
        <v>89628</v>
      </c>
      <c r="C3454" s="1994" t="s">
        <v>3942</v>
      </c>
      <c r="D3454" s="1993" t="s">
        <v>29</v>
      </c>
      <c r="E3454" s="2002">
        <f t="shared" si="106"/>
        <v>30.5</v>
      </c>
      <c r="F3454" s="2078">
        <f t="shared" si="107"/>
        <v>89628</v>
      </c>
      <c r="G3454" s="1529"/>
      <c r="H3454" s="2002">
        <v>29.89</v>
      </c>
      <c r="I3454" s="2002">
        <v>30.5</v>
      </c>
      <c r="J3454" s="1992"/>
    </row>
    <row r="3455" spans="2:10">
      <c r="B3455" s="1733">
        <v>89629</v>
      </c>
      <c r="C3455" s="2004" t="s">
        <v>3943</v>
      </c>
      <c r="D3455" s="2003" t="s">
        <v>29</v>
      </c>
      <c r="E3455" s="2005">
        <f t="shared" si="106"/>
        <v>53.52</v>
      </c>
      <c r="F3455" s="2078">
        <f t="shared" si="107"/>
        <v>89629</v>
      </c>
      <c r="G3455" s="1529"/>
      <c r="H3455" s="2005">
        <v>52.77</v>
      </c>
      <c r="I3455" s="2005">
        <v>53.52</v>
      </c>
      <c r="J3455" s="1992"/>
    </row>
    <row r="3456" spans="2:10" ht="30">
      <c r="B3456" s="1734">
        <v>89630</v>
      </c>
      <c r="C3456" s="1994" t="s">
        <v>1570</v>
      </c>
      <c r="D3456" s="1993" t="s">
        <v>29</v>
      </c>
      <c r="E3456" s="2002">
        <f t="shared" si="106"/>
        <v>46.3</v>
      </c>
      <c r="F3456" s="2078">
        <f t="shared" si="107"/>
        <v>89630</v>
      </c>
      <c r="G3456" s="1529"/>
      <c r="H3456" s="2002">
        <v>45.55</v>
      </c>
      <c r="I3456" s="2002">
        <v>46.3</v>
      </c>
      <c r="J3456" s="1992"/>
    </row>
    <row r="3457" spans="2:10">
      <c r="B3457" s="1733">
        <v>89631</v>
      </c>
      <c r="C3457" s="2004" t="s">
        <v>3944</v>
      </c>
      <c r="D3457" s="2003" t="s">
        <v>29</v>
      </c>
      <c r="E3457" s="2005">
        <f t="shared" si="106"/>
        <v>77.94</v>
      </c>
      <c r="F3457" s="2078">
        <f t="shared" si="107"/>
        <v>89631</v>
      </c>
      <c r="G3457" s="1529"/>
      <c r="H3457" s="2005">
        <v>77.09</v>
      </c>
      <c r="I3457" s="2005">
        <v>77.94</v>
      </c>
      <c r="J3457" s="1992"/>
    </row>
    <row r="3458" spans="2:10" ht="30">
      <c r="B3458" s="1734">
        <v>89632</v>
      </c>
      <c r="C3458" s="1994" t="s">
        <v>1571</v>
      </c>
      <c r="D3458" s="1993" t="s">
        <v>29</v>
      </c>
      <c r="E3458" s="2002">
        <f t="shared" si="106"/>
        <v>67.209999999999994</v>
      </c>
      <c r="F3458" s="2078">
        <f t="shared" si="107"/>
        <v>89632</v>
      </c>
      <c r="G3458" s="1529"/>
      <c r="H3458" s="2002">
        <v>66.36</v>
      </c>
      <c r="I3458" s="2002">
        <v>67.209999999999994</v>
      </c>
      <c r="J3458" s="1992"/>
    </row>
    <row r="3459" spans="2:10" ht="30">
      <c r="B3459" s="1733">
        <v>89637</v>
      </c>
      <c r="C3459" s="2004" t="s">
        <v>3945</v>
      </c>
      <c r="D3459" s="2003" t="s">
        <v>29</v>
      </c>
      <c r="E3459" s="2005">
        <f t="shared" ref="E3459:E3522" si="108">IF($K$2=$H$1,H3459,I3459)</f>
        <v>7.38</v>
      </c>
      <c r="F3459" s="2078">
        <f t="shared" ref="F3459:F3522" si="109">IF(LEN($B3459)=7,CONCATENATE(MID($B3459,1,6),"00",RIGHT($B3459,1)),IF(LEN($B3459)=8,CONCATENATE(MID($B3459,1,6),"0",RIGHT($B3459,2)),$B3459))</f>
        <v>89637</v>
      </c>
      <c r="G3459" s="1529"/>
      <c r="H3459" s="2005">
        <v>6.99</v>
      </c>
      <c r="I3459" s="2005">
        <v>7.38</v>
      </c>
      <c r="J3459" s="1992"/>
    </row>
    <row r="3460" spans="2:10" ht="30">
      <c r="B3460" s="1734">
        <v>89638</v>
      </c>
      <c r="C3460" s="1994" t="s">
        <v>3946</v>
      </c>
      <c r="D3460" s="1993" t="s">
        <v>29</v>
      </c>
      <c r="E3460" s="2002">
        <f t="shared" si="108"/>
        <v>8.26</v>
      </c>
      <c r="F3460" s="2078">
        <f t="shared" si="109"/>
        <v>89638</v>
      </c>
      <c r="G3460" s="1529"/>
      <c r="H3460" s="2002">
        <v>7.87</v>
      </c>
      <c r="I3460" s="2002">
        <v>8.26</v>
      </c>
      <c r="J3460" s="1992"/>
    </row>
    <row r="3461" spans="2:10" ht="30">
      <c r="B3461" s="1733">
        <v>89639</v>
      </c>
      <c r="C3461" s="2004" t="s">
        <v>3947</v>
      </c>
      <c r="D3461" s="2003" t="s">
        <v>29</v>
      </c>
      <c r="E3461" s="2005">
        <f t="shared" si="108"/>
        <v>8.61</v>
      </c>
      <c r="F3461" s="2078">
        <f t="shared" si="109"/>
        <v>89639</v>
      </c>
      <c r="G3461" s="1529"/>
      <c r="H3461" s="2005">
        <v>8.2200000000000006</v>
      </c>
      <c r="I3461" s="2005">
        <v>8.61</v>
      </c>
      <c r="J3461" s="1992"/>
    </row>
    <row r="3462" spans="2:10" ht="30">
      <c r="B3462" s="1734">
        <v>89641</v>
      </c>
      <c r="C3462" s="1994" t="s">
        <v>3948</v>
      </c>
      <c r="D3462" s="1993" t="s">
        <v>29</v>
      </c>
      <c r="E3462" s="2002">
        <f t="shared" si="108"/>
        <v>10.41</v>
      </c>
      <c r="F3462" s="2078">
        <f t="shared" si="109"/>
        <v>89641</v>
      </c>
      <c r="G3462" s="1529"/>
      <c r="H3462" s="2002">
        <v>9.91</v>
      </c>
      <c r="I3462" s="2002">
        <v>10.41</v>
      </c>
      <c r="J3462" s="1992"/>
    </row>
    <row r="3463" spans="2:10" ht="30">
      <c r="B3463" s="1733">
        <v>89642</v>
      </c>
      <c r="C3463" s="2004" t="s">
        <v>3949</v>
      </c>
      <c r="D3463" s="2003" t="s">
        <v>29</v>
      </c>
      <c r="E3463" s="2005">
        <f t="shared" si="108"/>
        <v>12.11</v>
      </c>
      <c r="F3463" s="2078">
        <f t="shared" si="109"/>
        <v>89642</v>
      </c>
      <c r="G3463" s="1529"/>
      <c r="H3463" s="2005">
        <v>11.61</v>
      </c>
      <c r="I3463" s="2005">
        <v>12.11</v>
      </c>
      <c r="J3463" s="1992"/>
    </row>
    <row r="3464" spans="2:10" ht="30">
      <c r="B3464" s="1734">
        <v>89643</v>
      </c>
      <c r="C3464" s="1994" t="s">
        <v>3950</v>
      </c>
      <c r="D3464" s="1993" t="s">
        <v>29</v>
      </c>
      <c r="E3464" s="2002">
        <f t="shared" si="108"/>
        <v>12.68</v>
      </c>
      <c r="F3464" s="2078">
        <f t="shared" si="109"/>
        <v>89643</v>
      </c>
      <c r="G3464" s="1529"/>
      <c r="H3464" s="2002">
        <v>12.18</v>
      </c>
      <c r="I3464" s="2002">
        <v>12.68</v>
      </c>
      <c r="J3464" s="1992"/>
    </row>
    <row r="3465" spans="2:10" ht="30">
      <c r="B3465" s="1733">
        <v>89645</v>
      </c>
      <c r="C3465" s="2004" t="s">
        <v>3951</v>
      </c>
      <c r="D3465" s="2003" t="s">
        <v>29</v>
      </c>
      <c r="E3465" s="2005">
        <f t="shared" si="108"/>
        <v>23.37</v>
      </c>
      <c r="F3465" s="2078">
        <f t="shared" si="109"/>
        <v>89645</v>
      </c>
      <c r="G3465" s="1529"/>
      <c r="H3465" s="2005">
        <v>22.98</v>
      </c>
      <c r="I3465" s="2005">
        <v>23.37</v>
      </c>
      <c r="J3465" s="1992"/>
    </row>
    <row r="3466" spans="2:10" ht="30">
      <c r="B3466" s="1734">
        <v>89646</v>
      </c>
      <c r="C3466" s="1994" t="s">
        <v>3952</v>
      </c>
      <c r="D3466" s="1993" t="s">
        <v>29</v>
      </c>
      <c r="E3466" s="2002">
        <f t="shared" si="108"/>
        <v>16.47</v>
      </c>
      <c r="F3466" s="2078">
        <f t="shared" si="109"/>
        <v>89646</v>
      </c>
      <c r="G3466" s="1529"/>
      <c r="H3466" s="2002">
        <v>15.89</v>
      </c>
      <c r="I3466" s="2002">
        <v>16.47</v>
      </c>
      <c r="J3466" s="1992"/>
    </row>
    <row r="3467" spans="2:10" ht="30">
      <c r="B3467" s="1733">
        <v>89647</v>
      </c>
      <c r="C3467" s="2004" t="s">
        <v>3953</v>
      </c>
      <c r="D3467" s="2003" t="s">
        <v>29</v>
      </c>
      <c r="E3467" s="2005">
        <f t="shared" si="108"/>
        <v>16.079999999999998</v>
      </c>
      <c r="F3467" s="2078">
        <f t="shared" si="109"/>
        <v>89647</v>
      </c>
      <c r="G3467" s="1529"/>
      <c r="H3467" s="2005">
        <v>15.5</v>
      </c>
      <c r="I3467" s="2005">
        <v>16.079999999999998</v>
      </c>
      <c r="J3467" s="1992"/>
    </row>
    <row r="3468" spans="2:10" ht="30">
      <c r="B3468" s="1734">
        <v>89648</v>
      </c>
      <c r="C3468" s="1994" t="s">
        <v>3954</v>
      </c>
      <c r="D3468" s="1993" t="s">
        <v>29</v>
      </c>
      <c r="E3468" s="2002">
        <f t="shared" si="108"/>
        <v>17.899999999999999</v>
      </c>
      <c r="F3468" s="2078">
        <f t="shared" si="109"/>
        <v>89648</v>
      </c>
      <c r="G3468" s="1529"/>
      <c r="H3468" s="2002">
        <v>17.32</v>
      </c>
      <c r="I3468" s="2002">
        <v>17.899999999999999</v>
      </c>
      <c r="J3468" s="1992"/>
    </row>
    <row r="3469" spans="2:10" ht="30">
      <c r="B3469" s="1733">
        <v>89649</v>
      </c>
      <c r="C3469" s="2004" t="s">
        <v>3955</v>
      </c>
      <c r="D3469" s="2003" t="s">
        <v>29</v>
      </c>
      <c r="E3469" s="2005">
        <f t="shared" si="108"/>
        <v>24.6</v>
      </c>
      <c r="F3469" s="2078">
        <f t="shared" si="109"/>
        <v>89649</v>
      </c>
      <c r="G3469" s="1529"/>
      <c r="H3469" s="2005">
        <v>23.92</v>
      </c>
      <c r="I3469" s="2005">
        <v>24.6</v>
      </c>
      <c r="J3469" s="1992"/>
    </row>
    <row r="3470" spans="2:10" ht="30">
      <c r="B3470" s="1734">
        <v>89650</v>
      </c>
      <c r="C3470" s="1994" t="s">
        <v>3956</v>
      </c>
      <c r="D3470" s="1993" t="s">
        <v>29</v>
      </c>
      <c r="E3470" s="2002">
        <f t="shared" si="108"/>
        <v>24.6</v>
      </c>
      <c r="F3470" s="2078">
        <f t="shared" si="109"/>
        <v>89650</v>
      </c>
      <c r="G3470" s="1529"/>
      <c r="H3470" s="2002">
        <v>23.92</v>
      </c>
      <c r="I3470" s="2002">
        <v>24.6</v>
      </c>
      <c r="J3470" s="1992"/>
    </row>
    <row r="3471" spans="2:10">
      <c r="B3471" s="1733">
        <v>89651</v>
      </c>
      <c r="C3471" s="2004" t="s">
        <v>1023</v>
      </c>
      <c r="D3471" s="2003" t="s">
        <v>29</v>
      </c>
      <c r="E3471" s="2005">
        <f t="shared" si="108"/>
        <v>4.9800000000000004</v>
      </c>
      <c r="F3471" s="2078">
        <f t="shared" si="109"/>
        <v>89651</v>
      </c>
      <c r="G3471" s="1529"/>
      <c r="H3471" s="2005">
        <v>4.72</v>
      </c>
      <c r="I3471" s="2005">
        <v>4.9800000000000004</v>
      </c>
      <c r="J3471" s="1992"/>
    </row>
    <row r="3472" spans="2:10" ht="30">
      <c r="B3472" s="1734">
        <v>89652</v>
      </c>
      <c r="C3472" s="1994" t="s">
        <v>3957</v>
      </c>
      <c r="D3472" s="1993" t="s">
        <v>29</v>
      </c>
      <c r="E3472" s="2002">
        <f t="shared" si="108"/>
        <v>8.8800000000000008</v>
      </c>
      <c r="F3472" s="2078">
        <f t="shared" si="109"/>
        <v>89652</v>
      </c>
      <c r="G3472" s="1529"/>
      <c r="H3472" s="2002">
        <v>8.6199999999999992</v>
      </c>
      <c r="I3472" s="2002">
        <v>8.8800000000000008</v>
      </c>
      <c r="J3472" s="1992"/>
    </row>
    <row r="3473" spans="2:10" ht="30">
      <c r="B3473" s="1733">
        <v>89653</v>
      </c>
      <c r="C3473" s="2004" t="s">
        <v>3958</v>
      </c>
      <c r="D3473" s="2003" t="s">
        <v>29</v>
      </c>
      <c r="E3473" s="2005">
        <f t="shared" si="108"/>
        <v>14.88</v>
      </c>
      <c r="F3473" s="2078">
        <f t="shared" si="109"/>
        <v>89653</v>
      </c>
      <c r="G3473" s="1529"/>
      <c r="H3473" s="2005">
        <v>14.62</v>
      </c>
      <c r="I3473" s="2005">
        <v>14.88</v>
      </c>
      <c r="J3473" s="1992"/>
    </row>
    <row r="3474" spans="2:10">
      <c r="B3474" s="1734">
        <v>89654</v>
      </c>
      <c r="C3474" s="1994" t="s">
        <v>3959</v>
      </c>
      <c r="D3474" s="1993" t="s">
        <v>29</v>
      </c>
      <c r="E3474" s="2002">
        <f t="shared" si="108"/>
        <v>14.49</v>
      </c>
      <c r="F3474" s="2078">
        <f t="shared" si="109"/>
        <v>89654</v>
      </c>
      <c r="G3474" s="1529"/>
      <c r="H3474" s="2002">
        <v>14.23</v>
      </c>
      <c r="I3474" s="2002">
        <v>14.49</v>
      </c>
      <c r="J3474" s="1992"/>
    </row>
    <row r="3475" spans="2:10" ht="30">
      <c r="B3475" s="1733">
        <v>89655</v>
      </c>
      <c r="C3475" s="2004" t="s">
        <v>3960</v>
      </c>
      <c r="D3475" s="2003" t="s">
        <v>29</v>
      </c>
      <c r="E3475" s="2005">
        <f t="shared" si="108"/>
        <v>21.82</v>
      </c>
      <c r="F3475" s="2078">
        <f t="shared" si="109"/>
        <v>89655</v>
      </c>
      <c r="G3475" s="1529"/>
      <c r="H3475" s="2005">
        <v>21.56</v>
      </c>
      <c r="I3475" s="2005">
        <v>21.82</v>
      </c>
      <c r="J3475" s="1992"/>
    </row>
    <row r="3476" spans="2:10" ht="30">
      <c r="B3476" s="1734">
        <v>89656</v>
      </c>
      <c r="C3476" s="1994" t="s">
        <v>3961</v>
      </c>
      <c r="D3476" s="1993" t="s">
        <v>29</v>
      </c>
      <c r="E3476" s="2002">
        <f t="shared" si="108"/>
        <v>9.5</v>
      </c>
      <c r="F3476" s="2078">
        <f t="shared" si="109"/>
        <v>89656</v>
      </c>
      <c r="G3476" s="1529"/>
      <c r="H3476" s="2002">
        <v>9.24</v>
      </c>
      <c r="I3476" s="2002">
        <v>9.5</v>
      </c>
      <c r="J3476" s="1992"/>
    </row>
    <row r="3477" spans="2:10" ht="30">
      <c r="B3477" s="1733">
        <v>89657</v>
      </c>
      <c r="C3477" s="2004" t="s">
        <v>3962</v>
      </c>
      <c r="D3477" s="2003" t="s">
        <v>29</v>
      </c>
      <c r="E3477" s="2005">
        <f t="shared" si="108"/>
        <v>9.6999999999999993</v>
      </c>
      <c r="F3477" s="2078">
        <f t="shared" si="109"/>
        <v>89657</v>
      </c>
      <c r="G3477" s="1529"/>
      <c r="H3477" s="2005">
        <v>9.44</v>
      </c>
      <c r="I3477" s="2005">
        <v>9.6999999999999993</v>
      </c>
      <c r="J3477" s="1992"/>
    </row>
    <row r="3478" spans="2:10">
      <c r="B3478" s="1734">
        <v>89658</v>
      </c>
      <c r="C3478" s="1994" t="s">
        <v>3963</v>
      </c>
      <c r="D3478" s="1993" t="s">
        <v>29</v>
      </c>
      <c r="E3478" s="2002">
        <f t="shared" si="108"/>
        <v>6.84</v>
      </c>
      <c r="F3478" s="2078">
        <f t="shared" si="109"/>
        <v>89658</v>
      </c>
      <c r="G3478" s="1529"/>
      <c r="H3478" s="2002">
        <v>6.52</v>
      </c>
      <c r="I3478" s="2002">
        <v>6.84</v>
      </c>
      <c r="J3478" s="1992"/>
    </row>
    <row r="3479" spans="2:10" ht="30">
      <c r="B3479" s="1733">
        <v>89659</v>
      </c>
      <c r="C3479" s="2004" t="s">
        <v>3964</v>
      </c>
      <c r="D3479" s="2003" t="s">
        <v>29</v>
      </c>
      <c r="E3479" s="2005">
        <f t="shared" si="108"/>
        <v>12.82</v>
      </c>
      <c r="F3479" s="2078">
        <f t="shared" si="109"/>
        <v>89659</v>
      </c>
      <c r="G3479" s="1529"/>
      <c r="H3479" s="2005">
        <v>12.5</v>
      </c>
      <c r="I3479" s="2005">
        <v>12.82</v>
      </c>
      <c r="J3479" s="1992"/>
    </row>
    <row r="3480" spans="2:10" ht="30">
      <c r="B3480" s="1734">
        <v>89660</v>
      </c>
      <c r="C3480" s="1994" t="s">
        <v>3965</v>
      </c>
      <c r="D3480" s="1993" t="s">
        <v>29</v>
      </c>
      <c r="E3480" s="2002">
        <f t="shared" si="108"/>
        <v>6.33</v>
      </c>
      <c r="F3480" s="2078">
        <f t="shared" si="109"/>
        <v>89660</v>
      </c>
      <c r="G3480" s="1529"/>
      <c r="H3480" s="2002">
        <v>6.01</v>
      </c>
      <c r="I3480" s="2002">
        <v>6.33</v>
      </c>
      <c r="J3480" s="1992"/>
    </row>
    <row r="3481" spans="2:10">
      <c r="B3481" s="1733">
        <v>89661</v>
      </c>
      <c r="C3481" s="2004" t="s">
        <v>3966</v>
      </c>
      <c r="D3481" s="2003" t="s">
        <v>29</v>
      </c>
      <c r="E3481" s="2005">
        <f t="shared" si="108"/>
        <v>17.36</v>
      </c>
      <c r="F3481" s="2078">
        <f t="shared" si="109"/>
        <v>89661</v>
      </c>
      <c r="G3481" s="1529"/>
      <c r="H3481" s="2005">
        <v>17.04</v>
      </c>
      <c r="I3481" s="2005">
        <v>17.36</v>
      </c>
      <c r="J3481" s="1992"/>
    </row>
    <row r="3482" spans="2:10" ht="30">
      <c r="B3482" s="1734">
        <v>89662</v>
      </c>
      <c r="C3482" s="1994" t="s">
        <v>3967</v>
      </c>
      <c r="D3482" s="1993" t="s">
        <v>29</v>
      </c>
      <c r="E3482" s="2002">
        <f t="shared" si="108"/>
        <v>27.09</v>
      </c>
      <c r="F3482" s="2078">
        <f t="shared" si="109"/>
        <v>89662</v>
      </c>
      <c r="G3482" s="1529"/>
      <c r="H3482" s="2002">
        <v>26.77</v>
      </c>
      <c r="I3482" s="2002">
        <v>27.09</v>
      </c>
      <c r="J3482" s="1992"/>
    </row>
    <row r="3483" spans="2:10" ht="30">
      <c r="B3483" s="1733">
        <v>89663</v>
      </c>
      <c r="C3483" s="2004" t="s">
        <v>3968</v>
      </c>
      <c r="D3483" s="2003" t="s">
        <v>29</v>
      </c>
      <c r="E3483" s="2005">
        <f t="shared" si="108"/>
        <v>10.79</v>
      </c>
      <c r="F3483" s="2078">
        <f t="shared" si="109"/>
        <v>89663</v>
      </c>
      <c r="G3483" s="1529"/>
      <c r="H3483" s="2005">
        <v>10.47</v>
      </c>
      <c r="I3483" s="2005">
        <v>10.79</v>
      </c>
      <c r="J3483" s="1992"/>
    </row>
    <row r="3484" spans="2:10" ht="30">
      <c r="B3484" s="1734">
        <v>89664</v>
      </c>
      <c r="C3484" s="1994" t="s">
        <v>3969</v>
      </c>
      <c r="D3484" s="1993" t="s">
        <v>29</v>
      </c>
      <c r="E3484" s="2002">
        <f t="shared" si="108"/>
        <v>12.82</v>
      </c>
      <c r="F3484" s="2078">
        <f t="shared" si="109"/>
        <v>89664</v>
      </c>
      <c r="G3484" s="1529"/>
      <c r="H3484" s="2002">
        <v>12.5</v>
      </c>
      <c r="I3484" s="2002">
        <v>12.82</v>
      </c>
      <c r="J3484" s="1992"/>
    </row>
    <row r="3485" spans="2:10" ht="30">
      <c r="B3485" s="1733">
        <v>89665</v>
      </c>
      <c r="C3485" s="2004" t="s">
        <v>3970</v>
      </c>
      <c r="D3485" s="2003" t="s">
        <v>29</v>
      </c>
      <c r="E3485" s="2005">
        <f t="shared" si="108"/>
        <v>9.69</v>
      </c>
      <c r="F3485" s="2078">
        <f t="shared" si="109"/>
        <v>89665</v>
      </c>
      <c r="G3485" s="1529"/>
      <c r="H3485" s="2005">
        <v>9.5399999999999991</v>
      </c>
      <c r="I3485" s="2005">
        <v>9.69</v>
      </c>
      <c r="J3485" s="1992"/>
    </row>
    <row r="3486" spans="2:10" ht="30">
      <c r="B3486" s="1734">
        <v>89666</v>
      </c>
      <c r="C3486" s="1994" t="s">
        <v>3971</v>
      </c>
      <c r="D3486" s="1993" t="s">
        <v>29</v>
      </c>
      <c r="E3486" s="2002">
        <f t="shared" si="108"/>
        <v>5.44</v>
      </c>
      <c r="F3486" s="2078">
        <f t="shared" si="109"/>
        <v>89666</v>
      </c>
      <c r="G3486" s="1529"/>
      <c r="H3486" s="2002">
        <v>5.12</v>
      </c>
      <c r="I3486" s="2002">
        <v>5.44</v>
      </c>
      <c r="J3486" s="1992"/>
    </row>
    <row r="3487" spans="2:10" ht="30">
      <c r="B3487" s="1733">
        <v>89667</v>
      </c>
      <c r="C3487" s="2004" t="s">
        <v>3972</v>
      </c>
      <c r="D3487" s="2003" t="s">
        <v>29</v>
      </c>
      <c r="E3487" s="2005">
        <f t="shared" si="108"/>
        <v>28.47</v>
      </c>
      <c r="F3487" s="2078">
        <f t="shared" si="109"/>
        <v>89667</v>
      </c>
      <c r="G3487" s="1529"/>
      <c r="H3487" s="2005">
        <v>28.32</v>
      </c>
      <c r="I3487" s="2005">
        <v>28.47</v>
      </c>
      <c r="J3487" s="1992"/>
    </row>
    <row r="3488" spans="2:10" ht="30">
      <c r="B3488" s="1734">
        <v>89668</v>
      </c>
      <c r="C3488" s="1994" t="s">
        <v>3973</v>
      </c>
      <c r="D3488" s="1993" t="s">
        <v>29</v>
      </c>
      <c r="E3488" s="2002">
        <f t="shared" si="108"/>
        <v>25.65</v>
      </c>
      <c r="F3488" s="2078">
        <f t="shared" si="109"/>
        <v>89668</v>
      </c>
      <c r="G3488" s="1529"/>
      <c r="H3488" s="2002">
        <v>25.33</v>
      </c>
      <c r="I3488" s="2002">
        <v>25.65</v>
      </c>
      <c r="J3488" s="1992"/>
    </row>
    <row r="3489" spans="2:10" ht="30">
      <c r="B3489" s="1733">
        <v>89669</v>
      </c>
      <c r="C3489" s="2004" t="s">
        <v>3974</v>
      </c>
      <c r="D3489" s="2003" t="s">
        <v>29</v>
      </c>
      <c r="E3489" s="2005">
        <f t="shared" si="108"/>
        <v>15.19</v>
      </c>
      <c r="F3489" s="2078">
        <f t="shared" si="109"/>
        <v>89669</v>
      </c>
      <c r="G3489" s="1529"/>
      <c r="H3489" s="2005">
        <v>14.94</v>
      </c>
      <c r="I3489" s="2005">
        <v>15.19</v>
      </c>
      <c r="J3489" s="1992"/>
    </row>
    <row r="3490" spans="2:10">
      <c r="B3490" s="1734">
        <v>89670</v>
      </c>
      <c r="C3490" s="1994" t="s">
        <v>3975</v>
      </c>
      <c r="D3490" s="1993" t="s">
        <v>29</v>
      </c>
      <c r="E3490" s="2002">
        <f t="shared" si="108"/>
        <v>10.31</v>
      </c>
      <c r="F3490" s="2078">
        <f t="shared" si="109"/>
        <v>89670</v>
      </c>
      <c r="G3490" s="1529"/>
      <c r="H3490" s="2002">
        <v>9.92</v>
      </c>
      <c r="I3490" s="2002">
        <v>10.31</v>
      </c>
      <c r="J3490" s="1992"/>
    </row>
    <row r="3491" spans="2:10" ht="30">
      <c r="B3491" s="1733">
        <v>89671</v>
      </c>
      <c r="C3491" s="2004" t="s">
        <v>3976</v>
      </c>
      <c r="D3491" s="2003" t="s">
        <v>29</v>
      </c>
      <c r="E3491" s="2005">
        <f t="shared" si="108"/>
        <v>22.23</v>
      </c>
      <c r="F3491" s="2078">
        <f t="shared" si="109"/>
        <v>89671</v>
      </c>
      <c r="G3491" s="1529"/>
      <c r="H3491" s="2005">
        <v>21.98</v>
      </c>
      <c r="I3491" s="2005">
        <v>22.23</v>
      </c>
      <c r="J3491" s="1992"/>
    </row>
    <row r="3492" spans="2:10" ht="30">
      <c r="B3492" s="1734">
        <v>89672</v>
      </c>
      <c r="C3492" s="1994" t="s">
        <v>3977</v>
      </c>
      <c r="D3492" s="1993" t="s">
        <v>29</v>
      </c>
      <c r="E3492" s="2002">
        <f t="shared" si="108"/>
        <v>17.14</v>
      </c>
      <c r="F3492" s="2078">
        <f t="shared" si="109"/>
        <v>89672</v>
      </c>
      <c r="G3492" s="1529"/>
      <c r="H3492" s="2002">
        <v>16.75</v>
      </c>
      <c r="I3492" s="2002">
        <v>17.14</v>
      </c>
      <c r="J3492" s="1992"/>
    </row>
    <row r="3493" spans="2:10" ht="30">
      <c r="B3493" s="1733">
        <v>89673</v>
      </c>
      <c r="C3493" s="2004" t="s">
        <v>3978</v>
      </c>
      <c r="D3493" s="2003" t="s">
        <v>29</v>
      </c>
      <c r="E3493" s="2005">
        <f t="shared" si="108"/>
        <v>17.68</v>
      </c>
      <c r="F3493" s="2078">
        <f t="shared" si="109"/>
        <v>89673</v>
      </c>
      <c r="G3493" s="1529"/>
      <c r="H3493" s="2005">
        <v>17.43</v>
      </c>
      <c r="I3493" s="2005">
        <v>17.68</v>
      </c>
      <c r="J3493" s="1992"/>
    </row>
    <row r="3494" spans="2:10">
      <c r="B3494" s="1734">
        <v>89674</v>
      </c>
      <c r="C3494" s="1994" t="s">
        <v>3979</v>
      </c>
      <c r="D3494" s="1993" t="s">
        <v>29</v>
      </c>
      <c r="E3494" s="2002">
        <f t="shared" si="108"/>
        <v>25.86</v>
      </c>
      <c r="F3494" s="2078">
        <f t="shared" si="109"/>
        <v>89674</v>
      </c>
      <c r="G3494" s="1529"/>
      <c r="H3494" s="2002">
        <v>25.47</v>
      </c>
      <c r="I3494" s="2002">
        <v>25.86</v>
      </c>
      <c r="J3494" s="1992"/>
    </row>
    <row r="3495" spans="2:10" ht="30">
      <c r="B3495" s="1733">
        <v>89675</v>
      </c>
      <c r="C3495" s="2004" t="s">
        <v>3980</v>
      </c>
      <c r="D3495" s="2003" t="s">
        <v>29</v>
      </c>
      <c r="E3495" s="2005">
        <f t="shared" si="108"/>
        <v>38.78</v>
      </c>
      <c r="F3495" s="2078">
        <f t="shared" si="109"/>
        <v>89675</v>
      </c>
      <c r="G3495" s="1529"/>
      <c r="H3495" s="2005">
        <v>38.53</v>
      </c>
      <c r="I3495" s="2005">
        <v>38.78</v>
      </c>
      <c r="J3495" s="1992"/>
    </row>
    <row r="3496" spans="2:10" ht="30">
      <c r="B3496" s="1734">
        <v>89676</v>
      </c>
      <c r="C3496" s="1994" t="s">
        <v>3981</v>
      </c>
      <c r="D3496" s="1993" t="s">
        <v>29</v>
      </c>
      <c r="E3496" s="2002">
        <f t="shared" si="108"/>
        <v>40.08</v>
      </c>
      <c r="F3496" s="2078">
        <f t="shared" si="109"/>
        <v>89676</v>
      </c>
      <c r="G3496" s="1529"/>
      <c r="H3496" s="2002">
        <v>39.69</v>
      </c>
      <c r="I3496" s="2002">
        <v>40.08</v>
      </c>
      <c r="J3496" s="1992"/>
    </row>
    <row r="3497" spans="2:10" ht="30">
      <c r="B3497" s="1733">
        <v>89677</v>
      </c>
      <c r="C3497" s="2004" t="s">
        <v>3982</v>
      </c>
      <c r="D3497" s="2003" t="s">
        <v>29</v>
      </c>
      <c r="E3497" s="2005">
        <f t="shared" si="108"/>
        <v>44.55</v>
      </c>
      <c r="F3497" s="2078">
        <f t="shared" si="109"/>
        <v>89677</v>
      </c>
      <c r="G3497" s="1529"/>
      <c r="H3497" s="2005">
        <v>44.16</v>
      </c>
      <c r="I3497" s="2005">
        <v>44.55</v>
      </c>
      <c r="J3497" s="1992"/>
    </row>
    <row r="3498" spans="2:10" ht="30">
      <c r="B3498" s="1734">
        <v>89678</v>
      </c>
      <c r="C3498" s="1994" t="s">
        <v>3983</v>
      </c>
      <c r="D3498" s="1993" t="s">
        <v>29</v>
      </c>
      <c r="E3498" s="2002">
        <f t="shared" si="108"/>
        <v>7.27</v>
      </c>
      <c r="F3498" s="2078">
        <f t="shared" si="109"/>
        <v>89678</v>
      </c>
      <c r="G3498" s="1529"/>
      <c r="H3498" s="2002">
        <v>6.88</v>
      </c>
      <c r="I3498" s="2002">
        <v>7.27</v>
      </c>
      <c r="J3498" s="1992"/>
    </row>
    <row r="3499" spans="2:10" ht="30">
      <c r="B3499" s="1733">
        <v>89679</v>
      </c>
      <c r="C3499" s="2004" t="s">
        <v>3984</v>
      </c>
      <c r="D3499" s="2003" t="s">
        <v>29</v>
      </c>
      <c r="E3499" s="2005">
        <f t="shared" si="108"/>
        <v>72.58</v>
      </c>
      <c r="F3499" s="2078">
        <f t="shared" si="109"/>
        <v>89679</v>
      </c>
      <c r="G3499" s="1529"/>
      <c r="H3499" s="2005">
        <v>72.19</v>
      </c>
      <c r="I3499" s="2005">
        <v>72.58</v>
      </c>
      <c r="J3499" s="1992"/>
    </row>
    <row r="3500" spans="2:10">
      <c r="B3500" s="1734">
        <v>89680</v>
      </c>
      <c r="C3500" s="1994" t="s">
        <v>3985</v>
      </c>
      <c r="D3500" s="1993" t="s">
        <v>29</v>
      </c>
      <c r="E3500" s="2002">
        <f t="shared" si="108"/>
        <v>16.53</v>
      </c>
      <c r="F3500" s="2078">
        <f t="shared" si="109"/>
        <v>89680</v>
      </c>
      <c r="G3500" s="1529"/>
      <c r="H3500" s="2002">
        <v>16.07</v>
      </c>
      <c r="I3500" s="2002">
        <v>16.53</v>
      </c>
      <c r="J3500" s="1992"/>
    </row>
    <row r="3501" spans="2:10" ht="30">
      <c r="B3501" s="1733">
        <v>89681</v>
      </c>
      <c r="C3501" s="2004" t="s">
        <v>3986</v>
      </c>
      <c r="D3501" s="2003" t="s">
        <v>29</v>
      </c>
      <c r="E3501" s="2005">
        <f t="shared" si="108"/>
        <v>49.44</v>
      </c>
      <c r="F3501" s="2078">
        <f t="shared" si="109"/>
        <v>89681</v>
      </c>
      <c r="G3501" s="1529"/>
      <c r="H3501" s="2005">
        <v>49.05</v>
      </c>
      <c r="I3501" s="2005">
        <v>49.44</v>
      </c>
      <c r="J3501" s="1992"/>
    </row>
    <row r="3502" spans="2:10" ht="30">
      <c r="B3502" s="1734">
        <v>89682</v>
      </c>
      <c r="C3502" s="1994" t="s">
        <v>3987</v>
      </c>
      <c r="D3502" s="1993" t="s">
        <v>29</v>
      </c>
      <c r="E3502" s="2002">
        <f t="shared" si="108"/>
        <v>26.75</v>
      </c>
      <c r="F3502" s="2078">
        <f t="shared" si="109"/>
        <v>89682</v>
      </c>
      <c r="G3502" s="1529"/>
      <c r="H3502" s="2002">
        <v>26.29</v>
      </c>
      <c r="I3502" s="2002">
        <v>26.75</v>
      </c>
      <c r="J3502" s="1992"/>
    </row>
    <row r="3503" spans="2:10">
      <c r="B3503" s="1733">
        <v>89684</v>
      </c>
      <c r="C3503" s="2004" t="s">
        <v>3988</v>
      </c>
      <c r="D3503" s="2003" t="s">
        <v>29</v>
      </c>
      <c r="E3503" s="2005">
        <f t="shared" si="108"/>
        <v>37.71</v>
      </c>
      <c r="F3503" s="2078">
        <f t="shared" si="109"/>
        <v>89684</v>
      </c>
      <c r="G3503" s="1529"/>
      <c r="H3503" s="2005">
        <v>37.25</v>
      </c>
      <c r="I3503" s="2005">
        <v>37.71</v>
      </c>
      <c r="J3503" s="1992"/>
    </row>
    <row r="3504" spans="2:10" ht="30">
      <c r="B3504" s="1734">
        <v>89685</v>
      </c>
      <c r="C3504" s="1994" t="s">
        <v>3989</v>
      </c>
      <c r="D3504" s="1993" t="s">
        <v>29</v>
      </c>
      <c r="E3504" s="2002">
        <f t="shared" si="108"/>
        <v>33.79</v>
      </c>
      <c r="F3504" s="2078">
        <f t="shared" si="109"/>
        <v>89685</v>
      </c>
      <c r="G3504" s="1529"/>
      <c r="H3504" s="2002">
        <v>33.5</v>
      </c>
      <c r="I3504" s="2002">
        <v>33.79</v>
      </c>
      <c r="J3504" s="1992"/>
    </row>
    <row r="3505" spans="2:10" ht="30">
      <c r="B3505" s="1733">
        <v>89686</v>
      </c>
      <c r="C3505" s="2004" t="s">
        <v>3990</v>
      </c>
      <c r="D3505" s="2003" t="s">
        <v>29</v>
      </c>
      <c r="E3505" s="2005">
        <f t="shared" si="108"/>
        <v>146.12</v>
      </c>
      <c r="F3505" s="2078">
        <f t="shared" si="109"/>
        <v>89686</v>
      </c>
      <c r="G3505" s="1529"/>
      <c r="H3505" s="2005">
        <v>145.66</v>
      </c>
      <c r="I3505" s="2005">
        <v>146.12</v>
      </c>
      <c r="J3505" s="1992"/>
    </row>
    <row r="3506" spans="2:10" ht="30">
      <c r="B3506" s="1734">
        <v>89687</v>
      </c>
      <c r="C3506" s="1994" t="s">
        <v>3991</v>
      </c>
      <c r="D3506" s="1993" t="s">
        <v>29</v>
      </c>
      <c r="E3506" s="2002">
        <f t="shared" si="108"/>
        <v>28.01</v>
      </c>
      <c r="F3506" s="2078">
        <f t="shared" si="109"/>
        <v>89687</v>
      </c>
      <c r="G3506" s="1529"/>
      <c r="H3506" s="2002">
        <v>27.72</v>
      </c>
      <c r="I3506" s="2002">
        <v>28.01</v>
      </c>
      <c r="J3506" s="1992"/>
    </row>
    <row r="3507" spans="2:10" ht="30">
      <c r="B3507" s="1733">
        <v>89689</v>
      </c>
      <c r="C3507" s="2004" t="s">
        <v>3992</v>
      </c>
      <c r="D3507" s="2003" t="s">
        <v>29</v>
      </c>
      <c r="E3507" s="2005">
        <f t="shared" si="108"/>
        <v>28.94</v>
      </c>
      <c r="F3507" s="2078">
        <f t="shared" si="109"/>
        <v>89689</v>
      </c>
      <c r="G3507" s="1529"/>
      <c r="H3507" s="2005">
        <v>28.48</v>
      </c>
      <c r="I3507" s="2005">
        <v>28.94</v>
      </c>
      <c r="J3507" s="1992"/>
    </row>
    <row r="3508" spans="2:10" ht="30">
      <c r="B3508" s="1734">
        <v>89690</v>
      </c>
      <c r="C3508" s="1994" t="s">
        <v>3993</v>
      </c>
      <c r="D3508" s="1993" t="s">
        <v>29</v>
      </c>
      <c r="E3508" s="2002">
        <f t="shared" si="108"/>
        <v>51.54</v>
      </c>
      <c r="F3508" s="2078">
        <f t="shared" si="109"/>
        <v>89690</v>
      </c>
      <c r="G3508" s="1529"/>
      <c r="H3508" s="2002">
        <v>51.07</v>
      </c>
      <c r="I3508" s="2002">
        <v>51.54</v>
      </c>
      <c r="J3508" s="1992"/>
    </row>
    <row r="3509" spans="2:10">
      <c r="B3509" s="1733">
        <v>89691</v>
      </c>
      <c r="C3509" s="2004" t="s">
        <v>1024</v>
      </c>
      <c r="D3509" s="2003" t="s">
        <v>29</v>
      </c>
      <c r="E3509" s="2005">
        <f t="shared" si="108"/>
        <v>9.43</v>
      </c>
      <c r="F3509" s="2078">
        <f t="shared" si="109"/>
        <v>89691</v>
      </c>
      <c r="G3509" s="1529"/>
      <c r="H3509" s="2005">
        <v>8.91</v>
      </c>
      <c r="I3509" s="2005">
        <v>9.43</v>
      </c>
      <c r="J3509" s="1992"/>
    </row>
    <row r="3510" spans="2:10" ht="30">
      <c r="B3510" s="1734">
        <v>89692</v>
      </c>
      <c r="C3510" s="1994" t="s">
        <v>3994</v>
      </c>
      <c r="D3510" s="1993" t="s">
        <v>29</v>
      </c>
      <c r="E3510" s="2002">
        <f t="shared" si="108"/>
        <v>49.81</v>
      </c>
      <c r="F3510" s="2078">
        <f t="shared" si="109"/>
        <v>89692</v>
      </c>
      <c r="G3510" s="1529"/>
      <c r="H3510" s="2002">
        <v>49.34</v>
      </c>
      <c r="I3510" s="2002">
        <v>49.81</v>
      </c>
      <c r="J3510" s="1992"/>
    </row>
    <row r="3511" spans="2:10" ht="30">
      <c r="B3511" s="1733">
        <v>89693</v>
      </c>
      <c r="C3511" s="2004" t="s">
        <v>3995</v>
      </c>
      <c r="D3511" s="2003" t="s">
        <v>29</v>
      </c>
      <c r="E3511" s="2005">
        <f t="shared" si="108"/>
        <v>45.72</v>
      </c>
      <c r="F3511" s="2078">
        <f t="shared" si="109"/>
        <v>89693</v>
      </c>
      <c r="G3511" s="1529"/>
      <c r="H3511" s="2005">
        <v>45.25</v>
      </c>
      <c r="I3511" s="2005">
        <v>45.72</v>
      </c>
      <c r="J3511" s="1992"/>
    </row>
    <row r="3512" spans="2:10" ht="30">
      <c r="B3512" s="1734">
        <v>89694</v>
      </c>
      <c r="C3512" s="1994" t="s">
        <v>3996</v>
      </c>
      <c r="D3512" s="1993" t="s">
        <v>29</v>
      </c>
      <c r="E3512" s="2002">
        <f t="shared" si="108"/>
        <v>16.11</v>
      </c>
      <c r="F3512" s="2078">
        <f t="shared" si="109"/>
        <v>89694</v>
      </c>
      <c r="G3512" s="1529"/>
      <c r="H3512" s="2002">
        <v>15.59</v>
      </c>
      <c r="I3512" s="2002">
        <v>16.11</v>
      </c>
      <c r="J3512" s="1992"/>
    </row>
    <row r="3513" spans="2:10" ht="30">
      <c r="B3513" s="1733">
        <v>89695</v>
      </c>
      <c r="C3513" s="2004" t="s">
        <v>3997</v>
      </c>
      <c r="D3513" s="2003" t="s">
        <v>29</v>
      </c>
      <c r="E3513" s="2005">
        <f t="shared" si="108"/>
        <v>14.86</v>
      </c>
      <c r="F3513" s="2078">
        <f t="shared" si="109"/>
        <v>89695</v>
      </c>
      <c r="G3513" s="1529"/>
      <c r="H3513" s="2005">
        <v>14.34</v>
      </c>
      <c r="I3513" s="2005">
        <v>14.86</v>
      </c>
      <c r="J3513" s="1992"/>
    </row>
    <row r="3514" spans="2:10" ht="30">
      <c r="B3514" s="1734">
        <v>89696</v>
      </c>
      <c r="C3514" s="1994" t="s">
        <v>3998</v>
      </c>
      <c r="D3514" s="1993" t="s">
        <v>29</v>
      </c>
      <c r="E3514" s="2002">
        <f t="shared" si="108"/>
        <v>35.909999999999997</v>
      </c>
      <c r="F3514" s="2078">
        <f t="shared" si="109"/>
        <v>89696</v>
      </c>
      <c r="G3514" s="1529"/>
      <c r="H3514" s="2002">
        <v>35.44</v>
      </c>
      <c r="I3514" s="2002">
        <v>35.909999999999997</v>
      </c>
      <c r="J3514" s="1992"/>
    </row>
    <row r="3515" spans="2:10">
      <c r="B3515" s="1733">
        <v>89697</v>
      </c>
      <c r="C3515" s="2004" t="s">
        <v>1025</v>
      </c>
      <c r="D3515" s="2003" t="s">
        <v>29</v>
      </c>
      <c r="E3515" s="2005">
        <f t="shared" si="108"/>
        <v>11.75</v>
      </c>
      <c r="F3515" s="2078">
        <f t="shared" si="109"/>
        <v>89697</v>
      </c>
      <c r="G3515" s="1529"/>
      <c r="H3515" s="2005">
        <v>11.1</v>
      </c>
      <c r="I3515" s="2005">
        <v>11.75</v>
      </c>
      <c r="J3515" s="1992"/>
    </row>
    <row r="3516" spans="2:10" ht="30">
      <c r="B3516" s="1734">
        <v>89698</v>
      </c>
      <c r="C3516" s="1994" t="s">
        <v>3999</v>
      </c>
      <c r="D3516" s="1993" t="s">
        <v>29</v>
      </c>
      <c r="E3516" s="2002">
        <f t="shared" si="108"/>
        <v>143.38</v>
      </c>
      <c r="F3516" s="2078">
        <f t="shared" si="109"/>
        <v>89698</v>
      </c>
      <c r="G3516" s="1529"/>
      <c r="H3516" s="2002">
        <v>142.55000000000001</v>
      </c>
      <c r="I3516" s="2002">
        <v>143.38</v>
      </c>
      <c r="J3516" s="1992"/>
    </row>
    <row r="3517" spans="2:10" ht="30">
      <c r="B3517" s="1733">
        <v>89699</v>
      </c>
      <c r="C3517" s="2004" t="s">
        <v>4000</v>
      </c>
      <c r="D3517" s="2003" t="s">
        <v>29</v>
      </c>
      <c r="E3517" s="2005">
        <f t="shared" si="108"/>
        <v>116.24</v>
      </c>
      <c r="F3517" s="2078">
        <f t="shared" si="109"/>
        <v>89699</v>
      </c>
      <c r="G3517" s="1529"/>
      <c r="H3517" s="2005">
        <v>115.41</v>
      </c>
      <c r="I3517" s="2005">
        <v>116.24</v>
      </c>
      <c r="J3517" s="1992"/>
    </row>
    <row r="3518" spans="2:10" ht="30">
      <c r="B3518" s="1734">
        <v>89700</v>
      </c>
      <c r="C3518" s="1994" t="s">
        <v>4001</v>
      </c>
      <c r="D3518" s="1993" t="s">
        <v>29</v>
      </c>
      <c r="E3518" s="2002">
        <f t="shared" si="108"/>
        <v>17.48</v>
      </c>
      <c r="F3518" s="2078">
        <f t="shared" si="109"/>
        <v>89700</v>
      </c>
      <c r="G3518" s="1529"/>
      <c r="H3518" s="2002">
        <v>16.829999999999998</v>
      </c>
      <c r="I3518" s="2002">
        <v>17.48</v>
      </c>
      <c r="J3518" s="1992"/>
    </row>
    <row r="3519" spans="2:10" ht="30">
      <c r="B3519" s="1733">
        <v>89701</v>
      </c>
      <c r="C3519" s="2004" t="s">
        <v>4002</v>
      </c>
      <c r="D3519" s="2003" t="s">
        <v>29</v>
      </c>
      <c r="E3519" s="2005">
        <f t="shared" si="108"/>
        <v>103.49</v>
      </c>
      <c r="F3519" s="2078">
        <f t="shared" si="109"/>
        <v>89701</v>
      </c>
      <c r="G3519" s="1529"/>
      <c r="H3519" s="2005">
        <v>102.66</v>
      </c>
      <c r="I3519" s="2005">
        <v>103.49</v>
      </c>
      <c r="J3519" s="1992"/>
    </row>
    <row r="3520" spans="2:10" ht="30">
      <c r="B3520" s="1734">
        <v>89702</v>
      </c>
      <c r="C3520" s="1994" t="s">
        <v>4003</v>
      </c>
      <c r="D3520" s="1993" t="s">
        <v>29</v>
      </c>
      <c r="E3520" s="2002">
        <f t="shared" si="108"/>
        <v>17.48</v>
      </c>
      <c r="F3520" s="2078">
        <f t="shared" si="109"/>
        <v>89702</v>
      </c>
      <c r="G3520" s="1529"/>
      <c r="H3520" s="2002">
        <v>16.829999999999998</v>
      </c>
      <c r="I3520" s="2002">
        <v>17.48</v>
      </c>
      <c r="J3520" s="1992"/>
    </row>
    <row r="3521" spans="2:10" ht="30">
      <c r="B3521" s="1733">
        <v>89703</v>
      </c>
      <c r="C3521" s="2004" t="s">
        <v>1026</v>
      </c>
      <c r="D3521" s="2003" t="s">
        <v>29</v>
      </c>
      <c r="E3521" s="2005">
        <f t="shared" si="108"/>
        <v>40.729999999999997</v>
      </c>
      <c r="F3521" s="2078">
        <f t="shared" si="109"/>
        <v>89703</v>
      </c>
      <c r="G3521" s="1529"/>
      <c r="H3521" s="2005">
        <v>40.08</v>
      </c>
      <c r="I3521" s="2005">
        <v>40.729999999999997</v>
      </c>
      <c r="J3521" s="1992"/>
    </row>
    <row r="3522" spans="2:10" ht="30">
      <c r="B3522" s="1734">
        <v>89704</v>
      </c>
      <c r="C3522" s="1994" t="s">
        <v>4004</v>
      </c>
      <c r="D3522" s="1993" t="s">
        <v>29</v>
      </c>
      <c r="E3522" s="2002">
        <f t="shared" si="108"/>
        <v>81.78</v>
      </c>
      <c r="F3522" s="2078">
        <f t="shared" si="109"/>
        <v>89704</v>
      </c>
      <c r="G3522" s="1529"/>
      <c r="H3522" s="2002">
        <v>80.95</v>
      </c>
      <c r="I3522" s="2002">
        <v>81.78</v>
      </c>
      <c r="J3522" s="1992"/>
    </row>
    <row r="3523" spans="2:10">
      <c r="B3523" s="1733">
        <v>89705</v>
      </c>
      <c r="C3523" s="2004" t="s">
        <v>4005</v>
      </c>
      <c r="D3523" s="2003" t="s">
        <v>29</v>
      </c>
      <c r="E3523" s="2005">
        <f t="shared" ref="E3523:E3586" si="110">IF($K$2=$H$1,H3523,I3523)</f>
        <v>19.41</v>
      </c>
      <c r="F3523" s="2078">
        <f t="shared" ref="F3523:F3586" si="111">IF(LEN($B3523)=7,CONCATENATE(MID($B3523,1,6),"00",RIGHT($B3523,1)),IF(LEN($B3523)=8,CONCATENATE(MID($B3523,1,6),"0",RIGHT($B3523,2)),$B3523))</f>
        <v>89705</v>
      </c>
      <c r="G3523" s="1529"/>
      <c r="H3523" s="2005">
        <v>18.63</v>
      </c>
      <c r="I3523" s="2005">
        <v>19.41</v>
      </c>
      <c r="J3523" s="1992"/>
    </row>
    <row r="3524" spans="2:10">
      <c r="B3524" s="1734">
        <v>89706</v>
      </c>
      <c r="C3524" s="1994" t="s">
        <v>4006</v>
      </c>
      <c r="D3524" s="1993" t="s">
        <v>29</v>
      </c>
      <c r="E3524" s="2002">
        <f t="shared" si="110"/>
        <v>44.05</v>
      </c>
      <c r="F3524" s="2078">
        <f t="shared" si="111"/>
        <v>89706</v>
      </c>
      <c r="G3524" s="1529"/>
      <c r="H3524" s="2002">
        <v>43.13</v>
      </c>
      <c r="I3524" s="2002">
        <v>44.05</v>
      </c>
      <c r="J3524" s="1992"/>
    </row>
    <row r="3525" spans="2:10">
      <c r="B3525" s="1733">
        <v>89718</v>
      </c>
      <c r="C3525" s="2004" t="s">
        <v>4007</v>
      </c>
      <c r="D3525" s="2003" t="s">
        <v>28</v>
      </c>
      <c r="E3525" s="2005">
        <f t="shared" si="110"/>
        <v>32.58</v>
      </c>
      <c r="F3525" s="2078">
        <f t="shared" si="111"/>
        <v>89718</v>
      </c>
      <c r="G3525" s="1529"/>
      <c r="H3525" s="2005">
        <v>32.07</v>
      </c>
      <c r="I3525" s="2005">
        <v>32.58</v>
      </c>
      <c r="J3525" s="1992"/>
    </row>
    <row r="3526" spans="2:10" ht="30">
      <c r="B3526" s="1734">
        <v>89719</v>
      </c>
      <c r="C3526" s="1994" t="s">
        <v>4008</v>
      </c>
      <c r="D3526" s="1993" t="s">
        <v>29</v>
      </c>
      <c r="E3526" s="2002">
        <f t="shared" si="110"/>
        <v>8.42</v>
      </c>
      <c r="F3526" s="2078">
        <f t="shared" si="111"/>
        <v>89719</v>
      </c>
      <c r="G3526" s="1529"/>
      <c r="H3526" s="2002">
        <v>8.1300000000000008</v>
      </c>
      <c r="I3526" s="2002">
        <v>8.42</v>
      </c>
      <c r="J3526" s="1992"/>
    </row>
    <row r="3527" spans="2:10" ht="30">
      <c r="B3527" s="1733">
        <v>89720</v>
      </c>
      <c r="C3527" s="2004" t="s">
        <v>4009</v>
      </c>
      <c r="D3527" s="2003" t="s">
        <v>29</v>
      </c>
      <c r="E3527" s="2005">
        <f t="shared" si="110"/>
        <v>10.119999999999999</v>
      </c>
      <c r="F3527" s="2078">
        <f t="shared" si="111"/>
        <v>89720</v>
      </c>
      <c r="G3527" s="1529"/>
      <c r="H3527" s="2005">
        <v>9.83</v>
      </c>
      <c r="I3527" s="2005">
        <v>10.119999999999999</v>
      </c>
      <c r="J3527" s="1992"/>
    </row>
    <row r="3528" spans="2:10" ht="30">
      <c r="B3528" s="1734">
        <v>89721</v>
      </c>
      <c r="C3528" s="1994" t="s">
        <v>4010</v>
      </c>
      <c r="D3528" s="1993" t="s">
        <v>29</v>
      </c>
      <c r="E3528" s="2002">
        <f t="shared" si="110"/>
        <v>10.69</v>
      </c>
      <c r="F3528" s="2078">
        <f t="shared" si="111"/>
        <v>89721</v>
      </c>
      <c r="G3528" s="1529"/>
      <c r="H3528" s="2002">
        <v>10.4</v>
      </c>
      <c r="I3528" s="2002">
        <v>10.69</v>
      </c>
      <c r="J3528" s="1992"/>
    </row>
    <row r="3529" spans="2:10" ht="30">
      <c r="B3529" s="1733">
        <v>89723</v>
      </c>
      <c r="C3529" s="2004" t="s">
        <v>4011</v>
      </c>
      <c r="D3529" s="2003" t="s">
        <v>29</v>
      </c>
      <c r="E3529" s="2005">
        <f t="shared" si="110"/>
        <v>14.16</v>
      </c>
      <c r="F3529" s="2078">
        <f t="shared" si="111"/>
        <v>89723</v>
      </c>
      <c r="G3529" s="1529"/>
      <c r="H3529" s="2005">
        <v>13.82</v>
      </c>
      <c r="I3529" s="2005">
        <v>14.16</v>
      </c>
      <c r="J3529" s="1992"/>
    </row>
    <row r="3530" spans="2:10" ht="30">
      <c r="B3530" s="1734">
        <v>89724</v>
      </c>
      <c r="C3530" s="1994" t="s">
        <v>4012</v>
      </c>
      <c r="D3530" s="1993" t="s">
        <v>29</v>
      </c>
      <c r="E3530" s="2002">
        <f t="shared" si="110"/>
        <v>5.95</v>
      </c>
      <c r="F3530" s="2078">
        <f t="shared" si="111"/>
        <v>89724</v>
      </c>
      <c r="G3530" s="1529"/>
      <c r="H3530" s="2002">
        <v>5.59</v>
      </c>
      <c r="I3530" s="2002">
        <v>5.95</v>
      </c>
      <c r="J3530" s="1992"/>
    </row>
    <row r="3531" spans="2:10" ht="30">
      <c r="B3531" s="1733">
        <v>89725</v>
      </c>
      <c r="C3531" s="2004" t="s">
        <v>4013</v>
      </c>
      <c r="D3531" s="2003" t="s">
        <v>29</v>
      </c>
      <c r="E3531" s="2005">
        <f t="shared" si="110"/>
        <v>13.77</v>
      </c>
      <c r="F3531" s="2078">
        <f t="shared" si="111"/>
        <v>89725</v>
      </c>
      <c r="G3531" s="1529"/>
      <c r="H3531" s="2005">
        <v>13.43</v>
      </c>
      <c r="I3531" s="2005">
        <v>13.77</v>
      </c>
      <c r="J3531" s="1992"/>
    </row>
    <row r="3532" spans="2:10" ht="30">
      <c r="B3532" s="1734">
        <v>89726</v>
      </c>
      <c r="C3532" s="1994" t="s">
        <v>4014</v>
      </c>
      <c r="D3532" s="1993" t="s">
        <v>29</v>
      </c>
      <c r="E3532" s="2002">
        <f t="shared" si="110"/>
        <v>6.71</v>
      </c>
      <c r="F3532" s="2078">
        <f t="shared" si="111"/>
        <v>89726</v>
      </c>
      <c r="G3532" s="1529"/>
      <c r="H3532" s="2002">
        <v>6.35</v>
      </c>
      <c r="I3532" s="2002">
        <v>6.71</v>
      </c>
      <c r="J3532" s="1992"/>
    </row>
    <row r="3533" spans="2:10" ht="30">
      <c r="B3533" s="1733">
        <v>89727</v>
      </c>
      <c r="C3533" s="2004" t="s">
        <v>4015</v>
      </c>
      <c r="D3533" s="2003" t="s">
        <v>29</v>
      </c>
      <c r="E3533" s="2005">
        <f t="shared" si="110"/>
        <v>15.59</v>
      </c>
      <c r="F3533" s="2078">
        <f t="shared" si="111"/>
        <v>89727</v>
      </c>
      <c r="G3533" s="1529"/>
      <c r="H3533" s="2005">
        <v>15.25</v>
      </c>
      <c r="I3533" s="2005">
        <v>15.59</v>
      </c>
      <c r="J3533" s="1992"/>
    </row>
    <row r="3534" spans="2:10" ht="30">
      <c r="B3534" s="1734">
        <v>89728</v>
      </c>
      <c r="C3534" s="1994" t="s">
        <v>4016</v>
      </c>
      <c r="D3534" s="1993" t="s">
        <v>29</v>
      </c>
      <c r="E3534" s="2002">
        <f t="shared" si="110"/>
        <v>7.71</v>
      </c>
      <c r="F3534" s="2078">
        <f t="shared" si="111"/>
        <v>89728</v>
      </c>
      <c r="G3534" s="1529"/>
      <c r="H3534" s="2002">
        <v>7.35</v>
      </c>
      <c r="I3534" s="2002">
        <v>7.71</v>
      </c>
      <c r="J3534" s="1992"/>
    </row>
    <row r="3535" spans="2:10" ht="30">
      <c r="B3535" s="1733">
        <v>89729</v>
      </c>
      <c r="C3535" s="2004" t="s">
        <v>4017</v>
      </c>
      <c r="D3535" s="2003" t="s">
        <v>29</v>
      </c>
      <c r="E3535" s="2005">
        <f t="shared" si="110"/>
        <v>21.87</v>
      </c>
      <c r="F3535" s="2078">
        <f t="shared" si="111"/>
        <v>89729</v>
      </c>
      <c r="G3535" s="1529"/>
      <c r="H3535" s="2005">
        <v>21.46</v>
      </c>
      <c r="I3535" s="2005">
        <v>21.87</v>
      </c>
      <c r="J3535" s="1992"/>
    </row>
    <row r="3536" spans="2:10" ht="30">
      <c r="B3536" s="1734">
        <v>89730</v>
      </c>
      <c r="C3536" s="1994" t="s">
        <v>4018</v>
      </c>
      <c r="D3536" s="1993" t="s">
        <v>29</v>
      </c>
      <c r="E3536" s="2002">
        <f t="shared" si="110"/>
        <v>7.81</v>
      </c>
      <c r="F3536" s="2078">
        <f t="shared" si="111"/>
        <v>89730</v>
      </c>
      <c r="G3536" s="1529"/>
      <c r="H3536" s="2002">
        <v>7.45</v>
      </c>
      <c r="I3536" s="2002">
        <v>7.81</v>
      </c>
      <c r="J3536" s="1992"/>
    </row>
    <row r="3537" spans="2:10" ht="30">
      <c r="B3537" s="1733">
        <v>89731</v>
      </c>
      <c r="C3537" s="2004" t="s">
        <v>4019</v>
      </c>
      <c r="D3537" s="2003" t="s">
        <v>29</v>
      </c>
      <c r="E3537" s="2005">
        <f t="shared" si="110"/>
        <v>7.99</v>
      </c>
      <c r="F3537" s="2078">
        <f t="shared" si="111"/>
        <v>89731</v>
      </c>
      <c r="G3537" s="1529"/>
      <c r="H3537" s="2005">
        <v>7.52</v>
      </c>
      <c r="I3537" s="2005">
        <v>7.99</v>
      </c>
      <c r="J3537" s="1992"/>
    </row>
    <row r="3538" spans="2:10" ht="30">
      <c r="B3538" s="1734">
        <v>89732</v>
      </c>
      <c r="C3538" s="1994" t="s">
        <v>4020</v>
      </c>
      <c r="D3538" s="1993" t="s">
        <v>29</v>
      </c>
      <c r="E3538" s="2002">
        <f t="shared" si="110"/>
        <v>8.5399999999999991</v>
      </c>
      <c r="F3538" s="2078">
        <f t="shared" si="111"/>
        <v>89732</v>
      </c>
      <c r="G3538" s="1529"/>
      <c r="H3538" s="2002">
        <v>8.07</v>
      </c>
      <c r="I3538" s="2002">
        <v>8.5399999999999991</v>
      </c>
      <c r="J3538" s="1992"/>
    </row>
    <row r="3539" spans="2:10" ht="30">
      <c r="B3539" s="1733">
        <v>89733</v>
      </c>
      <c r="C3539" s="2004" t="s">
        <v>4021</v>
      </c>
      <c r="D3539" s="2003" t="s">
        <v>29</v>
      </c>
      <c r="E3539" s="2005">
        <f t="shared" si="110"/>
        <v>12.87</v>
      </c>
      <c r="F3539" s="2078">
        <f t="shared" si="111"/>
        <v>89733</v>
      </c>
      <c r="G3539" s="1529"/>
      <c r="H3539" s="2005">
        <v>12.4</v>
      </c>
      <c r="I3539" s="2005">
        <v>12.87</v>
      </c>
      <c r="J3539" s="1992"/>
    </row>
    <row r="3540" spans="2:10" ht="30">
      <c r="B3540" s="1734">
        <v>89734</v>
      </c>
      <c r="C3540" s="1994" t="s">
        <v>4022</v>
      </c>
      <c r="D3540" s="1993" t="s">
        <v>29</v>
      </c>
      <c r="E3540" s="2002">
        <f t="shared" si="110"/>
        <v>21.87</v>
      </c>
      <c r="F3540" s="2078">
        <f t="shared" si="111"/>
        <v>89734</v>
      </c>
      <c r="G3540" s="1529"/>
      <c r="H3540" s="2002">
        <v>21.46</v>
      </c>
      <c r="I3540" s="2002">
        <v>21.87</v>
      </c>
      <c r="J3540" s="1992"/>
    </row>
    <row r="3541" spans="2:10" ht="30">
      <c r="B3541" s="1733">
        <v>89735</v>
      </c>
      <c r="C3541" s="2004" t="s">
        <v>4023</v>
      </c>
      <c r="D3541" s="2003" t="s">
        <v>29</v>
      </c>
      <c r="E3541" s="2005">
        <f t="shared" si="110"/>
        <v>12.77</v>
      </c>
      <c r="F3541" s="2078">
        <f t="shared" si="111"/>
        <v>89735</v>
      </c>
      <c r="G3541" s="1529"/>
      <c r="H3541" s="2005">
        <v>12.3</v>
      </c>
      <c r="I3541" s="2005">
        <v>12.77</v>
      </c>
      <c r="J3541" s="1992"/>
    </row>
    <row r="3542" spans="2:10">
      <c r="B3542" s="1734">
        <v>89736</v>
      </c>
      <c r="C3542" s="1994" t="s">
        <v>4024</v>
      </c>
      <c r="D3542" s="1993" t="s">
        <v>29</v>
      </c>
      <c r="E3542" s="2002">
        <f t="shared" si="110"/>
        <v>5.53</v>
      </c>
      <c r="F3542" s="2078">
        <f t="shared" si="111"/>
        <v>89736</v>
      </c>
      <c r="G3542" s="1529"/>
      <c r="H3542" s="2002">
        <v>5.33</v>
      </c>
      <c r="I3542" s="2002">
        <v>5.53</v>
      </c>
      <c r="J3542" s="1992"/>
    </row>
    <row r="3543" spans="2:10" ht="30">
      <c r="B3543" s="1733">
        <v>89737</v>
      </c>
      <c r="C3543" s="2004" t="s">
        <v>4025</v>
      </c>
      <c r="D3543" s="2003" t="s">
        <v>29</v>
      </c>
      <c r="E3543" s="2005">
        <f t="shared" si="110"/>
        <v>13.61</v>
      </c>
      <c r="F3543" s="2078">
        <f t="shared" si="111"/>
        <v>89737</v>
      </c>
      <c r="G3543" s="1529"/>
      <c r="H3543" s="2005">
        <v>12.93</v>
      </c>
      <c r="I3543" s="2005">
        <v>13.61</v>
      </c>
      <c r="J3543" s="1992"/>
    </row>
    <row r="3544" spans="2:10" ht="30">
      <c r="B3544" s="1734">
        <v>89738</v>
      </c>
      <c r="C3544" s="1994" t="s">
        <v>4026</v>
      </c>
      <c r="D3544" s="1993" t="s">
        <v>29</v>
      </c>
      <c r="E3544" s="2002">
        <f t="shared" si="110"/>
        <v>11.51</v>
      </c>
      <c r="F3544" s="2078">
        <f t="shared" si="111"/>
        <v>89738</v>
      </c>
      <c r="G3544" s="1529"/>
      <c r="H3544" s="2002">
        <v>11.31</v>
      </c>
      <c r="I3544" s="2002">
        <v>11.51</v>
      </c>
      <c r="J3544" s="1992"/>
    </row>
    <row r="3545" spans="2:10" ht="30">
      <c r="B3545" s="1733">
        <v>89739</v>
      </c>
      <c r="C3545" s="2004" t="s">
        <v>4027</v>
      </c>
      <c r="D3545" s="2003" t="s">
        <v>29</v>
      </c>
      <c r="E3545" s="2005">
        <f t="shared" si="110"/>
        <v>14.41</v>
      </c>
      <c r="F3545" s="2078">
        <f t="shared" si="111"/>
        <v>89739</v>
      </c>
      <c r="G3545" s="1529"/>
      <c r="H3545" s="2005">
        <v>13.73</v>
      </c>
      <c r="I3545" s="2005">
        <v>14.41</v>
      </c>
      <c r="J3545" s="1992"/>
    </row>
    <row r="3546" spans="2:10" ht="30">
      <c r="B3546" s="1734">
        <v>89740</v>
      </c>
      <c r="C3546" s="1994" t="s">
        <v>1372</v>
      </c>
      <c r="D3546" s="1993" t="s">
        <v>29</v>
      </c>
      <c r="E3546" s="2002">
        <f t="shared" si="110"/>
        <v>5.0199999999999996</v>
      </c>
      <c r="F3546" s="2078">
        <f t="shared" si="111"/>
        <v>89740</v>
      </c>
      <c r="G3546" s="1529"/>
      <c r="H3546" s="2002">
        <v>4.82</v>
      </c>
      <c r="I3546" s="2002">
        <v>5.0199999999999996</v>
      </c>
      <c r="J3546" s="1992"/>
    </row>
    <row r="3547" spans="2:10">
      <c r="B3547" s="1733">
        <v>89741</v>
      </c>
      <c r="C3547" s="2004" t="s">
        <v>1373</v>
      </c>
      <c r="D3547" s="2003" t="s">
        <v>29</v>
      </c>
      <c r="E3547" s="2005">
        <f t="shared" si="110"/>
        <v>16.05</v>
      </c>
      <c r="F3547" s="2078">
        <f t="shared" si="111"/>
        <v>89741</v>
      </c>
      <c r="G3547" s="1529"/>
      <c r="H3547" s="2005">
        <v>15.85</v>
      </c>
      <c r="I3547" s="2005">
        <v>16.05</v>
      </c>
      <c r="J3547" s="1992"/>
    </row>
    <row r="3548" spans="2:10" ht="30">
      <c r="B3548" s="1734">
        <v>89742</v>
      </c>
      <c r="C3548" s="1994" t="s">
        <v>4028</v>
      </c>
      <c r="D3548" s="1993" t="s">
        <v>29</v>
      </c>
      <c r="E3548" s="2002">
        <f t="shared" si="110"/>
        <v>22.49</v>
      </c>
      <c r="F3548" s="2078">
        <f t="shared" si="111"/>
        <v>89742</v>
      </c>
      <c r="G3548" s="1529"/>
      <c r="H3548" s="2002">
        <v>21.81</v>
      </c>
      <c r="I3548" s="2002">
        <v>22.49</v>
      </c>
      <c r="J3548" s="1992"/>
    </row>
    <row r="3549" spans="2:10" ht="30">
      <c r="B3549" s="1733">
        <v>89743</v>
      </c>
      <c r="C3549" s="2004" t="s">
        <v>4029</v>
      </c>
      <c r="D3549" s="2003" t="s">
        <v>29</v>
      </c>
      <c r="E3549" s="2005">
        <f t="shared" si="110"/>
        <v>29.57</v>
      </c>
      <c r="F3549" s="2078">
        <f t="shared" si="111"/>
        <v>89743</v>
      </c>
      <c r="G3549" s="1529"/>
      <c r="H3549" s="2005">
        <v>28.89</v>
      </c>
      <c r="I3549" s="2005">
        <v>29.57</v>
      </c>
      <c r="J3549" s="1992"/>
    </row>
    <row r="3550" spans="2:10" ht="30">
      <c r="B3550" s="1734">
        <v>89744</v>
      </c>
      <c r="C3550" s="1994" t="s">
        <v>4030</v>
      </c>
      <c r="D3550" s="1993" t="s">
        <v>29</v>
      </c>
      <c r="E3550" s="2002">
        <f t="shared" si="110"/>
        <v>17.940000000000001</v>
      </c>
      <c r="F3550" s="2078">
        <f t="shared" si="111"/>
        <v>89744</v>
      </c>
      <c r="G3550" s="1529"/>
      <c r="H3550" s="2002">
        <v>17.04</v>
      </c>
      <c r="I3550" s="2002">
        <v>17.940000000000001</v>
      </c>
      <c r="J3550" s="1992"/>
    </row>
    <row r="3551" spans="2:10" ht="30">
      <c r="B3551" s="1733">
        <v>89745</v>
      </c>
      <c r="C3551" s="2004" t="s">
        <v>4031</v>
      </c>
      <c r="D3551" s="2003" t="s">
        <v>29</v>
      </c>
      <c r="E3551" s="2005">
        <f t="shared" si="110"/>
        <v>25.78</v>
      </c>
      <c r="F3551" s="2078">
        <f t="shared" si="111"/>
        <v>89745</v>
      </c>
      <c r="G3551" s="1529"/>
      <c r="H3551" s="2005">
        <v>25.58</v>
      </c>
      <c r="I3551" s="2005">
        <v>25.78</v>
      </c>
      <c r="J3551" s="1992"/>
    </row>
    <row r="3552" spans="2:10" ht="30">
      <c r="B3552" s="1734">
        <v>89746</v>
      </c>
      <c r="C3552" s="1994" t="s">
        <v>4032</v>
      </c>
      <c r="D3552" s="1993" t="s">
        <v>29</v>
      </c>
      <c r="E3552" s="2002">
        <f t="shared" si="110"/>
        <v>18</v>
      </c>
      <c r="F3552" s="2078">
        <f t="shared" si="111"/>
        <v>89746</v>
      </c>
      <c r="G3552" s="1529"/>
      <c r="H3552" s="2002">
        <v>17.100000000000001</v>
      </c>
      <c r="I3552" s="2002">
        <v>18</v>
      </c>
      <c r="J3552" s="1992"/>
    </row>
    <row r="3553" spans="2:10" ht="30">
      <c r="B3553" s="1733">
        <v>89747</v>
      </c>
      <c r="C3553" s="2004" t="s">
        <v>1374</v>
      </c>
      <c r="D3553" s="2003" t="s">
        <v>29</v>
      </c>
      <c r="E3553" s="2005">
        <f t="shared" si="110"/>
        <v>9.48</v>
      </c>
      <c r="F3553" s="2078">
        <f t="shared" si="111"/>
        <v>89747</v>
      </c>
      <c r="G3553" s="1529"/>
      <c r="H3553" s="2005">
        <v>9.2799999999999994</v>
      </c>
      <c r="I3553" s="2005">
        <v>9.48</v>
      </c>
      <c r="J3553" s="1992"/>
    </row>
    <row r="3554" spans="2:10" ht="30">
      <c r="B3554" s="1734">
        <v>89748</v>
      </c>
      <c r="C3554" s="1994" t="s">
        <v>4033</v>
      </c>
      <c r="D3554" s="1993" t="s">
        <v>29</v>
      </c>
      <c r="E3554" s="2002">
        <f t="shared" si="110"/>
        <v>26.19</v>
      </c>
      <c r="F3554" s="2078">
        <f t="shared" si="111"/>
        <v>89748</v>
      </c>
      <c r="G3554" s="1529"/>
      <c r="H3554" s="2002">
        <v>25.29</v>
      </c>
      <c r="I3554" s="2002">
        <v>26.19</v>
      </c>
      <c r="J3554" s="1992"/>
    </row>
    <row r="3555" spans="2:10" ht="30">
      <c r="B3555" s="1733">
        <v>89749</v>
      </c>
      <c r="C3555" s="2004" t="s">
        <v>1375</v>
      </c>
      <c r="D3555" s="2003" t="s">
        <v>29</v>
      </c>
      <c r="E3555" s="2005">
        <f t="shared" si="110"/>
        <v>11.51</v>
      </c>
      <c r="F3555" s="2078">
        <f t="shared" si="111"/>
        <v>89749</v>
      </c>
      <c r="G3555" s="1529"/>
      <c r="H3555" s="2005">
        <v>11.31</v>
      </c>
      <c r="I3555" s="2005">
        <v>11.51</v>
      </c>
      <c r="J3555" s="1992"/>
    </row>
    <row r="3556" spans="2:10" ht="30">
      <c r="B3556" s="1734">
        <v>89750</v>
      </c>
      <c r="C3556" s="1994" t="s">
        <v>4034</v>
      </c>
      <c r="D3556" s="1993" t="s">
        <v>29</v>
      </c>
      <c r="E3556" s="2002">
        <f t="shared" si="110"/>
        <v>44.78</v>
      </c>
      <c r="F3556" s="2078">
        <f t="shared" si="111"/>
        <v>89750</v>
      </c>
      <c r="G3556" s="1529"/>
      <c r="H3556" s="2002">
        <v>43.88</v>
      </c>
      <c r="I3556" s="2002">
        <v>44.78</v>
      </c>
      <c r="J3556" s="1992"/>
    </row>
    <row r="3557" spans="2:10" ht="30">
      <c r="B3557" s="1733">
        <v>89751</v>
      </c>
      <c r="C3557" s="2004" t="s">
        <v>4035</v>
      </c>
      <c r="D3557" s="2003" t="s">
        <v>29</v>
      </c>
      <c r="E3557" s="2005">
        <f t="shared" si="110"/>
        <v>4.13</v>
      </c>
      <c r="F3557" s="2078">
        <f t="shared" si="111"/>
        <v>89751</v>
      </c>
      <c r="G3557" s="1529"/>
      <c r="H3557" s="2005">
        <v>3.93</v>
      </c>
      <c r="I3557" s="2005">
        <v>4.13</v>
      </c>
      <c r="J3557" s="1992"/>
    </row>
    <row r="3558" spans="2:10" ht="30">
      <c r="B3558" s="1734">
        <v>89752</v>
      </c>
      <c r="C3558" s="1994" t="s">
        <v>4036</v>
      </c>
      <c r="D3558" s="1993" t="s">
        <v>29</v>
      </c>
      <c r="E3558" s="2002">
        <f t="shared" si="110"/>
        <v>4.66</v>
      </c>
      <c r="F3558" s="2078">
        <f t="shared" si="111"/>
        <v>89752</v>
      </c>
      <c r="G3558" s="1529"/>
      <c r="H3558" s="2002">
        <v>4.41</v>
      </c>
      <c r="I3558" s="2002">
        <v>4.66</v>
      </c>
      <c r="J3558" s="1992"/>
    </row>
    <row r="3559" spans="2:10" ht="30">
      <c r="B3559" s="1733">
        <v>89753</v>
      </c>
      <c r="C3559" s="2004" t="s">
        <v>4037</v>
      </c>
      <c r="D3559" s="2003" t="s">
        <v>29</v>
      </c>
      <c r="E3559" s="2005">
        <f t="shared" si="110"/>
        <v>6.64</v>
      </c>
      <c r="F3559" s="2078">
        <f t="shared" si="111"/>
        <v>89753</v>
      </c>
      <c r="G3559" s="1529"/>
      <c r="H3559" s="2005">
        <v>6.35</v>
      </c>
      <c r="I3559" s="2005">
        <v>6.64</v>
      </c>
      <c r="J3559" s="1992"/>
    </row>
    <row r="3560" spans="2:10" ht="30">
      <c r="B3560" s="1734">
        <v>89754</v>
      </c>
      <c r="C3560" s="1994" t="s">
        <v>4038</v>
      </c>
      <c r="D3560" s="1993" t="s">
        <v>29</v>
      </c>
      <c r="E3560" s="2002">
        <f t="shared" si="110"/>
        <v>11.43</v>
      </c>
      <c r="F3560" s="2078">
        <f t="shared" si="111"/>
        <v>89754</v>
      </c>
      <c r="G3560" s="1529"/>
      <c r="H3560" s="2002">
        <v>11.14</v>
      </c>
      <c r="I3560" s="2002">
        <v>11.43</v>
      </c>
      <c r="J3560" s="1992"/>
    </row>
    <row r="3561" spans="2:10">
      <c r="B3561" s="1733">
        <v>89755</v>
      </c>
      <c r="C3561" s="2004" t="s">
        <v>4039</v>
      </c>
      <c r="D3561" s="2003" t="s">
        <v>29</v>
      </c>
      <c r="E3561" s="2005">
        <f t="shared" si="110"/>
        <v>8.7899999999999991</v>
      </c>
      <c r="F3561" s="2078">
        <f t="shared" si="111"/>
        <v>89755</v>
      </c>
      <c r="G3561" s="1529"/>
      <c r="H3561" s="2005">
        <v>8.5500000000000007</v>
      </c>
      <c r="I3561" s="2005">
        <v>8.7899999999999991</v>
      </c>
      <c r="J3561" s="1992"/>
    </row>
    <row r="3562" spans="2:10" ht="30">
      <c r="B3562" s="1734">
        <v>89756</v>
      </c>
      <c r="C3562" s="1994" t="s">
        <v>4040</v>
      </c>
      <c r="D3562" s="1993" t="s">
        <v>29</v>
      </c>
      <c r="E3562" s="2002">
        <f t="shared" si="110"/>
        <v>15.62</v>
      </c>
      <c r="F3562" s="2078">
        <f t="shared" si="111"/>
        <v>89756</v>
      </c>
      <c r="G3562" s="1529"/>
      <c r="H3562" s="2002">
        <v>15.38</v>
      </c>
      <c r="I3562" s="2002">
        <v>15.62</v>
      </c>
      <c r="J3562" s="1992"/>
    </row>
    <row r="3563" spans="2:10">
      <c r="B3563" s="1733">
        <v>89757</v>
      </c>
      <c r="C3563" s="2004" t="s">
        <v>1376</v>
      </c>
      <c r="D3563" s="2003" t="s">
        <v>29</v>
      </c>
      <c r="E3563" s="2005">
        <f t="shared" si="110"/>
        <v>24.34</v>
      </c>
      <c r="F3563" s="2078">
        <f t="shared" si="111"/>
        <v>89757</v>
      </c>
      <c r="G3563" s="1529"/>
      <c r="H3563" s="2005">
        <v>24.1</v>
      </c>
      <c r="I3563" s="2005">
        <v>24.34</v>
      </c>
      <c r="J3563" s="1992"/>
    </row>
    <row r="3564" spans="2:10" ht="30">
      <c r="B3564" s="1734">
        <v>89758</v>
      </c>
      <c r="C3564" s="1994" t="s">
        <v>4041</v>
      </c>
      <c r="D3564" s="1993" t="s">
        <v>29</v>
      </c>
      <c r="E3564" s="2002">
        <f t="shared" si="110"/>
        <v>38.56</v>
      </c>
      <c r="F3564" s="2078">
        <f t="shared" si="111"/>
        <v>89758</v>
      </c>
      <c r="G3564" s="1529"/>
      <c r="H3564" s="2002">
        <v>38.32</v>
      </c>
      <c r="I3564" s="2002">
        <v>38.56</v>
      </c>
      <c r="J3564" s="1992"/>
    </row>
    <row r="3565" spans="2:10" ht="30">
      <c r="B3565" s="1733">
        <v>89759</v>
      </c>
      <c r="C3565" s="2004" t="s">
        <v>4042</v>
      </c>
      <c r="D3565" s="2003" t="s">
        <v>29</v>
      </c>
      <c r="E3565" s="2005">
        <f t="shared" si="110"/>
        <v>5.75</v>
      </c>
      <c r="F3565" s="2078">
        <f t="shared" si="111"/>
        <v>89759</v>
      </c>
      <c r="G3565" s="1529"/>
      <c r="H3565" s="2005">
        <v>5.51</v>
      </c>
      <c r="I3565" s="2005">
        <v>5.75</v>
      </c>
      <c r="J3565" s="1992"/>
    </row>
    <row r="3566" spans="2:10">
      <c r="B3566" s="1734">
        <v>89760</v>
      </c>
      <c r="C3566" s="1994" t="s">
        <v>4043</v>
      </c>
      <c r="D3566" s="1993" t="s">
        <v>29</v>
      </c>
      <c r="E3566" s="2002">
        <f t="shared" si="110"/>
        <v>14.72</v>
      </c>
      <c r="F3566" s="2078">
        <f t="shared" si="111"/>
        <v>89760</v>
      </c>
      <c r="G3566" s="1529"/>
      <c r="H3566" s="2002">
        <v>14.44</v>
      </c>
      <c r="I3566" s="2002">
        <v>14.72</v>
      </c>
      <c r="J3566" s="1992"/>
    </row>
    <row r="3567" spans="2:10" ht="30">
      <c r="B3567" s="1733">
        <v>89761</v>
      </c>
      <c r="C3567" s="2004" t="s">
        <v>4044</v>
      </c>
      <c r="D3567" s="2003" t="s">
        <v>29</v>
      </c>
      <c r="E3567" s="2005">
        <f t="shared" si="110"/>
        <v>24.94</v>
      </c>
      <c r="F3567" s="2078">
        <f t="shared" si="111"/>
        <v>89761</v>
      </c>
      <c r="G3567" s="1529"/>
      <c r="H3567" s="2005">
        <v>24.66</v>
      </c>
      <c r="I3567" s="2005">
        <v>24.94</v>
      </c>
      <c r="J3567" s="1992"/>
    </row>
    <row r="3568" spans="2:10">
      <c r="B3568" s="1734">
        <v>89762</v>
      </c>
      <c r="C3568" s="1994" t="s">
        <v>4045</v>
      </c>
      <c r="D3568" s="1993" t="s">
        <v>29</v>
      </c>
      <c r="E3568" s="2002">
        <f t="shared" si="110"/>
        <v>35.9</v>
      </c>
      <c r="F3568" s="2078">
        <f t="shared" si="111"/>
        <v>89762</v>
      </c>
      <c r="G3568" s="1529"/>
      <c r="H3568" s="2002">
        <v>35.619999999999997</v>
      </c>
      <c r="I3568" s="2002">
        <v>35.9</v>
      </c>
      <c r="J3568" s="1992"/>
    </row>
    <row r="3569" spans="2:10" ht="30">
      <c r="B3569" s="1733">
        <v>89763</v>
      </c>
      <c r="C3569" s="2004" t="s">
        <v>4046</v>
      </c>
      <c r="D3569" s="2003" t="s">
        <v>29</v>
      </c>
      <c r="E3569" s="2005">
        <f t="shared" si="110"/>
        <v>144.31</v>
      </c>
      <c r="F3569" s="2078">
        <f t="shared" si="111"/>
        <v>89763</v>
      </c>
      <c r="G3569" s="1529"/>
      <c r="H3569" s="2005">
        <v>144.03</v>
      </c>
      <c r="I3569" s="2005">
        <v>144.31</v>
      </c>
      <c r="J3569" s="1992"/>
    </row>
    <row r="3570" spans="2:10" ht="30">
      <c r="B3570" s="1734">
        <v>89764</v>
      </c>
      <c r="C3570" s="1994" t="s">
        <v>1377</v>
      </c>
      <c r="D3570" s="1993" t="s">
        <v>29</v>
      </c>
      <c r="E3570" s="2002">
        <f t="shared" si="110"/>
        <v>27.13</v>
      </c>
      <c r="F3570" s="2078">
        <f t="shared" si="111"/>
        <v>89764</v>
      </c>
      <c r="G3570" s="1529"/>
      <c r="H3570" s="2002">
        <v>26.85</v>
      </c>
      <c r="I3570" s="2002">
        <v>27.13</v>
      </c>
      <c r="J3570" s="1992"/>
    </row>
    <row r="3571" spans="2:10">
      <c r="B3571" s="1733">
        <v>89765</v>
      </c>
      <c r="C3571" s="2004" t="s">
        <v>4047</v>
      </c>
      <c r="D3571" s="2003" t="s">
        <v>29</v>
      </c>
      <c r="E3571" s="2005">
        <f t="shared" si="110"/>
        <v>10.74</v>
      </c>
      <c r="F3571" s="2078">
        <f t="shared" si="111"/>
        <v>89765</v>
      </c>
      <c r="G3571" s="1529"/>
      <c r="H3571" s="2005">
        <v>10.35</v>
      </c>
      <c r="I3571" s="2005">
        <v>10.74</v>
      </c>
      <c r="J3571" s="1992"/>
    </row>
    <row r="3572" spans="2:10" ht="30">
      <c r="B3572" s="1734">
        <v>89766</v>
      </c>
      <c r="C3572" s="1994" t="s">
        <v>1378</v>
      </c>
      <c r="D3572" s="1993" t="s">
        <v>29</v>
      </c>
      <c r="E3572" s="2002">
        <f t="shared" si="110"/>
        <v>16.47</v>
      </c>
      <c r="F3572" s="2078">
        <f t="shared" si="111"/>
        <v>89766</v>
      </c>
      <c r="G3572" s="1529"/>
      <c r="H3572" s="2002">
        <v>16.079999999999998</v>
      </c>
      <c r="I3572" s="2002">
        <v>16.47</v>
      </c>
      <c r="J3572" s="1992"/>
    </row>
    <row r="3573" spans="2:10" ht="30">
      <c r="B3573" s="1733">
        <v>89767</v>
      </c>
      <c r="C3573" s="2004" t="s">
        <v>4048</v>
      </c>
      <c r="D3573" s="2003" t="s">
        <v>29</v>
      </c>
      <c r="E3573" s="2005">
        <f t="shared" si="110"/>
        <v>16.47</v>
      </c>
      <c r="F3573" s="2078">
        <f t="shared" si="111"/>
        <v>89767</v>
      </c>
      <c r="G3573" s="1529"/>
      <c r="H3573" s="2005">
        <v>16.079999999999998</v>
      </c>
      <c r="I3573" s="2005">
        <v>16.47</v>
      </c>
      <c r="J3573" s="1992"/>
    </row>
    <row r="3574" spans="2:10">
      <c r="B3574" s="1734">
        <v>89768</v>
      </c>
      <c r="C3574" s="1994" t="s">
        <v>4049</v>
      </c>
      <c r="D3574" s="1993" t="s">
        <v>29</v>
      </c>
      <c r="E3574" s="2002">
        <f t="shared" si="110"/>
        <v>16.309999999999999</v>
      </c>
      <c r="F3574" s="2078">
        <f t="shared" si="111"/>
        <v>89768</v>
      </c>
      <c r="G3574" s="1529"/>
      <c r="H3574" s="2002">
        <v>15.85</v>
      </c>
      <c r="I3574" s="2002">
        <v>16.309999999999999</v>
      </c>
      <c r="J3574" s="1992"/>
    </row>
    <row r="3575" spans="2:10">
      <c r="B3575" s="1733">
        <v>89769</v>
      </c>
      <c r="C3575" s="2004" t="s">
        <v>1379</v>
      </c>
      <c r="D3575" s="2003" t="s">
        <v>29</v>
      </c>
      <c r="E3575" s="2005">
        <f t="shared" si="110"/>
        <v>40.380000000000003</v>
      </c>
      <c r="F3575" s="2078">
        <f t="shared" si="111"/>
        <v>89769</v>
      </c>
      <c r="G3575" s="1529"/>
      <c r="H3575" s="2005">
        <v>39.83</v>
      </c>
      <c r="I3575" s="2005">
        <v>40.380000000000003</v>
      </c>
      <c r="J3575" s="1992"/>
    </row>
    <row r="3576" spans="2:10">
      <c r="B3576" s="1734">
        <v>89772</v>
      </c>
      <c r="C3576" s="1994" t="s">
        <v>4050</v>
      </c>
      <c r="D3576" s="1993" t="s">
        <v>28</v>
      </c>
      <c r="E3576" s="2002">
        <f t="shared" si="110"/>
        <v>58.5</v>
      </c>
      <c r="F3576" s="2078">
        <f t="shared" si="111"/>
        <v>89772</v>
      </c>
      <c r="G3576" s="1529"/>
      <c r="H3576" s="2002">
        <v>58.38</v>
      </c>
      <c r="I3576" s="2002">
        <v>58.5</v>
      </c>
      <c r="J3576" s="1992"/>
    </row>
    <row r="3577" spans="2:10" ht="30">
      <c r="B3577" s="1733">
        <v>89774</v>
      </c>
      <c r="C3577" s="2004" t="s">
        <v>4051</v>
      </c>
      <c r="D3577" s="2003" t="s">
        <v>29</v>
      </c>
      <c r="E3577" s="2005">
        <f t="shared" si="110"/>
        <v>11.02</v>
      </c>
      <c r="F3577" s="2078">
        <f t="shared" si="111"/>
        <v>89774</v>
      </c>
      <c r="G3577" s="1529"/>
      <c r="H3577" s="2005">
        <v>10.55</v>
      </c>
      <c r="I3577" s="2005">
        <v>11.02</v>
      </c>
      <c r="J3577" s="1992"/>
    </row>
    <row r="3578" spans="2:10" ht="30">
      <c r="B3578" s="1734">
        <v>89776</v>
      </c>
      <c r="C3578" s="1994" t="s">
        <v>4052</v>
      </c>
      <c r="D3578" s="1993" t="s">
        <v>29</v>
      </c>
      <c r="E3578" s="2002">
        <f t="shared" si="110"/>
        <v>14.39</v>
      </c>
      <c r="F3578" s="2078">
        <f t="shared" si="111"/>
        <v>89776</v>
      </c>
      <c r="G3578" s="1529"/>
      <c r="H3578" s="2002">
        <v>13.92</v>
      </c>
      <c r="I3578" s="2002">
        <v>14.39</v>
      </c>
      <c r="J3578" s="1992"/>
    </row>
    <row r="3579" spans="2:10">
      <c r="B3579" s="1733">
        <v>89777</v>
      </c>
      <c r="C3579" s="2004" t="s">
        <v>4053</v>
      </c>
      <c r="D3579" s="2003" t="s">
        <v>29</v>
      </c>
      <c r="E3579" s="2005">
        <f t="shared" si="110"/>
        <v>20.62</v>
      </c>
      <c r="F3579" s="2078">
        <f t="shared" si="111"/>
        <v>89777</v>
      </c>
      <c r="G3579" s="1529"/>
      <c r="H3579" s="2005">
        <v>20.329999999999998</v>
      </c>
      <c r="I3579" s="2005">
        <v>20.62</v>
      </c>
      <c r="J3579" s="1992"/>
    </row>
    <row r="3580" spans="2:10" ht="30">
      <c r="B3580" s="1734">
        <v>89778</v>
      </c>
      <c r="C3580" s="1994" t="s">
        <v>4054</v>
      </c>
      <c r="D3580" s="1993" t="s">
        <v>29</v>
      </c>
      <c r="E3580" s="2002">
        <f t="shared" si="110"/>
        <v>13.86</v>
      </c>
      <c r="F3580" s="2078">
        <f t="shared" si="111"/>
        <v>89778</v>
      </c>
      <c r="G3580" s="1529"/>
      <c r="H3580" s="2002">
        <v>13.25</v>
      </c>
      <c r="I3580" s="2002">
        <v>13.86</v>
      </c>
      <c r="J3580" s="1992"/>
    </row>
    <row r="3581" spans="2:10" ht="30">
      <c r="B3581" s="1733">
        <v>89779</v>
      </c>
      <c r="C3581" s="2004" t="s">
        <v>4055</v>
      </c>
      <c r="D3581" s="2003" t="s">
        <v>29</v>
      </c>
      <c r="E3581" s="2005">
        <f t="shared" si="110"/>
        <v>20.6</v>
      </c>
      <c r="F3581" s="2078">
        <f t="shared" si="111"/>
        <v>89779</v>
      </c>
      <c r="G3581" s="1529"/>
      <c r="H3581" s="2005">
        <v>19.989999999999998</v>
      </c>
      <c r="I3581" s="2005">
        <v>20.6</v>
      </c>
      <c r="J3581" s="1992"/>
    </row>
    <row r="3582" spans="2:10">
      <c r="B3582" s="1734">
        <v>89780</v>
      </c>
      <c r="C3582" s="1994" t="s">
        <v>1592</v>
      </c>
      <c r="D3582" s="1993" t="s">
        <v>29</v>
      </c>
      <c r="E3582" s="2002">
        <f t="shared" si="110"/>
        <v>20.62</v>
      </c>
      <c r="F3582" s="2078">
        <f t="shared" si="111"/>
        <v>89780</v>
      </c>
      <c r="G3582" s="1529"/>
      <c r="H3582" s="2002">
        <v>20.329999999999998</v>
      </c>
      <c r="I3582" s="2002">
        <v>20.62</v>
      </c>
      <c r="J3582" s="1992"/>
    </row>
    <row r="3583" spans="2:10">
      <c r="B3583" s="1733">
        <v>89781</v>
      </c>
      <c r="C3583" s="2004" t="s">
        <v>4056</v>
      </c>
      <c r="D3583" s="2003" t="s">
        <v>29</v>
      </c>
      <c r="E3583" s="2005">
        <f t="shared" si="110"/>
        <v>31.09</v>
      </c>
      <c r="F3583" s="2078">
        <f t="shared" si="111"/>
        <v>89781</v>
      </c>
      <c r="G3583" s="1529"/>
      <c r="H3583" s="2005">
        <v>30.75</v>
      </c>
      <c r="I3583" s="2005">
        <v>31.09</v>
      </c>
      <c r="J3583" s="1992"/>
    </row>
    <row r="3584" spans="2:10" ht="30">
      <c r="B3584" s="1734">
        <v>89782</v>
      </c>
      <c r="C3584" s="1994" t="s">
        <v>4057</v>
      </c>
      <c r="D3584" s="1993" t="s">
        <v>29</v>
      </c>
      <c r="E3584" s="2002">
        <f t="shared" si="110"/>
        <v>8.6199999999999992</v>
      </c>
      <c r="F3584" s="2078">
        <f t="shared" si="111"/>
        <v>89782</v>
      </c>
      <c r="G3584" s="1529"/>
      <c r="H3584" s="2002">
        <v>8.1199999999999992</v>
      </c>
      <c r="I3584" s="2002">
        <v>8.6199999999999992</v>
      </c>
      <c r="J3584" s="1992"/>
    </row>
    <row r="3585" spans="2:10" ht="30">
      <c r="B3585" s="1733">
        <v>89783</v>
      </c>
      <c r="C3585" s="2004" t="s">
        <v>4058</v>
      </c>
      <c r="D3585" s="2003" t="s">
        <v>29</v>
      </c>
      <c r="E3585" s="2005">
        <f t="shared" si="110"/>
        <v>9</v>
      </c>
      <c r="F3585" s="2078">
        <f t="shared" si="111"/>
        <v>89783</v>
      </c>
      <c r="G3585" s="1529"/>
      <c r="H3585" s="2005">
        <v>8.5</v>
      </c>
      <c r="I3585" s="2005">
        <v>9</v>
      </c>
      <c r="J3585" s="1992"/>
    </row>
    <row r="3586" spans="2:10" ht="30">
      <c r="B3586" s="1734">
        <v>89784</v>
      </c>
      <c r="C3586" s="1994" t="s">
        <v>4059</v>
      </c>
      <c r="D3586" s="1993" t="s">
        <v>29</v>
      </c>
      <c r="E3586" s="2002">
        <f t="shared" si="110"/>
        <v>14.27</v>
      </c>
      <c r="F3586" s="2078">
        <f t="shared" si="111"/>
        <v>89784</v>
      </c>
      <c r="G3586" s="1529"/>
      <c r="H3586" s="2002">
        <v>13.66</v>
      </c>
      <c r="I3586" s="2002">
        <v>14.27</v>
      </c>
      <c r="J3586" s="1992"/>
    </row>
    <row r="3587" spans="2:10" ht="30">
      <c r="B3587" s="1733">
        <v>89785</v>
      </c>
      <c r="C3587" s="2004" t="s">
        <v>4060</v>
      </c>
      <c r="D3587" s="2003" t="s">
        <v>29</v>
      </c>
      <c r="E3587" s="2005">
        <f t="shared" ref="E3587:E3650" si="112">IF($K$2=$H$1,H3587,I3587)</f>
        <v>15.12</v>
      </c>
      <c r="F3587" s="2078">
        <f t="shared" ref="F3587:F3650" si="113">IF(LEN($B3587)=7,CONCATENATE(MID($B3587,1,6),"00",RIGHT($B3587,1)),IF(LEN($B3587)=8,CONCATENATE(MID($B3587,1,6),"0",RIGHT($B3587,2)),$B3587))</f>
        <v>89785</v>
      </c>
      <c r="G3587" s="1529"/>
      <c r="H3587" s="2005">
        <v>14.51</v>
      </c>
      <c r="I3587" s="2005">
        <v>15.12</v>
      </c>
      <c r="J3587" s="1992"/>
    </row>
    <row r="3588" spans="2:10" ht="30">
      <c r="B3588" s="1734">
        <v>89786</v>
      </c>
      <c r="C3588" s="1994" t="s">
        <v>4061</v>
      </c>
      <c r="D3588" s="1993" t="s">
        <v>29</v>
      </c>
      <c r="E3588" s="2002">
        <f t="shared" si="112"/>
        <v>23.48</v>
      </c>
      <c r="F3588" s="2078">
        <f t="shared" si="113"/>
        <v>89786</v>
      </c>
      <c r="G3588" s="1529"/>
      <c r="H3588" s="2002">
        <v>22.58</v>
      </c>
      <c r="I3588" s="2002">
        <v>23.48</v>
      </c>
      <c r="J3588" s="1992"/>
    </row>
    <row r="3589" spans="2:10">
      <c r="B3589" s="1733">
        <v>89787</v>
      </c>
      <c r="C3589" s="2004" t="s">
        <v>4062</v>
      </c>
      <c r="D3589" s="2003" t="s">
        <v>29</v>
      </c>
      <c r="E3589" s="2005">
        <f t="shared" si="112"/>
        <v>31.09</v>
      </c>
      <c r="F3589" s="2078">
        <f t="shared" si="113"/>
        <v>89787</v>
      </c>
      <c r="G3589" s="1529"/>
      <c r="H3589" s="2005">
        <v>30.75</v>
      </c>
      <c r="I3589" s="2005">
        <v>31.09</v>
      </c>
      <c r="J3589" s="1992"/>
    </row>
    <row r="3590" spans="2:10">
      <c r="B3590" s="1734">
        <v>89788</v>
      </c>
      <c r="C3590" s="1994" t="s">
        <v>4063</v>
      </c>
      <c r="D3590" s="1993" t="s">
        <v>29</v>
      </c>
      <c r="E3590" s="2002">
        <f t="shared" si="112"/>
        <v>61.86</v>
      </c>
      <c r="F3590" s="2078">
        <f t="shared" si="113"/>
        <v>89788</v>
      </c>
      <c r="G3590" s="1529"/>
      <c r="H3590" s="2002">
        <v>61.44</v>
      </c>
      <c r="I3590" s="2002">
        <v>61.86</v>
      </c>
      <c r="J3590" s="1992"/>
    </row>
    <row r="3591" spans="2:10">
      <c r="B3591" s="1733">
        <v>89789</v>
      </c>
      <c r="C3591" s="2004" t="s">
        <v>4064</v>
      </c>
      <c r="D3591" s="2003" t="s">
        <v>29</v>
      </c>
      <c r="E3591" s="2005">
        <f t="shared" si="112"/>
        <v>62.87</v>
      </c>
      <c r="F3591" s="2078">
        <f t="shared" si="113"/>
        <v>89789</v>
      </c>
      <c r="G3591" s="1529"/>
      <c r="H3591" s="2005">
        <v>62.45</v>
      </c>
      <c r="I3591" s="2005">
        <v>62.87</v>
      </c>
      <c r="J3591" s="1992"/>
    </row>
    <row r="3592" spans="2:10">
      <c r="B3592" s="1734">
        <v>89790</v>
      </c>
      <c r="C3592" s="1994" t="s">
        <v>4065</v>
      </c>
      <c r="D3592" s="1993" t="s">
        <v>29</v>
      </c>
      <c r="E3592" s="2002">
        <f t="shared" si="112"/>
        <v>155.12</v>
      </c>
      <c r="F3592" s="2078">
        <f t="shared" si="113"/>
        <v>89790</v>
      </c>
      <c r="G3592" s="1529"/>
      <c r="H3592" s="2002">
        <v>154.57</v>
      </c>
      <c r="I3592" s="2002">
        <v>155.12</v>
      </c>
      <c r="J3592" s="1992"/>
    </row>
    <row r="3593" spans="2:10">
      <c r="B3593" s="1733">
        <v>89791</v>
      </c>
      <c r="C3593" s="2004" t="s">
        <v>4066</v>
      </c>
      <c r="D3593" s="2003" t="s">
        <v>29</v>
      </c>
      <c r="E3593" s="2005">
        <f t="shared" si="112"/>
        <v>158.82</v>
      </c>
      <c r="F3593" s="2078">
        <f t="shared" si="113"/>
        <v>89791</v>
      </c>
      <c r="G3593" s="1529"/>
      <c r="H3593" s="2005">
        <v>158.27000000000001</v>
      </c>
      <c r="I3593" s="2005">
        <v>158.82</v>
      </c>
      <c r="J3593" s="1992"/>
    </row>
    <row r="3594" spans="2:10">
      <c r="B3594" s="1734">
        <v>89792</v>
      </c>
      <c r="C3594" s="1994" t="s">
        <v>4067</v>
      </c>
      <c r="D3594" s="1993" t="s">
        <v>29</v>
      </c>
      <c r="E3594" s="2002">
        <f t="shared" si="112"/>
        <v>181.74</v>
      </c>
      <c r="F3594" s="2078">
        <f t="shared" si="113"/>
        <v>89792</v>
      </c>
      <c r="G3594" s="1529"/>
      <c r="H3594" s="2002">
        <v>181.09</v>
      </c>
      <c r="I3594" s="2002">
        <v>181.74</v>
      </c>
      <c r="J3594" s="1992"/>
    </row>
    <row r="3595" spans="2:10">
      <c r="B3595" s="1733">
        <v>89793</v>
      </c>
      <c r="C3595" s="2004" t="s">
        <v>4068</v>
      </c>
      <c r="D3595" s="2003" t="s">
        <v>29</v>
      </c>
      <c r="E3595" s="2005">
        <f t="shared" si="112"/>
        <v>186.72</v>
      </c>
      <c r="F3595" s="2078">
        <f t="shared" si="113"/>
        <v>89793</v>
      </c>
      <c r="G3595" s="1529"/>
      <c r="H3595" s="2005">
        <v>186.07</v>
      </c>
      <c r="I3595" s="2005">
        <v>186.72</v>
      </c>
      <c r="J3595" s="1992"/>
    </row>
    <row r="3596" spans="2:10">
      <c r="B3596" s="1734">
        <v>89794</v>
      </c>
      <c r="C3596" s="1994" t="s">
        <v>4069</v>
      </c>
      <c r="D3596" s="1993" t="s">
        <v>29</v>
      </c>
      <c r="E3596" s="2002">
        <f t="shared" si="112"/>
        <v>13.9</v>
      </c>
      <c r="F3596" s="2078">
        <f t="shared" si="113"/>
        <v>89794</v>
      </c>
      <c r="G3596" s="1529"/>
      <c r="H3596" s="2002">
        <v>13.71</v>
      </c>
      <c r="I3596" s="2002">
        <v>13.9</v>
      </c>
      <c r="J3596" s="1992"/>
    </row>
    <row r="3597" spans="2:10" ht="30">
      <c r="B3597" s="1733">
        <v>89795</v>
      </c>
      <c r="C3597" s="2004" t="s">
        <v>4070</v>
      </c>
      <c r="D3597" s="2003" t="s">
        <v>29</v>
      </c>
      <c r="E3597" s="2005">
        <f t="shared" si="112"/>
        <v>24.66</v>
      </c>
      <c r="F3597" s="2078">
        <f t="shared" si="113"/>
        <v>89795</v>
      </c>
      <c r="G3597" s="1529"/>
      <c r="H3597" s="2005">
        <v>23.76</v>
      </c>
      <c r="I3597" s="2005">
        <v>24.66</v>
      </c>
      <c r="J3597" s="1992"/>
    </row>
    <row r="3598" spans="2:10" ht="30">
      <c r="B3598" s="1734">
        <v>89796</v>
      </c>
      <c r="C3598" s="1994" t="s">
        <v>4071</v>
      </c>
      <c r="D3598" s="1993" t="s">
        <v>29</v>
      </c>
      <c r="E3598" s="2002">
        <f t="shared" si="112"/>
        <v>29.2</v>
      </c>
      <c r="F3598" s="2078">
        <f t="shared" si="113"/>
        <v>89796</v>
      </c>
      <c r="G3598" s="1529"/>
      <c r="H3598" s="2002">
        <v>28.02</v>
      </c>
      <c r="I3598" s="2002">
        <v>29.2</v>
      </c>
      <c r="J3598" s="1992"/>
    </row>
    <row r="3599" spans="2:10" ht="30">
      <c r="B3599" s="1733">
        <v>89797</v>
      </c>
      <c r="C3599" s="2004" t="s">
        <v>4072</v>
      </c>
      <c r="D3599" s="2003" t="s">
        <v>29</v>
      </c>
      <c r="E3599" s="2005">
        <f t="shared" si="112"/>
        <v>33.65</v>
      </c>
      <c r="F3599" s="2078">
        <f t="shared" si="113"/>
        <v>89797</v>
      </c>
      <c r="G3599" s="1529"/>
      <c r="H3599" s="2005">
        <v>32.47</v>
      </c>
      <c r="I3599" s="2005">
        <v>33.65</v>
      </c>
      <c r="J3599" s="1992"/>
    </row>
    <row r="3600" spans="2:10" ht="30">
      <c r="B3600" s="1734">
        <v>89801</v>
      </c>
      <c r="C3600" s="1994" t="s">
        <v>4073</v>
      </c>
      <c r="D3600" s="1993" t="s">
        <v>29</v>
      </c>
      <c r="E3600" s="2002">
        <f t="shared" si="112"/>
        <v>4.79</v>
      </c>
      <c r="F3600" s="2078">
        <f t="shared" si="113"/>
        <v>89801</v>
      </c>
      <c r="G3600" s="1529"/>
      <c r="H3600" s="2002">
        <v>4.6399999999999997</v>
      </c>
      <c r="I3600" s="2002">
        <v>4.79</v>
      </c>
      <c r="J3600" s="1992"/>
    </row>
    <row r="3601" spans="2:10" ht="30">
      <c r="B3601" s="1733">
        <v>89802</v>
      </c>
      <c r="C3601" s="2004" t="s">
        <v>4074</v>
      </c>
      <c r="D3601" s="2003" t="s">
        <v>29</v>
      </c>
      <c r="E3601" s="2005">
        <f t="shared" si="112"/>
        <v>5.34</v>
      </c>
      <c r="F3601" s="2078">
        <f t="shared" si="113"/>
        <v>89802</v>
      </c>
      <c r="G3601" s="1529"/>
      <c r="H3601" s="2005">
        <v>5.19</v>
      </c>
      <c r="I3601" s="2005">
        <v>5.34</v>
      </c>
      <c r="J3601" s="1992"/>
    </row>
    <row r="3602" spans="2:10" ht="30">
      <c r="B3602" s="1734">
        <v>89803</v>
      </c>
      <c r="C3602" s="1994" t="s">
        <v>4075</v>
      </c>
      <c r="D3602" s="1993" t="s">
        <v>29</v>
      </c>
      <c r="E3602" s="2002">
        <f t="shared" si="112"/>
        <v>9.67</v>
      </c>
      <c r="F3602" s="2078">
        <f t="shared" si="113"/>
        <v>89803</v>
      </c>
      <c r="G3602" s="1529"/>
      <c r="H3602" s="2002">
        <v>9.52</v>
      </c>
      <c r="I3602" s="2002">
        <v>9.67</v>
      </c>
      <c r="J3602" s="1992"/>
    </row>
    <row r="3603" spans="2:10" ht="30">
      <c r="B3603" s="1733">
        <v>89804</v>
      </c>
      <c r="C3603" s="2004" t="s">
        <v>4076</v>
      </c>
      <c r="D3603" s="2003" t="s">
        <v>29</v>
      </c>
      <c r="E3603" s="2005">
        <f t="shared" si="112"/>
        <v>9.57</v>
      </c>
      <c r="F3603" s="2078">
        <f t="shared" si="113"/>
        <v>89804</v>
      </c>
      <c r="G3603" s="1529"/>
      <c r="H3603" s="2005">
        <v>9.42</v>
      </c>
      <c r="I3603" s="2005">
        <v>9.57</v>
      </c>
      <c r="J3603" s="1992"/>
    </row>
    <row r="3604" spans="2:10" ht="30">
      <c r="B3604" s="1734">
        <v>89805</v>
      </c>
      <c r="C3604" s="1994" t="s">
        <v>4077</v>
      </c>
      <c r="D3604" s="1993" t="s">
        <v>29</v>
      </c>
      <c r="E3604" s="2002">
        <f t="shared" si="112"/>
        <v>9.6999999999999993</v>
      </c>
      <c r="F3604" s="2078">
        <f t="shared" si="113"/>
        <v>89805</v>
      </c>
      <c r="G3604" s="1529"/>
      <c r="H3604" s="2002">
        <v>9.41</v>
      </c>
      <c r="I3604" s="2002">
        <v>9.6999999999999993</v>
      </c>
      <c r="J3604" s="1992"/>
    </row>
    <row r="3605" spans="2:10" ht="30">
      <c r="B3605" s="1733">
        <v>89806</v>
      </c>
      <c r="C3605" s="2004" t="s">
        <v>4078</v>
      </c>
      <c r="D3605" s="2003" t="s">
        <v>29</v>
      </c>
      <c r="E3605" s="2005">
        <f t="shared" si="112"/>
        <v>10.5</v>
      </c>
      <c r="F3605" s="2078">
        <f t="shared" si="113"/>
        <v>89806</v>
      </c>
      <c r="G3605" s="1529"/>
      <c r="H3605" s="2005">
        <v>10.210000000000001</v>
      </c>
      <c r="I3605" s="2005">
        <v>10.5</v>
      </c>
      <c r="J3605" s="1992"/>
    </row>
    <row r="3606" spans="2:10" ht="30">
      <c r="B3606" s="1734">
        <v>89807</v>
      </c>
      <c r="C3606" s="1994" t="s">
        <v>4079</v>
      </c>
      <c r="D3606" s="1993" t="s">
        <v>29</v>
      </c>
      <c r="E3606" s="2002">
        <f t="shared" si="112"/>
        <v>18.579999999999998</v>
      </c>
      <c r="F3606" s="2078">
        <f t="shared" si="113"/>
        <v>89807</v>
      </c>
      <c r="G3606" s="1529"/>
      <c r="H3606" s="2002">
        <v>18.29</v>
      </c>
      <c r="I3606" s="2002">
        <v>18.579999999999998</v>
      </c>
      <c r="J3606" s="1992"/>
    </row>
    <row r="3607" spans="2:10" ht="30">
      <c r="B3607" s="1733">
        <v>89808</v>
      </c>
      <c r="C3607" s="2004" t="s">
        <v>4080</v>
      </c>
      <c r="D3607" s="2003" t="s">
        <v>29</v>
      </c>
      <c r="E3607" s="2005">
        <f t="shared" si="112"/>
        <v>25.66</v>
      </c>
      <c r="F3607" s="2078">
        <f t="shared" si="113"/>
        <v>89808</v>
      </c>
      <c r="G3607" s="1529"/>
      <c r="H3607" s="2005">
        <v>25.37</v>
      </c>
      <c r="I3607" s="2005">
        <v>25.66</v>
      </c>
      <c r="J3607" s="1992"/>
    </row>
    <row r="3608" spans="2:10" ht="30">
      <c r="B3608" s="1734">
        <v>89809</v>
      </c>
      <c r="C3608" s="1994" t="s">
        <v>4081</v>
      </c>
      <c r="D3608" s="1993" t="s">
        <v>29</v>
      </c>
      <c r="E3608" s="2002">
        <f t="shared" si="112"/>
        <v>13.31</v>
      </c>
      <c r="F3608" s="2078">
        <f t="shared" si="113"/>
        <v>89809</v>
      </c>
      <c r="G3608" s="1529"/>
      <c r="H3608" s="2002">
        <v>12.88</v>
      </c>
      <c r="I3608" s="2002">
        <v>13.31</v>
      </c>
      <c r="J3608" s="1992"/>
    </row>
    <row r="3609" spans="2:10" ht="30">
      <c r="B3609" s="1733">
        <v>89810</v>
      </c>
      <c r="C3609" s="2004" t="s">
        <v>4082</v>
      </c>
      <c r="D3609" s="2003" t="s">
        <v>29</v>
      </c>
      <c r="E3609" s="2005">
        <f t="shared" si="112"/>
        <v>13.37</v>
      </c>
      <c r="F3609" s="2078">
        <f t="shared" si="113"/>
        <v>89810</v>
      </c>
      <c r="G3609" s="1529"/>
      <c r="H3609" s="2005">
        <v>12.94</v>
      </c>
      <c r="I3609" s="2005">
        <v>13.37</v>
      </c>
      <c r="J3609" s="1992"/>
    </row>
    <row r="3610" spans="2:10" ht="30">
      <c r="B3610" s="1734">
        <v>89811</v>
      </c>
      <c r="C3610" s="1994" t="s">
        <v>4083</v>
      </c>
      <c r="D3610" s="1993" t="s">
        <v>29</v>
      </c>
      <c r="E3610" s="2002">
        <f t="shared" si="112"/>
        <v>21.56</v>
      </c>
      <c r="F3610" s="2078">
        <f t="shared" si="113"/>
        <v>89811</v>
      </c>
      <c r="G3610" s="1529"/>
      <c r="H3610" s="2002">
        <v>21.13</v>
      </c>
      <c r="I3610" s="2002">
        <v>21.56</v>
      </c>
      <c r="J3610" s="1992"/>
    </row>
    <row r="3611" spans="2:10" ht="30">
      <c r="B3611" s="1733">
        <v>89812</v>
      </c>
      <c r="C3611" s="2004" t="s">
        <v>4084</v>
      </c>
      <c r="D3611" s="2003" t="s">
        <v>29</v>
      </c>
      <c r="E3611" s="2005">
        <f t="shared" si="112"/>
        <v>40.15</v>
      </c>
      <c r="F3611" s="2078">
        <f t="shared" si="113"/>
        <v>89812</v>
      </c>
      <c r="G3611" s="1529"/>
      <c r="H3611" s="2005">
        <v>39.72</v>
      </c>
      <c r="I3611" s="2005">
        <v>40.15</v>
      </c>
      <c r="J3611" s="1992"/>
    </row>
    <row r="3612" spans="2:10" ht="30">
      <c r="B3612" s="1734">
        <v>89813</v>
      </c>
      <c r="C3612" s="1994" t="s">
        <v>4085</v>
      </c>
      <c r="D3612" s="1993" t="s">
        <v>29</v>
      </c>
      <c r="E3612" s="2002">
        <f t="shared" si="112"/>
        <v>4.8600000000000003</v>
      </c>
      <c r="F3612" s="2078">
        <f t="shared" si="113"/>
        <v>89813</v>
      </c>
      <c r="G3612" s="1529"/>
      <c r="H3612" s="2002">
        <v>4.75</v>
      </c>
      <c r="I3612" s="2002">
        <v>4.8600000000000003</v>
      </c>
      <c r="J3612" s="1992"/>
    </row>
    <row r="3613" spans="2:10" ht="30">
      <c r="B3613" s="1733">
        <v>89814</v>
      </c>
      <c r="C3613" s="2004" t="s">
        <v>4086</v>
      </c>
      <c r="D3613" s="2003" t="s">
        <v>29</v>
      </c>
      <c r="E3613" s="2005">
        <f t="shared" si="112"/>
        <v>9.65</v>
      </c>
      <c r="F3613" s="2078">
        <f t="shared" si="113"/>
        <v>89814</v>
      </c>
      <c r="G3613" s="1529"/>
      <c r="H3613" s="2005">
        <v>9.5399999999999991</v>
      </c>
      <c r="I3613" s="2005">
        <v>9.65</v>
      </c>
      <c r="J3613" s="1992"/>
    </row>
    <row r="3614" spans="2:10">
      <c r="B3614" s="1734">
        <v>89815</v>
      </c>
      <c r="C3614" s="1994" t="s">
        <v>4087</v>
      </c>
      <c r="D3614" s="1993" t="s">
        <v>29</v>
      </c>
      <c r="E3614" s="2002">
        <f t="shared" si="112"/>
        <v>24.12</v>
      </c>
      <c r="F3614" s="2078">
        <f t="shared" si="113"/>
        <v>89815</v>
      </c>
      <c r="G3614" s="1529"/>
      <c r="H3614" s="2002">
        <v>23.93</v>
      </c>
      <c r="I3614" s="2002">
        <v>24.12</v>
      </c>
      <c r="J3614" s="1992"/>
    </row>
    <row r="3615" spans="2:10">
      <c r="B3615" s="1733">
        <v>89816</v>
      </c>
      <c r="C3615" s="2004" t="s">
        <v>4088</v>
      </c>
      <c r="D3615" s="2003" t="s">
        <v>29</v>
      </c>
      <c r="E3615" s="2005">
        <f t="shared" si="112"/>
        <v>35.08</v>
      </c>
      <c r="F3615" s="2078">
        <f t="shared" si="113"/>
        <v>89816</v>
      </c>
      <c r="G3615" s="1529"/>
      <c r="H3615" s="2005">
        <v>34.89</v>
      </c>
      <c r="I3615" s="2005">
        <v>35.08</v>
      </c>
      <c r="J3615" s="1992"/>
    </row>
    <row r="3616" spans="2:10" ht="30">
      <c r="B3616" s="1734">
        <v>89817</v>
      </c>
      <c r="C3616" s="1994" t="s">
        <v>4089</v>
      </c>
      <c r="D3616" s="1993" t="s">
        <v>29</v>
      </c>
      <c r="E3616" s="2002">
        <f t="shared" si="112"/>
        <v>8.5299999999999994</v>
      </c>
      <c r="F3616" s="2078">
        <f t="shared" si="113"/>
        <v>89817</v>
      </c>
      <c r="G3616" s="1529"/>
      <c r="H3616" s="2002">
        <v>8.31</v>
      </c>
      <c r="I3616" s="2002">
        <v>8.5299999999999994</v>
      </c>
      <c r="J3616" s="1992"/>
    </row>
    <row r="3617" spans="2:10">
      <c r="B3617" s="1733">
        <v>89818</v>
      </c>
      <c r="C3617" s="2004" t="s">
        <v>4090</v>
      </c>
      <c r="D3617" s="2003" t="s">
        <v>29</v>
      </c>
      <c r="E3617" s="2005">
        <f t="shared" si="112"/>
        <v>143.49</v>
      </c>
      <c r="F3617" s="2078">
        <f t="shared" si="113"/>
        <v>89818</v>
      </c>
      <c r="G3617" s="1529"/>
      <c r="H3617" s="2005">
        <v>143.30000000000001</v>
      </c>
      <c r="I3617" s="2005">
        <v>143.49</v>
      </c>
      <c r="J3617" s="1992"/>
    </row>
    <row r="3618" spans="2:10" ht="30">
      <c r="B3618" s="1734">
        <v>89819</v>
      </c>
      <c r="C3618" s="1994" t="s">
        <v>4091</v>
      </c>
      <c r="D3618" s="1993" t="s">
        <v>29</v>
      </c>
      <c r="E3618" s="2002">
        <f t="shared" si="112"/>
        <v>11.9</v>
      </c>
      <c r="F3618" s="2078">
        <f t="shared" si="113"/>
        <v>89819</v>
      </c>
      <c r="G3618" s="1529"/>
      <c r="H3618" s="2002">
        <v>11.68</v>
      </c>
      <c r="I3618" s="2002">
        <v>11.9</v>
      </c>
      <c r="J3618" s="1992"/>
    </row>
    <row r="3619" spans="2:10" ht="30">
      <c r="B3619" s="1733">
        <v>89820</v>
      </c>
      <c r="C3619" s="2004" t="s">
        <v>4092</v>
      </c>
      <c r="D3619" s="2003" t="s">
        <v>29</v>
      </c>
      <c r="E3619" s="2005">
        <f t="shared" si="112"/>
        <v>26.31</v>
      </c>
      <c r="F3619" s="2078">
        <f t="shared" si="113"/>
        <v>89820</v>
      </c>
      <c r="G3619" s="1529"/>
      <c r="H3619" s="2005">
        <v>26.12</v>
      </c>
      <c r="I3619" s="2005">
        <v>26.31</v>
      </c>
      <c r="J3619" s="1992"/>
    </row>
    <row r="3620" spans="2:10" ht="30">
      <c r="B3620" s="1734">
        <v>89821</v>
      </c>
      <c r="C3620" s="1994" t="s">
        <v>4093</v>
      </c>
      <c r="D3620" s="1993" t="s">
        <v>29</v>
      </c>
      <c r="E3620" s="2002">
        <f t="shared" si="112"/>
        <v>10.66</v>
      </c>
      <c r="F3620" s="2078">
        <f t="shared" si="113"/>
        <v>89821</v>
      </c>
      <c r="G3620" s="1529"/>
      <c r="H3620" s="2002">
        <v>10.37</v>
      </c>
      <c r="I3620" s="2002">
        <v>10.66</v>
      </c>
      <c r="J3620" s="1992"/>
    </row>
    <row r="3621" spans="2:10">
      <c r="B3621" s="1733">
        <v>89822</v>
      </c>
      <c r="C3621" s="2004" t="s">
        <v>4094</v>
      </c>
      <c r="D3621" s="2003" t="s">
        <v>29</v>
      </c>
      <c r="E3621" s="2005">
        <f t="shared" si="112"/>
        <v>18.39</v>
      </c>
      <c r="F3621" s="2078">
        <f t="shared" si="113"/>
        <v>89822</v>
      </c>
      <c r="G3621" s="1529"/>
      <c r="H3621" s="2005">
        <v>18.170000000000002</v>
      </c>
      <c r="I3621" s="2005">
        <v>18.39</v>
      </c>
      <c r="J3621" s="1992"/>
    </row>
    <row r="3622" spans="2:10" ht="30">
      <c r="B3622" s="1734">
        <v>89823</v>
      </c>
      <c r="C3622" s="1994" t="s">
        <v>4095</v>
      </c>
      <c r="D3622" s="1993" t="s">
        <v>29</v>
      </c>
      <c r="E3622" s="2002">
        <f t="shared" si="112"/>
        <v>17.399999999999999</v>
      </c>
      <c r="F3622" s="2078">
        <f t="shared" si="113"/>
        <v>89823</v>
      </c>
      <c r="G3622" s="1529"/>
      <c r="H3622" s="2002">
        <v>17.11</v>
      </c>
      <c r="I3622" s="2002">
        <v>17.399999999999999</v>
      </c>
      <c r="J3622" s="1992"/>
    </row>
    <row r="3623" spans="2:10">
      <c r="B3623" s="1733">
        <v>89824</v>
      </c>
      <c r="C3623" s="2004" t="s">
        <v>4096</v>
      </c>
      <c r="D3623" s="2003" t="s">
        <v>29</v>
      </c>
      <c r="E3623" s="2005">
        <f t="shared" si="112"/>
        <v>32.96</v>
      </c>
      <c r="F3623" s="2078">
        <f t="shared" si="113"/>
        <v>89824</v>
      </c>
      <c r="G3623" s="1529"/>
      <c r="H3623" s="2005">
        <v>32.74</v>
      </c>
      <c r="I3623" s="2005">
        <v>32.96</v>
      </c>
      <c r="J3623" s="1992"/>
    </row>
    <row r="3624" spans="2:10" ht="30">
      <c r="B3624" s="1734">
        <v>89825</v>
      </c>
      <c r="C3624" s="1994" t="s">
        <v>4097</v>
      </c>
      <c r="D3624" s="1993" t="s">
        <v>29</v>
      </c>
      <c r="E3624" s="2002">
        <f t="shared" si="112"/>
        <v>10.36</v>
      </c>
      <c r="F3624" s="2078">
        <f t="shared" si="113"/>
        <v>89825</v>
      </c>
      <c r="G3624" s="1529"/>
      <c r="H3624" s="2002">
        <v>10.14</v>
      </c>
      <c r="I3624" s="2002">
        <v>10.36</v>
      </c>
      <c r="J3624" s="1992"/>
    </row>
    <row r="3625" spans="2:10" ht="30">
      <c r="B3625" s="1733">
        <v>89826</v>
      </c>
      <c r="C3625" s="2004" t="s">
        <v>4098</v>
      </c>
      <c r="D3625" s="2003" t="s">
        <v>29</v>
      </c>
      <c r="E3625" s="2005">
        <f t="shared" si="112"/>
        <v>146.33000000000001</v>
      </c>
      <c r="F3625" s="2078">
        <f t="shared" si="113"/>
        <v>89826</v>
      </c>
      <c r="G3625" s="1529"/>
      <c r="H3625" s="2005">
        <v>146.11000000000001</v>
      </c>
      <c r="I3625" s="2005">
        <v>146.33000000000001</v>
      </c>
      <c r="J3625" s="1992"/>
    </row>
    <row r="3626" spans="2:10" ht="30">
      <c r="B3626" s="1734">
        <v>89827</v>
      </c>
      <c r="C3626" s="1994" t="s">
        <v>4099</v>
      </c>
      <c r="D3626" s="1993" t="s">
        <v>29</v>
      </c>
      <c r="E3626" s="2002">
        <f t="shared" si="112"/>
        <v>11.21</v>
      </c>
      <c r="F3626" s="2078">
        <f t="shared" si="113"/>
        <v>89827</v>
      </c>
      <c r="G3626" s="1529"/>
      <c r="H3626" s="2002">
        <v>10.99</v>
      </c>
      <c r="I3626" s="2002">
        <v>11.21</v>
      </c>
      <c r="J3626" s="1992"/>
    </row>
    <row r="3627" spans="2:10">
      <c r="B3627" s="1733">
        <v>89828</v>
      </c>
      <c r="C3627" s="2004" t="s">
        <v>4100</v>
      </c>
      <c r="D3627" s="2003" t="s">
        <v>29</v>
      </c>
      <c r="E3627" s="2005">
        <f t="shared" si="112"/>
        <v>50.93</v>
      </c>
      <c r="F3627" s="2078">
        <f t="shared" si="113"/>
        <v>89828</v>
      </c>
      <c r="G3627" s="1529"/>
      <c r="H3627" s="2005">
        <v>50.71</v>
      </c>
      <c r="I3627" s="2005">
        <v>50.93</v>
      </c>
      <c r="J3627" s="1992"/>
    </row>
    <row r="3628" spans="2:10" ht="30">
      <c r="B3628" s="1734">
        <v>89829</v>
      </c>
      <c r="C3628" s="1994" t="s">
        <v>4101</v>
      </c>
      <c r="D3628" s="1993" t="s">
        <v>29</v>
      </c>
      <c r="E3628" s="2002">
        <f t="shared" si="112"/>
        <v>18.489999999999998</v>
      </c>
      <c r="F3628" s="2078">
        <f t="shared" si="113"/>
        <v>89829</v>
      </c>
      <c r="G3628" s="1529"/>
      <c r="H3628" s="2002">
        <v>18.100000000000001</v>
      </c>
      <c r="I3628" s="2002">
        <v>18.489999999999998</v>
      </c>
      <c r="J3628" s="1992"/>
    </row>
    <row r="3629" spans="2:10" ht="30">
      <c r="B3629" s="1733">
        <v>89830</v>
      </c>
      <c r="C3629" s="2004" t="s">
        <v>4102</v>
      </c>
      <c r="D3629" s="2003" t="s">
        <v>29</v>
      </c>
      <c r="E3629" s="2005">
        <f t="shared" si="112"/>
        <v>19.670000000000002</v>
      </c>
      <c r="F3629" s="2078">
        <f t="shared" si="113"/>
        <v>89830</v>
      </c>
      <c r="G3629" s="1529"/>
      <c r="H3629" s="2005">
        <v>19.28</v>
      </c>
      <c r="I3629" s="2005">
        <v>19.670000000000002</v>
      </c>
      <c r="J3629" s="1992"/>
    </row>
    <row r="3630" spans="2:10">
      <c r="B3630" s="1734">
        <v>89831</v>
      </c>
      <c r="C3630" s="1994" t="s">
        <v>4103</v>
      </c>
      <c r="D3630" s="1993" t="s">
        <v>29</v>
      </c>
      <c r="E3630" s="2002">
        <f t="shared" si="112"/>
        <v>175.24</v>
      </c>
      <c r="F3630" s="2078">
        <f t="shared" si="113"/>
        <v>89831</v>
      </c>
      <c r="G3630" s="1529"/>
      <c r="H3630" s="2002">
        <v>175.02</v>
      </c>
      <c r="I3630" s="2002">
        <v>175.24</v>
      </c>
      <c r="J3630" s="1992"/>
    </row>
    <row r="3631" spans="2:10" ht="30">
      <c r="B3631" s="1733">
        <v>89832</v>
      </c>
      <c r="C3631" s="2004" t="s">
        <v>4104</v>
      </c>
      <c r="D3631" s="2003" t="s">
        <v>29</v>
      </c>
      <c r="E3631" s="2005">
        <f t="shared" si="112"/>
        <v>34.61</v>
      </c>
      <c r="F3631" s="2078">
        <f t="shared" si="113"/>
        <v>89832</v>
      </c>
      <c r="G3631" s="1529"/>
      <c r="H3631" s="2005">
        <v>34.39</v>
      </c>
      <c r="I3631" s="2005">
        <v>34.61</v>
      </c>
      <c r="J3631" s="1992"/>
    </row>
    <row r="3632" spans="2:10" ht="30">
      <c r="B3632" s="1734">
        <v>89833</v>
      </c>
      <c r="C3632" s="1994" t="s">
        <v>4105</v>
      </c>
      <c r="D3632" s="1993" t="s">
        <v>29</v>
      </c>
      <c r="E3632" s="2002">
        <f t="shared" si="112"/>
        <v>23.15</v>
      </c>
      <c r="F3632" s="2078">
        <f t="shared" si="113"/>
        <v>89833</v>
      </c>
      <c r="G3632" s="1529"/>
      <c r="H3632" s="2002">
        <v>22.58</v>
      </c>
      <c r="I3632" s="2002">
        <v>23.15</v>
      </c>
      <c r="J3632" s="1992"/>
    </row>
    <row r="3633" spans="2:10" ht="30">
      <c r="B3633" s="1733">
        <v>89834</v>
      </c>
      <c r="C3633" s="2004" t="s">
        <v>4106</v>
      </c>
      <c r="D3633" s="2003" t="s">
        <v>29</v>
      </c>
      <c r="E3633" s="2005">
        <f t="shared" si="112"/>
        <v>27.6</v>
      </c>
      <c r="F3633" s="2078">
        <f t="shared" si="113"/>
        <v>89834</v>
      </c>
      <c r="G3633" s="1529"/>
      <c r="H3633" s="2005">
        <v>27.03</v>
      </c>
      <c r="I3633" s="2005">
        <v>27.6</v>
      </c>
      <c r="J3633" s="1992"/>
    </row>
    <row r="3634" spans="2:10">
      <c r="B3634" s="1734">
        <v>89835</v>
      </c>
      <c r="C3634" s="1994" t="s">
        <v>4107</v>
      </c>
      <c r="D3634" s="1993" t="s">
        <v>29</v>
      </c>
      <c r="E3634" s="2002">
        <f t="shared" si="112"/>
        <v>33.729999999999997</v>
      </c>
      <c r="F3634" s="2078">
        <f t="shared" si="113"/>
        <v>89835</v>
      </c>
      <c r="G3634" s="1529"/>
      <c r="H3634" s="2002">
        <v>33.46</v>
      </c>
      <c r="I3634" s="2002">
        <v>33.729999999999997</v>
      </c>
      <c r="J3634" s="1992"/>
    </row>
    <row r="3635" spans="2:10" ht="30">
      <c r="B3635" s="1733">
        <v>89836</v>
      </c>
      <c r="C3635" s="2004" t="s">
        <v>4108</v>
      </c>
      <c r="D3635" s="2003" t="s">
        <v>29</v>
      </c>
      <c r="E3635" s="2005">
        <f t="shared" si="112"/>
        <v>236.94</v>
      </c>
      <c r="F3635" s="2078">
        <f t="shared" si="113"/>
        <v>89836</v>
      </c>
      <c r="G3635" s="1529"/>
      <c r="H3635" s="2005">
        <v>236.67</v>
      </c>
      <c r="I3635" s="2005">
        <v>236.94</v>
      </c>
      <c r="J3635" s="1992"/>
    </row>
    <row r="3636" spans="2:10">
      <c r="B3636" s="1734">
        <v>89837</v>
      </c>
      <c r="C3636" s="1994" t="s">
        <v>4109</v>
      </c>
      <c r="D3636" s="1993" t="s">
        <v>29</v>
      </c>
      <c r="E3636" s="2002">
        <f t="shared" si="112"/>
        <v>117.12</v>
      </c>
      <c r="F3636" s="2078">
        <f t="shared" si="113"/>
        <v>89837</v>
      </c>
      <c r="G3636" s="1529"/>
      <c r="H3636" s="2002">
        <v>116.85</v>
      </c>
      <c r="I3636" s="2002">
        <v>117.12</v>
      </c>
      <c r="J3636" s="1992"/>
    </row>
    <row r="3637" spans="2:10">
      <c r="B3637" s="1733">
        <v>89838</v>
      </c>
      <c r="C3637" s="2004" t="s">
        <v>4110</v>
      </c>
      <c r="D3637" s="2003" t="s">
        <v>29</v>
      </c>
      <c r="E3637" s="2005">
        <f t="shared" si="112"/>
        <v>127.7</v>
      </c>
      <c r="F3637" s="2078">
        <f t="shared" si="113"/>
        <v>89838</v>
      </c>
      <c r="G3637" s="1529"/>
      <c r="H3637" s="2005">
        <v>127.34</v>
      </c>
      <c r="I3637" s="2005">
        <v>127.7</v>
      </c>
      <c r="J3637" s="1992"/>
    </row>
    <row r="3638" spans="2:10">
      <c r="B3638" s="1734">
        <v>89839</v>
      </c>
      <c r="C3638" s="1994" t="s">
        <v>4111</v>
      </c>
      <c r="D3638" s="1993" t="s">
        <v>29</v>
      </c>
      <c r="E3638" s="2002">
        <f t="shared" si="112"/>
        <v>169.67</v>
      </c>
      <c r="F3638" s="2078">
        <f t="shared" si="113"/>
        <v>89839</v>
      </c>
      <c r="G3638" s="1529"/>
      <c r="H3638" s="2002">
        <v>169.31</v>
      </c>
      <c r="I3638" s="2002">
        <v>169.67</v>
      </c>
      <c r="J3638" s="1992"/>
    </row>
    <row r="3639" spans="2:10">
      <c r="B3639" s="1733">
        <v>89840</v>
      </c>
      <c r="C3639" s="2004" t="s">
        <v>4112</v>
      </c>
      <c r="D3639" s="2003" t="s">
        <v>29</v>
      </c>
      <c r="E3639" s="2005">
        <f t="shared" si="112"/>
        <v>146.13</v>
      </c>
      <c r="F3639" s="2078">
        <f t="shared" si="113"/>
        <v>89840</v>
      </c>
      <c r="G3639" s="1529"/>
      <c r="H3639" s="2005">
        <v>145.68</v>
      </c>
      <c r="I3639" s="2005">
        <v>146.13</v>
      </c>
      <c r="J3639" s="1992"/>
    </row>
    <row r="3640" spans="2:10">
      <c r="B3640" s="1734">
        <v>89841</v>
      </c>
      <c r="C3640" s="1994" t="s">
        <v>4113</v>
      </c>
      <c r="D3640" s="1993" t="s">
        <v>29</v>
      </c>
      <c r="E3640" s="2002">
        <f t="shared" si="112"/>
        <v>249.14</v>
      </c>
      <c r="F3640" s="2078">
        <f t="shared" si="113"/>
        <v>89841</v>
      </c>
      <c r="G3640" s="1529"/>
      <c r="H3640" s="2002">
        <v>248.69</v>
      </c>
      <c r="I3640" s="2002">
        <v>249.14</v>
      </c>
      <c r="J3640" s="1992"/>
    </row>
    <row r="3641" spans="2:10">
      <c r="B3641" s="1733">
        <v>89842</v>
      </c>
      <c r="C3641" s="2004" t="s">
        <v>4114</v>
      </c>
      <c r="D3641" s="2003" t="s">
        <v>29</v>
      </c>
      <c r="E3641" s="2005">
        <f t="shared" si="112"/>
        <v>38.74</v>
      </c>
      <c r="F3641" s="2078">
        <f t="shared" si="113"/>
        <v>89842</v>
      </c>
      <c r="G3641" s="1529"/>
      <c r="H3641" s="2005">
        <v>38.36</v>
      </c>
      <c r="I3641" s="2005">
        <v>38.74</v>
      </c>
      <c r="J3641" s="1992"/>
    </row>
    <row r="3642" spans="2:10">
      <c r="B3642" s="1734">
        <v>89844</v>
      </c>
      <c r="C3642" s="1994" t="s">
        <v>4115</v>
      </c>
      <c r="D3642" s="1993" t="s">
        <v>29</v>
      </c>
      <c r="E3642" s="2002">
        <f t="shared" si="112"/>
        <v>49.51</v>
      </c>
      <c r="F3642" s="2078">
        <f t="shared" si="113"/>
        <v>89844</v>
      </c>
      <c r="G3642" s="1529"/>
      <c r="H3642" s="2002">
        <v>49.07</v>
      </c>
      <c r="I3642" s="2002">
        <v>49.51</v>
      </c>
      <c r="J3642" s="1992"/>
    </row>
    <row r="3643" spans="2:10">
      <c r="B3643" s="1733">
        <v>89845</v>
      </c>
      <c r="C3643" s="2004" t="s">
        <v>4116</v>
      </c>
      <c r="D3643" s="2003" t="s">
        <v>29</v>
      </c>
      <c r="E3643" s="2005">
        <f t="shared" si="112"/>
        <v>77.59</v>
      </c>
      <c r="F3643" s="2078">
        <f t="shared" si="113"/>
        <v>89845</v>
      </c>
      <c r="G3643" s="1529"/>
      <c r="H3643" s="2005">
        <v>77.040000000000006</v>
      </c>
      <c r="I3643" s="2005">
        <v>77.59</v>
      </c>
      <c r="J3643" s="1992"/>
    </row>
    <row r="3644" spans="2:10">
      <c r="B3644" s="1734">
        <v>89846</v>
      </c>
      <c r="C3644" s="1994" t="s">
        <v>4117</v>
      </c>
      <c r="D3644" s="1993" t="s">
        <v>29</v>
      </c>
      <c r="E3644" s="2002">
        <f t="shared" si="112"/>
        <v>177.15</v>
      </c>
      <c r="F3644" s="2078">
        <f t="shared" si="113"/>
        <v>89846</v>
      </c>
      <c r="G3644" s="1529"/>
      <c r="H3644" s="2002">
        <v>176.41</v>
      </c>
      <c r="I3644" s="2002">
        <v>177.15</v>
      </c>
      <c r="J3644" s="1992"/>
    </row>
    <row r="3645" spans="2:10">
      <c r="B3645" s="1733">
        <v>89847</v>
      </c>
      <c r="C3645" s="2004" t="s">
        <v>4118</v>
      </c>
      <c r="D3645" s="2003" t="s">
        <v>29</v>
      </c>
      <c r="E3645" s="2005">
        <f t="shared" si="112"/>
        <v>216.96</v>
      </c>
      <c r="F3645" s="2078">
        <f t="shared" si="113"/>
        <v>89847</v>
      </c>
      <c r="G3645" s="1529"/>
      <c r="H3645" s="2005">
        <v>216.08</v>
      </c>
      <c r="I3645" s="2005">
        <v>216.96</v>
      </c>
      <c r="J3645" s="1992"/>
    </row>
    <row r="3646" spans="2:10" ht="30">
      <c r="B3646" s="1734">
        <v>89850</v>
      </c>
      <c r="C3646" s="1994" t="s">
        <v>4119</v>
      </c>
      <c r="D3646" s="1993" t="s">
        <v>29</v>
      </c>
      <c r="E3646" s="2002">
        <f t="shared" si="112"/>
        <v>17.579999999999998</v>
      </c>
      <c r="F3646" s="2078">
        <f t="shared" si="113"/>
        <v>89850</v>
      </c>
      <c r="G3646" s="1529"/>
      <c r="H3646" s="2002">
        <v>16.72</v>
      </c>
      <c r="I3646" s="2002">
        <v>17.579999999999998</v>
      </c>
      <c r="J3646" s="1992"/>
    </row>
    <row r="3647" spans="2:10" ht="30">
      <c r="B3647" s="1733">
        <v>89851</v>
      </c>
      <c r="C3647" s="2004" t="s">
        <v>4120</v>
      </c>
      <c r="D3647" s="2003" t="s">
        <v>29</v>
      </c>
      <c r="E3647" s="2005">
        <f t="shared" si="112"/>
        <v>17.64</v>
      </c>
      <c r="F3647" s="2078">
        <f t="shared" si="113"/>
        <v>89851</v>
      </c>
      <c r="G3647" s="1529"/>
      <c r="H3647" s="2005">
        <v>16.78</v>
      </c>
      <c r="I3647" s="2005">
        <v>17.64</v>
      </c>
      <c r="J3647" s="1992"/>
    </row>
    <row r="3648" spans="2:10" ht="30">
      <c r="B3648" s="1734">
        <v>89852</v>
      </c>
      <c r="C3648" s="1994" t="s">
        <v>4121</v>
      </c>
      <c r="D3648" s="1993" t="s">
        <v>29</v>
      </c>
      <c r="E3648" s="2002">
        <f t="shared" si="112"/>
        <v>25.83</v>
      </c>
      <c r="F3648" s="2078">
        <f t="shared" si="113"/>
        <v>89852</v>
      </c>
      <c r="G3648" s="1529"/>
      <c r="H3648" s="2002">
        <v>24.97</v>
      </c>
      <c r="I3648" s="2002">
        <v>25.83</v>
      </c>
      <c r="J3648" s="1992"/>
    </row>
    <row r="3649" spans="2:10" ht="30">
      <c r="B3649" s="1733">
        <v>89853</v>
      </c>
      <c r="C3649" s="2004" t="s">
        <v>4122</v>
      </c>
      <c r="D3649" s="2003" t="s">
        <v>29</v>
      </c>
      <c r="E3649" s="2005">
        <f t="shared" si="112"/>
        <v>44.42</v>
      </c>
      <c r="F3649" s="2078">
        <f t="shared" si="113"/>
        <v>89853</v>
      </c>
      <c r="G3649" s="1529"/>
      <c r="H3649" s="2005">
        <v>43.56</v>
      </c>
      <c r="I3649" s="2005">
        <v>44.42</v>
      </c>
      <c r="J3649" s="1992"/>
    </row>
    <row r="3650" spans="2:10" ht="30">
      <c r="B3650" s="1734">
        <v>89854</v>
      </c>
      <c r="C3650" s="1994" t="s">
        <v>4123</v>
      </c>
      <c r="D3650" s="1993" t="s">
        <v>29</v>
      </c>
      <c r="E3650" s="2002">
        <f t="shared" si="112"/>
        <v>50.95</v>
      </c>
      <c r="F3650" s="2078">
        <f t="shared" si="113"/>
        <v>89854</v>
      </c>
      <c r="G3650" s="1529"/>
      <c r="H3650" s="2002">
        <v>49.77</v>
      </c>
      <c r="I3650" s="2002">
        <v>50.95</v>
      </c>
      <c r="J3650" s="1992"/>
    </row>
    <row r="3651" spans="2:10" ht="30">
      <c r="B3651" s="1733">
        <v>89855</v>
      </c>
      <c r="C3651" s="2004" t="s">
        <v>4124</v>
      </c>
      <c r="D3651" s="2003" t="s">
        <v>29</v>
      </c>
      <c r="E3651" s="2005">
        <f t="shared" ref="E3651:E3714" si="114">IF($K$2=$H$1,H3651,I3651)</f>
        <v>54.3</v>
      </c>
      <c r="F3651" s="2078">
        <f t="shared" ref="F3651:F3714" si="115">IF(LEN($B3651)=7,CONCATENATE(MID($B3651,1,6),"00",RIGHT($B3651,1)),IF(LEN($B3651)=8,CONCATENATE(MID($B3651,1,6),"0",RIGHT($B3651,2)),$B3651))</f>
        <v>89855</v>
      </c>
      <c r="G3651" s="1529"/>
      <c r="H3651" s="2005">
        <v>53.12</v>
      </c>
      <c r="I3651" s="2005">
        <v>54.3</v>
      </c>
      <c r="J3651" s="1992"/>
    </row>
    <row r="3652" spans="2:10" ht="30">
      <c r="B3652" s="1734">
        <v>89856</v>
      </c>
      <c r="C3652" s="1994" t="s">
        <v>4125</v>
      </c>
      <c r="D3652" s="1993" t="s">
        <v>29</v>
      </c>
      <c r="E3652" s="2002">
        <f t="shared" si="114"/>
        <v>13.5</v>
      </c>
      <c r="F3652" s="2078">
        <f t="shared" si="115"/>
        <v>89856</v>
      </c>
      <c r="G3652" s="1529"/>
      <c r="H3652" s="2002">
        <v>12.93</v>
      </c>
      <c r="I3652" s="2002">
        <v>13.5</v>
      </c>
      <c r="J3652" s="1992"/>
    </row>
    <row r="3653" spans="2:10" ht="30">
      <c r="B3653" s="1733">
        <v>89857</v>
      </c>
      <c r="C3653" s="2004" t="s">
        <v>4126</v>
      </c>
      <c r="D3653" s="2003" t="s">
        <v>29</v>
      </c>
      <c r="E3653" s="2005">
        <f t="shared" si="114"/>
        <v>20.239999999999998</v>
      </c>
      <c r="F3653" s="2078">
        <f t="shared" si="115"/>
        <v>89857</v>
      </c>
      <c r="G3653" s="1529"/>
      <c r="H3653" s="2005">
        <v>19.670000000000002</v>
      </c>
      <c r="I3653" s="2005">
        <v>20.239999999999998</v>
      </c>
      <c r="J3653" s="1992"/>
    </row>
    <row r="3654" spans="2:10" ht="30">
      <c r="B3654" s="1734">
        <v>89859</v>
      </c>
      <c r="C3654" s="1994" t="s">
        <v>4127</v>
      </c>
      <c r="D3654" s="1993" t="s">
        <v>29</v>
      </c>
      <c r="E3654" s="2002">
        <f t="shared" si="114"/>
        <v>37.549999999999997</v>
      </c>
      <c r="F3654" s="2078">
        <f t="shared" si="115"/>
        <v>89859</v>
      </c>
      <c r="G3654" s="1529"/>
      <c r="H3654" s="2002">
        <v>36.76</v>
      </c>
      <c r="I3654" s="2002">
        <v>37.549999999999997</v>
      </c>
      <c r="J3654" s="1992"/>
    </row>
    <row r="3655" spans="2:10" ht="30">
      <c r="B3655" s="1733">
        <v>89860</v>
      </c>
      <c r="C3655" s="2004" t="s">
        <v>4128</v>
      </c>
      <c r="D3655" s="2003" t="s">
        <v>29</v>
      </c>
      <c r="E3655" s="2005">
        <f t="shared" si="114"/>
        <v>28.85</v>
      </c>
      <c r="F3655" s="2078">
        <f t="shared" si="115"/>
        <v>89860</v>
      </c>
      <c r="G3655" s="1529"/>
      <c r="H3655" s="2005">
        <v>27.7</v>
      </c>
      <c r="I3655" s="2005">
        <v>28.85</v>
      </c>
      <c r="J3655" s="1992"/>
    </row>
    <row r="3656" spans="2:10" ht="30">
      <c r="B3656" s="1734">
        <v>89861</v>
      </c>
      <c r="C3656" s="1994" t="s">
        <v>4129</v>
      </c>
      <c r="D3656" s="1993" t="s">
        <v>29</v>
      </c>
      <c r="E3656" s="2002">
        <f t="shared" si="114"/>
        <v>33.299999999999997</v>
      </c>
      <c r="F3656" s="2078">
        <f t="shared" si="115"/>
        <v>89861</v>
      </c>
      <c r="G3656" s="1529"/>
      <c r="H3656" s="2002">
        <v>32.15</v>
      </c>
      <c r="I3656" s="2002">
        <v>33.299999999999997</v>
      </c>
      <c r="J3656" s="1992"/>
    </row>
    <row r="3657" spans="2:10" ht="30">
      <c r="B3657" s="1733">
        <v>89862</v>
      </c>
      <c r="C3657" s="2004" t="s">
        <v>4130</v>
      </c>
      <c r="D3657" s="2003" t="s">
        <v>29</v>
      </c>
      <c r="E3657" s="2005">
        <f t="shared" si="114"/>
        <v>82.88</v>
      </c>
      <c r="F3657" s="2078">
        <f t="shared" si="115"/>
        <v>89862</v>
      </c>
      <c r="G3657" s="1529"/>
      <c r="H3657" s="2005">
        <v>81.3</v>
      </c>
      <c r="I3657" s="2005">
        <v>82.88</v>
      </c>
      <c r="J3657" s="1992"/>
    </row>
    <row r="3658" spans="2:10" ht="30">
      <c r="B3658" s="1734">
        <v>89863</v>
      </c>
      <c r="C3658" s="1994" t="s">
        <v>4131</v>
      </c>
      <c r="D3658" s="1993" t="s">
        <v>29</v>
      </c>
      <c r="E3658" s="2002">
        <f t="shared" si="114"/>
        <v>134.16999999999999</v>
      </c>
      <c r="F3658" s="2078">
        <f t="shared" si="115"/>
        <v>89863</v>
      </c>
      <c r="G3658" s="1529"/>
      <c r="H3658" s="2002">
        <v>132.59</v>
      </c>
      <c r="I3658" s="2002">
        <v>134.16999999999999</v>
      </c>
      <c r="J3658" s="1992"/>
    </row>
    <row r="3659" spans="2:10" ht="30">
      <c r="B3659" s="1733">
        <v>89866</v>
      </c>
      <c r="C3659" s="2004" t="s">
        <v>4132</v>
      </c>
      <c r="D3659" s="2003" t="s">
        <v>29</v>
      </c>
      <c r="E3659" s="2005">
        <f t="shared" si="114"/>
        <v>3.83</v>
      </c>
      <c r="F3659" s="2078">
        <f t="shared" si="115"/>
        <v>89866</v>
      </c>
      <c r="G3659" s="1529"/>
      <c r="H3659" s="2005">
        <v>3.58</v>
      </c>
      <c r="I3659" s="2005">
        <v>3.83</v>
      </c>
      <c r="J3659" s="1992"/>
    </row>
    <row r="3660" spans="2:10" ht="30">
      <c r="B3660" s="1734">
        <v>89867</v>
      </c>
      <c r="C3660" s="1994" t="s">
        <v>4133</v>
      </c>
      <c r="D3660" s="1993" t="s">
        <v>29</v>
      </c>
      <c r="E3660" s="2002">
        <f t="shared" si="114"/>
        <v>4.29</v>
      </c>
      <c r="F3660" s="2078">
        <f t="shared" si="115"/>
        <v>89867</v>
      </c>
      <c r="G3660" s="1529"/>
      <c r="H3660" s="2002">
        <v>4.04</v>
      </c>
      <c r="I3660" s="2002">
        <v>4.29</v>
      </c>
      <c r="J3660" s="1992"/>
    </row>
    <row r="3661" spans="2:10">
      <c r="B3661" s="1733">
        <v>89868</v>
      </c>
      <c r="C3661" s="2004" t="s">
        <v>1572</v>
      </c>
      <c r="D3661" s="2003" t="s">
        <v>29</v>
      </c>
      <c r="E3661" s="2005">
        <f t="shared" si="114"/>
        <v>2.79</v>
      </c>
      <c r="F3661" s="2078">
        <f t="shared" si="115"/>
        <v>89868</v>
      </c>
      <c r="G3661" s="1529"/>
      <c r="H3661" s="2005">
        <v>2.64</v>
      </c>
      <c r="I3661" s="2005">
        <v>2.79</v>
      </c>
      <c r="J3661" s="1992"/>
    </row>
    <row r="3662" spans="2:10">
      <c r="B3662" s="1734">
        <v>89869</v>
      </c>
      <c r="C3662" s="1994" t="s">
        <v>4134</v>
      </c>
      <c r="D3662" s="1993" t="s">
        <v>29</v>
      </c>
      <c r="E3662" s="2002">
        <f t="shared" si="114"/>
        <v>6.01</v>
      </c>
      <c r="F3662" s="2078">
        <f t="shared" si="115"/>
        <v>89869</v>
      </c>
      <c r="G3662" s="1529"/>
      <c r="H3662" s="2002">
        <v>5.69</v>
      </c>
      <c r="I3662" s="2002">
        <v>6.01</v>
      </c>
      <c r="J3662" s="1992"/>
    </row>
    <row r="3663" spans="2:10" ht="30">
      <c r="B3663" s="1733">
        <v>89979</v>
      </c>
      <c r="C3663" s="2004" t="s">
        <v>4135</v>
      </c>
      <c r="D3663" s="2003" t="s">
        <v>29</v>
      </c>
      <c r="E3663" s="2005">
        <f t="shared" si="114"/>
        <v>17.38</v>
      </c>
      <c r="F3663" s="2078">
        <f t="shared" si="115"/>
        <v>89979</v>
      </c>
      <c r="G3663" s="1529"/>
      <c r="H3663" s="2005">
        <v>16.96</v>
      </c>
      <c r="I3663" s="2005">
        <v>17.38</v>
      </c>
      <c r="J3663" s="1992"/>
    </row>
    <row r="3664" spans="2:10" ht="30">
      <c r="B3664" s="1734">
        <v>89980</v>
      </c>
      <c r="C3664" s="1994" t="s">
        <v>4136</v>
      </c>
      <c r="D3664" s="1993" t="s">
        <v>29</v>
      </c>
      <c r="E3664" s="2002">
        <f t="shared" si="114"/>
        <v>7.41</v>
      </c>
      <c r="F3664" s="2078">
        <f t="shared" si="115"/>
        <v>89980</v>
      </c>
      <c r="G3664" s="1529"/>
      <c r="H3664" s="2002">
        <v>7.26</v>
      </c>
      <c r="I3664" s="2002">
        <v>7.41</v>
      </c>
      <c r="J3664" s="1992"/>
    </row>
    <row r="3665" spans="2:10" ht="30">
      <c r="B3665" s="1733">
        <v>89981</v>
      </c>
      <c r="C3665" s="2004" t="s">
        <v>4137</v>
      </c>
      <c r="D3665" s="2003" t="s">
        <v>29</v>
      </c>
      <c r="E3665" s="2005">
        <f t="shared" si="114"/>
        <v>14.83</v>
      </c>
      <c r="F3665" s="2078">
        <f t="shared" si="115"/>
        <v>89981</v>
      </c>
      <c r="G3665" s="1529"/>
      <c r="H3665" s="2005">
        <v>14.64</v>
      </c>
      <c r="I3665" s="2005">
        <v>14.83</v>
      </c>
      <c r="J3665" s="1992"/>
    </row>
    <row r="3666" spans="2:10" ht="30">
      <c r="B3666" s="1734">
        <v>90373</v>
      </c>
      <c r="C3666" s="1994" t="s">
        <v>4138</v>
      </c>
      <c r="D3666" s="1993" t="s">
        <v>29</v>
      </c>
      <c r="E3666" s="2002">
        <f t="shared" si="114"/>
        <v>10.64</v>
      </c>
      <c r="F3666" s="2078">
        <f t="shared" si="115"/>
        <v>90373</v>
      </c>
      <c r="G3666" s="1529"/>
      <c r="H3666" s="2002">
        <v>10.1</v>
      </c>
      <c r="I3666" s="2002">
        <v>10.64</v>
      </c>
      <c r="J3666" s="1992"/>
    </row>
    <row r="3667" spans="2:10" ht="30">
      <c r="B3667" s="1733">
        <v>90374</v>
      </c>
      <c r="C3667" s="2004" t="s">
        <v>4139</v>
      </c>
      <c r="D3667" s="2003" t="s">
        <v>29</v>
      </c>
      <c r="E3667" s="2005">
        <f t="shared" si="114"/>
        <v>15.99</v>
      </c>
      <c r="F3667" s="2078">
        <f t="shared" si="115"/>
        <v>90374</v>
      </c>
      <c r="G3667" s="1529"/>
      <c r="H3667" s="2005">
        <v>15.28</v>
      </c>
      <c r="I3667" s="2005">
        <v>15.99</v>
      </c>
      <c r="J3667" s="1992"/>
    </row>
    <row r="3668" spans="2:10" ht="30">
      <c r="B3668" s="1734">
        <v>90375</v>
      </c>
      <c r="C3668" s="1994" t="s">
        <v>1573</v>
      </c>
      <c r="D3668" s="1993" t="s">
        <v>29</v>
      </c>
      <c r="E3668" s="2002">
        <f t="shared" si="114"/>
        <v>6.93</v>
      </c>
      <c r="F3668" s="2078">
        <f t="shared" si="115"/>
        <v>90375</v>
      </c>
      <c r="G3668" s="1529"/>
      <c r="H3668" s="2002">
        <v>6.51</v>
      </c>
      <c r="I3668" s="2002">
        <v>6.93</v>
      </c>
      <c r="J3668" s="1992"/>
    </row>
    <row r="3669" spans="2:10" ht="30">
      <c r="B3669" s="1733">
        <v>92287</v>
      </c>
      <c r="C3669" s="2004" t="s">
        <v>8289</v>
      </c>
      <c r="D3669" s="2003" t="s">
        <v>29</v>
      </c>
      <c r="E3669" s="2005">
        <f t="shared" si="114"/>
        <v>9.93</v>
      </c>
      <c r="F3669" s="2078">
        <f t="shared" si="115"/>
        <v>92287</v>
      </c>
      <c r="G3669" s="1529"/>
      <c r="H3669" s="2005">
        <v>9.58</v>
      </c>
      <c r="I3669" s="2005">
        <v>9.93</v>
      </c>
      <c r="J3669" s="1992"/>
    </row>
    <row r="3670" spans="2:10" ht="30">
      <c r="B3670" s="1734">
        <v>92288</v>
      </c>
      <c r="C3670" s="1994" t="s">
        <v>8290</v>
      </c>
      <c r="D3670" s="1993" t="s">
        <v>29</v>
      </c>
      <c r="E3670" s="2002">
        <f t="shared" si="114"/>
        <v>14.88</v>
      </c>
      <c r="F3670" s="2078">
        <f t="shared" si="115"/>
        <v>92288</v>
      </c>
      <c r="G3670" s="1529"/>
      <c r="H3670" s="2002">
        <v>14.47</v>
      </c>
      <c r="I3670" s="2002">
        <v>14.88</v>
      </c>
      <c r="J3670" s="1992"/>
    </row>
    <row r="3671" spans="2:10" ht="30">
      <c r="B3671" s="1733">
        <v>92289</v>
      </c>
      <c r="C3671" s="2004" t="s">
        <v>8291</v>
      </c>
      <c r="D3671" s="2003" t="s">
        <v>29</v>
      </c>
      <c r="E3671" s="2005">
        <f t="shared" si="114"/>
        <v>25.27</v>
      </c>
      <c r="F3671" s="2078">
        <f t="shared" si="115"/>
        <v>92289</v>
      </c>
      <c r="G3671" s="1529"/>
      <c r="H3671" s="2005">
        <v>24.79</v>
      </c>
      <c r="I3671" s="2005">
        <v>25.27</v>
      </c>
      <c r="J3671" s="1992"/>
    </row>
    <row r="3672" spans="2:10" ht="30">
      <c r="B3672" s="1734">
        <v>92290</v>
      </c>
      <c r="C3672" s="1994" t="s">
        <v>8292</v>
      </c>
      <c r="D3672" s="1993" t="s">
        <v>29</v>
      </c>
      <c r="E3672" s="2002">
        <f t="shared" si="114"/>
        <v>37.78</v>
      </c>
      <c r="F3672" s="2078">
        <f t="shared" si="115"/>
        <v>92290</v>
      </c>
      <c r="G3672" s="1529"/>
      <c r="H3672" s="2002">
        <v>37.229999999999997</v>
      </c>
      <c r="I3672" s="2002">
        <v>37.78</v>
      </c>
      <c r="J3672" s="1992"/>
    </row>
    <row r="3673" spans="2:10" ht="30">
      <c r="B3673" s="1733">
        <v>92291</v>
      </c>
      <c r="C3673" s="2004" t="s">
        <v>8293</v>
      </c>
      <c r="D3673" s="2003" t="s">
        <v>29</v>
      </c>
      <c r="E3673" s="2005">
        <f t="shared" si="114"/>
        <v>57.28</v>
      </c>
      <c r="F3673" s="2078">
        <f t="shared" si="115"/>
        <v>92291</v>
      </c>
      <c r="G3673" s="1529"/>
      <c r="H3673" s="2005">
        <v>56.6</v>
      </c>
      <c r="I3673" s="2005">
        <v>57.28</v>
      </c>
      <c r="J3673" s="1992"/>
    </row>
    <row r="3674" spans="2:10" ht="30">
      <c r="B3674" s="1734">
        <v>92292</v>
      </c>
      <c r="C3674" s="1994" t="s">
        <v>8294</v>
      </c>
      <c r="D3674" s="1993" t="s">
        <v>29</v>
      </c>
      <c r="E3674" s="2002">
        <f t="shared" si="114"/>
        <v>174.28</v>
      </c>
      <c r="F3674" s="2078">
        <f t="shared" si="115"/>
        <v>92292</v>
      </c>
      <c r="G3674" s="1529"/>
      <c r="H3674" s="2002">
        <v>173.47</v>
      </c>
      <c r="I3674" s="2002">
        <v>174.28</v>
      </c>
      <c r="J3674" s="1992"/>
    </row>
    <row r="3675" spans="2:10">
      <c r="B3675" s="1733">
        <v>92293</v>
      </c>
      <c r="C3675" s="2004" t="s">
        <v>8295</v>
      </c>
      <c r="D3675" s="2003" t="s">
        <v>29</v>
      </c>
      <c r="E3675" s="2005">
        <f t="shared" si="114"/>
        <v>5.83</v>
      </c>
      <c r="F3675" s="2078">
        <f t="shared" si="115"/>
        <v>92293</v>
      </c>
      <c r="G3675" s="1529"/>
      <c r="H3675" s="2005">
        <v>5.59</v>
      </c>
      <c r="I3675" s="2005">
        <v>5.83</v>
      </c>
      <c r="J3675" s="1992"/>
    </row>
    <row r="3676" spans="2:10">
      <c r="B3676" s="1734">
        <v>92294</v>
      </c>
      <c r="C3676" s="1994" t="s">
        <v>8296</v>
      </c>
      <c r="D3676" s="1993" t="s">
        <v>29</v>
      </c>
      <c r="E3676" s="2002">
        <f t="shared" si="114"/>
        <v>9.2200000000000006</v>
      </c>
      <c r="F3676" s="2078">
        <f t="shared" si="115"/>
        <v>92294</v>
      </c>
      <c r="G3676" s="1529"/>
      <c r="H3676" s="2002">
        <v>8.94</v>
      </c>
      <c r="I3676" s="2002">
        <v>9.2200000000000006</v>
      </c>
      <c r="J3676" s="1992"/>
    </row>
    <row r="3677" spans="2:10">
      <c r="B3677" s="1733">
        <v>92295</v>
      </c>
      <c r="C3677" s="2004" t="s">
        <v>8297</v>
      </c>
      <c r="D3677" s="2003" t="s">
        <v>29</v>
      </c>
      <c r="E3677" s="2005">
        <f t="shared" si="114"/>
        <v>16.48</v>
      </c>
      <c r="F3677" s="2078">
        <f t="shared" si="115"/>
        <v>92295</v>
      </c>
      <c r="G3677" s="1529"/>
      <c r="H3677" s="2005">
        <v>16.16</v>
      </c>
      <c r="I3677" s="2005">
        <v>16.48</v>
      </c>
      <c r="J3677" s="1992"/>
    </row>
    <row r="3678" spans="2:10">
      <c r="B3678" s="1734">
        <v>92296</v>
      </c>
      <c r="C3678" s="1994" t="s">
        <v>8298</v>
      </c>
      <c r="D3678" s="1993" t="s">
        <v>29</v>
      </c>
      <c r="E3678" s="2002">
        <f t="shared" si="114"/>
        <v>21.76</v>
      </c>
      <c r="F3678" s="2078">
        <f t="shared" si="115"/>
        <v>92296</v>
      </c>
      <c r="G3678" s="1529"/>
      <c r="H3678" s="2002">
        <v>21.38</v>
      </c>
      <c r="I3678" s="2002">
        <v>21.76</v>
      </c>
      <c r="J3678" s="1992"/>
    </row>
    <row r="3679" spans="2:10">
      <c r="B3679" s="1733">
        <v>92297</v>
      </c>
      <c r="C3679" s="2004" t="s">
        <v>8299</v>
      </c>
      <c r="D3679" s="2003" t="s">
        <v>29</v>
      </c>
      <c r="E3679" s="2005">
        <f t="shared" si="114"/>
        <v>33.22</v>
      </c>
      <c r="F3679" s="2078">
        <f t="shared" si="115"/>
        <v>92297</v>
      </c>
      <c r="G3679" s="1529"/>
      <c r="H3679" s="2005">
        <v>32.76</v>
      </c>
      <c r="I3679" s="2005">
        <v>33.22</v>
      </c>
      <c r="J3679" s="1992"/>
    </row>
    <row r="3680" spans="2:10">
      <c r="B3680" s="1734">
        <v>92298</v>
      </c>
      <c r="C3680" s="1994" t="s">
        <v>8300</v>
      </c>
      <c r="D3680" s="1993" t="s">
        <v>29</v>
      </c>
      <c r="E3680" s="2002">
        <f t="shared" si="114"/>
        <v>90.65</v>
      </c>
      <c r="F3680" s="2078">
        <f t="shared" si="115"/>
        <v>92298</v>
      </c>
      <c r="G3680" s="1529"/>
      <c r="H3680" s="2002">
        <v>90.11</v>
      </c>
      <c r="I3680" s="2002">
        <v>90.65</v>
      </c>
      <c r="J3680" s="1992"/>
    </row>
    <row r="3681" spans="2:10">
      <c r="B3681" s="1733">
        <v>92299</v>
      </c>
      <c r="C3681" s="2004" t="s">
        <v>8301</v>
      </c>
      <c r="D3681" s="2003" t="s">
        <v>29</v>
      </c>
      <c r="E3681" s="2005">
        <f t="shared" si="114"/>
        <v>13.1</v>
      </c>
      <c r="F3681" s="2078">
        <f t="shared" si="115"/>
        <v>92299</v>
      </c>
      <c r="G3681" s="1529"/>
      <c r="H3681" s="2005">
        <v>12.64</v>
      </c>
      <c r="I3681" s="2005">
        <v>13.1</v>
      </c>
      <c r="J3681" s="1992"/>
    </row>
    <row r="3682" spans="2:10">
      <c r="B3682" s="1734">
        <v>92300</v>
      </c>
      <c r="C3682" s="1994" t="s">
        <v>8302</v>
      </c>
      <c r="D3682" s="1993" t="s">
        <v>29</v>
      </c>
      <c r="E3682" s="2002">
        <f t="shared" si="114"/>
        <v>19.05</v>
      </c>
      <c r="F3682" s="2078">
        <f t="shared" si="115"/>
        <v>92300</v>
      </c>
      <c r="G3682" s="1529"/>
      <c r="H3682" s="2002">
        <v>18.5</v>
      </c>
      <c r="I3682" s="2002">
        <v>19.05</v>
      </c>
      <c r="J3682" s="1992"/>
    </row>
    <row r="3683" spans="2:10">
      <c r="B3683" s="1733">
        <v>92301</v>
      </c>
      <c r="C3683" s="2004" t="s">
        <v>8303</v>
      </c>
      <c r="D3683" s="2003" t="s">
        <v>29</v>
      </c>
      <c r="E3683" s="2005">
        <f t="shared" si="114"/>
        <v>35.82</v>
      </c>
      <c r="F3683" s="2078">
        <f t="shared" si="115"/>
        <v>92301</v>
      </c>
      <c r="G3683" s="1529"/>
      <c r="H3683" s="2005">
        <v>35.18</v>
      </c>
      <c r="I3683" s="2005">
        <v>35.82</v>
      </c>
      <c r="J3683" s="1992"/>
    </row>
    <row r="3684" spans="2:10">
      <c r="B3684" s="1734">
        <v>92302</v>
      </c>
      <c r="C3684" s="1994" t="s">
        <v>8304</v>
      </c>
      <c r="D3684" s="1993" t="s">
        <v>29</v>
      </c>
      <c r="E3684" s="2002">
        <f t="shared" si="114"/>
        <v>47.06</v>
      </c>
      <c r="F3684" s="2078">
        <f t="shared" si="115"/>
        <v>92302</v>
      </c>
      <c r="G3684" s="1529"/>
      <c r="H3684" s="2002">
        <v>46.31</v>
      </c>
      <c r="I3684" s="2002">
        <v>47.06</v>
      </c>
      <c r="J3684" s="1992"/>
    </row>
    <row r="3685" spans="2:10">
      <c r="B3685" s="1733">
        <v>92303</v>
      </c>
      <c r="C3685" s="2004" t="s">
        <v>8305</v>
      </c>
      <c r="D3685" s="2003" t="s">
        <v>29</v>
      </c>
      <c r="E3685" s="2005">
        <f t="shared" si="114"/>
        <v>84.58</v>
      </c>
      <c r="F3685" s="2078">
        <f t="shared" si="115"/>
        <v>92303</v>
      </c>
      <c r="G3685" s="1529"/>
      <c r="H3685" s="2005">
        <v>83.67</v>
      </c>
      <c r="I3685" s="2005">
        <v>84.58</v>
      </c>
      <c r="J3685" s="1992"/>
    </row>
    <row r="3686" spans="2:10">
      <c r="B3686" s="1734">
        <v>92304</v>
      </c>
      <c r="C3686" s="1994" t="s">
        <v>8306</v>
      </c>
      <c r="D3686" s="1993" t="s">
        <v>29</v>
      </c>
      <c r="E3686" s="2002">
        <f t="shared" si="114"/>
        <v>215.38</v>
      </c>
      <c r="F3686" s="2078">
        <f t="shared" si="115"/>
        <v>92304</v>
      </c>
      <c r="G3686" s="1529"/>
      <c r="H3686" s="2002">
        <v>214.3</v>
      </c>
      <c r="I3686" s="2002">
        <v>215.38</v>
      </c>
      <c r="J3686" s="1992"/>
    </row>
    <row r="3687" spans="2:10" ht="30">
      <c r="B3687" s="1733">
        <v>92311</v>
      </c>
      <c r="C3687" s="2004" t="s">
        <v>8307</v>
      </c>
      <c r="D3687" s="2003" t="s">
        <v>29</v>
      </c>
      <c r="E3687" s="2005">
        <f t="shared" si="114"/>
        <v>7.9</v>
      </c>
      <c r="F3687" s="2078">
        <f t="shared" si="115"/>
        <v>92311</v>
      </c>
      <c r="G3687" s="1529"/>
      <c r="H3687" s="2005">
        <v>7.41</v>
      </c>
      <c r="I3687" s="2005">
        <v>7.9</v>
      </c>
      <c r="J3687" s="1992"/>
    </row>
    <row r="3688" spans="2:10" ht="30">
      <c r="B3688" s="1734">
        <v>92312</v>
      </c>
      <c r="C3688" s="1994" t="s">
        <v>8308</v>
      </c>
      <c r="D3688" s="1993" t="s">
        <v>29</v>
      </c>
      <c r="E3688" s="2002">
        <f t="shared" si="114"/>
        <v>12.14</v>
      </c>
      <c r="F3688" s="2078">
        <f t="shared" si="115"/>
        <v>92312</v>
      </c>
      <c r="G3688" s="1529"/>
      <c r="H3688" s="2002">
        <v>11.57</v>
      </c>
      <c r="I3688" s="2002">
        <v>12.14</v>
      </c>
      <c r="J3688" s="1992"/>
    </row>
    <row r="3689" spans="2:10" ht="30">
      <c r="B3689" s="1733">
        <v>92313</v>
      </c>
      <c r="C3689" s="2004" t="s">
        <v>8309</v>
      </c>
      <c r="D3689" s="2003" t="s">
        <v>29</v>
      </c>
      <c r="E3689" s="2005">
        <f t="shared" si="114"/>
        <v>17.09</v>
      </c>
      <c r="F3689" s="2078">
        <f t="shared" si="115"/>
        <v>92313</v>
      </c>
      <c r="G3689" s="1529"/>
      <c r="H3689" s="2005">
        <v>16.46</v>
      </c>
      <c r="I3689" s="2005">
        <v>17.09</v>
      </c>
      <c r="J3689" s="1992"/>
    </row>
    <row r="3690" spans="2:10" ht="30">
      <c r="B3690" s="1734">
        <v>92314</v>
      </c>
      <c r="C3690" s="1994" t="s">
        <v>8310</v>
      </c>
      <c r="D3690" s="1993" t="s">
        <v>29</v>
      </c>
      <c r="E3690" s="2002">
        <f t="shared" si="114"/>
        <v>5.16</v>
      </c>
      <c r="F3690" s="2078">
        <f t="shared" si="115"/>
        <v>92314</v>
      </c>
      <c r="G3690" s="1529"/>
      <c r="H3690" s="2002">
        <v>4.83</v>
      </c>
      <c r="I3690" s="2002">
        <v>5.16</v>
      </c>
      <c r="J3690" s="1992"/>
    </row>
    <row r="3691" spans="2:10" ht="30">
      <c r="B3691" s="1733">
        <v>92315</v>
      </c>
      <c r="C3691" s="2004" t="s">
        <v>8311</v>
      </c>
      <c r="D3691" s="2003" t="s">
        <v>29</v>
      </c>
      <c r="E3691" s="2005">
        <f t="shared" si="114"/>
        <v>7.33</v>
      </c>
      <c r="F3691" s="2078">
        <f t="shared" si="115"/>
        <v>92315</v>
      </c>
      <c r="G3691" s="1529"/>
      <c r="H3691" s="2005">
        <v>6.95</v>
      </c>
      <c r="I3691" s="2005">
        <v>7.33</v>
      </c>
      <c r="J3691" s="1992"/>
    </row>
    <row r="3692" spans="2:10" ht="30">
      <c r="B3692" s="1734">
        <v>92316</v>
      </c>
      <c r="C3692" s="1994" t="s">
        <v>8312</v>
      </c>
      <c r="D3692" s="1993" t="s">
        <v>29</v>
      </c>
      <c r="E3692" s="2002">
        <f t="shared" si="114"/>
        <v>10.72</v>
      </c>
      <c r="F3692" s="2078">
        <f t="shared" si="115"/>
        <v>92316</v>
      </c>
      <c r="G3692" s="1529"/>
      <c r="H3692" s="2002">
        <v>10.29</v>
      </c>
      <c r="I3692" s="2002">
        <v>10.72</v>
      </c>
      <c r="J3692" s="1992"/>
    </row>
    <row r="3693" spans="2:10">
      <c r="B3693" s="1733">
        <v>92317</v>
      </c>
      <c r="C3693" s="2004" t="s">
        <v>8313</v>
      </c>
      <c r="D3693" s="2003" t="s">
        <v>29</v>
      </c>
      <c r="E3693" s="2005">
        <f t="shared" si="114"/>
        <v>10.71</v>
      </c>
      <c r="F3693" s="2078">
        <f t="shared" si="115"/>
        <v>92317</v>
      </c>
      <c r="G3693" s="1529"/>
      <c r="H3693" s="2005">
        <v>10.06</v>
      </c>
      <c r="I3693" s="2005">
        <v>10.71</v>
      </c>
      <c r="J3693" s="1992"/>
    </row>
    <row r="3694" spans="2:10">
      <c r="B3694" s="1734">
        <v>92318</v>
      </c>
      <c r="C3694" s="1994" t="s">
        <v>8314</v>
      </c>
      <c r="D3694" s="1993" t="s">
        <v>29</v>
      </c>
      <c r="E3694" s="2002">
        <f t="shared" si="114"/>
        <v>16.079999999999998</v>
      </c>
      <c r="F3694" s="2078">
        <f t="shared" si="115"/>
        <v>92318</v>
      </c>
      <c r="G3694" s="1529"/>
      <c r="H3694" s="2002">
        <v>15.32</v>
      </c>
      <c r="I3694" s="2002">
        <v>16.079999999999998</v>
      </c>
      <c r="J3694" s="1992"/>
    </row>
    <row r="3695" spans="2:10">
      <c r="B3695" s="1733">
        <v>92319</v>
      </c>
      <c r="C3695" s="2004" t="s">
        <v>8315</v>
      </c>
      <c r="D3695" s="2003" t="s">
        <v>29</v>
      </c>
      <c r="E3695" s="2005">
        <f t="shared" si="114"/>
        <v>22.03</v>
      </c>
      <c r="F3695" s="2078">
        <f t="shared" si="115"/>
        <v>92319</v>
      </c>
      <c r="G3695" s="1529"/>
      <c r="H3695" s="2005">
        <v>21.18</v>
      </c>
      <c r="I3695" s="2005">
        <v>22.03</v>
      </c>
      <c r="J3695" s="1992"/>
    </row>
    <row r="3696" spans="2:10" ht="30">
      <c r="B3696" s="1734">
        <v>92326</v>
      </c>
      <c r="C3696" s="1994" t="s">
        <v>8316</v>
      </c>
      <c r="D3696" s="1993" t="s">
        <v>29</v>
      </c>
      <c r="E3696" s="2002">
        <f t="shared" si="114"/>
        <v>9.15</v>
      </c>
      <c r="F3696" s="2078">
        <f t="shared" si="115"/>
        <v>92326</v>
      </c>
      <c r="G3696" s="1529"/>
      <c r="H3696" s="2002">
        <v>8.64</v>
      </c>
      <c r="I3696" s="2002">
        <v>9.15</v>
      </c>
      <c r="J3696" s="1992"/>
    </row>
    <row r="3697" spans="2:10" ht="30">
      <c r="B3697" s="1733">
        <v>92327</v>
      </c>
      <c r="C3697" s="2004" t="s">
        <v>8317</v>
      </c>
      <c r="D3697" s="2003" t="s">
        <v>29</v>
      </c>
      <c r="E3697" s="2005">
        <f t="shared" si="114"/>
        <v>14.21</v>
      </c>
      <c r="F3697" s="2078">
        <f t="shared" si="115"/>
        <v>92327</v>
      </c>
      <c r="G3697" s="1529"/>
      <c r="H3697" s="2005">
        <v>13.43</v>
      </c>
      <c r="I3697" s="2005">
        <v>14.21</v>
      </c>
      <c r="J3697" s="1992"/>
    </row>
    <row r="3698" spans="2:10" ht="30">
      <c r="B3698" s="1734">
        <v>92328</v>
      </c>
      <c r="C3698" s="1994" t="s">
        <v>8318</v>
      </c>
      <c r="D3698" s="1993" t="s">
        <v>29</v>
      </c>
      <c r="E3698" s="2002">
        <f t="shared" si="114"/>
        <v>20.75</v>
      </c>
      <c r="F3698" s="2078">
        <f t="shared" si="115"/>
        <v>92328</v>
      </c>
      <c r="G3698" s="1529"/>
      <c r="H3698" s="2002">
        <v>19.760000000000002</v>
      </c>
      <c r="I3698" s="2002">
        <v>20.75</v>
      </c>
      <c r="J3698" s="1992"/>
    </row>
    <row r="3699" spans="2:10">
      <c r="B3699" s="1733">
        <v>92329</v>
      </c>
      <c r="C3699" s="2004" t="s">
        <v>8319</v>
      </c>
      <c r="D3699" s="2003" t="s">
        <v>29</v>
      </c>
      <c r="E3699" s="2005">
        <f t="shared" si="114"/>
        <v>5.3</v>
      </c>
      <c r="F3699" s="2078">
        <f t="shared" si="115"/>
        <v>92329</v>
      </c>
      <c r="G3699" s="1529"/>
      <c r="H3699" s="2005">
        <v>4.96</v>
      </c>
      <c r="I3699" s="2005">
        <v>5.3</v>
      </c>
      <c r="J3699" s="1992"/>
    </row>
    <row r="3700" spans="2:10">
      <c r="B3700" s="1734">
        <v>92330</v>
      </c>
      <c r="C3700" s="1994" t="s">
        <v>8320</v>
      </c>
      <c r="D3700" s="1993" t="s">
        <v>29</v>
      </c>
      <c r="E3700" s="2002">
        <f t="shared" si="114"/>
        <v>8.68</v>
      </c>
      <c r="F3700" s="2078">
        <f t="shared" si="115"/>
        <v>92330</v>
      </c>
      <c r="G3700" s="1529"/>
      <c r="H3700" s="2002">
        <v>8.16</v>
      </c>
      <c r="I3700" s="2002">
        <v>8.68</v>
      </c>
      <c r="J3700" s="1992"/>
    </row>
    <row r="3701" spans="2:10">
      <c r="B3701" s="1733">
        <v>92331</v>
      </c>
      <c r="C3701" s="2004" t="s">
        <v>8321</v>
      </c>
      <c r="D3701" s="2003" t="s">
        <v>29</v>
      </c>
      <c r="E3701" s="2005">
        <f t="shared" si="114"/>
        <v>13.16</v>
      </c>
      <c r="F3701" s="2078">
        <f t="shared" si="115"/>
        <v>92331</v>
      </c>
      <c r="G3701" s="1529"/>
      <c r="H3701" s="2005">
        <v>12.5</v>
      </c>
      <c r="I3701" s="2005">
        <v>13.16</v>
      </c>
      <c r="J3701" s="1992"/>
    </row>
    <row r="3702" spans="2:10">
      <c r="B3702" s="1734">
        <v>92332</v>
      </c>
      <c r="C3702" s="1994" t="s">
        <v>8322</v>
      </c>
      <c r="D3702" s="1993" t="s">
        <v>29</v>
      </c>
      <c r="E3702" s="2002">
        <f t="shared" si="114"/>
        <v>10.92</v>
      </c>
      <c r="F3702" s="2078">
        <f t="shared" si="115"/>
        <v>92332</v>
      </c>
      <c r="G3702" s="1529"/>
      <c r="H3702" s="2002">
        <v>10.25</v>
      </c>
      <c r="I3702" s="2002">
        <v>10.92</v>
      </c>
      <c r="J3702" s="1992"/>
    </row>
    <row r="3703" spans="2:10">
      <c r="B3703" s="1733">
        <v>92333</v>
      </c>
      <c r="C3703" s="2004" t="s">
        <v>8323</v>
      </c>
      <c r="D3703" s="2003" t="s">
        <v>29</v>
      </c>
      <c r="E3703" s="2005">
        <f t="shared" si="114"/>
        <v>18.8</v>
      </c>
      <c r="F3703" s="2078">
        <f t="shared" si="115"/>
        <v>92333</v>
      </c>
      <c r="G3703" s="1529"/>
      <c r="H3703" s="2005">
        <v>17.77</v>
      </c>
      <c r="I3703" s="2005">
        <v>18.8</v>
      </c>
      <c r="J3703" s="1992"/>
    </row>
    <row r="3704" spans="2:10">
      <c r="B3704" s="1734">
        <v>92334</v>
      </c>
      <c r="C3704" s="1994" t="s">
        <v>8324</v>
      </c>
      <c r="D3704" s="1993" t="s">
        <v>29</v>
      </c>
      <c r="E3704" s="2002">
        <f t="shared" si="114"/>
        <v>26.87</v>
      </c>
      <c r="F3704" s="2078">
        <f t="shared" si="115"/>
        <v>92334</v>
      </c>
      <c r="G3704" s="1529"/>
      <c r="H3704" s="2002">
        <v>25.55</v>
      </c>
      <c r="I3704" s="2002">
        <v>26.87</v>
      </c>
      <c r="J3704" s="1992"/>
    </row>
    <row r="3705" spans="2:10" ht="30">
      <c r="B3705" s="1733">
        <v>92344</v>
      </c>
      <c r="C3705" s="2004" t="s">
        <v>1027</v>
      </c>
      <c r="D3705" s="2003" t="s">
        <v>29</v>
      </c>
      <c r="E3705" s="2005">
        <f t="shared" si="114"/>
        <v>41.14</v>
      </c>
      <c r="F3705" s="2078">
        <f t="shared" si="115"/>
        <v>92344</v>
      </c>
      <c r="G3705" s="1529"/>
      <c r="H3705" s="2005">
        <v>38.82</v>
      </c>
      <c r="I3705" s="2005">
        <v>41.14</v>
      </c>
      <c r="J3705" s="1992"/>
    </row>
    <row r="3706" spans="2:10" ht="30">
      <c r="B3706" s="1734">
        <v>92345</v>
      </c>
      <c r="C3706" s="1994" t="s">
        <v>4140</v>
      </c>
      <c r="D3706" s="1993" t="s">
        <v>29</v>
      </c>
      <c r="E3706" s="2002">
        <f t="shared" si="114"/>
        <v>41.13</v>
      </c>
      <c r="F3706" s="2078">
        <f t="shared" si="115"/>
        <v>92345</v>
      </c>
      <c r="G3706" s="1529"/>
      <c r="H3706" s="2002">
        <v>38.81</v>
      </c>
      <c r="I3706" s="2002">
        <v>41.13</v>
      </c>
      <c r="J3706" s="1992"/>
    </row>
    <row r="3707" spans="2:10" ht="30">
      <c r="B3707" s="1733">
        <v>92346</v>
      </c>
      <c r="C3707" s="2004" t="s">
        <v>4141</v>
      </c>
      <c r="D3707" s="2003" t="s">
        <v>29</v>
      </c>
      <c r="E3707" s="2005">
        <f t="shared" si="114"/>
        <v>52.68</v>
      </c>
      <c r="F3707" s="2078">
        <f t="shared" si="115"/>
        <v>92346</v>
      </c>
      <c r="G3707" s="1529"/>
      <c r="H3707" s="2005">
        <v>50.17</v>
      </c>
      <c r="I3707" s="2005">
        <v>52.68</v>
      </c>
      <c r="J3707" s="1992"/>
    </row>
    <row r="3708" spans="2:10" ht="30">
      <c r="B3708" s="1734">
        <v>92347</v>
      </c>
      <c r="C3708" s="1994" t="s">
        <v>4142</v>
      </c>
      <c r="D3708" s="1993" t="s">
        <v>29</v>
      </c>
      <c r="E3708" s="2002">
        <f t="shared" si="114"/>
        <v>57.88</v>
      </c>
      <c r="F3708" s="2078">
        <f t="shared" si="115"/>
        <v>92347</v>
      </c>
      <c r="G3708" s="1529"/>
      <c r="H3708" s="2002">
        <v>55.37</v>
      </c>
      <c r="I3708" s="2002">
        <v>57.88</v>
      </c>
      <c r="J3708" s="1992"/>
    </row>
    <row r="3709" spans="2:10" ht="30">
      <c r="B3709" s="1733">
        <v>92348</v>
      </c>
      <c r="C3709" s="2004" t="s">
        <v>1028</v>
      </c>
      <c r="D3709" s="2003" t="s">
        <v>29</v>
      </c>
      <c r="E3709" s="2005">
        <f t="shared" si="114"/>
        <v>71.81</v>
      </c>
      <c r="F3709" s="2078">
        <f t="shared" si="115"/>
        <v>92348</v>
      </c>
      <c r="G3709" s="1529"/>
      <c r="H3709" s="2005">
        <v>69.09</v>
      </c>
      <c r="I3709" s="2005">
        <v>71.81</v>
      </c>
      <c r="J3709" s="1992"/>
    </row>
    <row r="3710" spans="2:10" ht="30">
      <c r="B3710" s="1734">
        <v>92349</v>
      </c>
      <c r="C3710" s="1994" t="s">
        <v>4143</v>
      </c>
      <c r="D3710" s="1993" t="s">
        <v>29</v>
      </c>
      <c r="E3710" s="2002">
        <f t="shared" si="114"/>
        <v>76.430000000000007</v>
      </c>
      <c r="F3710" s="2078">
        <f t="shared" si="115"/>
        <v>92349</v>
      </c>
      <c r="G3710" s="1529"/>
      <c r="H3710" s="2002">
        <v>73.709999999999994</v>
      </c>
      <c r="I3710" s="2002">
        <v>76.430000000000007</v>
      </c>
      <c r="J3710" s="1992"/>
    </row>
    <row r="3711" spans="2:10" ht="30">
      <c r="B3711" s="1733">
        <v>92350</v>
      </c>
      <c r="C3711" s="2004" t="s">
        <v>1029</v>
      </c>
      <c r="D3711" s="2003" t="s">
        <v>29</v>
      </c>
      <c r="E3711" s="2005">
        <f t="shared" si="114"/>
        <v>61.21</v>
      </c>
      <c r="F3711" s="2078">
        <f t="shared" si="115"/>
        <v>92350</v>
      </c>
      <c r="G3711" s="1529"/>
      <c r="H3711" s="2005">
        <v>57.74</v>
      </c>
      <c r="I3711" s="2005">
        <v>61.21</v>
      </c>
      <c r="J3711" s="1992"/>
    </row>
    <row r="3712" spans="2:10" ht="30">
      <c r="B3712" s="1734">
        <v>92351</v>
      </c>
      <c r="C3712" s="1994" t="s">
        <v>1030</v>
      </c>
      <c r="D3712" s="1993" t="s">
        <v>29</v>
      </c>
      <c r="E3712" s="2002">
        <f t="shared" si="114"/>
        <v>60.05</v>
      </c>
      <c r="F3712" s="2078">
        <f t="shared" si="115"/>
        <v>92351</v>
      </c>
      <c r="G3712" s="1529"/>
      <c r="H3712" s="2002">
        <v>56.58</v>
      </c>
      <c r="I3712" s="2002">
        <v>60.05</v>
      </c>
      <c r="J3712" s="1992"/>
    </row>
    <row r="3713" spans="2:10" ht="30">
      <c r="B3713" s="1733">
        <v>92352</v>
      </c>
      <c r="C3713" s="2004" t="s">
        <v>4144</v>
      </c>
      <c r="D3713" s="2003" t="s">
        <v>29</v>
      </c>
      <c r="E3713" s="2005">
        <f t="shared" si="114"/>
        <v>88.94</v>
      </c>
      <c r="F3713" s="2078">
        <f t="shared" si="115"/>
        <v>92352</v>
      </c>
      <c r="G3713" s="1529"/>
      <c r="H3713" s="2005">
        <v>85.17</v>
      </c>
      <c r="I3713" s="2005">
        <v>88.94</v>
      </c>
      <c r="J3713" s="1992"/>
    </row>
    <row r="3714" spans="2:10" ht="30">
      <c r="B3714" s="1734">
        <v>92353</v>
      </c>
      <c r="C3714" s="1994" t="s">
        <v>4145</v>
      </c>
      <c r="D3714" s="1993" t="s">
        <v>29</v>
      </c>
      <c r="E3714" s="2002">
        <f t="shared" si="114"/>
        <v>83.86</v>
      </c>
      <c r="F3714" s="2078">
        <f t="shared" si="115"/>
        <v>92353</v>
      </c>
      <c r="G3714" s="1529"/>
      <c r="H3714" s="2002">
        <v>80.09</v>
      </c>
      <c r="I3714" s="2002">
        <v>83.86</v>
      </c>
      <c r="J3714" s="1992"/>
    </row>
    <row r="3715" spans="2:10" ht="30">
      <c r="B3715" s="1733">
        <v>92354</v>
      </c>
      <c r="C3715" s="2004" t="s">
        <v>1031</v>
      </c>
      <c r="D3715" s="2003" t="s">
        <v>29</v>
      </c>
      <c r="E3715" s="2005">
        <f t="shared" ref="E3715:E3778" si="116">IF($K$2=$H$1,H3715,I3715)</f>
        <v>115.61</v>
      </c>
      <c r="F3715" s="2078">
        <f t="shared" ref="F3715:F3778" si="117">IF(LEN($B3715)=7,CONCATENATE(MID($B3715,1,6),"00",RIGHT($B3715,1)),IF(LEN($B3715)=8,CONCATENATE(MID($B3715,1,6),"0",RIGHT($B3715,2)),$B3715))</f>
        <v>92354</v>
      </c>
      <c r="G3715" s="1529"/>
      <c r="H3715" s="2005">
        <v>111.53</v>
      </c>
      <c r="I3715" s="2005">
        <v>115.61</v>
      </c>
      <c r="J3715" s="1992"/>
    </row>
    <row r="3716" spans="2:10" ht="30">
      <c r="B3716" s="1734">
        <v>92355</v>
      </c>
      <c r="C3716" s="1994" t="s">
        <v>1032</v>
      </c>
      <c r="D3716" s="1993" t="s">
        <v>29</v>
      </c>
      <c r="E3716" s="2002">
        <f t="shared" si="116"/>
        <v>105.81</v>
      </c>
      <c r="F3716" s="2078">
        <f t="shared" si="117"/>
        <v>92355</v>
      </c>
      <c r="G3716" s="1529"/>
      <c r="H3716" s="2002">
        <v>101.73</v>
      </c>
      <c r="I3716" s="2002">
        <v>105.81</v>
      </c>
      <c r="J3716" s="1992"/>
    </row>
    <row r="3717" spans="2:10" ht="30">
      <c r="B3717" s="1733">
        <v>92356</v>
      </c>
      <c r="C3717" s="2004" t="s">
        <v>1033</v>
      </c>
      <c r="D3717" s="2003" t="s">
        <v>29</v>
      </c>
      <c r="E3717" s="2005">
        <f t="shared" si="116"/>
        <v>80.069999999999993</v>
      </c>
      <c r="F3717" s="2078">
        <f t="shared" si="117"/>
        <v>92356</v>
      </c>
      <c r="G3717" s="1529"/>
      <c r="H3717" s="2005">
        <v>75.44</v>
      </c>
      <c r="I3717" s="2005">
        <v>80.069999999999993</v>
      </c>
      <c r="J3717" s="1992"/>
    </row>
    <row r="3718" spans="2:10" ht="30">
      <c r="B3718" s="1734">
        <v>92357</v>
      </c>
      <c r="C3718" s="1994" t="s">
        <v>1034</v>
      </c>
      <c r="D3718" s="1993" t="s">
        <v>29</v>
      </c>
      <c r="E3718" s="2002">
        <f t="shared" si="116"/>
        <v>114.41</v>
      </c>
      <c r="F3718" s="2078">
        <f t="shared" si="117"/>
        <v>92357</v>
      </c>
      <c r="G3718" s="1529"/>
      <c r="H3718" s="2002">
        <v>109.37</v>
      </c>
      <c r="I3718" s="2002">
        <v>114.41</v>
      </c>
      <c r="J3718" s="1992"/>
    </row>
    <row r="3719" spans="2:10" ht="30">
      <c r="B3719" s="1733">
        <v>92358</v>
      </c>
      <c r="C3719" s="2004" t="s">
        <v>1035</v>
      </c>
      <c r="D3719" s="2003" t="s">
        <v>29</v>
      </c>
      <c r="E3719" s="2005">
        <f t="shared" si="116"/>
        <v>140.18</v>
      </c>
      <c r="F3719" s="2078">
        <f t="shared" si="117"/>
        <v>92358</v>
      </c>
      <c r="G3719" s="1529"/>
      <c r="H3719" s="2005">
        <v>134.74</v>
      </c>
      <c r="I3719" s="2005">
        <v>140.18</v>
      </c>
      <c r="J3719" s="1992"/>
    </row>
    <row r="3720" spans="2:10" ht="30">
      <c r="B3720" s="1734">
        <v>92369</v>
      </c>
      <c r="C3720" s="1994" t="s">
        <v>4146</v>
      </c>
      <c r="D3720" s="1993" t="s">
        <v>29</v>
      </c>
      <c r="E3720" s="2002">
        <f t="shared" si="116"/>
        <v>23.49</v>
      </c>
      <c r="F3720" s="2078">
        <f t="shared" si="117"/>
        <v>92369</v>
      </c>
      <c r="G3720" s="1529"/>
      <c r="H3720" s="2002">
        <v>21.73</v>
      </c>
      <c r="I3720" s="2002">
        <v>23.49</v>
      </c>
      <c r="J3720" s="1992"/>
    </row>
    <row r="3721" spans="2:10" ht="30">
      <c r="B3721" s="1733">
        <v>92370</v>
      </c>
      <c r="C3721" s="2004" t="s">
        <v>4147</v>
      </c>
      <c r="D3721" s="2003" t="s">
        <v>29</v>
      </c>
      <c r="E3721" s="2005">
        <f t="shared" si="116"/>
        <v>24.43</v>
      </c>
      <c r="F3721" s="2078">
        <f t="shared" si="117"/>
        <v>92370</v>
      </c>
      <c r="G3721" s="1529"/>
      <c r="H3721" s="2005">
        <v>22.67</v>
      </c>
      <c r="I3721" s="2005">
        <v>24.43</v>
      </c>
      <c r="J3721" s="1992"/>
    </row>
    <row r="3722" spans="2:10" ht="30">
      <c r="B3722" s="1734">
        <v>92371</v>
      </c>
      <c r="C3722" s="1994" t="s">
        <v>4148</v>
      </c>
      <c r="D3722" s="1993" t="s">
        <v>29</v>
      </c>
      <c r="E3722" s="2002">
        <f t="shared" si="116"/>
        <v>27.85</v>
      </c>
      <c r="F3722" s="2078">
        <f t="shared" si="117"/>
        <v>92371</v>
      </c>
      <c r="G3722" s="1529"/>
      <c r="H3722" s="2002">
        <v>25.93</v>
      </c>
      <c r="I3722" s="2002">
        <v>27.85</v>
      </c>
      <c r="J3722" s="1992"/>
    </row>
    <row r="3723" spans="2:10" ht="30">
      <c r="B3723" s="1733">
        <v>92372</v>
      </c>
      <c r="C3723" s="2004" t="s">
        <v>4149</v>
      </c>
      <c r="D3723" s="2003" t="s">
        <v>29</v>
      </c>
      <c r="E3723" s="2005">
        <f t="shared" si="116"/>
        <v>28.72</v>
      </c>
      <c r="F3723" s="2078">
        <f t="shared" si="117"/>
        <v>92372</v>
      </c>
      <c r="G3723" s="1529"/>
      <c r="H3723" s="2005">
        <v>26.8</v>
      </c>
      <c r="I3723" s="2005">
        <v>28.72</v>
      </c>
      <c r="J3723" s="1992"/>
    </row>
    <row r="3724" spans="2:10" ht="30">
      <c r="B3724" s="1734">
        <v>92373</v>
      </c>
      <c r="C3724" s="1994" t="s">
        <v>4150</v>
      </c>
      <c r="D3724" s="1993" t="s">
        <v>29</v>
      </c>
      <c r="E3724" s="2002">
        <f t="shared" si="116"/>
        <v>32.46</v>
      </c>
      <c r="F3724" s="2078">
        <f t="shared" si="117"/>
        <v>92373</v>
      </c>
      <c r="G3724" s="1529"/>
      <c r="H3724" s="2002">
        <v>30.37</v>
      </c>
      <c r="I3724" s="2002">
        <v>32.46</v>
      </c>
      <c r="J3724" s="1992"/>
    </row>
    <row r="3725" spans="2:10" ht="30">
      <c r="B3725" s="1733">
        <v>92374</v>
      </c>
      <c r="C3725" s="2004" t="s">
        <v>4151</v>
      </c>
      <c r="D3725" s="2003" t="s">
        <v>29</v>
      </c>
      <c r="E3725" s="2005">
        <f t="shared" si="116"/>
        <v>32.630000000000003</v>
      </c>
      <c r="F3725" s="2078">
        <f t="shared" si="117"/>
        <v>92374</v>
      </c>
      <c r="G3725" s="1529"/>
      <c r="H3725" s="2005">
        <v>30.54</v>
      </c>
      <c r="I3725" s="2005">
        <v>32.630000000000003</v>
      </c>
      <c r="J3725" s="1992"/>
    </row>
    <row r="3726" spans="2:10" ht="30">
      <c r="B3726" s="1734">
        <v>92375</v>
      </c>
      <c r="C3726" s="1994" t="s">
        <v>4152</v>
      </c>
      <c r="D3726" s="1993" t="s">
        <v>29</v>
      </c>
      <c r="E3726" s="2002">
        <f t="shared" si="116"/>
        <v>41.1</v>
      </c>
      <c r="F3726" s="2078">
        <f t="shared" si="117"/>
        <v>92375</v>
      </c>
      <c r="G3726" s="1529"/>
      <c r="H3726" s="2002">
        <v>38.78</v>
      </c>
      <c r="I3726" s="2002">
        <v>41.1</v>
      </c>
      <c r="J3726" s="1992"/>
    </row>
    <row r="3727" spans="2:10" ht="30">
      <c r="B3727" s="1733">
        <v>92376</v>
      </c>
      <c r="C3727" s="2004" t="s">
        <v>4153</v>
      </c>
      <c r="D3727" s="2003" t="s">
        <v>29</v>
      </c>
      <c r="E3727" s="2005">
        <f t="shared" si="116"/>
        <v>41.09</v>
      </c>
      <c r="F3727" s="2078">
        <f t="shared" si="117"/>
        <v>92376</v>
      </c>
      <c r="G3727" s="1529"/>
      <c r="H3727" s="2005">
        <v>38.770000000000003</v>
      </c>
      <c r="I3727" s="2005">
        <v>41.09</v>
      </c>
      <c r="J3727" s="1992"/>
    </row>
    <row r="3728" spans="2:10" ht="30">
      <c r="B3728" s="1734">
        <v>92377</v>
      </c>
      <c r="C3728" s="1994" t="s">
        <v>4154</v>
      </c>
      <c r="D3728" s="1993" t="s">
        <v>29</v>
      </c>
      <c r="E3728" s="2002">
        <f t="shared" si="116"/>
        <v>53.89</v>
      </c>
      <c r="F3728" s="2078">
        <f t="shared" si="117"/>
        <v>92377</v>
      </c>
      <c r="G3728" s="1529"/>
      <c r="H3728" s="2002">
        <v>51.26</v>
      </c>
      <c r="I3728" s="2002">
        <v>53.89</v>
      </c>
      <c r="J3728" s="1992"/>
    </row>
    <row r="3729" spans="2:10" ht="30">
      <c r="B3729" s="1733">
        <v>92378</v>
      </c>
      <c r="C3729" s="2004" t="s">
        <v>4155</v>
      </c>
      <c r="D3729" s="2003" t="s">
        <v>29</v>
      </c>
      <c r="E3729" s="2005">
        <f t="shared" si="116"/>
        <v>59.09</v>
      </c>
      <c r="F3729" s="2078">
        <f t="shared" si="117"/>
        <v>92378</v>
      </c>
      <c r="G3729" s="1529"/>
      <c r="H3729" s="2005">
        <v>56.46</v>
      </c>
      <c r="I3729" s="2005">
        <v>59.09</v>
      </c>
      <c r="J3729" s="1992"/>
    </row>
    <row r="3730" spans="2:10" ht="30">
      <c r="B3730" s="1734">
        <v>92379</v>
      </c>
      <c r="C3730" s="1994" t="s">
        <v>4156</v>
      </c>
      <c r="D3730" s="1993" t="s">
        <v>29</v>
      </c>
      <c r="E3730" s="2002">
        <f t="shared" si="116"/>
        <v>74.31</v>
      </c>
      <c r="F3730" s="2078">
        <f t="shared" si="117"/>
        <v>92379</v>
      </c>
      <c r="G3730" s="1529"/>
      <c r="H3730" s="2002">
        <v>71.34</v>
      </c>
      <c r="I3730" s="2002">
        <v>74.31</v>
      </c>
      <c r="J3730" s="1992"/>
    </row>
    <row r="3731" spans="2:10" ht="30">
      <c r="B3731" s="1733">
        <v>92380</v>
      </c>
      <c r="C3731" s="2004" t="s">
        <v>4157</v>
      </c>
      <c r="D3731" s="2003" t="s">
        <v>29</v>
      </c>
      <c r="E3731" s="2005">
        <f t="shared" si="116"/>
        <v>78.930000000000007</v>
      </c>
      <c r="F3731" s="2078">
        <f t="shared" si="117"/>
        <v>92380</v>
      </c>
      <c r="G3731" s="1529"/>
      <c r="H3731" s="2005">
        <v>75.959999999999994</v>
      </c>
      <c r="I3731" s="2005">
        <v>78.930000000000007</v>
      </c>
      <c r="J3731" s="1992"/>
    </row>
    <row r="3732" spans="2:10" ht="30">
      <c r="B3732" s="1734">
        <v>92381</v>
      </c>
      <c r="C3732" s="1994" t="s">
        <v>4158</v>
      </c>
      <c r="D3732" s="1993" t="s">
        <v>29</v>
      </c>
      <c r="E3732" s="2002">
        <f t="shared" si="116"/>
        <v>35.479999999999997</v>
      </c>
      <c r="F3732" s="2078">
        <f t="shared" si="117"/>
        <v>92381</v>
      </c>
      <c r="G3732" s="1529"/>
      <c r="H3732" s="2002">
        <v>32.840000000000003</v>
      </c>
      <c r="I3732" s="2002">
        <v>35.479999999999997</v>
      </c>
      <c r="J3732" s="1992"/>
    </row>
    <row r="3733" spans="2:10" ht="30">
      <c r="B3733" s="1733">
        <v>92382</v>
      </c>
      <c r="C3733" s="2004" t="s">
        <v>4159</v>
      </c>
      <c r="D3733" s="2003" t="s">
        <v>29</v>
      </c>
      <c r="E3733" s="2005">
        <f t="shared" si="116"/>
        <v>34.24</v>
      </c>
      <c r="F3733" s="2078">
        <f t="shared" si="117"/>
        <v>92382</v>
      </c>
      <c r="G3733" s="1529"/>
      <c r="H3733" s="2005">
        <v>31.6</v>
      </c>
      <c r="I3733" s="2005">
        <v>34.24</v>
      </c>
      <c r="J3733" s="1992"/>
    </row>
    <row r="3734" spans="2:10" ht="30">
      <c r="B3734" s="1734">
        <v>92383</v>
      </c>
      <c r="C3734" s="1994" t="s">
        <v>4160</v>
      </c>
      <c r="D3734" s="1993" t="s">
        <v>29</v>
      </c>
      <c r="E3734" s="2002">
        <f t="shared" si="116"/>
        <v>43.52</v>
      </c>
      <c r="F3734" s="2078">
        <f t="shared" si="117"/>
        <v>92383</v>
      </c>
      <c r="G3734" s="1529"/>
      <c r="H3734" s="2002">
        <v>40.659999999999997</v>
      </c>
      <c r="I3734" s="2002">
        <v>43.52</v>
      </c>
      <c r="J3734" s="1992"/>
    </row>
    <row r="3735" spans="2:10" ht="30">
      <c r="B3735" s="1733">
        <v>92384</v>
      </c>
      <c r="C3735" s="2004" t="s">
        <v>4161</v>
      </c>
      <c r="D3735" s="2003" t="s">
        <v>29</v>
      </c>
      <c r="E3735" s="2005">
        <f t="shared" si="116"/>
        <v>41.05</v>
      </c>
      <c r="F3735" s="2078">
        <f t="shared" si="117"/>
        <v>92384</v>
      </c>
      <c r="G3735" s="1529"/>
      <c r="H3735" s="2005">
        <v>38.19</v>
      </c>
      <c r="I3735" s="2005">
        <v>41.05</v>
      </c>
      <c r="J3735" s="1992"/>
    </row>
    <row r="3736" spans="2:10" ht="30">
      <c r="B3736" s="1734">
        <v>92385</v>
      </c>
      <c r="C3736" s="1994" t="s">
        <v>4162</v>
      </c>
      <c r="D3736" s="1993" t="s">
        <v>29</v>
      </c>
      <c r="E3736" s="2002">
        <f t="shared" si="116"/>
        <v>49.49</v>
      </c>
      <c r="F3736" s="2078">
        <f t="shared" si="117"/>
        <v>92385</v>
      </c>
      <c r="G3736" s="1529"/>
      <c r="H3736" s="2002">
        <v>46.36</v>
      </c>
      <c r="I3736" s="2002">
        <v>49.49</v>
      </c>
      <c r="J3736" s="1992"/>
    </row>
    <row r="3737" spans="2:10" ht="30">
      <c r="B3737" s="1733">
        <v>92386</v>
      </c>
      <c r="C3737" s="2004" t="s">
        <v>4163</v>
      </c>
      <c r="D3737" s="2003" t="s">
        <v>29</v>
      </c>
      <c r="E3737" s="2005">
        <f t="shared" si="116"/>
        <v>47.79</v>
      </c>
      <c r="F3737" s="2078">
        <f t="shared" si="117"/>
        <v>92386</v>
      </c>
      <c r="G3737" s="1529"/>
      <c r="H3737" s="2005">
        <v>44.66</v>
      </c>
      <c r="I3737" s="2005">
        <v>47.79</v>
      </c>
      <c r="J3737" s="1992"/>
    </row>
    <row r="3738" spans="2:10" ht="30">
      <c r="B3738" s="1734">
        <v>92387</v>
      </c>
      <c r="C3738" s="1994" t="s">
        <v>4164</v>
      </c>
      <c r="D3738" s="1993" t="s">
        <v>29</v>
      </c>
      <c r="E3738" s="2002">
        <f t="shared" si="116"/>
        <v>61.14</v>
      </c>
      <c r="F3738" s="2078">
        <f t="shared" si="117"/>
        <v>92387</v>
      </c>
      <c r="G3738" s="1529"/>
      <c r="H3738" s="2002">
        <v>57.68</v>
      </c>
      <c r="I3738" s="2002">
        <v>61.14</v>
      </c>
      <c r="J3738" s="1992"/>
    </row>
    <row r="3739" spans="2:10" ht="30">
      <c r="B3739" s="1733">
        <v>92388</v>
      </c>
      <c r="C3739" s="2004" t="s">
        <v>4165</v>
      </c>
      <c r="D3739" s="2003" t="s">
        <v>29</v>
      </c>
      <c r="E3739" s="2005">
        <f t="shared" si="116"/>
        <v>59.98</v>
      </c>
      <c r="F3739" s="2078">
        <f t="shared" si="117"/>
        <v>92388</v>
      </c>
      <c r="G3739" s="1529"/>
      <c r="H3739" s="2005">
        <v>56.52</v>
      </c>
      <c r="I3739" s="2005">
        <v>59.98</v>
      </c>
      <c r="J3739" s="1992"/>
    </row>
    <row r="3740" spans="2:10" ht="30">
      <c r="B3740" s="1734">
        <v>92389</v>
      </c>
      <c r="C3740" s="1994" t="s">
        <v>4166</v>
      </c>
      <c r="D3740" s="1993" t="s">
        <v>29</v>
      </c>
      <c r="E3740" s="2002">
        <f t="shared" si="116"/>
        <v>90.79</v>
      </c>
      <c r="F3740" s="2078">
        <f t="shared" si="117"/>
        <v>92389</v>
      </c>
      <c r="G3740" s="1529"/>
      <c r="H3740" s="2002">
        <v>86.83</v>
      </c>
      <c r="I3740" s="2002">
        <v>90.79</v>
      </c>
      <c r="J3740" s="1992"/>
    </row>
    <row r="3741" spans="2:10" ht="30">
      <c r="B3741" s="1733">
        <v>92390</v>
      </c>
      <c r="C3741" s="2004" t="s">
        <v>4167</v>
      </c>
      <c r="D3741" s="2003" t="s">
        <v>29</v>
      </c>
      <c r="E3741" s="2005">
        <f t="shared" si="116"/>
        <v>85.71</v>
      </c>
      <c r="F3741" s="2078">
        <f t="shared" si="117"/>
        <v>92390</v>
      </c>
      <c r="G3741" s="1529"/>
      <c r="H3741" s="2005">
        <v>81.75</v>
      </c>
      <c r="I3741" s="2005">
        <v>85.71</v>
      </c>
      <c r="J3741" s="1992"/>
    </row>
    <row r="3742" spans="2:10" ht="30">
      <c r="B3742" s="1734">
        <v>92635</v>
      </c>
      <c r="C3742" s="1994" t="s">
        <v>4168</v>
      </c>
      <c r="D3742" s="1993" t="s">
        <v>29</v>
      </c>
      <c r="E3742" s="2002">
        <f t="shared" si="116"/>
        <v>119.36</v>
      </c>
      <c r="F3742" s="2078">
        <f t="shared" si="117"/>
        <v>92635</v>
      </c>
      <c r="G3742" s="1529"/>
      <c r="H3742" s="2002">
        <v>114.9</v>
      </c>
      <c r="I3742" s="2002">
        <v>119.36</v>
      </c>
      <c r="J3742" s="1992"/>
    </row>
    <row r="3743" spans="2:10" ht="30">
      <c r="B3743" s="1733">
        <v>92636</v>
      </c>
      <c r="C3743" s="2004" t="s">
        <v>4169</v>
      </c>
      <c r="D3743" s="2003" t="s">
        <v>29</v>
      </c>
      <c r="E3743" s="2005">
        <f t="shared" si="116"/>
        <v>109.56</v>
      </c>
      <c r="F3743" s="2078">
        <f t="shared" si="117"/>
        <v>92636</v>
      </c>
      <c r="G3743" s="1529"/>
      <c r="H3743" s="2005">
        <v>105.1</v>
      </c>
      <c r="I3743" s="2005">
        <v>109.56</v>
      </c>
      <c r="J3743" s="1992"/>
    </row>
    <row r="3744" spans="2:10" ht="30">
      <c r="B3744" s="1734">
        <v>92637</v>
      </c>
      <c r="C3744" s="1994" t="s">
        <v>4170</v>
      </c>
      <c r="D3744" s="1993" t="s">
        <v>29</v>
      </c>
      <c r="E3744" s="2002">
        <f t="shared" si="116"/>
        <v>46.13</v>
      </c>
      <c r="F3744" s="2078">
        <f t="shared" si="117"/>
        <v>92637</v>
      </c>
      <c r="G3744" s="1529"/>
      <c r="H3744" s="2002">
        <v>42.62</v>
      </c>
      <c r="I3744" s="2002">
        <v>46.13</v>
      </c>
      <c r="J3744" s="1992"/>
    </row>
    <row r="3745" spans="2:10" ht="30">
      <c r="B3745" s="1733">
        <v>92638</v>
      </c>
      <c r="C3745" s="2004" t="s">
        <v>4171</v>
      </c>
      <c r="D3745" s="2003" t="s">
        <v>29</v>
      </c>
      <c r="E3745" s="2005">
        <f t="shared" si="116"/>
        <v>55.07</v>
      </c>
      <c r="F3745" s="2078">
        <f t="shared" si="117"/>
        <v>92638</v>
      </c>
      <c r="G3745" s="1529"/>
      <c r="H3745" s="2005">
        <v>51.24</v>
      </c>
      <c r="I3745" s="2005">
        <v>55.07</v>
      </c>
      <c r="J3745" s="1992"/>
    </row>
    <row r="3746" spans="2:10" ht="30">
      <c r="B3746" s="1734">
        <v>92639</v>
      </c>
      <c r="C3746" s="1994" t="s">
        <v>4172</v>
      </c>
      <c r="D3746" s="1993" t="s">
        <v>29</v>
      </c>
      <c r="E3746" s="2002">
        <f t="shared" si="116"/>
        <v>63.09</v>
      </c>
      <c r="F3746" s="2078">
        <f t="shared" si="117"/>
        <v>92639</v>
      </c>
      <c r="G3746" s="1529"/>
      <c r="H3746" s="2002">
        <v>58.92</v>
      </c>
      <c r="I3746" s="2002">
        <v>63.09</v>
      </c>
      <c r="J3746" s="1992"/>
    </row>
    <row r="3747" spans="2:10" ht="30">
      <c r="B3747" s="1733">
        <v>92640</v>
      </c>
      <c r="C3747" s="2004" t="s">
        <v>4173</v>
      </c>
      <c r="D3747" s="2003" t="s">
        <v>29</v>
      </c>
      <c r="E3747" s="2005">
        <f t="shared" si="116"/>
        <v>79.959999999999994</v>
      </c>
      <c r="F3747" s="2078">
        <f t="shared" si="117"/>
        <v>92640</v>
      </c>
      <c r="G3747" s="1529"/>
      <c r="H3747" s="2005">
        <v>75.349999999999994</v>
      </c>
      <c r="I3747" s="2005">
        <v>79.959999999999994</v>
      </c>
      <c r="J3747" s="1992"/>
    </row>
    <row r="3748" spans="2:10" ht="30">
      <c r="B3748" s="1734">
        <v>92642</v>
      </c>
      <c r="C3748" s="1994" t="s">
        <v>4174</v>
      </c>
      <c r="D3748" s="1993" t="s">
        <v>29</v>
      </c>
      <c r="E3748" s="2002">
        <f t="shared" si="116"/>
        <v>116.82</v>
      </c>
      <c r="F3748" s="2078">
        <f t="shared" si="117"/>
        <v>92642</v>
      </c>
      <c r="G3748" s="1529"/>
      <c r="H3748" s="2002">
        <v>111.54</v>
      </c>
      <c r="I3748" s="2002">
        <v>116.82</v>
      </c>
      <c r="J3748" s="1992"/>
    </row>
    <row r="3749" spans="2:10" ht="30">
      <c r="B3749" s="1733">
        <v>92644</v>
      </c>
      <c r="C3749" s="2004" t="s">
        <v>4175</v>
      </c>
      <c r="D3749" s="2003" t="s">
        <v>29</v>
      </c>
      <c r="E3749" s="2005">
        <f t="shared" si="116"/>
        <v>145.16999999999999</v>
      </c>
      <c r="F3749" s="2078">
        <f t="shared" si="117"/>
        <v>92644</v>
      </c>
      <c r="G3749" s="1529"/>
      <c r="H3749" s="2005">
        <v>139.22</v>
      </c>
      <c r="I3749" s="2005">
        <v>145.16999999999999</v>
      </c>
      <c r="J3749" s="1992"/>
    </row>
    <row r="3750" spans="2:10" ht="30">
      <c r="B3750" s="1734">
        <v>92657</v>
      </c>
      <c r="C3750" s="1994" t="s">
        <v>4176</v>
      </c>
      <c r="D3750" s="1993" t="s">
        <v>29</v>
      </c>
      <c r="E3750" s="2002">
        <f t="shared" si="116"/>
        <v>16.760000000000002</v>
      </c>
      <c r="F3750" s="2078">
        <f t="shared" si="117"/>
        <v>92657</v>
      </c>
      <c r="G3750" s="1529"/>
      <c r="H3750" s="2002">
        <v>15.68</v>
      </c>
      <c r="I3750" s="2002">
        <v>16.760000000000002</v>
      </c>
      <c r="J3750" s="1992"/>
    </row>
    <row r="3751" spans="2:10" ht="30">
      <c r="B3751" s="1733">
        <v>92658</v>
      </c>
      <c r="C3751" s="2004" t="s">
        <v>4177</v>
      </c>
      <c r="D3751" s="2003" t="s">
        <v>29</v>
      </c>
      <c r="E3751" s="2005">
        <f t="shared" si="116"/>
        <v>17.7</v>
      </c>
      <c r="F3751" s="2078">
        <f t="shared" si="117"/>
        <v>92658</v>
      </c>
      <c r="G3751" s="1529"/>
      <c r="H3751" s="2005">
        <v>16.62</v>
      </c>
      <c r="I3751" s="2005">
        <v>17.7</v>
      </c>
      <c r="J3751" s="1992"/>
    </row>
    <row r="3752" spans="2:10" ht="30">
      <c r="B3752" s="1734">
        <v>92659</v>
      </c>
      <c r="C3752" s="1994" t="s">
        <v>4178</v>
      </c>
      <c r="D3752" s="1993" t="s">
        <v>29</v>
      </c>
      <c r="E3752" s="2002">
        <f t="shared" si="116"/>
        <v>20.2</v>
      </c>
      <c r="F3752" s="2078">
        <f t="shared" si="117"/>
        <v>92659</v>
      </c>
      <c r="G3752" s="1529"/>
      <c r="H3752" s="2002">
        <v>19.05</v>
      </c>
      <c r="I3752" s="2002">
        <v>20.2</v>
      </c>
      <c r="J3752" s="1992"/>
    </row>
    <row r="3753" spans="2:10" ht="30">
      <c r="B3753" s="1733">
        <v>92660</v>
      </c>
      <c r="C3753" s="2004" t="s">
        <v>4179</v>
      </c>
      <c r="D3753" s="2003" t="s">
        <v>29</v>
      </c>
      <c r="E3753" s="2005">
        <f t="shared" si="116"/>
        <v>21.07</v>
      </c>
      <c r="F3753" s="2078">
        <f t="shared" si="117"/>
        <v>92660</v>
      </c>
      <c r="G3753" s="1529"/>
      <c r="H3753" s="2005">
        <v>19.920000000000002</v>
      </c>
      <c r="I3753" s="2005">
        <v>21.07</v>
      </c>
      <c r="J3753" s="1992"/>
    </row>
    <row r="3754" spans="2:10" ht="30">
      <c r="B3754" s="1734">
        <v>92661</v>
      </c>
      <c r="C3754" s="1994" t="s">
        <v>4180</v>
      </c>
      <c r="D3754" s="1993" t="s">
        <v>29</v>
      </c>
      <c r="E3754" s="2002">
        <f t="shared" si="116"/>
        <v>23.74</v>
      </c>
      <c r="F3754" s="2078">
        <f t="shared" si="117"/>
        <v>92661</v>
      </c>
      <c r="G3754" s="1529"/>
      <c r="H3754" s="2002">
        <v>22.53</v>
      </c>
      <c r="I3754" s="2002">
        <v>23.74</v>
      </c>
      <c r="J3754" s="1992"/>
    </row>
    <row r="3755" spans="2:10" ht="30">
      <c r="B3755" s="1733">
        <v>92662</v>
      </c>
      <c r="C3755" s="2004" t="s">
        <v>4181</v>
      </c>
      <c r="D3755" s="2003" t="s">
        <v>29</v>
      </c>
      <c r="E3755" s="2005">
        <f t="shared" si="116"/>
        <v>23.91</v>
      </c>
      <c r="F3755" s="2078">
        <f t="shared" si="117"/>
        <v>92662</v>
      </c>
      <c r="G3755" s="1529"/>
      <c r="H3755" s="2005">
        <v>22.7</v>
      </c>
      <c r="I3755" s="2005">
        <v>23.91</v>
      </c>
      <c r="J3755" s="1992"/>
    </row>
    <row r="3756" spans="2:10" ht="30">
      <c r="B3756" s="1734">
        <v>92663</v>
      </c>
      <c r="C3756" s="1994" t="s">
        <v>4182</v>
      </c>
      <c r="D3756" s="1993" t="s">
        <v>29</v>
      </c>
      <c r="E3756" s="2002">
        <f t="shared" si="116"/>
        <v>31.06</v>
      </c>
      <c r="F3756" s="2078">
        <f t="shared" si="117"/>
        <v>92663</v>
      </c>
      <c r="G3756" s="1529"/>
      <c r="H3756" s="2002">
        <v>29.76</v>
      </c>
      <c r="I3756" s="2002">
        <v>31.06</v>
      </c>
      <c r="J3756" s="1992"/>
    </row>
    <row r="3757" spans="2:10" ht="30">
      <c r="B3757" s="1733">
        <v>92664</v>
      </c>
      <c r="C3757" s="2004" t="s">
        <v>4183</v>
      </c>
      <c r="D3757" s="2003" t="s">
        <v>29</v>
      </c>
      <c r="E3757" s="2005">
        <f t="shared" si="116"/>
        <v>31.05</v>
      </c>
      <c r="F3757" s="2078">
        <f t="shared" si="117"/>
        <v>92664</v>
      </c>
      <c r="G3757" s="1529"/>
      <c r="H3757" s="2005">
        <v>29.75</v>
      </c>
      <c r="I3757" s="2005">
        <v>31.05</v>
      </c>
      <c r="J3757" s="1992"/>
    </row>
    <row r="3758" spans="2:10" ht="30">
      <c r="B3758" s="1734">
        <v>92665</v>
      </c>
      <c r="C3758" s="1994" t="s">
        <v>4184</v>
      </c>
      <c r="D3758" s="1993" t="s">
        <v>29</v>
      </c>
      <c r="E3758" s="2002">
        <f t="shared" si="116"/>
        <v>41.86</v>
      </c>
      <c r="F3758" s="2078">
        <f t="shared" si="117"/>
        <v>92665</v>
      </c>
      <c r="G3758" s="1529"/>
      <c r="H3758" s="2002">
        <v>40.44</v>
      </c>
      <c r="I3758" s="2002">
        <v>41.86</v>
      </c>
      <c r="J3758" s="1992"/>
    </row>
    <row r="3759" spans="2:10" ht="30">
      <c r="B3759" s="1733">
        <v>92666</v>
      </c>
      <c r="C3759" s="2004" t="s">
        <v>4185</v>
      </c>
      <c r="D3759" s="2003" t="s">
        <v>29</v>
      </c>
      <c r="E3759" s="2005">
        <f t="shared" si="116"/>
        <v>47.06</v>
      </c>
      <c r="F3759" s="2078">
        <f t="shared" si="117"/>
        <v>92666</v>
      </c>
      <c r="G3759" s="1529"/>
      <c r="H3759" s="2005">
        <v>45.64</v>
      </c>
      <c r="I3759" s="2005">
        <v>47.06</v>
      </c>
      <c r="J3759" s="1992"/>
    </row>
    <row r="3760" spans="2:10" ht="30">
      <c r="B3760" s="1734">
        <v>92667</v>
      </c>
      <c r="C3760" s="1994" t="s">
        <v>4186</v>
      </c>
      <c r="D3760" s="1993" t="s">
        <v>29</v>
      </c>
      <c r="E3760" s="2002">
        <f t="shared" si="116"/>
        <v>60.32</v>
      </c>
      <c r="F3760" s="2078">
        <f t="shared" si="117"/>
        <v>92667</v>
      </c>
      <c r="G3760" s="1529"/>
      <c r="H3760" s="2002">
        <v>58.76</v>
      </c>
      <c r="I3760" s="2002">
        <v>60.32</v>
      </c>
      <c r="J3760" s="1992"/>
    </row>
    <row r="3761" spans="2:10" ht="30">
      <c r="B3761" s="1733">
        <v>92668</v>
      </c>
      <c r="C3761" s="2004" t="s">
        <v>4187</v>
      </c>
      <c r="D3761" s="2003" t="s">
        <v>29</v>
      </c>
      <c r="E3761" s="2005">
        <f t="shared" si="116"/>
        <v>64.94</v>
      </c>
      <c r="F3761" s="2078">
        <f t="shared" si="117"/>
        <v>92668</v>
      </c>
      <c r="G3761" s="1529"/>
      <c r="H3761" s="2005">
        <v>63.38</v>
      </c>
      <c r="I3761" s="2005">
        <v>64.94</v>
      </c>
      <c r="J3761" s="1992"/>
    </row>
    <row r="3762" spans="2:10" ht="30">
      <c r="B3762" s="1734">
        <v>92669</v>
      </c>
      <c r="C3762" s="1994" t="s">
        <v>4188</v>
      </c>
      <c r="D3762" s="1993" t="s">
        <v>29</v>
      </c>
      <c r="E3762" s="2002">
        <f t="shared" si="116"/>
        <v>25.37</v>
      </c>
      <c r="F3762" s="2078">
        <f t="shared" si="117"/>
        <v>92669</v>
      </c>
      <c r="G3762" s="1529"/>
      <c r="H3762" s="2002">
        <v>23.75</v>
      </c>
      <c r="I3762" s="2002">
        <v>25.37</v>
      </c>
      <c r="J3762" s="1992"/>
    </row>
    <row r="3763" spans="2:10" ht="30">
      <c r="B3763" s="1733">
        <v>92670</v>
      </c>
      <c r="C3763" s="2004" t="s">
        <v>4189</v>
      </c>
      <c r="D3763" s="2003" t="s">
        <v>29</v>
      </c>
      <c r="E3763" s="2005">
        <f t="shared" si="116"/>
        <v>24.13</v>
      </c>
      <c r="F3763" s="2078">
        <f t="shared" si="117"/>
        <v>92670</v>
      </c>
      <c r="G3763" s="1529"/>
      <c r="H3763" s="2005">
        <v>22.51</v>
      </c>
      <c r="I3763" s="2005">
        <v>24.13</v>
      </c>
      <c r="J3763" s="1992"/>
    </row>
    <row r="3764" spans="2:10" ht="30">
      <c r="B3764" s="1734">
        <v>92671</v>
      </c>
      <c r="C3764" s="1994" t="s">
        <v>4190</v>
      </c>
      <c r="D3764" s="1993" t="s">
        <v>29</v>
      </c>
      <c r="E3764" s="2002">
        <f t="shared" si="116"/>
        <v>32.07</v>
      </c>
      <c r="F3764" s="2078">
        <f t="shared" si="117"/>
        <v>92671</v>
      </c>
      <c r="G3764" s="1529"/>
      <c r="H3764" s="2002">
        <v>30.36</v>
      </c>
      <c r="I3764" s="2002">
        <v>32.07</v>
      </c>
      <c r="J3764" s="1992"/>
    </row>
    <row r="3765" spans="2:10" ht="30">
      <c r="B3765" s="1733">
        <v>92672</v>
      </c>
      <c r="C3765" s="2004" t="s">
        <v>4191</v>
      </c>
      <c r="D3765" s="2003" t="s">
        <v>29</v>
      </c>
      <c r="E3765" s="2005">
        <f t="shared" si="116"/>
        <v>29.6</v>
      </c>
      <c r="F3765" s="2078">
        <f t="shared" si="117"/>
        <v>92672</v>
      </c>
      <c r="G3765" s="1529"/>
      <c r="H3765" s="2005">
        <v>27.89</v>
      </c>
      <c r="I3765" s="2005">
        <v>29.6</v>
      </c>
      <c r="J3765" s="1992"/>
    </row>
    <row r="3766" spans="2:10" ht="30">
      <c r="B3766" s="1734">
        <v>92673</v>
      </c>
      <c r="C3766" s="1994" t="s">
        <v>4192</v>
      </c>
      <c r="D3766" s="1993" t="s">
        <v>29</v>
      </c>
      <c r="E3766" s="2002">
        <f t="shared" si="116"/>
        <v>36.43</v>
      </c>
      <c r="F3766" s="2078">
        <f t="shared" si="117"/>
        <v>92673</v>
      </c>
      <c r="G3766" s="1529"/>
      <c r="H3766" s="2002">
        <v>34.61</v>
      </c>
      <c r="I3766" s="2002">
        <v>36.43</v>
      </c>
      <c r="J3766" s="1992"/>
    </row>
    <row r="3767" spans="2:10" ht="30">
      <c r="B3767" s="1733">
        <v>92674</v>
      </c>
      <c r="C3767" s="2004" t="s">
        <v>4193</v>
      </c>
      <c r="D3767" s="2003" t="s">
        <v>29</v>
      </c>
      <c r="E3767" s="2005">
        <f t="shared" si="116"/>
        <v>34.729999999999997</v>
      </c>
      <c r="F3767" s="2078">
        <f t="shared" si="117"/>
        <v>92674</v>
      </c>
      <c r="G3767" s="1529"/>
      <c r="H3767" s="2005">
        <v>32.909999999999997</v>
      </c>
      <c r="I3767" s="2005">
        <v>34.729999999999997</v>
      </c>
      <c r="J3767" s="1992"/>
    </row>
    <row r="3768" spans="2:10" ht="30">
      <c r="B3768" s="1734">
        <v>92675</v>
      </c>
      <c r="C3768" s="1994" t="s">
        <v>4194</v>
      </c>
      <c r="D3768" s="1993" t="s">
        <v>29</v>
      </c>
      <c r="E3768" s="2002">
        <f t="shared" si="116"/>
        <v>46.12</v>
      </c>
      <c r="F3768" s="2078">
        <f t="shared" si="117"/>
        <v>92675</v>
      </c>
      <c r="G3768" s="1529"/>
      <c r="H3768" s="2002">
        <v>44.17</v>
      </c>
      <c r="I3768" s="2002">
        <v>46.12</v>
      </c>
      <c r="J3768" s="1992"/>
    </row>
    <row r="3769" spans="2:10" ht="30">
      <c r="B3769" s="1733">
        <v>92676</v>
      </c>
      <c r="C3769" s="2004" t="s">
        <v>4195</v>
      </c>
      <c r="D3769" s="2003" t="s">
        <v>29</v>
      </c>
      <c r="E3769" s="2005">
        <f t="shared" si="116"/>
        <v>44.96</v>
      </c>
      <c r="F3769" s="2078">
        <f t="shared" si="117"/>
        <v>92676</v>
      </c>
      <c r="G3769" s="1529"/>
      <c r="H3769" s="2005">
        <v>43.01</v>
      </c>
      <c r="I3769" s="2005">
        <v>44.96</v>
      </c>
      <c r="J3769" s="1992"/>
    </row>
    <row r="3770" spans="2:10" ht="30">
      <c r="B3770" s="1734">
        <v>92677</v>
      </c>
      <c r="C3770" s="1994" t="s">
        <v>4196</v>
      </c>
      <c r="D3770" s="1993" t="s">
        <v>29</v>
      </c>
      <c r="E3770" s="2002">
        <f t="shared" si="116"/>
        <v>72.78</v>
      </c>
      <c r="F3770" s="2078">
        <f t="shared" si="117"/>
        <v>92677</v>
      </c>
      <c r="G3770" s="1529"/>
      <c r="H3770" s="2002">
        <v>70.64</v>
      </c>
      <c r="I3770" s="2002">
        <v>72.78</v>
      </c>
      <c r="J3770" s="1992"/>
    </row>
    <row r="3771" spans="2:10" ht="30">
      <c r="B3771" s="1733">
        <v>92678</v>
      </c>
      <c r="C3771" s="2004" t="s">
        <v>4197</v>
      </c>
      <c r="D3771" s="2003" t="s">
        <v>29</v>
      </c>
      <c r="E3771" s="2005">
        <f t="shared" si="116"/>
        <v>67.7</v>
      </c>
      <c r="F3771" s="2078">
        <f t="shared" si="117"/>
        <v>92678</v>
      </c>
      <c r="G3771" s="1529"/>
      <c r="H3771" s="2005">
        <v>65.56</v>
      </c>
      <c r="I3771" s="2005">
        <v>67.7</v>
      </c>
      <c r="J3771" s="1992"/>
    </row>
    <row r="3772" spans="2:10" ht="30">
      <c r="B3772" s="1734">
        <v>92679</v>
      </c>
      <c r="C3772" s="1994" t="s">
        <v>4198</v>
      </c>
      <c r="D3772" s="1993" t="s">
        <v>29</v>
      </c>
      <c r="E3772" s="2002">
        <f t="shared" si="116"/>
        <v>98.39</v>
      </c>
      <c r="F3772" s="2078">
        <f t="shared" si="117"/>
        <v>92679</v>
      </c>
      <c r="G3772" s="1529"/>
      <c r="H3772" s="2002">
        <v>96.05</v>
      </c>
      <c r="I3772" s="2002">
        <v>98.39</v>
      </c>
      <c r="J3772" s="1992"/>
    </row>
    <row r="3773" spans="2:10" ht="30">
      <c r="B3773" s="1733">
        <v>92680</v>
      </c>
      <c r="C3773" s="2004" t="s">
        <v>4199</v>
      </c>
      <c r="D3773" s="2003" t="s">
        <v>29</v>
      </c>
      <c r="E3773" s="2005">
        <f t="shared" si="116"/>
        <v>88.59</v>
      </c>
      <c r="F3773" s="2078">
        <f t="shared" si="117"/>
        <v>92680</v>
      </c>
      <c r="G3773" s="1529"/>
      <c r="H3773" s="2005">
        <v>86.25</v>
      </c>
      <c r="I3773" s="2005">
        <v>88.59</v>
      </c>
      <c r="J3773" s="1992"/>
    </row>
    <row r="3774" spans="2:10" ht="30">
      <c r="B3774" s="1734">
        <v>92681</v>
      </c>
      <c r="C3774" s="1994" t="s">
        <v>4200</v>
      </c>
      <c r="D3774" s="1993" t="s">
        <v>29</v>
      </c>
      <c r="E3774" s="2002">
        <f t="shared" si="116"/>
        <v>32.65</v>
      </c>
      <c r="F3774" s="2078">
        <f t="shared" si="117"/>
        <v>92681</v>
      </c>
      <c r="G3774" s="1529"/>
      <c r="H3774" s="2002">
        <v>30.49</v>
      </c>
      <c r="I3774" s="2002">
        <v>32.65</v>
      </c>
      <c r="J3774" s="1992"/>
    </row>
    <row r="3775" spans="2:10" ht="30">
      <c r="B3775" s="1733">
        <v>92682</v>
      </c>
      <c r="C3775" s="2004" t="s">
        <v>4201</v>
      </c>
      <c r="D3775" s="2003" t="s">
        <v>29</v>
      </c>
      <c r="E3775" s="2005">
        <f t="shared" si="116"/>
        <v>39.729999999999997</v>
      </c>
      <c r="F3775" s="2078">
        <f t="shared" si="117"/>
        <v>92682</v>
      </c>
      <c r="G3775" s="1529"/>
      <c r="H3775" s="2005">
        <v>37.450000000000003</v>
      </c>
      <c r="I3775" s="2005">
        <v>39.729999999999997</v>
      </c>
      <c r="J3775" s="1992"/>
    </row>
    <row r="3776" spans="2:10" ht="30">
      <c r="B3776" s="1734">
        <v>92683</v>
      </c>
      <c r="C3776" s="1994" t="s">
        <v>4202</v>
      </c>
      <c r="D3776" s="1993" t="s">
        <v>29</v>
      </c>
      <c r="E3776" s="2002">
        <f t="shared" si="116"/>
        <v>45.69</v>
      </c>
      <c r="F3776" s="2078">
        <f t="shared" si="117"/>
        <v>92683</v>
      </c>
      <c r="G3776" s="1529"/>
      <c r="H3776" s="2002">
        <v>43.27</v>
      </c>
      <c r="I3776" s="2002">
        <v>45.69</v>
      </c>
      <c r="J3776" s="1992"/>
    </row>
    <row r="3777" spans="2:10" ht="30">
      <c r="B3777" s="1733">
        <v>92684</v>
      </c>
      <c r="C3777" s="2004" t="s">
        <v>4203</v>
      </c>
      <c r="D3777" s="2003" t="s">
        <v>29</v>
      </c>
      <c r="E3777" s="2005">
        <f t="shared" si="116"/>
        <v>59.93</v>
      </c>
      <c r="F3777" s="2078">
        <f t="shared" si="117"/>
        <v>92684</v>
      </c>
      <c r="G3777" s="1529"/>
      <c r="H3777" s="2005">
        <v>57.33</v>
      </c>
      <c r="I3777" s="2005">
        <v>59.93</v>
      </c>
      <c r="J3777" s="1992"/>
    </row>
    <row r="3778" spans="2:10" ht="30">
      <c r="B3778" s="1734">
        <v>92685</v>
      </c>
      <c r="C3778" s="1994" t="s">
        <v>4204</v>
      </c>
      <c r="D3778" s="1993" t="s">
        <v>29</v>
      </c>
      <c r="E3778" s="2002">
        <f t="shared" si="116"/>
        <v>92.83</v>
      </c>
      <c r="F3778" s="2078">
        <f t="shared" si="117"/>
        <v>92685</v>
      </c>
      <c r="G3778" s="1529"/>
      <c r="H3778" s="2002">
        <v>89.97</v>
      </c>
      <c r="I3778" s="2002">
        <v>92.83</v>
      </c>
      <c r="J3778" s="1992"/>
    </row>
    <row r="3779" spans="2:10" ht="30">
      <c r="B3779" s="1733">
        <v>92686</v>
      </c>
      <c r="C3779" s="2004" t="s">
        <v>4205</v>
      </c>
      <c r="D3779" s="2003" t="s">
        <v>29</v>
      </c>
      <c r="E3779" s="2005">
        <f t="shared" ref="E3779:E3842" si="118">IF($K$2=$H$1,H3779,I3779)</f>
        <v>117.19</v>
      </c>
      <c r="F3779" s="2078">
        <f t="shared" ref="F3779:F3842" si="119">IF(LEN($B3779)=7,CONCATENATE(MID($B3779,1,6),"00",RIGHT($B3779,1)),IF(LEN($B3779)=8,CONCATENATE(MID($B3779,1,6),"0",RIGHT($B3779,2)),$B3779))</f>
        <v>92686</v>
      </c>
      <c r="G3779" s="1529"/>
      <c r="H3779" s="2005">
        <v>114.07</v>
      </c>
      <c r="I3779" s="2005">
        <v>117.19</v>
      </c>
      <c r="J3779" s="1992"/>
    </row>
    <row r="3780" spans="2:10" ht="30">
      <c r="B3780" s="1734">
        <v>92692</v>
      </c>
      <c r="C3780" s="1994" t="s">
        <v>4206</v>
      </c>
      <c r="D3780" s="1993" t="s">
        <v>29</v>
      </c>
      <c r="E3780" s="2002">
        <f t="shared" si="118"/>
        <v>9.1300000000000008</v>
      </c>
      <c r="F3780" s="2078">
        <f t="shared" si="119"/>
        <v>92692</v>
      </c>
      <c r="G3780" s="1529"/>
      <c r="H3780" s="2002">
        <v>8.52</v>
      </c>
      <c r="I3780" s="2002">
        <v>9.1300000000000008</v>
      </c>
      <c r="J3780" s="1992"/>
    </row>
    <row r="3781" spans="2:10" ht="30">
      <c r="B3781" s="1733">
        <v>92693</v>
      </c>
      <c r="C3781" s="2004" t="s">
        <v>1036</v>
      </c>
      <c r="D3781" s="2003" t="s">
        <v>29</v>
      </c>
      <c r="E3781" s="2005">
        <f t="shared" si="118"/>
        <v>9.34</v>
      </c>
      <c r="F3781" s="2078">
        <f t="shared" si="119"/>
        <v>92693</v>
      </c>
      <c r="G3781" s="1529"/>
      <c r="H3781" s="2005">
        <v>8.73</v>
      </c>
      <c r="I3781" s="2005">
        <v>9.34</v>
      </c>
      <c r="J3781" s="1992"/>
    </row>
    <row r="3782" spans="2:10" ht="30">
      <c r="B3782" s="1734">
        <v>92694</v>
      </c>
      <c r="C3782" s="1994" t="s">
        <v>4207</v>
      </c>
      <c r="D3782" s="1993" t="s">
        <v>29</v>
      </c>
      <c r="E3782" s="2002">
        <f t="shared" si="118"/>
        <v>14.71</v>
      </c>
      <c r="F3782" s="2078">
        <f t="shared" si="119"/>
        <v>92694</v>
      </c>
      <c r="G3782" s="1529"/>
      <c r="H3782" s="2002">
        <v>13.65</v>
      </c>
      <c r="I3782" s="2002">
        <v>14.71</v>
      </c>
      <c r="J3782" s="1992"/>
    </row>
    <row r="3783" spans="2:10" ht="30">
      <c r="B3783" s="1733">
        <v>92695</v>
      </c>
      <c r="C3783" s="2004" t="s">
        <v>1037</v>
      </c>
      <c r="D3783" s="2003" t="s">
        <v>29</v>
      </c>
      <c r="E3783" s="2005">
        <f t="shared" si="118"/>
        <v>14.92</v>
      </c>
      <c r="F3783" s="2078">
        <f t="shared" si="119"/>
        <v>92695</v>
      </c>
      <c r="G3783" s="1529"/>
      <c r="H3783" s="2005">
        <v>13.86</v>
      </c>
      <c r="I3783" s="2005">
        <v>14.92</v>
      </c>
      <c r="J3783" s="1992"/>
    </row>
    <row r="3784" spans="2:10" ht="30">
      <c r="B3784" s="1734">
        <v>92696</v>
      </c>
      <c r="C3784" s="1994" t="s">
        <v>1038</v>
      </c>
      <c r="D3784" s="1993" t="s">
        <v>29</v>
      </c>
      <c r="E3784" s="2002">
        <f t="shared" si="118"/>
        <v>23.21</v>
      </c>
      <c r="F3784" s="2078">
        <f t="shared" si="119"/>
        <v>92696</v>
      </c>
      <c r="G3784" s="1529"/>
      <c r="H3784" s="2002">
        <v>21.48</v>
      </c>
      <c r="I3784" s="2002">
        <v>23.21</v>
      </c>
      <c r="J3784" s="1992"/>
    </row>
    <row r="3785" spans="2:10" ht="30">
      <c r="B3785" s="1733">
        <v>92697</v>
      </c>
      <c r="C3785" s="2004" t="s">
        <v>4208</v>
      </c>
      <c r="D3785" s="2003" t="s">
        <v>29</v>
      </c>
      <c r="E3785" s="2005">
        <f t="shared" si="118"/>
        <v>24.15</v>
      </c>
      <c r="F3785" s="2078">
        <f t="shared" si="119"/>
        <v>92697</v>
      </c>
      <c r="G3785" s="1529"/>
      <c r="H3785" s="2005">
        <v>22.42</v>
      </c>
      <c r="I3785" s="2005">
        <v>24.15</v>
      </c>
      <c r="J3785" s="1992"/>
    </row>
    <row r="3786" spans="2:10" ht="30">
      <c r="B3786" s="1734">
        <v>92698</v>
      </c>
      <c r="C3786" s="1994" t="s">
        <v>4209</v>
      </c>
      <c r="D3786" s="1993" t="s">
        <v>29</v>
      </c>
      <c r="E3786" s="2002">
        <f t="shared" si="118"/>
        <v>13.53</v>
      </c>
      <c r="F3786" s="2078">
        <f t="shared" si="119"/>
        <v>92698</v>
      </c>
      <c r="G3786" s="1529"/>
      <c r="H3786" s="2002">
        <v>12.59</v>
      </c>
      <c r="I3786" s="2002">
        <v>13.53</v>
      </c>
      <c r="J3786" s="1992"/>
    </row>
    <row r="3787" spans="2:10" ht="30">
      <c r="B3787" s="1733">
        <v>92699</v>
      </c>
      <c r="C3787" s="2004" t="s">
        <v>4210</v>
      </c>
      <c r="D3787" s="2003" t="s">
        <v>29</v>
      </c>
      <c r="E3787" s="2005">
        <f t="shared" si="118"/>
        <v>12.85</v>
      </c>
      <c r="F3787" s="2078">
        <f t="shared" si="119"/>
        <v>92699</v>
      </c>
      <c r="G3787" s="1529"/>
      <c r="H3787" s="2005">
        <v>11.91</v>
      </c>
      <c r="I3787" s="2005">
        <v>12.85</v>
      </c>
      <c r="J3787" s="1992"/>
    </row>
    <row r="3788" spans="2:10" ht="30">
      <c r="B3788" s="1734">
        <v>92700</v>
      </c>
      <c r="C3788" s="1994" t="s">
        <v>4211</v>
      </c>
      <c r="D3788" s="1993" t="s">
        <v>29</v>
      </c>
      <c r="E3788" s="2002">
        <f t="shared" si="118"/>
        <v>22.27</v>
      </c>
      <c r="F3788" s="2078">
        <f t="shared" si="119"/>
        <v>92700</v>
      </c>
      <c r="G3788" s="1529"/>
      <c r="H3788" s="2002">
        <v>20.67</v>
      </c>
      <c r="I3788" s="2002">
        <v>22.27</v>
      </c>
      <c r="J3788" s="1992"/>
    </row>
    <row r="3789" spans="2:10" ht="30">
      <c r="B3789" s="1733">
        <v>92701</v>
      </c>
      <c r="C3789" s="2004" t="s">
        <v>4212</v>
      </c>
      <c r="D3789" s="2003" t="s">
        <v>29</v>
      </c>
      <c r="E3789" s="2005">
        <f t="shared" si="118"/>
        <v>21.26</v>
      </c>
      <c r="F3789" s="2078">
        <f t="shared" si="119"/>
        <v>92701</v>
      </c>
      <c r="G3789" s="1529"/>
      <c r="H3789" s="2005">
        <v>19.66</v>
      </c>
      <c r="I3789" s="2005">
        <v>21.26</v>
      </c>
      <c r="J3789" s="1992"/>
    </row>
    <row r="3790" spans="2:10" ht="30">
      <c r="B3790" s="1734">
        <v>92702</v>
      </c>
      <c r="C3790" s="1994" t="s">
        <v>4213</v>
      </c>
      <c r="D3790" s="1993" t="s">
        <v>29</v>
      </c>
      <c r="E3790" s="2002">
        <f t="shared" si="118"/>
        <v>35.090000000000003</v>
      </c>
      <c r="F3790" s="2078">
        <f t="shared" si="119"/>
        <v>92702</v>
      </c>
      <c r="G3790" s="1529"/>
      <c r="H3790" s="2002">
        <v>32.49</v>
      </c>
      <c r="I3790" s="2002">
        <v>35.090000000000003</v>
      </c>
      <c r="J3790" s="1992"/>
    </row>
    <row r="3791" spans="2:10" ht="30">
      <c r="B3791" s="1733">
        <v>92703</v>
      </c>
      <c r="C3791" s="2004" t="s">
        <v>4214</v>
      </c>
      <c r="D3791" s="2003" t="s">
        <v>29</v>
      </c>
      <c r="E3791" s="2005">
        <f t="shared" si="118"/>
        <v>33.85</v>
      </c>
      <c r="F3791" s="2078">
        <f t="shared" si="119"/>
        <v>92703</v>
      </c>
      <c r="G3791" s="1529"/>
      <c r="H3791" s="2005">
        <v>31.25</v>
      </c>
      <c r="I3791" s="2005">
        <v>33.85</v>
      </c>
      <c r="J3791" s="1992"/>
    </row>
    <row r="3792" spans="2:10" ht="30">
      <c r="B3792" s="1734">
        <v>92704</v>
      </c>
      <c r="C3792" s="1994" t="s">
        <v>4215</v>
      </c>
      <c r="D3792" s="1993" t="s">
        <v>29</v>
      </c>
      <c r="E3792" s="2002">
        <f t="shared" si="118"/>
        <v>17.28</v>
      </c>
      <c r="F3792" s="2078">
        <f t="shared" si="119"/>
        <v>92704</v>
      </c>
      <c r="G3792" s="1529"/>
      <c r="H3792" s="2002">
        <v>16.05</v>
      </c>
      <c r="I3792" s="2002">
        <v>17.28</v>
      </c>
      <c r="J3792" s="1992"/>
    </row>
    <row r="3793" spans="2:10" ht="30">
      <c r="B3793" s="1733">
        <v>92705</v>
      </c>
      <c r="C3793" s="2004" t="s">
        <v>4216</v>
      </c>
      <c r="D3793" s="2003" t="s">
        <v>29</v>
      </c>
      <c r="E3793" s="2005">
        <f t="shared" si="118"/>
        <v>28.15</v>
      </c>
      <c r="F3793" s="2078">
        <f t="shared" si="119"/>
        <v>92705</v>
      </c>
      <c r="G3793" s="1529"/>
      <c r="H3793" s="2005">
        <v>26.03</v>
      </c>
      <c r="I3793" s="2005">
        <v>28.15</v>
      </c>
      <c r="J3793" s="1992"/>
    </row>
    <row r="3794" spans="2:10" ht="30">
      <c r="B3794" s="1734">
        <v>92706</v>
      </c>
      <c r="C3794" s="1994" t="s">
        <v>1039</v>
      </c>
      <c r="D3794" s="1993" t="s">
        <v>29</v>
      </c>
      <c r="E3794" s="2002">
        <f t="shared" si="118"/>
        <v>45.6</v>
      </c>
      <c r="F3794" s="2078">
        <f t="shared" si="119"/>
        <v>92706</v>
      </c>
      <c r="G3794" s="1529"/>
      <c r="H3794" s="2002">
        <v>42.14</v>
      </c>
      <c r="I3794" s="2002">
        <v>45.6</v>
      </c>
      <c r="J3794" s="1992"/>
    </row>
    <row r="3795" spans="2:10" ht="30">
      <c r="B3795" s="1733">
        <v>92889</v>
      </c>
      <c r="C3795" s="2004" t="s">
        <v>1040</v>
      </c>
      <c r="D3795" s="2003" t="s">
        <v>29</v>
      </c>
      <c r="E3795" s="2005">
        <f t="shared" si="118"/>
        <v>74.87</v>
      </c>
      <c r="F3795" s="2078">
        <f t="shared" si="119"/>
        <v>92889</v>
      </c>
      <c r="G3795" s="1529"/>
      <c r="H3795" s="2005">
        <v>72.55</v>
      </c>
      <c r="I3795" s="2005">
        <v>74.87</v>
      </c>
      <c r="J3795" s="1992"/>
    </row>
    <row r="3796" spans="2:10" ht="30">
      <c r="B3796" s="1734">
        <v>92890</v>
      </c>
      <c r="C3796" s="1994" t="s">
        <v>4217</v>
      </c>
      <c r="D3796" s="1993" t="s">
        <v>29</v>
      </c>
      <c r="E3796" s="2002">
        <f t="shared" si="118"/>
        <v>110.7</v>
      </c>
      <c r="F3796" s="2078">
        <f t="shared" si="119"/>
        <v>92890</v>
      </c>
      <c r="G3796" s="1529"/>
      <c r="H3796" s="2002">
        <v>108.19</v>
      </c>
      <c r="I3796" s="2002">
        <v>110.7</v>
      </c>
      <c r="J3796" s="1992"/>
    </row>
    <row r="3797" spans="2:10" ht="30">
      <c r="B3797" s="1733">
        <v>92891</v>
      </c>
      <c r="C3797" s="2004" t="s">
        <v>1041</v>
      </c>
      <c r="D3797" s="2003" t="s">
        <v>29</v>
      </c>
      <c r="E3797" s="2005">
        <f t="shared" si="118"/>
        <v>159.57</v>
      </c>
      <c r="F3797" s="2078">
        <f t="shared" si="119"/>
        <v>92891</v>
      </c>
      <c r="G3797" s="1529"/>
      <c r="H3797" s="2005">
        <v>156.85</v>
      </c>
      <c r="I3797" s="2005">
        <v>159.57</v>
      </c>
      <c r="J3797" s="1992"/>
    </row>
    <row r="3798" spans="2:10" ht="30">
      <c r="B3798" s="1734">
        <v>92892</v>
      </c>
      <c r="C3798" s="1994" t="s">
        <v>4218</v>
      </c>
      <c r="D3798" s="1993" t="s">
        <v>29</v>
      </c>
      <c r="E3798" s="2002">
        <f t="shared" si="118"/>
        <v>34.47</v>
      </c>
      <c r="F3798" s="2078">
        <f t="shared" si="119"/>
        <v>92892</v>
      </c>
      <c r="G3798" s="1529"/>
      <c r="H3798" s="2002">
        <v>32.71</v>
      </c>
      <c r="I3798" s="2002">
        <v>34.47</v>
      </c>
      <c r="J3798" s="1992"/>
    </row>
    <row r="3799" spans="2:10" ht="30">
      <c r="B3799" s="1733">
        <v>92893</v>
      </c>
      <c r="C3799" s="2004" t="s">
        <v>4219</v>
      </c>
      <c r="D3799" s="2003" t="s">
        <v>29</v>
      </c>
      <c r="E3799" s="2005">
        <f t="shared" si="118"/>
        <v>47.39</v>
      </c>
      <c r="F3799" s="2078">
        <f t="shared" si="119"/>
        <v>92893</v>
      </c>
      <c r="G3799" s="1529"/>
      <c r="H3799" s="2005">
        <v>45.47</v>
      </c>
      <c r="I3799" s="2005">
        <v>47.39</v>
      </c>
      <c r="J3799" s="1992"/>
    </row>
    <row r="3800" spans="2:10" ht="30">
      <c r="B3800" s="1734">
        <v>92894</v>
      </c>
      <c r="C3800" s="1994" t="s">
        <v>4220</v>
      </c>
      <c r="D3800" s="1993" t="s">
        <v>29</v>
      </c>
      <c r="E3800" s="2002">
        <f t="shared" si="118"/>
        <v>56.06</v>
      </c>
      <c r="F3800" s="2078">
        <f t="shared" si="119"/>
        <v>92894</v>
      </c>
      <c r="G3800" s="1529"/>
      <c r="H3800" s="2002">
        <v>53.97</v>
      </c>
      <c r="I3800" s="2002">
        <v>56.06</v>
      </c>
      <c r="J3800" s="1992"/>
    </row>
    <row r="3801" spans="2:10" ht="30">
      <c r="B3801" s="1733">
        <v>92895</v>
      </c>
      <c r="C3801" s="2004" t="s">
        <v>4221</v>
      </c>
      <c r="D3801" s="2003" t="s">
        <v>29</v>
      </c>
      <c r="E3801" s="2005">
        <f t="shared" si="118"/>
        <v>74.83</v>
      </c>
      <c r="F3801" s="2078">
        <f t="shared" si="119"/>
        <v>92895</v>
      </c>
      <c r="G3801" s="1529"/>
      <c r="H3801" s="2005">
        <v>72.510000000000005</v>
      </c>
      <c r="I3801" s="2005">
        <v>74.83</v>
      </c>
      <c r="J3801" s="1992"/>
    </row>
    <row r="3802" spans="2:10" ht="30">
      <c r="B3802" s="1734">
        <v>92896</v>
      </c>
      <c r="C3802" s="1994" t="s">
        <v>4222</v>
      </c>
      <c r="D3802" s="1993" t="s">
        <v>29</v>
      </c>
      <c r="E3802" s="2002">
        <f t="shared" si="118"/>
        <v>111.91</v>
      </c>
      <c r="F3802" s="2078">
        <f t="shared" si="119"/>
        <v>92896</v>
      </c>
      <c r="G3802" s="1529"/>
      <c r="H3802" s="2002">
        <v>109.28</v>
      </c>
      <c r="I3802" s="2002">
        <v>111.91</v>
      </c>
      <c r="J3802" s="1992"/>
    </row>
    <row r="3803" spans="2:10" ht="30">
      <c r="B3803" s="1733">
        <v>92897</v>
      </c>
      <c r="C3803" s="2004" t="s">
        <v>4223</v>
      </c>
      <c r="D3803" s="2003" t="s">
        <v>29</v>
      </c>
      <c r="E3803" s="2005">
        <f t="shared" si="118"/>
        <v>162.07</v>
      </c>
      <c r="F3803" s="2078">
        <f t="shared" si="119"/>
        <v>92897</v>
      </c>
      <c r="G3803" s="1529"/>
      <c r="H3803" s="2005">
        <v>159.1</v>
      </c>
      <c r="I3803" s="2005">
        <v>162.07</v>
      </c>
      <c r="J3803" s="1992"/>
    </row>
    <row r="3804" spans="2:10" ht="30">
      <c r="B3804" s="1734">
        <v>92898</v>
      </c>
      <c r="C3804" s="1994" t="s">
        <v>4224</v>
      </c>
      <c r="D3804" s="1993" t="s">
        <v>29</v>
      </c>
      <c r="E3804" s="2002">
        <f t="shared" si="118"/>
        <v>27.74</v>
      </c>
      <c r="F3804" s="2078">
        <f t="shared" si="119"/>
        <v>92898</v>
      </c>
      <c r="G3804" s="1529"/>
      <c r="H3804" s="2002">
        <v>26.66</v>
      </c>
      <c r="I3804" s="2002">
        <v>27.74</v>
      </c>
      <c r="J3804" s="1992"/>
    </row>
    <row r="3805" spans="2:10" ht="30">
      <c r="B3805" s="1733">
        <v>92899</v>
      </c>
      <c r="C3805" s="2004" t="s">
        <v>4225</v>
      </c>
      <c r="D3805" s="2003" t="s">
        <v>29</v>
      </c>
      <c r="E3805" s="2005">
        <f t="shared" si="118"/>
        <v>39.74</v>
      </c>
      <c r="F3805" s="2078">
        <f t="shared" si="119"/>
        <v>92899</v>
      </c>
      <c r="G3805" s="1529"/>
      <c r="H3805" s="2005">
        <v>38.590000000000003</v>
      </c>
      <c r="I3805" s="2005">
        <v>39.74</v>
      </c>
      <c r="J3805" s="1992"/>
    </row>
    <row r="3806" spans="2:10" ht="30">
      <c r="B3806" s="1734">
        <v>92900</v>
      </c>
      <c r="C3806" s="1994" t="s">
        <v>4226</v>
      </c>
      <c r="D3806" s="1993" t="s">
        <v>29</v>
      </c>
      <c r="E3806" s="2002">
        <f t="shared" si="118"/>
        <v>47.34</v>
      </c>
      <c r="F3806" s="2078">
        <f t="shared" si="119"/>
        <v>92900</v>
      </c>
      <c r="G3806" s="1529"/>
      <c r="H3806" s="2002">
        <v>46.13</v>
      </c>
      <c r="I3806" s="2002">
        <v>47.34</v>
      </c>
      <c r="J3806" s="1992"/>
    </row>
    <row r="3807" spans="2:10" ht="30">
      <c r="B3807" s="1733">
        <v>92901</v>
      </c>
      <c r="C3807" s="2004" t="s">
        <v>4227</v>
      </c>
      <c r="D3807" s="2003" t="s">
        <v>29</v>
      </c>
      <c r="E3807" s="2005">
        <f t="shared" si="118"/>
        <v>64.790000000000006</v>
      </c>
      <c r="F3807" s="2078">
        <f t="shared" si="119"/>
        <v>92901</v>
      </c>
      <c r="G3807" s="1529"/>
      <c r="H3807" s="2005">
        <v>63.49</v>
      </c>
      <c r="I3807" s="2005">
        <v>64.790000000000006</v>
      </c>
      <c r="J3807" s="1992"/>
    </row>
    <row r="3808" spans="2:10" ht="30">
      <c r="B3808" s="1734">
        <v>92902</v>
      </c>
      <c r="C3808" s="1994" t="s">
        <v>4228</v>
      </c>
      <c r="D3808" s="1993" t="s">
        <v>29</v>
      </c>
      <c r="E3808" s="2002">
        <f t="shared" si="118"/>
        <v>99.88</v>
      </c>
      <c r="F3808" s="2078">
        <f t="shared" si="119"/>
        <v>92902</v>
      </c>
      <c r="G3808" s="1529"/>
      <c r="H3808" s="2002">
        <v>98.46</v>
      </c>
      <c r="I3808" s="2002">
        <v>99.88</v>
      </c>
      <c r="J3808" s="1992"/>
    </row>
    <row r="3809" spans="2:10" ht="30">
      <c r="B3809" s="1733">
        <v>92903</v>
      </c>
      <c r="C3809" s="2004" t="s">
        <v>4229</v>
      </c>
      <c r="D3809" s="2003" t="s">
        <v>29</v>
      </c>
      <c r="E3809" s="2005">
        <f t="shared" si="118"/>
        <v>148.08000000000001</v>
      </c>
      <c r="F3809" s="2078">
        <f t="shared" si="119"/>
        <v>92903</v>
      </c>
      <c r="G3809" s="1529"/>
      <c r="H3809" s="2005">
        <v>146.52000000000001</v>
      </c>
      <c r="I3809" s="2005">
        <v>148.08000000000001</v>
      </c>
      <c r="J3809" s="1992"/>
    </row>
    <row r="3810" spans="2:10" ht="30">
      <c r="B3810" s="1734">
        <v>92904</v>
      </c>
      <c r="C3810" s="1994" t="s">
        <v>4230</v>
      </c>
      <c r="D3810" s="1993" t="s">
        <v>29</v>
      </c>
      <c r="E3810" s="2002">
        <f t="shared" si="118"/>
        <v>18.559999999999999</v>
      </c>
      <c r="F3810" s="2078">
        <f t="shared" si="119"/>
        <v>92904</v>
      </c>
      <c r="G3810" s="1529"/>
      <c r="H3810" s="2002">
        <v>17.95</v>
      </c>
      <c r="I3810" s="2002">
        <v>18.559999999999999</v>
      </c>
      <c r="J3810" s="1992"/>
    </row>
    <row r="3811" spans="2:10" ht="30">
      <c r="B3811" s="1733">
        <v>92905</v>
      </c>
      <c r="C3811" s="2004" t="s">
        <v>4231</v>
      </c>
      <c r="D3811" s="2003" t="s">
        <v>29</v>
      </c>
      <c r="E3811" s="2005">
        <f t="shared" si="118"/>
        <v>27.01</v>
      </c>
      <c r="F3811" s="2078">
        <f t="shared" si="119"/>
        <v>92905</v>
      </c>
      <c r="G3811" s="1529"/>
      <c r="H3811" s="2005">
        <v>25.95</v>
      </c>
      <c r="I3811" s="2005">
        <v>27.01</v>
      </c>
      <c r="J3811" s="1992"/>
    </row>
    <row r="3812" spans="2:10" ht="30">
      <c r="B3812" s="1734">
        <v>92906</v>
      </c>
      <c r="C3812" s="1994" t="s">
        <v>1042</v>
      </c>
      <c r="D3812" s="1993" t="s">
        <v>29</v>
      </c>
      <c r="E3812" s="2002">
        <f t="shared" si="118"/>
        <v>34.19</v>
      </c>
      <c r="F3812" s="2078">
        <f t="shared" si="119"/>
        <v>92906</v>
      </c>
      <c r="G3812" s="1529"/>
      <c r="H3812" s="2002">
        <v>32.46</v>
      </c>
      <c r="I3812" s="2002">
        <v>34.19</v>
      </c>
      <c r="J3812" s="1992"/>
    </row>
    <row r="3813" spans="2:10" ht="30">
      <c r="B3813" s="1733">
        <v>92907</v>
      </c>
      <c r="C3813" s="2004" t="s">
        <v>7952</v>
      </c>
      <c r="D3813" s="2003" t="s">
        <v>29</v>
      </c>
      <c r="E3813" s="2005">
        <f t="shared" si="118"/>
        <v>43.09</v>
      </c>
      <c r="F3813" s="2078">
        <f t="shared" si="119"/>
        <v>92907</v>
      </c>
      <c r="G3813" s="1529"/>
      <c r="H3813" s="2005">
        <v>40.770000000000003</v>
      </c>
      <c r="I3813" s="2005">
        <v>43.09</v>
      </c>
      <c r="J3813" s="1992"/>
    </row>
    <row r="3814" spans="2:10" ht="30">
      <c r="B3814" s="1734">
        <v>92908</v>
      </c>
      <c r="C3814" s="1994" t="s">
        <v>7953</v>
      </c>
      <c r="D3814" s="1993" t="s">
        <v>29</v>
      </c>
      <c r="E3814" s="2002">
        <f t="shared" si="118"/>
        <v>43.09</v>
      </c>
      <c r="F3814" s="2078">
        <f t="shared" si="119"/>
        <v>92908</v>
      </c>
      <c r="G3814" s="1529"/>
      <c r="H3814" s="2002">
        <v>40.770000000000003</v>
      </c>
      <c r="I3814" s="2002">
        <v>43.09</v>
      </c>
      <c r="J3814" s="1992"/>
    </row>
    <row r="3815" spans="2:10" ht="30">
      <c r="B3815" s="1733">
        <v>92909</v>
      </c>
      <c r="C3815" s="2004" t="s">
        <v>4232</v>
      </c>
      <c r="D3815" s="2003" t="s">
        <v>29</v>
      </c>
      <c r="E3815" s="2005">
        <f t="shared" si="118"/>
        <v>43.09</v>
      </c>
      <c r="F3815" s="2078">
        <f t="shared" si="119"/>
        <v>92909</v>
      </c>
      <c r="G3815" s="1529"/>
      <c r="H3815" s="2005">
        <v>40.770000000000003</v>
      </c>
      <c r="I3815" s="2005">
        <v>43.09</v>
      </c>
      <c r="J3815" s="1992"/>
    </row>
    <row r="3816" spans="2:10" ht="30">
      <c r="B3816" s="1734">
        <v>92910</v>
      </c>
      <c r="C3816" s="1994" t="s">
        <v>7954</v>
      </c>
      <c r="D3816" s="1993" t="s">
        <v>29</v>
      </c>
      <c r="E3816" s="2002">
        <f t="shared" si="118"/>
        <v>60.08</v>
      </c>
      <c r="F3816" s="2078">
        <f t="shared" si="119"/>
        <v>92910</v>
      </c>
      <c r="G3816" s="1529"/>
      <c r="H3816" s="2002">
        <v>57.57</v>
      </c>
      <c r="I3816" s="2002">
        <v>60.08</v>
      </c>
      <c r="J3816" s="1992"/>
    </row>
    <row r="3817" spans="2:10" ht="30">
      <c r="B3817" s="1733">
        <v>92911</v>
      </c>
      <c r="C3817" s="2004" t="s">
        <v>7955</v>
      </c>
      <c r="D3817" s="2003" t="s">
        <v>29</v>
      </c>
      <c r="E3817" s="2005">
        <f t="shared" si="118"/>
        <v>60.08</v>
      </c>
      <c r="F3817" s="2078">
        <f t="shared" si="119"/>
        <v>92911</v>
      </c>
      <c r="G3817" s="1529"/>
      <c r="H3817" s="2005">
        <v>57.57</v>
      </c>
      <c r="I3817" s="2005">
        <v>60.08</v>
      </c>
      <c r="J3817" s="1992"/>
    </row>
    <row r="3818" spans="2:10" ht="30">
      <c r="B3818" s="1734">
        <v>92912</v>
      </c>
      <c r="C3818" s="1994" t="s">
        <v>7956</v>
      </c>
      <c r="D3818" s="1993" t="s">
        <v>29</v>
      </c>
      <c r="E3818" s="2002">
        <f t="shared" si="118"/>
        <v>78.19</v>
      </c>
      <c r="F3818" s="2078">
        <f t="shared" si="119"/>
        <v>92912</v>
      </c>
      <c r="G3818" s="1529"/>
      <c r="H3818" s="2002">
        <v>75.680000000000007</v>
      </c>
      <c r="I3818" s="2002">
        <v>78.19</v>
      </c>
      <c r="J3818" s="1992"/>
    </row>
    <row r="3819" spans="2:10" ht="30">
      <c r="B3819" s="1733">
        <v>92913</v>
      </c>
      <c r="C3819" s="2004" t="s">
        <v>7957</v>
      </c>
      <c r="D3819" s="2003" t="s">
        <v>29</v>
      </c>
      <c r="E3819" s="2005">
        <f t="shared" si="118"/>
        <v>80.260000000000005</v>
      </c>
      <c r="F3819" s="2078">
        <f t="shared" si="119"/>
        <v>92913</v>
      </c>
      <c r="G3819" s="1529"/>
      <c r="H3819" s="2005">
        <v>77.540000000000006</v>
      </c>
      <c r="I3819" s="2005">
        <v>80.260000000000005</v>
      </c>
      <c r="J3819" s="1992"/>
    </row>
    <row r="3820" spans="2:10" ht="30">
      <c r="B3820" s="1734">
        <v>92914</v>
      </c>
      <c r="C3820" s="1994" t="s">
        <v>4233</v>
      </c>
      <c r="D3820" s="1993" t="s">
        <v>29</v>
      </c>
      <c r="E3820" s="2002">
        <f t="shared" si="118"/>
        <v>80.260000000000005</v>
      </c>
      <c r="F3820" s="2078">
        <f t="shared" si="119"/>
        <v>92914</v>
      </c>
      <c r="G3820" s="1529"/>
      <c r="H3820" s="2002">
        <v>77.540000000000006</v>
      </c>
      <c r="I3820" s="2002">
        <v>80.260000000000005</v>
      </c>
      <c r="J3820" s="1992"/>
    </row>
    <row r="3821" spans="2:10" ht="30">
      <c r="B3821" s="1733">
        <v>92918</v>
      </c>
      <c r="C3821" s="2004" t="s">
        <v>4234</v>
      </c>
      <c r="D3821" s="2003" t="s">
        <v>29</v>
      </c>
      <c r="E3821" s="2005">
        <f t="shared" si="118"/>
        <v>24.35</v>
      </c>
      <c r="F3821" s="2078">
        <f t="shared" si="119"/>
        <v>92918</v>
      </c>
      <c r="G3821" s="1529"/>
      <c r="H3821" s="2005">
        <v>22.59</v>
      </c>
      <c r="I3821" s="2005">
        <v>24.35</v>
      </c>
      <c r="J3821" s="1992"/>
    </row>
    <row r="3822" spans="2:10" ht="30">
      <c r="B3822" s="1734">
        <v>92920</v>
      </c>
      <c r="C3822" s="1994" t="s">
        <v>4235</v>
      </c>
      <c r="D3822" s="1993" t="s">
        <v>29</v>
      </c>
      <c r="E3822" s="2002">
        <f t="shared" si="118"/>
        <v>24.48</v>
      </c>
      <c r="F3822" s="2078">
        <f t="shared" si="119"/>
        <v>92920</v>
      </c>
      <c r="G3822" s="1529"/>
      <c r="H3822" s="2002">
        <v>22.72</v>
      </c>
      <c r="I3822" s="2002">
        <v>24.48</v>
      </c>
      <c r="J3822" s="1992"/>
    </row>
    <row r="3823" spans="2:10" ht="30">
      <c r="B3823" s="1733">
        <v>92925</v>
      </c>
      <c r="C3823" s="2004" t="s">
        <v>4236</v>
      </c>
      <c r="D3823" s="2003" t="s">
        <v>29</v>
      </c>
      <c r="E3823" s="2005">
        <f t="shared" si="118"/>
        <v>29.42</v>
      </c>
      <c r="F3823" s="2078">
        <f t="shared" si="119"/>
        <v>92925</v>
      </c>
      <c r="G3823" s="1529"/>
      <c r="H3823" s="2005">
        <v>27.5</v>
      </c>
      <c r="I3823" s="2005">
        <v>29.42</v>
      </c>
      <c r="J3823" s="1992"/>
    </row>
    <row r="3824" spans="2:10" ht="30">
      <c r="B3824" s="1734">
        <v>92926</v>
      </c>
      <c r="C3824" s="1994" t="s">
        <v>4237</v>
      </c>
      <c r="D3824" s="1993" t="s">
        <v>29</v>
      </c>
      <c r="E3824" s="2002">
        <f t="shared" si="118"/>
        <v>29.41</v>
      </c>
      <c r="F3824" s="2078">
        <f t="shared" si="119"/>
        <v>92926</v>
      </c>
      <c r="G3824" s="1529"/>
      <c r="H3824" s="2002">
        <v>27.49</v>
      </c>
      <c r="I3824" s="2002">
        <v>29.41</v>
      </c>
      <c r="J3824" s="1992"/>
    </row>
    <row r="3825" spans="2:10" ht="30">
      <c r="B3825" s="1733">
        <v>92927</v>
      </c>
      <c r="C3825" s="2004" t="s">
        <v>8325</v>
      </c>
      <c r="D3825" s="2003" t="s">
        <v>29</v>
      </c>
      <c r="E3825" s="2005">
        <f t="shared" si="118"/>
        <v>29.41</v>
      </c>
      <c r="F3825" s="2078">
        <f t="shared" si="119"/>
        <v>92927</v>
      </c>
      <c r="G3825" s="1529"/>
      <c r="H3825" s="2005">
        <v>27.49</v>
      </c>
      <c r="I3825" s="2005">
        <v>29.41</v>
      </c>
      <c r="J3825" s="1992"/>
    </row>
    <row r="3826" spans="2:10" ht="30">
      <c r="B3826" s="1734">
        <v>92928</v>
      </c>
      <c r="C3826" s="1994" t="s">
        <v>7958</v>
      </c>
      <c r="D3826" s="1993" t="s">
        <v>29</v>
      </c>
      <c r="E3826" s="2002">
        <f t="shared" si="118"/>
        <v>33.35</v>
      </c>
      <c r="F3826" s="2078">
        <f t="shared" si="119"/>
        <v>92928</v>
      </c>
      <c r="G3826" s="1529"/>
      <c r="H3826" s="2002">
        <v>31.26</v>
      </c>
      <c r="I3826" s="2002">
        <v>33.35</v>
      </c>
      <c r="J3826" s="1992"/>
    </row>
    <row r="3827" spans="2:10" ht="30">
      <c r="B3827" s="1733">
        <v>92929</v>
      </c>
      <c r="C3827" s="2004" t="s">
        <v>7959</v>
      </c>
      <c r="D3827" s="2003" t="s">
        <v>29</v>
      </c>
      <c r="E3827" s="2005">
        <f t="shared" si="118"/>
        <v>33.35</v>
      </c>
      <c r="F3827" s="2078">
        <f t="shared" si="119"/>
        <v>92929</v>
      </c>
      <c r="G3827" s="1529"/>
      <c r="H3827" s="2005">
        <v>31.26</v>
      </c>
      <c r="I3827" s="2005">
        <v>33.35</v>
      </c>
      <c r="J3827" s="1992"/>
    </row>
    <row r="3828" spans="2:10" ht="30">
      <c r="B3828" s="1734">
        <v>92930</v>
      </c>
      <c r="C3828" s="1994" t="s">
        <v>7960</v>
      </c>
      <c r="D3828" s="1993" t="s">
        <v>29</v>
      </c>
      <c r="E3828" s="2002">
        <f t="shared" si="118"/>
        <v>33.35</v>
      </c>
      <c r="F3828" s="2078">
        <f t="shared" si="119"/>
        <v>92930</v>
      </c>
      <c r="G3828" s="1529"/>
      <c r="H3828" s="2002">
        <v>31.26</v>
      </c>
      <c r="I3828" s="2002">
        <v>33.35</v>
      </c>
      <c r="J3828" s="1992"/>
    </row>
    <row r="3829" spans="2:10" ht="30">
      <c r="B3829" s="1733">
        <v>92931</v>
      </c>
      <c r="C3829" s="2004" t="s">
        <v>7961</v>
      </c>
      <c r="D3829" s="2003" t="s">
        <v>29</v>
      </c>
      <c r="E3829" s="2005">
        <f t="shared" si="118"/>
        <v>43.05</v>
      </c>
      <c r="F3829" s="2078">
        <f t="shared" si="119"/>
        <v>92931</v>
      </c>
      <c r="G3829" s="1529"/>
      <c r="H3829" s="2005">
        <v>40.729999999999997</v>
      </c>
      <c r="I3829" s="2005">
        <v>43.05</v>
      </c>
      <c r="J3829" s="1992"/>
    </row>
    <row r="3830" spans="2:10" ht="30">
      <c r="B3830" s="1734">
        <v>92932</v>
      </c>
      <c r="C3830" s="1994" t="s">
        <v>7962</v>
      </c>
      <c r="D3830" s="1993" t="s">
        <v>29</v>
      </c>
      <c r="E3830" s="2002">
        <f t="shared" si="118"/>
        <v>43.05</v>
      </c>
      <c r="F3830" s="2078">
        <f t="shared" si="119"/>
        <v>92932</v>
      </c>
      <c r="G3830" s="1529"/>
      <c r="H3830" s="2002">
        <v>40.729999999999997</v>
      </c>
      <c r="I3830" s="2002">
        <v>43.05</v>
      </c>
      <c r="J3830" s="1992"/>
    </row>
    <row r="3831" spans="2:10" ht="30">
      <c r="B3831" s="1733">
        <v>92933</v>
      </c>
      <c r="C3831" s="2004" t="s">
        <v>4238</v>
      </c>
      <c r="D3831" s="2003" t="s">
        <v>29</v>
      </c>
      <c r="E3831" s="2005">
        <f t="shared" si="118"/>
        <v>43.05</v>
      </c>
      <c r="F3831" s="2078">
        <f t="shared" si="119"/>
        <v>92933</v>
      </c>
      <c r="G3831" s="1529"/>
      <c r="H3831" s="2005">
        <v>40.729999999999997</v>
      </c>
      <c r="I3831" s="2005">
        <v>43.05</v>
      </c>
      <c r="J3831" s="1992"/>
    </row>
    <row r="3832" spans="2:10" ht="30">
      <c r="B3832" s="1734">
        <v>92934</v>
      </c>
      <c r="C3832" s="1994" t="s">
        <v>7963</v>
      </c>
      <c r="D3832" s="1993" t="s">
        <v>29</v>
      </c>
      <c r="E3832" s="2002">
        <f t="shared" si="118"/>
        <v>61.29</v>
      </c>
      <c r="F3832" s="2078">
        <f t="shared" si="119"/>
        <v>92934</v>
      </c>
      <c r="G3832" s="1529"/>
      <c r="H3832" s="2002">
        <v>58.66</v>
      </c>
      <c r="I3832" s="2002">
        <v>61.29</v>
      </c>
      <c r="J3832" s="1992"/>
    </row>
    <row r="3833" spans="2:10" ht="30">
      <c r="B3833" s="1733">
        <v>92935</v>
      </c>
      <c r="C3833" s="2004" t="s">
        <v>7964</v>
      </c>
      <c r="D3833" s="2003" t="s">
        <v>29</v>
      </c>
      <c r="E3833" s="2005">
        <f t="shared" si="118"/>
        <v>61.29</v>
      </c>
      <c r="F3833" s="2078">
        <f t="shared" si="119"/>
        <v>92935</v>
      </c>
      <c r="G3833" s="1529"/>
      <c r="H3833" s="2005">
        <v>58.66</v>
      </c>
      <c r="I3833" s="2005">
        <v>61.29</v>
      </c>
      <c r="J3833" s="1992"/>
    </row>
    <row r="3834" spans="2:10" ht="30">
      <c r="B3834" s="1734">
        <v>92936</v>
      </c>
      <c r="C3834" s="1994" t="s">
        <v>7965</v>
      </c>
      <c r="D3834" s="1993" t="s">
        <v>29</v>
      </c>
      <c r="E3834" s="2002">
        <f t="shared" si="118"/>
        <v>82.76</v>
      </c>
      <c r="F3834" s="2078">
        <f t="shared" si="119"/>
        <v>92936</v>
      </c>
      <c r="G3834" s="1529"/>
      <c r="H3834" s="2002">
        <v>79.790000000000006</v>
      </c>
      <c r="I3834" s="2002">
        <v>82.76</v>
      </c>
      <c r="J3834" s="1992"/>
    </row>
    <row r="3835" spans="2:10" ht="30">
      <c r="B3835" s="1733">
        <v>92937</v>
      </c>
      <c r="C3835" s="2004" t="s">
        <v>4239</v>
      </c>
      <c r="D3835" s="2003" t="s">
        <v>29</v>
      </c>
      <c r="E3835" s="2005">
        <f t="shared" si="118"/>
        <v>82.76</v>
      </c>
      <c r="F3835" s="2078">
        <f t="shared" si="119"/>
        <v>92937</v>
      </c>
      <c r="G3835" s="1529"/>
      <c r="H3835" s="2005">
        <v>79.790000000000006</v>
      </c>
      <c r="I3835" s="2005">
        <v>82.76</v>
      </c>
      <c r="J3835" s="1992"/>
    </row>
    <row r="3836" spans="2:10" ht="30">
      <c r="B3836" s="1734">
        <v>92938</v>
      </c>
      <c r="C3836" s="1994" t="s">
        <v>4240</v>
      </c>
      <c r="D3836" s="1993" t="s">
        <v>29</v>
      </c>
      <c r="E3836" s="2002">
        <f t="shared" si="118"/>
        <v>17.62</v>
      </c>
      <c r="F3836" s="2078">
        <f t="shared" si="119"/>
        <v>92938</v>
      </c>
      <c r="G3836" s="1529"/>
      <c r="H3836" s="2002">
        <v>16.54</v>
      </c>
      <c r="I3836" s="2002">
        <v>17.62</v>
      </c>
      <c r="J3836" s="1992"/>
    </row>
    <row r="3837" spans="2:10" ht="30">
      <c r="B3837" s="1733">
        <v>92939</v>
      </c>
      <c r="C3837" s="2004" t="s">
        <v>4241</v>
      </c>
      <c r="D3837" s="2003" t="s">
        <v>29</v>
      </c>
      <c r="E3837" s="2005">
        <f t="shared" si="118"/>
        <v>17.75</v>
      </c>
      <c r="F3837" s="2078">
        <f t="shared" si="119"/>
        <v>92939</v>
      </c>
      <c r="G3837" s="1529"/>
      <c r="H3837" s="2005">
        <v>16.670000000000002</v>
      </c>
      <c r="I3837" s="2005">
        <v>17.75</v>
      </c>
      <c r="J3837" s="1992"/>
    </row>
    <row r="3838" spans="2:10" ht="30">
      <c r="B3838" s="1734">
        <v>92940</v>
      </c>
      <c r="C3838" s="1994" t="s">
        <v>7966</v>
      </c>
      <c r="D3838" s="1993" t="s">
        <v>29</v>
      </c>
      <c r="E3838" s="2002">
        <f t="shared" si="118"/>
        <v>21.77</v>
      </c>
      <c r="F3838" s="2078">
        <f t="shared" si="119"/>
        <v>92940</v>
      </c>
      <c r="G3838" s="1529"/>
      <c r="H3838" s="2002">
        <v>20.62</v>
      </c>
      <c r="I3838" s="2002">
        <v>21.77</v>
      </c>
      <c r="J3838" s="1992"/>
    </row>
    <row r="3839" spans="2:10" ht="30">
      <c r="B3839" s="1733">
        <v>92941</v>
      </c>
      <c r="C3839" s="2004" t="s">
        <v>7967</v>
      </c>
      <c r="D3839" s="2003" t="s">
        <v>29</v>
      </c>
      <c r="E3839" s="2005">
        <f t="shared" si="118"/>
        <v>21.76</v>
      </c>
      <c r="F3839" s="2078">
        <f t="shared" si="119"/>
        <v>92941</v>
      </c>
      <c r="G3839" s="1529"/>
      <c r="H3839" s="2005">
        <v>20.61</v>
      </c>
      <c r="I3839" s="2005">
        <v>21.76</v>
      </c>
      <c r="J3839" s="1992"/>
    </row>
    <row r="3840" spans="2:10" ht="30">
      <c r="B3840" s="1734">
        <v>92942</v>
      </c>
      <c r="C3840" s="1994" t="s">
        <v>7968</v>
      </c>
      <c r="D3840" s="1993" t="s">
        <v>29</v>
      </c>
      <c r="E3840" s="2002">
        <f t="shared" si="118"/>
        <v>21.76</v>
      </c>
      <c r="F3840" s="2078">
        <f t="shared" si="119"/>
        <v>92942</v>
      </c>
      <c r="G3840" s="1529"/>
      <c r="H3840" s="2002">
        <v>20.61</v>
      </c>
      <c r="I3840" s="2002">
        <v>21.76</v>
      </c>
      <c r="J3840" s="1992"/>
    </row>
    <row r="3841" spans="2:10" ht="30">
      <c r="B3841" s="1733">
        <v>92943</v>
      </c>
      <c r="C3841" s="2004" t="s">
        <v>7969</v>
      </c>
      <c r="D3841" s="2003" t="s">
        <v>29</v>
      </c>
      <c r="E3841" s="2005">
        <f t="shared" si="118"/>
        <v>24.63</v>
      </c>
      <c r="F3841" s="2078">
        <f t="shared" si="119"/>
        <v>92943</v>
      </c>
      <c r="G3841" s="1529"/>
      <c r="H3841" s="2005">
        <v>23.42</v>
      </c>
      <c r="I3841" s="2005">
        <v>24.63</v>
      </c>
      <c r="J3841" s="1992"/>
    </row>
    <row r="3842" spans="2:10" ht="30">
      <c r="B3842" s="1734">
        <v>92944</v>
      </c>
      <c r="C3842" s="1994" t="s">
        <v>7970</v>
      </c>
      <c r="D3842" s="1993" t="s">
        <v>29</v>
      </c>
      <c r="E3842" s="2002">
        <f t="shared" si="118"/>
        <v>24.63</v>
      </c>
      <c r="F3842" s="2078">
        <f t="shared" si="119"/>
        <v>92944</v>
      </c>
      <c r="G3842" s="1529"/>
      <c r="H3842" s="2002">
        <v>23.42</v>
      </c>
      <c r="I3842" s="2002">
        <v>24.63</v>
      </c>
      <c r="J3842" s="1992"/>
    </row>
    <row r="3843" spans="2:10" ht="30">
      <c r="B3843" s="1733">
        <v>92945</v>
      </c>
      <c r="C3843" s="2004" t="s">
        <v>7971</v>
      </c>
      <c r="D3843" s="2003" t="s">
        <v>29</v>
      </c>
      <c r="E3843" s="2005">
        <f t="shared" ref="E3843:E3906" si="120">IF($K$2=$H$1,H3843,I3843)</f>
        <v>24.63</v>
      </c>
      <c r="F3843" s="2078">
        <f t="shared" ref="F3843:F3906" si="121">IF(LEN($B3843)=7,CONCATENATE(MID($B3843,1,6),"00",RIGHT($B3843,1)),IF(LEN($B3843)=8,CONCATENATE(MID($B3843,1,6),"0",RIGHT($B3843,2)),$B3843))</f>
        <v>92945</v>
      </c>
      <c r="G3843" s="1529"/>
      <c r="H3843" s="2005">
        <v>23.42</v>
      </c>
      <c r="I3843" s="2005">
        <v>24.63</v>
      </c>
      <c r="J3843" s="1992"/>
    </row>
    <row r="3844" spans="2:10" ht="30">
      <c r="B3844" s="1734">
        <v>92946</v>
      </c>
      <c r="C3844" s="1994" t="s">
        <v>7972</v>
      </c>
      <c r="D3844" s="1993" t="s">
        <v>29</v>
      </c>
      <c r="E3844" s="2002">
        <f t="shared" si="120"/>
        <v>33.01</v>
      </c>
      <c r="F3844" s="2078">
        <f t="shared" si="121"/>
        <v>92946</v>
      </c>
      <c r="G3844" s="1529"/>
      <c r="H3844" s="2002">
        <v>31.71</v>
      </c>
      <c r="I3844" s="2002">
        <v>33.01</v>
      </c>
      <c r="J3844" s="1992"/>
    </row>
    <row r="3845" spans="2:10" ht="30">
      <c r="B3845" s="1733">
        <v>92947</v>
      </c>
      <c r="C3845" s="2004" t="s">
        <v>7973</v>
      </c>
      <c r="D3845" s="2003" t="s">
        <v>29</v>
      </c>
      <c r="E3845" s="2005">
        <f t="shared" si="120"/>
        <v>33.01</v>
      </c>
      <c r="F3845" s="2078">
        <f t="shared" si="121"/>
        <v>92947</v>
      </c>
      <c r="G3845" s="1529"/>
      <c r="H3845" s="2005">
        <v>31.71</v>
      </c>
      <c r="I3845" s="2005">
        <v>33.01</v>
      </c>
      <c r="J3845" s="1992"/>
    </row>
    <row r="3846" spans="2:10" ht="30">
      <c r="B3846" s="1734">
        <v>92948</v>
      </c>
      <c r="C3846" s="1994" t="s">
        <v>4242</v>
      </c>
      <c r="D3846" s="1993" t="s">
        <v>29</v>
      </c>
      <c r="E3846" s="2002">
        <f t="shared" si="120"/>
        <v>33.01</v>
      </c>
      <c r="F3846" s="2078">
        <f t="shared" si="121"/>
        <v>92948</v>
      </c>
      <c r="G3846" s="1529"/>
      <c r="H3846" s="2002">
        <v>31.71</v>
      </c>
      <c r="I3846" s="2002">
        <v>33.01</v>
      </c>
      <c r="J3846" s="1992"/>
    </row>
    <row r="3847" spans="2:10" ht="30">
      <c r="B3847" s="1733">
        <v>92949</v>
      </c>
      <c r="C3847" s="2004" t="s">
        <v>7974</v>
      </c>
      <c r="D3847" s="2003" t="s">
        <v>29</v>
      </c>
      <c r="E3847" s="2005">
        <f t="shared" si="120"/>
        <v>49.26</v>
      </c>
      <c r="F3847" s="2078">
        <f t="shared" si="121"/>
        <v>92949</v>
      </c>
      <c r="G3847" s="1529"/>
      <c r="H3847" s="2005">
        <v>47.84</v>
      </c>
      <c r="I3847" s="2005">
        <v>49.26</v>
      </c>
      <c r="J3847" s="1992"/>
    </row>
    <row r="3848" spans="2:10" ht="30">
      <c r="B3848" s="1734">
        <v>92950</v>
      </c>
      <c r="C3848" s="1994" t="s">
        <v>4243</v>
      </c>
      <c r="D3848" s="1993" t="s">
        <v>29</v>
      </c>
      <c r="E3848" s="2002">
        <f t="shared" si="120"/>
        <v>49.26</v>
      </c>
      <c r="F3848" s="2078">
        <f t="shared" si="121"/>
        <v>92950</v>
      </c>
      <c r="G3848" s="1529"/>
      <c r="H3848" s="2002">
        <v>47.84</v>
      </c>
      <c r="I3848" s="2002">
        <v>49.26</v>
      </c>
      <c r="J3848" s="1992"/>
    </row>
    <row r="3849" spans="2:10" ht="30">
      <c r="B3849" s="1733">
        <v>92951</v>
      </c>
      <c r="C3849" s="2004" t="s">
        <v>7975</v>
      </c>
      <c r="D3849" s="2003" t="s">
        <v>29</v>
      </c>
      <c r="E3849" s="2005">
        <f t="shared" si="120"/>
        <v>68.77</v>
      </c>
      <c r="F3849" s="2078">
        <f t="shared" si="121"/>
        <v>92951</v>
      </c>
      <c r="G3849" s="1529"/>
      <c r="H3849" s="2005">
        <v>67.209999999999994</v>
      </c>
      <c r="I3849" s="2005">
        <v>68.77</v>
      </c>
      <c r="J3849" s="1992"/>
    </row>
    <row r="3850" spans="2:10" ht="30">
      <c r="B3850" s="1734">
        <v>92952</v>
      </c>
      <c r="C3850" s="1994" t="s">
        <v>4244</v>
      </c>
      <c r="D3850" s="1993" t="s">
        <v>29</v>
      </c>
      <c r="E3850" s="2002">
        <f t="shared" si="120"/>
        <v>68.77</v>
      </c>
      <c r="F3850" s="2078">
        <f t="shared" si="121"/>
        <v>92952</v>
      </c>
      <c r="G3850" s="1529"/>
      <c r="H3850" s="2002">
        <v>67.209999999999994</v>
      </c>
      <c r="I3850" s="2002">
        <v>68.77</v>
      </c>
      <c r="J3850" s="1992"/>
    </row>
    <row r="3851" spans="2:10" ht="30">
      <c r="B3851" s="1733">
        <v>92953</v>
      </c>
      <c r="C3851" s="2004" t="s">
        <v>1043</v>
      </c>
      <c r="D3851" s="2003" t="s">
        <v>29</v>
      </c>
      <c r="E3851" s="2005">
        <f t="shared" si="120"/>
        <v>15.59</v>
      </c>
      <c r="F3851" s="2078">
        <f t="shared" si="121"/>
        <v>92953</v>
      </c>
      <c r="G3851" s="1529"/>
      <c r="H3851" s="2005">
        <v>14.53</v>
      </c>
      <c r="I3851" s="2005">
        <v>15.59</v>
      </c>
      <c r="J3851" s="1992"/>
    </row>
    <row r="3852" spans="2:10">
      <c r="B3852" s="1734">
        <v>93050</v>
      </c>
      <c r="C3852" s="1994" t="s">
        <v>8326</v>
      </c>
      <c r="D3852" s="1993" t="s">
        <v>29</v>
      </c>
      <c r="E3852" s="2002">
        <f t="shared" si="120"/>
        <v>6.47</v>
      </c>
      <c r="F3852" s="2078">
        <f t="shared" si="121"/>
        <v>93050</v>
      </c>
      <c r="G3852" s="1529"/>
      <c r="H3852" s="2002">
        <v>6.23</v>
      </c>
      <c r="I3852" s="2002">
        <v>6.47</v>
      </c>
      <c r="J3852" s="1992"/>
    </row>
    <row r="3853" spans="2:10" ht="30">
      <c r="B3853" s="1733">
        <v>93051</v>
      </c>
      <c r="C3853" s="2004" t="s">
        <v>8327</v>
      </c>
      <c r="D3853" s="2003" t="s">
        <v>29</v>
      </c>
      <c r="E3853" s="2005">
        <f t="shared" si="120"/>
        <v>6.03</v>
      </c>
      <c r="F3853" s="2078">
        <f t="shared" si="121"/>
        <v>93051</v>
      </c>
      <c r="G3853" s="1529"/>
      <c r="H3853" s="2005">
        <v>5.79</v>
      </c>
      <c r="I3853" s="2005">
        <v>6.03</v>
      </c>
      <c r="J3853" s="1992"/>
    </row>
    <row r="3854" spans="2:10" ht="30">
      <c r="B3854" s="1734">
        <v>93052</v>
      </c>
      <c r="C3854" s="1994" t="s">
        <v>8328</v>
      </c>
      <c r="D3854" s="1993" t="s">
        <v>29</v>
      </c>
      <c r="E3854" s="2002">
        <f t="shared" si="120"/>
        <v>252.3</v>
      </c>
      <c r="F3854" s="2078">
        <f t="shared" si="121"/>
        <v>93052</v>
      </c>
      <c r="G3854" s="1529"/>
      <c r="H3854" s="2002">
        <v>252.06</v>
      </c>
      <c r="I3854" s="2002">
        <v>252.3</v>
      </c>
      <c r="J3854" s="1992"/>
    </row>
    <row r="3855" spans="2:10" ht="30">
      <c r="B3855" s="1733">
        <v>93054</v>
      </c>
      <c r="C3855" s="2004" t="s">
        <v>8329</v>
      </c>
      <c r="D3855" s="2003" t="s">
        <v>29</v>
      </c>
      <c r="E3855" s="2005">
        <f t="shared" si="120"/>
        <v>11.59</v>
      </c>
      <c r="F3855" s="2078">
        <f t="shared" si="121"/>
        <v>93054</v>
      </c>
      <c r="G3855" s="1529"/>
      <c r="H3855" s="2005">
        <v>11.35</v>
      </c>
      <c r="I3855" s="2005">
        <v>11.59</v>
      </c>
      <c r="J3855" s="1992"/>
    </row>
    <row r="3856" spans="2:10" ht="30">
      <c r="B3856" s="1734">
        <v>93055</v>
      </c>
      <c r="C3856" s="1994" t="s">
        <v>8330</v>
      </c>
      <c r="D3856" s="1993" t="s">
        <v>29</v>
      </c>
      <c r="E3856" s="2002">
        <f t="shared" si="120"/>
        <v>22.75</v>
      </c>
      <c r="F3856" s="2078">
        <f t="shared" si="121"/>
        <v>93055</v>
      </c>
      <c r="G3856" s="1529"/>
      <c r="H3856" s="2002">
        <v>22.51</v>
      </c>
      <c r="I3856" s="2002">
        <v>22.75</v>
      </c>
      <c r="J3856" s="1992"/>
    </row>
    <row r="3857" spans="2:10">
      <c r="B3857" s="1733">
        <v>93056</v>
      </c>
      <c r="C3857" s="2004" t="s">
        <v>8331</v>
      </c>
      <c r="D3857" s="2003" t="s">
        <v>29</v>
      </c>
      <c r="E3857" s="2005">
        <f t="shared" si="120"/>
        <v>9.2200000000000006</v>
      </c>
      <c r="F3857" s="2078">
        <f t="shared" si="121"/>
        <v>93056</v>
      </c>
      <c r="G3857" s="1529"/>
      <c r="H3857" s="2005">
        <v>8.94</v>
      </c>
      <c r="I3857" s="2005">
        <v>9.2200000000000006</v>
      </c>
      <c r="J3857" s="1992"/>
    </row>
    <row r="3858" spans="2:10" ht="30">
      <c r="B3858" s="1734">
        <v>93057</v>
      </c>
      <c r="C3858" s="1994" t="s">
        <v>8332</v>
      </c>
      <c r="D3858" s="1993" t="s">
        <v>29</v>
      </c>
      <c r="E3858" s="2002">
        <f t="shared" si="120"/>
        <v>8.17</v>
      </c>
      <c r="F3858" s="2078">
        <f t="shared" si="121"/>
        <v>93057</v>
      </c>
      <c r="G3858" s="1529"/>
      <c r="H3858" s="2002">
        <v>7.89</v>
      </c>
      <c r="I3858" s="2002">
        <v>8.17</v>
      </c>
      <c r="J3858" s="1992"/>
    </row>
    <row r="3859" spans="2:10" ht="30">
      <c r="B3859" s="1733">
        <v>93058</v>
      </c>
      <c r="C3859" s="2004" t="s">
        <v>8333</v>
      </c>
      <c r="D3859" s="2003" t="s">
        <v>29</v>
      </c>
      <c r="E3859" s="2005">
        <f t="shared" si="120"/>
        <v>277.52</v>
      </c>
      <c r="F3859" s="2078">
        <f t="shared" si="121"/>
        <v>93058</v>
      </c>
      <c r="G3859" s="1529"/>
      <c r="H3859" s="2005">
        <v>277.24</v>
      </c>
      <c r="I3859" s="2005">
        <v>277.52</v>
      </c>
      <c r="J3859" s="1992"/>
    </row>
    <row r="3860" spans="2:10" ht="30">
      <c r="B3860" s="1734">
        <v>93059</v>
      </c>
      <c r="C3860" s="1994" t="s">
        <v>8334</v>
      </c>
      <c r="D3860" s="1993" t="s">
        <v>29</v>
      </c>
      <c r="E3860" s="2002">
        <f t="shared" si="120"/>
        <v>15.75</v>
      </c>
      <c r="F3860" s="2078">
        <f t="shared" si="121"/>
        <v>93059</v>
      </c>
      <c r="G3860" s="1529"/>
      <c r="H3860" s="2002">
        <v>15.47</v>
      </c>
      <c r="I3860" s="2002">
        <v>15.75</v>
      </c>
      <c r="J3860" s="1992"/>
    </row>
    <row r="3861" spans="2:10" ht="30">
      <c r="B3861" s="1733">
        <v>93060</v>
      </c>
      <c r="C3861" s="2004" t="s">
        <v>8335</v>
      </c>
      <c r="D3861" s="2003" t="s">
        <v>29</v>
      </c>
      <c r="E3861" s="2005">
        <f t="shared" si="120"/>
        <v>39.15</v>
      </c>
      <c r="F3861" s="2078">
        <f t="shared" si="121"/>
        <v>93060</v>
      </c>
      <c r="G3861" s="1529"/>
      <c r="H3861" s="2005">
        <v>38.869999999999997</v>
      </c>
      <c r="I3861" s="2005">
        <v>39.15</v>
      </c>
      <c r="J3861" s="1992"/>
    </row>
    <row r="3862" spans="2:10">
      <c r="B3862" s="1734">
        <v>93061</v>
      </c>
      <c r="C3862" s="1994" t="s">
        <v>8336</v>
      </c>
      <c r="D3862" s="1993" t="s">
        <v>29</v>
      </c>
      <c r="E3862" s="2002">
        <f t="shared" si="120"/>
        <v>16.54</v>
      </c>
      <c r="F3862" s="2078">
        <f t="shared" si="121"/>
        <v>93061</v>
      </c>
      <c r="G3862" s="1529"/>
      <c r="H3862" s="2002">
        <v>16.22</v>
      </c>
      <c r="I3862" s="2002">
        <v>16.54</v>
      </c>
      <c r="J3862" s="1992"/>
    </row>
    <row r="3863" spans="2:10" ht="30">
      <c r="B3863" s="1733">
        <v>93062</v>
      </c>
      <c r="C3863" s="2004" t="s">
        <v>8337</v>
      </c>
      <c r="D3863" s="2003" t="s">
        <v>29</v>
      </c>
      <c r="E3863" s="2005">
        <f t="shared" si="120"/>
        <v>14.52</v>
      </c>
      <c r="F3863" s="2078">
        <f t="shared" si="121"/>
        <v>93062</v>
      </c>
      <c r="G3863" s="1529"/>
      <c r="H3863" s="2005">
        <v>14.2</v>
      </c>
      <c r="I3863" s="2005">
        <v>14.52</v>
      </c>
      <c r="J3863" s="1992"/>
    </row>
    <row r="3864" spans="2:10" ht="30">
      <c r="B3864" s="1734">
        <v>93063</v>
      </c>
      <c r="C3864" s="1994" t="s">
        <v>8338</v>
      </c>
      <c r="D3864" s="1993" t="s">
        <v>29</v>
      </c>
      <c r="E3864" s="2002">
        <f t="shared" si="120"/>
        <v>317.88</v>
      </c>
      <c r="F3864" s="2078">
        <f t="shared" si="121"/>
        <v>93063</v>
      </c>
      <c r="G3864" s="1529"/>
      <c r="H3864" s="2002">
        <v>317.56</v>
      </c>
      <c r="I3864" s="2002">
        <v>317.88</v>
      </c>
      <c r="J3864" s="1992"/>
    </row>
    <row r="3865" spans="2:10">
      <c r="B3865" s="1733">
        <v>93064</v>
      </c>
      <c r="C3865" s="2004" t="s">
        <v>8339</v>
      </c>
      <c r="D3865" s="2003" t="s">
        <v>29</v>
      </c>
      <c r="E3865" s="2005">
        <f t="shared" si="120"/>
        <v>25.08</v>
      </c>
      <c r="F3865" s="2078">
        <f t="shared" si="121"/>
        <v>93064</v>
      </c>
      <c r="G3865" s="1529"/>
      <c r="H3865" s="2005">
        <v>24.7</v>
      </c>
      <c r="I3865" s="2005">
        <v>25.08</v>
      </c>
      <c r="J3865" s="1992"/>
    </row>
    <row r="3866" spans="2:10" ht="30">
      <c r="B3866" s="1734">
        <v>93065</v>
      </c>
      <c r="C3866" s="1994" t="s">
        <v>8340</v>
      </c>
      <c r="D3866" s="1993" t="s">
        <v>29</v>
      </c>
      <c r="E3866" s="2002">
        <f t="shared" si="120"/>
        <v>23.58</v>
      </c>
      <c r="F3866" s="2078">
        <f t="shared" si="121"/>
        <v>93065</v>
      </c>
      <c r="G3866" s="1529"/>
      <c r="H3866" s="2002">
        <v>23.2</v>
      </c>
      <c r="I3866" s="2002">
        <v>23.58</v>
      </c>
      <c r="J3866" s="1992"/>
    </row>
    <row r="3867" spans="2:10" ht="30">
      <c r="B3867" s="1733">
        <v>93066</v>
      </c>
      <c r="C3867" s="2004" t="s">
        <v>8341</v>
      </c>
      <c r="D3867" s="2003" t="s">
        <v>29</v>
      </c>
      <c r="E3867" s="2005">
        <f t="shared" si="120"/>
        <v>398.93</v>
      </c>
      <c r="F3867" s="2078">
        <f t="shared" si="121"/>
        <v>93066</v>
      </c>
      <c r="G3867" s="1529"/>
      <c r="H3867" s="2005">
        <v>398.55</v>
      </c>
      <c r="I3867" s="2005">
        <v>398.93</v>
      </c>
      <c r="J3867" s="1992"/>
    </row>
    <row r="3868" spans="2:10">
      <c r="B3868" s="1734">
        <v>93067</v>
      </c>
      <c r="C3868" s="1994" t="s">
        <v>8342</v>
      </c>
      <c r="D3868" s="1993" t="s">
        <v>29</v>
      </c>
      <c r="E3868" s="2002">
        <f t="shared" si="120"/>
        <v>36.840000000000003</v>
      </c>
      <c r="F3868" s="2078">
        <f t="shared" si="121"/>
        <v>93067</v>
      </c>
      <c r="G3868" s="1529"/>
      <c r="H3868" s="2002">
        <v>36.380000000000003</v>
      </c>
      <c r="I3868" s="2002">
        <v>36.840000000000003</v>
      </c>
      <c r="J3868" s="1992"/>
    </row>
    <row r="3869" spans="2:10" ht="30">
      <c r="B3869" s="1733">
        <v>93068</v>
      </c>
      <c r="C3869" s="2004" t="s">
        <v>8343</v>
      </c>
      <c r="D3869" s="2003" t="s">
        <v>29</v>
      </c>
      <c r="E3869" s="2005">
        <f t="shared" si="120"/>
        <v>32.450000000000003</v>
      </c>
      <c r="F3869" s="2078">
        <f t="shared" si="121"/>
        <v>93068</v>
      </c>
      <c r="G3869" s="1529"/>
      <c r="H3869" s="2005">
        <v>31.99</v>
      </c>
      <c r="I3869" s="2005">
        <v>32.450000000000003</v>
      </c>
      <c r="J3869" s="1992"/>
    </row>
    <row r="3870" spans="2:10" ht="30">
      <c r="B3870" s="1734">
        <v>93069</v>
      </c>
      <c r="C3870" s="1994" t="s">
        <v>8344</v>
      </c>
      <c r="D3870" s="1993" t="s">
        <v>29</v>
      </c>
      <c r="E3870" s="2002">
        <f t="shared" si="120"/>
        <v>552.66</v>
      </c>
      <c r="F3870" s="2078">
        <f t="shared" si="121"/>
        <v>93069</v>
      </c>
      <c r="G3870" s="1529"/>
      <c r="H3870" s="2002">
        <v>552.20000000000005</v>
      </c>
      <c r="I3870" s="2002">
        <v>552.66</v>
      </c>
      <c r="J3870" s="1992"/>
    </row>
    <row r="3871" spans="2:10">
      <c r="B3871" s="1733">
        <v>93070</v>
      </c>
      <c r="C3871" s="2004" t="s">
        <v>8345</v>
      </c>
      <c r="D3871" s="2003" t="s">
        <v>29</v>
      </c>
      <c r="E3871" s="2005">
        <f t="shared" si="120"/>
        <v>90.65</v>
      </c>
      <c r="F3871" s="2078">
        <f t="shared" si="121"/>
        <v>93070</v>
      </c>
      <c r="G3871" s="1529"/>
      <c r="H3871" s="2005">
        <v>90.11</v>
      </c>
      <c r="I3871" s="2005">
        <v>90.65</v>
      </c>
      <c r="J3871" s="1992"/>
    </row>
    <row r="3872" spans="2:10" ht="30">
      <c r="B3872" s="1734">
        <v>93071</v>
      </c>
      <c r="C3872" s="1994" t="s">
        <v>8346</v>
      </c>
      <c r="D3872" s="1993" t="s">
        <v>29</v>
      </c>
      <c r="E3872" s="2002">
        <f t="shared" si="120"/>
        <v>84.32</v>
      </c>
      <c r="F3872" s="2078">
        <f t="shared" si="121"/>
        <v>93071</v>
      </c>
      <c r="G3872" s="1529"/>
      <c r="H3872" s="2002">
        <v>83.78</v>
      </c>
      <c r="I3872" s="2002">
        <v>84.32</v>
      </c>
      <c r="J3872" s="1992"/>
    </row>
    <row r="3873" spans="2:10" ht="30">
      <c r="B3873" s="1733">
        <v>93072</v>
      </c>
      <c r="C3873" s="2004" t="s">
        <v>8347</v>
      </c>
      <c r="D3873" s="2003" t="s">
        <v>29</v>
      </c>
      <c r="E3873" s="2005">
        <f t="shared" si="120"/>
        <v>728.93</v>
      </c>
      <c r="F3873" s="2078">
        <f t="shared" si="121"/>
        <v>93072</v>
      </c>
      <c r="G3873" s="1529"/>
      <c r="H3873" s="2005">
        <v>728.39</v>
      </c>
      <c r="I3873" s="2005">
        <v>728.93</v>
      </c>
      <c r="J3873" s="1992"/>
    </row>
    <row r="3874" spans="2:10" ht="30">
      <c r="B3874" s="1734">
        <v>93073</v>
      </c>
      <c r="C3874" s="1994" t="s">
        <v>8348</v>
      </c>
      <c r="D3874" s="1993" t="s">
        <v>29</v>
      </c>
      <c r="E3874" s="2002">
        <f t="shared" si="120"/>
        <v>41.72</v>
      </c>
      <c r="F3874" s="2078">
        <f t="shared" si="121"/>
        <v>93073</v>
      </c>
      <c r="G3874" s="1529"/>
      <c r="H3874" s="2002">
        <v>41.26</v>
      </c>
      <c r="I3874" s="2002">
        <v>41.72</v>
      </c>
      <c r="J3874" s="1992"/>
    </row>
    <row r="3875" spans="2:10" ht="30">
      <c r="B3875" s="1733">
        <v>93074</v>
      </c>
      <c r="C3875" s="2004" t="s">
        <v>8349</v>
      </c>
      <c r="D3875" s="2003" t="s">
        <v>29</v>
      </c>
      <c r="E3875" s="2005">
        <f t="shared" si="120"/>
        <v>7.88</v>
      </c>
      <c r="F3875" s="2078">
        <f t="shared" si="121"/>
        <v>93074</v>
      </c>
      <c r="G3875" s="1529"/>
      <c r="H3875" s="2005">
        <v>7.39</v>
      </c>
      <c r="I3875" s="2005">
        <v>7.88</v>
      </c>
      <c r="J3875" s="1992"/>
    </row>
    <row r="3876" spans="2:10" ht="30">
      <c r="B3876" s="1734">
        <v>93075</v>
      </c>
      <c r="C3876" s="1994" t="s">
        <v>8350</v>
      </c>
      <c r="D3876" s="1993" t="s">
        <v>29</v>
      </c>
      <c r="E3876" s="2002">
        <f t="shared" si="120"/>
        <v>12.06</v>
      </c>
      <c r="F3876" s="2078">
        <f t="shared" si="121"/>
        <v>93075</v>
      </c>
      <c r="G3876" s="1529"/>
      <c r="H3876" s="2002">
        <v>11.57</v>
      </c>
      <c r="I3876" s="2002">
        <v>12.06</v>
      </c>
      <c r="J3876" s="1992"/>
    </row>
    <row r="3877" spans="2:10" ht="30">
      <c r="B3877" s="1733">
        <v>93076</v>
      </c>
      <c r="C3877" s="2004" t="s">
        <v>8351</v>
      </c>
      <c r="D3877" s="2003" t="s">
        <v>29</v>
      </c>
      <c r="E3877" s="2005">
        <f t="shared" si="120"/>
        <v>12</v>
      </c>
      <c r="F3877" s="2078">
        <f t="shared" si="121"/>
        <v>93076</v>
      </c>
      <c r="G3877" s="1529"/>
      <c r="H3877" s="2005">
        <v>11.43</v>
      </c>
      <c r="I3877" s="2005">
        <v>12</v>
      </c>
      <c r="J3877" s="1992"/>
    </row>
    <row r="3878" spans="2:10" ht="30">
      <c r="B3878" s="1734">
        <v>93077</v>
      </c>
      <c r="C3878" s="1994" t="s">
        <v>8352</v>
      </c>
      <c r="D3878" s="1993" t="s">
        <v>29</v>
      </c>
      <c r="E3878" s="2002">
        <f t="shared" si="120"/>
        <v>16.690000000000001</v>
      </c>
      <c r="F3878" s="2078">
        <f t="shared" si="121"/>
        <v>93077</v>
      </c>
      <c r="G3878" s="1529"/>
      <c r="H3878" s="2002">
        <v>16.12</v>
      </c>
      <c r="I3878" s="2002">
        <v>16.690000000000001</v>
      </c>
      <c r="J3878" s="1992"/>
    </row>
    <row r="3879" spans="2:10" ht="30">
      <c r="B3879" s="1733">
        <v>93078</v>
      </c>
      <c r="C3879" s="2004" t="s">
        <v>8353</v>
      </c>
      <c r="D3879" s="2003" t="s">
        <v>29</v>
      </c>
      <c r="E3879" s="2005">
        <f t="shared" si="120"/>
        <v>17.920000000000002</v>
      </c>
      <c r="F3879" s="2078">
        <f t="shared" si="121"/>
        <v>93078</v>
      </c>
      <c r="G3879" s="1529"/>
      <c r="H3879" s="2005">
        <v>17.350000000000001</v>
      </c>
      <c r="I3879" s="2005">
        <v>17.920000000000002</v>
      </c>
      <c r="J3879" s="1992"/>
    </row>
    <row r="3880" spans="2:10" ht="30">
      <c r="B3880" s="1734">
        <v>93079</v>
      </c>
      <c r="C3880" s="1994" t="s">
        <v>8354</v>
      </c>
      <c r="D3880" s="1993" t="s">
        <v>29</v>
      </c>
      <c r="E3880" s="2002">
        <f t="shared" si="120"/>
        <v>16.239999999999998</v>
      </c>
      <c r="F3880" s="2078">
        <f t="shared" si="121"/>
        <v>93079</v>
      </c>
      <c r="G3880" s="1529"/>
      <c r="H3880" s="2002">
        <v>15.61</v>
      </c>
      <c r="I3880" s="2002">
        <v>16.239999999999998</v>
      </c>
      <c r="J3880" s="1992"/>
    </row>
    <row r="3881" spans="2:10" ht="30">
      <c r="B3881" s="1733">
        <v>93080</v>
      </c>
      <c r="C3881" s="2004" t="s">
        <v>8355</v>
      </c>
      <c r="D3881" s="2003" t="s">
        <v>29</v>
      </c>
      <c r="E3881" s="2005">
        <f t="shared" si="120"/>
        <v>5.18</v>
      </c>
      <c r="F3881" s="2078">
        <f t="shared" si="121"/>
        <v>93080</v>
      </c>
      <c r="G3881" s="1529"/>
      <c r="H3881" s="2005">
        <v>4.8499999999999996</v>
      </c>
      <c r="I3881" s="2005">
        <v>5.18</v>
      </c>
      <c r="J3881" s="1992"/>
    </row>
    <row r="3882" spans="2:10" ht="30">
      <c r="B3882" s="1734">
        <v>93081</v>
      </c>
      <c r="C3882" s="1994" t="s">
        <v>8356</v>
      </c>
      <c r="D3882" s="1993" t="s">
        <v>29</v>
      </c>
      <c r="E3882" s="2002">
        <f t="shared" si="120"/>
        <v>10.47</v>
      </c>
      <c r="F3882" s="2078">
        <f t="shared" si="121"/>
        <v>93081</v>
      </c>
      <c r="G3882" s="1529"/>
      <c r="H3882" s="2002">
        <v>10.14</v>
      </c>
      <c r="I3882" s="2002">
        <v>10.47</v>
      </c>
      <c r="J3882" s="1992"/>
    </row>
    <row r="3883" spans="2:10" ht="30">
      <c r="B3883" s="1733">
        <v>93082</v>
      </c>
      <c r="C3883" s="2004" t="s">
        <v>8357</v>
      </c>
      <c r="D3883" s="2003" t="s">
        <v>29</v>
      </c>
      <c r="E3883" s="2005">
        <f t="shared" si="120"/>
        <v>12.59</v>
      </c>
      <c r="F3883" s="2078">
        <f t="shared" si="121"/>
        <v>93082</v>
      </c>
      <c r="G3883" s="1529"/>
      <c r="H3883" s="2005">
        <v>12.26</v>
      </c>
      <c r="I3883" s="2005">
        <v>12.59</v>
      </c>
      <c r="J3883" s="1992"/>
    </row>
    <row r="3884" spans="2:10" ht="30">
      <c r="B3884" s="1734">
        <v>93083</v>
      </c>
      <c r="C3884" s="1994" t="s">
        <v>8358</v>
      </c>
      <c r="D3884" s="1993" t="s">
        <v>29</v>
      </c>
      <c r="E3884" s="2002">
        <f t="shared" si="120"/>
        <v>218.56</v>
      </c>
      <c r="F3884" s="2078">
        <f t="shared" si="121"/>
        <v>93083</v>
      </c>
      <c r="G3884" s="1529"/>
      <c r="H3884" s="2002">
        <v>218.23</v>
      </c>
      <c r="I3884" s="2002">
        <v>218.56</v>
      </c>
      <c r="J3884" s="1992"/>
    </row>
    <row r="3885" spans="2:10" ht="30">
      <c r="B3885" s="1733">
        <v>93084</v>
      </c>
      <c r="C3885" s="2004" t="s">
        <v>8359</v>
      </c>
      <c r="D3885" s="2003" t="s">
        <v>29</v>
      </c>
      <c r="E3885" s="2005">
        <f t="shared" si="120"/>
        <v>7.97</v>
      </c>
      <c r="F3885" s="2078">
        <f t="shared" si="121"/>
        <v>93084</v>
      </c>
      <c r="G3885" s="1529"/>
      <c r="H3885" s="2005">
        <v>7.59</v>
      </c>
      <c r="I3885" s="2005">
        <v>7.97</v>
      </c>
      <c r="J3885" s="1992"/>
    </row>
    <row r="3886" spans="2:10" ht="30">
      <c r="B3886" s="1734">
        <v>93085</v>
      </c>
      <c r="C3886" s="1994" t="s">
        <v>8360</v>
      </c>
      <c r="D3886" s="1993" t="s">
        <v>29</v>
      </c>
      <c r="E3886" s="2002">
        <f t="shared" si="120"/>
        <v>7.53</v>
      </c>
      <c r="F3886" s="2078">
        <f t="shared" si="121"/>
        <v>93085</v>
      </c>
      <c r="G3886" s="1529"/>
      <c r="H3886" s="2002">
        <v>7.15</v>
      </c>
      <c r="I3886" s="2002">
        <v>7.53</v>
      </c>
      <c r="J3886" s="1992"/>
    </row>
    <row r="3887" spans="2:10" ht="30">
      <c r="B3887" s="1733">
        <v>93086</v>
      </c>
      <c r="C3887" s="2004" t="s">
        <v>8361</v>
      </c>
      <c r="D3887" s="2003" t="s">
        <v>29</v>
      </c>
      <c r="E3887" s="2005">
        <f t="shared" si="120"/>
        <v>253.8</v>
      </c>
      <c r="F3887" s="2078">
        <f t="shared" si="121"/>
        <v>93086</v>
      </c>
      <c r="G3887" s="1529"/>
      <c r="H3887" s="2005">
        <v>253.42</v>
      </c>
      <c r="I3887" s="2005">
        <v>253.8</v>
      </c>
      <c r="J3887" s="1992"/>
    </row>
    <row r="3888" spans="2:10" ht="30">
      <c r="B3888" s="1734">
        <v>93087</v>
      </c>
      <c r="C3888" s="1994" t="s">
        <v>8362</v>
      </c>
      <c r="D3888" s="1993" t="s">
        <v>29</v>
      </c>
      <c r="E3888" s="2002">
        <f t="shared" si="120"/>
        <v>11.46</v>
      </c>
      <c r="F3888" s="2078">
        <f t="shared" si="121"/>
        <v>93087</v>
      </c>
      <c r="G3888" s="1529"/>
      <c r="H3888" s="2002">
        <v>11.08</v>
      </c>
      <c r="I3888" s="2002">
        <v>11.46</v>
      </c>
      <c r="J3888" s="1992"/>
    </row>
    <row r="3889" spans="2:10" ht="30">
      <c r="B3889" s="1733">
        <v>93088</v>
      </c>
      <c r="C3889" s="2004" t="s">
        <v>8363</v>
      </c>
      <c r="D3889" s="2003" t="s">
        <v>29</v>
      </c>
      <c r="E3889" s="2005">
        <f t="shared" si="120"/>
        <v>13.21</v>
      </c>
      <c r="F3889" s="2078">
        <f t="shared" si="121"/>
        <v>93088</v>
      </c>
      <c r="G3889" s="1529"/>
      <c r="H3889" s="2005">
        <v>12.83</v>
      </c>
      <c r="I3889" s="2005">
        <v>13.21</v>
      </c>
      <c r="J3889" s="1992"/>
    </row>
    <row r="3890" spans="2:10" ht="30">
      <c r="B3890" s="1734">
        <v>93089</v>
      </c>
      <c r="C3890" s="1994" t="s">
        <v>8364</v>
      </c>
      <c r="D3890" s="1993" t="s">
        <v>29</v>
      </c>
      <c r="E3890" s="2002">
        <f t="shared" si="120"/>
        <v>24.25</v>
      </c>
      <c r="F3890" s="2078">
        <f t="shared" si="121"/>
        <v>93089</v>
      </c>
      <c r="G3890" s="1529"/>
      <c r="H3890" s="2002">
        <v>23.87</v>
      </c>
      <c r="I3890" s="2002">
        <v>24.25</v>
      </c>
      <c r="J3890" s="1992"/>
    </row>
    <row r="3891" spans="2:10" ht="30">
      <c r="B3891" s="1733">
        <v>93090</v>
      </c>
      <c r="C3891" s="2004" t="s">
        <v>8365</v>
      </c>
      <c r="D3891" s="2003" t="s">
        <v>29</v>
      </c>
      <c r="E3891" s="2005">
        <f t="shared" si="120"/>
        <v>10.72</v>
      </c>
      <c r="F3891" s="2078">
        <f t="shared" si="121"/>
        <v>93090</v>
      </c>
      <c r="G3891" s="1529"/>
      <c r="H3891" s="2005">
        <v>10.29</v>
      </c>
      <c r="I3891" s="2005">
        <v>10.72</v>
      </c>
      <c r="J3891" s="1992"/>
    </row>
    <row r="3892" spans="2:10" ht="30">
      <c r="B3892" s="1734">
        <v>93091</v>
      </c>
      <c r="C3892" s="1994" t="s">
        <v>8366</v>
      </c>
      <c r="D3892" s="1993" t="s">
        <v>29</v>
      </c>
      <c r="E3892" s="2002">
        <f t="shared" si="120"/>
        <v>9.67</v>
      </c>
      <c r="F3892" s="2078">
        <f t="shared" si="121"/>
        <v>93091</v>
      </c>
      <c r="G3892" s="1529"/>
      <c r="H3892" s="2002">
        <v>9.24</v>
      </c>
      <c r="I3892" s="2002">
        <v>9.67</v>
      </c>
      <c r="J3892" s="1992"/>
    </row>
    <row r="3893" spans="2:10" ht="30">
      <c r="B3893" s="1733">
        <v>93092</v>
      </c>
      <c r="C3893" s="2004" t="s">
        <v>8367</v>
      </c>
      <c r="D3893" s="2003" t="s">
        <v>29</v>
      </c>
      <c r="E3893" s="2005">
        <f t="shared" si="120"/>
        <v>279.02</v>
      </c>
      <c r="F3893" s="2078">
        <f t="shared" si="121"/>
        <v>93092</v>
      </c>
      <c r="G3893" s="1529"/>
      <c r="H3893" s="2005">
        <v>278.58999999999997</v>
      </c>
      <c r="I3893" s="2005">
        <v>279.02</v>
      </c>
      <c r="J3893" s="1992"/>
    </row>
    <row r="3894" spans="2:10" ht="30">
      <c r="B3894" s="1734">
        <v>93093</v>
      </c>
      <c r="C3894" s="1994" t="s">
        <v>8368</v>
      </c>
      <c r="D3894" s="1993" t="s">
        <v>29</v>
      </c>
      <c r="E3894" s="2002">
        <f t="shared" si="120"/>
        <v>17.25</v>
      </c>
      <c r="F3894" s="2078">
        <f t="shared" si="121"/>
        <v>93093</v>
      </c>
      <c r="G3894" s="1529"/>
      <c r="H3894" s="2002">
        <v>16.82</v>
      </c>
      <c r="I3894" s="2002">
        <v>17.25</v>
      </c>
      <c r="J3894" s="1992"/>
    </row>
    <row r="3895" spans="2:10" ht="30">
      <c r="B3895" s="1733">
        <v>93094</v>
      </c>
      <c r="C3895" s="2004" t="s">
        <v>8369</v>
      </c>
      <c r="D3895" s="2003" t="s">
        <v>29</v>
      </c>
      <c r="E3895" s="2005">
        <f t="shared" si="120"/>
        <v>40.65</v>
      </c>
      <c r="F3895" s="2078">
        <f t="shared" si="121"/>
        <v>93094</v>
      </c>
      <c r="G3895" s="1529"/>
      <c r="H3895" s="2005">
        <v>40.22</v>
      </c>
      <c r="I3895" s="2005">
        <v>40.65</v>
      </c>
      <c r="J3895" s="1992"/>
    </row>
    <row r="3896" spans="2:10" ht="30">
      <c r="B3896" s="1734">
        <v>93095</v>
      </c>
      <c r="C3896" s="1994" t="s">
        <v>8370</v>
      </c>
      <c r="D3896" s="1993" t="s">
        <v>29</v>
      </c>
      <c r="E3896" s="2002">
        <f t="shared" si="120"/>
        <v>31.78</v>
      </c>
      <c r="F3896" s="2078">
        <f t="shared" si="121"/>
        <v>93095</v>
      </c>
      <c r="G3896" s="1529"/>
      <c r="H3896" s="2002">
        <v>31.13</v>
      </c>
      <c r="I3896" s="2002">
        <v>31.78</v>
      </c>
      <c r="J3896" s="1992"/>
    </row>
    <row r="3897" spans="2:10" ht="30">
      <c r="B3897" s="1733">
        <v>93096</v>
      </c>
      <c r="C3897" s="2004" t="s">
        <v>8371</v>
      </c>
      <c r="D3897" s="2003" t="s">
        <v>29</v>
      </c>
      <c r="E3897" s="2005">
        <f t="shared" si="120"/>
        <v>44.7</v>
      </c>
      <c r="F3897" s="2078">
        <f t="shared" si="121"/>
        <v>93096</v>
      </c>
      <c r="G3897" s="1529"/>
      <c r="H3897" s="2005">
        <v>43.94</v>
      </c>
      <c r="I3897" s="2005">
        <v>44.7</v>
      </c>
      <c r="J3897" s="1992"/>
    </row>
    <row r="3898" spans="2:10" ht="30">
      <c r="B3898" s="1734">
        <v>93097</v>
      </c>
      <c r="C3898" s="1994" t="s">
        <v>8372</v>
      </c>
      <c r="D3898" s="1993" t="s">
        <v>29</v>
      </c>
      <c r="E3898" s="2002">
        <f t="shared" si="120"/>
        <v>8.06</v>
      </c>
      <c r="F3898" s="2078">
        <f t="shared" si="121"/>
        <v>93097</v>
      </c>
      <c r="G3898" s="1529"/>
      <c r="H3898" s="2002">
        <v>7.55</v>
      </c>
      <c r="I3898" s="2002">
        <v>8.06</v>
      </c>
      <c r="J3898" s="1992"/>
    </row>
    <row r="3899" spans="2:10" ht="30">
      <c r="B3899" s="1733">
        <v>93098</v>
      </c>
      <c r="C3899" s="2004" t="s">
        <v>8373</v>
      </c>
      <c r="D3899" s="2003" t="s">
        <v>29</v>
      </c>
      <c r="E3899" s="2005">
        <f t="shared" si="120"/>
        <v>12.24</v>
      </c>
      <c r="F3899" s="2078">
        <f t="shared" si="121"/>
        <v>93098</v>
      </c>
      <c r="G3899" s="1529"/>
      <c r="H3899" s="2005">
        <v>11.73</v>
      </c>
      <c r="I3899" s="2005">
        <v>12.24</v>
      </c>
      <c r="J3899" s="1992"/>
    </row>
    <row r="3900" spans="2:10" ht="30">
      <c r="B3900" s="1734">
        <v>93099</v>
      </c>
      <c r="C3900" s="1994" t="s">
        <v>8374</v>
      </c>
      <c r="D3900" s="1993" t="s">
        <v>29</v>
      </c>
      <c r="E3900" s="2002">
        <f t="shared" si="120"/>
        <v>14.07</v>
      </c>
      <c r="F3900" s="2078">
        <f t="shared" si="121"/>
        <v>93099</v>
      </c>
      <c r="G3900" s="1529"/>
      <c r="H3900" s="2002">
        <v>13.29</v>
      </c>
      <c r="I3900" s="2002">
        <v>14.07</v>
      </c>
      <c r="J3900" s="1992"/>
    </row>
    <row r="3901" spans="2:10" ht="30">
      <c r="B3901" s="1733">
        <v>93100</v>
      </c>
      <c r="C3901" s="2004" t="s">
        <v>8375</v>
      </c>
      <c r="D3901" s="2003" t="s">
        <v>29</v>
      </c>
      <c r="E3901" s="2005">
        <f t="shared" si="120"/>
        <v>18.760000000000002</v>
      </c>
      <c r="F3901" s="2078">
        <f t="shared" si="121"/>
        <v>93100</v>
      </c>
      <c r="G3901" s="1529"/>
      <c r="H3901" s="2005">
        <v>17.98</v>
      </c>
      <c r="I3901" s="2005">
        <v>18.760000000000002</v>
      </c>
      <c r="J3901" s="1992"/>
    </row>
    <row r="3902" spans="2:10" ht="30">
      <c r="B3902" s="1734">
        <v>93101</v>
      </c>
      <c r="C3902" s="1994" t="s">
        <v>8376</v>
      </c>
      <c r="D3902" s="1993" t="s">
        <v>29</v>
      </c>
      <c r="E3902" s="2002">
        <f t="shared" si="120"/>
        <v>19.989999999999998</v>
      </c>
      <c r="F3902" s="2078">
        <f t="shared" si="121"/>
        <v>93101</v>
      </c>
      <c r="G3902" s="1529"/>
      <c r="H3902" s="2002">
        <v>19.21</v>
      </c>
      <c r="I3902" s="2002">
        <v>19.989999999999998</v>
      </c>
      <c r="J3902" s="1992"/>
    </row>
    <row r="3903" spans="2:10" ht="30">
      <c r="B3903" s="1733">
        <v>93102</v>
      </c>
      <c r="C3903" s="2004" t="s">
        <v>8377</v>
      </c>
      <c r="D3903" s="2003" t="s">
        <v>29</v>
      </c>
      <c r="E3903" s="2005">
        <f t="shared" si="120"/>
        <v>18.12</v>
      </c>
      <c r="F3903" s="2078">
        <f t="shared" si="121"/>
        <v>93102</v>
      </c>
      <c r="G3903" s="1529"/>
      <c r="H3903" s="2005">
        <v>17.3</v>
      </c>
      <c r="I3903" s="2005">
        <v>18.12</v>
      </c>
      <c r="J3903" s="1992"/>
    </row>
    <row r="3904" spans="2:10" ht="30">
      <c r="B3904" s="1734">
        <v>93103</v>
      </c>
      <c r="C3904" s="1994" t="s">
        <v>8378</v>
      </c>
      <c r="D3904" s="1993" t="s">
        <v>29</v>
      </c>
      <c r="E3904" s="2002">
        <f t="shared" si="120"/>
        <v>5.32</v>
      </c>
      <c r="F3904" s="2078">
        <f t="shared" si="121"/>
        <v>93103</v>
      </c>
      <c r="G3904" s="1529"/>
      <c r="H3904" s="2002">
        <v>4.9800000000000004</v>
      </c>
      <c r="I3904" s="2002">
        <v>5.32</v>
      </c>
      <c r="J3904" s="1992"/>
    </row>
    <row r="3905" spans="2:10" ht="30">
      <c r="B3905" s="1733">
        <v>93104</v>
      </c>
      <c r="C3905" s="2004" t="s">
        <v>8379</v>
      </c>
      <c r="D3905" s="2003" t="s">
        <v>29</v>
      </c>
      <c r="E3905" s="2005">
        <f t="shared" si="120"/>
        <v>10.61</v>
      </c>
      <c r="F3905" s="2078">
        <f t="shared" si="121"/>
        <v>93104</v>
      </c>
      <c r="G3905" s="1529"/>
      <c r="H3905" s="2005">
        <v>10.27</v>
      </c>
      <c r="I3905" s="2005">
        <v>10.61</v>
      </c>
      <c r="J3905" s="1992"/>
    </row>
    <row r="3906" spans="2:10" ht="30">
      <c r="B3906" s="1734">
        <v>93105</v>
      </c>
      <c r="C3906" s="1994" t="s">
        <v>8380</v>
      </c>
      <c r="D3906" s="1993" t="s">
        <v>29</v>
      </c>
      <c r="E3906" s="2002">
        <f t="shared" si="120"/>
        <v>12.73</v>
      </c>
      <c r="F3906" s="2078">
        <f t="shared" si="121"/>
        <v>93105</v>
      </c>
      <c r="G3906" s="1529"/>
      <c r="H3906" s="2002">
        <v>12.39</v>
      </c>
      <c r="I3906" s="2002">
        <v>12.73</v>
      </c>
      <c r="J3906" s="1992"/>
    </row>
    <row r="3907" spans="2:10" ht="30">
      <c r="B3907" s="1733">
        <v>93106</v>
      </c>
      <c r="C3907" s="2004" t="s">
        <v>8381</v>
      </c>
      <c r="D3907" s="2003" t="s">
        <v>29</v>
      </c>
      <c r="E3907" s="2005">
        <f t="shared" ref="E3907:E3970" si="122">IF($K$2=$H$1,H3907,I3907)</f>
        <v>218.7</v>
      </c>
      <c r="F3907" s="2078">
        <f t="shared" ref="F3907:F3970" si="123">IF(LEN($B3907)=7,CONCATENATE(MID($B3907,1,6),"00",RIGHT($B3907,1)),IF(LEN($B3907)=8,CONCATENATE(MID($B3907,1,6),"0",RIGHT($B3907,2)),$B3907))</f>
        <v>93106</v>
      </c>
      <c r="G3907" s="1529"/>
      <c r="H3907" s="2005">
        <v>218.36</v>
      </c>
      <c r="I3907" s="2005">
        <v>218.7</v>
      </c>
      <c r="J3907" s="1992"/>
    </row>
    <row r="3908" spans="2:10" ht="30">
      <c r="B3908" s="1734">
        <v>93107</v>
      </c>
      <c r="C3908" s="1994" t="s">
        <v>8382</v>
      </c>
      <c r="D3908" s="1993" t="s">
        <v>29</v>
      </c>
      <c r="E3908" s="2002">
        <f t="shared" si="122"/>
        <v>9.32</v>
      </c>
      <c r="F3908" s="2078">
        <f t="shared" si="123"/>
        <v>93107</v>
      </c>
      <c r="G3908" s="1529"/>
      <c r="H3908" s="2002">
        <v>8.8000000000000007</v>
      </c>
      <c r="I3908" s="2002">
        <v>9.32</v>
      </c>
      <c r="J3908" s="1992"/>
    </row>
    <row r="3909" spans="2:10" ht="30">
      <c r="B3909" s="1733">
        <v>93108</v>
      </c>
      <c r="C3909" s="2004" t="s">
        <v>8383</v>
      </c>
      <c r="D3909" s="2003" t="s">
        <v>29</v>
      </c>
      <c r="E3909" s="2005">
        <f t="shared" si="122"/>
        <v>8.8800000000000008</v>
      </c>
      <c r="F3909" s="2078">
        <f t="shared" si="123"/>
        <v>93108</v>
      </c>
      <c r="G3909" s="1529"/>
      <c r="H3909" s="2005">
        <v>8.36</v>
      </c>
      <c r="I3909" s="2005">
        <v>8.8800000000000008</v>
      </c>
      <c r="J3909" s="1992"/>
    </row>
    <row r="3910" spans="2:10" ht="30">
      <c r="B3910" s="1734">
        <v>93109</v>
      </c>
      <c r="C3910" s="1994" t="s">
        <v>8384</v>
      </c>
      <c r="D3910" s="1993" t="s">
        <v>29</v>
      </c>
      <c r="E3910" s="2002">
        <f t="shared" si="122"/>
        <v>255.15</v>
      </c>
      <c r="F3910" s="2078">
        <f t="shared" si="123"/>
        <v>93109</v>
      </c>
      <c r="G3910" s="1529"/>
      <c r="H3910" s="2002">
        <v>254.63</v>
      </c>
      <c r="I3910" s="2002">
        <v>255.15</v>
      </c>
      <c r="J3910" s="1992"/>
    </row>
    <row r="3911" spans="2:10" ht="30">
      <c r="B3911" s="1733">
        <v>93110</v>
      </c>
      <c r="C3911" s="2004" t="s">
        <v>8385</v>
      </c>
      <c r="D3911" s="2003" t="s">
        <v>29</v>
      </c>
      <c r="E3911" s="2005">
        <f t="shared" si="122"/>
        <v>12.81</v>
      </c>
      <c r="F3911" s="2078">
        <f t="shared" si="123"/>
        <v>93110</v>
      </c>
      <c r="G3911" s="1529"/>
      <c r="H3911" s="2005">
        <v>12.29</v>
      </c>
      <c r="I3911" s="2005">
        <v>12.81</v>
      </c>
      <c r="J3911" s="1992"/>
    </row>
    <row r="3912" spans="2:10" ht="30">
      <c r="B3912" s="1734">
        <v>93111</v>
      </c>
      <c r="C3912" s="1994" t="s">
        <v>8386</v>
      </c>
      <c r="D3912" s="1993" t="s">
        <v>29</v>
      </c>
      <c r="E3912" s="2002">
        <f t="shared" si="122"/>
        <v>14.44</v>
      </c>
      <c r="F3912" s="2078">
        <f t="shared" si="123"/>
        <v>93111</v>
      </c>
      <c r="G3912" s="1529"/>
      <c r="H3912" s="2002">
        <v>13.92</v>
      </c>
      <c r="I3912" s="2002">
        <v>14.44</v>
      </c>
      <c r="J3912" s="1992"/>
    </row>
    <row r="3913" spans="2:10" ht="30">
      <c r="B3913" s="1733">
        <v>93112</v>
      </c>
      <c r="C3913" s="2004" t="s">
        <v>8387</v>
      </c>
      <c r="D3913" s="2003" t="s">
        <v>29</v>
      </c>
      <c r="E3913" s="2005">
        <f t="shared" si="122"/>
        <v>25.6</v>
      </c>
      <c r="F3913" s="2078">
        <f t="shared" si="123"/>
        <v>93112</v>
      </c>
      <c r="G3913" s="1529"/>
      <c r="H3913" s="2005">
        <v>25.08</v>
      </c>
      <c r="I3913" s="2005">
        <v>25.6</v>
      </c>
      <c r="J3913" s="1992"/>
    </row>
    <row r="3914" spans="2:10" ht="30">
      <c r="B3914" s="1734">
        <v>93113</v>
      </c>
      <c r="C3914" s="1994" t="s">
        <v>8388</v>
      </c>
      <c r="D3914" s="1993" t="s">
        <v>29</v>
      </c>
      <c r="E3914" s="2002">
        <f t="shared" si="122"/>
        <v>13.16</v>
      </c>
      <c r="F3914" s="2078">
        <f t="shared" si="123"/>
        <v>93113</v>
      </c>
      <c r="G3914" s="1529"/>
      <c r="H3914" s="2002">
        <v>12.5</v>
      </c>
      <c r="I3914" s="2002">
        <v>13.16</v>
      </c>
      <c r="J3914" s="1992"/>
    </row>
    <row r="3915" spans="2:10" ht="30">
      <c r="B3915" s="1733">
        <v>93114</v>
      </c>
      <c r="C3915" s="2004" t="s">
        <v>8389</v>
      </c>
      <c r="D3915" s="2003" t="s">
        <v>29</v>
      </c>
      <c r="E3915" s="2005">
        <f t="shared" si="122"/>
        <v>19.690000000000001</v>
      </c>
      <c r="F3915" s="2078">
        <f t="shared" si="123"/>
        <v>93114</v>
      </c>
      <c r="G3915" s="1529"/>
      <c r="H3915" s="2005">
        <v>19.03</v>
      </c>
      <c r="I3915" s="2005">
        <v>19.690000000000001</v>
      </c>
      <c r="J3915" s="1992"/>
    </row>
    <row r="3916" spans="2:10" ht="30">
      <c r="B3916" s="1734">
        <v>93115</v>
      </c>
      <c r="C3916" s="1994" t="s">
        <v>8390</v>
      </c>
      <c r="D3916" s="1993" t="s">
        <v>29</v>
      </c>
      <c r="E3916" s="2002">
        <f t="shared" si="122"/>
        <v>43.09</v>
      </c>
      <c r="F3916" s="2078">
        <f t="shared" si="123"/>
        <v>93115</v>
      </c>
      <c r="G3916" s="1529"/>
      <c r="H3916" s="2002">
        <v>42.43</v>
      </c>
      <c r="I3916" s="2002">
        <v>43.09</v>
      </c>
      <c r="J3916" s="1992"/>
    </row>
    <row r="3917" spans="2:10" ht="30">
      <c r="B3917" s="1733">
        <v>93116</v>
      </c>
      <c r="C3917" s="2004" t="s">
        <v>8391</v>
      </c>
      <c r="D3917" s="2003" t="s">
        <v>29</v>
      </c>
      <c r="E3917" s="2005">
        <f t="shared" si="122"/>
        <v>281.45999999999998</v>
      </c>
      <c r="F3917" s="2078">
        <f t="shared" si="123"/>
        <v>93116</v>
      </c>
      <c r="G3917" s="1529"/>
      <c r="H3917" s="2005">
        <v>280.8</v>
      </c>
      <c r="I3917" s="2005">
        <v>281.45999999999998</v>
      </c>
      <c r="J3917" s="1992"/>
    </row>
    <row r="3918" spans="2:10" ht="30">
      <c r="B3918" s="1734">
        <v>93117</v>
      </c>
      <c r="C3918" s="1994" t="s">
        <v>8392</v>
      </c>
      <c r="D3918" s="1993" t="s">
        <v>29</v>
      </c>
      <c r="E3918" s="2002">
        <f t="shared" si="122"/>
        <v>31.99</v>
      </c>
      <c r="F3918" s="2078">
        <f t="shared" si="123"/>
        <v>93117</v>
      </c>
      <c r="G3918" s="1529"/>
      <c r="H3918" s="2002">
        <v>31.32</v>
      </c>
      <c r="I3918" s="2002">
        <v>31.99</v>
      </c>
      <c r="J3918" s="1992"/>
    </row>
    <row r="3919" spans="2:10" ht="30">
      <c r="B3919" s="1733">
        <v>93118</v>
      </c>
      <c r="C3919" s="2004" t="s">
        <v>8393</v>
      </c>
      <c r="D3919" s="2003" t="s">
        <v>29</v>
      </c>
      <c r="E3919" s="2005">
        <f t="shared" si="122"/>
        <v>47.42</v>
      </c>
      <c r="F3919" s="2078">
        <f t="shared" si="123"/>
        <v>93118</v>
      </c>
      <c r="G3919" s="1529"/>
      <c r="H3919" s="2005">
        <v>46.39</v>
      </c>
      <c r="I3919" s="2005">
        <v>47.42</v>
      </c>
      <c r="J3919" s="1992"/>
    </row>
    <row r="3920" spans="2:10" ht="30">
      <c r="B3920" s="1734">
        <v>93119</v>
      </c>
      <c r="C3920" s="1994" t="s">
        <v>8394</v>
      </c>
      <c r="D3920" s="1993" t="s">
        <v>29</v>
      </c>
      <c r="E3920" s="2002">
        <f t="shared" si="122"/>
        <v>9.7899999999999991</v>
      </c>
      <c r="F3920" s="2078">
        <f t="shared" si="123"/>
        <v>93119</v>
      </c>
      <c r="G3920" s="1529"/>
      <c r="H3920" s="2002">
        <v>9.44</v>
      </c>
      <c r="I3920" s="2002">
        <v>9.7899999999999991</v>
      </c>
      <c r="J3920" s="1992"/>
    </row>
    <row r="3921" spans="2:10" ht="30">
      <c r="B3921" s="1733">
        <v>93120</v>
      </c>
      <c r="C3921" s="2004" t="s">
        <v>8395</v>
      </c>
      <c r="D3921" s="2003" t="s">
        <v>29</v>
      </c>
      <c r="E3921" s="2005">
        <f t="shared" si="122"/>
        <v>14.48</v>
      </c>
      <c r="F3921" s="2078">
        <f t="shared" si="123"/>
        <v>93120</v>
      </c>
      <c r="G3921" s="1529"/>
      <c r="H3921" s="2005">
        <v>14.13</v>
      </c>
      <c r="I3921" s="2005">
        <v>14.48</v>
      </c>
      <c r="J3921" s="1992"/>
    </row>
    <row r="3922" spans="2:10" ht="30">
      <c r="B3922" s="1734">
        <v>93121</v>
      </c>
      <c r="C3922" s="1994" t="s">
        <v>8396</v>
      </c>
      <c r="D3922" s="1993" t="s">
        <v>29</v>
      </c>
      <c r="E3922" s="2002">
        <f t="shared" si="122"/>
        <v>15.71</v>
      </c>
      <c r="F3922" s="2078">
        <f t="shared" si="123"/>
        <v>93121</v>
      </c>
      <c r="G3922" s="1529"/>
      <c r="H3922" s="2002">
        <v>15.36</v>
      </c>
      <c r="I3922" s="2002">
        <v>15.71</v>
      </c>
      <c r="J3922" s="1992"/>
    </row>
    <row r="3923" spans="2:10" ht="30">
      <c r="B3923" s="1733">
        <v>93122</v>
      </c>
      <c r="C3923" s="2004" t="s">
        <v>8397</v>
      </c>
      <c r="D3923" s="2003" t="s">
        <v>29</v>
      </c>
      <c r="E3923" s="2005">
        <f t="shared" si="122"/>
        <v>14.03</v>
      </c>
      <c r="F3923" s="2078">
        <f t="shared" si="123"/>
        <v>93122</v>
      </c>
      <c r="G3923" s="1529"/>
      <c r="H3923" s="2005">
        <v>13.62</v>
      </c>
      <c r="I3923" s="2005">
        <v>14.03</v>
      </c>
      <c r="J3923" s="1992"/>
    </row>
    <row r="3924" spans="2:10" ht="30">
      <c r="B3924" s="1734">
        <v>93123</v>
      </c>
      <c r="C3924" s="1994" t="s">
        <v>8398</v>
      </c>
      <c r="D3924" s="1993" t="s">
        <v>29</v>
      </c>
      <c r="E3924" s="2002">
        <f t="shared" si="122"/>
        <v>29.47</v>
      </c>
      <c r="F3924" s="2078">
        <f t="shared" si="123"/>
        <v>93123</v>
      </c>
      <c r="G3924" s="1529"/>
      <c r="H3924" s="2002">
        <v>28.99</v>
      </c>
      <c r="I3924" s="2002">
        <v>29.47</v>
      </c>
      <c r="J3924" s="1992"/>
    </row>
    <row r="3925" spans="2:10" ht="30">
      <c r="B3925" s="1733">
        <v>93124</v>
      </c>
      <c r="C3925" s="2004" t="s">
        <v>8399</v>
      </c>
      <c r="D3925" s="2003" t="s">
        <v>29</v>
      </c>
      <c r="E3925" s="2005">
        <f t="shared" si="122"/>
        <v>45.66</v>
      </c>
      <c r="F3925" s="2078">
        <f t="shared" si="123"/>
        <v>93124</v>
      </c>
      <c r="G3925" s="1529"/>
      <c r="H3925" s="2005">
        <v>45.11</v>
      </c>
      <c r="I3925" s="2005">
        <v>45.66</v>
      </c>
      <c r="J3925" s="1992"/>
    </row>
    <row r="3926" spans="2:10" ht="30">
      <c r="B3926" s="1734">
        <v>93125</v>
      </c>
      <c r="C3926" s="1994" t="s">
        <v>8400</v>
      </c>
      <c r="D3926" s="1993" t="s">
        <v>29</v>
      </c>
      <c r="E3926" s="2002">
        <f t="shared" si="122"/>
        <v>66.010000000000005</v>
      </c>
      <c r="F3926" s="2078">
        <f t="shared" si="123"/>
        <v>93125</v>
      </c>
      <c r="G3926" s="1529"/>
      <c r="H3926" s="2002">
        <v>65.33</v>
      </c>
      <c r="I3926" s="2002">
        <v>66.010000000000005</v>
      </c>
      <c r="J3926" s="1992"/>
    </row>
    <row r="3927" spans="2:10" ht="30">
      <c r="B3927" s="1733">
        <v>93126</v>
      </c>
      <c r="C3927" s="2004" t="s">
        <v>8401</v>
      </c>
      <c r="D3927" s="2003" t="s">
        <v>29</v>
      </c>
      <c r="E3927" s="2005">
        <f t="shared" si="122"/>
        <v>143.91999999999999</v>
      </c>
      <c r="F3927" s="2078">
        <f t="shared" si="123"/>
        <v>93126</v>
      </c>
      <c r="G3927" s="1529"/>
      <c r="H3927" s="2005">
        <v>143.11000000000001</v>
      </c>
      <c r="I3927" s="2005">
        <v>143.91999999999999</v>
      </c>
      <c r="J3927" s="1992"/>
    </row>
    <row r="3928" spans="2:10" ht="30">
      <c r="B3928" s="1734">
        <v>93133</v>
      </c>
      <c r="C3928" s="1994" t="s">
        <v>8402</v>
      </c>
      <c r="D3928" s="1993" t="s">
        <v>29</v>
      </c>
      <c r="E3928" s="2002">
        <f t="shared" si="122"/>
        <v>12.11</v>
      </c>
      <c r="F3928" s="2078">
        <f t="shared" si="123"/>
        <v>93133</v>
      </c>
      <c r="G3928" s="1529"/>
      <c r="H3928" s="2002">
        <v>11.45</v>
      </c>
      <c r="I3928" s="2002">
        <v>12.11</v>
      </c>
      <c r="J3928" s="1992"/>
    </row>
    <row r="3929" spans="2:10" ht="30">
      <c r="B3929" s="1733">
        <v>94465</v>
      </c>
      <c r="C3929" s="2004" t="s">
        <v>4245</v>
      </c>
      <c r="D3929" s="2003" t="s">
        <v>29</v>
      </c>
      <c r="E3929" s="2005">
        <f t="shared" si="122"/>
        <v>30.52</v>
      </c>
      <c r="F3929" s="2078">
        <f t="shared" si="123"/>
        <v>94465</v>
      </c>
      <c r="G3929" s="1529"/>
      <c r="H3929" s="2005">
        <v>29.27</v>
      </c>
      <c r="I3929" s="2005">
        <v>30.52</v>
      </c>
      <c r="J3929" s="1992"/>
    </row>
    <row r="3930" spans="2:10" ht="30">
      <c r="B3930" s="1734">
        <v>94466</v>
      </c>
      <c r="C3930" s="1994" t="s">
        <v>4246</v>
      </c>
      <c r="D3930" s="1993" t="s">
        <v>29</v>
      </c>
      <c r="E3930" s="2002">
        <f t="shared" si="122"/>
        <v>30.53</v>
      </c>
      <c r="F3930" s="2078">
        <f t="shared" si="123"/>
        <v>94466</v>
      </c>
      <c r="G3930" s="1529"/>
      <c r="H3930" s="2002">
        <v>29.28</v>
      </c>
      <c r="I3930" s="2002">
        <v>30.53</v>
      </c>
      <c r="J3930" s="1992"/>
    </row>
    <row r="3931" spans="2:10" ht="30">
      <c r="B3931" s="1733">
        <v>94467</v>
      </c>
      <c r="C3931" s="2004" t="s">
        <v>4247</v>
      </c>
      <c r="D3931" s="2003" t="s">
        <v>29</v>
      </c>
      <c r="E3931" s="2005">
        <f t="shared" si="122"/>
        <v>45.16</v>
      </c>
      <c r="F3931" s="2078">
        <f t="shared" si="123"/>
        <v>94467</v>
      </c>
      <c r="G3931" s="1529"/>
      <c r="H3931" s="2005">
        <v>43.91</v>
      </c>
      <c r="I3931" s="2005">
        <v>45.16</v>
      </c>
      <c r="J3931" s="1992"/>
    </row>
    <row r="3932" spans="2:10" ht="30">
      <c r="B3932" s="1734">
        <v>94468</v>
      </c>
      <c r="C3932" s="1994" t="s">
        <v>4248</v>
      </c>
      <c r="D3932" s="1993" t="s">
        <v>29</v>
      </c>
      <c r="E3932" s="2002">
        <f t="shared" si="122"/>
        <v>39.96</v>
      </c>
      <c r="F3932" s="2078">
        <f t="shared" si="123"/>
        <v>94468</v>
      </c>
      <c r="G3932" s="1529"/>
      <c r="H3932" s="2002">
        <v>38.71</v>
      </c>
      <c r="I3932" s="2002">
        <v>39.96</v>
      </c>
      <c r="J3932" s="1992"/>
    </row>
    <row r="3933" spans="2:10" ht="30">
      <c r="B3933" s="1733">
        <v>94469</v>
      </c>
      <c r="C3933" s="2004" t="s">
        <v>4249</v>
      </c>
      <c r="D3933" s="2003" t="s">
        <v>29</v>
      </c>
      <c r="E3933" s="2005">
        <f t="shared" si="122"/>
        <v>64.86</v>
      </c>
      <c r="F3933" s="2078">
        <f t="shared" si="123"/>
        <v>94469</v>
      </c>
      <c r="G3933" s="1529"/>
      <c r="H3933" s="2005">
        <v>63.3</v>
      </c>
      <c r="I3933" s="2005">
        <v>64.86</v>
      </c>
      <c r="J3933" s="1992"/>
    </row>
    <row r="3934" spans="2:10" ht="30">
      <c r="B3934" s="1734">
        <v>94470</v>
      </c>
      <c r="C3934" s="1994" t="s">
        <v>4250</v>
      </c>
      <c r="D3934" s="1993" t="s">
        <v>29</v>
      </c>
      <c r="E3934" s="2002">
        <f t="shared" si="122"/>
        <v>60.24</v>
      </c>
      <c r="F3934" s="2078">
        <f t="shared" si="123"/>
        <v>94470</v>
      </c>
      <c r="G3934" s="1529"/>
      <c r="H3934" s="2002">
        <v>58.68</v>
      </c>
      <c r="I3934" s="2002">
        <v>60.24</v>
      </c>
      <c r="J3934" s="1992"/>
    </row>
    <row r="3935" spans="2:10" ht="30">
      <c r="B3935" s="1733">
        <v>94471</v>
      </c>
      <c r="C3935" s="2004" t="s">
        <v>4251</v>
      </c>
      <c r="D3935" s="2003" t="s">
        <v>29</v>
      </c>
      <c r="E3935" s="2005">
        <f t="shared" si="122"/>
        <v>44.19</v>
      </c>
      <c r="F3935" s="2078">
        <f t="shared" si="123"/>
        <v>94471</v>
      </c>
      <c r="G3935" s="1529"/>
      <c r="H3935" s="2005">
        <v>42.31</v>
      </c>
      <c r="I3935" s="2005">
        <v>44.19</v>
      </c>
      <c r="J3935" s="1992"/>
    </row>
    <row r="3936" spans="2:10" ht="30">
      <c r="B3936" s="1734">
        <v>94472</v>
      </c>
      <c r="C3936" s="1994" t="s">
        <v>4252</v>
      </c>
      <c r="D3936" s="1993" t="s">
        <v>29</v>
      </c>
      <c r="E3936" s="2002">
        <f t="shared" si="122"/>
        <v>45.35</v>
      </c>
      <c r="F3936" s="2078">
        <f t="shared" si="123"/>
        <v>94472</v>
      </c>
      <c r="G3936" s="1529"/>
      <c r="H3936" s="2002">
        <v>43.47</v>
      </c>
      <c r="I3936" s="2002">
        <v>45.35</v>
      </c>
      <c r="J3936" s="1992"/>
    </row>
    <row r="3937" spans="2:10" ht="30">
      <c r="B3937" s="1733">
        <v>94473</v>
      </c>
      <c r="C3937" s="2004" t="s">
        <v>4253</v>
      </c>
      <c r="D3937" s="2003" t="s">
        <v>29</v>
      </c>
      <c r="E3937" s="2005">
        <f t="shared" si="122"/>
        <v>64.88</v>
      </c>
      <c r="F3937" s="2078">
        <f t="shared" si="123"/>
        <v>94473</v>
      </c>
      <c r="G3937" s="1529"/>
      <c r="H3937" s="2005">
        <v>63</v>
      </c>
      <c r="I3937" s="2005">
        <v>64.88</v>
      </c>
      <c r="J3937" s="1992"/>
    </row>
    <row r="3938" spans="2:10" ht="30">
      <c r="B3938" s="1734">
        <v>94474</v>
      </c>
      <c r="C3938" s="1994" t="s">
        <v>4254</v>
      </c>
      <c r="D3938" s="1993" t="s">
        <v>29</v>
      </c>
      <c r="E3938" s="2002">
        <f t="shared" si="122"/>
        <v>69.959999999999994</v>
      </c>
      <c r="F3938" s="2078">
        <f t="shared" si="123"/>
        <v>94474</v>
      </c>
      <c r="G3938" s="1529"/>
      <c r="H3938" s="2002">
        <v>68.08</v>
      </c>
      <c r="I3938" s="2002">
        <v>69.959999999999994</v>
      </c>
      <c r="J3938" s="1992"/>
    </row>
    <row r="3939" spans="2:10" ht="30">
      <c r="B3939" s="1733">
        <v>94475</v>
      </c>
      <c r="C3939" s="2004" t="s">
        <v>4255</v>
      </c>
      <c r="D3939" s="2003" t="s">
        <v>29</v>
      </c>
      <c r="E3939" s="2005">
        <f t="shared" si="122"/>
        <v>88.48</v>
      </c>
      <c r="F3939" s="2078">
        <f t="shared" si="123"/>
        <v>94475</v>
      </c>
      <c r="G3939" s="1529"/>
      <c r="H3939" s="2005">
        <v>86.14</v>
      </c>
      <c r="I3939" s="2005">
        <v>88.48</v>
      </c>
      <c r="J3939" s="1992"/>
    </row>
    <row r="3940" spans="2:10" ht="30">
      <c r="B3940" s="1734">
        <v>94476</v>
      </c>
      <c r="C3940" s="1994" t="s">
        <v>4256</v>
      </c>
      <c r="D3940" s="1993" t="s">
        <v>29</v>
      </c>
      <c r="E3940" s="2002">
        <f t="shared" si="122"/>
        <v>98.28</v>
      </c>
      <c r="F3940" s="2078">
        <f t="shared" si="123"/>
        <v>94476</v>
      </c>
      <c r="G3940" s="1529"/>
      <c r="H3940" s="2002">
        <v>95.94</v>
      </c>
      <c r="I3940" s="2002">
        <v>98.28</v>
      </c>
      <c r="J3940" s="1992"/>
    </row>
    <row r="3941" spans="2:10" ht="30">
      <c r="B3941" s="1733">
        <v>94477</v>
      </c>
      <c r="C3941" s="2004" t="s">
        <v>4257</v>
      </c>
      <c r="D3941" s="2003" t="s">
        <v>29</v>
      </c>
      <c r="E3941" s="2005">
        <f t="shared" si="122"/>
        <v>58.84</v>
      </c>
      <c r="F3941" s="2078">
        <f t="shared" si="123"/>
        <v>94477</v>
      </c>
      <c r="G3941" s="1529"/>
      <c r="H3941" s="2005">
        <v>56.34</v>
      </c>
      <c r="I3941" s="2005">
        <v>58.84</v>
      </c>
      <c r="J3941" s="1992"/>
    </row>
    <row r="3942" spans="2:10" ht="30">
      <c r="B3942" s="1734">
        <v>94478</v>
      </c>
      <c r="C3942" s="1994" t="s">
        <v>4258</v>
      </c>
      <c r="D3942" s="1993" t="s">
        <v>29</v>
      </c>
      <c r="E3942" s="2002">
        <f t="shared" si="122"/>
        <v>89</v>
      </c>
      <c r="F3942" s="2078">
        <f t="shared" si="123"/>
        <v>94478</v>
      </c>
      <c r="G3942" s="1529"/>
      <c r="H3942" s="2002">
        <v>86.5</v>
      </c>
      <c r="I3942" s="2002">
        <v>89</v>
      </c>
      <c r="J3942" s="1992"/>
    </row>
    <row r="3943" spans="2:10" ht="30">
      <c r="B3943" s="1733">
        <v>94479</v>
      </c>
      <c r="C3943" s="2004" t="s">
        <v>4259</v>
      </c>
      <c r="D3943" s="2003" t="s">
        <v>29</v>
      </c>
      <c r="E3943" s="2005">
        <f t="shared" si="122"/>
        <v>116.97</v>
      </c>
      <c r="F3943" s="2078">
        <f t="shared" si="123"/>
        <v>94479</v>
      </c>
      <c r="G3943" s="1529"/>
      <c r="H3943" s="2005">
        <v>113.84</v>
      </c>
      <c r="I3943" s="2005">
        <v>116.97</v>
      </c>
      <c r="J3943" s="1992"/>
    </row>
    <row r="3944" spans="2:10" ht="30">
      <c r="B3944" s="1734">
        <v>94606</v>
      </c>
      <c r="C3944" s="1994" t="s">
        <v>8403</v>
      </c>
      <c r="D3944" s="1993" t="s">
        <v>29</v>
      </c>
      <c r="E3944" s="2002">
        <f t="shared" si="122"/>
        <v>43.65</v>
      </c>
      <c r="F3944" s="2078">
        <f t="shared" si="123"/>
        <v>94606</v>
      </c>
      <c r="G3944" s="1529"/>
      <c r="H3944" s="2002">
        <v>42.18</v>
      </c>
      <c r="I3944" s="2002">
        <v>43.65</v>
      </c>
      <c r="J3944" s="1992"/>
    </row>
    <row r="3945" spans="2:10" ht="30">
      <c r="B3945" s="1733">
        <v>94608</v>
      </c>
      <c r="C3945" s="2004" t="s">
        <v>8404</v>
      </c>
      <c r="D3945" s="2003" t="s">
        <v>29</v>
      </c>
      <c r="E3945" s="2005">
        <f t="shared" si="122"/>
        <v>99.29</v>
      </c>
      <c r="F3945" s="2078">
        <f t="shared" si="123"/>
        <v>94608</v>
      </c>
      <c r="G3945" s="1529"/>
      <c r="H3945" s="2005">
        <v>97.82</v>
      </c>
      <c r="I3945" s="2005">
        <v>99.29</v>
      </c>
      <c r="J3945" s="1992"/>
    </row>
    <row r="3946" spans="2:10" ht="30">
      <c r="B3946" s="1734">
        <v>94610</v>
      </c>
      <c r="C3946" s="1994" t="s">
        <v>8405</v>
      </c>
      <c r="D3946" s="1993" t="s">
        <v>29</v>
      </c>
      <c r="E3946" s="2002">
        <f t="shared" si="122"/>
        <v>145.32</v>
      </c>
      <c r="F3946" s="2078">
        <f t="shared" si="123"/>
        <v>94610</v>
      </c>
      <c r="G3946" s="1529"/>
      <c r="H3946" s="2002">
        <v>143.71</v>
      </c>
      <c r="I3946" s="2002">
        <v>145.32</v>
      </c>
      <c r="J3946" s="1992"/>
    </row>
    <row r="3947" spans="2:10" ht="30">
      <c r="B3947" s="1733">
        <v>94612</v>
      </c>
      <c r="C3947" s="2004" t="s">
        <v>8406</v>
      </c>
      <c r="D3947" s="2003" t="s">
        <v>29</v>
      </c>
      <c r="E3947" s="2005">
        <f t="shared" si="122"/>
        <v>201.49</v>
      </c>
      <c r="F3947" s="2078">
        <f t="shared" si="123"/>
        <v>94612</v>
      </c>
      <c r="G3947" s="1529"/>
      <c r="H3947" s="2005">
        <v>199.88</v>
      </c>
      <c r="I3947" s="2005">
        <v>201.49</v>
      </c>
      <c r="J3947" s="1992"/>
    </row>
    <row r="3948" spans="2:10" ht="30">
      <c r="B3948" s="1734">
        <v>94614</v>
      </c>
      <c r="C3948" s="1994" t="s">
        <v>8407</v>
      </c>
      <c r="D3948" s="1993" t="s">
        <v>29</v>
      </c>
      <c r="E3948" s="2002">
        <f t="shared" si="122"/>
        <v>72.81</v>
      </c>
      <c r="F3948" s="2078">
        <f t="shared" si="123"/>
        <v>94614</v>
      </c>
      <c r="G3948" s="1529"/>
      <c r="H3948" s="2002">
        <v>70.599999999999994</v>
      </c>
      <c r="I3948" s="2002">
        <v>72.81</v>
      </c>
      <c r="J3948" s="1992"/>
    </row>
    <row r="3949" spans="2:10" ht="30">
      <c r="B3949" s="1733">
        <v>94615</v>
      </c>
      <c r="C3949" s="2004" t="s">
        <v>8408</v>
      </c>
      <c r="D3949" s="2003" t="s">
        <v>29</v>
      </c>
      <c r="E3949" s="2005">
        <f t="shared" si="122"/>
        <v>81.540000000000006</v>
      </c>
      <c r="F3949" s="2078">
        <f t="shared" si="123"/>
        <v>94615</v>
      </c>
      <c r="G3949" s="1529"/>
      <c r="H3949" s="2005">
        <v>79.33</v>
      </c>
      <c r="I3949" s="2005">
        <v>81.540000000000006</v>
      </c>
      <c r="J3949" s="1992"/>
    </row>
    <row r="3950" spans="2:10" ht="30">
      <c r="B3950" s="1734">
        <v>94616</v>
      </c>
      <c r="C3950" s="1994" t="s">
        <v>8409</v>
      </c>
      <c r="D3950" s="1993" t="s">
        <v>29</v>
      </c>
      <c r="E3950" s="2002">
        <f t="shared" si="122"/>
        <v>187.59</v>
      </c>
      <c r="F3950" s="2078">
        <f t="shared" si="123"/>
        <v>94616</v>
      </c>
      <c r="G3950" s="1529"/>
      <c r="H3950" s="2002">
        <v>185.38</v>
      </c>
      <c r="I3950" s="2002">
        <v>187.59</v>
      </c>
      <c r="J3950" s="1992"/>
    </row>
    <row r="3951" spans="2:10" ht="30">
      <c r="B3951" s="1733">
        <v>94617</v>
      </c>
      <c r="C3951" s="2004" t="s">
        <v>8410</v>
      </c>
      <c r="D3951" s="2003" t="s">
        <v>29</v>
      </c>
      <c r="E3951" s="2005">
        <f t="shared" si="122"/>
        <v>157.22999999999999</v>
      </c>
      <c r="F3951" s="2078">
        <f t="shared" si="123"/>
        <v>94617</v>
      </c>
      <c r="G3951" s="1529"/>
      <c r="H3951" s="2005">
        <v>155.02000000000001</v>
      </c>
      <c r="I3951" s="2005">
        <v>157.22999999999999</v>
      </c>
      <c r="J3951" s="1992"/>
    </row>
    <row r="3952" spans="2:10" ht="30">
      <c r="B3952" s="1734">
        <v>94618</v>
      </c>
      <c r="C3952" s="1994" t="s">
        <v>8411</v>
      </c>
      <c r="D3952" s="1993" t="s">
        <v>29</v>
      </c>
      <c r="E3952" s="2002">
        <f t="shared" si="122"/>
        <v>185.09</v>
      </c>
      <c r="F3952" s="2078">
        <f t="shared" si="123"/>
        <v>94618</v>
      </c>
      <c r="G3952" s="1529"/>
      <c r="H3952" s="2002">
        <v>182.69</v>
      </c>
      <c r="I3952" s="2002">
        <v>185.09</v>
      </c>
      <c r="J3952" s="1992"/>
    </row>
    <row r="3953" spans="2:10" ht="30">
      <c r="B3953" s="1733">
        <v>94620</v>
      </c>
      <c r="C3953" s="2004" t="s">
        <v>8412</v>
      </c>
      <c r="D3953" s="2003" t="s">
        <v>29</v>
      </c>
      <c r="E3953" s="2005">
        <f t="shared" si="122"/>
        <v>412.23</v>
      </c>
      <c r="F3953" s="2078">
        <f t="shared" si="123"/>
        <v>94620</v>
      </c>
      <c r="G3953" s="1529"/>
      <c r="H3953" s="2005">
        <v>409.83</v>
      </c>
      <c r="I3953" s="2005">
        <v>412.23</v>
      </c>
      <c r="J3953" s="1992"/>
    </row>
    <row r="3954" spans="2:10" ht="30">
      <c r="B3954" s="1734">
        <v>94622</v>
      </c>
      <c r="C3954" s="1994" t="s">
        <v>8413</v>
      </c>
      <c r="D3954" s="1993" t="s">
        <v>29</v>
      </c>
      <c r="E3954" s="2002">
        <f t="shared" si="122"/>
        <v>105.47</v>
      </c>
      <c r="F3954" s="2078">
        <f t="shared" si="123"/>
        <v>94622</v>
      </c>
      <c r="G3954" s="1529"/>
      <c r="H3954" s="2002">
        <v>102.53</v>
      </c>
      <c r="I3954" s="2002">
        <v>105.47</v>
      </c>
      <c r="J3954" s="1992"/>
    </row>
    <row r="3955" spans="2:10" ht="30">
      <c r="B3955" s="1733">
        <v>94623</v>
      </c>
      <c r="C3955" s="2004" t="s">
        <v>8414</v>
      </c>
      <c r="D3955" s="2003" t="s">
        <v>29</v>
      </c>
      <c r="E3955" s="2005">
        <f t="shared" si="122"/>
        <v>233.14</v>
      </c>
      <c r="F3955" s="2078">
        <f t="shared" si="123"/>
        <v>94623</v>
      </c>
      <c r="G3955" s="1529"/>
      <c r="H3955" s="2005">
        <v>230.2</v>
      </c>
      <c r="I3955" s="2005">
        <v>233.14</v>
      </c>
      <c r="J3955" s="1992"/>
    </row>
    <row r="3956" spans="2:10" ht="30">
      <c r="B3956" s="1734">
        <v>94624</v>
      </c>
      <c r="C3956" s="1994" t="s">
        <v>8415</v>
      </c>
      <c r="D3956" s="1993" t="s">
        <v>29</v>
      </c>
      <c r="E3956" s="2002">
        <f t="shared" si="122"/>
        <v>349.99</v>
      </c>
      <c r="F3956" s="2078">
        <f t="shared" si="123"/>
        <v>94624</v>
      </c>
      <c r="G3956" s="1529"/>
      <c r="H3956" s="2002">
        <v>346.79</v>
      </c>
      <c r="I3956" s="2002">
        <v>349.99</v>
      </c>
      <c r="J3956" s="1992"/>
    </row>
    <row r="3957" spans="2:10" ht="30">
      <c r="B3957" s="1733">
        <v>94625</v>
      </c>
      <c r="C3957" s="2004" t="s">
        <v>8416</v>
      </c>
      <c r="D3957" s="2003" t="s">
        <v>29</v>
      </c>
      <c r="E3957" s="2005">
        <f t="shared" si="122"/>
        <v>715.33</v>
      </c>
      <c r="F3957" s="2078">
        <f t="shared" si="123"/>
        <v>94625</v>
      </c>
      <c r="G3957" s="1529"/>
      <c r="H3957" s="2005">
        <v>712.13</v>
      </c>
      <c r="I3957" s="2005">
        <v>715.33</v>
      </c>
      <c r="J3957" s="1992"/>
    </row>
    <row r="3958" spans="2:10" ht="30">
      <c r="B3958" s="1734">
        <v>94656</v>
      </c>
      <c r="C3958" s="1994" t="s">
        <v>4260</v>
      </c>
      <c r="D3958" s="1993" t="s">
        <v>29</v>
      </c>
      <c r="E3958" s="2002">
        <f t="shared" si="122"/>
        <v>4.8099999999999996</v>
      </c>
      <c r="F3958" s="2078">
        <f t="shared" si="123"/>
        <v>94656</v>
      </c>
      <c r="G3958" s="1529"/>
      <c r="H3958" s="2002">
        <v>4.5199999999999996</v>
      </c>
      <c r="I3958" s="2002">
        <v>4.8099999999999996</v>
      </c>
      <c r="J3958" s="1992"/>
    </row>
    <row r="3959" spans="2:10" ht="30">
      <c r="B3959" s="1733">
        <v>94657</v>
      </c>
      <c r="C3959" s="2004" t="s">
        <v>4261</v>
      </c>
      <c r="D3959" s="2003" t="s">
        <v>29</v>
      </c>
      <c r="E3959" s="2005">
        <f t="shared" si="122"/>
        <v>4.57</v>
      </c>
      <c r="F3959" s="2078">
        <f t="shared" si="123"/>
        <v>94657</v>
      </c>
      <c r="G3959" s="1529"/>
      <c r="H3959" s="2005">
        <v>4.28</v>
      </c>
      <c r="I3959" s="2005">
        <v>4.57</v>
      </c>
      <c r="J3959" s="1992"/>
    </row>
    <row r="3960" spans="2:10" ht="30">
      <c r="B3960" s="1734">
        <v>94658</v>
      </c>
      <c r="C3960" s="1994" t="s">
        <v>4262</v>
      </c>
      <c r="D3960" s="1993" t="s">
        <v>29</v>
      </c>
      <c r="E3960" s="2002">
        <f t="shared" si="122"/>
        <v>5.63</v>
      </c>
      <c r="F3960" s="2078">
        <f t="shared" si="123"/>
        <v>94658</v>
      </c>
      <c r="G3960" s="1529"/>
      <c r="H3960" s="2002">
        <v>5.34</v>
      </c>
      <c r="I3960" s="2002">
        <v>5.63</v>
      </c>
      <c r="J3960" s="1992"/>
    </row>
    <row r="3961" spans="2:10" ht="30">
      <c r="B3961" s="1733">
        <v>94659</v>
      </c>
      <c r="C3961" s="2004" t="s">
        <v>4263</v>
      </c>
      <c r="D3961" s="2003" t="s">
        <v>29</v>
      </c>
      <c r="E3961" s="2005">
        <f t="shared" si="122"/>
        <v>5.24</v>
      </c>
      <c r="F3961" s="2078">
        <f t="shared" si="123"/>
        <v>94659</v>
      </c>
      <c r="G3961" s="1529"/>
      <c r="H3961" s="2005">
        <v>4.95</v>
      </c>
      <c r="I3961" s="2005">
        <v>5.24</v>
      </c>
      <c r="J3961" s="1992"/>
    </row>
    <row r="3962" spans="2:10" ht="30">
      <c r="B3962" s="1734">
        <v>94660</v>
      </c>
      <c r="C3962" s="1994" t="s">
        <v>4264</v>
      </c>
      <c r="D3962" s="1993" t="s">
        <v>29</v>
      </c>
      <c r="E3962" s="2002">
        <f t="shared" si="122"/>
        <v>9.08</v>
      </c>
      <c r="F3962" s="2078">
        <f t="shared" si="123"/>
        <v>94660</v>
      </c>
      <c r="G3962" s="1529"/>
      <c r="H3962" s="2002">
        <v>8.67</v>
      </c>
      <c r="I3962" s="2002">
        <v>9.08</v>
      </c>
      <c r="J3962" s="1992"/>
    </row>
    <row r="3963" spans="2:10" ht="30">
      <c r="B3963" s="1733">
        <v>94661</v>
      </c>
      <c r="C3963" s="2004" t="s">
        <v>4265</v>
      </c>
      <c r="D3963" s="2003" t="s">
        <v>29</v>
      </c>
      <c r="E3963" s="2005">
        <f t="shared" si="122"/>
        <v>8.9</v>
      </c>
      <c r="F3963" s="2078">
        <f t="shared" si="123"/>
        <v>94661</v>
      </c>
      <c r="G3963" s="1529"/>
      <c r="H3963" s="2005">
        <v>8.49</v>
      </c>
      <c r="I3963" s="2005">
        <v>8.9</v>
      </c>
      <c r="J3963" s="1992"/>
    </row>
    <row r="3964" spans="2:10" ht="30">
      <c r="B3964" s="1734">
        <v>94662</v>
      </c>
      <c r="C3964" s="1994" t="s">
        <v>4266</v>
      </c>
      <c r="D3964" s="1993" t="s">
        <v>29</v>
      </c>
      <c r="E3964" s="2002">
        <f t="shared" si="122"/>
        <v>9.7799999999999994</v>
      </c>
      <c r="F3964" s="2078">
        <f t="shared" si="123"/>
        <v>94662</v>
      </c>
      <c r="G3964" s="1529"/>
      <c r="H3964" s="2002">
        <v>9.3699999999999992</v>
      </c>
      <c r="I3964" s="2002">
        <v>9.7799999999999994</v>
      </c>
      <c r="J3964" s="1992"/>
    </row>
    <row r="3965" spans="2:10" ht="30">
      <c r="B3965" s="1733">
        <v>94663</v>
      </c>
      <c r="C3965" s="2004" t="s">
        <v>4267</v>
      </c>
      <c r="D3965" s="2003" t="s">
        <v>29</v>
      </c>
      <c r="E3965" s="2005">
        <f t="shared" si="122"/>
        <v>9.4</v>
      </c>
      <c r="F3965" s="2078">
        <f t="shared" si="123"/>
        <v>94663</v>
      </c>
      <c r="G3965" s="1529"/>
      <c r="H3965" s="2005">
        <v>8.99</v>
      </c>
      <c r="I3965" s="2005">
        <v>9.4</v>
      </c>
      <c r="J3965" s="1992"/>
    </row>
    <row r="3966" spans="2:10" ht="30">
      <c r="B3966" s="1734">
        <v>94664</v>
      </c>
      <c r="C3966" s="1994" t="s">
        <v>4268</v>
      </c>
      <c r="D3966" s="1993" t="s">
        <v>29</v>
      </c>
      <c r="E3966" s="2002">
        <f t="shared" si="122"/>
        <v>20.47</v>
      </c>
      <c r="F3966" s="2078">
        <f t="shared" si="123"/>
        <v>94664</v>
      </c>
      <c r="G3966" s="1529"/>
      <c r="H3966" s="2002">
        <v>19.82</v>
      </c>
      <c r="I3966" s="2002">
        <v>20.47</v>
      </c>
      <c r="J3966" s="1992"/>
    </row>
    <row r="3967" spans="2:10" ht="30">
      <c r="B3967" s="1733">
        <v>94665</v>
      </c>
      <c r="C3967" s="2004" t="s">
        <v>4269</v>
      </c>
      <c r="D3967" s="2003" t="s">
        <v>29</v>
      </c>
      <c r="E3967" s="2005">
        <f t="shared" si="122"/>
        <v>20.13</v>
      </c>
      <c r="F3967" s="2078">
        <f t="shared" si="123"/>
        <v>94665</v>
      </c>
      <c r="G3967" s="1529"/>
      <c r="H3967" s="2005">
        <v>19.48</v>
      </c>
      <c r="I3967" s="2005">
        <v>20.13</v>
      </c>
      <c r="J3967" s="1992"/>
    </row>
    <row r="3968" spans="2:10" ht="30">
      <c r="B3968" s="1734">
        <v>94666</v>
      </c>
      <c r="C3968" s="1994" t="s">
        <v>4270</v>
      </c>
      <c r="D3968" s="1993" t="s">
        <v>29</v>
      </c>
      <c r="E3968" s="2002">
        <f t="shared" si="122"/>
        <v>27.36</v>
      </c>
      <c r="F3968" s="2078">
        <f t="shared" si="123"/>
        <v>94666</v>
      </c>
      <c r="G3968" s="1529"/>
      <c r="H3968" s="2002">
        <v>26.71</v>
      </c>
      <c r="I3968" s="2002">
        <v>27.36</v>
      </c>
      <c r="J3968" s="1992"/>
    </row>
    <row r="3969" spans="2:10" ht="30">
      <c r="B3969" s="1733">
        <v>94667</v>
      </c>
      <c r="C3969" s="2004" t="s">
        <v>4271</v>
      </c>
      <c r="D3969" s="2003" t="s">
        <v>29</v>
      </c>
      <c r="E3969" s="2005">
        <f t="shared" si="122"/>
        <v>24.68</v>
      </c>
      <c r="F3969" s="2078">
        <f t="shared" si="123"/>
        <v>94667</v>
      </c>
      <c r="G3969" s="1529"/>
      <c r="H3969" s="2005">
        <v>24.03</v>
      </c>
      <c r="I3969" s="2005">
        <v>24.68</v>
      </c>
      <c r="J3969" s="1992"/>
    </row>
    <row r="3970" spans="2:10" ht="30">
      <c r="B3970" s="1734">
        <v>94668</v>
      </c>
      <c r="C3970" s="1994" t="s">
        <v>4272</v>
      </c>
      <c r="D3970" s="1993" t="s">
        <v>29</v>
      </c>
      <c r="E3970" s="2002">
        <f t="shared" si="122"/>
        <v>44.4</v>
      </c>
      <c r="F3970" s="2078">
        <f t="shared" si="123"/>
        <v>94668</v>
      </c>
      <c r="G3970" s="1529"/>
      <c r="H3970" s="2002">
        <v>43.24</v>
      </c>
      <c r="I3970" s="2002">
        <v>44.4</v>
      </c>
      <c r="J3970" s="1992"/>
    </row>
    <row r="3971" spans="2:10" ht="30">
      <c r="B3971" s="1733">
        <v>94669</v>
      </c>
      <c r="C3971" s="2004" t="s">
        <v>4273</v>
      </c>
      <c r="D3971" s="2003" t="s">
        <v>29</v>
      </c>
      <c r="E3971" s="2005">
        <f t="shared" ref="E3971:E4034" si="124">IF($K$2=$H$1,H3971,I3971)</f>
        <v>51.01</v>
      </c>
      <c r="F3971" s="2078">
        <f t="shared" ref="F3971:F4034" si="125">IF(LEN($B3971)=7,CONCATENATE(MID($B3971,1,6),"00",RIGHT($B3971,1)),IF(LEN($B3971)=8,CONCATENATE(MID($B3971,1,6),"0",RIGHT($B3971,2)),$B3971))</f>
        <v>94669</v>
      </c>
      <c r="G3971" s="1529"/>
      <c r="H3971" s="2005">
        <v>49.85</v>
      </c>
      <c r="I3971" s="2005">
        <v>51.01</v>
      </c>
      <c r="J3971" s="1992"/>
    </row>
    <row r="3972" spans="2:10" ht="30">
      <c r="B3972" s="1734">
        <v>94670</v>
      </c>
      <c r="C3972" s="1994" t="s">
        <v>4274</v>
      </c>
      <c r="D3972" s="1993" t="s">
        <v>29</v>
      </c>
      <c r="E3972" s="2002">
        <f t="shared" si="124"/>
        <v>59.45</v>
      </c>
      <c r="F3972" s="2078">
        <f t="shared" si="125"/>
        <v>94670</v>
      </c>
      <c r="G3972" s="1529"/>
      <c r="H3972" s="2002">
        <v>58.29</v>
      </c>
      <c r="I3972" s="2002">
        <v>59.45</v>
      </c>
      <c r="J3972" s="1992"/>
    </row>
    <row r="3973" spans="2:10" ht="30">
      <c r="B3973" s="1733">
        <v>94671</v>
      </c>
      <c r="C3973" s="2004" t="s">
        <v>4275</v>
      </c>
      <c r="D3973" s="2003" t="s">
        <v>29</v>
      </c>
      <c r="E3973" s="2005">
        <f t="shared" si="124"/>
        <v>72.94</v>
      </c>
      <c r="F3973" s="2078">
        <f t="shared" si="125"/>
        <v>94671</v>
      </c>
      <c r="G3973" s="1529"/>
      <c r="H3973" s="2005">
        <v>71.78</v>
      </c>
      <c r="I3973" s="2005">
        <v>72.94</v>
      </c>
      <c r="J3973" s="1992"/>
    </row>
    <row r="3974" spans="2:10" ht="30">
      <c r="B3974" s="1734">
        <v>94672</v>
      </c>
      <c r="C3974" s="1994" t="s">
        <v>4276</v>
      </c>
      <c r="D3974" s="1993" t="s">
        <v>29</v>
      </c>
      <c r="E3974" s="2002">
        <f t="shared" si="124"/>
        <v>7.66</v>
      </c>
      <c r="F3974" s="2078">
        <f t="shared" si="125"/>
        <v>94672</v>
      </c>
      <c r="G3974" s="1529"/>
      <c r="H3974" s="2002">
        <v>7.23</v>
      </c>
      <c r="I3974" s="2002">
        <v>7.66</v>
      </c>
      <c r="J3974" s="1992"/>
    </row>
    <row r="3975" spans="2:10" ht="30">
      <c r="B3975" s="1733">
        <v>94673</v>
      </c>
      <c r="C3975" s="2004" t="s">
        <v>4277</v>
      </c>
      <c r="D3975" s="2003" t="s">
        <v>29</v>
      </c>
      <c r="E3975" s="2005">
        <f t="shared" si="124"/>
        <v>7.47</v>
      </c>
      <c r="F3975" s="2078">
        <f t="shared" si="125"/>
        <v>94673</v>
      </c>
      <c r="G3975" s="1529"/>
      <c r="H3975" s="2005">
        <v>7.04</v>
      </c>
      <c r="I3975" s="2005">
        <v>7.47</v>
      </c>
      <c r="J3975" s="1992"/>
    </row>
    <row r="3976" spans="2:10" ht="30">
      <c r="B3976" s="1734">
        <v>94674</v>
      </c>
      <c r="C3976" s="1994" t="s">
        <v>4278</v>
      </c>
      <c r="D3976" s="1993" t="s">
        <v>29</v>
      </c>
      <c r="E3976" s="2002">
        <f t="shared" si="124"/>
        <v>6.91</v>
      </c>
      <c r="F3976" s="2078">
        <f t="shared" si="125"/>
        <v>94674</v>
      </c>
      <c r="G3976" s="1529"/>
      <c r="H3976" s="2002">
        <v>6.48</v>
      </c>
      <c r="I3976" s="2002">
        <v>6.91</v>
      </c>
      <c r="J3976" s="1992"/>
    </row>
    <row r="3977" spans="2:10" ht="30">
      <c r="B3977" s="1733">
        <v>94675</v>
      </c>
      <c r="C3977" s="2004" t="s">
        <v>4279</v>
      </c>
      <c r="D3977" s="2003" t="s">
        <v>29</v>
      </c>
      <c r="E3977" s="2005">
        <f t="shared" si="124"/>
        <v>9.61</v>
      </c>
      <c r="F3977" s="2078">
        <f t="shared" si="125"/>
        <v>94675</v>
      </c>
      <c r="G3977" s="1529"/>
      <c r="H3977" s="2005">
        <v>9.18</v>
      </c>
      <c r="I3977" s="2005">
        <v>9.61</v>
      </c>
      <c r="J3977" s="1992"/>
    </row>
    <row r="3978" spans="2:10" ht="30">
      <c r="B3978" s="1734">
        <v>94676</v>
      </c>
      <c r="C3978" s="1994" t="s">
        <v>4280</v>
      </c>
      <c r="D3978" s="1993" t="s">
        <v>29</v>
      </c>
      <c r="E3978" s="2002">
        <f t="shared" si="124"/>
        <v>11.81</v>
      </c>
      <c r="F3978" s="2078">
        <f t="shared" si="125"/>
        <v>94676</v>
      </c>
      <c r="G3978" s="1529"/>
      <c r="H3978" s="2002">
        <v>11.2</v>
      </c>
      <c r="I3978" s="2002">
        <v>11.81</v>
      </c>
      <c r="J3978" s="1992"/>
    </row>
    <row r="3979" spans="2:10" ht="30">
      <c r="B3979" s="1733">
        <v>94677</v>
      </c>
      <c r="C3979" s="2004" t="s">
        <v>4281</v>
      </c>
      <c r="D3979" s="2003" t="s">
        <v>29</v>
      </c>
      <c r="E3979" s="2005">
        <f t="shared" si="124"/>
        <v>15.76</v>
      </c>
      <c r="F3979" s="2078">
        <f t="shared" si="125"/>
        <v>94677</v>
      </c>
      <c r="G3979" s="1529"/>
      <c r="H3979" s="2005">
        <v>15.15</v>
      </c>
      <c r="I3979" s="2005">
        <v>15.76</v>
      </c>
      <c r="J3979" s="1992"/>
    </row>
    <row r="3980" spans="2:10" ht="30">
      <c r="B3980" s="1734">
        <v>94678</v>
      </c>
      <c r="C3980" s="1994" t="s">
        <v>4282</v>
      </c>
      <c r="D3980" s="1993" t="s">
        <v>29</v>
      </c>
      <c r="E3980" s="2002">
        <f t="shared" si="124"/>
        <v>12.22</v>
      </c>
      <c r="F3980" s="2078">
        <f t="shared" si="125"/>
        <v>94678</v>
      </c>
      <c r="G3980" s="1529"/>
      <c r="H3980" s="2002">
        <v>11.61</v>
      </c>
      <c r="I3980" s="2002">
        <v>12.22</v>
      </c>
      <c r="J3980" s="1992"/>
    </row>
    <row r="3981" spans="2:10" ht="30">
      <c r="B3981" s="1733">
        <v>94679</v>
      </c>
      <c r="C3981" s="2004" t="s">
        <v>4283</v>
      </c>
      <c r="D3981" s="2003" t="s">
        <v>29</v>
      </c>
      <c r="E3981" s="2005">
        <f t="shared" si="124"/>
        <v>16.55</v>
      </c>
      <c r="F3981" s="2078">
        <f t="shared" si="125"/>
        <v>94679</v>
      </c>
      <c r="G3981" s="1529"/>
      <c r="H3981" s="2005">
        <v>15.94</v>
      </c>
      <c r="I3981" s="2005">
        <v>16.55</v>
      </c>
      <c r="J3981" s="1992"/>
    </row>
    <row r="3982" spans="2:10" ht="30">
      <c r="B3982" s="1734">
        <v>94680</v>
      </c>
      <c r="C3982" s="1994" t="s">
        <v>4284</v>
      </c>
      <c r="D3982" s="1993" t="s">
        <v>29</v>
      </c>
      <c r="E3982" s="2002">
        <f t="shared" si="124"/>
        <v>33.21</v>
      </c>
      <c r="F3982" s="2078">
        <f t="shared" si="125"/>
        <v>94680</v>
      </c>
      <c r="G3982" s="1529"/>
      <c r="H3982" s="2002">
        <v>32.22</v>
      </c>
      <c r="I3982" s="2002">
        <v>33.21</v>
      </c>
      <c r="J3982" s="1992"/>
    </row>
    <row r="3983" spans="2:10" ht="30">
      <c r="B3983" s="1733">
        <v>94681</v>
      </c>
      <c r="C3983" s="2004" t="s">
        <v>4285</v>
      </c>
      <c r="D3983" s="2003" t="s">
        <v>29</v>
      </c>
      <c r="E3983" s="2005">
        <f t="shared" si="124"/>
        <v>33.840000000000003</v>
      </c>
      <c r="F3983" s="2078">
        <f t="shared" si="125"/>
        <v>94681</v>
      </c>
      <c r="G3983" s="1529"/>
      <c r="H3983" s="2005">
        <v>32.85</v>
      </c>
      <c r="I3983" s="2005">
        <v>33.840000000000003</v>
      </c>
      <c r="J3983" s="1992"/>
    </row>
    <row r="3984" spans="2:10" ht="30">
      <c r="B3984" s="1734">
        <v>94682</v>
      </c>
      <c r="C3984" s="1994" t="s">
        <v>4286</v>
      </c>
      <c r="D3984" s="1993" t="s">
        <v>29</v>
      </c>
      <c r="E3984" s="2002">
        <f t="shared" si="124"/>
        <v>74.25</v>
      </c>
      <c r="F3984" s="2078">
        <f t="shared" si="125"/>
        <v>94682</v>
      </c>
      <c r="G3984" s="1529"/>
      <c r="H3984" s="2002">
        <v>73.260000000000005</v>
      </c>
      <c r="I3984" s="2002">
        <v>74.25</v>
      </c>
      <c r="J3984" s="1992"/>
    </row>
    <row r="3985" spans="2:10" ht="30">
      <c r="B3985" s="1733">
        <v>94683</v>
      </c>
      <c r="C3985" s="2004" t="s">
        <v>4287</v>
      </c>
      <c r="D3985" s="2003" t="s">
        <v>29</v>
      </c>
      <c r="E3985" s="2005">
        <f t="shared" si="124"/>
        <v>48.06</v>
      </c>
      <c r="F3985" s="2078">
        <f t="shared" si="125"/>
        <v>94683</v>
      </c>
      <c r="G3985" s="1529"/>
      <c r="H3985" s="2005">
        <v>47.07</v>
      </c>
      <c r="I3985" s="2005">
        <v>48.06</v>
      </c>
      <c r="J3985" s="1992"/>
    </row>
    <row r="3986" spans="2:10" ht="30">
      <c r="B3986" s="1734">
        <v>94684</v>
      </c>
      <c r="C3986" s="1994" t="s">
        <v>4288</v>
      </c>
      <c r="D3986" s="1993" t="s">
        <v>29</v>
      </c>
      <c r="E3986" s="2002">
        <f t="shared" si="124"/>
        <v>93.19</v>
      </c>
      <c r="F3986" s="2078">
        <f t="shared" si="125"/>
        <v>94684</v>
      </c>
      <c r="G3986" s="1529"/>
      <c r="H3986" s="2002">
        <v>91.45</v>
      </c>
      <c r="I3986" s="2002">
        <v>93.19</v>
      </c>
      <c r="J3986" s="1992"/>
    </row>
    <row r="3987" spans="2:10" ht="30">
      <c r="B3987" s="1733">
        <v>94685</v>
      </c>
      <c r="C3987" s="2004" t="s">
        <v>4289</v>
      </c>
      <c r="D3987" s="2003" t="s">
        <v>29</v>
      </c>
      <c r="E3987" s="2005">
        <f t="shared" si="124"/>
        <v>66.13</v>
      </c>
      <c r="F3987" s="2078">
        <f t="shared" si="125"/>
        <v>94685</v>
      </c>
      <c r="G3987" s="1529"/>
      <c r="H3987" s="2005">
        <v>64.39</v>
      </c>
      <c r="I3987" s="2005">
        <v>66.13</v>
      </c>
      <c r="J3987" s="1992"/>
    </row>
    <row r="3988" spans="2:10" ht="30">
      <c r="B3988" s="1734">
        <v>94686</v>
      </c>
      <c r="C3988" s="1994" t="s">
        <v>4290</v>
      </c>
      <c r="D3988" s="1993" t="s">
        <v>29</v>
      </c>
      <c r="E3988" s="2002">
        <f t="shared" si="124"/>
        <v>182.9</v>
      </c>
      <c r="F3988" s="2078">
        <f t="shared" si="125"/>
        <v>94686</v>
      </c>
      <c r="G3988" s="1529"/>
      <c r="H3988" s="2002">
        <v>181.16</v>
      </c>
      <c r="I3988" s="2002">
        <v>182.9</v>
      </c>
      <c r="J3988" s="1992"/>
    </row>
    <row r="3989" spans="2:10" ht="30">
      <c r="B3989" s="1733">
        <v>94687</v>
      </c>
      <c r="C3989" s="2004" t="s">
        <v>4291</v>
      </c>
      <c r="D3989" s="2003" t="s">
        <v>29</v>
      </c>
      <c r="E3989" s="2005">
        <f t="shared" si="124"/>
        <v>111.08</v>
      </c>
      <c r="F3989" s="2078">
        <f t="shared" si="125"/>
        <v>94687</v>
      </c>
      <c r="G3989" s="1529"/>
      <c r="H3989" s="2005">
        <v>109.34</v>
      </c>
      <c r="I3989" s="2005">
        <v>111.08</v>
      </c>
      <c r="J3989" s="1992"/>
    </row>
    <row r="3990" spans="2:10" ht="30">
      <c r="B3990" s="1734">
        <v>94688</v>
      </c>
      <c r="C3990" s="1994" t="s">
        <v>4292</v>
      </c>
      <c r="D3990" s="1993" t="s">
        <v>29</v>
      </c>
      <c r="E3990" s="2002">
        <f t="shared" si="124"/>
        <v>8.2799999999999994</v>
      </c>
      <c r="F3990" s="2078">
        <f t="shared" si="125"/>
        <v>94688</v>
      </c>
      <c r="G3990" s="1529"/>
      <c r="H3990" s="2002">
        <v>7.71</v>
      </c>
      <c r="I3990" s="2002">
        <v>8.2799999999999994</v>
      </c>
      <c r="J3990" s="1992"/>
    </row>
    <row r="3991" spans="2:10" ht="30">
      <c r="B3991" s="1733">
        <v>94689</v>
      </c>
      <c r="C3991" s="2004" t="s">
        <v>4293</v>
      </c>
      <c r="D3991" s="2003" t="s">
        <v>29</v>
      </c>
      <c r="E3991" s="2005">
        <f t="shared" si="124"/>
        <v>10.1</v>
      </c>
      <c r="F3991" s="2078">
        <f t="shared" si="125"/>
        <v>94689</v>
      </c>
      <c r="G3991" s="1529"/>
      <c r="H3991" s="2005">
        <v>9.5299999999999994</v>
      </c>
      <c r="I3991" s="2005">
        <v>10.1</v>
      </c>
      <c r="J3991" s="1992"/>
    </row>
    <row r="3992" spans="2:10" ht="30">
      <c r="B3992" s="1734">
        <v>94690</v>
      </c>
      <c r="C3992" s="1994" t="s">
        <v>4294</v>
      </c>
      <c r="D3992" s="1993" t="s">
        <v>29</v>
      </c>
      <c r="E3992" s="2002">
        <f t="shared" si="124"/>
        <v>9.75</v>
      </c>
      <c r="F3992" s="2078">
        <f t="shared" si="125"/>
        <v>94690</v>
      </c>
      <c r="G3992" s="1529"/>
      <c r="H3992" s="2002">
        <v>9.18</v>
      </c>
      <c r="I3992" s="2002">
        <v>9.75</v>
      </c>
      <c r="J3992" s="1992"/>
    </row>
    <row r="3993" spans="2:10" ht="30">
      <c r="B3993" s="1733">
        <v>94691</v>
      </c>
      <c r="C3993" s="2004" t="s">
        <v>4295</v>
      </c>
      <c r="D3993" s="2003" t="s">
        <v>29</v>
      </c>
      <c r="E3993" s="2005">
        <f t="shared" si="124"/>
        <v>11.86</v>
      </c>
      <c r="F3993" s="2078">
        <f t="shared" si="125"/>
        <v>94691</v>
      </c>
      <c r="G3993" s="1529"/>
      <c r="H3993" s="2005">
        <v>11.29</v>
      </c>
      <c r="I3993" s="2005">
        <v>11.86</v>
      </c>
      <c r="J3993" s="1992"/>
    </row>
    <row r="3994" spans="2:10" ht="30">
      <c r="B3994" s="1734">
        <v>94692</v>
      </c>
      <c r="C3994" s="1994" t="s">
        <v>4296</v>
      </c>
      <c r="D3994" s="1993" t="s">
        <v>29</v>
      </c>
      <c r="E3994" s="2002">
        <f t="shared" si="124"/>
        <v>17.440000000000001</v>
      </c>
      <c r="F3994" s="2078">
        <f t="shared" si="125"/>
        <v>94692</v>
      </c>
      <c r="G3994" s="1529"/>
      <c r="H3994" s="2002">
        <v>16.62</v>
      </c>
      <c r="I3994" s="2002">
        <v>17.440000000000001</v>
      </c>
      <c r="J3994" s="1992"/>
    </row>
    <row r="3995" spans="2:10" ht="30">
      <c r="B3995" s="1733">
        <v>94693</v>
      </c>
      <c r="C3995" s="2004" t="s">
        <v>4297</v>
      </c>
      <c r="D3995" s="2003" t="s">
        <v>29</v>
      </c>
      <c r="E3995" s="2005">
        <f t="shared" si="124"/>
        <v>17.32</v>
      </c>
      <c r="F3995" s="2078">
        <f t="shared" si="125"/>
        <v>94693</v>
      </c>
      <c r="G3995" s="1529"/>
      <c r="H3995" s="2005">
        <v>16.5</v>
      </c>
      <c r="I3995" s="2005">
        <v>17.32</v>
      </c>
      <c r="J3995" s="1992"/>
    </row>
    <row r="3996" spans="2:10" ht="30">
      <c r="B3996" s="1734">
        <v>94694</v>
      </c>
      <c r="C3996" s="1994" t="s">
        <v>4298</v>
      </c>
      <c r="D3996" s="1993" t="s">
        <v>29</v>
      </c>
      <c r="E3996" s="2002">
        <f t="shared" si="124"/>
        <v>18.260000000000002</v>
      </c>
      <c r="F3996" s="2078">
        <f t="shared" si="125"/>
        <v>94694</v>
      </c>
      <c r="G3996" s="1529"/>
      <c r="H3996" s="2002">
        <v>17.440000000000001</v>
      </c>
      <c r="I3996" s="2002">
        <v>18.260000000000002</v>
      </c>
      <c r="J3996" s="1992"/>
    </row>
    <row r="3997" spans="2:10" ht="30">
      <c r="B3997" s="1733">
        <v>94695</v>
      </c>
      <c r="C3997" s="2004" t="s">
        <v>4299</v>
      </c>
      <c r="D3997" s="2003" t="s">
        <v>29</v>
      </c>
      <c r="E3997" s="2005">
        <f t="shared" si="124"/>
        <v>21.88</v>
      </c>
      <c r="F3997" s="2078">
        <f t="shared" si="125"/>
        <v>94695</v>
      </c>
      <c r="G3997" s="1529"/>
      <c r="H3997" s="2005">
        <v>21.06</v>
      </c>
      <c r="I3997" s="2005">
        <v>21.88</v>
      </c>
      <c r="J3997" s="1992"/>
    </row>
    <row r="3998" spans="2:10" ht="30">
      <c r="B3998" s="1734">
        <v>94696</v>
      </c>
      <c r="C3998" s="1994" t="s">
        <v>4300</v>
      </c>
      <c r="D3998" s="1993" t="s">
        <v>29</v>
      </c>
      <c r="E3998" s="2002">
        <f t="shared" si="124"/>
        <v>40.35</v>
      </c>
      <c r="F3998" s="2078">
        <f t="shared" si="125"/>
        <v>94696</v>
      </c>
      <c r="G3998" s="1529"/>
      <c r="H3998" s="2002">
        <v>39.04</v>
      </c>
      <c r="I3998" s="2002">
        <v>40.35</v>
      </c>
      <c r="J3998" s="1992"/>
    </row>
    <row r="3999" spans="2:10" ht="30">
      <c r="B3999" s="1733">
        <v>94697</v>
      </c>
      <c r="C3999" s="2004" t="s">
        <v>4301</v>
      </c>
      <c r="D3999" s="2003" t="s">
        <v>29</v>
      </c>
      <c r="E3999" s="2005">
        <f t="shared" si="124"/>
        <v>59.16</v>
      </c>
      <c r="F3999" s="2078">
        <f t="shared" si="125"/>
        <v>94697</v>
      </c>
      <c r="G3999" s="1529"/>
      <c r="H3999" s="2005">
        <v>57.85</v>
      </c>
      <c r="I3999" s="2005">
        <v>59.16</v>
      </c>
      <c r="J3999" s="1992"/>
    </row>
    <row r="4000" spans="2:10" ht="30">
      <c r="B4000" s="1734">
        <v>94698</v>
      </c>
      <c r="C4000" s="1994" t="s">
        <v>4302</v>
      </c>
      <c r="D4000" s="1993" t="s">
        <v>29</v>
      </c>
      <c r="E4000" s="2002">
        <f t="shared" si="124"/>
        <v>51.94</v>
      </c>
      <c r="F4000" s="2078">
        <f t="shared" si="125"/>
        <v>94698</v>
      </c>
      <c r="G4000" s="1529"/>
      <c r="H4000" s="2002">
        <v>50.63</v>
      </c>
      <c r="I4000" s="2002">
        <v>51.94</v>
      </c>
      <c r="J4000" s="1992"/>
    </row>
    <row r="4001" spans="2:10" ht="30">
      <c r="B4001" s="1733">
        <v>94699</v>
      </c>
      <c r="C4001" s="2004" t="s">
        <v>4303</v>
      </c>
      <c r="D4001" s="2003" t="s">
        <v>29</v>
      </c>
      <c r="E4001" s="2005">
        <f t="shared" si="124"/>
        <v>97.2</v>
      </c>
      <c r="F4001" s="2078">
        <f t="shared" si="125"/>
        <v>94699</v>
      </c>
      <c r="G4001" s="1529"/>
      <c r="H4001" s="2005">
        <v>94.88</v>
      </c>
      <c r="I4001" s="2005">
        <v>97.2</v>
      </c>
      <c r="J4001" s="1992"/>
    </row>
    <row r="4002" spans="2:10" ht="30">
      <c r="B4002" s="1734">
        <v>94700</v>
      </c>
      <c r="C4002" s="1994" t="s">
        <v>4304</v>
      </c>
      <c r="D4002" s="1993" t="s">
        <v>29</v>
      </c>
      <c r="E4002" s="2002">
        <f t="shared" si="124"/>
        <v>86.47</v>
      </c>
      <c r="F4002" s="2078">
        <f t="shared" si="125"/>
        <v>94700</v>
      </c>
      <c r="G4002" s="1529"/>
      <c r="H4002" s="2002">
        <v>84.15</v>
      </c>
      <c r="I4002" s="2002">
        <v>86.47</v>
      </c>
      <c r="J4002" s="1992"/>
    </row>
    <row r="4003" spans="2:10" ht="30">
      <c r="B4003" s="1733">
        <v>94701</v>
      </c>
      <c r="C4003" s="2004" t="s">
        <v>4305</v>
      </c>
      <c r="D4003" s="2003" t="s">
        <v>29</v>
      </c>
      <c r="E4003" s="2005">
        <f t="shared" si="124"/>
        <v>150.91</v>
      </c>
      <c r="F4003" s="2078">
        <f t="shared" si="125"/>
        <v>94701</v>
      </c>
      <c r="G4003" s="1529"/>
      <c r="H4003" s="2005">
        <v>148.59</v>
      </c>
      <c r="I4003" s="2005">
        <v>150.91</v>
      </c>
      <c r="J4003" s="1992"/>
    </row>
    <row r="4004" spans="2:10" ht="30">
      <c r="B4004" s="1734">
        <v>94702</v>
      </c>
      <c r="C4004" s="1994" t="s">
        <v>4306</v>
      </c>
      <c r="D4004" s="1993" t="s">
        <v>29</v>
      </c>
      <c r="E4004" s="2002">
        <f t="shared" si="124"/>
        <v>120.72</v>
      </c>
      <c r="F4004" s="2078">
        <f t="shared" si="125"/>
        <v>94702</v>
      </c>
      <c r="G4004" s="1529"/>
      <c r="H4004" s="2002">
        <v>118.4</v>
      </c>
      <c r="I4004" s="2002">
        <v>120.72</v>
      </c>
      <c r="J4004" s="1992"/>
    </row>
    <row r="4005" spans="2:10" ht="30">
      <c r="B4005" s="1733">
        <v>94703</v>
      </c>
      <c r="C4005" s="2004" t="s">
        <v>4307</v>
      </c>
      <c r="D4005" s="2003" t="s">
        <v>29</v>
      </c>
      <c r="E4005" s="2005">
        <f t="shared" si="124"/>
        <v>19.579999999999998</v>
      </c>
      <c r="F4005" s="2078">
        <f t="shared" si="125"/>
        <v>94703</v>
      </c>
      <c r="G4005" s="1529"/>
      <c r="H4005" s="2005">
        <v>19.100000000000001</v>
      </c>
      <c r="I4005" s="2005">
        <v>19.579999999999998</v>
      </c>
      <c r="J4005" s="1992"/>
    </row>
    <row r="4006" spans="2:10" ht="30">
      <c r="B4006" s="1734">
        <v>94704</v>
      </c>
      <c r="C4006" s="1994" t="s">
        <v>1574</v>
      </c>
      <c r="D4006" s="1993" t="s">
        <v>29</v>
      </c>
      <c r="E4006" s="2002">
        <f t="shared" si="124"/>
        <v>23.07</v>
      </c>
      <c r="F4006" s="2078">
        <f t="shared" si="125"/>
        <v>94704</v>
      </c>
      <c r="G4006" s="1529"/>
      <c r="H4006" s="2002">
        <v>22.59</v>
      </c>
      <c r="I4006" s="2002">
        <v>23.07</v>
      </c>
      <c r="J4006" s="1992"/>
    </row>
    <row r="4007" spans="2:10" ht="30">
      <c r="B4007" s="1733">
        <v>94705</v>
      </c>
      <c r="C4007" s="2004" t="s">
        <v>4308</v>
      </c>
      <c r="D4007" s="2003" t="s">
        <v>29</v>
      </c>
      <c r="E4007" s="2005">
        <f t="shared" si="124"/>
        <v>33.630000000000003</v>
      </c>
      <c r="F4007" s="2078">
        <f t="shared" si="125"/>
        <v>94705</v>
      </c>
      <c r="G4007" s="1529"/>
      <c r="H4007" s="2005">
        <v>33.15</v>
      </c>
      <c r="I4007" s="2005">
        <v>33.630000000000003</v>
      </c>
      <c r="J4007" s="1992"/>
    </row>
    <row r="4008" spans="2:10" ht="30">
      <c r="B4008" s="1734">
        <v>94706</v>
      </c>
      <c r="C4008" s="1994" t="s">
        <v>4309</v>
      </c>
      <c r="D4008" s="1993" t="s">
        <v>29</v>
      </c>
      <c r="E4008" s="2002">
        <f t="shared" si="124"/>
        <v>43.77</v>
      </c>
      <c r="F4008" s="2078">
        <f t="shared" si="125"/>
        <v>94706</v>
      </c>
      <c r="G4008" s="1529"/>
      <c r="H4008" s="2002">
        <v>43.12</v>
      </c>
      <c r="I4008" s="2002">
        <v>43.77</v>
      </c>
      <c r="J4008" s="1992"/>
    </row>
    <row r="4009" spans="2:10" ht="30">
      <c r="B4009" s="1733">
        <v>94707</v>
      </c>
      <c r="C4009" s="2004" t="s">
        <v>1575</v>
      </c>
      <c r="D4009" s="2003" t="s">
        <v>29</v>
      </c>
      <c r="E4009" s="2005">
        <f t="shared" si="124"/>
        <v>50.62</v>
      </c>
      <c r="F4009" s="2078">
        <f t="shared" si="125"/>
        <v>94707</v>
      </c>
      <c r="G4009" s="1529"/>
      <c r="H4009" s="2005">
        <v>49.97</v>
      </c>
      <c r="I4009" s="2005">
        <v>50.62</v>
      </c>
      <c r="J4009" s="1992"/>
    </row>
    <row r="4010" spans="2:10" ht="30">
      <c r="B4010" s="1734">
        <v>94708</v>
      </c>
      <c r="C4010" s="1994" t="s">
        <v>4310</v>
      </c>
      <c r="D4010" s="1993" t="s">
        <v>29</v>
      </c>
      <c r="E4010" s="2002">
        <f t="shared" si="124"/>
        <v>20.92</v>
      </c>
      <c r="F4010" s="2078">
        <f t="shared" si="125"/>
        <v>94708</v>
      </c>
      <c r="G4010" s="1529"/>
      <c r="H4010" s="2002">
        <v>20.09</v>
      </c>
      <c r="I4010" s="2002">
        <v>20.92</v>
      </c>
      <c r="J4010" s="1992"/>
    </row>
    <row r="4011" spans="2:10" ht="30">
      <c r="B4011" s="1733">
        <v>94709</v>
      </c>
      <c r="C4011" s="2004" t="s">
        <v>4311</v>
      </c>
      <c r="D4011" s="2003" t="s">
        <v>29</v>
      </c>
      <c r="E4011" s="2005">
        <f t="shared" si="124"/>
        <v>24.82</v>
      </c>
      <c r="F4011" s="2078">
        <f t="shared" si="125"/>
        <v>94709</v>
      </c>
      <c r="G4011" s="1529"/>
      <c r="H4011" s="2005">
        <v>23.99</v>
      </c>
      <c r="I4011" s="2005">
        <v>24.82</v>
      </c>
      <c r="J4011" s="1992"/>
    </row>
    <row r="4012" spans="2:10" ht="30">
      <c r="B4012" s="1734">
        <v>94710</v>
      </c>
      <c r="C4012" s="1994" t="s">
        <v>4312</v>
      </c>
      <c r="D4012" s="1993" t="s">
        <v>29</v>
      </c>
      <c r="E4012" s="2002">
        <f t="shared" si="124"/>
        <v>32.18</v>
      </c>
      <c r="F4012" s="2078">
        <f t="shared" si="125"/>
        <v>94710</v>
      </c>
      <c r="G4012" s="1529"/>
      <c r="H4012" s="2002">
        <v>31.35</v>
      </c>
      <c r="I4012" s="2002">
        <v>32.18</v>
      </c>
      <c r="J4012" s="1992"/>
    </row>
    <row r="4013" spans="2:10" ht="30">
      <c r="B4013" s="1733">
        <v>94711</v>
      </c>
      <c r="C4013" s="2004" t="s">
        <v>4313</v>
      </c>
      <c r="D4013" s="2003" t="s">
        <v>29</v>
      </c>
      <c r="E4013" s="2005">
        <f t="shared" si="124"/>
        <v>42.6</v>
      </c>
      <c r="F4013" s="2078">
        <f t="shared" si="125"/>
        <v>94711</v>
      </c>
      <c r="G4013" s="1529"/>
      <c r="H4013" s="2005">
        <v>41.49</v>
      </c>
      <c r="I4013" s="2005">
        <v>42.6</v>
      </c>
      <c r="J4013" s="1992"/>
    </row>
    <row r="4014" spans="2:10" ht="30">
      <c r="B4014" s="1734">
        <v>94712</v>
      </c>
      <c r="C4014" s="1994" t="s">
        <v>4314</v>
      </c>
      <c r="D4014" s="1993" t="s">
        <v>29</v>
      </c>
      <c r="E4014" s="2002">
        <f t="shared" si="124"/>
        <v>55.17</v>
      </c>
      <c r="F4014" s="2078">
        <f t="shared" si="125"/>
        <v>94712</v>
      </c>
      <c r="G4014" s="1529"/>
      <c r="H4014" s="2002">
        <v>54.06</v>
      </c>
      <c r="I4014" s="2002">
        <v>55.17</v>
      </c>
      <c r="J4014" s="1992"/>
    </row>
    <row r="4015" spans="2:10" ht="30">
      <c r="B4015" s="1733">
        <v>94713</v>
      </c>
      <c r="C4015" s="2004" t="s">
        <v>4315</v>
      </c>
      <c r="D4015" s="2003" t="s">
        <v>29</v>
      </c>
      <c r="E4015" s="2005">
        <f t="shared" si="124"/>
        <v>166.74</v>
      </c>
      <c r="F4015" s="2078">
        <f t="shared" si="125"/>
        <v>94713</v>
      </c>
      <c r="G4015" s="1529"/>
      <c r="H4015" s="2005">
        <v>165.63</v>
      </c>
      <c r="I4015" s="2005">
        <v>166.74</v>
      </c>
      <c r="J4015" s="1992"/>
    </row>
    <row r="4016" spans="2:10" ht="30">
      <c r="B4016" s="1734">
        <v>94714</v>
      </c>
      <c r="C4016" s="1994" t="s">
        <v>4316</v>
      </c>
      <c r="D4016" s="1993" t="s">
        <v>29</v>
      </c>
      <c r="E4016" s="2002">
        <f t="shared" si="124"/>
        <v>218.85</v>
      </c>
      <c r="F4016" s="2078">
        <f t="shared" si="125"/>
        <v>94714</v>
      </c>
      <c r="G4016" s="1529"/>
      <c r="H4016" s="2002">
        <v>217.74</v>
      </c>
      <c r="I4016" s="2002">
        <v>218.85</v>
      </c>
      <c r="J4016" s="1992"/>
    </row>
    <row r="4017" spans="2:10" ht="30">
      <c r="B4017" s="1733">
        <v>94715</v>
      </c>
      <c r="C4017" s="2004" t="s">
        <v>4317</v>
      </c>
      <c r="D4017" s="2003" t="s">
        <v>29</v>
      </c>
      <c r="E4017" s="2005">
        <f t="shared" si="124"/>
        <v>306.06</v>
      </c>
      <c r="F4017" s="2078">
        <f t="shared" si="125"/>
        <v>94715</v>
      </c>
      <c r="G4017" s="1529"/>
      <c r="H4017" s="2005">
        <v>304.95</v>
      </c>
      <c r="I4017" s="2005">
        <v>306.06</v>
      </c>
      <c r="J4017" s="1992"/>
    </row>
    <row r="4018" spans="2:10" ht="30">
      <c r="B4018" s="1734">
        <v>94724</v>
      </c>
      <c r="C4018" s="1994" t="s">
        <v>4318</v>
      </c>
      <c r="D4018" s="1993" t="s">
        <v>29</v>
      </c>
      <c r="E4018" s="2002">
        <f t="shared" si="124"/>
        <v>24.29</v>
      </c>
      <c r="F4018" s="2078">
        <f t="shared" si="125"/>
        <v>94724</v>
      </c>
      <c r="G4018" s="1529"/>
      <c r="H4018" s="2002">
        <v>24.02</v>
      </c>
      <c r="I4018" s="2002">
        <v>24.29</v>
      </c>
      <c r="J4018" s="1992"/>
    </row>
    <row r="4019" spans="2:10" ht="30">
      <c r="B4019" s="1733">
        <v>94725</v>
      </c>
      <c r="C4019" s="2004" t="s">
        <v>4319</v>
      </c>
      <c r="D4019" s="2003" t="s">
        <v>29</v>
      </c>
      <c r="E4019" s="2005">
        <f t="shared" si="124"/>
        <v>5.48</v>
      </c>
      <c r="F4019" s="2078">
        <f t="shared" si="125"/>
        <v>94725</v>
      </c>
      <c r="G4019" s="1529"/>
      <c r="H4019" s="2005">
        <v>5.21</v>
      </c>
      <c r="I4019" s="2005">
        <v>5.48</v>
      </c>
      <c r="J4019" s="1992"/>
    </row>
    <row r="4020" spans="2:10" ht="30">
      <c r="B4020" s="1734">
        <v>94726</v>
      </c>
      <c r="C4020" s="1994" t="s">
        <v>4320</v>
      </c>
      <c r="D4020" s="1993" t="s">
        <v>29</v>
      </c>
      <c r="E4020" s="2002">
        <f t="shared" si="124"/>
        <v>37.75</v>
      </c>
      <c r="F4020" s="2078">
        <f t="shared" si="125"/>
        <v>94726</v>
      </c>
      <c r="G4020" s="1529"/>
      <c r="H4020" s="2002">
        <v>37.479999999999997</v>
      </c>
      <c r="I4020" s="2002">
        <v>37.75</v>
      </c>
      <c r="J4020" s="1992"/>
    </row>
    <row r="4021" spans="2:10" ht="30">
      <c r="B4021" s="1733">
        <v>94727</v>
      </c>
      <c r="C4021" s="2004" t="s">
        <v>4321</v>
      </c>
      <c r="D4021" s="2003" t="s">
        <v>29</v>
      </c>
      <c r="E4021" s="2005">
        <f t="shared" si="124"/>
        <v>7.98</v>
      </c>
      <c r="F4021" s="2078">
        <f t="shared" si="125"/>
        <v>94727</v>
      </c>
      <c r="G4021" s="1529"/>
      <c r="H4021" s="2005">
        <v>7.71</v>
      </c>
      <c r="I4021" s="2005">
        <v>7.98</v>
      </c>
      <c r="J4021" s="1992"/>
    </row>
    <row r="4022" spans="2:10" ht="30">
      <c r="B4022" s="1734">
        <v>94728</v>
      </c>
      <c r="C4022" s="1994" t="s">
        <v>4322</v>
      </c>
      <c r="D4022" s="1993" t="s">
        <v>29</v>
      </c>
      <c r="E4022" s="2002">
        <f t="shared" si="124"/>
        <v>143.85</v>
      </c>
      <c r="F4022" s="2078">
        <f t="shared" si="125"/>
        <v>94728</v>
      </c>
      <c r="G4022" s="1529"/>
      <c r="H4022" s="2002">
        <v>143.5</v>
      </c>
      <c r="I4022" s="2002">
        <v>143.85</v>
      </c>
      <c r="J4022" s="1992"/>
    </row>
    <row r="4023" spans="2:10" ht="30">
      <c r="B4023" s="1733">
        <v>94729</v>
      </c>
      <c r="C4023" s="2004" t="s">
        <v>4323</v>
      </c>
      <c r="D4023" s="2003" t="s">
        <v>29</v>
      </c>
      <c r="E4023" s="2005">
        <f t="shared" si="124"/>
        <v>14.26</v>
      </c>
      <c r="F4023" s="2078">
        <f t="shared" si="125"/>
        <v>94729</v>
      </c>
      <c r="G4023" s="1529"/>
      <c r="H4023" s="2005">
        <v>13.91</v>
      </c>
      <c r="I4023" s="2005">
        <v>14.26</v>
      </c>
      <c r="J4023" s="1992"/>
    </row>
    <row r="4024" spans="2:10" ht="30">
      <c r="B4024" s="1734">
        <v>94730</v>
      </c>
      <c r="C4024" s="1994" t="s">
        <v>4324</v>
      </c>
      <c r="D4024" s="1993" t="s">
        <v>29</v>
      </c>
      <c r="E4024" s="2002">
        <f t="shared" si="124"/>
        <v>174.88</v>
      </c>
      <c r="F4024" s="2078">
        <f t="shared" si="125"/>
        <v>94730</v>
      </c>
      <c r="G4024" s="1529"/>
      <c r="H4024" s="2002">
        <v>174.53</v>
      </c>
      <c r="I4024" s="2002">
        <v>174.88</v>
      </c>
      <c r="J4024" s="1992"/>
    </row>
    <row r="4025" spans="2:10" ht="30">
      <c r="B4025" s="1733">
        <v>94731</v>
      </c>
      <c r="C4025" s="2004" t="s">
        <v>4325</v>
      </c>
      <c r="D4025" s="2003" t="s">
        <v>29</v>
      </c>
      <c r="E4025" s="2005">
        <f t="shared" si="124"/>
        <v>18.03</v>
      </c>
      <c r="F4025" s="2078">
        <f t="shared" si="125"/>
        <v>94731</v>
      </c>
      <c r="G4025" s="1529"/>
      <c r="H4025" s="2005">
        <v>17.68</v>
      </c>
      <c r="I4025" s="2005">
        <v>18.03</v>
      </c>
      <c r="J4025" s="1992"/>
    </row>
    <row r="4026" spans="2:10" ht="30">
      <c r="B4026" s="1734">
        <v>94733</v>
      </c>
      <c r="C4026" s="1994" t="s">
        <v>4326</v>
      </c>
      <c r="D4026" s="1993" t="s">
        <v>29</v>
      </c>
      <c r="E4026" s="2002">
        <f t="shared" si="124"/>
        <v>35.119999999999997</v>
      </c>
      <c r="F4026" s="2078">
        <f t="shared" si="125"/>
        <v>94733</v>
      </c>
      <c r="G4026" s="1529"/>
      <c r="H4026" s="2002">
        <v>34.51</v>
      </c>
      <c r="I4026" s="2002">
        <v>35.119999999999997</v>
      </c>
      <c r="J4026" s="1992"/>
    </row>
    <row r="4027" spans="2:10" ht="30">
      <c r="B4027" s="1733">
        <v>94737</v>
      </c>
      <c r="C4027" s="2004" t="s">
        <v>4327</v>
      </c>
      <c r="D4027" s="2003" t="s">
        <v>29</v>
      </c>
      <c r="E4027" s="2005">
        <f t="shared" si="124"/>
        <v>149.12</v>
      </c>
      <c r="F4027" s="2078">
        <f t="shared" si="125"/>
        <v>94737</v>
      </c>
      <c r="G4027" s="1529"/>
      <c r="H4027" s="2005">
        <v>147.88</v>
      </c>
      <c r="I4027" s="2005">
        <v>149.12</v>
      </c>
      <c r="J4027" s="1992"/>
    </row>
    <row r="4028" spans="2:10" ht="30">
      <c r="B4028" s="1734">
        <v>94740</v>
      </c>
      <c r="C4028" s="1994" t="s">
        <v>4328</v>
      </c>
      <c r="D4028" s="1993" t="s">
        <v>29</v>
      </c>
      <c r="E4028" s="2002">
        <f t="shared" si="124"/>
        <v>8.73</v>
      </c>
      <c r="F4028" s="2078">
        <f t="shared" si="125"/>
        <v>94740</v>
      </c>
      <c r="G4028" s="1529"/>
      <c r="H4028" s="2002">
        <v>8.33</v>
      </c>
      <c r="I4028" s="2002">
        <v>8.73</v>
      </c>
      <c r="J4028" s="1992"/>
    </row>
    <row r="4029" spans="2:10" ht="30">
      <c r="B4029" s="1733">
        <v>94741</v>
      </c>
      <c r="C4029" s="2004" t="s">
        <v>4329</v>
      </c>
      <c r="D4029" s="2003" t="s">
        <v>29</v>
      </c>
      <c r="E4029" s="2005">
        <f t="shared" si="124"/>
        <v>11</v>
      </c>
      <c r="F4029" s="2078">
        <f t="shared" si="125"/>
        <v>94741</v>
      </c>
      <c r="G4029" s="1529"/>
      <c r="H4029" s="2005">
        <v>10.6</v>
      </c>
      <c r="I4029" s="2005">
        <v>11</v>
      </c>
      <c r="J4029" s="1992"/>
    </row>
    <row r="4030" spans="2:10" ht="30">
      <c r="B4030" s="1734">
        <v>94742</v>
      </c>
      <c r="C4030" s="1994" t="s">
        <v>4330</v>
      </c>
      <c r="D4030" s="1993" t="s">
        <v>29</v>
      </c>
      <c r="E4030" s="2002">
        <f t="shared" si="124"/>
        <v>13.54</v>
      </c>
      <c r="F4030" s="2078">
        <f t="shared" si="125"/>
        <v>94742</v>
      </c>
      <c r="G4030" s="1529"/>
      <c r="H4030" s="2002">
        <v>13.14</v>
      </c>
      <c r="I4030" s="2002">
        <v>13.54</v>
      </c>
      <c r="J4030" s="1992"/>
    </row>
    <row r="4031" spans="2:10" ht="30">
      <c r="B4031" s="1733">
        <v>94743</v>
      </c>
      <c r="C4031" s="2004" t="s">
        <v>4331</v>
      </c>
      <c r="D4031" s="2003" t="s">
        <v>29</v>
      </c>
      <c r="E4031" s="2005">
        <f t="shared" si="124"/>
        <v>14.97</v>
      </c>
      <c r="F4031" s="2078">
        <f t="shared" si="125"/>
        <v>94743</v>
      </c>
      <c r="G4031" s="1529"/>
      <c r="H4031" s="2005">
        <v>14.57</v>
      </c>
      <c r="I4031" s="2005">
        <v>14.97</v>
      </c>
      <c r="J4031" s="1992"/>
    </row>
    <row r="4032" spans="2:10" ht="30">
      <c r="B4032" s="1734">
        <v>94744</v>
      </c>
      <c r="C4032" s="1994" t="s">
        <v>4332</v>
      </c>
      <c r="D4032" s="1993" t="s">
        <v>29</v>
      </c>
      <c r="E4032" s="2002">
        <f t="shared" si="124"/>
        <v>21.77</v>
      </c>
      <c r="F4032" s="2078">
        <f t="shared" si="125"/>
        <v>94744</v>
      </c>
      <c r="G4032" s="1529"/>
      <c r="H4032" s="2002">
        <v>21.24</v>
      </c>
      <c r="I4032" s="2002">
        <v>21.77</v>
      </c>
      <c r="J4032" s="1992"/>
    </row>
    <row r="4033" spans="2:10" ht="30">
      <c r="B4033" s="1733">
        <v>94746</v>
      </c>
      <c r="C4033" s="2004" t="s">
        <v>4333</v>
      </c>
      <c r="D4033" s="2003" t="s">
        <v>29</v>
      </c>
      <c r="E4033" s="2005">
        <f t="shared" si="124"/>
        <v>31.34</v>
      </c>
      <c r="F4033" s="2078">
        <f t="shared" si="125"/>
        <v>94746</v>
      </c>
      <c r="G4033" s="1529"/>
      <c r="H4033" s="2005">
        <v>30.81</v>
      </c>
      <c r="I4033" s="2005">
        <v>31.34</v>
      </c>
      <c r="J4033" s="1992"/>
    </row>
    <row r="4034" spans="2:10" ht="30">
      <c r="B4034" s="1734">
        <v>94748</v>
      </c>
      <c r="C4034" s="1994" t="s">
        <v>4334</v>
      </c>
      <c r="D4034" s="1993" t="s">
        <v>29</v>
      </c>
      <c r="E4034" s="2002">
        <f t="shared" si="124"/>
        <v>64.89</v>
      </c>
      <c r="F4034" s="2078">
        <f t="shared" si="125"/>
        <v>94748</v>
      </c>
      <c r="G4034" s="1529"/>
      <c r="H4034" s="2002">
        <v>63.97</v>
      </c>
      <c r="I4034" s="2002">
        <v>64.89</v>
      </c>
      <c r="J4034" s="1992"/>
    </row>
    <row r="4035" spans="2:10" ht="30">
      <c r="B4035" s="1733">
        <v>94750</v>
      </c>
      <c r="C4035" s="2004" t="s">
        <v>4335</v>
      </c>
      <c r="D4035" s="2003" t="s">
        <v>29</v>
      </c>
      <c r="E4035" s="2005">
        <f t="shared" ref="E4035:E4098" si="126">IF($K$2=$H$1,H4035,I4035)</f>
        <v>155.47999999999999</v>
      </c>
      <c r="F4035" s="2078">
        <f t="shared" ref="F4035:F4098" si="127">IF(LEN($B4035)=7,CONCATENATE(MID($B4035,1,6),"00",RIGHT($B4035,1)),IF(LEN($B4035)=8,CONCATENATE(MID($B4035,1,6),"0",RIGHT($B4035,2)),$B4035))</f>
        <v>94750</v>
      </c>
      <c r="G4035" s="1529"/>
      <c r="H4035" s="2005">
        <v>154.56</v>
      </c>
      <c r="I4035" s="2005">
        <v>155.47999999999999</v>
      </c>
      <c r="J4035" s="1992"/>
    </row>
    <row r="4036" spans="2:10" ht="30">
      <c r="B4036" s="1734">
        <v>94752</v>
      </c>
      <c r="C4036" s="1994" t="s">
        <v>4336</v>
      </c>
      <c r="D4036" s="1993" t="s">
        <v>29</v>
      </c>
      <c r="E4036" s="2002">
        <f t="shared" si="126"/>
        <v>188.72</v>
      </c>
      <c r="F4036" s="2078">
        <f t="shared" si="127"/>
        <v>94752</v>
      </c>
      <c r="G4036" s="1529"/>
      <c r="H4036" s="2002">
        <v>186.86</v>
      </c>
      <c r="I4036" s="2002">
        <v>188.72</v>
      </c>
      <c r="J4036" s="1992"/>
    </row>
    <row r="4037" spans="2:10" ht="30">
      <c r="B4037" s="1733">
        <v>94756</v>
      </c>
      <c r="C4037" s="2004" t="s">
        <v>4337</v>
      </c>
      <c r="D4037" s="2003" t="s">
        <v>29</v>
      </c>
      <c r="E4037" s="2005">
        <f t="shared" si="126"/>
        <v>10.99</v>
      </c>
      <c r="F4037" s="2078">
        <f t="shared" si="127"/>
        <v>94756</v>
      </c>
      <c r="G4037" s="1529"/>
      <c r="H4037" s="2005">
        <v>10.46</v>
      </c>
      <c r="I4037" s="2005">
        <v>10.99</v>
      </c>
      <c r="J4037" s="1992"/>
    </row>
    <row r="4038" spans="2:10" ht="30">
      <c r="B4038" s="1734">
        <v>94757</v>
      </c>
      <c r="C4038" s="1994" t="s">
        <v>4338</v>
      </c>
      <c r="D4038" s="1993" t="s">
        <v>29</v>
      </c>
      <c r="E4038" s="2002">
        <f t="shared" si="126"/>
        <v>15.29</v>
      </c>
      <c r="F4038" s="2078">
        <f t="shared" si="127"/>
        <v>94757</v>
      </c>
      <c r="G4038" s="1529"/>
      <c r="H4038" s="2002">
        <v>14.76</v>
      </c>
      <c r="I4038" s="2002">
        <v>15.29</v>
      </c>
      <c r="J4038" s="1992"/>
    </row>
    <row r="4039" spans="2:10" ht="30">
      <c r="B4039" s="1733">
        <v>94758</v>
      </c>
      <c r="C4039" s="2004" t="s">
        <v>4339</v>
      </c>
      <c r="D4039" s="2003" t="s">
        <v>29</v>
      </c>
      <c r="E4039" s="2005">
        <f t="shared" si="126"/>
        <v>39.99</v>
      </c>
      <c r="F4039" s="2078">
        <f t="shared" si="127"/>
        <v>94758</v>
      </c>
      <c r="G4039" s="1529"/>
      <c r="H4039" s="2005">
        <v>39.29</v>
      </c>
      <c r="I4039" s="2005">
        <v>39.99</v>
      </c>
      <c r="J4039" s="1992"/>
    </row>
    <row r="4040" spans="2:10" ht="30">
      <c r="B4040" s="1734">
        <v>94759</v>
      </c>
      <c r="C4040" s="1994" t="s">
        <v>4340</v>
      </c>
      <c r="D4040" s="1993" t="s">
        <v>29</v>
      </c>
      <c r="E4040" s="2002">
        <f t="shared" si="126"/>
        <v>49.54</v>
      </c>
      <c r="F4040" s="2078">
        <f t="shared" si="127"/>
        <v>94759</v>
      </c>
      <c r="G4040" s="1529"/>
      <c r="H4040" s="2002">
        <v>48.84</v>
      </c>
      <c r="I4040" s="2002">
        <v>49.54</v>
      </c>
      <c r="J4040" s="1992"/>
    </row>
    <row r="4041" spans="2:10" ht="30">
      <c r="B4041" s="1733">
        <v>94760</v>
      </c>
      <c r="C4041" s="2004" t="s">
        <v>4341</v>
      </c>
      <c r="D4041" s="2003" t="s">
        <v>29</v>
      </c>
      <c r="E4041" s="2005">
        <f t="shared" si="126"/>
        <v>81.31</v>
      </c>
      <c r="F4041" s="2078">
        <f t="shared" si="127"/>
        <v>94760</v>
      </c>
      <c r="G4041" s="1529"/>
      <c r="H4041" s="2005">
        <v>80.099999999999994</v>
      </c>
      <c r="I4041" s="2005">
        <v>81.31</v>
      </c>
      <c r="J4041" s="1992"/>
    </row>
    <row r="4042" spans="2:10" ht="30">
      <c r="B4042" s="1734">
        <v>94761</v>
      </c>
      <c r="C4042" s="1994" t="s">
        <v>4342</v>
      </c>
      <c r="D4042" s="1993" t="s">
        <v>29</v>
      </c>
      <c r="E4042" s="2002">
        <f t="shared" si="126"/>
        <v>177.06</v>
      </c>
      <c r="F4042" s="2078">
        <f t="shared" si="127"/>
        <v>94761</v>
      </c>
      <c r="G4042" s="1529"/>
      <c r="H4042" s="2002">
        <v>175.85</v>
      </c>
      <c r="I4042" s="2002">
        <v>177.06</v>
      </c>
      <c r="J4042" s="1992"/>
    </row>
    <row r="4043" spans="2:10" ht="30">
      <c r="B4043" s="1733">
        <v>94762</v>
      </c>
      <c r="C4043" s="2004" t="s">
        <v>4343</v>
      </c>
      <c r="D4043" s="2003" t="s">
        <v>29</v>
      </c>
      <c r="E4043" s="2005">
        <f t="shared" si="126"/>
        <v>225.49</v>
      </c>
      <c r="F4043" s="2078">
        <f t="shared" si="127"/>
        <v>94762</v>
      </c>
      <c r="G4043" s="1529"/>
      <c r="H4043" s="2005">
        <v>223.01</v>
      </c>
      <c r="I4043" s="2005">
        <v>225.49</v>
      </c>
      <c r="J4043" s="1992"/>
    </row>
    <row r="4044" spans="2:10" ht="30">
      <c r="B4044" s="1734">
        <v>94783</v>
      </c>
      <c r="C4044" s="1994" t="s">
        <v>4344</v>
      </c>
      <c r="D4044" s="1993" t="s">
        <v>29</v>
      </c>
      <c r="E4044" s="2002">
        <f t="shared" si="126"/>
        <v>16.52</v>
      </c>
      <c r="F4044" s="2078">
        <f t="shared" si="127"/>
        <v>94783</v>
      </c>
      <c r="G4044" s="1529"/>
      <c r="H4044" s="2002">
        <v>16.04</v>
      </c>
      <c r="I4044" s="2002">
        <v>16.52</v>
      </c>
      <c r="J4044" s="1992"/>
    </row>
    <row r="4045" spans="2:10" ht="30">
      <c r="B4045" s="1733">
        <v>94785</v>
      </c>
      <c r="C4045" s="2004" t="s">
        <v>4345</v>
      </c>
      <c r="D4045" s="2003" t="s">
        <v>29</v>
      </c>
      <c r="E4045" s="2005">
        <f t="shared" si="126"/>
        <v>30.09</v>
      </c>
      <c r="F4045" s="2078">
        <f t="shared" si="127"/>
        <v>94785</v>
      </c>
      <c r="G4045" s="1529"/>
      <c r="H4045" s="2005">
        <v>29.26</v>
      </c>
      <c r="I4045" s="2005">
        <v>30.09</v>
      </c>
      <c r="J4045" s="1992"/>
    </row>
    <row r="4046" spans="2:10" ht="30">
      <c r="B4046" s="1734">
        <v>94786</v>
      </c>
      <c r="C4046" s="1994" t="s">
        <v>1576</v>
      </c>
      <c r="D4046" s="1993" t="s">
        <v>29</v>
      </c>
      <c r="E4046" s="2002">
        <f t="shared" si="126"/>
        <v>39.89</v>
      </c>
      <c r="F4046" s="2078">
        <f t="shared" si="127"/>
        <v>94786</v>
      </c>
      <c r="G4046" s="1529"/>
      <c r="H4046" s="2002">
        <v>39.06</v>
      </c>
      <c r="I4046" s="2002">
        <v>39.89</v>
      </c>
      <c r="J4046" s="1992"/>
    </row>
    <row r="4047" spans="2:10" ht="30">
      <c r="B4047" s="1733">
        <v>94787</v>
      </c>
      <c r="C4047" s="2004" t="s">
        <v>1577</v>
      </c>
      <c r="D4047" s="2003" t="s">
        <v>29</v>
      </c>
      <c r="E4047" s="2005">
        <f t="shared" si="126"/>
        <v>51.44</v>
      </c>
      <c r="F4047" s="2078">
        <f t="shared" si="127"/>
        <v>94787</v>
      </c>
      <c r="G4047" s="1529"/>
      <c r="H4047" s="2005">
        <v>50.33</v>
      </c>
      <c r="I4047" s="2005">
        <v>51.44</v>
      </c>
      <c r="J4047" s="1992"/>
    </row>
    <row r="4048" spans="2:10" ht="30">
      <c r="B4048" s="1734">
        <v>94788</v>
      </c>
      <c r="C4048" s="1994" t="s">
        <v>4346</v>
      </c>
      <c r="D4048" s="1993" t="s">
        <v>29</v>
      </c>
      <c r="E4048" s="2002">
        <f t="shared" si="126"/>
        <v>68.3</v>
      </c>
      <c r="F4048" s="2078">
        <f t="shared" si="127"/>
        <v>94788</v>
      </c>
      <c r="G4048" s="1529"/>
      <c r="H4048" s="2002">
        <v>67.19</v>
      </c>
      <c r="I4048" s="2002">
        <v>68.3</v>
      </c>
      <c r="J4048" s="1992"/>
    </row>
    <row r="4049" spans="2:10" ht="30">
      <c r="B4049" s="1733">
        <v>94789</v>
      </c>
      <c r="C4049" s="2004" t="s">
        <v>1578</v>
      </c>
      <c r="D4049" s="2003" t="s">
        <v>29</v>
      </c>
      <c r="E4049" s="2005">
        <f t="shared" si="126"/>
        <v>217.86</v>
      </c>
      <c r="F4049" s="2078">
        <f t="shared" si="127"/>
        <v>94789</v>
      </c>
      <c r="G4049" s="1529"/>
      <c r="H4049" s="2005">
        <v>216.75</v>
      </c>
      <c r="I4049" s="2005">
        <v>217.86</v>
      </c>
      <c r="J4049" s="1992"/>
    </row>
    <row r="4050" spans="2:10" ht="30">
      <c r="B4050" s="1734">
        <v>94790</v>
      </c>
      <c r="C4050" s="1994" t="s">
        <v>4347</v>
      </c>
      <c r="D4050" s="1993" t="s">
        <v>29</v>
      </c>
      <c r="E4050" s="2002">
        <f t="shared" si="126"/>
        <v>287.7</v>
      </c>
      <c r="F4050" s="2078">
        <f t="shared" si="127"/>
        <v>94790</v>
      </c>
      <c r="G4050" s="1529"/>
      <c r="H4050" s="2002">
        <v>286.58999999999997</v>
      </c>
      <c r="I4050" s="2002">
        <v>287.7</v>
      </c>
      <c r="J4050" s="1992"/>
    </row>
    <row r="4051" spans="2:10" ht="30">
      <c r="B4051" s="1733">
        <v>94791</v>
      </c>
      <c r="C4051" s="2004" t="s">
        <v>4348</v>
      </c>
      <c r="D4051" s="2003" t="s">
        <v>29</v>
      </c>
      <c r="E4051" s="2005">
        <f t="shared" si="126"/>
        <v>430.1</v>
      </c>
      <c r="F4051" s="2078">
        <f t="shared" si="127"/>
        <v>94791</v>
      </c>
      <c r="G4051" s="1529"/>
      <c r="H4051" s="2005">
        <v>428.99</v>
      </c>
      <c r="I4051" s="2005">
        <v>430.1</v>
      </c>
      <c r="J4051" s="1992"/>
    </row>
    <row r="4052" spans="2:10" ht="30">
      <c r="B4052" s="1734">
        <v>94863</v>
      </c>
      <c r="C4052" s="1994" t="s">
        <v>4349</v>
      </c>
      <c r="D4052" s="1993" t="s">
        <v>29</v>
      </c>
      <c r="E4052" s="2002">
        <f t="shared" si="126"/>
        <v>127.62</v>
      </c>
      <c r="F4052" s="2078">
        <f t="shared" si="127"/>
        <v>94863</v>
      </c>
      <c r="G4052" s="1529"/>
      <c r="H4052" s="2002">
        <v>127.01</v>
      </c>
      <c r="I4052" s="2002">
        <v>127.62</v>
      </c>
      <c r="J4052" s="1992"/>
    </row>
    <row r="4053" spans="2:10" ht="30">
      <c r="B4053" s="1733">
        <v>95141</v>
      </c>
      <c r="C4053" s="2004" t="s">
        <v>4350</v>
      </c>
      <c r="D4053" s="2003" t="s">
        <v>29</v>
      </c>
      <c r="E4053" s="2005">
        <f t="shared" si="126"/>
        <v>26.62</v>
      </c>
      <c r="F4053" s="2078">
        <f t="shared" si="127"/>
        <v>95141</v>
      </c>
      <c r="G4053" s="1529"/>
      <c r="H4053" s="2005">
        <v>25.79</v>
      </c>
      <c r="I4053" s="2005">
        <v>26.62</v>
      </c>
      <c r="J4053" s="1992"/>
    </row>
    <row r="4054" spans="2:10" ht="30">
      <c r="B4054" s="1734">
        <v>95237</v>
      </c>
      <c r="C4054" s="1994" t="s">
        <v>4351</v>
      </c>
      <c r="D4054" s="1993" t="s">
        <v>29</v>
      </c>
      <c r="E4054" s="2002">
        <f t="shared" si="126"/>
        <v>15.64</v>
      </c>
      <c r="F4054" s="2078">
        <f t="shared" si="127"/>
        <v>95237</v>
      </c>
      <c r="G4054" s="1529"/>
      <c r="H4054" s="2002">
        <v>15.38</v>
      </c>
      <c r="I4054" s="2002">
        <v>15.64</v>
      </c>
      <c r="J4054" s="1992"/>
    </row>
    <row r="4055" spans="2:10" ht="30">
      <c r="B4055" s="1733">
        <v>95693</v>
      </c>
      <c r="C4055" s="2004" t="s">
        <v>4352</v>
      </c>
      <c r="D4055" s="2003" t="s">
        <v>29</v>
      </c>
      <c r="E4055" s="2005">
        <f t="shared" si="126"/>
        <v>36.619999999999997</v>
      </c>
      <c r="F4055" s="2078">
        <f t="shared" si="127"/>
        <v>95693</v>
      </c>
      <c r="G4055" s="1529"/>
      <c r="H4055" s="2005">
        <v>35.83</v>
      </c>
      <c r="I4055" s="2005">
        <v>36.619999999999997</v>
      </c>
      <c r="J4055" s="1992"/>
    </row>
    <row r="4056" spans="2:10" ht="30">
      <c r="B4056" s="1734">
        <v>95694</v>
      </c>
      <c r="C4056" s="1994" t="s">
        <v>1625</v>
      </c>
      <c r="D4056" s="1993" t="s">
        <v>29</v>
      </c>
      <c r="E4056" s="2002">
        <f t="shared" si="126"/>
        <v>46.46</v>
      </c>
      <c r="F4056" s="2078">
        <f t="shared" si="127"/>
        <v>95694</v>
      </c>
      <c r="G4056" s="1529"/>
      <c r="H4056" s="2002">
        <v>45.96</v>
      </c>
      <c r="I4056" s="2002">
        <v>46.46</v>
      </c>
      <c r="J4056" s="1992"/>
    </row>
    <row r="4057" spans="2:10" ht="30">
      <c r="B4057" s="1733">
        <v>95695</v>
      </c>
      <c r="C4057" s="2004" t="s">
        <v>4353</v>
      </c>
      <c r="D4057" s="2003" t="s">
        <v>29</v>
      </c>
      <c r="E4057" s="2005">
        <f t="shared" si="126"/>
        <v>45.04</v>
      </c>
      <c r="F4057" s="2078">
        <f t="shared" si="127"/>
        <v>95695</v>
      </c>
      <c r="G4057" s="1529"/>
      <c r="H4057" s="2005">
        <v>44.68</v>
      </c>
      <c r="I4057" s="2005">
        <v>45.04</v>
      </c>
      <c r="J4057" s="1992"/>
    </row>
    <row r="4058" spans="2:10">
      <c r="B4058" s="1734">
        <v>95696</v>
      </c>
      <c r="C4058" s="1994" t="s">
        <v>7976</v>
      </c>
      <c r="D4058" s="1993" t="s">
        <v>29</v>
      </c>
      <c r="E4058" s="2002">
        <f t="shared" si="126"/>
        <v>30.45</v>
      </c>
      <c r="F4058" s="2078">
        <f t="shared" si="127"/>
        <v>95696</v>
      </c>
      <c r="G4058" s="1529"/>
      <c r="H4058" s="2002">
        <v>30.2</v>
      </c>
      <c r="I4058" s="2002">
        <v>30.45</v>
      </c>
      <c r="J4058" s="1992"/>
    </row>
    <row r="4059" spans="2:10" ht="30">
      <c r="B4059" s="1733">
        <v>96637</v>
      </c>
      <c r="C4059" s="2004" t="s">
        <v>6365</v>
      </c>
      <c r="D4059" s="2003" t="s">
        <v>29</v>
      </c>
      <c r="E4059" s="2005">
        <f t="shared" si="126"/>
        <v>10.09</v>
      </c>
      <c r="F4059" s="2078">
        <f t="shared" si="127"/>
        <v>96637</v>
      </c>
      <c r="G4059" s="1529"/>
      <c r="H4059" s="2005">
        <v>9.24</v>
      </c>
      <c r="I4059" s="2005">
        <v>10.09</v>
      </c>
      <c r="J4059" s="1992"/>
    </row>
    <row r="4060" spans="2:10" ht="30">
      <c r="B4060" s="1734">
        <v>96638</v>
      </c>
      <c r="C4060" s="1994" t="s">
        <v>6366</v>
      </c>
      <c r="D4060" s="1993" t="s">
        <v>29</v>
      </c>
      <c r="E4060" s="2002">
        <f t="shared" si="126"/>
        <v>9.7799999999999994</v>
      </c>
      <c r="F4060" s="2078">
        <f t="shared" si="127"/>
        <v>96638</v>
      </c>
      <c r="G4060" s="1529"/>
      <c r="H4060" s="2002">
        <v>8.93</v>
      </c>
      <c r="I4060" s="2002">
        <v>9.7799999999999994</v>
      </c>
      <c r="J4060" s="1992"/>
    </row>
    <row r="4061" spans="2:10">
      <c r="B4061" s="1733">
        <v>96639</v>
      </c>
      <c r="C4061" s="2004" t="s">
        <v>6367</v>
      </c>
      <c r="D4061" s="2003" t="s">
        <v>29</v>
      </c>
      <c r="E4061" s="2005">
        <f t="shared" si="126"/>
        <v>6.97</v>
      </c>
      <c r="F4061" s="2078">
        <f t="shared" si="127"/>
        <v>96639</v>
      </c>
      <c r="G4061" s="1529"/>
      <c r="H4061" s="2005">
        <v>6.41</v>
      </c>
      <c r="I4061" s="2005">
        <v>6.97</v>
      </c>
      <c r="J4061" s="1992"/>
    </row>
    <row r="4062" spans="2:10" ht="30">
      <c r="B4062" s="1734">
        <v>96640</v>
      </c>
      <c r="C4062" s="1994" t="s">
        <v>6368</v>
      </c>
      <c r="D4062" s="1993" t="s">
        <v>29</v>
      </c>
      <c r="E4062" s="2002">
        <f t="shared" si="126"/>
        <v>15.73</v>
      </c>
      <c r="F4062" s="2078">
        <f t="shared" si="127"/>
        <v>96640</v>
      </c>
      <c r="G4062" s="1529"/>
      <c r="H4062" s="2002">
        <v>15.17</v>
      </c>
      <c r="I4062" s="2002">
        <v>15.73</v>
      </c>
      <c r="J4062" s="1992"/>
    </row>
    <row r="4063" spans="2:10" ht="30">
      <c r="B4063" s="1733">
        <v>96641</v>
      </c>
      <c r="C4063" s="2004" t="s">
        <v>6369</v>
      </c>
      <c r="D4063" s="2003" t="s">
        <v>29</v>
      </c>
      <c r="E4063" s="2005">
        <f t="shared" si="126"/>
        <v>12.6</v>
      </c>
      <c r="F4063" s="2078">
        <f t="shared" si="127"/>
        <v>96641</v>
      </c>
      <c r="G4063" s="1529"/>
      <c r="H4063" s="2005">
        <v>12.04</v>
      </c>
      <c r="I4063" s="2005">
        <v>12.6</v>
      </c>
      <c r="J4063" s="1992"/>
    </row>
    <row r="4064" spans="2:10" ht="30">
      <c r="B4064" s="1734">
        <v>96642</v>
      </c>
      <c r="C4064" s="1994" t="s">
        <v>6370</v>
      </c>
      <c r="D4064" s="1993" t="s">
        <v>29</v>
      </c>
      <c r="E4064" s="2002">
        <f t="shared" si="126"/>
        <v>13.38</v>
      </c>
      <c r="F4064" s="2078">
        <f t="shared" si="127"/>
        <v>96642</v>
      </c>
      <c r="G4064" s="1529"/>
      <c r="H4064" s="2002">
        <v>12.25</v>
      </c>
      <c r="I4064" s="2002">
        <v>13.38</v>
      </c>
      <c r="J4064" s="1992"/>
    </row>
    <row r="4065" spans="2:10" ht="30">
      <c r="B4065" s="1733">
        <v>96643</v>
      </c>
      <c r="C4065" s="2004" t="s">
        <v>6371</v>
      </c>
      <c r="D4065" s="2003" t="s">
        <v>29</v>
      </c>
      <c r="E4065" s="2005">
        <f t="shared" si="126"/>
        <v>31.72</v>
      </c>
      <c r="F4065" s="2078">
        <f t="shared" si="127"/>
        <v>96643</v>
      </c>
      <c r="G4065" s="1529"/>
      <c r="H4065" s="2005">
        <v>30.59</v>
      </c>
      <c r="I4065" s="2005">
        <v>31.72</v>
      </c>
      <c r="J4065" s="1992"/>
    </row>
    <row r="4066" spans="2:10" ht="30">
      <c r="B4066" s="1734">
        <v>96650</v>
      </c>
      <c r="C4066" s="1994" t="s">
        <v>6372</v>
      </c>
      <c r="D4066" s="1993" t="s">
        <v>29</v>
      </c>
      <c r="E4066" s="2002">
        <f t="shared" si="126"/>
        <v>7.38</v>
      </c>
      <c r="F4066" s="2078">
        <f t="shared" si="127"/>
        <v>96650</v>
      </c>
      <c r="G4066" s="1529"/>
      <c r="H4066" s="2002">
        <v>6.81</v>
      </c>
      <c r="I4066" s="2002">
        <v>7.38</v>
      </c>
      <c r="J4066" s="1992"/>
    </row>
    <row r="4067" spans="2:10" ht="30">
      <c r="B4067" s="1733">
        <v>96651</v>
      </c>
      <c r="C4067" s="2004" t="s">
        <v>6373</v>
      </c>
      <c r="D4067" s="2003" t="s">
        <v>29</v>
      </c>
      <c r="E4067" s="2005">
        <f t="shared" si="126"/>
        <v>7.07</v>
      </c>
      <c r="F4067" s="2078">
        <f t="shared" si="127"/>
        <v>96651</v>
      </c>
      <c r="G4067" s="1529"/>
      <c r="H4067" s="2005">
        <v>6.5</v>
      </c>
      <c r="I4067" s="2005">
        <v>7.07</v>
      </c>
      <c r="J4067" s="1992"/>
    </row>
    <row r="4068" spans="2:10" ht="30">
      <c r="B4068" s="1734">
        <v>96652</v>
      </c>
      <c r="C4068" s="1994" t="s">
        <v>6374</v>
      </c>
      <c r="D4068" s="1993" t="s">
        <v>29</v>
      </c>
      <c r="E4068" s="2002">
        <f t="shared" si="126"/>
        <v>14.27</v>
      </c>
      <c r="F4068" s="2078">
        <f t="shared" si="127"/>
        <v>96652</v>
      </c>
      <c r="G4068" s="1529"/>
      <c r="H4068" s="2002">
        <v>13.09</v>
      </c>
      <c r="I4068" s="2002">
        <v>14.27</v>
      </c>
      <c r="J4068" s="1992"/>
    </row>
    <row r="4069" spans="2:10" ht="30">
      <c r="B4069" s="1733">
        <v>96653</v>
      </c>
      <c r="C4069" s="2004" t="s">
        <v>6375</v>
      </c>
      <c r="D4069" s="2003" t="s">
        <v>29</v>
      </c>
      <c r="E4069" s="2005">
        <f t="shared" si="126"/>
        <v>14.24</v>
      </c>
      <c r="F4069" s="2078">
        <f t="shared" si="127"/>
        <v>96653</v>
      </c>
      <c r="G4069" s="1529"/>
      <c r="H4069" s="2005">
        <v>13.06</v>
      </c>
      <c r="I4069" s="2005">
        <v>14.24</v>
      </c>
      <c r="J4069" s="1992"/>
    </row>
    <row r="4070" spans="2:10" ht="30">
      <c r="B4070" s="1734">
        <v>96654</v>
      </c>
      <c r="C4070" s="1994" t="s">
        <v>6376</v>
      </c>
      <c r="D4070" s="1993" t="s">
        <v>29</v>
      </c>
      <c r="E4070" s="2002">
        <f t="shared" si="126"/>
        <v>23.46</v>
      </c>
      <c r="F4070" s="2078">
        <f t="shared" si="127"/>
        <v>96654</v>
      </c>
      <c r="G4070" s="1529"/>
      <c r="H4070" s="2002">
        <v>21.59</v>
      </c>
      <c r="I4070" s="2002">
        <v>23.46</v>
      </c>
      <c r="J4070" s="1992"/>
    </row>
    <row r="4071" spans="2:10" ht="30">
      <c r="B4071" s="1733">
        <v>96655</v>
      </c>
      <c r="C4071" s="2004" t="s">
        <v>6377</v>
      </c>
      <c r="D4071" s="2003" t="s">
        <v>29</v>
      </c>
      <c r="E4071" s="2005">
        <f t="shared" si="126"/>
        <v>23.11</v>
      </c>
      <c r="F4071" s="2078">
        <f t="shared" si="127"/>
        <v>96655</v>
      </c>
      <c r="G4071" s="1529"/>
      <c r="H4071" s="2005">
        <v>21.24</v>
      </c>
      <c r="I4071" s="2005">
        <v>23.11</v>
      </c>
      <c r="J4071" s="1992"/>
    </row>
    <row r="4072" spans="2:10" ht="30">
      <c r="B4072" s="1734">
        <v>96656</v>
      </c>
      <c r="C4072" s="1994" t="s">
        <v>6378</v>
      </c>
      <c r="D4072" s="1993" t="s">
        <v>29</v>
      </c>
      <c r="E4072" s="2002">
        <f t="shared" si="126"/>
        <v>5.2</v>
      </c>
      <c r="F4072" s="2078">
        <f t="shared" si="127"/>
        <v>96656</v>
      </c>
      <c r="G4072" s="1529"/>
      <c r="H4072" s="2002">
        <v>4.82</v>
      </c>
      <c r="I4072" s="2002">
        <v>5.2</v>
      </c>
      <c r="J4072" s="1992"/>
    </row>
    <row r="4073" spans="2:10" ht="30">
      <c r="B4073" s="1733">
        <v>96657</v>
      </c>
      <c r="C4073" s="2004" t="s">
        <v>6379</v>
      </c>
      <c r="D4073" s="2003" t="s">
        <v>29</v>
      </c>
      <c r="E4073" s="2005">
        <f t="shared" si="126"/>
        <v>13.96</v>
      </c>
      <c r="F4073" s="2078">
        <f t="shared" si="127"/>
        <v>96657</v>
      </c>
      <c r="G4073" s="1529"/>
      <c r="H4073" s="2005">
        <v>13.58</v>
      </c>
      <c r="I4073" s="2005">
        <v>13.96</v>
      </c>
      <c r="J4073" s="1992"/>
    </row>
    <row r="4074" spans="2:10" ht="30">
      <c r="B4074" s="1734">
        <v>96658</v>
      </c>
      <c r="C4074" s="1994" t="s">
        <v>6380</v>
      </c>
      <c r="D4074" s="1993" t="s">
        <v>29</v>
      </c>
      <c r="E4074" s="2002">
        <f t="shared" si="126"/>
        <v>10.83</v>
      </c>
      <c r="F4074" s="2078">
        <f t="shared" si="127"/>
        <v>96658</v>
      </c>
      <c r="G4074" s="1529"/>
      <c r="H4074" s="2002">
        <v>10.45</v>
      </c>
      <c r="I4074" s="2002">
        <v>10.83</v>
      </c>
      <c r="J4074" s="1992"/>
    </row>
    <row r="4075" spans="2:10">
      <c r="B4075" s="1733">
        <v>96659</v>
      </c>
      <c r="C4075" s="2004" t="s">
        <v>6381</v>
      </c>
      <c r="D4075" s="2003" t="s">
        <v>29</v>
      </c>
      <c r="E4075" s="2005">
        <f t="shared" si="126"/>
        <v>9.6300000000000008</v>
      </c>
      <c r="F4075" s="2078">
        <f t="shared" si="127"/>
        <v>96659</v>
      </c>
      <c r="G4075" s="1529"/>
      <c r="H4075" s="2005">
        <v>8.84</v>
      </c>
      <c r="I4075" s="2005">
        <v>9.6300000000000008</v>
      </c>
      <c r="J4075" s="1992"/>
    </row>
    <row r="4076" spans="2:10" ht="30">
      <c r="B4076" s="1734">
        <v>96660</v>
      </c>
      <c r="C4076" s="1994" t="s">
        <v>6382</v>
      </c>
      <c r="D4076" s="1993" t="s">
        <v>29</v>
      </c>
      <c r="E4076" s="2002">
        <f t="shared" si="126"/>
        <v>24.23</v>
      </c>
      <c r="F4076" s="2078">
        <f t="shared" si="127"/>
        <v>96660</v>
      </c>
      <c r="G4076" s="1529"/>
      <c r="H4076" s="2002">
        <v>23.44</v>
      </c>
      <c r="I4076" s="2002">
        <v>24.23</v>
      </c>
      <c r="J4076" s="1992"/>
    </row>
    <row r="4077" spans="2:10" ht="30">
      <c r="B4077" s="1733">
        <v>96661</v>
      </c>
      <c r="C4077" s="2004" t="s">
        <v>6383</v>
      </c>
      <c r="D4077" s="2003" t="s">
        <v>29</v>
      </c>
      <c r="E4077" s="2005">
        <f t="shared" si="126"/>
        <v>19.43</v>
      </c>
      <c r="F4077" s="2078">
        <f t="shared" si="127"/>
        <v>96661</v>
      </c>
      <c r="G4077" s="1529"/>
      <c r="H4077" s="2005">
        <v>18.64</v>
      </c>
      <c r="I4077" s="2005">
        <v>19.43</v>
      </c>
      <c r="J4077" s="1992"/>
    </row>
    <row r="4078" spans="2:10" ht="30">
      <c r="B4078" s="1734">
        <v>96662</v>
      </c>
      <c r="C4078" s="1994" t="s">
        <v>6384</v>
      </c>
      <c r="D4078" s="1993" t="s">
        <v>29</v>
      </c>
      <c r="E4078" s="2002">
        <f t="shared" si="126"/>
        <v>9.7899999999999991</v>
      </c>
      <c r="F4078" s="2078">
        <f t="shared" si="127"/>
        <v>96662</v>
      </c>
      <c r="G4078" s="1529"/>
      <c r="H4078" s="2002">
        <v>9</v>
      </c>
      <c r="I4078" s="2002">
        <v>9.7899999999999991</v>
      </c>
      <c r="J4078" s="1992"/>
    </row>
    <row r="4079" spans="2:10">
      <c r="B4079" s="1733">
        <v>96663</v>
      </c>
      <c r="C4079" s="2004" t="s">
        <v>6385</v>
      </c>
      <c r="D4079" s="2003" t="s">
        <v>29</v>
      </c>
      <c r="E4079" s="2005">
        <f t="shared" si="126"/>
        <v>17.03</v>
      </c>
      <c r="F4079" s="2078">
        <f t="shared" si="127"/>
        <v>96663</v>
      </c>
      <c r="G4079" s="1529"/>
      <c r="H4079" s="2005">
        <v>15.78</v>
      </c>
      <c r="I4079" s="2005">
        <v>17.03</v>
      </c>
      <c r="J4079" s="1992"/>
    </row>
    <row r="4080" spans="2:10" ht="30">
      <c r="B4080" s="1734">
        <v>96664</v>
      </c>
      <c r="C4080" s="1994" t="s">
        <v>6386</v>
      </c>
      <c r="D4080" s="1993" t="s">
        <v>29</v>
      </c>
      <c r="E4080" s="2002">
        <f t="shared" si="126"/>
        <v>18.059999999999999</v>
      </c>
      <c r="F4080" s="2078">
        <f t="shared" si="127"/>
        <v>96664</v>
      </c>
      <c r="G4080" s="1529"/>
      <c r="H4080" s="2002">
        <v>16.809999999999999</v>
      </c>
      <c r="I4080" s="2002">
        <v>18.059999999999999</v>
      </c>
      <c r="J4080" s="1992"/>
    </row>
    <row r="4081" spans="2:10" ht="30">
      <c r="B4081" s="1733">
        <v>96665</v>
      </c>
      <c r="C4081" s="2004" t="s">
        <v>6387</v>
      </c>
      <c r="D4081" s="2003" t="s">
        <v>29</v>
      </c>
      <c r="E4081" s="2005">
        <f t="shared" si="126"/>
        <v>9.76</v>
      </c>
      <c r="F4081" s="2078">
        <f t="shared" si="127"/>
        <v>96665</v>
      </c>
      <c r="G4081" s="1529"/>
      <c r="H4081" s="2005">
        <v>8.99</v>
      </c>
      <c r="I4081" s="2005">
        <v>9.76</v>
      </c>
      <c r="J4081" s="1992"/>
    </row>
    <row r="4082" spans="2:10" ht="30">
      <c r="B4082" s="1734">
        <v>96666</v>
      </c>
      <c r="C4082" s="1994" t="s">
        <v>6388</v>
      </c>
      <c r="D4082" s="1993" t="s">
        <v>29</v>
      </c>
      <c r="E4082" s="2002">
        <f t="shared" si="126"/>
        <v>19.11</v>
      </c>
      <c r="F4082" s="2078">
        <f t="shared" si="127"/>
        <v>96666</v>
      </c>
      <c r="G4082" s="1529"/>
      <c r="H4082" s="2002">
        <v>17.53</v>
      </c>
      <c r="I4082" s="2002">
        <v>19.11</v>
      </c>
      <c r="J4082" s="1992"/>
    </row>
    <row r="4083" spans="2:10" ht="30">
      <c r="B4083" s="1733">
        <v>96667</v>
      </c>
      <c r="C4083" s="2004" t="s">
        <v>6389</v>
      </c>
      <c r="D4083" s="2003" t="s">
        <v>29</v>
      </c>
      <c r="E4083" s="2005">
        <f t="shared" si="126"/>
        <v>32.71</v>
      </c>
      <c r="F4083" s="2078">
        <f t="shared" si="127"/>
        <v>96667</v>
      </c>
      <c r="G4083" s="1529"/>
      <c r="H4083" s="2005">
        <v>30.22</v>
      </c>
      <c r="I4083" s="2005">
        <v>32.71</v>
      </c>
      <c r="J4083" s="1992"/>
    </row>
    <row r="4084" spans="2:10">
      <c r="B4084" s="1734">
        <v>96684</v>
      </c>
      <c r="C4084" s="1994" t="s">
        <v>6390</v>
      </c>
      <c r="D4084" s="1993" t="s">
        <v>29</v>
      </c>
      <c r="E4084" s="2002">
        <f t="shared" si="126"/>
        <v>3.33</v>
      </c>
      <c r="F4084" s="2078">
        <f t="shared" si="127"/>
        <v>96684</v>
      </c>
      <c r="G4084" s="1529"/>
      <c r="H4084" s="2002">
        <v>3.16</v>
      </c>
      <c r="I4084" s="2002">
        <v>3.33</v>
      </c>
      <c r="J4084" s="1992"/>
    </row>
    <row r="4085" spans="2:10">
      <c r="B4085" s="1733">
        <v>96685</v>
      </c>
      <c r="C4085" s="2004" t="s">
        <v>6391</v>
      </c>
      <c r="D4085" s="2003" t="s">
        <v>29</v>
      </c>
      <c r="E4085" s="2005">
        <f t="shared" si="126"/>
        <v>3.02</v>
      </c>
      <c r="F4085" s="2078">
        <f t="shared" si="127"/>
        <v>96685</v>
      </c>
      <c r="G4085" s="1529"/>
      <c r="H4085" s="2005">
        <v>2.85</v>
      </c>
      <c r="I4085" s="2005">
        <v>3.02</v>
      </c>
      <c r="J4085" s="1992"/>
    </row>
    <row r="4086" spans="2:10">
      <c r="B4086" s="1734">
        <v>96686</v>
      </c>
      <c r="C4086" s="1994" t="s">
        <v>6392</v>
      </c>
      <c r="D4086" s="1993" t="s">
        <v>29</v>
      </c>
      <c r="E4086" s="2002">
        <f t="shared" si="126"/>
        <v>4.99</v>
      </c>
      <c r="F4086" s="2078">
        <f t="shared" si="127"/>
        <v>96686</v>
      </c>
      <c r="G4086" s="1529"/>
      <c r="H4086" s="2002">
        <v>4.75</v>
      </c>
      <c r="I4086" s="2002">
        <v>4.99</v>
      </c>
      <c r="J4086" s="1992"/>
    </row>
    <row r="4087" spans="2:10">
      <c r="B4087" s="1733">
        <v>96687</v>
      </c>
      <c r="C4087" s="2004" t="s">
        <v>6393</v>
      </c>
      <c r="D4087" s="2003" t="s">
        <v>29</v>
      </c>
      <c r="E4087" s="2005">
        <f t="shared" si="126"/>
        <v>4.96</v>
      </c>
      <c r="F4087" s="2078">
        <f t="shared" si="127"/>
        <v>96687</v>
      </c>
      <c r="G4087" s="1529"/>
      <c r="H4087" s="2005">
        <v>4.72</v>
      </c>
      <c r="I4087" s="2005">
        <v>4.96</v>
      </c>
      <c r="J4087" s="1992"/>
    </row>
    <row r="4088" spans="2:10">
      <c r="B4088" s="1734">
        <v>96688</v>
      </c>
      <c r="C4088" s="1994" t="s">
        <v>6394</v>
      </c>
      <c r="D4088" s="1993" t="s">
        <v>29</v>
      </c>
      <c r="E4088" s="2002">
        <f t="shared" si="126"/>
        <v>8.44</v>
      </c>
      <c r="F4088" s="2078">
        <f t="shared" si="127"/>
        <v>96688</v>
      </c>
      <c r="G4088" s="1529"/>
      <c r="H4088" s="2002">
        <v>8.08</v>
      </c>
      <c r="I4088" s="2002">
        <v>8.44</v>
      </c>
      <c r="J4088" s="1992"/>
    </row>
    <row r="4089" spans="2:10">
      <c r="B4089" s="1733">
        <v>96689</v>
      </c>
      <c r="C4089" s="2004" t="s">
        <v>6395</v>
      </c>
      <c r="D4089" s="2003" t="s">
        <v>29</v>
      </c>
      <c r="E4089" s="2005">
        <f t="shared" si="126"/>
        <v>8.09</v>
      </c>
      <c r="F4089" s="2078">
        <f t="shared" si="127"/>
        <v>96689</v>
      </c>
      <c r="G4089" s="1529"/>
      <c r="H4089" s="2005">
        <v>7.73</v>
      </c>
      <c r="I4089" s="2005">
        <v>8.09</v>
      </c>
      <c r="J4089" s="1992"/>
    </row>
    <row r="4090" spans="2:10">
      <c r="B4090" s="1734">
        <v>96690</v>
      </c>
      <c r="C4090" s="1994" t="s">
        <v>6396</v>
      </c>
      <c r="D4090" s="1993" t="s">
        <v>29</v>
      </c>
      <c r="E4090" s="2002">
        <f t="shared" si="126"/>
        <v>15.4</v>
      </c>
      <c r="F4090" s="2078">
        <f t="shared" si="127"/>
        <v>96690</v>
      </c>
      <c r="G4090" s="1529"/>
      <c r="H4090" s="2002">
        <v>14.88</v>
      </c>
      <c r="I4090" s="2002">
        <v>15.4</v>
      </c>
      <c r="J4090" s="1992"/>
    </row>
    <row r="4091" spans="2:10">
      <c r="B4091" s="1733">
        <v>96691</v>
      </c>
      <c r="C4091" s="2004" t="s">
        <v>6397</v>
      </c>
      <c r="D4091" s="2003" t="s">
        <v>29</v>
      </c>
      <c r="E4091" s="2005">
        <f t="shared" si="126"/>
        <v>15.87</v>
      </c>
      <c r="F4091" s="2078">
        <f t="shared" si="127"/>
        <v>96691</v>
      </c>
      <c r="G4091" s="1529"/>
      <c r="H4091" s="2005">
        <v>15.35</v>
      </c>
      <c r="I4091" s="2005">
        <v>15.87</v>
      </c>
      <c r="J4091" s="1992"/>
    </row>
    <row r="4092" spans="2:10">
      <c r="B4092" s="1734">
        <v>96692</v>
      </c>
      <c r="C4092" s="1994" t="s">
        <v>6398</v>
      </c>
      <c r="D4092" s="1993" t="s">
        <v>29</v>
      </c>
      <c r="E4092" s="2002">
        <f t="shared" si="126"/>
        <v>23.32</v>
      </c>
      <c r="F4092" s="2078">
        <f t="shared" si="127"/>
        <v>96692</v>
      </c>
      <c r="G4092" s="1529"/>
      <c r="H4092" s="2002">
        <v>22.52</v>
      </c>
      <c r="I4092" s="2002">
        <v>23.32</v>
      </c>
      <c r="J4092" s="1992"/>
    </row>
    <row r="4093" spans="2:10">
      <c r="B4093" s="1733">
        <v>96693</v>
      </c>
      <c r="C4093" s="2004" t="s">
        <v>6399</v>
      </c>
      <c r="D4093" s="2003" t="s">
        <v>29</v>
      </c>
      <c r="E4093" s="2005">
        <f t="shared" si="126"/>
        <v>22.17</v>
      </c>
      <c r="F4093" s="2078">
        <f t="shared" si="127"/>
        <v>96693</v>
      </c>
      <c r="G4093" s="1529"/>
      <c r="H4093" s="2005">
        <v>21.37</v>
      </c>
      <c r="I4093" s="2005">
        <v>22.17</v>
      </c>
      <c r="J4093" s="1992"/>
    </row>
    <row r="4094" spans="2:10">
      <c r="B4094" s="1734">
        <v>96694</v>
      </c>
      <c r="C4094" s="1994" t="s">
        <v>6400</v>
      </c>
      <c r="D4094" s="1993" t="s">
        <v>29</v>
      </c>
      <c r="E4094" s="2002">
        <f t="shared" si="126"/>
        <v>49.92</v>
      </c>
      <c r="F4094" s="2078">
        <f t="shared" si="127"/>
        <v>96694</v>
      </c>
      <c r="G4094" s="1529"/>
      <c r="H4094" s="2002">
        <v>48.81</v>
      </c>
      <c r="I4094" s="2002">
        <v>49.92</v>
      </c>
      <c r="J4094" s="1992"/>
    </row>
    <row r="4095" spans="2:10">
      <c r="B4095" s="1733">
        <v>96695</v>
      </c>
      <c r="C4095" s="2004" t="s">
        <v>6401</v>
      </c>
      <c r="D4095" s="2003" t="s">
        <v>29</v>
      </c>
      <c r="E4095" s="2005">
        <f t="shared" si="126"/>
        <v>48.57</v>
      </c>
      <c r="F4095" s="2078">
        <f t="shared" si="127"/>
        <v>96695</v>
      </c>
      <c r="G4095" s="1529"/>
      <c r="H4095" s="2005">
        <v>47.46</v>
      </c>
      <c r="I4095" s="2005">
        <v>48.57</v>
      </c>
      <c r="J4095" s="1992"/>
    </row>
    <row r="4096" spans="2:10">
      <c r="B4096" s="1734">
        <v>96696</v>
      </c>
      <c r="C4096" s="1994" t="s">
        <v>6402</v>
      </c>
      <c r="D4096" s="1993" t="s">
        <v>29</v>
      </c>
      <c r="E4096" s="2002">
        <f t="shared" si="126"/>
        <v>74.989999999999995</v>
      </c>
      <c r="F4096" s="2078">
        <f t="shared" si="127"/>
        <v>96696</v>
      </c>
      <c r="G4096" s="1529"/>
      <c r="H4096" s="2002">
        <v>73.400000000000006</v>
      </c>
      <c r="I4096" s="2002">
        <v>74.989999999999995</v>
      </c>
      <c r="J4096" s="1992"/>
    </row>
    <row r="4097" spans="2:10">
      <c r="B4097" s="1733">
        <v>96697</v>
      </c>
      <c r="C4097" s="2004" t="s">
        <v>6403</v>
      </c>
      <c r="D4097" s="2003" t="s">
        <v>29</v>
      </c>
      <c r="E4097" s="2005">
        <f t="shared" si="126"/>
        <v>112.13</v>
      </c>
      <c r="F4097" s="2078">
        <f t="shared" si="127"/>
        <v>96697</v>
      </c>
      <c r="G4097" s="1529"/>
      <c r="H4097" s="2005">
        <v>109.79</v>
      </c>
      <c r="I4097" s="2005">
        <v>112.13</v>
      </c>
      <c r="J4097" s="1992"/>
    </row>
    <row r="4098" spans="2:10">
      <c r="B4098" s="1734">
        <v>96698</v>
      </c>
      <c r="C4098" s="1994" t="s">
        <v>6404</v>
      </c>
      <c r="D4098" s="1993" t="s">
        <v>29</v>
      </c>
      <c r="E4098" s="2002">
        <f t="shared" si="126"/>
        <v>2.5</v>
      </c>
      <c r="F4098" s="2078">
        <f t="shared" si="127"/>
        <v>96698</v>
      </c>
      <c r="G4098" s="1529"/>
      <c r="H4098" s="2002">
        <v>2.38</v>
      </c>
      <c r="I4098" s="2002">
        <v>2.5</v>
      </c>
      <c r="J4098" s="1992"/>
    </row>
    <row r="4099" spans="2:10">
      <c r="B4099" s="1733">
        <v>96699</v>
      </c>
      <c r="C4099" s="2004" t="s">
        <v>6405</v>
      </c>
      <c r="D4099" s="2003" t="s">
        <v>29</v>
      </c>
      <c r="E4099" s="2005">
        <f t="shared" ref="E4099:E4162" si="128">IF($K$2=$H$1,H4099,I4099)</f>
        <v>11.26</v>
      </c>
      <c r="F4099" s="2078">
        <f t="shared" ref="F4099:F4162" si="129">IF(LEN($B4099)=7,CONCATENATE(MID($B4099,1,6),"00",RIGHT($B4099,1)),IF(LEN($B4099)=8,CONCATENATE(MID($B4099,1,6),"0",RIGHT($B4099,2)),$B4099))</f>
        <v>96699</v>
      </c>
      <c r="G4099" s="1529"/>
      <c r="H4099" s="2005">
        <v>11.14</v>
      </c>
      <c r="I4099" s="2005">
        <v>11.26</v>
      </c>
      <c r="J4099" s="1992"/>
    </row>
    <row r="4100" spans="2:10">
      <c r="B4100" s="1734">
        <v>96700</v>
      </c>
      <c r="C4100" s="1994" t="s">
        <v>6406</v>
      </c>
      <c r="D4100" s="1993" t="s">
        <v>29</v>
      </c>
      <c r="E4100" s="2002">
        <f t="shared" si="128"/>
        <v>8.1300000000000008</v>
      </c>
      <c r="F4100" s="2078">
        <f t="shared" si="129"/>
        <v>96700</v>
      </c>
      <c r="G4100" s="1529"/>
      <c r="H4100" s="2002">
        <v>8.01</v>
      </c>
      <c r="I4100" s="2002">
        <v>8.1300000000000008</v>
      </c>
      <c r="J4100" s="1992"/>
    </row>
    <row r="4101" spans="2:10">
      <c r="B4101" s="1733">
        <v>96701</v>
      </c>
      <c r="C4101" s="2004" t="s">
        <v>6407</v>
      </c>
      <c r="D4101" s="2003" t="s">
        <v>29</v>
      </c>
      <c r="E4101" s="2005">
        <f t="shared" si="128"/>
        <v>3.43</v>
      </c>
      <c r="F4101" s="2078">
        <f t="shared" si="129"/>
        <v>96701</v>
      </c>
      <c r="G4101" s="1529"/>
      <c r="H4101" s="2005">
        <v>3.27</v>
      </c>
      <c r="I4101" s="2005">
        <v>3.43</v>
      </c>
      <c r="J4101" s="1992"/>
    </row>
    <row r="4102" spans="2:10">
      <c r="B4102" s="1734">
        <v>96702</v>
      </c>
      <c r="C4102" s="1994" t="s">
        <v>6408</v>
      </c>
      <c r="D4102" s="1993" t="s">
        <v>29</v>
      </c>
      <c r="E4102" s="2002">
        <f t="shared" si="128"/>
        <v>3.59</v>
      </c>
      <c r="F4102" s="2078">
        <f t="shared" si="129"/>
        <v>96702</v>
      </c>
      <c r="G4102" s="1529"/>
      <c r="H4102" s="2002">
        <v>3.43</v>
      </c>
      <c r="I4102" s="2002">
        <v>3.59</v>
      </c>
      <c r="J4102" s="1992"/>
    </row>
    <row r="4103" spans="2:10">
      <c r="B4103" s="1733">
        <v>96703</v>
      </c>
      <c r="C4103" s="2004" t="s">
        <v>6409</v>
      </c>
      <c r="D4103" s="2003" t="s">
        <v>29</v>
      </c>
      <c r="E4103" s="2005">
        <f t="shared" si="128"/>
        <v>7</v>
      </c>
      <c r="F4103" s="2078">
        <f t="shared" si="129"/>
        <v>96703</v>
      </c>
      <c r="G4103" s="1529"/>
      <c r="H4103" s="2005">
        <v>6.76</v>
      </c>
      <c r="I4103" s="2005">
        <v>7</v>
      </c>
      <c r="J4103" s="1992"/>
    </row>
    <row r="4104" spans="2:10">
      <c r="B4104" s="1734">
        <v>96704</v>
      </c>
      <c r="C4104" s="1994" t="s">
        <v>6410</v>
      </c>
      <c r="D4104" s="1993" t="s">
        <v>29</v>
      </c>
      <c r="E4104" s="2002">
        <f t="shared" si="128"/>
        <v>8.0299999999999994</v>
      </c>
      <c r="F4104" s="2078">
        <f t="shared" si="129"/>
        <v>96704</v>
      </c>
      <c r="G4104" s="1529"/>
      <c r="H4104" s="2002">
        <v>7.79</v>
      </c>
      <c r="I4104" s="2002">
        <v>8.0299999999999994</v>
      </c>
      <c r="J4104" s="1992"/>
    </row>
    <row r="4105" spans="2:10">
      <c r="B4105" s="1733">
        <v>96705</v>
      </c>
      <c r="C4105" s="2004" t="s">
        <v>6411</v>
      </c>
      <c r="D4105" s="2003" t="s">
        <v>29</v>
      </c>
      <c r="E4105" s="2005">
        <f t="shared" si="128"/>
        <v>10.53</v>
      </c>
      <c r="F4105" s="2078">
        <f t="shared" si="129"/>
        <v>96705</v>
      </c>
      <c r="G4105" s="1529"/>
      <c r="H4105" s="2005">
        <v>10.19</v>
      </c>
      <c r="I4105" s="2005">
        <v>10.53</v>
      </c>
      <c r="J4105" s="1992"/>
    </row>
    <row r="4106" spans="2:10">
      <c r="B4106" s="1734">
        <v>96706</v>
      </c>
      <c r="C4106" s="1994" t="s">
        <v>6412</v>
      </c>
      <c r="D4106" s="1993" t="s">
        <v>29</v>
      </c>
      <c r="E4106" s="2002">
        <f t="shared" si="128"/>
        <v>15.84</v>
      </c>
      <c r="F4106" s="2078">
        <f t="shared" si="129"/>
        <v>96706</v>
      </c>
      <c r="G4106" s="1529"/>
      <c r="H4106" s="2002">
        <v>15.31</v>
      </c>
      <c r="I4106" s="2002">
        <v>15.84</v>
      </c>
      <c r="J4106" s="1992"/>
    </row>
    <row r="4107" spans="2:10">
      <c r="B4107" s="1733">
        <v>96707</v>
      </c>
      <c r="C4107" s="2004" t="s">
        <v>6413</v>
      </c>
      <c r="D4107" s="2003" t="s">
        <v>29</v>
      </c>
      <c r="E4107" s="2005">
        <f t="shared" si="128"/>
        <v>32.14</v>
      </c>
      <c r="F4107" s="2078">
        <f t="shared" si="129"/>
        <v>96707</v>
      </c>
      <c r="G4107" s="1529"/>
      <c r="H4107" s="2005">
        <v>31.39</v>
      </c>
      <c r="I4107" s="2005">
        <v>32.14</v>
      </c>
      <c r="J4107" s="1992"/>
    </row>
    <row r="4108" spans="2:10">
      <c r="B4108" s="1734">
        <v>96708</v>
      </c>
      <c r="C4108" s="1994" t="s">
        <v>6414</v>
      </c>
      <c r="D4108" s="1993" t="s">
        <v>29</v>
      </c>
      <c r="E4108" s="2002">
        <f t="shared" si="128"/>
        <v>50.45</v>
      </c>
      <c r="F4108" s="2078">
        <f t="shared" si="129"/>
        <v>96708</v>
      </c>
      <c r="G4108" s="1529"/>
      <c r="H4108" s="2002">
        <v>49.4</v>
      </c>
      <c r="I4108" s="2002">
        <v>50.45</v>
      </c>
      <c r="J4108" s="1992"/>
    </row>
    <row r="4109" spans="2:10">
      <c r="B4109" s="1733">
        <v>96709</v>
      </c>
      <c r="C4109" s="2004" t="s">
        <v>6415</v>
      </c>
      <c r="D4109" s="2003" t="s">
        <v>29</v>
      </c>
      <c r="E4109" s="2005">
        <f t="shared" si="128"/>
        <v>79.48</v>
      </c>
      <c r="F4109" s="2078">
        <f t="shared" si="129"/>
        <v>96709</v>
      </c>
      <c r="G4109" s="1529"/>
      <c r="H4109" s="2005">
        <v>77.92</v>
      </c>
      <c r="I4109" s="2005">
        <v>79.48</v>
      </c>
      <c r="J4109" s="1992"/>
    </row>
    <row r="4110" spans="2:10">
      <c r="B4110" s="1734">
        <v>96710</v>
      </c>
      <c r="C4110" s="1994" t="s">
        <v>6416</v>
      </c>
      <c r="D4110" s="1993" t="s">
        <v>29</v>
      </c>
      <c r="E4110" s="2002">
        <f t="shared" si="128"/>
        <v>4.38</v>
      </c>
      <c r="F4110" s="2078">
        <f t="shared" si="129"/>
        <v>96710</v>
      </c>
      <c r="G4110" s="1529"/>
      <c r="H4110" s="2002">
        <v>4.16</v>
      </c>
      <c r="I4110" s="2002">
        <v>4.38</v>
      </c>
      <c r="J4110" s="1992"/>
    </row>
    <row r="4111" spans="2:10">
      <c r="B4111" s="1733">
        <v>96711</v>
      </c>
      <c r="C4111" s="2004" t="s">
        <v>6417</v>
      </c>
      <c r="D4111" s="2003" t="s">
        <v>29</v>
      </c>
      <c r="E4111" s="2005">
        <f t="shared" si="128"/>
        <v>6.75</v>
      </c>
      <c r="F4111" s="2078">
        <f t="shared" si="129"/>
        <v>96711</v>
      </c>
      <c r="G4111" s="1529"/>
      <c r="H4111" s="2005">
        <v>6.43</v>
      </c>
      <c r="I4111" s="2005">
        <v>6.75</v>
      </c>
      <c r="J4111" s="1992"/>
    </row>
    <row r="4112" spans="2:10">
      <c r="B4112" s="1734">
        <v>96712</v>
      </c>
      <c r="C4112" s="1994" t="s">
        <v>6418</v>
      </c>
      <c r="D4112" s="1993" t="s">
        <v>29</v>
      </c>
      <c r="E4112" s="2002">
        <f t="shared" si="128"/>
        <v>12.64</v>
      </c>
      <c r="F4112" s="2078">
        <f t="shared" si="129"/>
        <v>96712</v>
      </c>
      <c r="G4112" s="1529"/>
      <c r="H4112" s="2002">
        <v>12.17</v>
      </c>
      <c r="I4112" s="2002">
        <v>12.64</v>
      </c>
      <c r="J4112" s="1992"/>
    </row>
    <row r="4113" spans="2:10">
      <c r="B4113" s="1733">
        <v>96713</v>
      </c>
      <c r="C4113" s="2004" t="s">
        <v>6419</v>
      </c>
      <c r="D4113" s="2003" t="s">
        <v>29</v>
      </c>
      <c r="E4113" s="2005">
        <f t="shared" si="128"/>
        <v>17.64</v>
      </c>
      <c r="F4113" s="2078">
        <f t="shared" si="129"/>
        <v>96713</v>
      </c>
      <c r="G4113" s="1529"/>
      <c r="H4113" s="2005">
        <v>16.95</v>
      </c>
      <c r="I4113" s="2005">
        <v>17.64</v>
      </c>
      <c r="J4113" s="1992"/>
    </row>
    <row r="4114" spans="2:10">
      <c r="B4114" s="1734">
        <v>96714</v>
      </c>
      <c r="C4114" s="1994" t="s">
        <v>6420</v>
      </c>
      <c r="D4114" s="1993" t="s">
        <v>29</v>
      </c>
      <c r="E4114" s="2002">
        <f t="shared" si="128"/>
        <v>29.53</v>
      </c>
      <c r="F4114" s="2078">
        <f t="shared" si="129"/>
        <v>96714</v>
      </c>
      <c r="G4114" s="1529"/>
      <c r="H4114" s="2002">
        <v>28.47</v>
      </c>
      <c r="I4114" s="2002">
        <v>29.53</v>
      </c>
      <c r="J4114" s="1992"/>
    </row>
    <row r="4115" spans="2:10">
      <c r="B4115" s="1733">
        <v>96715</v>
      </c>
      <c r="C4115" s="2004" t="s">
        <v>6421</v>
      </c>
      <c r="D4115" s="2003" t="s">
        <v>29</v>
      </c>
      <c r="E4115" s="2005">
        <f t="shared" si="128"/>
        <v>54.36</v>
      </c>
      <c r="F4115" s="2078">
        <f t="shared" si="129"/>
        <v>96715</v>
      </c>
      <c r="G4115" s="1529"/>
      <c r="H4115" s="2005">
        <v>52.87</v>
      </c>
      <c r="I4115" s="2005">
        <v>54.36</v>
      </c>
      <c r="J4115" s="1992"/>
    </row>
    <row r="4116" spans="2:10">
      <c r="B4116" s="1734">
        <v>96716</v>
      </c>
      <c r="C4116" s="1994" t="s">
        <v>6422</v>
      </c>
      <c r="D4116" s="1993" t="s">
        <v>29</v>
      </c>
      <c r="E4116" s="2002">
        <f t="shared" si="128"/>
        <v>81.37</v>
      </c>
      <c r="F4116" s="2078">
        <f t="shared" si="129"/>
        <v>96716</v>
      </c>
      <c r="G4116" s="1529"/>
      <c r="H4116" s="2002">
        <v>79.27</v>
      </c>
      <c r="I4116" s="2002">
        <v>81.37</v>
      </c>
      <c r="J4116" s="1992"/>
    </row>
    <row r="4117" spans="2:10">
      <c r="B4117" s="1733">
        <v>96717</v>
      </c>
      <c r="C4117" s="2004" t="s">
        <v>6423</v>
      </c>
      <c r="D4117" s="2003" t="s">
        <v>29</v>
      </c>
      <c r="E4117" s="2005">
        <f t="shared" si="128"/>
        <v>127.71</v>
      </c>
      <c r="F4117" s="2078">
        <f t="shared" si="129"/>
        <v>96717</v>
      </c>
      <c r="G4117" s="1529"/>
      <c r="H4117" s="2005">
        <v>124.59</v>
      </c>
      <c r="I4117" s="2005">
        <v>127.71</v>
      </c>
      <c r="J4117" s="1992"/>
    </row>
    <row r="4118" spans="2:10" ht="30">
      <c r="B4118" s="1734">
        <v>96736</v>
      </c>
      <c r="C4118" s="1994" t="s">
        <v>6424</v>
      </c>
      <c r="D4118" s="1993" t="s">
        <v>29</v>
      </c>
      <c r="E4118" s="2002">
        <f t="shared" si="128"/>
        <v>3.97</v>
      </c>
      <c r="F4118" s="2078">
        <f t="shared" si="129"/>
        <v>96736</v>
      </c>
      <c r="G4118" s="1529"/>
      <c r="H4118" s="2002">
        <v>3.66</v>
      </c>
      <c r="I4118" s="2002">
        <v>3.97</v>
      </c>
      <c r="J4118" s="1992"/>
    </row>
    <row r="4119" spans="2:10" ht="30">
      <c r="B4119" s="1733">
        <v>96737</v>
      </c>
      <c r="C4119" s="2004" t="s">
        <v>6425</v>
      </c>
      <c r="D4119" s="2003" t="s">
        <v>29</v>
      </c>
      <c r="E4119" s="2005">
        <f t="shared" si="128"/>
        <v>4.45</v>
      </c>
      <c r="F4119" s="2078">
        <f t="shared" si="129"/>
        <v>96737</v>
      </c>
      <c r="G4119" s="1529"/>
      <c r="H4119" s="2005">
        <v>4.1399999999999997</v>
      </c>
      <c r="I4119" s="2005">
        <v>4.45</v>
      </c>
      <c r="J4119" s="1992"/>
    </row>
    <row r="4120" spans="2:10" ht="30">
      <c r="B4120" s="1734">
        <v>96738</v>
      </c>
      <c r="C4120" s="1994" t="s">
        <v>6426</v>
      </c>
      <c r="D4120" s="1993" t="s">
        <v>29</v>
      </c>
      <c r="E4120" s="2002">
        <f t="shared" si="128"/>
        <v>13.21</v>
      </c>
      <c r="F4120" s="2078">
        <f t="shared" si="129"/>
        <v>96738</v>
      </c>
      <c r="G4120" s="1529"/>
      <c r="H4120" s="2002">
        <v>12.9</v>
      </c>
      <c r="I4120" s="2002">
        <v>13.21</v>
      </c>
      <c r="J4120" s="1992"/>
    </row>
    <row r="4121" spans="2:10" ht="30">
      <c r="B4121" s="1733">
        <v>96739</v>
      </c>
      <c r="C4121" s="2004" t="s">
        <v>6427</v>
      </c>
      <c r="D4121" s="2003" t="s">
        <v>29</v>
      </c>
      <c r="E4121" s="2005">
        <f t="shared" si="128"/>
        <v>5.74</v>
      </c>
      <c r="F4121" s="2078">
        <f t="shared" si="129"/>
        <v>96739</v>
      </c>
      <c r="G4121" s="1529"/>
      <c r="H4121" s="2005">
        <v>5.35</v>
      </c>
      <c r="I4121" s="2005">
        <v>5.74</v>
      </c>
      <c r="J4121" s="1992"/>
    </row>
    <row r="4122" spans="2:10" ht="30">
      <c r="B4122" s="1734">
        <v>96740</v>
      </c>
      <c r="C4122" s="1994" t="s">
        <v>6428</v>
      </c>
      <c r="D4122" s="1993" t="s">
        <v>29</v>
      </c>
      <c r="E4122" s="2002">
        <f t="shared" si="128"/>
        <v>20.34</v>
      </c>
      <c r="F4122" s="2078">
        <f t="shared" si="129"/>
        <v>96740</v>
      </c>
      <c r="G4122" s="1529"/>
      <c r="H4122" s="2002">
        <v>19.95</v>
      </c>
      <c r="I4122" s="2002">
        <v>20.34</v>
      </c>
      <c r="J4122" s="1992"/>
    </row>
    <row r="4123" spans="2:10" ht="30">
      <c r="B4123" s="1733">
        <v>96741</v>
      </c>
      <c r="C4123" s="2004" t="s">
        <v>6429</v>
      </c>
      <c r="D4123" s="2003" t="s">
        <v>29</v>
      </c>
      <c r="E4123" s="2005">
        <f t="shared" si="128"/>
        <v>8.59</v>
      </c>
      <c r="F4123" s="2078">
        <f t="shared" si="129"/>
        <v>96741</v>
      </c>
      <c r="G4123" s="1529"/>
      <c r="H4123" s="2005">
        <v>8.1999999999999993</v>
      </c>
      <c r="I4123" s="2005">
        <v>8.59</v>
      </c>
      <c r="J4123" s="1992"/>
    </row>
    <row r="4124" spans="2:10" ht="30">
      <c r="B4124" s="1734">
        <v>96742</v>
      </c>
      <c r="C4124" s="1994" t="s">
        <v>6430</v>
      </c>
      <c r="D4124" s="1993" t="s">
        <v>29</v>
      </c>
      <c r="E4124" s="2002">
        <f t="shared" si="128"/>
        <v>13.06</v>
      </c>
      <c r="F4124" s="2078">
        <f t="shared" si="129"/>
        <v>96742</v>
      </c>
      <c r="G4124" s="1529"/>
      <c r="H4124" s="2002">
        <v>12.46</v>
      </c>
      <c r="I4124" s="2002">
        <v>13.06</v>
      </c>
      <c r="J4124" s="1992"/>
    </row>
    <row r="4125" spans="2:10" ht="30">
      <c r="B4125" s="1733">
        <v>96743</v>
      </c>
      <c r="C4125" s="2004" t="s">
        <v>6431</v>
      </c>
      <c r="D4125" s="2003" t="s">
        <v>29</v>
      </c>
      <c r="E4125" s="2005">
        <f t="shared" si="128"/>
        <v>16.52</v>
      </c>
      <c r="F4125" s="2078">
        <f t="shared" si="129"/>
        <v>96743</v>
      </c>
      <c r="G4125" s="1529"/>
      <c r="H4125" s="2005">
        <v>15.92</v>
      </c>
      <c r="I4125" s="2005">
        <v>16.52</v>
      </c>
      <c r="J4125" s="1992"/>
    </row>
    <row r="4126" spans="2:10" ht="30">
      <c r="B4126" s="1734">
        <v>96744</v>
      </c>
      <c r="C4126" s="1994" t="s">
        <v>6432</v>
      </c>
      <c r="D4126" s="1993" t="s">
        <v>29</v>
      </c>
      <c r="E4126" s="2002">
        <f t="shared" si="128"/>
        <v>34.630000000000003</v>
      </c>
      <c r="F4126" s="2078">
        <f t="shared" si="129"/>
        <v>96744</v>
      </c>
      <c r="G4126" s="1529"/>
      <c r="H4126" s="2002">
        <v>33.64</v>
      </c>
      <c r="I4126" s="2002">
        <v>34.630000000000003</v>
      </c>
      <c r="J4126" s="1992"/>
    </row>
    <row r="4127" spans="2:10" ht="30">
      <c r="B4127" s="1733">
        <v>96745</v>
      </c>
      <c r="C4127" s="2004" t="s">
        <v>6433</v>
      </c>
      <c r="D4127" s="2003" t="s">
        <v>29</v>
      </c>
      <c r="E4127" s="2005">
        <f t="shared" si="128"/>
        <v>49.85</v>
      </c>
      <c r="F4127" s="2078">
        <f t="shared" si="129"/>
        <v>96745</v>
      </c>
      <c r="G4127" s="1529"/>
      <c r="H4127" s="2005">
        <v>48.86</v>
      </c>
      <c r="I4127" s="2005">
        <v>49.85</v>
      </c>
      <c r="J4127" s="1992"/>
    </row>
    <row r="4128" spans="2:10" ht="30">
      <c r="B4128" s="1734">
        <v>96746</v>
      </c>
      <c r="C4128" s="1994" t="s">
        <v>6434</v>
      </c>
      <c r="D4128" s="1993" t="s">
        <v>29</v>
      </c>
      <c r="E4128" s="2002">
        <f t="shared" si="128"/>
        <v>79.45</v>
      </c>
      <c r="F4128" s="2078">
        <f t="shared" si="129"/>
        <v>96746</v>
      </c>
      <c r="G4128" s="1529"/>
      <c r="H4128" s="2002">
        <v>77.89</v>
      </c>
      <c r="I4128" s="2002">
        <v>79.45</v>
      </c>
      <c r="J4128" s="1992"/>
    </row>
    <row r="4129" spans="2:10" ht="30">
      <c r="B4129" s="1733">
        <v>96747</v>
      </c>
      <c r="C4129" s="2004" t="s">
        <v>6435</v>
      </c>
      <c r="D4129" s="2003" t="s">
        <v>29</v>
      </c>
      <c r="E4129" s="2005">
        <f t="shared" si="128"/>
        <v>5.68</v>
      </c>
      <c r="F4129" s="2078">
        <f t="shared" si="129"/>
        <v>96747</v>
      </c>
      <c r="G4129" s="1529"/>
      <c r="H4129" s="2005">
        <v>5.22</v>
      </c>
      <c r="I4129" s="2005">
        <v>5.68</v>
      </c>
      <c r="J4129" s="1992"/>
    </row>
    <row r="4130" spans="2:10" ht="30">
      <c r="B4130" s="1734">
        <v>96748</v>
      </c>
      <c r="C4130" s="1994" t="s">
        <v>6436</v>
      </c>
      <c r="D4130" s="1993" t="s">
        <v>29</v>
      </c>
      <c r="E4130" s="2002">
        <f t="shared" si="128"/>
        <v>6.28</v>
      </c>
      <c r="F4130" s="2078">
        <f t="shared" si="129"/>
        <v>96748</v>
      </c>
      <c r="G4130" s="1529"/>
      <c r="H4130" s="2002">
        <v>5.82</v>
      </c>
      <c r="I4130" s="2002">
        <v>6.28</v>
      </c>
      <c r="J4130" s="1992"/>
    </row>
    <row r="4131" spans="2:10" ht="30">
      <c r="B4131" s="1733">
        <v>96749</v>
      </c>
      <c r="C4131" s="2004" t="s">
        <v>6437</v>
      </c>
      <c r="D4131" s="2003" t="s">
        <v>29</v>
      </c>
      <c r="E4131" s="2005">
        <f t="shared" si="128"/>
        <v>8.4700000000000006</v>
      </c>
      <c r="F4131" s="2078">
        <f t="shared" si="129"/>
        <v>96749</v>
      </c>
      <c r="G4131" s="1529"/>
      <c r="H4131" s="2005">
        <v>7.88</v>
      </c>
      <c r="I4131" s="2005">
        <v>8.4700000000000006</v>
      </c>
      <c r="J4131" s="1992"/>
    </row>
    <row r="4132" spans="2:10" ht="30">
      <c r="B4132" s="1734">
        <v>96750</v>
      </c>
      <c r="C4132" s="1994" t="s">
        <v>6438</v>
      </c>
      <c r="D4132" s="1993" t="s">
        <v>29</v>
      </c>
      <c r="E4132" s="2002">
        <f t="shared" si="128"/>
        <v>10.82</v>
      </c>
      <c r="F4132" s="2078">
        <f t="shared" si="129"/>
        <v>96750</v>
      </c>
      <c r="G4132" s="1529"/>
      <c r="H4132" s="2002">
        <v>10.23</v>
      </c>
      <c r="I4132" s="2002">
        <v>10.82</v>
      </c>
      <c r="J4132" s="1992"/>
    </row>
    <row r="4133" spans="2:10" ht="30">
      <c r="B4133" s="1733">
        <v>96751</v>
      </c>
      <c r="C4133" s="2004" t="s">
        <v>6439</v>
      </c>
      <c r="D4133" s="2003" t="s">
        <v>29</v>
      </c>
      <c r="E4133" s="2005">
        <f t="shared" si="128"/>
        <v>19.18</v>
      </c>
      <c r="F4133" s="2078">
        <f t="shared" si="129"/>
        <v>96751</v>
      </c>
      <c r="G4133" s="1529"/>
      <c r="H4133" s="2005">
        <v>18.27</v>
      </c>
      <c r="I4133" s="2005">
        <v>19.18</v>
      </c>
      <c r="J4133" s="1992"/>
    </row>
    <row r="4134" spans="2:10" ht="30">
      <c r="B4134" s="1734">
        <v>96752</v>
      </c>
      <c r="C4134" s="1994" t="s">
        <v>6440</v>
      </c>
      <c r="D4134" s="1993" t="s">
        <v>29</v>
      </c>
      <c r="E4134" s="2002">
        <f t="shared" si="128"/>
        <v>24.32</v>
      </c>
      <c r="F4134" s="2078">
        <f t="shared" si="129"/>
        <v>96752</v>
      </c>
      <c r="G4134" s="1529"/>
      <c r="H4134" s="2002">
        <v>23.41</v>
      </c>
      <c r="I4134" s="2002">
        <v>24.32</v>
      </c>
      <c r="J4134" s="1992"/>
    </row>
    <row r="4135" spans="2:10" ht="30">
      <c r="B4135" s="1733">
        <v>96753</v>
      </c>
      <c r="C4135" s="2004" t="s">
        <v>6441</v>
      </c>
      <c r="D4135" s="2003" t="s">
        <v>29</v>
      </c>
      <c r="E4135" s="2005">
        <f t="shared" si="128"/>
        <v>53.66</v>
      </c>
      <c r="F4135" s="2078">
        <f t="shared" si="129"/>
        <v>96753</v>
      </c>
      <c r="G4135" s="1529"/>
      <c r="H4135" s="2005">
        <v>52.17</v>
      </c>
      <c r="I4135" s="2005">
        <v>53.66</v>
      </c>
      <c r="J4135" s="1992"/>
    </row>
    <row r="4136" spans="2:10" ht="30">
      <c r="B4136" s="1734">
        <v>96754</v>
      </c>
      <c r="C4136" s="1994" t="s">
        <v>6442</v>
      </c>
      <c r="D4136" s="1993" t="s">
        <v>29</v>
      </c>
      <c r="E4136" s="2002">
        <f t="shared" si="128"/>
        <v>74.06</v>
      </c>
      <c r="F4136" s="2078">
        <f t="shared" si="129"/>
        <v>96754</v>
      </c>
      <c r="G4136" s="1529"/>
      <c r="H4136" s="2002">
        <v>72.569999999999993</v>
      </c>
      <c r="I4136" s="2002">
        <v>74.06</v>
      </c>
      <c r="J4136" s="1992"/>
    </row>
    <row r="4137" spans="2:10" ht="30">
      <c r="B4137" s="1733">
        <v>96755</v>
      </c>
      <c r="C4137" s="2004" t="s">
        <v>6443</v>
      </c>
      <c r="D4137" s="2003" t="s">
        <v>29</v>
      </c>
      <c r="E4137" s="2005">
        <f t="shared" si="128"/>
        <v>112.09</v>
      </c>
      <c r="F4137" s="2078">
        <f t="shared" si="129"/>
        <v>96755</v>
      </c>
      <c r="G4137" s="1529"/>
      <c r="H4137" s="2005">
        <v>109.75</v>
      </c>
      <c r="I4137" s="2005">
        <v>112.09</v>
      </c>
      <c r="J4137" s="1992"/>
    </row>
    <row r="4138" spans="2:10" ht="30">
      <c r="B4138" s="1734">
        <v>96756</v>
      </c>
      <c r="C4138" s="1994" t="s">
        <v>6444</v>
      </c>
      <c r="D4138" s="1993" t="s">
        <v>29</v>
      </c>
      <c r="E4138" s="2002">
        <f t="shared" si="128"/>
        <v>9.85</v>
      </c>
      <c r="F4138" s="2078">
        <f t="shared" si="129"/>
        <v>96756</v>
      </c>
      <c r="G4138" s="1529"/>
      <c r="H4138" s="2002">
        <v>9.23</v>
      </c>
      <c r="I4138" s="2002">
        <v>9.85</v>
      </c>
      <c r="J4138" s="1992"/>
    </row>
    <row r="4139" spans="2:10" ht="30">
      <c r="B4139" s="1733">
        <v>96757</v>
      </c>
      <c r="C4139" s="2004" t="s">
        <v>6445</v>
      </c>
      <c r="D4139" s="2003" t="s">
        <v>29</v>
      </c>
      <c r="E4139" s="2005">
        <f t="shared" si="128"/>
        <v>9.5299999999999994</v>
      </c>
      <c r="F4139" s="2078">
        <f t="shared" si="129"/>
        <v>96757</v>
      </c>
      <c r="G4139" s="1529"/>
      <c r="H4139" s="2005">
        <v>8.91</v>
      </c>
      <c r="I4139" s="2005">
        <v>9.5299999999999994</v>
      </c>
      <c r="J4139" s="1992"/>
    </row>
    <row r="4140" spans="2:10" ht="30">
      <c r="B4140" s="1734">
        <v>96758</v>
      </c>
      <c r="C4140" s="1994" t="s">
        <v>6446</v>
      </c>
      <c r="D4140" s="1993" t="s">
        <v>29</v>
      </c>
      <c r="E4140" s="2002">
        <f t="shared" si="128"/>
        <v>11.38</v>
      </c>
      <c r="F4140" s="2078">
        <f t="shared" si="129"/>
        <v>96758</v>
      </c>
      <c r="G4140" s="1529"/>
      <c r="H4140" s="2002">
        <v>10.59</v>
      </c>
      <c r="I4140" s="2002">
        <v>11.38</v>
      </c>
      <c r="J4140" s="1992"/>
    </row>
    <row r="4141" spans="2:10" ht="30">
      <c r="B4141" s="1733">
        <v>96759</v>
      </c>
      <c r="C4141" s="2004" t="s">
        <v>6447</v>
      </c>
      <c r="D4141" s="2003" t="s">
        <v>29</v>
      </c>
      <c r="E4141" s="2005">
        <f t="shared" si="128"/>
        <v>15.84</v>
      </c>
      <c r="F4141" s="2078">
        <f t="shared" si="129"/>
        <v>96759</v>
      </c>
      <c r="G4141" s="1529"/>
      <c r="H4141" s="2005">
        <v>15.05</v>
      </c>
      <c r="I4141" s="2005">
        <v>15.84</v>
      </c>
      <c r="J4141" s="1992"/>
    </row>
    <row r="4142" spans="2:10" ht="30">
      <c r="B4142" s="1734">
        <v>96760</v>
      </c>
      <c r="C4142" s="1994" t="s">
        <v>6448</v>
      </c>
      <c r="D4142" s="1993" t="s">
        <v>29</v>
      </c>
      <c r="E4142" s="2002">
        <f t="shared" si="128"/>
        <v>22.66</v>
      </c>
      <c r="F4142" s="2078">
        <f t="shared" si="129"/>
        <v>96760</v>
      </c>
      <c r="G4142" s="1529"/>
      <c r="H4142" s="2002">
        <v>21.46</v>
      </c>
      <c r="I4142" s="2002">
        <v>22.66</v>
      </c>
      <c r="J4142" s="1992"/>
    </row>
    <row r="4143" spans="2:10" ht="30">
      <c r="B4143" s="1733">
        <v>96761</v>
      </c>
      <c r="C4143" s="2004" t="s">
        <v>6449</v>
      </c>
      <c r="D4143" s="2003" t="s">
        <v>29</v>
      </c>
      <c r="E4143" s="2005">
        <f t="shared" si="128"/>
        <v>30.88</v>
      </c>
      <c r="F4143" s="2078">
        <f t="shared" si="129"/>
        <v>96761</v>
      </c>
      <c r="G4143" s="1529"/>
      <c r="H4143" s="2005">
        <v>29.68</v>
      </c>
      <c r="I4143" s="2005">
        <v>30.88</v>
      </c>
      <c r="J4143" s="1992"/>
    </row>
    <row r="4144" spans="2:10" ht="30">
      <c r="B4144" s="1734">
        <v>96762</v>
      </c>
      <c r="C4144" s="1994" t="s">
        <v>6450</v>
      </c>
      <c r="D4144" s="1993" t="s">
        <v>29</v>
      </c>
      <c r="E4144" s="2002">
        <f t="shared" si="128"/>
        <v>59.3</v>
      </c>
      <c r="F4144" s="2078">
        <f t="shared" si="129"/>
        <v>96762</v>
      </c>
      <c r="G4144" s="1529"/>
      <c r="H4144" s="2002">
        <v>57.31</v>
      </c>
      <c r="I4144" s="2002">
        <v>59.3</v>
      </c>
      <c r="J4144" s="1992"/>
    </row>
    <row r="4145" spans="2:10" ht="30">
      <c r="B4145" s="1733">
        <v>96763</v>
      </c>
      <c r="C4145" s="2004" t="s">
        <v>6451</v>
      </c>
      <c r="D4145" s="2003" t="s">
        <v>29</v>
      </c>
      <c r="E4145" s="2005">
        <f t="shared" si="128"/>
        <v>80.13</v>
      </c>
      <c r="F4145" s="2078">
        <f t="shared" si="129"/>
        <v>96763</v>
      </c>
      <c r="G4145" s="1529"/>
      <c r="H4145" s="2005">
        <v>78.14</v>
      </c>
      <c r="I4145" s="2005">
        <v>80.13</v>
      </c>
      <c r="J4145" s="1992"/>
    </row>
    <row r="4146" spans="2:10" ht="30">
      <c r="B4146" s="1734">
        <v>96764</v>
      </c>
      <c r="C4146" s="1994" t="s">
        <v>6452</v>
      </c>
      <c r="D4146" s="1993" t="s">
        <v>29</v>
      </c>
      <c r="E4146" s="2002">
        <f t="shared" si="128"/>
        <v>127.64</v>
      </c>
      <c r="F4146" s="2078">
        <f t="shared" si="129"/>
        <v>96764</v>
      </c>
      <c r="G4146" s="1529"/>
      <c r="H4146" s="2002">
        <v>124.53</v>
      </c>
      <c r="I4146" s="2002">
        <v>127.64</v>
      </c>
      <c r="J4146" s="1992"/>
    </row>
    <row r="4147" spans="2:10" ht="30">
      <c r="B4147" s="1733">
        <v>96802</v>
      </c>
      <c r="C4147" s="2004" t="s">
        <v>6453</v>
      </c>
      <c r="D4147" s="2003" t="s">
        <v>29</v>
      </c>
      <c r="E4147" s="2005">
        <f t="shared" si="128"/>
        <v>202</v>
      </c>
      <c r="F4147" s="2078">
        <f t="shared" si="129"/>
        <v>96802</v>
      </c>
      <c r="G4147" s="1529"/>
      <c r="H4147" s="2005">
        <v>200.95</v>
      </c>
      <c r="I4147" s="2005">
        <v>202</v>
      </c>
      <c r="J4147" s="1992"/>
    </row>
    <row r="4148" spans="2:10" ht="30">
      <c r="B4148" s="1734">
        <v>96803</v>
      </c>
      <c r="C4148" s="1994" t="s">
        <v>6454</v>
      </c>
      <c r="D4148" s="1993" t="s">
        <v>29</v>
      </c>
      <c r="E4148" s="2002">
        <f t="shared" si="128"/>
        <v>103.87</v>
      </c>
      <c r="F4148" s="2078">
        <f t="shared" si="129"/>
        <v>96803</v>
      </c>
      <c r="G4148" s="1529"/>
      <c r="H4148" s="2002">
        <v>103.02</v>
      </c>
      <c r="I4148" s="2002">
        <v>103.87</v>
      </c>
      <c r="J4148" s="1992"/>
    </row>
    <row r="4149" spans="2:10" ht="30">
      <c r="B4149" s="1733">
        <v>96804</v>
      </c>
      <c r="C4149" s="2004" t="s">
        <v>6455</v>
      </c>
      <c r="D4149" s="2003" t="s">
        <v>29</v>
      </c>
      <c r="E4149" s="2005">
        <f t="shared" si="128"/>
        <v>186.3</v>
      </c>
      <c r="F4149" s="2078">
        <f t="shared" si="129"/>
        <v>96804</v>
      </c>
      <c r="G4149" s="1529"/>
      <c r="H4149" s="2005">
        <v>183.91</v>
      </c>
      <c r="I4149" s="2005">
        <v>186.3</v>
      </c>
      <c r="J4149" s="1992"/>
    </row>
    <row r="4150" spans="2:10" ht="30">
      <c r="B4150" s="1734">
        <v>96805</v>
      </c>
      <c r="C4150" s="1994" t="s">
        <v>6456</v>
      </c>
      <c r="D4150" s="1993" t="s">
        <v>29</v>
      </c>
      <c r="E4150" s="2002">
        <f t="shared" si="128"/>
        <v>208.85</v>
      </c>
      <c r="F4150" s="2078">
        <f t="shared" si="129"/>
        <v>96805</v>
      </c>
      <c r="G4150" s="1529"/>
      <c r="H4150" s="2002">
        <v>207.17</v>
      </c>
      <c r="I4150" s="2002">
        <v>208.85</v>
      </c>
      <c r="J4150" s="1992"/>
    </row>
    <row r="4151" spans="2:10" ht="30">
      <c r="B4151" s="1733">
        <v>96806</v>
      </c>
      <c r="C4151" s="2004" t="s">
        <v>6457</v>
      </c>
      <c r="D4151" s="2003" t="s">
        <v>29</v>
      </c>
      <c r="E4151" s="2005">
        <f t="shared" si="128"/>
        <v>101.65</v>
      </c>
      <c r="F4151" s="2078">
        <f t="shared" si="129"/>
        <v>96806</v>
      </c>
      <c r="G4151" s="1529"/>
      <c r="H4151" s="2005">
        <v>100.17</v>
      </c>
      <c r="I4151" s="2005">
        <v>101.65</v>
      </c>
      <c r="J4151" s="1992"/>
    </row>
    <row r="4152" spans="2:10" ht="30">
      <c r="B4152" s="1734">
        <v>96807</v>
      </c>
      <c r="C4152" s="1994" t="s">
        <v>6458</v>
      </c>
      <c r="D4152" s="1993" t="s">
        <v>29</v>
      </c>
      <c r="E4152" s="2002">
        <f t="shared" si="128"/>
        <v>169.74</v>
      </c>
      <c r="F4152" s="2078">
        <f t="shared" si="129"/>
        <v>96807</v>
      </c>
      <c r="G4152" s="1529"/>
      <c r="H4152" s="2002">
        <v>166.73</v>
      </c>
      <c r="I4152" s="2002">
        <v>169.74</v>
      </c>
      <c r="J4152" s="1992"/>
    </row>
    <row r="4153" spans="2:10" ht="30">
      <c r="B4153" s="1733">
        <v>96808</v>
      </c>
      <c r="C4153" s="2004" t="s">
        <v>6459</v>
      </c>
      <c r="D4153" s="2003" t="s">
        <v>29</v>
      </c>
      <c r="E4153" s="2005">
        <f t="shared" si="128"/>
        <v>9.66</v>
      </c>
      <c r="F4153" s="2078">
        <f t="shared" si="129"/>
        <v>96808</v>
      </c>
      <c r="G4153" s="1529"/>
      <c r="H4153" s="2005">
        <v>9.2799999999999994</v>
      </c>
      <c r="I4153" s="2005">
        <v>9.66</v>
      </c>
      <c r="J4153" s="1992"/>
    </row>
    <row r="4154" spans="2:10" ht="30">
      <c r="B4154" s="1734">
        <v>96809</v>
      </c>
      <c r="C4154" s="1994" t="s">
        <v>6460</v>
      </c>
      <c r="D4154" s="1993" t="s">
        <v>29</v>
      </c>
      <c r="E4154" s="2002">
        <f t="shared" si="128"/>
        <v>11.02</v>
      </c>
      <c r="F4154" s="2078">
        <f t="shared" si="129"/>
        <v>96809</v>
      </c>
      <c r="G4154" s="1529"/>
      <c r="H4154" s="2002">
        <v>10.64</v>
      </c>
      <c r="I4154" s="2002">
        <v>11.02</v>
      </c>
      <c r="J4154" s="1992"/>
    </row>
    <row r="4155" spans="2:10" ht="30">
      <c r="B4155" s="1733">
        <v>96810</v>
      </c>
      <c r="C4155" s="2004" t="s">
        <v>6461</v>
      </c>
      <c r="D4155" s="2003" t="s">
        <v>29</v>
      </c>
      <c r="E4155" s="2005">
        <f t="shared" si="128"/>
        <v>11.94</v>
      </c>
      <c r="F4155" s="2078">
        <f t="shared" si="129"/>
        <v>96810</v>
      </c>
      <c r="G4155" s="1529"/>
      <c r="H4155" s="2005">
        <v>11.56</v>
      </c>
      <c r="I4155" s="2005">
        <v>11.94</v>
      </c>
      <c r="J4155" s="1992"/>
    </row>
    <row r="4156" spans="2:10" ht="30">
      <c r="B4156" s="1734">
        <v>96811</v>
      </c>
      <c r="C4156" s="1994" t="s">
        <v>6462</v>
      </c>
      <c r="D4156" s="1993" t="s">
        <v>29</v>
      </c>
      <c r="E4156" s="2002">
        <f t="shared" si="128"/>
        <v>12.86</v>
      </c>
      <c r="F4156" s="2078">
        <f t="shared" si="129"/>
        <v>96811</v>
      </c>
      <c r="G4156" s="1529"/>
      <c r="H4156" s="2002">
        <v>12.4</v>
      </c>
      <c r="I4156" s="2002">
        <v>12.86</v>
      </c>
      <c r="J4156" s="1992"/>
    </row>
    <row r="4157" spans="2:10" ht="30">
      <c r="B4157" s="1733">
        <v>96812</v>
      </c>
      <c r="C4157" s="2004" t="s">
        <v>6463</v>
      </c>
      <c r="D4157" s="2003" t="s">
        <v>29</v>
      </c>
      <c r="E4157" s="2005">
        <f t="shared" si="128"/>
        <v>12.38</v>
      </c>
      <c r="F4157" s="2078">
        <f t="shared" si="129"/>
        <v>96812</v>
      </c>
      <c r="G4157" s="1529"/>
      <c r="H4157" s="2005">
        <v>11.92</v>
      </c>
      <c r="I4157" s="2005">
        <v>12.38</v>
      </c>
      <c r="J4157" s="1992"/>
    </row>
    <row r="4158" spans="2:10" ht="30">
      <c r="B4158" s="1734">
        <v>96813</v>
      </c>
      <c r="C4158" s="1994" t="s">
        <v>6464</v>
      </c>
      <c r="D4158" s="1993" t="s">
        <v>29</v>
      </c>
      <c r="E4158" s="2002">
        <f t="shared" si="128"/>
        <v>14.2</v>
      </c>
      <c r="F4158" s="2078">
        <f t="shared" si="129"/>
        <v>96813</v>
      </c>
      <c r="G4158" s="1529"/>
      <c r="H4158" s="2002">
        <v>13.74</v>
      </c>
      <c r="I4158" s="2002">
        <v>14.2</v>
      </c>
      <c r="J4158" s="1992"/>
    </row>
    <row r="4159" spans="2:10" ht="30">
      <c r="B4159" s="1733">
        <v>96814</v>
      </c>
      <c r="C4159" s="2004" t="s">
        <v>6465</v>
      </c>
      <c r="D4159" s="2003" t="s">
        <v>29</v>
      </c>
      <c r="E4159" s="2005">
        <f t="shared" si="128"/>
        <v>12.07</v>
      </c>
      <c r="F4159" s="2078">
        <f t="shared" si="129"/>
        <v>96814</v>
      </c>
      <c r="G4159" s="1529"/>
      <c r="H4159" s="2005">
        <v>11.61</v>
      </c>
      <c r="I4159" s="2005">
        <v>12.07</v>
      </c>
      <c r="J4159" s="1992"/>
    </row>
    <row r="4160" spans="2:10" ht="30">
      <c r="B4160" s="1734">
        <v>96815</v>
      </c>
      <c r="C4160" s="1994" t="s">
        <v>6466</v>
      </c>
      <c r="D4160" s="1993" t="s">
        <v>29</v>
      </c>
      <c r="E4160" s="2002">
        <f t="shared" si="128"/>
        <v>20.170000000000002</v>
      </c>
      <c r="F4160" s="2078">
        <f t="shared" si="129"/>
        <v>96815</v>
      </c>
      <c r="G4160" s="1529"/>
      <c r="H4160" s="2002">
        <v>19.61</v>
      </c>
      <c r="I4160" s="2002">
        <v>20.170000000000002</v>
      </c>
      <c r="J4160" s="1992"/>
    </row>
    <row r="4161" spans="2:10" ht="30">
      <c r="B4161" s="1733">
        <v>96816</v>
      </c>
      <c r="C4161" s="2004" t="s">
        <v>6467</v>
      </c>
      <c r="D4161" s="2003" t="s">
        <v>29</v>
      </c>
      <c r="E4161" s="2005">
        <f t="shared" si="128"/>
        <v>16.690000000000001</v>
      </c>
      <c r="F4161" s="2078">
        <f t="shared" si="129"/>
        <v>96816</v>
      </c>
      <c r="G4161" s="1529"/>
      <c r="H4161" s="2005">
        <v>16.13</v>
      </c>
      <c r="I4161" s="2005">
        <v>16.690000000000001</v>
      </c>
      <c r="J4161" s="1992"/>
    </row>
    <row r="4162" spans="2:10" ht="30">
      <c r="B4162" s="1734">
        <v>96817</v>
      </c>
      <c r="C4162" s="1994" t="s">
        <v>6468</v>
      </c>
      <c r="D4162" s="1993" t="s">
        <v>29</v>
      </c>
      <c r="E4162" s="2002">
        <f t="shared" si="128"/>
        <v>18.91</v>
      </c>
      <c r="F4162" s="2078">
        <f t="shared" si="129"/>
        <v>96817</v>
      </c>
      <c r="G4162" s="1529"/>
      <c r="H4162" s="2002">
        <v>18.350000000000001</v>
      </c>
      <c r="I4162" s="2002">
        <v>18.91</v>
      </c>
      <c r="J4162" s="1992"/>
    </row>
    <row r="4163" spans="2:10">
      <c r="B4163" s="1733">
        <v>96818</v>
      </c>
      <c r="C4163" s="2004" t="s">
        <v>6469</v>
      </c>
      <c r="D4163" s="2003" t="s">
        <v>29</v>
      </c>
      <c r="E4163" s="2005">
        <f t="shared" ref="E4163:E4226" si="130">IF($K$2=$H$1,H4163,I4163)</f>
        <v>17.649999999999999</v>
      </c>
      <c r="F4163" s="2078">
        <f t="shared" ref="F4163:F4226" si="131">IF(LEN($B4163)=7,CONCATENATE(MID($B4163,1,6),"00",RIGHT($B4163,1)),IF(LEN($B4163)=8,CONCATENATE(MID($B4163,1,6),"0",RIGHT($B4163,2)),$B4163))</f>
        <v>96818</v>
      </c>
      <c r="G4163" s="1529"/>
      <c r="H4163" s="2005">
        <v>17.09</v>
      </c>
      <c r="I4163" s="2005">
        <v>17.649999999999999</v>
      </c>
      <c r="J4163" s="1992"/>
    </row>
    <row r="4164" spans="2:10">
      <c r="B4164" s="1734">
        <v>96819</v>
      </c>
      <c r="C4164" s="1994" t="s">
        <v>6470</v>
      </c>
      <c r="D4164" s="1993" t="s">
        <v>29</v>
      </c>
      <c r="E4164" s="2002">
        <f t="shared" si="130"/>
        <v>17.649999999999999</v>
      </c>
      <c r="F4164" s="2078">
        <f t="shared" si="131"/>
        <v>96819</v>
      </c>
      <c r="G4164" s="1529"/>
      <c r="H4164" s="2002">
        <v>17.09</v>
      </c>
      <c r="I4164" s="2002">
        <v>17.649999999999999</v>
      </c>
      <c r="J4164" s="1992"/>
    </row>
    <row r="4165" spans="2:10" ht="30">
      <c r="B4165" s="1733">
        <v>96820</v>
      </c>
      <c r="C4165" s="2004" t="s">
        <v>6471</v>
      </c>
      <c r="D4165" s="2003" t="s">
        <v>29</v>
      </c>
      <c r="E4165" s="2005">
        <f t="shared" si="130"/>
        <v>31.79</v>
      </c>
      <c r="F4165" s="2078">
        <f t="shared" si="131"/>
        <v>96820</v>
      </c>
      <c r="G4165" s="1529"/>
      <c r="H4165" s="2005">
        <v>31.11</v>
      </c>
      <c r="I4165" s="2005">
        <v>31.79</v>
      </c>
      <c r="J4165" s="1992"/>
    </row>
    <row r="4166" spans="2:10" ht="30">
      <c r="B4166" s="1734">
        <v>96821</v>
      </c>
      <c r="C4166" s="1994" t="s">
        <v>6472</v>
      </c>
      <c r="D4166" s="1993" t="s">
        <v>29</v>
      </c>
      <c r="E4166" s="2002">
        <f t="shared" si="130"/>
        <v>27.17</v>
      </c>
      <c r="F4166" s="2078">
        <f t="shared" si="131"/>
        <v>96821</v>
      </c>
      <c r="G4166" s="1529"/>
      <c r="H4166" s="2002">
        <v>26.49</v>
      </c>
      <c r="I4166" s="2002">
        <v>27.17</v>
      </c>
      <c r="J4166" s="1992"/>
    </row>
    <row r="4167" spans="2:10">
      <c r="B4167" s="1733">
        <v>96822</v>
      </c>
      <c r="C4167" s="2004" t="s">
        <v>6473</v>
      </c>
      <c r="D4167" s="2003" t="s">
        <v>29</v>
      </c>
      <c r="E4167" s="2005">
        <f t="shared" si="130"/>
        <v>27.53</v>
      </c>
      <c r="F4167" s="2078">
        <f t="shared" si="131"/>
        <v>96822</v>
      </c>
      <c r="G4167" s="1529"/>
      <c r="H4167" s="2005">
        <v>26.85</v>
      </c>
      <c r="I4167" s="2005">
        <v>27.53</v>
      </c>
      <c r="J4167" s="1992"/>
    </row>
    <row r="4168" spans="2:10">
      <c r="B4168" s="1734">
        <v>96823</v>
      </c>
      <c r="C4168" s="1994" t="s">
        <v>6474</v>
      </c>
      <c r="D4168" s="1993" t="s">
        <v>29</v>
      </c>
      <c r="E4168" s="2002">
        <f t="shared" si="130"/>
        <v>11.37</v>
      </c>
      <c r="F4168" s="2078">
        <f t="shared" si="131"/>
        <v>96823</v>
      </c>
      <c r="G4168" s="1529"/>
      <c r="H4168" s="2002">
        <v>11.07</v>
      </c>
      <c r="I4168" s="2002">
        <v>11.37</v>
      </c>
      <c r="J4168" s="1992"/>
    </row>
    <row r="4169" spans="2:10" ht="30">
      <c r="B4169" s="1733">
        <v>96824</v>
      </c>
      <c r="C4169" s="2004" t="s">
        <v>6475</v>
      </c>
      <c r="D4169" s="2003" t="s">
        <v>29</v>
      </c>
      <c r="E4169" s="2005">
        <f t="shared" si="130"/>
        <v>12.79</v>
      </c>
      <c r="F4169" s="2078">
        <f t="shared" si="131"/>
        <v>96824</v>
      </c>
      <c r="G4169" s="1529"/>
      <c r="H4169" s="2005">
        <v>12.49</v>
      </c>
      <c r="I4169" s="2005">
        <v>12.79</v>
      </c>
      <c r="J4169" s="1992"/>
    </row>
    <row r="4170" spans="2:10" ht="30">
      <c r="B4170" s="1734">
        <v>96825</v>
      </c>
      <c r="C4170" s="1994" t="s">
        <v>6476</v>
      </c>
      <c r="D4170" s="1993" t="s">
        <v>29</v>
      </c>
      <c r="E4170" s="2002">
        <f t="shared" si="130"/>
        <v>17.23</v>
      </c>
      <c r="F4170" s="2078">
        <f t="shared" si="131"/>
        <v>96825</v>
      </c>
      <c r="G4170" s="1529"/>
      <c r="H4170" s="2002">
        <v>16.93</v>
      </c>
      <c r="I4170" s="2002">
        <v>17.23</v>
      </c>
      <c r="J4170" s="1992"/>
    </row>
    <row r="4171" spans="2:10">
      <c r="B4171" s="1733">
        <v>96826</v>
      </c>
      <c r="C4171" s="2004" t="s">
        <v>6477</v>
      </c>
      <c r="D4171" s="2003" t="s">
        <v>29</v>
      </c>
      <c r="E4171" s="2005">
        <f t="shared" si="130"/>
        <v>15.7</v>
      </c>
      <c r="F4171" s="2078">
        <f t="shared" si="131"/>
        <v>96826</v>
      </c>
      <c r="G4171" s="1529"/>
      <c r="H4171" s="2005">
        <v>15.36</v>
      </c>
      <c r="I4171" s="2005">
        <v>15.7</v>
      </c>
      <c r="J4171" s="1992"/>
    </row>
    <row r="4172" spans="2:10" ht="30">
      <c r="B4172" s="1734">
        <v>96827</v>
      </c>
      <c r="C4172" s="1994" t="s">
        <v>6478</v>
      </c>
      <c r="D4172" s="1993" t="s">
        <v>29</v>
      </c>
      <c r="E4172" s="2002">
        <f t="shared" si="130"/>
        <v>16.27</v>
      </c>
      <c r="F4172" s="2078">
        <f t="shared" si="131"/>
        <v>96827</v>
      </c>
      <c r="G4172" s="1529"/>
      <c r="H4172" s="2002">
        <v>15.93</v>
      </c>
      <c r="I4172" s="2002">
        <v>16.27</v>
      </c>
      <c r="J4172" s="1992"/>
    </row>
    <row r="4173" spans="2:10" ht="30">
      <c r="B4173" s="1733">
        <v>96828</v>
      </c>
      <c r="C4173" s="2004" t="s">
        <v>6479</v>
      </c>
      <c r="D4173" s="2003" t="s">
        <v>29</v>
      </c>
      <c r="E4173" s="2005">
        <f t="shared" si="130"/>
        <v>20.34</v>
      </c>
      <c r="F4173" s="2078">
        <f t="shared" si="131"/>
        <v>96828</v>
      </c>
      <c r="G4173" s="1529"/>
      <c r="H4173" s="2005">
        <v>20</v>
      </c>
      <c r="I4173" s="2005">
        <v>20.34</v>
      </c>
      <c r="J4173" s="1992"/>
    </row>
    <row r="4174" spans="2:10" ht="30">
      <c r="B4174" s="1734">
        <v>96829</v>
      </c>
      <c r="C4174" s="1994" t="s">
        <v>6480</v>
      </c>
      <c r="D4174" s="1993" t="s">
        <v>29</v>
      </c>
      <c r="E4174" s="2002">
        <f t="shared" si="130"/>
        <v>15.67</v>
      </c>
      <c r="F4174" s="2078">
        <f t="shared" si="131"/>
        <v>96829</v>
      </c>
      <c r="G4174" s="1529"/>
      <c r="H4174" s="2002">
        <v>15.33</v>
      </c>
      <c r="I4174" s="2002">
        <v>15.67</v>
      </c>
      <c r="J4174" s="1992"/>
    </row>
    <row r="4175" spans="2:10">
      <c r="B4175" s="1733">
        <v>96830</v>
      </c>
      <c r="C4175" s="2004" t="s">
        <v>6481</v>
      </c>
      <c r="D4175" s="2003" t="s">
        <v>29</v>
      </c>
      <c r="E4175" s="2005">
        <f t="shared" si="130"/>
        <v>22.69</v>
      </c>
      <c r="F4175" s="2078">
        <f t="shared" si="131"/>
        <v>96830</v>
      </c>
      <c r="G4175" s="1529"/>
      <c r="H4175" s="2005">
        <v>22.27</v>
      </c>
      <c r="I4175" s="2005">
        <v>22.69</v>
      </c>
      <c r="J4175" s="1992"/>
    </row>
    <row r="4176" spans="2:10" ht="30">
      <c r="B4176" s="1734">
        <v>96831</v>
      </c>
      <c r="C4176" s="1994" t="s">
        <v>6482</v>
      </c>
      <c r="D4176" s="1993" t="s">
        <v>29</v>
      </c>
      <c r="E4176" s="2002">
        <f t="shared" si="130"/>
        <v>18.579999999999998</v>
      </c>
      <c r="F4176" s="2078">
        <f t="shared" si="131"/>
        <v>96831</v>
      </c>
      <c r="G4176" s="1529"/>
      <c r="H4176" s="2002">
        <v>18.16</v>
      </c>
      <c r="I4176" s="2002">
        <v>18.579999999999998</v>
      </c>
      <c r="J4176" s="1992"/>
    </row>
    <row r="4177" spans="2:10" ht="30">
      <c r="B4177" s="1733">
        <v>96832</v>
      </c>
      <c r="C4177" s="2004" t="s">
        <v>6483</v>
      </c>
      <c r="D4177" s="2003" t="s">
        <v>29</v>
      </c>
      <c r="E4177" s="2005">
        <f t="shared" si="130"/>
        <v>21.41</v>
      </c>
      <c r="F4177" s="2078">
        <f t="shared" si="131"/>
        <v>96832</v>
      </c>
      <c r="G4177" s="1529"/>
      <c r="H4177" s="2005">
        <v>20.99</v>
      </c>
      <c r="I4177" s="2005">
        <v>21.41</v>
      </c>
      <c r="J4177" s="1992"/>
    </row>
    <row r="4178" spans="2:10" ht="30">
      <c r="B4178" s="1734">
        <v>96833</v>
      </c>
      <c r="C4178" s="1994" t="s">
        <v>6484</v>
      </c>
      <c r="D4178" s="1993" t="s">
        <v>29</v>
      </c>
      <c r="E4178" s="2002">
        <f t="shared" si="130"/>
        <v>20.079999999999998</v>
      </c>
      <c r="F4178" s="2078">
        <f t="shared" si="131"/>
        <v>96833</v>
      </c>
      <c r="G4178" s="1529"/>
      <c r="H4178" s="2002">
        <v>19.66</v>
      </c>
      <c r="I4178" s="2002">
        <v>20.079999999999998</v>
      </c>
      <c r="J4178" s="1992"/>
    </row>
    <row r="4179" spans="2:10">
      <c r="B4179" s="1733">
        <v>96834</v>
      </c>
      <c r="C4179" s="2004" t="s">
        <v>6485</v>
      </c>
      <c r="D4179" s="2003" t="s">
        <v>29</v>
      </c>
      <c r="E4179" s="2005">
        <f t="shared" si="130"/>
        <v>32.99</v>
      </c>
      <c r="F4179" s="2078">
        <f t="shared" si="131"/>
        <v>96834</v>
      </c>
      <c r="G4179" s="1529"/>
      <c r="H4179" s="2005">
        <v>32.479999999999997</v>
      </c>
      <c r="I4179" s="2005">
        <v>32.99</v>
      </c>
      <c r="J4179" s="1992"/>
    </row>
    <row r="4180" spans="2:10" ht="30">
      <c r="B4180" s="1734">
        <v>96835</v>
      </c>
      <c r="C4180" s="1994" t="s">
        <v>6486</v>
      </c>
      <c r="D4180" s="1993" t="s">
        <v>29</v>
      </c>
      <c r="E4180" s="2002">
        <f t="shared" si="130"/>
        <v>28.59</v>
      </c>
      <c r="F4180" s="2078">
        <f t="shared" si="131"/>
        <v>96835</v>
      </c>
      <c r="G4180" s="1529"/>
      <c r="H4180" s="2002">
        <v>28.08</v>
      </c>
      <c r="I4180" s="2002">
        <v>28.59</v>
      </c>
      <c r="J4180" s="1992"/>
    </row>
    <row r="4181" spans="2:10" ht="30">
      <c r="B4181" s="1733">
        <v>96836</v>
      </c>
      <c r="C4181" s="2004" t="s">
        <v>6487</v>
      </c>
      <c r="D4181" s="2003" t="s">
        <v>29</v>
      </c>
      <c r="E4181" s="2005">
        <f t="shared" si="130"/>
        <v>30.42</v>
      </c>
      <c r="F4181" s="2078">
        <f t="shared" si="131"/>
        <v>96836</v>
      </c>
      <c r="G4181" s="1529"/>
      <c r="H4181" s="2005">
        <v>29.91</v>
      </c>
      <c r="I4181" s="2005">
        <v>30.42</v>
      </c>
      <c r="J4181" s="1992"/>
    </row>
    <row r="4182" spans="2:10" ht="30">
      <c r="B4182" s="1734">
        <v>96837</v>
      </c>
      <c r="C4182" s="1994" t="s">
        <v>6488</v>
      </c>
      <c r="D4182" s="1993" t="s">
        <v>29</v>
      </c>
      <c r="E4182" s="2002">
        <f t="shared" si="130"/>
        <v>16.79</v>
      </c>
      <c r="F4182" s="2078">
        <f t="shared" si="131"/>
        <v>96837</v>
      </c>
      <c r="G4182" s="1529"/>
      <c r="H4182" s="2002">
        <v>16.21</v>
      </c>
      <c r="I4182" s="2002">
        <v>16.79</v>
      </c>
      <c r="J4182" s="1992"/>
    </row>
    <row r="4183" spans="2:10" ht="30">
      <c r="B4183" s="1733">
        <v>96838</v>
      </c>
      <c r="C4183" s="2004" t="s">
        <v>6489</v>
      </c>
      <c r="D4183" s="2003" t="s">
        <v>29</v>
      </c>
      <c r="E4183" s="2005">
        <f t="shared" si="130"/>
        <v>15.48</v>
      </c>
      <c r="F4183" s="2078">
        <f t="shared" si="131"/>
        <v>96838</v>
      </c>
      <c r="G4183" s="1529"/>
      <c r="H4183" s="2005">
        <v>14.9</v>
      </c>
      <c r="I4183" s="2005">
        <v>15.48</v>
      </c>
      <c r="J4183" s="1992"/>
    </row>
    <row r="4184" spans="2:10" ht="30">
      <c r="B4184" s="1734">
        <v>96839</v>
      </c>
      <c r="C4184" s="1994" t="s">
        <v>6490</v>
      </c>
      <c r="D4184" s="1993" t="s">
        <v>29</v>
      </c>
      <c r="E4184" s="2002">
        <f t="shared" si="130"/>
        <v>15.25</v>
      </c>
      <c r="F4184" s="2078">
        <f t="shared" si="131"/>
        <v>96839</v>
      </c>
      <c r="G4184" s="1529"/>
      <c r="H4184" s="2002">
        <v>14.67</v>
      </c>
      <c r="I4184" s="2002">
        <v>15.25</v>
      </c>
      <c r="J4184" s="1992"/>
    </row>
    <row r="4185" spans="2:10" ht="30">
      <c r="B4185" s="1733">
        <v>96840</v>
      </c>
      <c r="C4185" s="2004" t="s">
        <v>6491</v>
      </c>
      <c r="D4185" s="2003" t="s">
        <v>29</v>
      </c>
      <c r="E4185" s="2005">
        <f t="shared" si="130"/>
        <v>19.64</v>
      </c>
      <c r="F4185" s="2078">
        <f t="shared" si="131"/>
        <v>96840</v>
      </c>
      <c r="G4185" s="1529"/>
      <c r="H4185" s="2005">
        <v>18.95</v>
      </c>
      <c r="I4185" s="2005">
        <v>19.64</v>
      </c>
      <c r="J4185" s="1992"/>
    </row>
    <row r="4186" spans="2:10" ht="30">
      <c r="B4186" s="1734">
        <v>96841</v>
      </c>
      <c r="C4186" s="1994" t="s">
        <v>6492</v>
      </c>
      <c r="D4186" s="1993" t="s">
        <v>29</v>
      </c>
      <c r="E4186" s="2002">
        <f t="shared" si="130"/>
        <v>17.27</v>
      </c>
      <c r="F4186" s="2078">
        <f t="shared" si="131"/>
        <v>96841</v>
      </c>
      <c r="G4186" s="1529"/>
      <c r="H4186" s="2002">
        <v>16.579999999999998</v>
      </c>
      <c r="I4186" s="2002">
        <v>17.27</v>
      </c>
      <c r="J4186" s="1992"/>
    </row>
    <row r="4187" spans="2:10" ht="30">
      <c r="B4187" s="1733">
        <v>96842</v>
      </c>
      <c r="C4187" s="2004" t="s">
        <v>6493</v>
      </c>
      <c r="D4187" s="2003" t="s">
        <v>29</v>
      </c>
      <c r="E4187" s="2005">
        <f t="shared" si="130"/>
        <v>21.8</v>
      </c>
      <c r="F4187" s="2078">
        <f t="shared" si="131"/>
        <v>96842</v>
      </c>
      <c r="G4187" s="1529"/>
      <c r="H4187" s="2005">
        <v>21.11</v>
      </c>
      <c r="I4187" s="2005">
        <v>21.8</v>
      </c>
      <c r="J4187" s="1992"/>
    </row>
    <row r="4188" spans="2:10" ht="30">
      <c r="B4188" s="1734">
        <v>96843</v>
      </c>
      <c r="C4188" s="1994" t="s">
        <v>6494</v>
      </c>
      <c r="D4188" s="1993" t="s">
        <v>29</v>
      </c>
      <c r="E4188" s="2002">
        <f t="shared" si="130"/>
        <v>20.99</v>
      </c>
      <c r="F4188" s="2078">
        <f t="shared" si="131"/>
        <v>96843</v>
      </c>
      <c r="G4188" s="1529"/>
      <c r="H4188" s="2002">
        <v>20.3</v>
      </c>
      <c r="I4188" s="2002">
        <v>20.99</v>
      </c>
      <c r="J4188" s="1992"/>
    </row>
    <row r="4189" spans="2:10" ht="30">
      <c r="B4189" s="1733">
        <v>96844</v>
      </c>
      <c r="C4189" s="2004" t="s">
        <v>6495</v>
      </c>
      <c r="D4189" s="2003" t="s">
        <v>29</v>
      </c>
      <c r="E4189" s="2005">
        <f t="shared" si="130"/>
        <v>28.37</v>
      </c>
      <c r="F4189" s="2078">
        <f t="shared" si="131"/>
        <v>96844</v>
      </c>
      <c r="G4189" s="1529"/>
      <c r="H4189" s="2005">
        <v>27.68</v>
      </c>
      <c r="I4189" s="2005">
        <v>28.37</v>
      </c>
      <c r="J4189" s="1992"/>
    </row>
    <row r="4190" spans="2:10" ht="30">
      <c r="B4190" s="1734">
        <v>96845</v>
      </c>
      <c r="C4190" s="1994" t="s">
        <v>6496</v>
      </c>
      <c r="D4190" s="1993" t="s">
        <v>29</v>
      </c>
      <c r="E4190" s="2002">
        <f t="shared" si="130"/>
        <v>30.46</v>
      </c>
      <c r="F4190" s="2078">
        <f t="shared" si="131"/>
        <v>96845</v>
      </c>
      <c r="G4190" s="1529"/>
      <c r="H4190" s="2002">
        <v>29.63</v>
      </c>
      <c r="I4190" s="2002">
        <v>30.46</v>
      </c>
      <c r="J4190" s="1992"/>
    </row>
    <row r="4191" spans="2:10" ht="30">
      <c r="B4191" s="1733">
        <v>96846</v>
      </c>
      <c r="C4191" s="2004" t="s">
        <v>6497</v>
      </c>
      <c r="D4191" s="2003" t="s">
        <v>29</v>
      </c>
      <c r="E4191" s="2005">
        <f t="shared" si="130"/>
        <v>24.15</v>
      </c>
      <c r="F4191" s="2078">
        <f t="shared" si="131"/>
        <v>96846</v>
      </c>
      <c r="G4191" s="1529"/>
      <c r="H4191" s="2005">
        <v>23.32</v>
      </c>
      <c r="I4191" s="2005">
        <v>24.15</v>
      </c>
      <c r="J4191" s="1992"/>
    </row>
    <row r="4192" spans="2:10" ht="30">
      <c r="B4192" s="1734">
        <v>96847</v>
      </c>
      <c r="C4192" s="1994" t="s">
        <v>6498</v>
      </c>
      <c r="D4192" s="1993" t="s">
        <v>29</v>
      </c>
      <c r="E4192" s="2002">
        <f t="shared" si="130"/>
        <v>26.46</v>
      </c>
      <c r="F4192" s="2078">
        <f t="shared" si="131"/>
        <v>96847</v>
      </c>
      <c r="G4192" s="1529"/>
      <c r="H4192" s="2002">
        <v>25.63</v>
      </c>
      <c r="I4192" s="2002">
        <v>26.46</v>
      </c>
      <c r="J4192" s="1992"/>
    </row>
    <row r="4193" spans="2:10" ht="30">
      <c r="B4193" s="1733">
        <v>96848</v>
      </c>
      <c r="C4193" s="2004" t="s">
        <v>6499</v>
      </c>
      <c r="D4193" s="2003" t="s">
        <v>29</v>
      </c>
      <c r="E4193" s="2005">
        <f t="shared" si="130"/>
        <v>39.44</v>
      </c>
      <c r="F4193" s="2078">
        <f t="shared" si="131"/>
        <v>96848</v>
      </c>
      <c r="G4193" s="1529"/>
      <c r="H4193" s="2005">
        <v>38.43</v>
      </c>
      <c r="I4193" s="2005">
        <v>39.44</v>
      </c>
      <c r="J4193" s="1992"/>
    </row>
    <row r="4194" spans="2:10">
      <c r="B4194" s="1734">
        <v>96849</v>
      </c>
      <c r="C4194" s="1994" t="s">
        <v>6500</v>
      </c>
      <c r="D4194" s="1993" t="s">
        <v>29</v>
      </c>
      <c r="E4194" s="2002">
        <f t="shared" si="130"/>
        <v>14.39</v>
      </c>
      <c r="F4194" s="2078">
        <f t="shared" si="131"/>
        <v>96849</v>
      </c>
      <c r="G4194" s="1529"/>
      <c r="H4194" s="2002">
        <v>13.95</v>
      </c>
      <c r="I4194" s="2002">
        <v>14.39</v>
      </c>
      <c r="J4194" s="1992"/>
    </row>
    <row r="4195" spans="2:10" ht="30">
      <c r="B4195" s="1733">
        <v>96850</v>
      </c>
      <c r="C4195" s="2004" t="s">
        <v>6501</v>
      </c>
      <c r="D4195" s="2003" t="s">
        <v>29</v>
      </c>
      <c r="E4195" s="2005">
        <f t="shared" si="130"/>
        <v>16.75</v>
      </c>
      <c r="F4195" s="2078">
        <f t="shared" si="131"/>
        <v>96850</v>
      </c>
      <c r="G4195" s="1529"/>
      <c r="H4195" s="2005">
        <v>16.309999999999999</v>
      </c>
      <c r="I4195" s="2005">
        <v>16.75</v>
      </c>
      <c r="J4195" s="1992"/>
    </row>
    <row r="4196" spans="2:10" ht="30">
      <c r="B4196" s="1734">
        <v>96851</v>
      </c>
      <c r="C4196" s="1994" t="s">
        <v>6502</v>
      </c>
      <c r="D4196" s="1993" t="s">
        <v>29</v>
      </c>
      <c r="E4196" s="2002">
        <f t="shared" si="130"/>
        <v>22.04</v>
      </c>
      <c r="F4196" s="2078">
        <f t="shared" si="131"/>
        <v>96851</v>
      </c>
      <c r="G4196" s="1529"/>
      <c r="H4196" s="2002">
        <v>21.6</v>
      </c>
      <c r="I4196" s="2002">
        <v>22.04</v>
      </c>
      <c r="J4196" s="1992"/>
    </row>
    <row r="4197" spans="2:10">
      <c r="B4197" s="1733">
        <v>96852</v>
      </c>
      <c r="C4197" s="2004" t="s">
        <v>6503</v>
      </c>
      <c r="D4197" s="2003" t="s">
        <v>29</v>
      </c>
      <c r="E4197" s="2005">
        <f t="shared" si="130"/>
        <v>19.09</v>
      </c>
      <c r="F4197" s="2078">
        <f t="shared" si="131"/>
        <v>96852</v>
      </c>
      <c r="G4197" s="1529"/>
      <c r="H4197" s="2005">
        <v>18.559999999999999</v>
      </c>
      <c r="I4197" s="2005">
        <v>19.09</v>
      </c>
      <c r="J4197" s="1992"/>
    </row>
    <row r="4198" spans="2:10" ht="30">
      <c r="B4198" s="1734">
        <v>96853</v>
      </c>
      <c r="C4198" s="1994" t="s">
        <v>6504</v>
      </c>
      <c r="D4198" s="1993" t="s">
        <v>29</v>
      </c>
      <c r="E4198" s="2002">
        <f t="shared" si="130"/>
        <v>21.4</v>
      </c>
      <c r="F4198" s="2078">
        <f t="shared" si="131"/>
        <v>96853</v>
      </c>
      <c r="G4198" s="1529"/>
      <c r="H4198" s="2002">
        <v>20.87</v>
      </c>
      <c r="I4198" s="2002">
        <v>21.4</v>
      </c>
      <c r="J4198" s="1992"/>
    </row>
    <row r="4199" spans="2:10" ht="30">
      <c r="B4199" s="1733">
        <v>96854</v>
      </c>
      <c r="C4199" s="2004" t="s">
        <v>6505</v>
      </c>
      <c r="D4199" s="2003" t="s">
        <v>29</v>
      </c>
      <c r="E4199" s="2005">
        <f t="shared" si="130"/>
        <v>25.49</v>
      </c>
      <c r="F4199" s="2078">
        <f t="shared" si="131"/>
        <v>96854</v>
      </c>
      <c r="G4199" s="1529"/>
      <c r="H4199" s="2005">
        <v>24.96</v>
      </c>
      <c r="I4199" s="2005">
        <v>25.49</v>
      </c>
      <c r="J4199" s="1992"/>
    </row>
    <row r="4200" spans="2:10">
      <c r="B4200" s="1734">
        <v>96855</v>
      </c>
      <c r="C4200" s="1994" t="s">
        <v>6506</v>
      </c>
      <c r="D4200" s="1993" t="s">
        <v>29</v>
      </c>
      <c r="E4200" s="2002">
        <f t="shared" si="130"/>
        <v>23.67</v>
      </c>
      <c r="F4200" s="2078">
        <f t="shared" si="131"/>
        <v>96855</v>
      </c>
      <c r="G4200" s="1529"/>
      <c r="H4200" s="2002">
        <v>23.04</v>
      </c>
      <c r="I4200" s="2002">
        <v>23.67</v>
      </c>
      <c r="J4200" s="1992"/>
    </row>
    <row r="4201" spans="2:10" ht="30">
      <c r="B4201" s="1733">
        <v>96856</v>
      </c>
      <c r="C4201" s="2004" t="s">
        <v>6507</v>
      </c>
      <c r="D4201" s="2003" t="s">
        <v>29</v>
      </c>
      <c r="E4201" s="2005">
        <f t="shared" si="130"/>
        <v>24.01</v>
      </c>
      <c r="F4201" s="2078">
        <f t="shared" si="131"/>
        <v>96856</v>
      </c>
      <c r="G4201" s="1529"/>
      <c r="H4201" s="2005">
        <v>23.38</v>
      </c>
      <c r="I4201" s="2005">
        <v>24.01</v>
      </c>
      <c r="J4201" s="1992"/>
    </row>
    <row r="4202" spans="2:10" ht="30">
      <c r="B4202" s="1734">
        <v>96857</v>
      </c>
      <c r="C4202" s="1994" t="s">
        <v>6508</v>
      </c>
      <c r="D4202" s="1993" t="s">
        <v>29</v>
      </c>
      <c r="E4202" s="2002">
        <f t="shared" si="130"/>
        <v>37.840000000000003</v>
      </c>
      <c r="F4202" s="2078">
        <f t="shared" si="131"/>
        <v>96857</v>
      </c>
      <c r="G4202" s="1529"/>
      <c r="H4202" s="2002">
        <v>37.21</v>
      </c>
      <c r="I4202" s="2002">
        <v>37.840000000000003</v>
      </c>
      <c r="J4202" s="1992"/>
    </row>
    <row r="4203" spans="2:10">
      <c r="B4203" s="1733">
        <v>96858</v>
      </c>
      <c r="C4203" s="2004" t="s">
        <v>6509</v>
      </c>
      <c r="D4203" s="2003" t="s">
        <v>29</v>
      </c>
      <c r="E4203" s="2005">
        <f t="shared" si="130"/>
        <v>38.409999999999997</v>
      </c>
      <c r="F4203" s="2078">
        <f t="shared" si="131"/>
        <v>96858</v>
      </c>
      <c r="G4203" s="1529"/>
      <c r="H4203" s="2005">
        <v>37.630000000000003</v>
      </c>
      <c r="I4203" s="2005">
        <v>38.409999999999997</v>
      </c>
      <c r="J4203" s="1992"/>
    </row>
    <row r="4204" spans="2:10" ht="30">
      <c r="B4204" s="1734">
        <v>96859</v>
      </c>
      <c r="C4204" s="1994" t="s">
        <v>6510</v>
      </c>
      <c r="D4204" s="1993" t="s">
        <v>29</v>
      </c>
      <c r="E4204" s="2002">
        <f t="shared" si="130"/>
        <v>47.39</v>
      </c>
      <c r="F4204" s="2078">
        <f t="shared" si="131"/>
        <v>96859</v>
      </c>
      <c r="G4204" s="1529"/>
      <c r="H4204" s="2002">
        <v>46.61</v>
      </c>
      <c r="I4204" s="2002">
        <v>47.39</v>
      </c>
      <c r="J4204" s="1992"/>
    </row>
    <row r="4205" spans="2:10" ht="30">
      <c r="B4205" s="1733">
        <v>96860</v>
      </c>
      <c r="C4205" s="2004" t="s">
        <v>6511</v>
      </c>
      <c r="D4205" s="2003" t="s">
        <v>29</v>
      </c>
      <c r="E4205" s="2005">
        <f t="shared" si="130"/>
        <v>19.600000000000001</v>
      </c>
      <c r="F4205" s="2078">
        <f t="shared" si="131"/>
        <v>96860</v>
      </c>
      <c r="G4205" s="1529"/>
      <c r="H4205" s="2005">
        <v>18.82</v>
      </c>
      <c r="I4205" s="2005">
        <v>19.600000000000001</v>
      </c>
      <c r="J4205" s="1992"/>
    </row>
    <row r="4206" spans="2:10" ht="30">
      <c r="B4206" s="1734">
        <v>96861</v>
      </c>
      <c r="C4206" s="1994" t="s">
        <v>6512</v>
      </c>
      <c r="D4206" s="1993" t="s">
        <v>29</v>
      </c>
      <c r="E4206" s="2002">
        <f t="shared" si="130"/>
        <v>21.09</v>
      </c>
      <c r="F4206" s="2078">
        <f t="shared" si="131"/>
        <v>96861</v>
      </c>
      <c r="G4206" s="1529"/>
      <c r="H4206" s="2002">
        <v>20.309999999999999</v>
      </c>
      <c r="I4206" s="2002">
        <v>21.09</v>
      </c>
      <c r="J4206" s="1992"/>
    </row>
    <row r="4207" spans="2:10" ht="30">
      <c r="B4207" s="1733">
        <v>96862</v>
      </c>
      <c r="C4207" s="2004" t="s">
        <v>6513</v>
      </c>
      <c r="D4207" s="2003" t="s">
        <v>29</v>
      </c>
      <c r="E4207" s="2005">
        <f t="shared" si="130"/>
        <v>23.61</v>
      </c>
      <c r="F4207" s="2078">
        <f t="shared" si="131"/>
        <v>96862</v>
      </c>
      <c r="G4207" s="1529"/>
      <c r="H4207" s="2005">
        <v>22.69</v>
      </c>
      <c r="I4207" s="2005">
        <v>23.61</v>
      </c>
      <c r="J4207" s="1992"/>
    </row>
    <row r="4208" spans="2:10" ht="30">
      <c r="B4208" s="1734">
        <v>96863</v>
      </c>
      <c r="C4208" s="1994" t="s">
        <v>6514</v>
      </c>
      <c r="D4208" s="1993" t="s">
        <v>29</v>
      </c>
      <c r="E4208" s="2002">
        <f t="shared" si="130"/>
        <v>23.36</v>
      </c>
      <c r="F4208" s="2078">
        <f t="shared" si="131"/>
        <v>96863</v>
      </c>
      <c r="G4208" s="1529"/>
      <c r="H4208" s="2002">
        <v>22.44</v>
      </c>
      <c r="I4208" s="2002">
        <v>23.36</v>
      </c>
      <c r="J4208" s="1992"/>
    </row>
    <row r="4209" spans="2:10" ht="30">
      <c r="B4209" s="1733">
        <v>96864</v>
      </c>
      <c r="C4209" s="2004" t="s">
        <v>6515</v>
      </c>
      <c r="D4209" s="2003" t="s">
        <v>29</v>
      </c>
      <c r="E4209" s="2005">
        <f t="shared" si="130"/>
        <v>36.61</v>
      </c>
      <c r="F4209" s="2078">
        <f t="shared" si="131"/>
        <v>96864</v>
      </c>
      <c r="G4209" s="1529"/>
      <c r="H4209" s="2005">
        <v>35.51</v>
      </c>
      <c r="I4209" s="2005">
        <v>36.61</v>
      </c>
      <c r="J4209" s="1992"/>
    </row>
    <row r="4210" spans="2:10" ht="30">
      <c r="B4210" s="1734">
        <v>96865</v>
      </c>
      <c r="C4210" s="1994" t="s">
        <v>6516</v>
      </c>
      <c r="D4210" s="1993" t="s">
        <v>29</v>
      </c>
      <c r="E4210" s="2002">
        <f t="shared" si="130"/>
        <v>35.89</v>
      </c>
      <c r="F4210" s="2078">
        <f t="shared" si="131"/>
        <v>96865</v>
      </c>
      <c r="G4210" s="1529"/>
      <c r="H4210" s="2002">
        <v>34.79</v>
      </c>
      <c r="I4210" s="2002">
        <v>35.89</v>
      </c>
      <c r="J4210" s="1992"/>
    </row>
    <row r="4211" spans="2:10" ht="30">
      <c r="B4211" s="1733">
        <v>96866</v>
      </c>
      <c r="C4211" s="2004" t="s">
        <v>6517</v>
      </c>
      <c r="D4211" s="2003" t="s">
        <v>29</v>
      </c>
      <c r="E4211" s="2005">
        <f t="shared" si="130"/>
        <v>48.02</v>
      </c>
      <c r="F4211" s="2078">
        <f t="shared" si="131"/>
        <v>96866</v>
      </c>
      <c r="G4211" s="1529"/>
      <c r="H4211" s="2005">
        <v>46.67</v>
      </c>
      <c r="I4211" s="2005">
        <v>48.02</v>
      </c>
      <c r="J4211" s="1992"/>
    </row>
    <row r="4212" spans="2:10" ht="30">
      <c r="B4212" s="1734">
        <v>96867</v>
      </c>
      <c r="C4212" s="1994" t="s">
        <v>6518</v>
      </c>
      <c r="D4212" s="1993" t="s">
        <v>29</v>
      </c>
      <c r="E4212" s="2002">
        <f t="shared" si="130"/>
        <v>55.56</v>
      </c>
      <c r="F4212" s="2078">
        <f t="shared" si="131"/>
        <v>96867</v>
      </c>
      <c r="G4212" s="1529"/>
      <c r="H4212" s="2002">
        <v>54.21</v>
      </c>
      <c r="I4212" s="2002">
        <v>55.56</v>
      </c>
      <c r="J4212" s="1992"/>
    </row>
    <row r="4213" spans="2:10">
      <c r="B4213" s="1733">
        <v>96868</v>
      </c>
      <c r="C4213" s="2004" t="s">
        <v>6519</v>
      </c>
      <c r="D4213" s="2003" t="s">
        <v>29</v>
      </c>
      <c r="E4213" s="2005">
        <f t="shared" si="130"/>
        <v>22.21</v>
      </c>
      <c r="F4213" s="2078">
        <f t="shared" si="131"/>
        <v>96868</v>
      </c>
      <c r="G4213" s="1529"/>
      <c r="H4213" s="2005">
        <v>21.61</v>
      </c>
      <c r="I4213" s="2005">
        <v>22.21</v>
      </c>
      <c r="J4213" s="1992"/>
    </row>
    <row r="4214" spans="2:10">
      <c r="B4214" s="1734">
        <v>96869</v>
      </c>
      <c r="C4214" s="1994" t="s">
        <v>6520</v>
      </c>
      <c r="D4214" s="1993" t="s">
        <v>29</v>
      </c>
      <c r="E4214" s="2002">
        <f t="shared" si="130"/>
        <v>26.52</v>
      </c>
      <c r="F4214" s="2078">
        <f t="shared" si="131"/>
        <v>96869</v>
      </c>
      <c r="G4214" s="1529"/>
      <c r="H4214" s="2002">
        <v>25.82</v>
      </c>
      <c r="I4214" s="2002">
        <v>26.52</v>
      </c>
      <c r="J4214" s="1992"/>
    </row>
    <row r="4215" spans="2:10">
      <c r="B4215" s="1733">
        <v>96870</v>
      </c>
      <c r="C4215" s="2004" t="s">
        <v>6521</v>
      </c>
      <c r="D4215" s="2003" t="s">
        <v>29</v>
      </c>
      <c r="E4215" s="2005">
        <f t="shared" si="130"/>
        <v>41.59</v>
      </c>
      <c r="F4215" s="2078">
        <f t="shared" si="131"/>
        <v>96870</v>
      </c>
      <c r="G4215" s="1529"/>
      <c r="H4215" s="2005">
        <v>40.75</v>
      </c>
      <c r="I4215" s="2005">
        <v>41.59</v>
      </c>
      <c r="J4215" s="1992"/>
    </row>
    <row r="4216" spans="2:10">
      <c r="B4216" s="1734">
        <v>96871</v>
      </c>
      <c r="C4216" s="1994" t="s">
        <v>6522</v>
      </c>
      <c r="D4216" s="1993" t="s">
        <v>29</v>
      </c>
      <c r="E4216" s="2002">
        <f t="shared" si="130"/>
        <v>60.09</v>
      </c>
      <c r="F4216" s="2078">
        <f t="shared" si="131"/>
        <v>96871</v>
      </c>
      <c r="G4216" s="1529"/>
      <c r="H4216" s="2002">
        <v>59.06</v>
      </c>
      <c r="I4216" s="2002">
        <v>60.09</v>
      </c>
      <c r="J4216" s="1992"/>
    </row>
    <row r="4217" spans="2:10" ht="30">
      <c r="B4217" s="1733">
        <v>96872</v>
      </c>
      <c r="C4217" s="2004" t="s">
        <v>6523</v>
      </c>
      <c r="D4217" s="2003" t="s">
        <v>29</v>
      </c>
      <c r="E4217" s="2005">
        <f t="shared" si="130"/>
        <v>56.72</v>
      </c>
      <c r="F4217" s="2078">
        <f t="shared" si="131"/>
        <v>96872</v>
      </c>
      <c r="G4217" s="1529"/>
      <c r="H4217" s="2005">
        <v>55.05</v>
      </c>
      <c r="I4217" s="2005">
        <v>56.72</v>
      </c>
      <c r="J4217" s="1992"/>
    </row>
    <row r="4218" spans="2:10" ht="30">
      <c r="B4218" s="1734">
        <v>96873</v>
      </c>
      <c r="C4218" s="1994" t="s">
        <v>6524</v>
      </c>
      <c r="D4218" s="1993" t="s">
        <v>29</v>
      </c>
      <c r="E4218" s="2002">
        <f t="shared" si="130"/>
        <v>65.05</v>
      </c>
      <c r="F4218" s="2078">
        <f t="shared" si="131"/>
        <v>96873</v>
      </c>
      <c r="G4218" s="1529"/>
      <c r="H4218" s="2002">
        <v>63.38</v>
      </c>
      <c r="I4218" s="2002">
        <v>65.05</v>
      </c>
      <c r="J4218" s="1992"/>
    </row>
    <row r="4219" spans="2:10" ht="30">
      <c r="B4219" s="1733">
        <v>96874</v>
      </c>
      <c r="C4219" s="2004" t="s">
        <v>6525</v>
      </c>
      <c r="D4219" s="2003" t="s">
        <v>29</v>
      </c>
      <c r="E4219" s="2005">
        <f t="shared" si="130"/>
        <v>69.08</v>
      </c>
      <c r="F4219" s="2078">
        <f t="shared" si="131"/>
        <v>96874</v>
      </c>
      <c r="G4219" s="1529"/>
      <c r="H4219" s="2005">
        <v>66.89</v>
      </c>
      <c r="I4219" s="2005">
        <v>69.08</v>
      </c>
      <c r="J4219" s="1992"/>
    </row>
    <row r="4220" spans="2:10" ht="30">
      <c r="B4220" s="1734">
        <v>96875</v>
      </c>
      <c r="C4220" s="1994" t="s">
        <v>6526</v>
      </c>
      <c r="D4220" s="1993" t="s">
        <v>29</v>
      </c>
      <c r="E4220" s="2002">
        <f t="shared" si="130"/>
        <v>82.46</v>
      </c>
      <c r="F4220" s="2078">
        <f t="shared" si="131"/>
        <v>96875</v>
      </c>
      <c r="G4220" s="1529"/>
      <c r="H4220" s="2002">
        <v>80.27</v>
      </c>
      <c r="I4220" s="2002">
        <v>82.46</v>
      </c>
      <c r="J4220" s="1992"/>
    </row>
    <row r="4221" spans="2:10" ht="30">
      <c r="B4221" s="1733">
        <v>96876</v>
      </c>
      <c r="C4221" s="2004" t="s">
        <v>6527</v>
      </c>
      <c r="D4221" s="2003" t="s">
        <v>29</v>
      </c>
      <c r="E4221" s="2005">
        <f t="shared" si="130"/>
        <v>141.6</v>
      </c>
      <c r="F4221" s="2078">
        <f t="shared" si="131"/>
        <v>96876</v>
      </c>
      <c r="G4221" s="1529"/>
      <c r="H4221" s="2005">
        <v>140.33000000000001</v>
      </c>
      <c r="I4221" s="2005">
        <v>141.6</v>
      </c>
      <c r="J4221" s="1992"/>
    </row>
    <row r="4222" spans="2:10" ht="30">
      <c r="B4222" s="1734">
        <v>96877</v>
      </c>
      <c r="C4222" s="1994" t="s">
        <v>6528</v>
      </c>
      <c r="D4222" s="1993" t="s">
        <v>29</v>
      </c>
      <c r="E4222" s="2002">
        <f t="shared" si="130"/>
        <v>151.31</v>
      </c>
      <c r="F4222" s="2078">
        <f t="shared" si="131"/>
        <v>96877</v>
      </c>
      <c r="G4222" s="1529"/>
      <c r="H4222" s="2002">
        <v>150.04</v>
      </c>
      <c r="I4222" s="2002">
        <v>151.31</v>
      </c>
      <c r="J4222" s="1992"/>
    </row>
    <row r="4223" spans="2:10" ht="30">
      <c r="B4223" s="1733">
        <v>96878</v>
      </c>
      <c r="C4223" s="2004" t="s">
        <v>6529</v>
      </c>
      <c r="D4223" s="2003" t="s">
        <v>29</v>
      </c>
      <c r="E4223" s="2005">
        <f t="shared" si="130"/>
        <v>153.13</v>
      </c>
      <c r="F4223" s="2078">
        <f t="shared" si="131"/>
        <v>96878</v>
      </c>
      <c r="G4223" s="1529"/>
      <c r="H4223" s="2005">
        <v>151.86000000000001</v>
      </c>
      <c r="I4223" s="2005">
        <v>153.13</v>
      </c>
      <c r="J4223" s="1992"/>
    </row>
    <row r="4224" spans="2:10" ht="30">
      <c r="B4224" s="1734">
        <v>96879</v>
      </c>
      <c r="C4224" s="1994" t="s">
        <v>6530</v>
      </c>
      <c r="D4224" s="1993" t="s">
        <v>29</v>
      </c>
      <c r="E4224" s="2002">
        <f t="shared" si="130"/>
        <v>154.18</v>
      </c>
      <c r="F4224" s="2078">
        <f t="shared" si="131"/>
        <v>96879</v>
      </c>
      <c r="G4224" s="1529"/>
      <c r="H4224" s="2002">
        <v>152.51</v>
      </c>
      <c r="I4224" s="2002">
        <v>154.18</v>
      </c>
      <c r="J4224" s="1992"/>
    </row>
    <row r="4225" spans="2:10" ht="30">
      <c r="B4225" s="1733">
        <v>96880</v>
      </c>
      <c r="C4225" s="2004" t="s">
        <v>6531</v>
      </c>
      <c r="D4225" s="2003" t="s">
        <v>29</v>
      </c>
      <c r="E4225" s="2005">
        <f t="shared" si="130"/>
        <v>175.93</v>
      </c>
      <c r="F4225" s="2078">
        <f t="shared" si="131"/>
        <v>96880</v>
      </c>
      <c r="G4225" s="1529"/>
      <c r="H4225" s="2005">
        <v>174.26</v>
      </c>
      <c r="I4225" s="2005">
        <v>175.93</v>
      </c>
      <c r="J4225" s="1992"/>
    </row>
    <row r="4226" spans="2:10" ht="30">
      <c r="B4226" s="1734">
        <v>96881</v>
      </c>
      <c r="C4226" s="1994" t="s">
        <v>6532</v>
      </c>
      <c r="D4226" s="1993" t="s">
        <v>29</v>
      </c>
      <c r="E4226" s="2002">
        <f t="shared" si="130"/>
        <v>185.78</v>
      </c>
      <c r="F4226" s="2078">
        <f t="shared" si="131"/>
        <v>96881</v>
      </c>
      <c r="G4226" s="1529"/>
      <c r="H4226" s="2002">
        <v>184.11</v>
      </c>
      <c r="I4226" s="2002">
        <v>185.78</v>
      </c>
      <c r="J4226" s="1992"/>
    </row>
    <row r="4227" spans="2:10" ht="30">
      <c r="B4227" s="1733">
        <v>97425</v>
      </c>
      <c r="C4227" s="2004" t="s">
        <v>7776</v>
      </c>
      <c r="D4227" s="2003" t="s">
        <v>29</v>
      </c>
      <c r="E4227" s="2005">
        <f t="shared" ref="E4227:E4290" si="132">IF($K$2=$H$1,H4227,I4227)</f>
        <v>18.82</v>
      </c>
      <c r="F4227" s="2078">
        <f t="shared" ref="F4227:F4290" si="133">IF(LEN($B4227)=7,CONCATENATE(MID($B4227,1,6),"00",RIGHT($B4227,1)),IF(LEN($B4227)=8,CONCATENATE(MID($B4227,1,6),"0",RIGHT($B4227,2)),$B4227))</f>
        <v>97425</v>
      </c>
      <c r="G4227" s="1529"/>
      <c r="H4227" s="2005">
        <v>17.88</v>
      </c>
      <c r="I4227" s="2005">
        <v>18.82</v>
      </c>
      <c r="J4227" s="1992"/>
    </row>
    <row r="4228" spans="2:10" ht="30">
      <c r="B4228" s="1734">
        <v>97426</v>
      </c>
      <c r="C4228" s="1994" t="s">
        <v>7777</v>
      </c>
      <c r="D4228" s="1993" t="s">
        <v>29</v>
      </c>
      <c r="E4228" s="2002">
        <f t="shared" si="132"/>
        <v>22.22</v>
      </c>
      <c r="F4228" s="2078">
        <f t="shared" si="133"/>
        <v>97426</v>
      </c>
      <c r="G4228" s="1529"/>
      <c r="H4228" s="2002">
        <v>21.28</v>
      </c>
      <c r="I4228" s="2002">
        <v>22.22</v>
      </c>
      <c r="J4228" s="1992"/>
    </row>
    <row r="4229" spans="2:10" ht="30">
      <c r="B4229" s="1733">
        <v>97427</v>
      </c>
      <c r="C4229" s="2004" t="s">
        <v>7778</v>
      </c>
      <c r="D4229" s="2003" t="s">
        <v>29</v>
      </c>
      <c r="E4229" s="2005">
        <f t="shared" si="132"/>
        <v>24.79</v>
      </c>
      <c r="F4229" s="2078">
        <f t="shared" si="133"/>
        <v>97427</v>
      </c>
      <c r="G4229" s="1529"/>
      <c r="H4229" s="2005">
        <v>23.85</v>
      </c>
      <c r="I4229" s="2005">
        <v>24.79</v>
      </c>
      <c r="J4229" s="1992"/>
    </row>
    <row r="4230" spans="2:10" ht="30">
      <c r="B4230" s="1734">
        <v>97428</v>
      </c>
      <c r="C4230" s="1994" t="s">
        <v>7779</v>
      </c>
      <c r="D4230" s="1993" t="s">
        <v>29</v>
      </c>
      <c r="E4230" s="2002">
        <f t="shared" si="132"/>
        <v>30.76</v>
      </c>
      <c r="F4230" s="2078">
        <f t="shared" si="133"/>
        <v>97428</v>
      </c>
      <c r="G4230" s="1529"/>
      <c r="H4230" s="2002">
        <v>29.82</v>
      </c>
      <c r="I4230" s="2002">
        <v>30.76</v>
      </c>
      <c r="J4230" s="1992"/>
    </row>
    <row r="4231" spans="2:10" ht="30">
      <c r="B4231" s="1733">
        <v>97429</v>
      </c>
      <c r="C4231" s="2004" t="s">
        <v>7780</v>
      </c>
      <c r="D4231" s="2003" t="s">
        <v>29</v>
      </c>
      <c r="E4231" s="2005">
        <f t="shared" si="132"/>
        <v>36.26</v>
      </c>
      <c r="F4231" s="2078">
        <f t="shared" si="133"/>
        <v>97429</v>
      </c>
      <c r="G4231" s="1529"/>
      <c r="H4231" s="2005">
        <v>35.32</v>
      </c>
      <c r="I4231" s="2005">
        <v>36.26</v>
      </c>
      <c r="J4231" s="1992"/>
    </row>
    <row r="4232" spans="2:10" ht="30">
      <c r="B4232" s="1734">
        <v>97430</v>
      </c>
      <c r="C4232" s="1994" t="s">
        <v>7977</v>
      </c>
      <c r="D4232" s="1993" t="s">
        <v>29</v>
      </c>
      <c r="E4232" s="2002">
        <f t="shared" si="132"/>
        <v>27.85</v>
      </c>
      <c r="F4232" s="2078">
        <f t="shared" si="133"/>
        <v>97430</v>
      </c>
      <c r="G4232" s="1529"/>
      <c r="H4232" s="2002">
        <v>26.56</v>
      </c>
      <c r="I4232" s="2002">
        <v>27.85</v>
      </c>
      <c r="J4232" s="1992"/>
    </row>
    <row r="4233" spans="2:10" ht="30">
      <c r="B4233" s="1733">
        <v>97431</v>
      </c>
      <c r="C4233" s="2004" t="s">
        <v>7978</v>
      </c>
      <c r="D4233" s="2003" t="s">
        <v>29</v>
      </c>
      <c r="E4233" s="2005">
        <f t="shared" si="132"/>
        <v>31.12</v>
      </c>
      <c r="F4233" s="2078">
        <f t="shared" si="133"/>
        <v>97431</v>
      </c>
      <c r="G4233" s="1529"/>
      <c r="H4233" s="2005">
        <v>29.64</v>
      </c>
      <c r="I4233" s="2005">
        <v>31.12</v>
      </c>
      <c r="J4233" s="1992"/>
    </row>
    <row r="4234" spans="2:10" ht="30">
      <c r="B4234" s="1734">
        <v>97432</v>
      </c>
      <c r="C4234" s="1994" t="s">
        <v>7979</v>
      </c>
      <c r="D4234" s="1993" t="s">
        <v>29</v>
      </c>
      <c r="E4234" s="2002">
        <f t="shared" si="132"/>
        <v>35.11</v>
      </c>
      <c r="F4234" s="2078">
        <f t="shared" si="133"/>
        <v>97432</v>
      </c>
      <c r="G4234" s="1529"/>
      <c r="H4234" s="2002">
        <v>33.44</v>
      </c>
      <c r="I4234" s="2002">
        <v>35.11</v>
      </c>
      <c r="J4234" s="1992"/>
    </row>
    <row r="4235" spans="2:10" ht="30">
      <c r="B4235" s="1733">
        <v>97433</v>
      </c>
      <c r="C4235" s="2004" t="s">
        <v>8417</v>
      </c>
      <c r="D4235" s="2003" t="s">
        <v>29</v>
      </c>
      <c r="E4235" s="2005">
        <f t="shared" si="132"/>
        <v>62.45</v>
      </c>
      <c r="F4235" s="2078">
        <f t="shared" si="133"/>
        <v>97433</v>
      </c>
      <c r="G4235" s="1529"/>
      <c r="H4235" s="2005">
        <v>60.52</v>
      </c>
      <c r="I4235" s="2005">
        <v>62.45</v>
      </c>
      <c r="J4235" s="1992"/>
    </row>
    <row r="4236" spans="2:10" ht="30">
      <c r="B4236" s="1734">
        <v>97434</v>
      </c>
      <c r="C4236" s="1994" t="s">
        <v>7980</v>
      </c>
      <c r="D4236" s="1993" t="s">
        <v>29</v>
      </c>
      <c r="E4236" s="2002">
        <f t="shared" si="132"/>
        <v>63.58</v>
      </c>
      <c r="F4236" s="2078">
        <f t="shared" si="133"/>
        <v>97434</v>
      </c>
      <c r="G4236" s="1529"/>
      <c r="H4236" s="2002">
        <v>61.65</v>
      </c>
      <c r="I4236" s="2002">
        <v>63.58</v>
      </c>
      <c r="J4236" s="1992"/>
    </row>
    <row r="4237" spans="2:10" ht="30">
      <c r="B4237" s="1733">
        <v>97435</v>
      </c>
      <c r="C4237" s="2004" t="s">
        <v>7981</v>
      </c>
      <c r="D4237" s="2003" t="s">
        <v>29</v>
      </c>
      <c r="E4237" s="2005">
        <f t="shared" si="132"/>
        <v>73.02</v>
      </c>
      <c r="F4237" s="2078">
        <f t="shared" si="133"/>
        <v>97435</v>
      </c>
      <c r="G4237" s="1529"/>
      <c r="H4237" s="2005">
        <v>70.8</v>
      </c>
      <c r="I4237" s="2005">
        <v>73.02</v>
      </c>
      <c r="J4237" s="1992"/>
    </row>
    <row r="4238" spans="2:10" ht="30">
      <c r="B4238" s="1734">
        <v>97436</v>
      </c>
      <c r="C4238" s="1994" t="s">
        <v>8418</v>
      </c>
      <c r="D4238" s="1993" t="s">
        <v>29</v>
      </c>
      <c r="E4238" s="2002">
        <f t="shared" si="132"/>
        <v>75.19</v>
      </c>
      <c r="F4238" s="2078">
        <f t="shared" si="133"/>
        <v>97436</v>
      </c>
      <c r="G4238" s="1529"/>
      <c r="H4238" s="2002">
        <v>72.97</v>
      </c>
      <c r="I4238" s="2002">
        <v>75.19</v>
      </c>
      <c r="J4238" s="1992"/>
    </row>
    <row r="4239" spans="2:10" ht="30">
      <c r="B4239" s="1733">
        <v>97437</v>
      </c>
      <c r="C4239" s="2004" t="s">
        <v>7982</v>
      </c>
      <c r="D4239" s="2003" t="s">
        <v>29</v>
      </c>
      <c r="E4239" s="2005">
        <f t="shared" si="132"/>
        <v>83.54</v>
      </c>
      <c r="F4239" s="2078">
        <f t="shared" si="133"/>
        <v>97437</v>
      </c>
      <c r="G4239" s="1529"/>
      <c r="H4239" s="2005">
        <v>81.02</v>
      </c>
      <c r="I4239" s="2005">
        <v>83.54</v>
      </c>
      <c r="J4239" s="1992"/>
    </row>
    <row r="4240" spans="2:10" ht="30">
      <c r="B4240" s="1734">
        <v>97438</v>
      </c>
      <c r="C4240" s="1994" t="s">
        <v>7983</v>
      </c>
      <c r="D4240" s="1993" t="s">
        <v>29</v>
      </c>
      <c r="E4240" s="2002">
        <f t="shared" si="132"/>
        <v>85.87</v>
      </c>
      <c r="F4240" s="2078">
        <f t="shared" si="133"/>
        <v>97438</v>
      </c>
      <c r="G4240" s="1529"/>
      <c r="H4240" s="2002">
        <v>83.35</v>
      </c>
      <c r="I4240" s="2002">
        <v>85.87</v>
      </c>
      <c r="J4240" s="1992"/>
    </row>
    <row r="4241" spans="2:10">
      <c r="B4241" s="1733">
        <v>97439</v>
      </c>
      <c r="C4241" s="2004" t="s">
        <v>7984</v>
      </c>
      <c r="D4241" s="2003" t="s">
        <v>29</v>
      </c>
      <c r="E4241" s="2005">
        <f t="shared" si="132"/>
        <v>94.13</v>
      </c>
      <c r="F4241" s="2078">
        <f t="shared" si="133"/>
        <v>97439</v>
      </c>
      <c r="G4241" s="1529"/>
      <c r="H4241" s="2005">
        <v>91.56</v>
      </c>
      <c r="I4241" s="2005">
        <v>94.13</v>
      </c>
      <c r="J4241" s="1992"/>
    </row>
    <row r="4242" spans="2:10">
      <c r="B4242" s="1734">
        <v>97440</v>
      </c>
      <c r="C4242" s="1994" t="s">
        <v>7985</v>
      </c>
      <c r="D4242" s="1993" t="s">
        <v>29</v>
      </c>
      <c r="E4242" s="2002">
        <f t="shared" si="132"/>
        <v>112.71</v>
      </c>
      <c r="F4242" s="2078">
        <f t="shared" si="133"/>
        <v>97440</v>
      </c>
      <c r="G4242" s="1529"/>
      <c r="H4242" s="2002">
        <v>109.74</v>
      </c>
      <c r="I4242" s="2002">
        <v>112.71</v>
      </c>
      <c r="J4242" s="1992"/>
    </row>
    <row r="4243" spans="2:10">
      <c r="B4243" s="1733">
        <v>97442</v>
      </c>
      <c r="C4243" s="2004" t="s">
        <v>7986</v>
      </c>
      <c r="D4243" s="2003" t="s">
        <v>29</v>
      </c>
      <c r="E4243" s="2005">
        <f t="shared" si="132"/>
        <v>124.56</v>
      </c>
      <c r="F4243" s="2078">
        <f t="shared" si="133"/>
        <v>97442</v>
      </c>
      <c r="G4243" s="1529"/>
      <c r="H4243" s="2005">
        <v>121.21</v>
      </c>
      <c r="I4243" s="2005">
        <v>124.56</v>
      </c>
      <c r="J4243" s="1992"/>
    </row>
    <row r="4244" spans="2:10">
      <c r="B4244" s="1734">
        <v>97443</v>
      </c>
      <c r="C4244" s="1994" t="s">
        <v>7987</v>
      </c>
      <c r="D4244" s="1993" t="s">
        <v>29</v>
      </c>
      <c r="E4244" s="2002">
        <f t="shared" si="132"/>
        <v>61.5</v>
      </c>
      <c r="F4244" s="2078">
        <f t="shared" si="133"/>
        <v>97443</v>
      </c>
      <c r="G4244" s="1529"/>
      <c r="H4244" s="2002">
        <v>58.63</v>
      </c>
      <c r="I4244" s="2002">
        <v>61.5</v>
      </c>
      <c r="J4244" s="1992"/>
    </row>
    <row r="4245" spans="2:10" ht="30">
      <c r="B4245" s="1733">
        <v>97444</v>
      </c>
      <c r="C4245" s="2004" t="s">
        <v>8419</v>
      </c>
      <c r="D4245" s="2003" t="s">
        <v>29</v>
      </c>
      <c r="E4245" s="2005">
        <f t="shared" si="132"/>
        <v>70.819999999999993</v>
      </c>
      <c r="F4245" s="2078">
        <f t="shared" si="133"/>
        <v>97444</v>
      </c>
      <c r="G4245" s="1529"/>
      <c r="H4245" s="2005">
        <v>67.95</v>
      </c>
      <c r="I4245" s="2005">
        <v>70.819999999999993</v>
      </c>
      <c r="J4245" s="1992"/>
    </row>
    <row r="4246" spans="2:10">
      <c r="B4246" s="1734">
        <v>97446</v>
      </c>
      <c r="C4246" s="1994" t="s">
        <v>7988</v>
      </c>
      <c r="D4246" s="1993" t="s">
        <v>29</v>
      </c>
      <c r="E4246" s="2002">
        <f t="shared" si="132"/>
        <v>116.9</v>
      </c>
      <c r="F4246" s="2078">
        <f t="shared" si="133"/>
        <v>97446</v>
      </c>
      <c r="G4246" s="1529"/>
      <c r="H4246" s="2002">
        <v>113.73</v>
      </c>
      <c r="I4246" s="2002">
        <v>116.9</v>
      </c>
      <c r="J4246" s="1992"/>
    </row>
    <row r="4247" spans="2:10" ht="30">
      <c r="B4247" s="1733">
        <v>97447</v>
      </c>
      <c r="C4247" s="2004" t="s">
        <v>7989</v>
      </c>
      <c r="D4247" s="2003" t="s">
        <v>29</v>
      </c>
      <c r="E4247" s="2005">
        <f t="shared" si="132"/>
        <v>116.9</v>
      </c>
      <c r="F4247" s="2078">
        <f t="shared" si="133"/>
        <v>97447</v>
      </c>
      <c r="G4247" s="1529"/>
      <c r="H4247" s="2005">
        <v>113.73</v>
      </c>
      <c r="I4247" s="2005">
        <v>116.9</v>
      </c>
      <c r="J4247" s="1992"/>
    </row>
    <row r="4248" spans="2:10">
      <c r="B4248" s="1734">
        <v>97449</v>
      </c>
      <c r="C4248" s="1994" t="s">
        <v>8420</v>
      </c>
      <c r="D4248" s="1993" t="s">
        <v>29</v>
      </c>
      <c r="E4248" s="2002">
        <f t="shared" si="132"/>
        <v>124.76</v>
      </c>
      <c r="F4248" s="2078">
        <f t="shared" si="133"/>
        <v>97449</v>
      </c>
      <c r="G4248" s="1529"/>
      <c r="H4248" s="2002">
        <v>121.28</v>
      </c>
      <c r="I4248" s="2002">
        <v>124.76</v>
      </c>
      <c r="J4248" s="1992"/>
    </row>
    <row r="4249" spans="2:10" ht="30">
      <c r="B4249" s="1733">
        <v>97450</v>
      </c>
      <c r="C4249" s="2004" t="s">
        <v>7990</v>
      </c>
      <c r="D4249" s="2003" t="s">
        <v>29</v>
      </c>
      <c r="E4249" s="2005">
        <f t="shared" si="132"/>
        <v>150.13999999999999</v>
      </c>
      <c r="F4249" s="2078">
        <f t="shared" si="133"/>
        <v>97450</v>
      </c>
      <c r="G4249" s="1529"/>
      <c r="H4249" s="2005">
        <v>146.66</v>
      </c>
      <c r="I4249" s="2005">
        <v>150.13999999999999</v>
      </c>
      <c r="J4249" s="1992"/>
    </row>
    <row r="4250" spans="2:10">
      <c r="B4250" s="1734">
        <v>97452</v>
      </c>
      <c r="C4250" s="1994" t="s">
        <v>8421</v>
      </c>
      <c r="D4250" s="1993" t="s">
        <v>29</v>
      </c>
      <c r="E4250" s="2002">
        <f t="shared" si="132"/>
        <v>99.96</v>
      </c>
      <c r="F4250" s="2078">
        <f t="shared" si="133"/>
        <v>97452</v>
      </c>
      <c r="G4250" s="1529"/>
      <c r="H4250" s="2002">
        <v>95.67</v>
      </c>
      <c r="I4250" s="2002">
        <v>99.96</v>
      </c>
      <c r="J4250" s="1992"/>
    </row>
    <row r="4251" spans="2:10">
      <c r="B4251" s="1733">
        <v>97453</v>
      </c>
      <c r="C4251" s="2004" t="s">
        <v>8422</v>
      </c>
      <c r="D4251" s="2003" t="s">
        <v>29</v>
      </c>
      <c r="E4251" s="2005">
        <f t="shared" si="132"/>
        <v>105.28</v>
      </c>
      <c r="F4251" s="2078">
        <f t="shared" si="133"/>
        <v>97453</v>
      </c>
      <c r="G4251" s="1529"/>
      <c r="H4251" s="2005">
        <v>100.99</v>
      </c>
      <c r="I4251" s="2005">
        <v>105.28</v>
      </c>
      <c r="J4251" s="1992"/>
    </row>
    <row r="4252" spans="2:10" ht="30">
      <c r="B4252" s="1734">
        <v>97454</v>
      </c>
      <c r="C4252" s="1994" t="s">
        <v>8423</v>
      </c>
      <c r="D4252" s="1993" t="s">
        <v>29</v>
      </c>
      <c r="E4252" s="2002">
        <f t="shared" si="132"/>
        <v>162.07</v>
      </c>
      <c r="F4252" s="2078">
        <f t="shared" si="133"/>
        <v>97454</v>
      </c>
      <c r="G4252" s="1529"/>
      <c r="H4252" s="2002">
        <v>157.32</v>
      </c>
      <c r="I4252" s="2002">
        <v>162.07</v>
      </c>
      <c r="J4252" s="1992"/>
    </row>
    <row r="4253" spans="2:10" ht="30">
      <c r="B4253" s="1733">
        <v>97455</v>
      </c>
      <c r="C4253" s="2004" t="s">
        <v>8424</v>
      </c>
      <c r="D4253" s="2003" t="s">
        <v>29</v>
      </c>
      <c r="E4253" s="2005">
        <f t="shared" si="132"/>
        <v>170.58</v>
      </c>
      <c r="F4253" s="2078">
        <f t="shared" si="133"/>
        <v>97455</v>
      </c>
      <c r="G4253" s="1529"/>
      <c r="H4253" s="2005">
        <v>165.83</v>
      </c>
      <c r="I4253" s="2005">
        <v>170.58</v>
      </c>
      <c r="J4253" s="1992"/>
    </row>
    <row r="4254" spans="2:10">
      <c r="B4254" s="1734">
        <v>97456</v>
      </c>
      <c r="C4254" s="1994" t="s">
        <v>8425</v>
      </c>
      <c r="D4254" s="1993" t="s">
        <v>29</v>
      </c>
      <c r="E4254" s="2002">
        <f t="shared" si="132"/>
        <v>349.73</v>
      </c>
      <c r="F4254" s="2078">
        <f t="shared" si="133"/>
        <v>97456</v>
      </c>
      <c r="G4254" s="1529"/>
      <c r="H4254" s="2002">
        <v>344.51</v>
      </c>
      <c r="I4254" s="2002">
        <v>349.73</v>
      </c>
      <c r="J4254" s="1992"/>
    </row>
    <row r="4255" spans="2:10">
      <c r="B4255" s="1733">
        <v>97457</v>
      </c>
      <c r="C4255" s="2004" t="s">
        <v>8426</v>
      </c>
      <c r="D4255" s="2003" t="s">
        <v>29</v>
      </c>
      <c r="E4255" s="2005">
        <f t="shared" si="132"/>
        <v>311.55</v>
      </c>
      <c r="F4255" s="2078">
        <f t="shared" si="133"/>
        <v>97457</v>
      </c>
      <c r="G4255" s="1529"/>
      <c r="H4255" s="2005">
        <v>306.33</v>
      </c>
      <c r="I4255" s="2005">
        <v>311.55</v>
      </c>
      <c r="J4255" s="1992"/>
    </row>
    <row r="4256" spans="2:10">
      <c r="B4256" s="1734">
        <v>97458</v>
      </c>
      <c r="C4256" s="1994" t="s">
        <v>7991</v>
      </c>
      <c r="D4256" s="1993" t="s">
        <v>29</v>
      </c>
      <c r="E4256" s="2002">
        <f t="shared" si="132"/>
        <v>154.66</v>
      </c>
      <c r="F4256" s="2078">
        <f t="shared" si="133"/>
        <v>97458</v>
      </c>
      <c r="G4256" s="1529"/>
      <c r="H4256" s="2002">
        <v>148.91999999999999</v>
      </c>
      <c r="I4256" s="2002">
        <v>154.66</v>
      </c>
      <c r="J4256" s="1992"/>
    </row>
    <row r="4257" spans="2:10">
      <c r="B4257" s="1733">
        <v>97459</v>
      </c>
      <c r="C4257" s="2004" t="s">
        <v>7992</v>
      </c>
      <c r="D4257" s="2003" t="s">
        <v>29</v>
      </c>
      <c r="E4257" s="2005">
        <f t="shared" si="132"/>
        <v>254.27</v>
      </c>
      <c r="F4257" s="2078">
        <f t="shared" si="133"/>
        <v>97459</v>
      </c>
      <c r="G4257" s="1529"/>
      <c r="H4257" s="2005">
        <v>247.94</v>
      </c>
      <c r="I4257" s="2005">
        <v>254.27</v>
      </c>
      <c r="J4257" s="1992"/>
    </row>
    <row r="4258" spans="2:10">
      <c r="B4258" s="1734">
        <v>97460</v>
      </c>
      <c r="C4258" s="1994" t="s">
        <v>7993</v>
      </c>
      <c r="D4258" s="1993" t="s">
        <v>29</v>
      </c>
      <c r="E4258" s="2002">
        <f t="shared" si="132"/>
        <v>382.04</v>
      </c>
      <c r="F4258" s="2078">
        <f t="shared" si="133"/>
        <v>97460</v>
      </c>
      <c r="G4258" s="1529"/>
      <c r="H4258" s="2002">
        <v>375.09</v>
      </c>
      <c r="I4258" s="2002">
        <v>382.04</v>
      </c>
      <c r="J4258" s="1992"/>
    </row>
    <row r="4259" spans="2:10" ht="30">
      <c r="B4259" s="1733">
        <v>97461</v>
      </c>
      <c r="C4259" s="2004" t="s">
        <v>8427</v>
      </c>
      <c r="D4259" s="2003" t="s">
        <v>29</v>
      </c>
      <c r="E4259" s="2005">
        <f t="shared" si="132"/>
        <v>19.16</v>
      </c>
      <c r="F4259" s="2078">
        <f t="shared" si="133"/>
        <v>97461</v>
      </c>
      <c r="G4259" s="1529"/>
      <c r="H4259" s="2005">
        <v>18.32</v>
      </c>
      <c r="I4259" s="2005">
        <v>19.16</v>
      </c>
      <c r="J4259" s="1992"/>
    </row>
    <row r="4260" spans="2:10" ht="30">
      <c r="B4260" s="1734">
        <v>97462</v>
      </c>
      <c r="C4260" s="1994" t="s">
        <v>8428</v>
      </c>
      <c r="D4260" s="1993" t="s">
        <v>29</v>
      </c>
      <c r="E4260" s="2002">
        <f t="shared" si="132"/>
        <v>16.43</v>
      </c>
      <c r="F4260" s="2078">
        <f t="shared" si="133"/>
        <v>97462</v>
      </c>
      <c r="G4260" s="1529"/>
      <c r="H4260" s="2002">
        <v>15.59</v>
      </c>
      <c r="I4260" s="2002">
        <v>16.43</v>
      </c>
      <c r="J4260" s="1992"/>
    </row>
    <row r="4261" spans="2:10" ht="30">
      <c r="B4261" s="1733">
        <v>97464</v>
      </c>
      <c r="C4261" s="2004" t="s">
        <v>8429</v>
      </c>
      <c r="D4261" s="2003" t="s">
        <v>29</v>
      </c>
      <c r="E4261" s="2005">
        <f t="shared" si="132"/>
        <v>27.17</v>
      </c>
      <c r="F4261" s="2078">
        <f t="shared" si="133"/>
        <v>97464</v>
      </c>
      <c r="G4261" s="1529"/>
      <c r="H4261" s="2005">
        <v>26.09</v>
      </c>
      <c r="I4261" s="2005">
        <v>27.17</v>
      </c>
      <c r="J4261" s="1992"/>
    </row>
    <row r="4262" spans="2:10" ht="30">
      <c r="B4262" s="1734">
        <v>97465</v>
      </c>
      <c r="C4262" s="1994" t="s">
        <v>8430</v>
      </c>
      <c r="D4262" s="1993" t="s">
        <v>29</v>
      </c>
      <c r="E4262" s="2002">
        <f t="shared" si="132"/>
        <v>31.78</v>
      </c>
      <c r="F4262" s="2078">
        <f t="shared" si="133"/>
        <v>97465</v>
      </c>
      <c r="G4262" s="1529"/>
      <c r="H4262" s="2002">
        <v>30.7</v>
      </c>
      <c r="I4262" s="2002">
        <v>31.78</v>
      </c>
      <c r="J4262" s="1992"/>
    </row>
    <row r="4263" spans="2:10" ht="30">
      <c r="B4263" s="1733">
        <v>97467</v>
      </c>
      <c r="C4263" s="2004" t="s">
        <v>8431</v>
      </c>
      <c r="D4263" s="2003" t="s">
        <v>29</v>
      </c>
      <c r="E4263" s="2005">
        <f t="shared" si="132"/>
        <v>34.43</v>
      </c>
      <c r="F4263" s="2078">
        <f t="shared" si="133"/>
        <v>97467</v>
      </c>
      <c r="G4263" s="1529"/>
      <c r="H4263" s="2005">
        <v>33.090000000000003</v>
      </c>
      <c r="I4263" s="2005">
        <v>34.43</v>
      </c>
      <c r="J4263" s="1992"/>
    </row>
    <row r="4264" spans="2:10" ht="30">
      <c r="B4264" s="1734">
        <v>97468</v>
      </c>
      <c r="C4264" s="1994" t="s">
        <v>8432</v>
      </c>
      <c r="D4264" s="1993" t="s">
        <v>29</v>
      </c>
      <c r="E4264" s="2002">
        <f t="shared" si="132"/>
        <v>40.32</v>
      </c>
      <c r="F4264" s="2078">
        <f t="shared" si="133"/>
        <v>97468</v>
      </c>
      <c r="G4264" s="1529"/>
      <c r="H4264" s="2002">
        <v>38.979999999999997</v>
      </c>
      <c r="I4264" s="2002">
        <v>40.32</v>
      </c>
      <c r="J4264" s="1992"/>
    </row>
    <row r="4265" spans="2:10" ht="30">
      <c r="B4265" s="1733">
        <v>97470</v>
      </c>
      <c r="C4265" s="2004" t="s">
        <v>8433</v>
      </c>
      <c r="D4265" s="2003" t="s">
        <v>29</v>
      </c>
      <c r="E4265" s="2005">
        <f t="shared" si="132"/>
        <v>49.89</v>
      </c>
      <c r="F4265" s="2078">
        <f t="shared" si="133"/>
        <v>97470</v>
      </c>
      <c r="G4265" s="1529"/>
      <c r="H4265" s="2005">
        <v>48.2</v>
      </c>
      <c r="I4265" s="2005">
        <v>49.89</v>
      </c>
      <c r="J4265" s="1992"/>
    </row>
    <row r="4266" spans="2:10" ht="30">
      <c r="B4266" s="1734">
        <v>97471</v>
      </c>
      <c r="C4266" s="1994" t="s">
        <v>8434</v>
      </c>
      <c r="D4266" s="1993" t="s">
        <v>29</v>
      </c>
      <c r="E4266" s="2002">
        <f t="shared" si="132"/>
        <v>59.21</v>
      </c>
      <c r="F4266" s="2078">
        <f t="shared" si="133"/>
        <v>97471</v>
      </c>
      <c r="G4266" s="1529"/>
      <c r="H4266" s="2002">
        <v>57.52</v>
      </c>
      <c r="I4266" s="2002">
        <v>59.21</v>
      </c>
      <c r="J4266" s="1992"/>
    </row>
    <row r="4267" spans="2:10" ht="30">
      <c r="B4267" s="1733">
        <v>97474</v>
      </c>
      <c r="C4267" s="2004" t="s">
        <v>8435</v>
      </c>
      <c r="D4267" s="2003" t="s">
        <v>29</v>
      </c>
      <c r="E4267" s="2005">
        <f t="shared" si="132"/>
        <v>88.43</v>
      </c>
      <c r="F4267" s="2078">
        <f t="shared" si="133"/>
        <v>97474</v>
      </c>
      <c r="G4267" s="1529"/>
      <c r="H4267" s="2005">
        <v>86.24</v>
      </c>
      <c r="I4267" s="2005">
        <v>88.43</v>
      </c>
      <c r="J4267" s="1992"/>
    </row>
    <row r="4268" spans="2:10" ht="30">
      <c r="B4268" s="1734">
        <v>97475</v>
      </c>
      <c r="C4268" s="1994" t="s">
        <v>8436</v>
      </c>
      <c r="D4268" s="1993" t="s">
        <v>29</v>
      </c>
      <c r="E4268" s="2002">
        <f t="shared" si="132"/>
        <v>107.27</v>
      </c>
      <c r="F4268" s="2078">
        <f t="shared" si="133"/>
        <v>97475</v>
      </c>
      <c r="G4268" s="1529"/>
      <c r="H4268" s="2002">
        <v>105.08</v>
      </c>
      <c r="I4268" s="2002">
        <v>107.27</v>
      </c>
      <c r="J4268" s="1992"/>
    </row>
    <row r="4269" spans="2:10" ht="30">
      <c r="B4269" s="1733">
        <v>97477</v>
      </c>
      <c r="C4269" s="2004" t="s">
        <v>8437</v>
      </c>
      <c r="D4269" s="2003" t="s">
        <v>29</v>
      </c>
      <c r="E4269" s="2005">
        <f t="shared" si="132"/>
        <v>117.11</v>
      </c>
      <c r="F4269" s="2078">
        <f t="shared" si="133"/>
        <v>97477</v>
      </c>
      <c r="G4269" s="1529"/>
      <c r="H4269" s="2005">
        <v>114.41</v>
      </c>
      <c r="I4269" s="2005">
        <v>117.11</v>
      </c>
      <c r="J4269" s="1992"/>
    </row>
    <row r="4270" spans="2:10" ht="30">
      <c r="B4270" s="1734">
        <v>97478</v>
      </c>
      <c r="C4270" s="1994" t="s">
        <v>8438</v>
      </c>
      <c r="D4270" s="1993" t="s">
        <v>29</v>
      </c>
      <c r="E4270" s="2002">
        <f t="shared" si="132"/>
        <v>142.49</v>
      </c>
      <c r="F4270" s="2078">
        <f t="shared" si="133"/>
        <v>97478</v>
      </c>
      <c r="G4270" s="1529"/>
      <c r="H4270" s="2002">
        <v>139.79</v>
      </c>
      <c r="I4270" s="2002">
        <v>142.49</v>
      </c>
      <c r="J4270" s="1992"/>
    </row>
    <row r="4271" spans="2:10" ht="30">
      <c r="B4271" s="1733">
        <v>97479</v>
      </c>
      <c r="C4271" s="2004" t="s">
        <v>8439</v>
      </c>
      <c r="D4271" s="2003" t="s">
        <v>29</v>
      </c>
      <c r="E4271" s="2005">
        <f t="shared" si="132"/>
        <v>30.64</v>
      </c>
      <c r="F4271" s="2078">
        <f t="shared" si="133"/>
        <v>97479</v>
      </c>
      <c r="G4271" s="1529"/>
      <c r="H4271" s="2005">
        <v>29.38</v>
      </c>
      <c r="I4271" s="2005">
        <v>30.64</v>
      </c>
      <c r="J4271" s="1992"/>
    </row>
    <row r="4272" spans="2:10" ht="30">
      <c r="B4272" s="1734">
        <v>97480</v>
      </c>
      <c r="C4272" s="1994" t="s">
        <v>8440</v>
      </c>
      <c r="D4272" s="1993" t="s">
        <v>29</v>
      </c>
      <c r="E4272" s="2002">
        <f t="shared" si="132"/>
        <v>30.64</v>
      </c>
      <c r="F4272" s="2078">
        <f t="shared" si="133"/>
        <v>97480</v>
      </c>
      <c r="G4272" s="1529"/>
      <c r="H4272" s="2002">
        <v>29.38</v>
      </c>
      <c r="I4272" s="2002">
        <v>30.64</v>
      </c>
      <c r="J4272" s="1992"/>
    </row>
    <row r="4273" spans="2:10" ht="30">
      <c r="B4273" s="1733">
        <v>97481</v>
      </c>
      <c r="C4273" s="2004" t="s">
        <v>8441</v>
      </c>
      <c r="D4273" s="2003" t="s">
        <v>29</v>
      </c>
      <c r="E4273" s="2005">
        <f t="shared" si="132"/>
        <v>43.74</v>
      </c>
      <c r="F4273" s="2078">
        <f t="shared" si="133"/>
        <v>97481</v>
      </c>
      <c r="G4273" s="1529"/>
      <c r="H4273" s="2005">
        <v>42.11</v>
      </c>
      <c r="I4273" s="2005">
        <v>43.74</v>
      </c>
      <c r="J4273" s="1992"/>
    </row>
    <row r="4274" spans="2:10" ht="30">
      <c r="B4274" s="1734">
        <v>97482</v>
      </c>
      <c r="C4274" s="1994" t="s">
        <v>8442</v>
      </c>
      <c r="D4274" s="1993" t="s">
        <v>29</v>
      </c>
      <c r="E4274" s="2002">
        <f t="shared" si="132"/>
        <v>43.74</v>
      </c>
      <c r="F4274" s="2078">
        <f t="shared" si="133"/>
        <v>97482</v>
      </c>
      <c r="G4274" s="1529"/>
      <c r="H4274" s="2002">
        <v>42.11</v>
      </c>
      <c r="I4274" s="2002">
        <v>43.74</v>
      </c>
      <c r="J4274" s="1992"/>
    </row>
    <row r="4275" spans="2:10" ht="30">
      <c r="B4275" s="1733">
        <v>97483</v>
      </c>
      <c r="C4275" s="2004" t="s">
        <v>7994</v>
      </c>
      <c r="D4275" s="2003" t="s">
        <v>29</v>
      </c>
      <c r="E4275" s="2005">
        <f t="shared" si="132"/>
        <v>60.49</v>
      </c>
      <c r="F4275" s="2078">
        <f t="shared" si="133"/>
        <v>97483</v>
      </c>
      <c r="G4275" s="1529"/>
      <c r="H4275" s="2005">
        <v>58.47</v>
      </c>
      <c r="I4275" s="2005">
        <v>60.49</v>
      </c>
      <c r="J4275" s="1992"/>
    </row>
    <row r="4276" spans="2:10" ht="30">
      <c r="B4276" s="1734">
        <v>97484</v>
      </c>
      <c r="C4276" s="1994" t="s">
        <v>7995</v>
      </c>
      <c r="D4276" s="1993" t="s">
        <v>29</v>
      </c>
      <c r="E4276" s="2002">
        <f t="shared" si="132"/>
        <v>60.49</v>
      </c>
      <c r="F4276" s="2078">
        <f t="shared" si="133"/>
        <v>97484</v>
      </c>
      <c r="G4276" s="1529"/>
      <c r="H4276" s="2002">
        <v>58.47</v>
      </c>
      <c r="I4276" s="2002">
        <v>60.49</v>
      </c>
      <c r="J4276" s="1992"/>
    </row>
    <row r="4277" spans="2:10" ht="30">
      <c r="B4277" s="1733">
        <v>97485</v>
      </c>
      <c r="C4277" s="2004" t="s">
        <v>7996</v>
      </c>
      <c r="D4277" s="2003" t="s">
        <v>29</v>
      </c>
      <c r="E4277" s="2005">
        <f t="shared" si="132"/>
        <v>82.58</v>
      </c>
      <c r="F4277" s="2078">
        <f t="shared" si="133"/>
        <v>97485</v>
      </c>
      <c r="G4277" s="1529"/>
      <c r="H4277" s="2005">
        <v>80.05</v>
      </c>
      <c r="I4277" s="2005">
        <v>82.58</v>
      </c>
      <c r="J4277" s="1992"/>
    </row>
    <row r="4278" spans="2:10" ht="30">
      <c r="B4278" s="1734">
        <v>97486</v>
      </c>
      <c r="C4278" s="1994" t="s">
        <v>7997</v>
      </c>
      <c r="D4278" s="1993" t="s">
        <v>29</v>
      </c>
      <c r="E4278" s="2002">
        <f t="shared" si="132"/>
        <v>87.9</v>
      </c>
      <c r="F4278" s="2078">
        <f t="shared" si="133"/>
        <v>97486</v>
      </c>
      <c r="G4278" s="1529"/>
      <c r="H4278" s="2002">
        <v>85.37</v>
      </c>
      <c r="I4278" s="2002">
        <v>87.9</v>
      </c>
      <c r="J4278" s="1992"/>
    </row>
    <row r="4279" spans="2:10" ht="30">
      <c r="B4279" s="1733">
        <v>97487</v>
      </c>
      <c r="C4279" s="2004" t="s">
        <v>7998</v>
      </c>
      <c r="D4279" s="2003" t="s">
        <v>29</v>
      </c>
      <c r="E4279" s="2005">
        <f t="shared" si="132"/>
        <v>147.63999999999999</v>
      </c>
      <c r="F4279" s="2078">
        <f t="shared" si="133"/>
        <v>97487</v>
      </c>
      <c r="G4279" s="1529"/>
      <c r="H4279" s="2005">
        <v>144.36000000000001</v>
      </c>
      <c r="I4279" s="2005">
        <v>147.63999999999999</v>
      </c>
      <c r="J4279" s="1992"/>
    </row>
    <row r="4280" spans="2:10" ht="30">
      <c r="B4280" s="1734">
        <v>97488</v>
      </c>
      <c r="C4280" s="1994" t="s">
        <v>7999</v>
      </c>
      <c r="D4280" s="1993" t="s">
        <v>29</v>
      </c>
      <c r="E4280" s="2002">
        <f t="shared" si="132"/>
        <v>156.15</v>
      </c>
      <c r="F4280" s="2078">
        <f t="shared" si="133"/>
        <v>97488</v>
      </c>
      <c r="G4280" s="1529"/>
      <c r="H4280" s="2002">
        <v>152.87</v>
      </c>
      <c r="I4280" s="2002">
        <v>156.15</v>
      </c>
      <c r="J4280" s="1992"/>
    </row>
    <row r="4281" spans="2:10" ht="30">
      <c r="B4281" s="1733">
        <v>97489</v>
      </c>
      <c r="C4281" s="2004" t="s">
        <v>8000</v>
      </c>
      <c r="D4281" s="2003" t="s">
        <v>29</v>
      </c>
      <c r="E4281" s="2005">
        <f t="shared" si="132"/>
        <v>338.23</v>
      </c>
      <c r="F4281" s="2078">
        <f t="shared" si="133"/>
        <v>97489</v>
      </c>
      <c r="G4281" s="1529"/>
      <c r="H4281" s="2005">
        <v>334.19</v>
      </c>
      <c r="I4281" s="2005">
        <v>338.23</v>
      </c>
      <c r="J4281" s="1992"/>
    </row>
    <row r="4282" spans="2:10" ht="30">
      <c r="B4282" s="1734">
        <v>97490</v>
      </c>
      <c r="C4282" s="1994" t="s">
        <v>8001</v>
      </c>
      <c r="D4282" s="1993" t="s">
        <v>29</v>
      </c>
      <c r="E4282" s="2002">
        <f t="shared" si="132"/>
        <v>300.05</v>
      </c>
      <c r="F4282" s="2078">
        <f t="shared" si="133"/>
        <v>97490</v>
      </c>
      <c r="G4282" s="1529"/>
      <c r="H4282" s="2002">
        <v>296.01</v>
      </c>
      <c r="I4282" s="2002">
        <v>300.05</v>
      </c>
      <c r="J4282" s="1992"/>
    </row>
    <row r="4283" spans="2:10" ht="30">
      <c r="B4283" s="1733">
        <v>97491</v>
      </c>
      <c r="C4283" s="2004" t="s">
        <v>8002</v>
      </c>
      <c r="D4283" s="2003" t="s">
        <v>29</v>
      </c>
      <c r="E4283" s="2005">
        <f t="shared" si="132"/>
        <v>46.47</v>
      </c>
      <c r="F4283" s="2078">
        <f t="shared" si="133"/>
        <v>97491</v>
      </c>
      <c r="G4283" s="1529"/>
      <c r="H4283" s="2005">
        <v>44.8</v>
      </c>
      <c r="I4283" s="2005">
        <v>46.47</v>
      </c>
      <c r="J4283" s="1992"/>
    </row>
    <row r="4284" spans="2:10" ht="30">
      <c r="B4284" s="1734">
        <v>97492</v>
      </c>
      <c r="C4284" s="1994" t="s">
        <v>8003</v>
      </c>
      <c r="D4284" s="1993" t="s">
        <v>29</v>
      </c>
      <c r="E4284" s="2002">
        <f t="shared" si="132"/>
        <v>67.19</v>
      </c>
      <c r="F4284" s="2078">
        <f t="shared" si="133"/>
        <v>97492</v>
      </c>
      <c r="G4284" s="1529"/>
      <c r="H4284" s="2002">
        <v>65.05</v>
      </c>
      <c r="I4284" s="2002">
        <v>67.19</v>
      </c>
      <c r="J4284" s="1992"/>
    </row>
    <row r="4285" spans="2:10" ht="30">
      <c r="B4285" s="1733">
        <v>97493</v>
      </c>
      <c r="C4285" s="2004" t="s">
        <v>8004</v>
      </c>
      <c r="D4285" s="2003" t="s">
        <v>29</v>
      </c>
      <c r="E4285" s="2005">
        <f t="shared" si="132"/>
        <v>86.39</v>
      </c>
      <c r="F4285" s="2078">
        <f t="shared" si="133"/>
        <v>97493</v>
      </c>
      <c r="G4285" s="1529"/>
      <c r="H4285" s="2005">
        <v>83.7</v>
      </c>
      <c r="I4285" s="2005">
        <v>86.39</v>
      </c>
      <c r="J4285" s="1992"/>
    </row>
    <row r="4286" spans="2:10" ht="30">
      <c r="B4286" s="1734">
        <v>97494</v>
      </c>
      <c r="C4286" s="1994" t="s">
        <v>7781</v>
      </c>
      <c r="D4286" s="1993" t="s">
        <v>29</v>
      </c>
      <c r="E4286" s="2002">
        <f t="shared" si="132"/>
        <v>131.44</v>
      </c>
      <c r="F4286" s="2078">
        <f t="shared" si="133"/>
        <v>97494</v>
      </c>
      <c r="G4286" s="1529"/>
      <c r="H4286" s="2002">
        <v>128.07</v>
      </c>
      <c r="I4286" s="2002">
        <v>131.44</v>
      </c>
      <c r="J4286" s="1992"/>
    </row>
    <row r="4287" spans="2:10" ht="30">
      <c r="B4287" s="1733">
        <v>97495</v>
      </c>
      <c r="C4287" s="2004" t="s">
        <v>7782</v>
      </c>
      <c r="D4287" s="2003" t="s">
        <v>29</v>
      </c>
      <c r="E4287" s="2005">
        <f t="shared" si="132"/>
        <v>235.01</v>
      </c>
      <c r="F4287" s="2078">
        <f t="shared" si="133"/>
        <v>97495</v>
      </c>
      <c r="G4287" s="1529"/>
      <c r="H4287" s="2005">
        <v>230.63</v>
      </c>
      <c r="I4287" s="2005">
        <v>235.01</v>
      </c>
      <c r="J4287" s="1992"/>
    </row>
    <row r="4288" spans="2:10" ht="30">
      <c r="B4288" s="1734">
        <v>97496</v>
      </c>
      <c r="C4288" s="1994" t="s">
        <v>8005</v>
      </c>
      <c r="D4288" s="1993" t="s">
        <v>29</v>
      </c>
      <c r="E4288" s="2002">
        <f t="shared" si="132"/>
        <v>366.74</v>
      </c>
      <c r="F4288" s="2078">
        <f t="shared" si="133"/>
        <v>97496</v>
      </c>
      <c r="G4288" s="1529"/>
      <c r="H4288" s="2002">
        <v>361.34</v>
      </c>
      <c r="I4288" s="2002">
        <v>366.74</v>
      </c>
      <c r="J4288" s="1992"/>
    </row>
    <row r="4289" spans="2:10" ht="30">
      <c r="B4289" s="1733">
        <v>97499</v>
      </c>
      <c r="C4289" s="2004" t="s">
        <v>8006</v>
      </c>
      <c r="D4289" s="2003" t="s">
        <v>29</v>
      </c>
      <c r="E4289" s="2005">
        <f t="shared" si="132"/>
        <v>17.29</v>
      </c>
      <c r="F4289" s="2078">
        <f t="shared" si="133"/>
        <v>97499</v>
      </c>
      <c r="G4289" s="1529"/>
      <c r="H4289" s="2005">
        <v>16.64</v>
      </c>
      <c r="I4289" s="2005">
        <v>17.29</v>
      </c>
      <c r="J4289" s="1992"/>
    </row>
    <row r="4290" spans="2:10" ht="30">
      <c r="B4290" s="1734">
        <v>97500</v>
      </c>
      <c r="C4290" s="1994" t="s">
        <v>7783</v>
      </c>
      <c r="D4290" s="1993" t="s">
        <v>29</v>
      </c>
      <c r="E4290" s="2002">
        <f t="shared" si="132"/>
        <v>14.56</v>
      </c>
      <c r="F4290" s="2078">
        <f t="shared" si="133"/>
        <v>97500</v>
      </c>
      <c r="G4290" s="1529"/>
      <c r="H4290" s="2002">
        <v>13.91</v>
      </c>
      <c r="I4290" s="2002">
        <v>14.56</v>
      </c>
      <c r="J4290" s="1992"/>
    </row>
    <row r="4291" spans="2:10" ht="30">
      <c r="B4291" s="1733">
        <v>97502</v>
      </c>
      <c r="C4291" s="2004" t="s">
        <v>8007</v>
      </c>
      <c r="D4291" s="2003" t="s">
        <v>29</v>
      </c>
      <c r="E4291" s="2005">
        <f t="shared" ref="E4291:E4354" si="134">IF($K$2=$H$1,H4291,I4291)</f>
        <v>23.69</v>
      </c>
      <c r="F4291" s="2078">
        <f t="shared" ref="F4291:F4354" si="135">IF(LEN($B4291)=7,CONCATENATE(MID($B4291,1,6),"00",RIGHT($B4291,1)),IF(LEN($B4291)=8,CONCATENATE(MID($B4291,1,6),"0",RIGHT($B4291,2)),$B4291))</f>
        <v>97502</v>
      </c>
      <c r="G4291" s="1529"/>
      <c r="H4291" s="2005">
        <v>22.97</v>
      </c>
      <c r="I4291" s="2005">
        <v>23.69</v>
      </c>
      <c r="J4291" s="1992"/>
    </row>
    <row r="4292" spans="2:10" ht="30">
      <c r="B4292" s="1734">
        <v>97503</v>
      </c>
      <c r="C4292" s="1994" t="s">
        <v>8008</v>
      </c>
      <c r="D4292" s="1993" t="s">
        <v>29</v>
      </c>
      <c r="E4292" s="2002">
        <f t="shared" si="134"/>
        <v>28.48</v>
      </c>
      <c r="F4292" s="2078">
        <f t="shared" si="135"/>
        <v>97503</v>
      </c>
      <c r="G4292" s="1529"/>
      <c r="H4292" s="2002">
        <v>27.74</v>
      </c>
      <c r="I4292" s="2002">
        <v>28.48</v>
      </c>
      <c r="J4292" s="1992"/>
    </row>
    <row r="4293" spans="2:10" ht="30">
      <c r="B4293" s="1733">
        <v>97505</v>
      </c>
      <c r="C4293" s="2004" t="s">
        <v>8009</v>
      </c>
      <c r="D4293" s="2003" t="s">
        <v>29</v>
      </c>
      <c r="E4293" s="2005">
        <f t="shared" si="134"/>
        <v>29.53</v>
      </c>
      <c r="F4293" s="2078">
        <f t="shared" si="135"/>
        <v>97505</v>
      </c>
      <c r="G4293" s="1529"/>
      <c r="H4293" s="2005">
        <v>28.7</v>
      </c>
      <c r="I4293" s="2005">
        <v>29.53</v>
      </c>
      <c r="J4293" s="1992"/>
    </row>
    <row r="4294" spans="2:10" ht="30">
      <c r="B4294" s="1734">
        <v>97506</v>
      </c>
      <c r="C4294" s="1994" t="s">
        <v>8010</v>
      </c>
      <c r="D4294" s="1993" t="s">
        <v>29</v>
      </c>
      <c r="E4294" s="2002">
        <f t="shared" si="134"/>
        <v>35.42</v>
      </c>
      <c r="F4294" s="2078">
        <f t="shared" si="135"/>
        <v>97506</v>
      </c>
      <c r="G4294" s="1529"/>
      <c r="H4294" s="2002">
        <v>34.590000000000003</v>
      </c>
      <c r="I4294" s="2002">
        <v>35.42</v>
      </c>
      <c r="J4294" s="1992"/>
    </row>
    <row r="4295" spans="2:10" ht="30">
      <c r="B4295" s="1733">
        <v>97508</v>
      </c>
      <c r="C4295" s="2004" t="s">
        <v>8011</v>
      </c>
      <c r="D4295" s="2003" t="s">
        <v>29</v>
      </c>
      <c r="E4295" s="2005">
        <f t="shared" si="134"/>
        <v>42.95</v>
      </c>
      <c r="F4295" s="2078">
        <f t="shared" si="135"/>
        <v>97508</v>
      </c>
      <c r="G4295" s="1529"/>
      <c r="H4295" s="2005">
        <v>41.98</v>
      </c>
      <c r="I4295" s="2005">
        <v>42.95</v>
      </c>
      <c r="J4295" s="1992"/>
    </row>
    <row r="4296" spans="2:10" ht="30">
      <c r="B4296" s="1734">
        <v>97509</v>
      </c>
      <c r="C4296" s="1994" t="s">
        <v>8012</v>
      </c>
      <c r="D4296" s="1993" t="s">
        <v>29</v>
      </c>
      <c r="E4296" s="2002">
        <f t="shared" si="134"/>
        <v>52.27</v>
      </c>
      <c r="F4296" s="2078">
        <f t="shared" si="135"/>
        <v>97509</v>
      </c>
      <c r="G4296" s="1529"/>
      <c r="H4296" s="2002">
        <v>51.3</v>
      </c>
      <c r="I4296" s="2002">
        <v>52.27</v>
      </c>
      <c r="J4296" s="1992"/>
    </row>
    <row r="4297" spans="2:10" ht="30">
      <c r="B4297" s="1733">
        <v>97511</v>
      </c>
      <c r="C4297" s="2004" t="s">
        <v>8013</v>
      </c>
      <c r="D4297" s="2003" t="s">
        <v>29</v>
      </c>
      <c r="E4297" s="2005">
        <f t="shared" si="134"/>
        <v>78.47</v>
      </c>
      <c r="F4297" s="2078">
        <f t="shared" si="135"/>
        <v>97511</v>
      </c>
      <c r="G4297" s="1529"/>
      <c r="H4297" s="2005">
        <v>77.3</v>
      </c>
      <c r="I4297" s="2005">
        <v>78.47</v>
      </c>
      <c r="J4297" s="1992"/>
    </row>
    <row r="4298" spans="2:10" ht="30">
      <c r="B4298" s="1734">
        <v>97512</v>
      </c>
      <c r="C4298" s="1994" t="s">
        <v>8014</v>
      </c>
      <c r="D4298" s="1993" t="s">
        <v>29</v>
      </c>
      <c r="E4298" s="2002">
        <f t="shared" si="134"/>
        <v>97.31</v>
      </c>
      <c r="F4298" s="2078">
        <f t="shared" si="135"/>
        <v>97512</v>
      </c>
      <c r="G4298" s="1529"/>
      <c r="H4298" s="2002">
        <v>96.14</v>
      </c>
      <c r="I4298" s="2002">
        <v>97.31</v>
      </c>
      <c r="J4298" s="1992"/>
    </row>
    <row r="4299" spans="2:10" ht="30">
      <c r="B4299" s="1733">
        <v>97514</v>
      </c>
      <c r="C4299" s="2004" t="s">
        <v>8015</v>
      </c>
      <c r="D4299" s="2003" t="s">
        <v>29</v>
      </c>
      <c r="E4299" s="2005">
        <f t="shared" si="134"/>
        <v>104.01</v>
      </c>
      <c r="F4299" s="2078">
        <f t="shared" si="135"/>
        <v>97514</v>
      </c>
      <c r="G4299" s="1529"/>
      <c r="H4299" s="2005">
        <v>102.65</v>
      </c>
      <c r="I4299" s="2005">
        <v>104.01</v>
      </c>
      <c r="J4299" s="1992"/>
    </row>
    <row r="4300" spans="2:10" ht="30">
      <c r="B4300" s="1734">
        <v>97515</v>
      </c>
      <c r="C4300" s="1994" t="s">
        <v>8016</v>
      </c>
      <c r="D4300" s="1993" t="s">
        <v>29</v>
      </c>
      <c r="E4300" s="2002">
        <f t="shared" si="134"/>
        <v>129.38999999999999</v>
      </c>
      <c r="F4300" s="2078">
        <f t="shared" si="135"/>
        <v>97515</v>
      </c>
      <c r="G4300" s="1529"/>
      <c r="H4300" s="2002">
        <v>128.03</v>
      </c>
      <c r="I4300" s="2002">
        <v>129.38999999999999</v>
      </c>
      <c r="J4300" s="1992"/>
    </row>
    <row r="4301" spans="2:10" ht="30">
      <c r="B4301" s="1733">
        <v>97517</v>
      </c>
      <c r="C4301" s="2004" t="s">
        <v>8017</v>
      </c>
      <c r="D4301" s="2003" t="s">
        <v>29</v>
      </c>
      <c r="E4301" s="2005">
        <f t="shared" si="134"/>
        <v>27.83</v>
      </c>
      <c r="F4301" s="2078">
        <f t="shared" si="135"/>
        <v>97517</v>
      </c>
      <c r="G4301" s="1529"/>
      <c r="H4301" s="2005">
        <v>26.86</v>
      </c>
      <c r="I4301" s="2005">
        <v>27.83</v>
      </c>
      <c r="J4301" s="1992"/>
    </row>
    <row r="4302" spans="2:10" ht="30">
      <c r="B4302" s="1734">
        <v>97518</v>
      </c>
      <c r="C4302" s="1994" t="s">
        <v>8018</v>
      </c>
      <c r="D4302" s="1993" t="s">
        <v>29</v>
      </c>
      <c r="E4302" s="2002">
        <f t="shared" si="134"/>
        <v>27.83</v>
      </c>
      <c r="F4302" s="2078">
        <f t="shared" si="135"/>
        <v>97518</v>
      </c>
      <c r="G4302" s="1529"/>
      <c r="H4302" s="2002">
        <v>26.86</v>
      </c>
      <c r="I4302" s="2002">
        <v>27.83</v>
      </c>
      <c r="J4302" s="1992"/>
    </row>
    <row r="4303" spans="2:10" ht="30">
      <c r="B4303" s="1733">
        <v>97519</v>
      </c>
      <c r="C4303" s="2004" t="s">
        <v>8019</v>
      </c>
      <c r="D4303" s="2003" t="s">
        <v>29</v>
      </c>
      <c r="E4303" s="2005">
        <f t="shared" si="134"/>
        <v>38.78</v>
      </c>
      <c r="F4303" s="2078">
        <f t="shared" si="135"/>
        <v>97519</v>
      </c>
      <c r="G4303" s="1529"/>
      <c r="H4303" s="2005">
        <v>37.68</v>
      </c>
      <c r="I4303" s="2005">
        <v>38.78</v>
      </c>
      <c r="J4303" s="1992"/>
    </row>
    <row r="4304" spans="2:10" ht="30">
      <c r="B4304" s="1734">
        <v>97520</v>
      </c>
      <c r="C4304" s="1994" t="s">
        <v>8020</v>
      </c>
      <c r="D4304" s="1993" t="s">
        <v>29</v>
      </c>
      <c r="E4304" s="2002">
        <f t="shared" si="134"/>
        <v>38.78</v>
      </c>
      <c r="F4304" s="2078">
        <f t="shared" si="135"/>
        <v>97520</v>
      </c>
      <c r="G4304" s="1529"/>
      <c r="H4304" s="2002">
        <v>37.68</v>
      </c>
      <c r="I4304" s="2002">
        <v>38.78</v>
      </c>
      <c r="J4304" s="1992"/>
    </row>
    <row r="4305" spans="2:10" ht="30">
      <c r="B4305" s="1733">
        <v>97521</v>
      </c>
      <c r="C4305" s="2004" t="s">
        <v>8021</v>
      </c>
      <c r="D4305" s="2003" t="s">
        <v>29</v>
      </c>
      <c r="E4305" s="2005">
        <f t="shared" si="134"/>
        <v>53.12</v>
      </c>
      <c r="F4305" s="2078">
        <f t="shared" si="135"/>
        <v>97521</v>
      </c>
      <c r="G4305" s="1529"/>
      <c r="H4305" s="2005">
        <v>51.84</v>
      </c>
      <c r="I4305" s="2005">
        <v>53.12</v>
      </c>
      <c r="J4305" s="1992"/>
    </row>
    <row r="4306" spans="2:10" ht="30">
      <c r="B4306" s="1734">
        <v>97522</v>
      </c>
      <c r="C4306" s="1994" t="s">
        <v>8022</v>
      </c>
      <c r="D4306" s="1993" t="s">
        <v>29</v>
      </c>
      <c r="E4306" s="2002">
        <f t="shared" si="134"/>
        <v>53.12</v>
      </c>
      <c r="F4306" s="2078">
        <f t="shared" si="135"/>
        <v>97522</v>
      </c>
      <c r="G4306" s="1529"/>
      <c r="H4306" s="2002">
        <v>51.84</v>
      </c>
      <c r="I4306" s="2002">
        <v>53.12</v>
      </c>
      <c r="J4306" s="1992"/>
    </row>
    <row r="4307" spans="2:10" ht="30">
      <c r="B4307" s="1733">
        <v>97523</v>
      </c>
      <c r="C4307" s="2004" t="s">
        <v>8023</v>
      </c>
      <c r="D4307" s="2003" t="s">
        <v>29</v>
      </c>
      <c r="E4307" s="2005">
        <f t="shared" si="134"/>
        <v>72.17</v>
      </c>
      <c r="F4307" s="2078">
        <f t="shared" si="135"/>
        <v>97523</v>
      </c>
      <c r="G4307" s="1529"/>
      <c r="H4307" s="2005">
        <v>70.7</v>
      </c>
      <c r="I4307" s="2005">
        <v>72.17</v>
      </c>
      <c r="J4307" s="1992"/>
    </row>
    <row r="4308" spans="2:10" ht="30">
      <c r="B4308" s="1734">
        <v>97524</v>
      </c>
      <c r="C4308" s="1994" t="s">
        <v>8024</v>
      </c>
      <c r="D4308" s="1993" t="s">
        <v>29</v>
      </c>
      <c r="E4308" s="2002">
        <f t="shared" si="134"/>
        <v>77.489999999999995</v>
      </c>
      <c r="F4308" s="2078">
        <f t="shared" si="135"/>
        <v>97524</v>
      </c>
      <c r="G4308" s="1529"/>
      <c r="H4308" s="2002">
        <v>76.02</v>
      </c>
      <c r="I4308" s="2002">
        <v>77.489999999999995</v>
      </c>
      <c r="J4308" s="1992"/>
    </row>
    <row r="4309" spans="2:10" ht="30">
      <c r="B4309" s="1733">
        <v>97525</v>
      </c>
      <c r="C4309" s="2004" t="s">
        <v>8025</v>
      </c>
      <c r="D4309" s="2003" t="s">
        <v>29</v>
      </c>
      <c r="E4309" s="2005">
        <f t="shared" si="134"/>
        <v>132.62</v>
      </c>
      <c r="F4309" s="2078">
        <f t="shared" si="135"/>
        <v>97525</v>
      </c>
      <c r="G4309" s="1529"/>
      <c r="H4309" s="2005">
        <v>130.86000000000001</v>
      </c>
      <c r="I4309" s="2005">
        <v>132.62</v>
      </c>
      <c r="J4309" s="1992"/>
    </row>
    <row r="4310" spans="2:10" ht="30">
      <c r="B4310" s="1734">
        <v>97526</v>
      </c>
      <c r="C4310" s="1994" t="s">
        <v>8026</v>
      </c>
      <c r="D4310" s="1993" t="s">
        <v>29</v>
      </c>
      <c r="E4310" s="2002">
        <f t="shared" si="134"/>
        <v>141.13</v>
      </c>
      <c r="F4310" s="2078">
        <f t="shared" si="135"/>
        <v>97526</v>
      </c>
      <c r="G4310" s="1529"/>
      <c r="H4310" s="2002">
        <v>139.37</v>
      </c>
      <c r="I4310" s="2002">
        <v>141.13</v>
      </c>
      <c r="J4310" s="1992"/>
    </row>
    <row r="4311" spans="2:10" ht="30">
      <c r="B4311" s="1733">
        <v>97527</v>
      </c>
      <c r="C4311" s="2004" t="s">
        <v>8027</v>
      </c>
      <c r="D4311" s="2003" t="s">
        <v>29</v>
      </c>
      <c r="E4311" s="2005">
        <f t="shared" si="134"/>
        <v>318.63</v>
      </c>
      <c r="F4311" s="2078">
        <f t="shared" si="135"/>
        <v>97527</v>
      </c>
      <c r="G4311" s="1529"/>
      <c r="H4311" s="2005">
        <v>316.58999999999997</v>
      </c>
      <c r="I4311" s="2005">
        <v>318.63</v>
      </c>
      <c r="J4311" s="1992"/>
    </row>
    <row r="4312" spans="2:10" ht="30">
      <c r="B4312" s="1734">
        <v>97528</v>
      </c>
      <c r="C4312" s="1994" t="s">
        <v>8028</v>
      </c>
      <c r="D4312" s="1993" t="s">
        <v>29</v>
      </c>
      <c r="E4312" s="2002">
        <f t="shared" si="134"/>
        <v>280.45</v>
      </c>
      <c r="F4312" s="2078">
        <f t="shared" si="135"/>
        <v>97528</v>
      </c>
      <c r="G4312" s="1529"/>
      <c r="H4312" s="2002">
        <v>278.41000000000003</v>
      </c>
      <c r="I4312" s="2002">
        <v>280.45</v>
      </c>
      <c r="J4312" s="1992"/>
    </row>
    <row r="4313" spans="2:10" ht="30">
      <c r="B4313" s="1733">
        <v>97529</v>
      </c>
      <c r="C4313" s="2004" t="s">
        <v>8029</v>
      </c>
      <c r="D4313" s="2003" t="s">
        <v>29</v>
      </c>
      <c r="E4313" s="2005">
        <f t="shared" si="134"/>
        <v>42.79</v>
      </c>
      <c r="F4313" s="2078">
        <f t="shared" si="135"/>
        <v>97529</v>
      </c>
      <c r="G4313" s="1529"/>
      <c r="H4313" s="2005">
        <v>41.48</v>
      </c>
      <c r="I4313" s="2005">
        <v>42.79</v>
      </c>
      <c r="J4313" s="1992"/>
    </row>
    <row r="4314" spans="2:10" ht="30">
      <c r="B4314" s="1734">
        <v>97530</v>
      </c>
      <c r="C4314" s="1994" t="s">
        <v>8030</v>
      </c>
      <c r="D4314" s="1993" t="s">
        <v>29</v>
      </c>
      <c r="E4314" s="2002">
        <f t="shared" si="134"/>
        <v>60.6</v>
      </c>
      <c r="F4314" s="2078">
        <f t="shared" si="135"/>
        <v>97530</v>
      </c>
      <c r="G4314" s="1529"/>
      <c r="H4314" s="2002">
        <v>59.11</v>
      </c>
      <c r="I4314" s="2002">
        <v>60.6</v>
      </c>
      <c r="J4314" s="1992"/>
    </row>
    <row r="4315" spans="2:10" ht="30">
      <c r="B4315" s="1733">
        <v>97531</v>
      </c>
      <c r="C4315" s="2004" t="s">
        <v>8031</v>
      </c>
      <c r="D4315" s="2003" t="s">
        <v>29</v>
      </c>
      <c r="E4315" s="2005">
        <f t="shared" si="134"/>
        <v>76.540000000000006</v>
      </c>
      <c r="F4315" s="2078">
        <f t="shared" si="135"/>
        <v>97531</v>
      </c>
      <c r="G4315" s="1529"/>
      <c r="H4315" s="2005">
        <v>74.849999999999994</v>
      </c>
      <c r="I4315" s="2005">
        <v>76.540000000000006</v>
      </c>
      <c r="J4315" s="1992"/>
    </row>
    <row r="4316" spans="2:10" ht="30">
      <c r="B4316" s="1734">
        <v>97532</v>
      </c>
      <c r="C4316" s="1994" t="s">
        <v>8032</v>
      </c>
      <c r="D4316" s="1993" t="s">
        <v>29</v>
      </c>
      <c r="E4316" s="2002">
        <f t="shared" si="134"/>
        <v>117.55</v>
      </c>
      <c r="F4316" s="2078">
        <f t="shared" si="135"/>
        <v>97532</v>
      </c>
      <c r="G4316" s="1529"/>
      <c r="H4316" s="2002">
        <v>115.6</v>
      </c>
      <c r="I4316" s="2002">
        <v>117.55</v>
      </c>
      <c r="J4316" s="1992"/>
    </row>
    <row r="4317" spans="2:10" ht="30">
      <c r="B4317" s="1733">
        <v>97533</v>
      </c>
      <c r="C4317" s="2004" t="s">
        <v>8033</v>
      </c>
      <c r="D4317" s="2003" t="s">
        <v>29</v>
      </c>
      <c r="E4317" s="2005">
        <f t="shared" si="134"/>
        <v>217.95</v>
      </c>
      <c r="F4317" s="2078">
        <f t="shared" si="135"/>
        <v>97533</v>
      </c>
      <c r="G4317" s="1529"/>
      <c r="H4317" s="2005">
        <v>215.3</v>
      </c>
      <c r="I4317" s="2005">
        <v>217.95</v>
      </c>
      <c r="J4317" s="1992"/>
    </row>
    <row r="4318" spans="2:10" ht="30">
      <c r="B4318" s="1734">
        <v>97534</v>
      </c>
      <c r="C4318" s="1994" t="s">
        <v>8034</v>
      </c>
      <c r="D4318" s="1993" t="s">
        <v>29</v>
      </c>
      <c r="E4318" s="2002">
        <f t="shared" si="134"/>
        <v>340.6</v>
      </c>
      <c r="F4318" s="2078">
        <f t="shared" si="135"/>
        <v>97534</v>
      </c>
      <c r="G4318" s="1529"/>
      <c r="H4318" s="2002">
        <v>337.87</v>
      </c>
      <c r="I4318" s="2002">
        <v>340.6</v>
      </c>
      <c r="J4318" s="1992"/>
    </row>
    <row r="4319" spans="2:10" ht="30">
      <c r="B4319" s="1733">
        <v>97537</v>
      </c>
      <c r="C4319" s="2004" t="s">
        <v>8035</v>
      </c>
      <c r="D4319" s="2003" t="s">
        <v>29</v>
      </c>
      <c r="E4319" s="2005">
        <f t="shared" si="134"/>
        <v>13.48</v>
      </c>
      <c r="F4319" s="2078">
        <f t="shared" si="135"/>
        <v>97537</v>
      </c>
      <c r="G4319" s="1529"/>
      <c r="H4319" s="2005">
        <v>12.84</v>
      </c>
      <c r="I4319" s="2005">
        <v>13.48</v>
      </c>
      <c r="J4319" s="1992"/>
    </row>
    <row r="4320" spans="2:10" ht="30">
      <c r="B4320" s="1734">
        <v>97540</v>
      </c>
      <c r="C4320" s="1994" t="s">
        <v>8036</v>
      </c>
      <c r="D4320" s="1993" t="s">
        <v>29</v>
      </c>
      <c r="E4320" s="2002">
        <f t="shared" si="134"/>
        <v>18.89</v>
      </c>
      <c r="F4320" s="2078">
        <f t="shared" si="135"/>
        <v>97540</v>
      </c>
      <c r="G4320" s="1529"/>
      <c r="H4320" s="2002">
        <v>17.79</v>
      </c>
      <c r="I4320" s="2002">
        <v>18.89</v>
      </c>
      <c r="J4320" s="1992"/>
    </row>
    <row r="4321" spans="2:10" ht="30">
      <c r="B4321" s="1733">
        <v>97541</v>
      </c>
      <c r="C4321" s="2004" t="s">
        <v>8037</v>
      </c>
      <c r="D4321" s="2003" t="s">
        <v>29</v>
      </c>
      <c r="E4321" s="2005">
        <f t="shared" si="134"/>
        <v>16.62</v>
      </c>
      <c r="F4321" s="2078">
        <f t="shared" si="135"/>
        <v>97541</v>
      </c>
      <c r="G4321" s="1529"/>
      <c r="H4321" s="2005">
        <v>15.52</v>
      </c>
      <c r="I4321" s="2005">
        <v>16.62</v>
      </c>
      <c r="J4321" s="1992"/>
    </row>
    <row r="4322" spans="2:10" ht="30">
      <c r="B4322" s="1734">
        <v>97543</v>
      </c>
      <c r="C4322" s="1994" t="s">
        <v>8038</v>
      </c>
      <c r="D4322" s="1993" t="s">
        <v>29</v>
      </c>
      <c r="E4322" s="2002">
        <f t="shared" si="134"/>
        <v>31.88</v>
      </c>
      <c r="F4322" s="2078">
        <f t="shared" si="135"/>
        <v>97543</v>
      </c>
      <c r="G4322" s="1529"/>
      <c r="H4322" s="2002">
        <v>29.74</v>
      </c>
      <c r="I4322" s="2002">
        <v>31.88</v>
      </c>
      <c r="J4322" s="1992"/>
    </row>
    <row r="4323" spans="2:10" ht="30">
      <c r="B4323" s="1733">
        <v>97544</v>
      </c>
      <c r="C4323" s="2004" t="s">
        <v>8039</v>
      </c>
      <c r="D4323" s="2003" t="s">
        <v>29</v>
      </c>
      <c r="E4323" s="2005">
        <f t="shared" si="134"/>
        <v>29.15</v>
      </c>
      <c r="F4323" s="2078">
        <f t="shared" si="135"/>
        <v>97544</v>
      </c>
      <c r="G4323" s="1529"/>
      <c r="H4323" s="2005">
        <v>27.01</v>
      </c>
      <c r="I4323" s="2005">
        <v>29.15</v>
      </c>
      <c r="J4323" s="1992"/>
    </row>
    <row r="4324" spans="2:10" ht="30">
      <c r="B4324" s="1734">
        <v>97546</v>
      </c>
      <c r="C4324" s="1994" t="s">
        <v>8040</v>
      </c>
      <c r="D4324" s="1993" t="s">
        <v>29</v>
      </c>
      <c r="E4324" s="2002">
        <f t="shared" si="134"/>
        <v>19.100000000000001</v>
      </c>
      <c r="F4324" s="2078">
        <f t="shared" si="135"/>
        <v>97546</v>
      </c>
      <c r="G4324" s="1529"/>
      <c r="H4324" s="2002">
        <v>18.13</v>
      </c>
      <c r="I4324" s="2002">
        <v>19.100000000000001</v>
      </c>
      <c r="J4324" s="1992"/>
    </row>
    <row r="4325" spans="2:10" ht="30">
      <c r="B4325" s="1733">
        <v>97547</v>
      </c>
      <c r="C4325" s="2004" t="s">
        <v>8041</v>
      </c>
      <c r="D4325" s="2003" t="s">
        <v>29</v>
      </c>
      <c r="E4325" s="2005">
        <f t="shared" si="134"/>
        <v>19.100000000000001</v>
      </c>
      <c r="F4325" s="2078">
        <f t="shared" si="135"/>
        <v>97547</v>
      </c>
      <c r="G4325" s="1529"/>
      <c r="H4325" s="2005">
        <v>18.13</v>
      </c>
      <c r="I4325" s="2005">
        <v>19.100000000000001</v>
      </c>
      <c r="J4325" s="1992"/>
    </row>
    <row r="4326" spans="2:10" ht="30">
      <c r="B4326" s="1734">
        <v>97548</v>
      </c>
      <c r="C4326" s="1994" t="s">
        <v>8042</v>
      </c>
      <c r="D4326" s="1993" t="s">
        <v>29</v>
      </c>
      <c r="E4326" s="2002">
        <f t="shared" si="134"/>
        <v>29.02</v>
      </c>
      <c r="F4326" s="2078">
        <f t="shared" si="135"/>
        <v>97548</v>
      </c>
      <c r="G4326" s="1529"/>
      <c r="H4326" s="2002">
        <v>27.38</v>
      </c>
      <c r="I4326" s="2002">
        <v>29.02</v>
      </c>
      <c r="J4326" s="1992"/>
    </row>
    <row r="4327" spans="2:10" ht="30">
      <c r="B4327" s="1733">
        <v>97549</v>
      </c>
      <c r="C4327" s="2004" t="s">
        <v>8043</v>
      </c>
      <c r="D4327" s="2003" t="s">
        <v>29</v>
      </c>
      <c r="E4327" s="2005">
        <f t="shared" si="134"/>
        <v>29.02</v>
      </c>
      <c r="F4327" s="2078">
        <f t="shared" si="135"/>
        <v>97549</v>
      </c>
      <c r="G4327" s="1529"/>
      <c r="H4327" s="2005">
        <v>27.38</v>
      </c>
      <c r="I4327" s="2005">
        <v>29.02</v>
      </c>
      <c r="J4327" s="1992"/>
    </row>
    <row r="4328" spans="2:10" ht="30">
      <c r="B4328" s="1734">
        <v>97550</v>
      </c>
      <c r="C4328" s="1994" t="s">
        <v>8044</v>
      </c>
      <c r="D4328" s="1993" t="s">
        <v>29</v>
      </c>
      <c r="E4328" s="2002">
        <f t="shared" si="134"/>
        <v>49.73</v>
      </c>
      <c r="F4328" s="2078">
        <f t="shared" si="135"/>
        <v>97550</v>
      </c>
      <c r="G4328" s="1529"/>
      <c r="H4328" s="2002">
        <v>46.52</v>
      </c>
      <c r="I4328" s="2002">
        <v>49.73</v>
      </c>
      <c r="J4328" s="1992"/>
    </row>
    <row r="4329" spans="2:10" ht="30">
      <c r="B4329" s="1733">
        <v>97551</v>
      </c>
      <c r="C4329" s="2004" t="s">
        <v>8045</v>
      </c>
      <c r="D4329" s="2003" t="s">
        <v>29</v>
      </c>
      <c r="E4329" s="2005">
        <f t="shared" si="134"/>
        <v>49.73</v>
      </c>
      <c r="F4329" s="2078">
        <f t="shared" si="135"/>
        <v>97551</v>
      </c>
      <c r="G4329" s="1529"/>
      <c r="H4329" s="2005">
        <v>46.52</v>
      </c>
      <c r="I4329" s="2005">
        <v>49.73</v>
      </c>
      <c r="J4329" s="1992"/>
    </row>
    <row r="4330" spans="2:10" ht="30">
      <c r="B4330" s="1734">
        <v>97552</v>
      </c>
      <c r="C4330" s="1994" t="s">
        <v>8046</v>
      </c>
      <c r="D4330" s="1993" t="s">
        <v>29</v>
      </c>
      <c r="E4330" s="2002">
        <f t="shared" si="134"/>
        <v>27.44</v>
      </c>
      <c r="F4330" s="2078">
        <f t="shared" si="135"/>
        <v>97552</v>
      </c>
      <c r="G4330" s="1529"/>
      <c r="H4330" s="2002">
        <v>26.16</v>
      </c>
      <c r="I4330" s="2002">
        <v>27.44</v>
      </c>
      <c r="J4330" s="1992"/>
    </row>
    <row r="4331" spans="2:10" ht="30">
      <c r="B4331" s="1733">
        <v>97553</v>
      </c>
      <c r="C4331" s="2004" t="s">
        <v>8047</v>
      </c>
      <c r="D4331" s="2003" t="s">
        <v>29</v>
      </c>
      <c r="E4331" s="2005">
        <f t="shared" si="134"/>
        <v>40.68</v>
      </c>
      <c r="F4331" s="2078">
        <f t="shared" si="135"/>
        <v>97553</v>
      </c>
      <c r="G4331" s="1529"/>
      <c r="H4331" s="2005">
        <v>38.479999999999997</v>
      </c>
      <c r="I4331" s="2005">
        <v>40.68</v>
      </c>
      <c r="J4331" s="1992"/>
    </row>
    <row r="4332" spans="2:10" ht="30">
      <c r="B4332" s="1734">
        <v>97554</v>
      </c>
      <c r="C4332" s="1994" t="s">
        <v>8048</v>
      </c>
      <c r="D4332" s="1993" t="s">
        <v>29</v>
      </c>
      <c r="E4332" s="2002">
        <f t="shared" si="134"/>
        <v>72.010000000000005</v>
      </c>
      <c r="F4332" s="2078">
        <f t="shared" si="135"/>
        <v>97554</v>
      </c>
      <c r="G4332" s="1529"/>
      <c r="H4332" s="2002">
        <v>67.73</v>
      </c>
      <c r="I4332" s="2002">
        <v>72.010000000000005</v>
      </c>
      <c r="J4332" s="1992"/>
    </row>
    <row r="4333" spans="2:10" ht="30">
      <c r="B4333" s="1733">
        <v>98602</v>
      </c>
      <c r="C4333" s="2004" t="s">
        <v>8443</v>
      </c>
      <c r="D4333" s="2003" t="s">
        <v>29</v>
      </c>
      <c r="E4333" s="2005">
        <f t="shared" si="134"/>
        <v>9.9600000000000009</v>
      </c>
      <c r="F4333" s="2078">
        <f t="shared" si="135"/>
        <v>98602</v>
      </c>
      <c r="G4333" s="1529"/>
      <c r="H4333" s="2005">
        <v>9.7200000000000006</v>
      </c>
      <c r="I4333" s="2005">
        <v>9.9600000000000009</v>
      </c>
      <c r="J4333" s="1992"/>
    </row>
    <row r="4334" spans="2:10">
      <c r="B4334" s="1734">
        <v>6171</v>
      </c>
      <c r="C4334" s="1994" t="s">
        <v>305</v>
      </c>
      <c r="D4334" s="1993" t="s">
        <v>29</v>
      </c>
      <c r="E4334" s="2002">
        <f t="shared" si="134"/>
        <v>22.67</v>
      </c>
      <c r="F4334" s="2078">
        <f t="shared" si="135"/>
        <v>6171</v>
      </c>
      <c r="G4334" s="1529"/>
      <c r="H4334" s="2002">
        <v>21.97</v>
      </c>
      <c r="I4334" s="2002">
        <v>22.67</v>
      </c>
      <c r="J4334" s="1992"/>
    </row>
    <row r="4335" spans="2:10">
      <c r="B4335" s="1733" t="s">
        <v>5815</v>
      </c>
      <c r="C4335" s="2004" t="s">
        <v>1380</v>
      </c>
      <c r="D4335" s="2003" t="s">
        <v>29</v>
      </c>
      <c r="E4335" s="2005">
        <f t="shared" si="134"/>
        <v>218.95</v>
      </c>
      <c r="F4335" s="2078" t="str">
        <f t="shared" si="135"/>
        <v>74166/001</v>
      </c>
      <c r="G4335" s="1529"/>
      <c r="H4335" s="2005">
        <v>210.05</v>
      </c>
      <c r="I4335" s="2005">
        <v>218.95</v>
      </c>
      <c r="J4335" s="1992"/>
    </row>
    <row r="4336" spans="2:10" ht="30">
      <c r="B4336" s="1734" t="s">
        <v>5816</v>
      </c>
      <c r="C4336" s="1994" t="s">
        <v>1044</v>
      </c>
      <c r="D4336" s="1993" t="s">
        <v>29</v>
      </c>
      <c r="E4336" s="2002">
        <f t="shared" si="134"/>
        <v>298.14999999999998</v>
      </c>
      <c r="F4336" s="2078" t="str">
        <f t="shared" si="135"/>
        <v>74166/002</v>
      </c>
      <c r="G4336" s="1529"/>
      <c r="H4336" s="2002">
        <v>292.39999999999998</v>
      </c>
      <c r="I4336" s="2002">
        <v>298.14999999999998</v>
      </c>
      <c r="J4336" s="1992"/>
    </row>
    <row r="4337" spans="2:10">
      <c r="B4337" s="1733">
        <v>88503</v>
      </c>
      <c r="C4337" s="2004" t="s">
        <v>306</v>
      </c>
      <c r="D4337" s="2003" t="s">
        <v>29</v>
      </c>
      <c r="E4337" s="2005">
        <f t="shared" si="134"/>
        <v>676.83</v>
      </c>
      <c r="F4337" s="2078">
        <f t="shared" si="135"/>
        <v>88503</v>
      </c>
      <c r="G4337" s="1529"/>
      <c r="H4337" s="2005">
        <v>649.19000000000005</v>
      </c>
      <c r="I4337" s="2005">
        <v>676.83</v>
      </c>
      <c r="J4337" s="1992"/>
    </row>
    <row r="4338" spans="2:10">
      <c r="B4338" s="1734">
        <v>88504</v>
      </c>
      <c r="C4338" s="1994" t="s">
        <v>307</v>
      </c>
      <c r="D4338" s="1993" t="s">
        <v>29</v>
      </c>
      <c r="E4338" s="2002">
        <f t="shared" si="134"/>
        <v>556.13</v>
      </c>
      <c r="F4338" s="2078">
        <f t="shared" si="135"/>
        <v>88504</v>
      </c>
      <c r="G4338" s="1529"/>
      <c r="H4338" s="2002">
        <v>528.49</v>
      </c>
      <c r="I4338" s="2002">
        <v>556.13</v>
      </c>
      <c r="J4338" s="1992"/>
    </row>
    <row r="4339" spans="2:10" ht="30">
      <c r="B4339" s="1733">
        <v>97900</v>
      </c>
      <c r="C4339" s="2004" t="s">
        <v>7784</v>
      </c>
      <c r="D4339" s="2003" t="s">
        <v>29</v>
      </c>
      <c r="E4339" s="2005">
        <f t="shared" si="134"/>
        <v>136.4</v>
      </c>
      <c r="F4339" s="2078">
        <f t="shared" si="135"/>
        <v>97900</v>
      </c>
      <c r="G4339" s="1529"/>
      <c r="H4339" s="2005">
        <v>127.2</v>
      </c>
      <c r="I4339" s="2005">
        <v>136.4</v>
      </c>
      <c r="J4339" s="1992"/>
    </row>
    <row r="4340" spans="2:10" ht="30">
      <c r="B4340" s="1734">
        <v>97901</v>
      </c>
      <c r="C4340" s="1994" t="s">
        <v>7785</v>
      </c>
      <c r="D4340" s="1993" t="s">
        <v>29</v>
      </c>
      <c r="E4340" s="2002">
        <f t="shared" si="134"/>
        <v>216.47</v>
      </c>
      <c r="F4340" s="2078">
        <f t="shared" si="135"/>
        <v>97901</v>
      </c>
      <c r="G4340" s="1529"/>
      <c r="H4340" s="2002">
        <v>201.89</v>
      </c>
      <c r="I4340" s="2002">
        <v>216.47</v>
      </c>
      <c r="J4340" s="1992"/>
    </row>
    <row r="4341" spans="2:10" ht="30">
      <c r="B4341" s="1733">
        <v>97902</v>
      </c>
      <c r="C4341" s="2004" t="s">
        <v>7786</v>
      </c>
      <c r="D4341" s="2003" t="s">
        <v>29</v>
      </c>
      <c r="E4341" s="2005">
        <f t="shared" si="134"/>
        <v>426.7</v>
      </c>
      <c r="F4341" s="2078">
        <f t="shared" si="135"/>
        <v>97902</v>
      </c>
      <c r="G4341" s="1529"/>
      <c r="H4341" s="2005">
        <v>398.58</v>
      </c>
      <c r="I4341" s="2005">
        <v>426.7</v>
      </c>
      <c r="J4341" s="1992"/>
    </row>
    <row r="4342" spans="2:10" ht="30">
      <c r="B4342" s="1734">
        <v>97903</v>
      </c>
      <c r="C4342" s="1994" t="s">
        <v>7787</v>
      </c>
      <c r="D4342" s="1993" t="s">
        <v>29</v>
      </c>
      <c r="E4342" s="2002">
        <f t="shared" si="134"/>
        <v>588.79</v>
      </c>
      <c r="F4342" s="2078">
        <f t="shared" si="135"/>
        <v>97903</v>
      </c>
      <c r="G4342" s="1529"/>
      <c r="H4342" s="2002">
        <v>550.16</v>
      </c>
      <c r="I4342" s="2002">
        <v>588.79</v>
      </c>
      <c r="J4342" s="1992"/>
    </row>
    <row r="4343" spans="2:10" ht="30">
      <c r="B4343" s="1733">
        <v>97904</v>
      </c>
      <c r="C4343" s="2004" t="s">
        <v>7788</v>
      </c>
      <c r="D4343" s="2003" t="s">
        <v>29</v>
      </c>
      <c r="E4343" s="2005">
        <f t="shared" si="134"/>
        <v>694.87</v>
      </c>
      <c r="F4343" s="2078">
        <f t="shared" si="135"/>
        <v>97904</v>
      </c>
      <c r="G4343" s="1529"/>
      <c r="H4343" s="2005">
        <v>652.08000000000004</v>
      </c>
      <c r="I4343" s="2005">
        <v>694.87</v>
      </c>
      <c r="J4343" s="1992"/>
    </row>
    <row r="4344" spans="2:10" ht="30">
      <c r="B4344" s="1734">
        <v>97905</v>
      </c>
      <c r="C4344" s="1994" t="s">
        <v>7789</v>
      </c>
      <c r="D4344" s="1993" t="s">
        <v>29</v>
      </c>
      <c r="E4344" s="2002">
        <f t="shared" si="134"/>
        <v>174.73</v>
      </c>
      <c r="F4344" s="2078">
        <f t="shared" si="135"/>
        <v>97905</v>
      </c>
      <c r="G4344" s="1529"/>
      <c r="H4344" s="2002">
        <v>163.08000000000001</v>
      </c>
      <c r="I4344" s="2002">
        <v>174.73</v>
      </c>
      <c r="J4344" s="1992"/>
    </row>
    <row r="4345" spans="2:10" ht="30">
      <c r="B4345" s="1733">
        <v>97906</v>
      </c>
      <c r="C4345" s="2004" t="s">
        <v>7790</v>
      </c>
      <c r="D4345" s="2003" t="s">
        <v>29</v>
      </c>
      <c r="E4345" s="2005">
        <f t="shared" si="134"/>
        <v>326.74</v>
      </c>
      <c r="F4345" s="2078">
        <f t="shared" si="135"/>
        <v>97906</v>
      </c>
      <c r="G4345" s="1529"/>
      <c r="H4345" s="2005">
        <v>305.43</v>
      </c>
      <c r="I4345" s="2005">
        <v>326.74</v>
      </c>
      <c r="J4345" s="1992"/>
    </row>
    <row r="4346" spans="2:10" ht="30">
      <c r="B4346" s="1734">
        <v>97907</v>
      </c>
      <c r="C4346" s="1994" t="s">
        <v>7791</v>
      </c>
      <c r="D4346" s="1993" t="s">
        <v>29</v>
      </c>
      <c r="E4346" s="2002">
        <f t="shared" si="134"/>
        <v>461.23</v>
      </c>
      <c r="F4346" s="2078">
        <f t="shared" si="135"/>
        <v>97907</v>
      </c>
      <c r="G4346" s="1529"/>
      <c r="H4346" s="2002">
        <v>431.31</v>
      </c>
      <c r="I4346" s="2002">
        <v>461.23</v>
      </c>
      <c r="J4346" s="1992"/>
    </row>
    <row r="4347" spans="2:10" ht="30">
      <c r="B4347" s="1733">
        <v>97908</v>
      </c>
      <c r="C4347" s="2004" t="s">
        <v>7792</v>
      </c>
      <c r="D4347" s="2003" t="s">
        <v>29</v>
      </c>
      <c r="E4347" s="2005">
        <f t="shared" si="134"/>
        <v>543.94000000000005</v>
      </c>
      <c r="F4347" s="2078">
        <f t="shared" si="135"/>
        <v>97908</v>
      </c>
      <c r="G4347" s="1529"/>
      <c r="H4347" s="2005">
        <v>511.45</v>
      </c>
      <c r="I4347" s="2005">
        <v>543.94000000000005</v>
      </c>
      <c r="J4347" s="1992"/>
    </row>
    <row r="4348" spans="2:10" ht="30">
      <c r="B4348" s="1734">
        <v>98102</v>
      </c>
      <c r="C4348" s="1994" t="s">
        <v>7793</v>
      </c>
      <c r="D4348" s="1993" t="s">
        <v>29</v>
      </c>
      <c r="E4348" s="2002">
        <f t="shared" si="134"/>
        <v>77.53</v>
      </c>
      <c r="F4348" s="2078">
        <f t="shared" si="135"/>
        <v>98102</v>
      </c>
      <c r="G4348" s="1529"/>
      <c r="H4348" s="2002">
        <v>77.06</v>
      </c>
      <c r="I4348" s="2002">
        <v>77.53</v>
      </c>
      <c r="J4348" s="1992"/>
    </row>
    <row r="4349" spans="2:10" ht="30">
      <c r="B4349" s="1733">
        <v>98103</v>
      </c>
      <c r="C4349" s="2004" t="s">
        <v>7794</v>
      </c>
      <c r="D4349" s="2003" t="s">
        <v>29</v>
      </c>
      <c r="E4349" s="2005">
        <f t="shared" si="134"/>
        <v>163.05000000000001</v>
      </c>
      <c r="F4349" s="2078">
        <f t="shared" si="135"/>
        <v>98103</v>
      </c>
      <c r="G4349" s="1529"/>
      <c r="H4349" s="2005">
        <v>162.30000000000001</v>
      </c>
      <c r="I4349" s="2005">
        <v>163.05000000000001</v>
      </c>
      <c r="J4349" s="1992"/>
    </row>
    <row r="4350" spans="2:10" ht="30">
      <c r="B4350" s="1734">
        <v>98104</v>
      </c>
      <c r="C4350" s="1994" t="s">
        <v>7795</v>
      </c>
      <c r="D4350" s="1993" t="s">
        <v>29</v>
      </c>
      <c r="E4350" s="2002">
        <f t="shared" si="134"/>
        <v>287.25</v>
      </c>
      <c r="F4350" s="2078">
        <f t="shared" si="135"/>
        <v>98104</v>
      </c>
      <c r="G4350" s="1529"/>
      <c r="H4350" s="2002">
        <v>267.95999999999998</v>
      </c>
      <c r="I4350" s="2002">
        <v>287.25</v>
      </c>
      <c r="J4350" s="1992"/>
    </row>
    <row r="4351" spans="2:10" ht="30">
      <c r="B4351" s="1733">
        <v>98105</v>
      </c>
      <c r="C4351" s="2004" t="s">
        <v>7796</v>
      </c>
      <c r="D4351" s="2003" t="s">
        <v>29</v>
      </c>
      <c r="E4351" s="2005">
        <f t="shared" si="134"/>
        <v>497.41</v>
      </c>
      <c r="F4351" s="2078">
        <f t="shared" si="135"/>
        <v>98105</v>
      </c>
      <c r="G4351" s="1529"/>
      <c r="H4351" s="2005">
        <v>463.77</v>
      </c>
      <c r="I4351" s="2005">
        <v>497.41</v>
      </c>
      <c r="J4351" s="1992"/>
    </row>
    <row r="4352" spans="2:10" ht="30">
      <c r="B4352" s="1734">
        <v>98106</v>
      </c>
      <c r="C4352" s="1994" t="s">
        <v>7797</v>
      </c>
      <c r="D4352" s="1993" t="s">
        <v>29</v>
      </c>
      <c r="E4352" s="2002">
        <f t="shared" si="134"/>
        <v>823.01</v>
      </c>
      <c r="F4352" s="2078">
        <f t="shared" si="135"/>
        <v>98106</v>
      </c>
      <c r="G4352" s="1529"/>
      <c r="H4352" s="2002">
        <v>767.43</v>
      </c>
      <c r="I4352" s="2002">
        <v>823.01</v>
      </c>
      <c r="J4352" s="1992"/>
    </row>
    <row r="4353" spans="2:10" ht="30">
      <c r="B4353" s="1733">
        <v>98107</v>
      </c>
      <c r="C4353" s="2004" t="s">
        <v>7798</v>
      </c>
      <c r="D4353" s="2003" t="s">
        <v>29</v>
      </c>
      <c r="E4353" s="2005">
        <f t="shared" si="134"/>
        <v>209.45</v>
      </c>
      <c r="F4353" s="2078">
        <f t="shared" si="135"/>
        <v>98107</v>
      </c>
      <c r="G4353" s="1529"/>
      <c r="H4353" s="2005">
        <v>195.47</v>
      </c>
      <c r="I4353" s="2005">
        <v>209.45</v>
      </c>
      <c r="J4353" s="1992"/>
    </row>
    <row r="4354" spans="2:10" ht="30">
      <c r="B4354" s="1734">
        <v>98108</v>
      </c>
      <c r="C4354" s="1994" t="s">
        <v>7799</v>
      </c>
      <c r="D4354" s="1993" t="s">
        <v>29</v>
      </c>
      <c r="E4354" s="2002">
        <f t="shared" si="134"/>
        <v>372.02</v>
      </c>
      <c r="F4354" s="2078">
        <f t="shared" si="135"/>
        <v>98108</v>
      </c>
      <c r="G4354" s="1529"/>
      <c r="H4354" s="2002">
        <v>346.93</v>
      </c>
      <c r="I4354" s="2002">
        <v>372.02</v>
      </c>
      <c r="J4354" s="1992"/>
    </row>
    <row r="4355" spans="2:10" ht="30">
      <c r="B4355" s="1733">
        <v>89482</v>
      </c>
      <c r="C4355" s="2004" t="s">
        <v>4354</v>
      </c>
      <c r="D4355" s="2003" t="s">
        <v>29</v>
      </c>
      <c r="E4355" s="2005">
        <f t="shared" ref="E4355:E4418" si="136">IF($K$2=$H$1,H4355,I4355)</f>
        <v>17.670000000000002</v>
      </c>
      <c r="F4355" s="2078">
        <f t="shared" ref="F4355:F4418" si="137">IF(LEN($B4355)=7,CONCATENATE(MID($B4355,1,6),"00",RIGHT($B4355,1)),IF(LEN($B4355)=8,CONCATENATE(MID($B4355,1,6),"0",RIGHT($B4355,2)),$B4355))</f>
        <v>89482</v>
      </c>
      <c r="G4355" s="1529"/>
      <c r="H4355" s="2005">
        <v>17.190000000000001</v>
      </c>
      <c r="I4355" s="2005">
        <v>17.670000000000002</v>
      </c>
      <c r="J4355" s="1992"/>
    </row>
    <row r="4356" spans="2:10" ht="30">
      <c r="B4356" s="1734">
        <v>89491</v>
      </c>
      <c r="C4356" s="1994" t="s">
        <v>4355</v>
      </c>
      <c r="D4356" s="1993" t="s">
        <v>29</v>
      </c>
      <c r="E4356" s="2002">
        <f t="shared" si="136"/>
        <v>42.02</v>
      </c>
      <c r="F4356" s="2078">
        <f t="shared" si="137"/>
        <v>89491</v>
      </c>
      <c r="G4356" s="1529"/>
      <c r="H4356" s="2002">
        <v>41.26</v>
      </c>
      <c r="I4356" s="2002">
        <v>42.02</v>
      </c>
      <c r="J4356" s="1992"/>
    </row>
    <row r="4357" spans="2:10" ht="30">
      <c r="B4357" s="1733">
        <v>89495</v>
      </c>
      <c r="C4357" s="2004" t="s">
        <v>4356</v>
      </c>
      <c r="D4357" s="2003" t="s">
        <v>29</v>
      </c>
      <c r="E4357" s="2005">
        <f t="shared" si="136"/>
        <v>6.79</v>
      </c>
      <c r="F4357" s="2078">
        <f t="shared" si="137"/>
        <v>89495</v>
      </c>
      <c r="G4357" s="1529"/>
      <c r="H4357" s="2005">
        <v>6.66</v>
      </c>
      <c r="I4357" s="2005">
        <v>6.79</v>
      </c>
      <c r="J4357" s="1992"/>
    </row>
    <row r="4358" spans="2:10" ht="30">
      <c r="B4358" s="1734">
        <v>89707</v>
      </c>
      <c r="C4358" s="1994" t="s">
        <v>4357</v>
      </c>
      <c r="D4358" s="1993" t="s">
        <v>29</v>
      </c>
      <c r="E4358" s="2002">
        <f t="shared" si="136"/>
        <v>21.94</v>
      </c>
      <c r="F4358" s="2078">
        <f t="shared" si="137"/>
        <v>89707</v>
      </c>
      <c r="G4358" s="1529"/>
      <c r="H4358" s="2002">
        <v>21.04</v>
      </c>
      <c r="I4358" s="2002">
        <v>21.94</v>
      </c>
      <c r="J4358" s="1992"/>
    </row>
    <row r="4359" spans="2:10" ht="30">
      <c r="B4359" s="1733">
        <v>89708</v>
      </c>
      <c r="C4359" s="2004" t="s">
        <v>4358</v>
      </c>
      <c r="D4359" s="2003" t="s">
        <v>29</v>
      </c>
      <c r="E4359" s="2005">
        <f t="shared" si="136"/>
        <v>47.86</v>
      </c>
      <c r="F4359" s="2078">
        <f t="shared" si="137"/>
        <v>89708</v>
      </c>
      <c r="G4359" s="1529"/>
      <c r="H4359" s="2005">
        <v>46.5</v>
      </c>
      <c r="I4359" s="2005">
        <v>47.86</v>
      </c>
      <c r="J4359" s="1992"/>
    </row>
    <row r="4360" spans="2:10" ht="30">
      <c r="B4360" s="1734">
        <v>89709</v>
      </c>
      <c r="C4360" s="1994" t="s">
        <v>4359</v>
      </c>
      <c r="D4360" s="1993" t="s">
        <v>29</v>
      </c>
      <c r="E4360" s="2002">
        <f t="shared" si="136"/>
        <v>8.0399999999999991</v>
      </c>
      <c r="F4360" s="2078">
        <f t="shared" si="137"/>
        <v>89709</v>
      </c>
      <c r="G4360" s="1529"/>
      <c r="H4360" s="2002">
        <v>7.79</v>
      </c>
      <c r="I4360" s="2002">
        <v>8.0399999999999991</v>
      </c>
      <c r="J4360" s="1992"/>
    </row>
    <row r="4361" spans="2:10" ht="30">
      <c r="B4361" s="1733">
        <v>89710</v>
      </c>
      <c r="C4361" s="2004" t="s">
        <v>1579</v>
      </c>
      <c r="D4361" s="2003" t="s">
        <v>29</v>
      </c>
      <c r="E4361" s="2005">
        <f t="shared" si="136"/>
        <v>7.89</v>
      </c>
      <c r="F4361" s="2078">
        <f t="shared" si="137"/>
        <v>89710</v>
      </c>
      <c r="G4361" s="1529"/>
      <c r="H4361" s="2005">
        <v>7.64</v>
      </c>
      <c r="I4361" s="2005">
        <v>7.89</v>
      </c>
      <c r="J4361" s="1992"/>
    </row>
    <row r="4362" spans="2:10" ht="30">
      <c r="B4362" s="1734">
        <v>72739</v>
      </c>
      <c r="C4362" s="1994" t="s">
        <v>4360</v>
      </c>
      <c r="D4362" s="1993" t="s">
        <v>29</v>
      </c>
      <c r="E4362" s="2002">
        <f t="shared" si="136"/>
        <v>421.11</v>
      </c>
      <c r="F4362" s="2078">
        <f t="shared" si="137"/>
        <v>72739</v>
      </c>
      <c r="G4362" s="1529"/>
      <c r="H4362" s="2002">
        <v>409.23</v>
      </c>
      <c r="I4362" s="2002">
        <v>421.11</v>
      </c>
      <c r="J4362" s="1992"/>
    </row>
    <row r="4363" spans="2:10" ht="30">
      <c r="B4363" s="1733" t="s">
        <v>5817</v>
      </c>
      <c r="C4363" s="2004" t="s">
        <v>4361</v>
      </c>
      <c r="D4363" s="2003" t="s">
        <v>29</v>
      </c>
      <c r="E4363" s="2005">
        <f t="shared" si="136"/>
        <v>418.84</v>
      </c>
      <c r="F4363" s="2078" t="str">
        <f t="shared" si="137"/>
        <v>74234/001</v>
      </c>
      <c r="G4363" s="1529"/>
      <c r="H4363" s="2005">
        <v>407.36</v>
      </c>
      <c r="I4363" s="2005">
        <v>418.84</v>
      </c>
      <c r="J4363" s="1992"/>
    </row>
    <row r="4364" spans="2:10">
      <c r="B4364" s="1734">
        <v>86872</v>
      </c>
      <c r="C4364" s="1994" t="s">
        <v>1045</v>
      </c>
      <c r="D4364" s="1993" t="s">
        <v>29</v>
      </c>
      <c r="E4364" s="2002">
        <f t="shared" si="136"/>
        <v>563.48</v>
      </c>
      <c r="F4364" s="2078">
        <f t="shared" si="137"/>
        <v>86872</v>
      </c>
      <c r="G4364" s="1529"/>
      <c r="H4364" s="2002">
        <v>558.71</v>
      </c>
      <c r="I4364" s="2002">
        <v>563.48</v>
      </c>
      <c r="J4364" s="1992"/>
    </row>
    <row r="4365" spans="2:10">
      <c r="B4365" s="1733">
        <v>86874</v>
      </c>
      <c r="C4365" s="2004" t="s">
        <v>4362</v>
      </c>
      <c r="D4365" s="2003" t="s">
        <v>29</v>
      </c>
      <c r="E4365" s="2005">
        <f t="shared" si="136"/>
        <v>344.41</v>
      </c>
      <c r="F4365" s="2078">
        <f t="shared" si="137"/>
        <v>86874</v>
      </c>
      <c r="G4365" s="1529"/>
      <c r="H4365" s="2005">
        <v>342.17</v>
      </c>
      <c r="I4365" s="2005">
        <v>344.41</v>
      </c>
      <c r="J4365" s="1992"/>
    </row>
    <row r="4366" spans="2:10">
      <c r="B4366" s="1734">
        <v>86875</v>
      </c>
      <c r="C4366" s="1994" t="s">
        <v>4363</v>
      </c>
      <c r="D4366" s="1993" t="s">
        <v>29</v>
      </c>
      <c r="E4366" s="2002">
        <f t="shared" si="136"/>
        <v>300.63</v>
      </c>
      <c r="F4366" s="2078">
        <f t="shared" si="137"/>
        <v>86875</v>
      </c>
      <c r="G4366" s="1529"/>
      <c r="H4366" s="2002">
        <v>297.91000000000003</v>
      </c>
      <c r="I4366" s="2002">
        <v>300.63</v>
      </c>
      <c r="J4366" s="1992"/>
    </row>
    <row r="4367" spans="2:10">
      <c r="B4367" s="1733">
        <v>86876</v>
      </c>
      <c r="C4367" s="2004" t="s">
        <v>4364</v>
      </c>
      <c r="D4367" s="2003" t="s">
        <v>29</v>
      </c>
      <c r="E4367" s="2005">
        <f t="shared" si="136"/>
        <v>172.33</v>
      </c>
      <c r="F4367" s="2078">
        <f t="shared" si="137"/>
        <v>86876</v>
      </c>
      <c r="G4367" s="1529"/>
      <c r="H4367" s="2005">
        <v>170.38</v>
      </c>
      <c r="I4367" s="2005">
        <v>172.33</v>
      </c>
      <c r="J4367" s="1992"/>
    </row>
    <row r="4368" spans="2:10" ht="30">
      <c r="B4368" s="1734">
        <v>86877</v>
      </c>
      <c r="C4368" s="1994" t="s">
        <v>1046</v>
      </c>
      <c r="D4368" s="1993" t="s">
        <v>29</v>
      </c>
      <c r="E4368" s="2002">
        <f t="shared" si="136"/>
        <v>26.45</v>
      </c>
      <c r="F4368" s="2078">
        <f t="shared" si="137"/>
        <v>86877</v>
      </c>
      <c r="G4368" s="1529"/>
      <c r="H4368" s="2002">
        <v>26.03</v>
      </c>
      <c r="I4368" s="2002">
        <v>26.45</v>
      </c>
      <c r="J4368" s="1992"/>
    </row>
    <row r="4369" spans="2:10">
      <c r="B4369" s="1733">
        <v>86878</v>
      </c>
      <c r="C4369" s="2004" t="s">
        <v>4365</v>
      </c>
      <c r="D4369" s="2003" t="s">
        <v>29</v>
      </c>
      <c r="E4369" s="2005">
        <f t="shared" si="136"/>
        <v>35.72</v>
      </c>
      <c r="F4369" s="2078">
        <f t="shared" si="137"/>
        <v>86878</v>
      </c>
      <c r="G4369" s="1529"/>
      <c r="H4369" s="2005">
        <v>35.299999999999997</v>
      </c>
      <c r="I4369" s="2005">
        <v>35.72</v>
      </c>
      <c r="J4369" s="1992"/>
    </row>
    <row r="4370" spans="2:10">
      <c r="B4370" s="1734">
        <v>86879</v>
      </c>
      <c r="C4370" s="1994" t="s">
        <v>4366</v>
      </c>
      <c r="D4370" s="1993" t="s">
        <v>29</v>
      </c>
      <c r="E4370" s="2002">
        <f t="shared" si="136"/>
        <v>6.57</v>
      </c>
      <c r="F4370" s="2078">
        <f t="shared" si="137"/>
        <v>86879</v>
      </c>
      <c r="G4370" s="1529"/>
      <c r="H4370" s="2002">
        <v>6.26</v>
      </c>
      <c r="I4370" s="2002">
        <v>6.57</v>
      </c>
      <c r="J4370" s="1992"/>
    </row>
    <row r="4371" spans="2:10" ht="30">
      <c r="B4371" s="1733">
        <v>86880</v>
      </c>
      <c r="C4371" s="2004" t="s">
        <v>4367</v>
      </c>
      <c r="D4371" s="2003" t="s">
        <v>29</v>
      </c>
      <c r="E4371" s="2005">
        <f t="shared" si="136"/>
        <v>19.989999999999998</v>
      </c>
      <c r="F4371" s="2078">
        <f t="shared" si="137"/>
        <v>86880</v>
      </c>
      <c r="G4371" s="1529"/>
      <c r="H4371" s="2005">
        <v>19.68</v>
      </c>
      <c r="I4371" s="2005">
        <v>19.989999999999998</v>
      </c>
      <c r="J4371" s="1992"/>
    </row>
    <row r="4372" spans="2:10">
      <c r="B4372" s="1734">
        <v>86881</v>
      </c>
      <c r="C4372" s="1994" t="s">
        <v>4368</v>
      </c>
      <c r="D4372" s="1993" t="s">
        <v>29</v>
      </c>
      <c r="E4372" s="2002">
        <f t="shared" si="136"/>
        <v>98.98</v>
      </c>
      <c r="F4372" s="2078">
        <f t="shared" si="137"/>
        <v>86881</v>
      </c>
      <c r="G4372" s="1529"/>
      <c r="H4372" s="2002">
        <v>98.28</v>
      </c>
      <c r="I4372" s="2002">
        <v>98.98</v>
      </c>
      <c r="J4372" s="1992"/>
    </row>
    <row r="4373" spans="2:10">
      <c r="B4373" s="1733">
        <v>86882</v>
      </c>
      <c r="C4373" s="2004" t="s">
        <v>4369</v>
      </c>
      <c r="D4373" s="2003" t="s">
        <v>29</v>
      </c>
      <c r="E4373" s="2005">
        <f t="shared" si="136"/>
        <v>20.6</v>
      </c>
      <c r="F4373" s="2078">
        <f t="shared" si="137"/>
        <v>86882</v>
      </c>
      <c r="G4373" s="1529"/>
      <c r="H4373" s="2005">
        <v>20.25</v>
      </c>
      <c r="I4373" s="2005">
        <v>20.6</v>
      </c>
      <c r="J4373" s="1992"/>
    </row>
    <row r="4374" spans="2:10">
      <c r="B4374" s="1734">
        <v>86883</v>
      </c>
      <c r="C4374" s="1994" t="s">
        <v>4370</v>
      </c>
      <c r="D4374" s="1993" t="s">
        <v>29</v>
      </c>
      <c r="E4374" s="2002">
        <f t="shared" si="136"/>
        <v>11.72</v>
      </c>
      <c r="F4374" s="2078">
        <f t="shared" si="137"/>
        <v>86883</v>
      </c>
      <c r="G4374" s="1529"/>
      <c r="H4374" s="2002">
        <v>11.5</v>
      </c>
      <c r="I4374" s="2002">
        <v>11.72</v>
      </c>
      <c r="J4374" s="1992"/>
    </row>
    <row r="4375" spans="2:10">
      <c r="B4375" s="1733">
        <v>86884</v>
      </c>
      <c r="C4375" s="2004" t="s">
        <v>4371</v>
      </c>
      <c r="D4375" s="2003" t="s">
        <v>29</v>
      </c>
      <c r="E4375" s="2005">
        <f t="shared" si="136"/>
        <v>8.09</v>
      </c>
      <c r="F4375" s="2078">
        <f t="shared" si="137"/>
        <v>86884</v>
      </c>
      <c r="G4375" s="1529"/>
      <c r="H4375" s="2005">
        <v>7.71</v>
      </c>
      <c r="I4375" s="2005">
        <v>8.09</v>
      </c>
      <c r="J4375" s="1992"/>
    </row>
    <row r="4376" spans="2:10">
      <c r="B4376" s="1734">
        <v>86885</v>
      </c>
      <c r="C4376" s="1994" t="s">
        <v>4372</v>
      </c>
      <c r="D4376" s="1993" t="s">
        <v>29</v>
      </c>
      <c r="E4376" s="2002">
        <f t="shared" si="136"/>
        <v>10.96</v>
      </c>
      <c r="F4376" s="2078">
        <f t="shared" si="137"/>
        <v>86885</v>
      </c>
      <c r="G4376" s="1529"/>
      <c r="H4376" s="2002">
        <v>10.58</v>
      </c>
      <c r="I4376" s="2002">
        <v>10.96</v>
      </c>
      <c r="J4376" s="1992"/>
    </row>
    <row r="4377" spans="2:10">
      <c r="B4377" s="1733">
        <v>86886</v>
      </c>
      <c r="C4377" s="2004" t="s">
        <v>4373</v>
      </c>
      <c r="D4377" s="2003" t="s">
        <v>29</v>
      </c>
      <c r="E4377" s="2005">
        <f t="shared" si="136"/>
        <v>24.92</v>
      </c>
      <c r="F4377" s="2078">
        <f t="shared" si="137"/>
        <v>86886</v>
      </c>
      <c r="G4377" s="1529"/>
      <c r="H4377" s="2005">
        <v>24.54</v>
      </c>
      <c r="I4377" s="2005">
        <v>24.92</v>
      </c>
      <c r="J4377" s="1992"/>
    </row>
    <row r="4378" spans="2:10">
      <c r="B4378" s="1734">
        <v>86887</v>
      </c>
      <c r="C4378" s="1994" t="s">
        <v>4374</v>
      </c>
      <c r="D4378" s="1993" t="s">
        <v>29</v>
      </c>
      <c r="E4378" s="2002">
        <f t="shared" si="136"/>
        <v>26.92</v>
      </c>
      <c r="F4378" s="2078">
        <f t="shared" si="137"/>
        <v>86887</v>
      </c>
      <c r="G4378" s="1529"/>
      <c r="H4378" s="2002">
        <v>26.54</v>
      </c>
      <c r="I4378" s="2002">
        <v>26.92</v>
      </c>
      <c r="J4378" s="1992"/>
    </row>
    <row r="4379" spans="2:10">
      <c r="B4379" s="1733">
        <v>86888</v>
      </c>
      <c r="C4379" s="2004" t="s">
        <v>1593</v>
      </c>
      <c r="D4379" s="2003" t="s">
        <v>29</v>
      </c>
      <c r="E4379" s="2005">
        <f t="shared" si="136"/>
        <v>334.85</v>
      </c>
      <c r="F4379" s="2078">
        <f t="shared" si="137"/>
        <v>86888</v>
      </c>
      <c r="G4379" s="1529"/>
      <c r="H4379" s="2005">
        <v>332.56</v>
      </c>
      <c r="I4379" s="2005">
        <v>334.85</v>
      </c>
      <c r="J4379" s="1992"/>
    </row>
    <row r="4380" spans="2:10">
      <c r="B4380" s="1734">
        <v>86889</v>
      </c>
      <c r="C4380" s="1994" t="s">
        <v>4375</v>
      </c>
      <c r="D4380" s="1993" t="s">
        <v>29</v>
      </c>
      <c r="E4380" s="2002">
        <f t="shared" si="136"/>
        <v>582.91</v>
      </c>
      <c r="F4380" s="2078">
        <f t="shared" si="137"/>
        <v>86889</v>
      </c>
      <c r="G4380" s="1529"/>
      <c r="H4380" s="2002">
        <v>578.37</v>
      </c>
      <c r="I4380" s="2002">
        <v>582.91</v>
      </c>
      <c r="J4380" s="1992"/>
    </row>
    <row r="4381" spans="2:10">
      <c r="B4381" s="1733">
        <v>86893</v>
      </c>
      <c r="C4381" s="2004" t="s">
        <v>4376</v>
      </c>
      <c r="D4381" s="2003" t="s">
        <v>29</v>
      </c>
      <c r="E4381" s="2005">
        <f t="shared" si="136"/>
        <v>493.56</v>
      </c>
      <c r="F4381" s="2078">
        <f t="shared" si="137"/>
        <v>86893</v>
      </c>
      <c r="G4381" s="1529"/>
      <c r="H4381" s="2005">
        <v>489.02</v>
      </c>
      <c r="I4381" s="2005">
        <v>493.56</v>
      </c>
      <c r="J4381" s="1992"/>
    </row>
    <row r="4382" spans="2:10">
      <c r="B4382" s="1734">
        <v>86894</v>
      </c>
      <c r="C4382" s="1994" t="s">
        <v>4377</v>
      </c>
      <c r="D4382" s="1993" t="s">
        <v>29</v>
      </c>
      <c r="E4382" s="2002">
        <f t="shared" si="136"/>
        <v>231.72</v>
      </c>
      <c r="F4382" s="2078">
        <f t="shared" si="137"/>
        <v>86894</v>
      </c>
      <c r="G4382" s="1529"/>
      <c r="H4382" s="2002">
        <v>229.01</v>
      </c>
      <c r="I4382" s="2002">
        <v>231.72</v>
      </c>
      <c r="J4382" s="1992"/>
    </row>
    <row r="4383" spans="2:10">
      <c r="B4383" s="1733">
        <v>86895</v>
      </c>
      <c r="C4383" s="2004" t="s">
        <v>4378</v>
      </c>
      <c r="D4383" s="2003" t="s">
        <v>29</v>
      </c>
      <c r="E4383" s="2005">
        <f t="shared" si="136"/>
        <v>290.19</v>
      </c>
      <c r="F4383" s="2078">
        <f t="shared" si="137"/>
        <v>86895</v>
      </c>
      <c r="G4383" s="1529"/>
      <c r="H4383" s="2005">
        <v>284.76</v>
      </c>
      <c r="I4383" s="2005">
        <v>290.19</v>
      </c>
      <c r="J4383" s="1992"/>
    </row>
    <row r="4384" spans="2:10">
      <c r="B4384" s="1734">
        <v>86899</v>
      </c>
      <c r="C4384" s="1994" t="s">
        <v>4379</v>
      </c>
      <c r="D4384" s="1993" t="s">
        <v>29</v>
      </c>
      <c r="E4384" s="2002">
        <f t="shared" si="136"/>
        <v>256.67</v>
      </c>
      <c r="F4384" s="2078">
        <f t="shared" si="137"/>
        <v>86899</v>
      </c>
      <c r="G4384" s="1529"/>
      <c r="H4384" s="2002">
        <v>251.24</v>
      </c>
      <c r="I4384" s="2002">
        <v>256.67</v>
      </c>
      <c r="J4384" s="1992"/>
    </row>
    <row r="4385" spans="2:10">
      <c r="B4385" s="1733">
        <v>86900</v>
      </c>
      <c r="C4385" s="2004" t="s">
        <v>4380</v>
      </c>
      <c r="D4385" s="2003" t="s">
        <v>29</v>
      </c>
      <c r="E4385" s="2005">
        <f t="shared" si="136"/>
        <v>137.44</v>
      </c>
      <c r="F4385" s="2078">
        <f t="shared" si="137"/>
        <v>86900</v>
      </c>
      <c r="G4385" s="1529"/>
      <c r="H4385" s="2005">
        <v>136.22</v>
      </c>
      <c r="I4385" s="2005">
        <v>137.44</v>
      </c>
      <c r="J4385" s="1992"/>
    </row>
    <row r="4386" spans="2:10">
      <c r="B4386" s="1734">
        <v>86901</v>
      </c>
      <c r="C4386" s="1994" t="s">
        <v>4381</v>
      </c>
      <c r="D4386" s="1993" t="s">
        <v>29</v>
      </c>
      <c r="E4386" s="2002">
        <f t="shared" si="136"/>
        <v>105.25</v>
      </c>
      <c r="F4386" s="2078">
        <f t="shared" si="137"/>
        <v>86901</v>
      </c>
      <c r="G4386" s="1529"/>
      <c r="H4386" s="2002">
        <v>103.1</v>
      </c>
      <c r="I4386" s="2002">
        <v>105.25</v>
      </c>
      <c r="J4386" s="1992"/>
    </row>
    <row r="4387" spans="2:10">
      <c r="B4387" s="1733">
        <v>86902</v>
      </c>
      <c r="C4387" s="2004" t="s">
        <v>4382</v>
      </c>
      <c r="D4387" s="2003" t="s">
        <v>29</v>
      </c>
      <c r="E4387" s="2005">
        <f t="shared" si="136"/>
        <v>191.32</v>
      </c>
      <c r="F4387" s="2078">
        <f t="shared" si="137"/>
        <v>86902</v>
      </c>
      <c r="G4387" s="1529"/>
      <c r="H4387" s="2005">
        <v>188.81</v>
      </c>
      <c r="I4387" s="2005">
        <v>191.32</v>
      </c>
      <c r="J4387" s="1992"/>
    </row>
    <row r="4388" spans="2:10" ht="30">
      <c r="B4388" s="1734">
        <v>86903</v>
      </c>
      <c r="C4388" s="1994" t="s">
        <v>4383</v>
      </c>
      <c r="D4388" s="1993" t="s">
        <v>29</v>
      </c>
      <c r="E4388" s="2002">
        <f t="shared" si="136"/>
        <v>254.79</v>
      </c>
      <c r="F4388" s="2078">
        <f t="shared" si="137"/>
        <v>86903</v>
      </c>
      <c r="G4388" s="1529"/>
      <c r="H4388" s="2002">
        <v>250.72</v>
      </c>
      <c r="I4388" s="2002">
        <v>254.79</v>
      </c>
      <c r="J4388" s="1992"/>
    </row>
    <row r="4389" spans="2:10" ht="30">
      <c r="B4389" s="1733">
        <v>86904</v>
      </c>
      <c r="C4389" s="2004" t="s">
        <v>4384</v>
      </c>
      <c r="D4389" s="2003" t="s">
        <v>29</v>
      </c>
      <c r="E4389" s="2005">
        <f t="shared" si="136"/>
        <v>99.35</v>
      </c>
      <c r="F4389" s="2078">
        <f t="shared" si="137"/>
        <v>86904</v>
      </c>
      <c r="G4389" s="1529"/>
      <c r="H4389" s="2005">
        <v>98.25</v>
      </c>
      <c r="I4389" s="2005">
        <v>99.35</v>
      </c>
      <c r="J4389" s="1992"/>
    </row>
    <row r="4390" spans="2:10">
      <c r="B4390" s="1734">
        <v>86905</v>
      </c>
      <c r="C4390" s="1994" t="s">
        <v>4385</v>
      </c>
      <c r="D4390" s="1993" t="s">
        <v>29</v>
      </c>
      <c r="E4390" s="2002">
        <f t="shared" si="136"/>
        <v>220.49</v>
      </c>
      <c r="F4390" s="2078">
        <f t="shared" si="137"/>
        <v>86905</v>
      </c>
      <c r="G4390" s="1529"/>
      <c r="H4390" s="2002">
        <v>219.29</v>
      </c>
      <c r="I4390" s="2002">
        <v>220.49</v>
      </c>
      <c r="J4390" s="1992"/>
    </row>
    <row r="4391" spans="2:10">
      <c r="B4391" s="1733">
        <v>86906</v>
      </c>
      <c r="C4391" s="2004" t="s">
        <v>308</v>
      </c>
      <c r="D4391" s="2003" t="s">
        <v>29</v>
      </c>
      <c r="E4391" s="2005">
        <f t="shared" si="136"/>
        <v>51.57</v>
      </c>
      <c r="F4391" s="2078">
        <f t="shared" si="137"/>
        <v>86906</v>
      </c>
      <c r="G4391" s="1529"/>
      <c r="H4391" s="2005">
        <v>51.31</v>
      </c>
      <c r="I4391" s="2005">
        <v>51.57</v>
      </c>
      <c r="J4391" s="1992"/>
    </row>
    <row r="4392" spans="2:10">
      <c r="B4392" s="1734">
        <v>86908</v>
      </c>
      <c r="C4392" s="1994" t="s">
        <v>4386</v>
      </c>
      <c r="D4392" s="1993" t="s">
        <v>29</v>
      </c>
      <c r="E4392" s="2002">
        <f t="shared" si="136"/>
        <v>264.79000000000002</v>
      </c>
      <c r="F4392" s="2078">
        <f t="shared" si="137"/>
        <v>86908</v>
      </c>
      <c r="G4392" s="1529"/>
      <c r="H4392" s="2002">
        <v>264.19</v>
      </c>
      <c r="I4392" s="2002">
        <v>264.79000000000002</v>
      </c>
      <c r="J4392" s="1992"/>
    </row>
    <row r="4393" spans="2:10" ht="30">
      <c r="B4393" s="1733">
        <v>86909</v>
      </c>
      <c r="C4393" s="2004" t="s">
        <v>4387</v>
      </c>
      <c r="D4393" s="2003" t="s">
        <v>29</v>
      </c>
      <c r="E4393" s="2005">
        <f t="shared" si="136"/>
        <v>103.08</v>
      </c>
      <c r="F4393" s="2078">
        <f t="shared" si="137"/>
        <v>86909</v>
      </c>
      <c r="G4393" s="1529"/>
      <c r="H4393" s="2005">
        <v>102.66</v>
      </c>
      <c r="I4393" s="2005">
        <v>103.08</v>
      </c>
      <c r="J4393" s="1992"/>
    </row>
    <row r="4394" spans="2:10" ht="30">
      <c r="B4394" s="1734">
        <v>86910</v>
      </c>
      <c r="C4394" s="1994" t="s">
        <v>4388</v>
      </c>
      <c r="D4394" s="1993" t="s">
        <v>29</v>
      </c>
      <c r="E4394" s="2002">
        <f t="shared" si="136"/>
        <v>98.6</v>
      </c>
      <c r="F4394" s="2078">
        <f t="shared" si="137"/>
        <v>86910</v>
      </c>
      <c r="G4394" s="1529"/>
      <c r="H4394" s="2002">
        <v>98.18</v>
      </c>
      <c r="I4394" s="2002">
        <v>98.6</v>
      </c>
      <c r="J4394" s="1992"/>
    </row>
    <row r="4395" spans="2:10" ht="30">
      <c r="B4395" s="1733">
        <v>86911</v>
      </c>
      <c r="C4395" s="2004" t="s">
        <v>1047</v>
      </c>
      <c r="D4395" s="2003" t="s">
        <v>29</v>
      </c>
      <c r="E4395" s="2005">
        <f t="shared" si="136"/>
        <v>43.7</v>
      </c>
      <c r="F4395" s="2078">
        <f t="shared" si="137"/>
        <v>86911</v>
      </c>
      <c r="G4395" s="1529"/>
      <c r="H4395" s="2005">
        <v>43.39</v>
      </c>
      <c r="I4395" s="2005">
        <v>43.7</v>
      </c>
      <c r="J4395" s="1992"/>
    </row>
    <row r="4396" spans="2:10" ht="30">
      <c r="B4396" s="1734">
        <v>86912</v>
      </c>
      <c r="C4396" s="1994" t="s">
        <v>1048</v>
      </c>
      <c r="D4396" s="1993" t="s">
        <v>29</v>
      </c>
      <c r="E4396" s="2002">
        <f t="shared" si="136"/>
        <v>43.7</v>
      </c>
      <c r="F4396" s="2078">
        <f t="shared" si="137"/>
        <v>86912</v>
      </c>
      <c r="G4396" s="1529"/>
      <c r="H4396" s="2002">
        <v>43.39</v>
      </c>
      <c r="I4396" s="2002">
        <v>43.7</v>
      </c>
      <c r="J4396" s="1992"/>
    </row>
    <row r="4397" spans="2:10">
      <c r="B4397" s="1733">
        <v>86913</v>
      </c>
      <c r="C4397" s="2004" t="s">
        <v>4389</v>
      </c>
      <c r="D4397" s="2003" t="s">
        <v>29</v>
      </c>
      <c r="E4397" s="2005">
        <f t="shared" si="136"/>
        <v>19.38</v>
      </c>
      <c r="F4397" s="2078">
        <f t="shared" si="137"/>
        <v>86913</v>
      </c>
      <c r="G4397" s="1529"/>
      <c r="H4397" s="2005">
        <v>19</v>
      </c>
      <c r="I4397" s="2005">
        <v>19.38</v>
      </c>
      <c r="J4397" s="1992"/>
    </row>
    <row r="4398" spans="2:10">
      <c r="B4398" s="1734">
        <v>86914</v>
      </c>
      <c r="C4398" s="1994" t="s">
        <v>309</v>
      </c>
      <c r="D4398" s="1993" t="s">
        <v>29</v>
      </c>
      <c r="E4398" s="2002">
        <f t="shared" si="136"/>
        <v>39.67</v>
      </c>
      <c r="F4398" s="2078">
        <f t="shared" si="137"/>
        <v>86914</v>
      </c>
      <c r="G4398" s="1529"/>
      <c r="H4398" s="2002">
        <v>39.29</v>
      </c>
      <c r="I4398" s="2002">
        <v>39.67</v>
      </c>
      <c r="J4398" s="1992"/>
    </row>
    <row r="4399" spans="2:10">
      <c r="B4399" s="1733">
        <v>86915</v>
      </c>
      <c r="C4399" s="2004" t="s">
        <v>1049</v>
      </c>
      <c r="D4399" s="2003" t="s">
        <v>29</v>
      </c>
      <c r="E4399" s="2005">
        <f t="shared" si="136"/>
        <v>86.86</v>
      </c>
      <c r="F4399" s="2078">
        <f t="shared" si="137"/>
        <v>86915</v>
      </c>
      <c r="G4399" s="1529"/>
      <c r="H4399" s="2005">
        <v>86.6</v>
      </c>
      <c r="I4399" s="2005">
        <v>86.86</v>
      </c>
      <c r="J4399" s="1992"/>
    </row>
    <row r="4400" spans="2:10">
      <c r="B4400" s="1734">
        <v>86916</v>
      </c>
      <c r="C4400" s="1994" t="s">
        <v>4390</v>
      </c>
      <c r="D4400" s="1993" t="s">
        <v>29</v>
      </c>
      <c r="E4400" s="2002">
        <f t="shared" si="136"/>
        <v>35.44</v>
      </c>
      <c r="F4400" s="2078">
        <f t="shared" si="137"/>
        <v>86916</v>
      </c>
      <c r="G4400" s="1529"/>
      <c r="H4400" s="2002">
        <v>35.06</v>
      </c>
      <c r="I4400" s="2002">
        <v>35.44</v>
      </c>
      <c r="J4400" s="1992"/>
    </row>
    <row r="4401" spans="2:10" ht="30">
      <c r="B4401" s="1733">
        <v>86919</v>
      </c>
      <c r="C4401" s="2004" t="s">
        <v>4391</v>
      </c>
      <c r="D4401" s="2003" t="s">
        <v>29</v>
      </c>
      <c r="E4401" s="2005">
        <f t="shared" si="136"/>
        <v>641.32000000000005</v>
      </c>
      <c r="F4401" s="2078">
        <f t="shared" si="137"/>
        <v>86919</v>
      </c>
      <c r="G4401" s="1529"/>
      <c r="H4401" s="2005">
        <v>635.53</v>
      </c>
      <c r="I4401" s="2005">
        <v>641.32000000000005</v>
      </c>
      <c r="J4401" s="1992"/>
    </row>
    <row r="4402" spans="2:10" ht="30">
      <c r="B4402" s="1734">
        <v>86920</v>
      </c>
      <c r="C4402" s="1994" t="s">
        <v>8444</v>
      </c>
      <c r="D4402" s="1993" t="s">
        <v>29</v>
      </c>
      <c r="E4402" s="2002">
        <f t="shared" si="136"/>
        <v>601.15</v>
      </c>
      <c r="F4402" s="2078">
        <f t="shared" si="137"/>
        <v>86920</v>
      </c>
      <c r="G4402" s="1529"/>
      <c r="H4402" s="2002">
        <v>595.47</v>
      </c>
      <c r="I4402" s="2002">
        <v>601.15</v>
      </c>
      <c r="J4402" s="1992"/>
    </row>
    <row r="4403" spans="2:10" ht="30">
      <c r="B4403" s="1733">
        <v>86921</v>
      </c>
      <c r="C4403" s="2004" t="s">
        <v>4392</v>
      </c>
      <c r="D4403" s="2003" t="s">
        <v>29</v>
      </c>
      <c r="E4403" s="2005">
        <f t="shared" si="136"/>
        <v>617.21</v>
      </c>
      <c r="F4403" s="2078">
        <f t="shared" si="137"/>
        <v>86921</v>
      </c>
      <c r="G4403" s="1529"/>
      <c r="H4403" s="2005">
        <v>611.53</v>
      </c>
      <c r="I4403" s="2005">
        <v>617.21</v>
      </c>
      <c r="J4403" s="1992"/>
    </row>
    <row r="4404" spans="2:10" ht="30">
      <c r="B4404" s="1734">
        <v>86922</v>
      </c>
      <c r="C4404" s="1994" t="s">
        <v>4393</v>
      </c>
      <c r="D4404" s="1993" t="s">
        <v>29</v>
      </c>
      <c r="E4404" s="2002">
        <f t="shared" si="136"/>
        <v>509.51</v>
      </c>
      <c r="F4404" s="2078">
        <f t="shared" si="137"/>
        <v>86922</v>
      </c>
      <c r="G4404" s="1529"/>
      <c r="H4404" s="2002">
        <v>505.77</v>
      </c>
      <c r="I4404" s="2002">
        <v>509.51</v>
      </c>
      <c r="J4404" s="1992"/>
    </row>
    <row r="4405" spans="2:10" ht="30">
      <c r="B4405" s="1733">
        <v>86923</v>
      </c>
      <c r="C4405" s="2004" t="s">
        <v>4394</v>
      </c>
      <c r="D4405" s="2003" t="s">
        <v>29</v>
      </c>
      <c r="E4405" s="2005">
        <f t="shared" si="136"/>
        <v>390.96</v>
      </c>
      <c r="F4405" s="2078">
        <f t="shared" si="137"/>
        <v>86923</v>
      </c>
      <c r="G4405" s="1529"/>
      <c r="H4405" s="2005">
        <v>387.68</v>
      </c>
      <c r="I4405" s="2005">
        <v>390.96</v>
      </c>
      <c r="J4405" s="1992"/>
    </row>
    <row r="4406" spans="2:10" ht="30">
      <c r="B4406" s="1734">
        <v>86924</v>
      </c>
      <c r="C4406" s="1994" t="s">
        <v>4395</v>
      </c>
      <c r="D4406" s="1993" t="s">
        <v>29</v>
      </c>
      <c r="E4406" s="2002">
        <f t="shared" si="136"/>
        <v>407.02</v>
      </c>
      <c r="F4406" s="2078">
        <f t="shared" si="137"/>
        <v>86924</v>
      </c>
      <c r="G4406" s="1529"/>
      <c r="H4406" s="2002">
        <v>403.74</v>
      </c>
      <c r="I4406" s="2002">
        <v>407.02</v>
      </c>
      <c r="J4406" s="1992"/>
    </row>
    <row r="4407" spans="2:10" ht="30">
      <c r="B4407" s="1733">
        <v>86925</v>
      </c>
      <c r="C4407" s="2004" t="s">
        <v>4396</v>
      </c>
      <c r="D4407" s="2003" t="s">
        <v>29</v>
      </c>
      <c r="E4407" s="2005">
        <f t="shared" si="136"/>
        <v>338.3</v>
      </c>
      <c r="F4407" s="2078">
        <f t="shared" si="137"/>
        <v>86925</v>
      </c>
      <c r="G4407" s="1529"/>
      <c r="H4407" s="2005">
        <v>334.67</v>
      </c>
      <c r="I4407" s="2005">
        <v>338.3</v>
      </c>
      <c r="J4407" s="1992"/>
    </row>
    <row r="4408" spans="2:10" ht="30">
      <c r="B4408" s="1734">
        <v>86926</v>
      </c>
      <c r="C4408" s="1994" t="s">
        <v>4397</v>
      </c>
      <c r="D4408" s="1993" t="s">
        <v>29</v>
      </c>
      <c r="E4408" s="2002">
        <f t="shared" si="136"/>
        <v>354.36</v>
      </c>
      <c r="F4408" s="2078">
        <f t="shared" si="137"/>
        <v>86926</v>
      </c>
      <c r="G4408" s="1529"/>
      <c r="H4408" s="2002">
        <v>350.73</v>
      </c>
      <c r="I4408" s="2002">
        <v>354.36</v>
      </c>
      <c r="J4408" s="1992"/>
    </row>
    <row r="4409" spans="2:10" ht="30">
      <c r="B4409" s="1733">
        <v>86927</v>
      </c>
      <c r="C4409" s="2004" t="s">
        <v>4398</v>
      </c>
      <c r="D4409" s="2003" t="s">
        <v>29</v>
      </c>
      <c r="E4409" s="2005">
        <f t="shared" si="136"/>
        <v>218.88</v>
      </c>
      <c r="F4409" s="2078">
        <f t="shared" si="137"/>
        <v>86927</v>
      </c>
      <c r="G4409" s="1529"/>
      <c r="H4409" s="2005">
        <v>215.89</v>
      </c>
      <c r="I4409" s="2005">
        <v>218.88</v>
      </c>
      <c r="J4409" s="1992"/>
    </row>
    <row r="4410" spans="2:10" ht="30">
      <c r="B4410" s="1734">
        <v>86928</v>
      </c>
      <c r="C4410" s="1994" t="s">
        <v>4399</v>
      </c>
      <c r="D4410" s="1993" t="s">
        <v>29</v>
      </c>
      <c r="E4410" s="2002">
        <f t="shared" si="136"/>
        <v>234.94</v>
      </c>
      <c r="F4410" s="2078">
        <f t="shared" si="137"/>
        <v>86928</v>
      </c>
      <c r="G4410" s="1529"/>
      <c r="H4410" s="2002">
        <v>231.95</v>
      </c>
      <c r="I4410" s="2002">
        <v>234.94</v>
      </c>
      <c r="J4410" s="1992"/>
    </row>
    <row r="4411" spans="2:10" ht="30">
      <c r="B4411" s="1733">
        <v>86929</v>
      </c>
      <c r="C4411" s="2004" t="s">
        <v>4400</v>
      </c>
      <c r="D4411" s="2003" t="s">
        <v>29</v>
      </c>
      <c r="E4411" s="2005">
        <f t="shared" si="136"/>
        <v>210</v>
      </c>
      <c r="F4411" s="2078">
        <f t="shared" si="137"/>
        <v>86929</v>
      </c>
      <c r="G4411" s="1529"/>
      <c r="H4411" s="2005">
        <v>207.14</v>
      </c>
      <c r="I4411" s="2005">
        <v>210</v>
      </c>
      <c r="J4411" s="1992"/>
    </row>
    <row r="4412" spans="2:10" ht="30">
      <c r="B4412" s="1734">
        <v>86930</v>
      </c>
      <c r="C4412" s="1994" t="s">
        <v>4401</v>
      </c>
      <c r="D4412" s="1993" t="s">
        <v>29</v>
      </c>
      <c r="E4412" s="2002">
        <f t="shared" si="136"/>
        <v>226.06</v>
      </c>
      <c r="F4412" s="2078">
        <f t="shared" si="137"/>
        <v>86930</v>
      </c>
      <c r="G4412" s="1529"/>
      <c r="H4412" s="2002">
        <v>223.2</v>
      </c>
      <c r="I4412" s="2002">
        <v>226.06</v>
      </c>
      <c r="J4412" s="1992"/>
    </row>
    <row r="4413" spans="2:10" ht="30">
      <c r="B4413" s="1733">
        <v>86931</v>
      </c>
      <c r="C4413" s="2004" t="s">
        <v>4402</v>
      </c>
      <c r="D4413" s="2003" t="s">
        <v>29</v>
      </c>
      <c r="E4413" s="2005">
        <f t="shared" si="136"/>
        <v>345.81</v>
      </c>
      <c r="F4413" s="2078">
        <f t="shared" si="137"/>
        <v>86931</v>
      </c>
      <c r="G4413" s="1529"/>
      <c r="H4413" s="2005">
        <v>343.14</v>
      </c>
      <c r="I4413" s="2005">
        <v>345.81</v>
      </c>
      <c r="J4413" s="1992"/>
    </row>
    <row r="4414" spans="2:10" ht="30">
      <c r="B4414" s="1734">
        <v>86932</v>
      </c>
      <c r="C4414" s="1994" t="s">
        <v>4403</v>
      </c>
      <c r="D4414" s="1993" t="s">
        <v>29</v>
      </c>
      <c r="E4414" s="2002">
        <f t="shared" si="136"/>
        <v>361.77</v>
      </c>
      <c r="F4414" s="2078">
        <f t="shared" si="137"/>
        <v>86932</v>
      </c>
      <c r="G4414" s="1529"/>
      <c r="H4414" s="2002">
        <v>359.1</v>
      </c>
      <c r="I4414" s="2002">
        <v>361.77</v>
      </c>
      <c r="J4414" s="1992"/>
    </row>
    <row r="4415" spans="2:10" ht="45">
      <c r="B4415" s="1733">
        <v>86933</v>
      </c>
      <c r="C4415" s="2004" t="s">
        <v>4404</v>
      </c>
      <c r="D4415" s="2003" t="s">
        <v>29</v>
      </c>
      <c r="E4415" s="2005">
        <f t="shared" si="136"/>
        <v>316.01</v>
      </c>
      <c r="F4415" s="2078">
        <f t="shared" si="137"/>
        <v>86933</v>
      </c>
      <c r="G4415" s="1529"/>
      <c r="H4415" s="2005">
        <v>312.33</v>
      </c>
      <c r="I4415" s="2005">
        <v>316.01</v>
      </c>
      <c r="J4415" s="1992"/>
    </row>
    <row r="4416" spans="2:10" ht="45">
      <c r="B4416" s="1734">
        <v>86934</v>
      </c>
      <c r="C4416" s="1994" t="s">
        <v>4405</v>
      </c>
      <c r="D4416" s="1993" t="s">
        <v>29</v>
      </c>
      <c r="E4416" s="2002">
        <f t="shared" si="136"/>
        <v>307.13</v>
      </c>
      <c r="F4416" s="2078">
        <f t="shared" si="137"/>
        <v>86934</v>
      </c>
      <c r="G4416" s="1529"/>
      <c r="H4416" s="2002">
        <v>303.58</v>
      </c>
      <c r="I4416" s="2002">
        <v>307.13</v>
      </c>
      <c r="J4416" s="1992"/>
    </row>
    <row r="4417" spans="2:10" ht="30">
      <c r="B4417" s="1733">
        <v>86935</v>
      </c>
      <c r="C4417" s="2004" t="s">
        <v>4406</v>
      </c>
      <c r="D4417" s="2003" t="s">
        <v>29</v>
      </c>
      <c r="E4417" s="2005">
        <f t="shared" si="136"/>
        <v>184.88</v>
      </c>
      <c r="F4417" s="2078">
        <f t="shared" si="137"/>
        <v>86935</v>
      </c>
      <c r="G4417" s="1529"/>
      <c r="H4417" s="2005">
        <v>183.02</v>
      </c>
      <c r="I4417" s="2005">
        <v>184.88</v>
      </c>
      <c r="J4417" s="1992"/>
    </row>
    <row r="4418" spans="2:10" ht="30">
      <c r="B4418" s="1734">
        <v>86936</v>
      </c>
      <c r="C4418" s="1994" t="s">
        <v>4407</v>
      </c>
      <c r="D4418" s="1993" t="s">
        <v>29</v>
      </c>
      <c r="E4418" s="2002">
        <f t="shared" si="136"/>
        <v>272.14</v>
      </c>
      <c r="F4418" s="2078">
        <f t="shared" si="137"/>
        <v>86936</v>
      </c>
      <c r="G4418" s="1529"/>
      <c r="H4418" s="2002">
        <v>269.8</v>
      </c>
      <c r="I4418" s="2002">
        <v>272.14</v>
      </c>
      <c r="J4418" s="1992"/>
    </row>
    <row r="4419" spans="2:10" ht="30">
      <c r="B4419" s="1733">
        <v>86937</v>
      </c>
      <c r="C4419" s="2004" t="s">
        <v>4408</v>
      </c>
      <c r="D4419" s="2003" t="s">
        <v>29</v>
      </c>
      <c r="E4419" s="2005">
        <f t="shared" ref="E4419:E4482" si="138">IF($K$2=$H$1,H4419,I4419)</f>
        <v>143.41999999999999</v>
      </c>
      <c r="F4419" s="2078">
        <f t="shared" ref="F4419:F4482" si="139">IF(LEN($B4419)=7,CONCATENATE(MID($B4419,1,6),"00",RIGHT($B4419,1)),IF(LEN($B4419)=8,CONCATENATE(MID($B4419,1,6),"0",RIGHT($B4419,2)),$B4419))</f>
        <v>86937</v>
      </c>
      <c r="G4419" s="1529"/>
      <c r="H4419" s="2005">
        <v>140.63</v>
      </c>
      <c r="I4419" s="2005">
        <v>143.41999999999999</v>
      </c>
      <c r="J4419" s="1992"/>
    </row>
    <row r="4420" spans="2:10" ht="30">
      <c r="B4420" s="1734">
        <v>86938</v>
      </c>
      <c r="C4420" s="1994" t="s">
        <v>4409</v>
      </c>
      <c r="D4420" s="1993" t="s">
        <v>29</v>
      </c>
      <c r="E4420" s="2002">
        <f t="shared" si="138"/>
        <v>230.68</v>
      </c>
      <c r="F4420" s="2078">
        <f t="shared" si="139"/>
        <v>86938</v>
      </c>
      <c r="G4420" s="1529"/>
      <c r="H4420" s="2002">
        <v>227.41</v>
      </c>
      <c r="I4420" s="2002">
        <v>230.68</v>
      </c>
      <c r="J4420" s="1992"/>
    </row>
    <row r="4421" spans="2:10" ht="30">
      <c r="B4421" s="1733">
        <v>86939</v>
      </c>
      <c r="C4421" s="2004" t="s">
        <v>4410</v>
      </c>
      <c r="D4421" s="2003" t="s">
        <v>29</v>
      </c>
      <c r="E4421" s="2005">
        <f t="shared" si="138"/>
        <v>269.27</v>
      </c>
      <c r="F4421" s="2078">
        <f t="shared" si="139"/>
        <v>86939</v>
      </c>
      <c r="G4421" s="1529"/>
      <c r="H4421" s="2005">
        <v>265.58999999999997</v>
      </c>
      <c r="I4421" s="2005">
        <v>269.27</v>
      </c>
      <c r="J4421" s="1992"/>
    </row>
    <row r="4422" spans="2:10" ht="45">
      <c r="B4422" s="1734">
        <v>86940</v>
      </c>
      <c r="C4422" s="1994" t="s">
        <v>4411</v>
      </c>
      <c r="D4422" s="1993" t="s">
        <v>29</v>
      </c>
      <c r="E4422" s="2002">
        <f t="shared" si="138"/>
        <v>654.54999999999995</v>
      </c>
      <c r="F4422" s="2078">
        <f t="shared" si="139"/>
        <v>86940</v>
      </c>
      <c r="G4422" s="1529"/>
      <c r="H4422" s="2002">
        <v>647.4</v>
      </c>
      <c r="I4422" s="2002">
        <v>654.54999999999995</v>
      </c>
      <c r="J4422" s="1992"/>
    </row>
    <row r="4423" spans="2:10" ht="45">
      <c r="B4423" s="1733">
        <v>86941</v>
      </c>
      <c r="C4423" s="2004" t="s">
        <v>4412</v>
      </c>
      <c r="D4423" s="2003" t="s">
        <v>29</v>
      </c>
      <c r="E4423" s="2005">
        <f t="shared" si="138"/>
        <v>494</v>
      </c>
      <c r="F4423" s="2078">
        <f t="shared" si="139"/>
        <v>86941</v>
      </c>
      <c r="G4423" s="1529"/>
      <c r="H4423" s="2005">
        <v>488.17</v>
      </c>
      <c r="I4423" s="2005">
        <v>494</v>
      </c>
      <c r="J4423" s="1992"/>
    </row>
    <row r="4424" spans="2:10" ht="45">
      <c r="B4424" s="1734">
        <v>86942</v>
      </c>
      <c r="C4424" s="1994" t="s">
        <v>4413</v>
      </c>
      <c r="D4424" s="1993" t="s">
        <v>29</v>
      </c>
      <c r="E4424" s="2002">
        <f t="shared" si="138"/>
        <v>186.18</v>
      </c>
      <c r="F4424" s="2078">
        <f t="shared" si="139"/>
        <v>86942</v>
      </c>
      <c r="G4424" s="1529"/>
      <c r="H4424" s="2002">
        <v>183.78</v>
      </c>
      <c r="I4424" s="2002">
        <v>186.18</v>
      </c>
      <c r="J4424" s="1992"/>
    </row>
    <row r="4425" spans="2:10" ht="45">
      <c r="B4425" s="1733">
        <v>86943</v>
      </c>
      <c r="C4425" s="2004" t="s">
        <v>4414</v>
      </c>
      <c r="D4425" s="2003" t="s">
        <v>29</v>
      </c>
      <c r="E4425" s="2005">
        <f t="shared" si="138"/>
        <v>177.3</v>
      </c>
      <c r="F4425" s="2078">
        <f t="shared" si="139"/>
        <v>86943</v>
      </c>
      <c r="G4425" s="1529"/>
      <c r="H4425" s="2005">
        <v>175.03</v>
      </c>
      <c r="I4425" s="2005">
        <v>177.3</v>
      </c>
      <c r="J4425" s="1992"/>
    </row>
    <row r="4426" spans="2:10" ht="45">
      <c r="B4426" s="1734">
        <v>86947</v>
      </c>
      <c r="C4426" s="1994" t="s">
        <v>8445</v>
      </c>
      <c r="D4426" s="1993" t="s">
        <v>29</v>
      </c>
      <c r="E4426" s="2002">
        <f t="shared" si="138"/>
        <v>761.68</v>
      </c>
      <c r="F4426" s="2078">
        <f t="shared" si="139"/>
        <v>86947</v>
      </c>
      <c r="G4426" s="1529"/>
      <c r="H4426" s="2002">
        <v>751.02</v>
      </c>
      <c r="I4426" s="2002">
        <v>761.68</v>
      </c>
      <c r="J4426" s="1992"/>
    </row>
    <row r="4427" spans="2:10">
      <c r="B4427" s="1733">
        <v>88571</v>
      </c>
      <c r="C4427" s="2004" t="s">
        <v>4415</v>
      </c>
      <c r="D4427" s="2003" t="s">
        <v>29</v>
      </c>
      <c r="E4427" s="2005">
        <f t="shared" si="138"/>
        <v>59.69</v>
      </c>
      <c r="F4427" s="2078">
        <f t="shared" si="139"/>
        <v>88571</v>
      </c>
      <c r="G4427" s="1529"/>
      <c r="H4427" s="2005">
        <v>57.89</v>
      </c>
      <c r="I4427" s="2005">
        <v>59.69</v>
      </c>
      <c r="J4427" s="1992"/>
    </row>
    <row r="4428" spans="2:10" ht="45">
      <c r="B4428" s="1734">
        <v>93396</v>
      </c>
      <c r="C4428" s="1994" t="s">
        <v>4416</v>
      </c>
      <c r="D4428" s="1993" t="s">
        <v>29</v>
      </c>
      <c r="E4428" s="2002">
        <f t="shared" si="138"/>
        <v>493.27</v>
      </c>
      <c r="F4428" s="2078">
        <f t="shared" si="139"/>
        <v>93396</v>
      </c>
      <c r="G4428" s="1529"/>
      <c r="H4428" s="2002">
        <v>484.41</v>
      </c>
      <c r="I4428" s="2002">
        <v>493.27</v>
      </c>
      <c r="J4428" s="1992"/>
    </row>
    <row r="4429" spans="2:10" ht="45">
      <c r="B4429" s="1733">
        <v>93441</v>
      </c>
      <c r="C4429" s="2004" t="s">
        <v>4417</v>
      </c>
      <c r="D4429" s="2003" t="s">
        <v>29</v>
      </c>
      <c r="E4429" s="2005">
        <f t="shared" si="138"/>
        <v>819.58</v>
      </c>
      <c r="F4429" s="2078">
        <f t="shared" si="139"/>
        <v>93441</v>
      </c>
      <c r="G4429" s="1529"/>
      <c r="H4429" s="2005">
        <v>812.49</v>
      </c>
      <c r="I4429" s="2005">
        <v>819.58</v>
      </c>
      <c r="J4429" s="1992"/>
    </row>
    <row r="4430" spans="2:10" ht="45">
      <c r="B4430" s="1734">
        <v>93442</v>
      </c>
      <c r="C4430" s="1994" t="s">
        <v>4418</v>
      </c>
      <c r="D4430" s="1993" t="s">
        <v>29</v>
      </c>
      <c r="E4430" s="2002">
        <f t="shared" si="138"/>
        <v>876.87</v>
      </c>
      <c r="F4430" s="2078">
        <f t="shared" si="139"/>
        <v>93442</v>
      </c>
      <c r="G4430" s="1529"/>
      <c r="H4430" s="2002">
        <v>869.19</v>
      </c>
      <c r="I4430" s="2002">
        <v>876.87</v>
      </c>
      <c r="J4430" s="1992"/>
    </row>
    <row r="4431" spans="2:10">
      <c r="B4431" s="1733">
        <v>95469</v>
      </c>
      <c r="C4431" s="2004" t="s">
        <v>1594</v>
      </c>
      <c r="D4431" s="2003" t="s">
        <v>29</v>
      </c>
      <c r="E4431" s="2005">
        <f t="shared" si="138"/>
        <v>159.88999999999999</v>
      </c>
      <c r="F4431" s="2078">
        <f t="shared" si="139"/>
        <v>95469</v>
      </c>
      <c r="G4431" s="1529"/>
      <c r="H4431" s="2005">
        <v>157.6</v>
      </c>
      <c r="I4431" s="2005">
        <v>159.88999999999999</v>
      </c>
      <c r="J4431" s="1992"/>
    </row>
    <row r="4432" spans="2:10" ht="30">
      <c r="B4432" s="1734">
        <v>95470</v>
      </c>
      <c r="C4432" s="1994" t="s">
        <v>4419</v>
      </c>
      <c r="D4432" s="1993" t="s">
        <v>29</v>
      </c>
      <c r="E4432" s="2002">
        <f t="shared" si="138"/>
        <v>165.08</v>
      </c>
      <c r="F4432" s="2078">
        <f t="shared" si="139"/>
        <v>95470</v>
      </c>
      <c r="G4432" s="1529"/>
      <c r="H4432" s="2002">
        <v>162.79</v>
      </c>
      <c r="I4432" s="2002">
        <v>165.08</v>
      </c>
      <c r="J4432" s="1992"/>
    </row>
    <row r="4433" spans="2:10" ht="30">
      <c r="B4433" s="1733">
        <v>95471</v>
      </c>
      <c r="C4433" s="2004" t="s">
        <v>4420</v>
      </c>
      <c r="D4433" s="2003" t="s">
        <v>29</v>
      </c>
      <c r="E4433" s="2005">
        <f t="shared" si="138"/>
        <v>578.01</v>
      </c>
      <c r="F4433" s="2078">
        <f t="shared" si="139"/>
        <v>95471</v>
      </c>
      <c r="G4433" s="1529"/>
      <c r="H4433" s="2005">
        <v>575.72</v>
      </c>
      <c r="I4433" s="2005">
        <v>578.01</v>
      </c>
      <c r="J4433" s="1992"/>
    </row>
    <row r="4434" spans="2:10" ht="30">
      <c r="B4434" s="1734">
        <v>95472</v>
      </c>
      <c r="C4434" s="1994" t="s">
        <v>4421</v>
      </c>
      <c r="D4434" s="1993" t="s">
        <v>29</v>
      </c>
      <c r="E4434" s="2002">
        <f t="shared" si="138"/>
        <v>583.20000000000005</v>
      </c>
      <c r="F4434" s="2078">
        <f t="shared" si="139"/>
        <v>95472</v>
      </c>
      <c r="G4434" s="1529"/>
      <c r="H4434" s="2002">
        <v>580.91</v>
      </c>
      <c r="I4434" s="2002">
        <v>583.20000000000005</v>
      </c>
      <c r="J4434" s="1992"/>
    </row>
    <row r="4435" spans="2:10">
      <c r="B4435" s="1733">
        <v>95542</v>
      </c>
      <c r="C4435" s="2004" t="s">
        <v>4422</v>
      </c>
      <c r="D4435" s="2003" t="s">
        <v>29</v>
      </c>
      <c r="E4435" s="2005">
        <f t="shared" si="138"/>
        <v>36.43</v>
      </c>
      <c r="F4435" s="2078">
        <f t="shared" si="139"/>
        <v>95542</v>
      </c>
      <c r="G4435" s="1529"/>
      <c r="H4435" s="2005">
        <v>36.04</v>
      </c>
      <c r="I4435" s="2005">
        <v>36.43</v>
      </c>
      <c r="J4435" s="1992"/>
    </row>
    <row r="4436" spans="2:10">
      <c r="B4436" s="1734">
        <v>95543</v>
      </c>
      <c r="C4436" s="1994" t="s">
        <v>4423</v>
      </c>
      <c r="D4436" s="1993" t="s">
        <v>29</v>
      </c>
      <c r="E4436" s="2002">
        <f t="shared" si="138"/>
        <v>58.33</v>
      </c>
      <c r="F4436" s="2078">
        <f t="shared" si="139"/>
        <v>95543</v>
      </c>
      <c r="G4436" s="1529"/>
      <c r="H4436" s="2002">
        <v>57.55</v>
      </c>
      <c r="I4436" s="2002">
        <v>58.33</v>
      </c>
      <c r="J4436" s="1992"/>
    </row>
    <row r="4437" spans="2:10">
      <c r="B4437" s="1733">
        <v>95544</v>
      </c>
      <c r="C4437" s="2004" t="s">
        <v>4424</v>
      </c>
      <c r="D4437" s="2003" t="s">
        <v>29</v>
      </c>
      <c r="E4437" s="2005">
        <f t="shared" si="138"/>
        <v>46.58</v>
      </c>
      <c r="F4437" s="2078">
        <f t="shared" si="139"/>
        <v>95544</v>
      </c>
      <c r="G4437" s="1529"/>
      <c r="H4437" s="2005">
        <v>46.19</v>
      </c>
      <c r="I4437" s="2005">
        <v>46.58</v>
      </c>
      <c r="J4437" s="1992"/>
    </row>
    <row r="4438" spans="2:10">
      <c r="B4438" s="1734">
        <v>95545</v>
      </c>
      <c r="C4438" s="1994" t="s">
        <v>1595</v>
      </c>
      <c r="D4438" s="1993" t="s">
        <v>29</v>
      </c>
      <c r="E4438" s="2002">
        <f t="shared" si="138"/>
        <v>45.5</v>
      </c>
      <c r="F4438" s="2078">
        <f t="shared" si="139"/>
        <v>95545</v>
      </c>
      <c r="G4438" s="1529"/>
      <c r="H4438" s="2002">
        <v>45.11</v>
      </c>
      <c r="I4438" s="2002">
        <v>45.5</v>
      </c>
      <c r="J4438" s="1992"/>
    </row>
    <row r="4439" spans="2:10">
      <c r="B4439" s="1733">
        <v>95546</v>
      </c>
      <c r="C4439" s="2004" t="s">
        <v>4425</v>
      </c>
      <c r="D4439" s="2003" t="s">
        <v>29</v>
      </c>
      <c r="E4439" s="2005">
        <f t="shared" si="138"/>
        <v>132.06</v>
      </c>
      <c r="F4439" s="2078">
        <f t="shared" si="139"/>
        <v>95546</v>
      </c>
      <c r="G4439" s="1529"/>
      <c r="H4439" s="2005">
        <v>129.72</v>
      </c>
      <c r="I4439" s="2005">
        <v>132.06</v>
      </c>
      <c r="J4439" s="1992"/>
    </row>
    <row r="4440" spans="2:10" ht="30">
      <c r="B4440" s="1734">
        <v>95547</v>
      </c>
      <c r="C4440" s="1994" t="s">
        <v>4426</v>
      </c>
      <c r="D4440" s="1993" t="s">
        <v>29</v>
      </c>
      <c r="E4440" s="2002">
        <f t="shared" si="138"/>
        <v>41.6</v>
      </c>
      <c r="F4440" s="2078">
        <f t="shared" si="139"/>
        <v>95547</v>
      </c>
      <c r="G4440" s="1529"/>
      <c r="H4440" s="2002">
        <v>40.82</v>
      </c>
      <c r="I4440" s="2002">
        <v>41.6</v>
      </c>
      <c r="J4440" s="1992"/>
    </row>
    <row r="4441" spans="2:10">
      <c r="B4441" s="1733">
        <v>6087</v>
      </c>
      <c r="C4441" s="2004" t="s">
        <v>310</v>
      </c>
      <c r="D4441" s="2003" t="s">
        <v>29</v>
      </c>
      <c r="E4441" s="2005">
        <f t="shared" si="138"/>
        <v>22.43</v>
      </c>
      <c r="F4441" s="2078">
        <f t="shared" si="139"/>
        <v>6087</v>
      </c>
      <c r="G4441" s="1529"/>
      <c r="H4441" s="2005">
        <v>21.73</v>
      </c>
      <c r="I4441" s="2005">
        <v>22.43</v>
      </c>
      <c r="J4441" s="1992"/>
    </row>
    <row r="4442" spans="2:10" ht="30">
      <c r="B4442" s="1734">
        <v>98052</v>
      </c>
      <c r="C4442" s="1994" t="s">
        <v>7800</v>
      </c>
      <c r="D4442" s="1993" t="s">
        <v>29</v>
      </c>
      <c r="E4442" s="2002">
        <f t="shared" si="138"/>
        <v>1236.1099999999999</v>
      </c>
      <c r="F4442" s="2078">
        <f t="shared" si="139"/>
        <v>98052</v>
      </c>
      <c r="G4442" s="1529"/>
      <c r="H4442" s="2002">
        <v>1208.6500000000001</v>
      </c>
      <c r="I4442" s="2002">
        <v>1236.1099999999999</v>
      </c>
      <c r="J4442" s="1992"/>
    </row>
    <row r="4443" spans="2:10" ht="30">
      <c r="B4443" s="1733">
        <v>98053</v>
      </c>
      <c r="C4443" s="2004" t="s">
        <v>7801</v>
      </c>
      <c r="D4443" s="2003" t="s">
        <v>29</v>
      </c>
      <c r="E4443" s="2005">
        <f t="shared" si="138"/>
        <v>1826.46</v>
      </c>
      <c r="F4443" s="2078">
        <f t="shared" si="139"/>
        <v>98053</v>
      </c>
      <c r="G4443" s="1529"/>
      <c r="H4443" s="2005">
        <v>1789.61</v>
      </c>
      <c r="I4443" s="2005">
        <v>1826.46</v>
      </c>
      <c r="J4443" s="1992"/>
    </row>
    <row r="4444" spans="2:10" ht="30">
      <c r="B4444" s="1734">
        <v>98054</v>
      </c>
      <c r="C4444" s="1994" t="s">
        <v>7802</v>
      </c>
      <c r="D4444" s="1993" t="s">
        <v>29</v>
      </c>
      <c r="E4444" s="2002">
        <f t="shared" si="138"/>
        <v>2710.7</v>
      </c>
      <c r="F4444" s="2078">
        <f t="shared" si="139"/>
        <v>98054</v>
      </c>
      <c r="G4444" s="1529"/>
      <c r="H4444" s="2002">
        <v>2668.9</v>
      </c>
      <c r="I4444" s="2002">
        <v>2710.7</v>
      </c>
      <c r="J4444" s="1992"/>
    </row>
    <row r="4445" spans="2:10" ht="30">
      <c r="B4445" s="1733">
        <v>98055</v>
      </c>
      <c r="C4445" s="2004" t="s">
        <v>7803</v>
      </c>
      <c r="D4445" s="2003" t="s">
        <v>29</v>
      </c>
      <c r="E4445" s="2005">
        <f t="shared" si="138"/>
        <v>3590.2</v>
      </c>
      <c r="F4445" s="2078">
        <f t="shared" si="139"/>
        <v>98055</v>
      </c>
      <c r="G4445" s="1529"/>
      <c r="H4445" s="2005">
        <v>3533.74</v>
      </c>
      <c r="I4445" s="2005">
        <v>3590.2</v>
      </c>
      <c r="J4445" s="1992"/>
    </row>
    <row r="4446" spans="2:10" ht="30">
      <c r="B4446" s="1734">
        <v>98056</v>
      </c>
      <c r="C4446" s="1994" t="s">
        <v>7804</v>
      </c>
      <c r="D4446" s="1993" t="s">
        <v>29</v>
      </c>
      <c r="E4446" s="2002">
        <f t="shared" si="138"/>
        <v>4167.59</v>
      </c>
      <c r="F4446" s="2078">
        <f t="shared" si="139"/>
        <v>98056</v>
      </c>
      <c r="G4446" s="1529"/>
      <c r="H4446" s="2002">
        <v>4105.9399999999996</v>
      </c>
      <c r="I4446" s="2002">
        <v>4167.59</v>
      </c>
      <c r="J4446" s="1992"/>
    </row>
    <row r="4447" spans="2:10" ht="30">
      <c r="B4447" s="1733">
        <v>98057</v>
      </c>
      <c r="C4447" s="2004" t="s">
        <v>7805</v>
      </c>
      <c r="D4447" s="2003" t="s">
        <v>29</v>
      </c>
      <c r="E4447" s="2005">
        <f t="shared" si="138"/>
        <v>5530.72</v>
      </c>
      <c r="F4447" s="2078">
        <f t="shared" si="139"/>
        <v>98057</v>
      </c>
      <c r="G4447" s="1529"/>
      <c r="H4447" s="2005">
        <v>5457.44</v>
      </c>
      <c r="I4447" s="2005">
        <v>5530.72</v>
      </c>
      <c r="J4447" s="1992"/>
    </row>
    <row r="4448" spans="2:10" ht="30">
      <c r="B4448" s="1734">
        <v>98066</v>
      </c>
      <c r="C4448" s="1994" t="s">
        <v>7806</v>
      </c>
      <c r="D4448" s="1993" t="s">
        <v>29</v>
      </c>
      <c r="E4448" s="2002">
        <f t="shared" si="138"/>
        <v>3622.24</v>
      </c>
      <c r="F4448" s="2078">
        <f t="shared" si="139"/>
        <v>98066</v>
      </c>
      <c r="G4448" s="1529"/>
      <c r="H4448" s="2002">
        <v>3432.39</v>
      </c>
      <c r="I4448" s="2002">
        <v>3622.24</v>
      </c>
      <c r="J4448" s="1992"/>
    </row>
    <row r="4449" spans="2:10" ht="30">
      <c r="B4449" s="1733">
        <v>98067</v>
      </c>
      <c r="C4449" s="2004" t="s">
        <v>7807</v>
      </c>
      <c r="D4449" s="2003" t="s">
        <v>29</v>
      </c>
      <c r="E4449" s="2005">
        <f t="shared" si="138"/>
        <v>4842.58</v>
      </c>
      <c r="F4449" s="2078">
        <f t="shared" si="139"/>
        <v>98067</v>
      </c>
      <c r="G4449" s="1529"/>
      <c r="H4449" s="2005">
        <v>4588.28</v>
      </c>
      <c r="I4449" s="2005">
        <v>4842.58</v>
      </c>
      <c r="J4449" s="1992"/>
    </row>
    <row r="4450" spans="2:10" ht="30">
      <c r="B4450" s="1734">
        <v>98068</v>
      </c>
      <c r="C4450" s="1994" t="s">
        <v>7808</v>
      </c>
      <c r="D4450" s="1993" t="s">
        <v>29</v>
      </c>
      <c r="E4450" s="2002">
        <f t="shared" si="138"/>
        <v>6850.55</v>
      </c>
      <c r="F4450" s="2078">
        <f t="shared" si="139"/>
        <v>98068</v>
      </c>
      <c r="G4450" s="1529"/>
      <c r="H4450" s="2002">
        <v>6489.67</v>
      </c>
      <c r="I4450" s="2002">
        <v>6850.55</v>
      </c>
      <c r="J4450" s="1992"/>
    </row>
    <row r="4451" spans="2:10" ht="30">
      <c r="B4451" s="1733">
        <v>98069</v>
      </c>
      <c r="C4451" s="2004" t="s">
        <v>7809</v>
      </c>
      <c r="D4451" s="2003" t="s">
        <v>29</v>
      </c>
      <c r="E4451" s="2005">
        <f t="shared" si="138"/>
        <v>9180.35</v>
      </c>
      <c r="F4451" s="2078">
        <f t="shared" si="139"/>
        <v>98069</v>
      </c>
      <c r="G4451" s="1529"/>
      <c r="H4451" s="2005">
        <v>8693.65</v>
      </c>
      <c r="I4451" s="2005">
        <v>9180.35</v>
      </c>
      <c r="J4451" s="1992"/>
    </row>
    <row r="4452" spans="2:10" ht="30">
      <c r="B4452" s="1734">
        <v>98070</v>
      </c>
      <c r="C4452" s="1994" t="s">
        <v>7810</v>
      </c>
      <c r="D4452" s="1993" t="s">
        <v>29</v>
      </c>
      <c r="E4452" s="2002">
        <f t="shared" si="138"/>
        <v>10527.1</v>
      </c>
      <c r="F4452" s="2078">
        <f t="shared" si="139"/>
        <v>98070</v>
      </c>
      <c r="G4452" s="1529"/>
      <c r="H4452" s="2002">
        <v>9970.2000000000007</v>
      </c>
      <c r="I4452" s="2002">
        <v>10527.1</v>
      </c>
      <c r="J4452" s="1992"/>
    </row>
    <row r="4453" spans="2:10" ht="30">
      <c r="B4453" s="1733">
        <v>98071</v>
      </c>
      <c r="C4453" s="2004" t="s">
        <v>7811</v>
      </c>
      <c r="D4453" s="2003" t="s">
        <v>29</v>
      </c>
      <c r="E4453" s="2005">
        <f t="shared" si="138"/>
        <v>11566.68</v>
      </c>
      <c r="F4453" s="2078">
        <f t="shared" si="139"/>
        <v>98071</v>
      </c>
      <c r="G4453" s="1529"/>
      <c r="H4453" s="2005">
        <v>10958.25</v>
      </c>
      <c r="I4453" s="2005">
        <v>11566.68</v>
      </c>
      <c r="J4453" s="1992"/>
    </row>
    <row r="4454" spans="2:10" ht="30">
      <c r="B4454" s="1734">
        <v>98072</v>
      </c>
      <c r="C4454" s="1994" t="s">
        <v>7812</v>
      </c>
      <c r="D4454" s="1993" t="s">
        <v>29</v>
      </c>
      <c r="E4454" s="2002">
        <f t="shared" si="138"/>
        <v>3014.99</v>
      </c>
      <c r="F4454" s="2078">
        <f t="shared" si="139"/>
        <v>98072</v>
      </c>
      <c r="G4454" s="1529"/>
      <c r="H4454" s="2002">
        <v>2857.19</v>
      </c>
      <c r="I4454" s="2002">
        <v>3014.99</v>
      </c>
      <c r="J4454" s="1992"/>
    </row>
    <row r="4455" spans="2:10" ht="30">
      <c r="B4455" s="1733">
        <v>98073</v>
      </c>
      <c r="C4455" s="2004" t="s">
        <v>7813</v>
      </c>
      <c r="D4455" s="2003" t="s">
        <v>29</v>
      </c>
      <c r="E4455" s="2005">
        <f t="shared" si="138"/>
        <v>4703.28</v>
      </c>
      <c r="F4455" s="2078">
        <f t="shared" si="139"/>
        <v>98073</v>
      </c>
      <c r="G4455" s="1529"/>
      <c r="H4455" s="2005">
        <v>4456.1000000000004</v>
      </c>
      <c r="I4455" s="2005">
        <v>4703.28</v>
      </c>
      <c r="J4455" s="1992"/>
    </row>
    <row r="4456" spans="2:10" ht="30">
      <c r="B4456" s="1734">
        <v>98074</v>
      </c>
      <c r="C4456" s="1994" t="s">
        <v>7814</v>
      </c>
      <c r="D4456" s="1993" t="s">
        <v>29</v>
      </c>
      <c r="E4456" s="2002">
        <f t="shared" si="138"/>
        <v>7288.73</v>
      </c>
      <c r="F4456" s="2078">
        <f t="shared" si="139"/>
        <v>98074</v>
      </c>
      <c r="G4456" s="1529"/>
      <c r="H4456" s="2002">
        <v>6905.34</v>
      </c>
      <c r="I4456" s="2002">
        <v>7288.73</v>
      </c>
      <c r="J4456" s="1992"/>
    </row>
    <row r="4457" spans="2:10" ht="30">
      <c r="B4457" s="1733">
        <v>98075</v>
      </c>
      <c r="C4457" s="2004" t="s">
        <v>7815</v>
      </c>
      <c r="D4457" s="2003" t="s">
        <v>29</v>
      </c>
      <c r="E4457" s="2005">
        <f t="shared" si="138"/>
        <v>9470.39</v>
      </c>
      <c r="F4457" s="2078">
        <f t="shared" si="139"/>
        <v>98075</v>
      </c>
      <c r="G4457" s="1529"/>
      <c r="H4457" s="2005">
        <v>8972.2900000000009</v>
      </c>
      <c r="I4457" s="2005">
        <v>9470.39</v>
      </c>
      <c r="J4457" s="1992"/>
    </row>
    <row r="4458" spans="2:10" ht="30">
      <c r="B4458" s="1734">
        <v>98076</v>
      </c>
      <c r="C4458" s="1994" t="s">
        <v>7816</v>
      </c>
      <c r="D4458" s="1993" t="s">
        <v>29</v>
      </c>
      <c r="E4458" s="2002">
        <f t="shared" si="138"/>
        <v>10904.56</v>
      </c>
      <c r="F4458" s="2078">
        <f t="shared" si="139"/>
        <v>98076</v>
      </c>
      <c r="G4458" s="1529"/>
      <c r="H4458" s="2002">
        <v>10330.83</v>
      </c>
      <c r="I4458" s="2002">
        <v>10904.56</v>
      </c>
      <c r="J4458" s="1992"/>
    </row>
    <row r="4459" spans="2:10" ht="30">
      <c r="B4459" s="1733">
        <v>98077</v>
      </c>
      <c r="C4459" s="2004" t="s">
        <v>7817</v>
      </c>
      <c r="D4459" s="2003" t="s">
        <v>29</v>
      </c>
      <c r="E4459" s="2005">
        <f t="shared" si="138"/>
        <v>12832.85</v>
      </c>
      <c r="F4459" s="2078">
        <f t="shared" si="139"/>
        <v>98077</v>
      </c>
      <c r="G4459" s="1529"/>
      <c r="H4459" s="2005">
        <v>12157.74</v>
      </c>
      <c r="I4459" s="2005">
        <v>12832.85</v>
      </c>
      <c r="J4459" s="1992"/>
    </row>
    <row r="4460" spans="2:10" ht="30">
      <c r="B4460" s="1734">
        <v>98078</v>
      </c>
      <c r="C4460" s="1994" t="s">
        <v>7818</v>
      </c>
      <c r="D4460" s="1993" t="s">
        <v>29</v>
      </c>
      <c r="E4460" s="2002">
        <f t="shared" si="138"/>
        <v>3087.21</v>
      </c>
      <c r="F4460" s="2078">
        <f t="shared" si="139"/>
        <v>98078</v>
      </c>
      <c r="G4460" s="1529"/>
      <c r="H4460" s="2002">
        <v>2920.73</v>
      </c>
      <c r="I4460" s="2002">
        <v>3087.21</v>
      </c>
      <c r="J4460" s="1992"/>
    </row>
    <row r="4461" spans="2:10" ht="30">
      <c r="B4461" s="1733">
        <v>98079</v>
      </c>
      <c r="C4461" s="2004" t="s">
        <v>7819</v>
      </c>
      <c r="D4461" s="2003" t="s">
        <v>29</v>
      </c>
      <c r="E4461" s="2005">
        <f t="shared" si="138"/>
        <v>5405.54</v>
      </c>
      <c r="F4461" s="2078">
        <f t="shared" si="139"/>
        <v>98079</v>
      </c>
      <c r="G4461" s="1529"/>
      <c r="H4461" s="2005">
        <v>5114.99</v>
      </c>
      <c r="I4461" s="2005">
        <v>5405.54</v>
      </c>
      <c r="J4461" s="1992"/>
    </row>
    <row r="4462" spans="2:10" ht="30">
      <c r="B4462" s="1734">
        <v>98080</v>
      </c>
      <c r="C4462" s="1994" t="s">
        <v>7820</v>
      </c>
      <c r="D4462" s="1993" t="s">
        <v>29</v>
      </c>
      <c r="E4462" s="2002">
        <f t="shared" si="138"/>
        <v>6945.76</v>
      </c>
      <c r="F4462" s="2078">
        <f t="shared" si="139"/>
        <v>98080</v>
      </c>
      <c r="G4462" s="1529"/>
      <c r="H4462" s="2002">
        <v>6572.73</v>
      </c>
      <c r="I4462" s="2002">
        <v>6945.76</v>
      </c>
      <c r="J4462" s="1992"/>
    </row>
    <row r="4463" spans="2:10" ht="30">
      <c r="B4463" s="1733">
        <v>98081</v>
      </c>
      <c r="C4463" s="2004" t="s">
        <v>7821</v>
      </c>
      <c r="D4463" s="2003" t="s">
        <v>29</v>
      </c>
      <c r="E4463" s="2005">
        <f t="shared" si="138"/>
        <v>10285.76</v>
      </c>
      <c r="F4463" s="2078">
        <f t="shared" si="139"/>
        <v>98081</v>
      </c>
      <c r="G4463" s="1529"/>
      <c r="H4463" s="2005">
        <v>9733.61</v>
      </c>
      <c r="I4463" s="2005">
        <v>10285.76</v>
      </c>
      <c r="J4463" s="1992"/>
    </row>
    <row r="4464" spans="2:10" ht="30">
      <c r="B4464" s="1734">
        <v>98082</v>
      </c>
      <c r="C4464" s="1994" t="s">
        <v>7822</v>
      </c>
      <c r="D4464" s="1993" t="s">
        <v>29</v>
      </c>
      <c r="E4464" s="2002">
        <f t="shared" si="138"/>
        <v>2837.03</v>
      </c>
      <c r="F4464" s="2078">
        <f t="shared" si="139"/>
        <v>98082</v>
      </c>
      <c r="G4464" s="1529"/>
      <c r="H4464" s="2002">
        <v>2688.18</v>
      </c>
      <c r="I4464" s="2002">
        <v>2837.03</v>
      </c>
      <c r="J4464" s="1992"/>
    </row>
    <row r="4465" spans="2:10" ht="30">
      <c r="B4465" s="1733">
        <v>98083</v>
      </c>
      <c r="C4465" s="2004" t="s">
        <v>7823</v>
      </c>
      <c r="D4465" s="2003" t="s">
        <v>29</v>
      </c>
      <c r="E4465" s="2005">
        <f t="shared" si="138"/>
        <v>3755.18</v>
      </c>
      <c r="F4465" s="2078">
        <f t="shared" si="139"/>
        <v>98083</v>
      </c>
      <c r="G4465" s="1529"/>
      <c r="H4465" s="2005">
        <v>3556.97</v>
      </c>
      <c r="I4465" s="2005">
        <v>3755.18</v>
      </c>
      <c r="J4465" s="1992"/>
    </row>
    <row r="4466" spans="2:10" ht="30">
      <c r="B4466" s="1734">
        <v>98084</v>
      </c>
      <c r="C4466" s="1994" t="s">
        <v>7824</v>
      </c>
      <c r="D4466" s="1993" t="s">
        <v>29</v>
      </c>
      <c r="E4466" s="2002">
        <f t="shared" si="138"/>
        <v>5279.21</v>
      </c>
      <c r="F4466" s="2078">
        <f t="shared" si="139"/>
        <v>98084</v>
      </c>
      <c r="G4466" s="1529"/>
      <c r="H4466" s="2002">
        <v>4998.67</v>
      </c>
      <c r="I4466" s="2002">
        <v>5279.21</v>
      </c>
      <c r="J4466" s="1992"/>
    </row>
    <row r="4467" spans="2:10" ht="30">
      <c r="B4467" s="1733">
        <v>98085</v>
      </c>
      <c r="C4467" s="2004" t="s">
        <v>7825</v>
      </c>
      <c r="D4467" s="2003" t="s">
        <v>29</v>
      </c>
      <c r="E4467" s="2005">
        <f t="shared" si="138"/>
        <v>7146.05</v>
      </c>
      <c r="F4467" s="2078">
        <f t="shared" si="139"/>
        <v>98085</v>
      </c>
      <c r="G4467" s="1529"/>
      <c r="H4467" s="2005">
        <v>6763.4</v>
      </c>
      <c r="I4467" s="2005">
        <v>7146.05</v>
      </c>
      <c r="J4467" s="1992"/>
    </row>
    <row r="4468" spans="2:10" ht="30">
      <c r="B4468" s="1734">
        <v>98086</v>
      </c>
      <c r="C4468" s="1994" t="s">
        <v>7826</v>
      </c>
      <c r="D4468" s="1993" t="s">
        <v>29</v>
      </c>
      <c r="E4468" s="2002">
        <f t="shared" si="138"/>
        <v>8093.37</v>
      </c>
      <c r="F4468" s="2078">
        <f t="shared" si="139"/>
        <v>98086</v>
      </c>
      <c r="G4468" s="1529"/>
      <c r="H4468" s="2002">
        <v>7660.1</v>
      </c>
      <c r="I4468" s="2002">
        <v>8093.37</v>
      </c>
      <c r="J4468" s="1992"/>
    </row>
    <row r="4469" spans="2:10" ht="30">
      <c r="B4469" s="1733">
        <v>98087</v>
      </c>
      <c r="C4469" s="2004" t="s">
        <v>7827</v>
      </c>
      <c r="D4469" s="2003" t="s">
        <v>29</v>
      </c>
      <c r="E4469" s="2005">
        <f t="shared" si="138"/>
        <v>8690.85</v>
      </c>
      <c r="F4469" s="2078">
        <f t="shared" si="139"/>
        <v>98087</v>
      </c>
      <c r="G4469" s="1529"/>
      <c r="H4469" s="2005">
        <v>8226.99</v>
      </c>
      <c r="I4469" s="2005">
        <v>8690.85</v>
      </c>
      <c r="J4469" s="1992"/>
    </row>
    <row r="4470" spans="2:10" ht="30">
      <c r="B4470" s="1734">
        <v>98088</v>
      </c>
      <c r="C4470" s="1994" t="s">
        <v>7828</v>
      </c>
      <c r="D4470" s="1993" t="s">
        <v>29</v>
      </c>
      <c r="E4470" s="2002">
        <f t="shared" si="138"/>
        <v>2415.8000000000002</v>
      </c>
      <c r="F4470" s="2078">
        <f t="shared" si="139"/>
        <v>98088</v>
      </c>
      <c r="G4470" s="1529"/>
      <c r="H4470" s="2002">
        <v>2290.9299999999998</v>
      </c>
      <c r="I4470" s="2002">
        <v>2415.8000000000002</v>
      </c>
      <c r="J4470" s="1992"/>
    </row>
    <row r="4471" spans="2:10" ht="30">
      <c r="B4471" s="1733">
        <v>98089</v>
      </c>
      <c r="C4471" s="2004" t="s">
        <v>7829</v>
      </c>
      <c r="D4471" s="2003" t="s">
        <v>29</v>
      </c>
      <c r="E4471" s="2005">
        <f t="shared" si="138"/>
        <v>3815.06</v>
      </c>
      <c r="F4471" s="2078">
        <f t="shared" si="139"/>
        <v>98089</v>
      </c>
      <c r="G4471" s="1529"/>
      <c r="H4471" s="2005">
        <v>3616.39</v>
      </c>
      <c r="I4471" s="2005">
        <v>3815.06</v>
      </c>
      <c r="J4471" s="1992"/>
    </row>
    <row r="4472" spans="2:10" ht="30">
      <c r="B4472" s="1734">
        <v>98090</v>
      </c>
      <c r="C4472" s="1994" t="s">
        <v>7830</v>
      </c>
      <c r="D4472" s="1993" t="s">
        <v>29</v>
      </c>
      <c r="E4472" s="2002">
        <f t="shared" si="138"/>
        <v>5984.53</v>
      </c>
      <c r="F4472" s="2078">
        <f t="shared" si="139"/>
        <v>98090</v>
      </c>
      <c r="G4472" s="1529"/>
      <c r="H4472" s="2002">
        <v>5672.18</v>
      </c>
      <c r="I4472" s="2002">
        <v>5984.53</v>
      </c>
      <c r="J4472" s="1992"/>
    </row>
    <row r="4473" spans="2:10" ht="30">
      <c r="B4473" s="1733">
        <v>98091</v>
      </c>
      <c r="C4473" s="2004" t="s">
        <v>7831</v>
      </c>
      <c r="D4473" s="2003" t="s">
        <v>29</v>
      </c>
      <c r="E4473" s="2005">
        <f t="shared" si="138"/>
        <v>7728.67</v>
      </c>
      <c r="F4473" s="2078">
        <f t="shared" si="139"/>
        <v>98091</v>
      </c>
      <c r="G4473" s="1529"/>
      <c r="H4473" s="2005">
        <v>7325.48</v>
      </c>
      <c r="I4473" s="2005">
        <v>7728.67</v>
      </c>
      <c r="J4473" s="1992"/>
    </row>
    <row r="4474" spans="2:10" ht="30">
      <c r="B4474" s="1734">
        <v>98092</v>
      </c>
      <c r="C4474" s="1994" t="s">
        <v>7832</v>
      </c>
      <c r="D4474" s="1993" t="s">
        <v>29</v>
      </c>
      <c r="E4474" s="2002">
        <f t="shared" si="138"/>
        <v>9065.36</v>
      </c>
      <c r="F4474" s="2078">
        <f t="shared" si="139"/>
        <v>98092</v>
      </c>
      <c r="G4474" s="1529"/>
      <c r="H4474" s="2002">
        <v>8591.86</v>
      </c>
      <c r="I4474" s="2002">
        <v>9065.36</v>
      </c>
      <c r="J4474" s="1992"/>
    </row>
    <row r="4475" spans="2:10" ht="30">
      <c r="B4475" s="1733">
        <v>98093</v>
      </c>
      <c r="C4475" s="2004" t="s">
        <v>7833</v>
      </c>
      <c r="D4475" s="2003" t="s">
        <v>29</v>
      </c>
      <c r="E4475" s="2005">
        <f t="shared" si="138"/>
        <v>10697.8</v>
      </c>
      <c r="F4475" s="2078">
        <f t="shared" si="139"/>
        <v>98093</v>
      </c>
      <c r="G4475" s="1529"/>
      <c r="H4475" s="2005">
        <v>10139</v>
      </c>
      <c r="I4475" s="2005">
        <v>10697.8</v>
      </c>
      <c r="J4475" s="1992"/>
    </row>
    <row r="4476" spans="2:10" ht="30">
      <c r="B4476" s="1734">
        <v>98094</v>
      </c>
      <c r="C4476" s="1994" t="s">
        <v>7834</v>
      </c>
      <c r="D4476" s="1993" t="s">
        <v>29</v>
      </c>
      <c r="E4476" s="2002">
        <f t="shared" si="138"/>
        <v>2049.4499999999998</v>
      </c>
      <c r="F4476" s="2078">
        <f t="shared" si="139"/>
        <v>98094</v>
      </c>
      <c r="G4476" s="1529"/>
      <c r="H4476" s="2002">
        <v>1948.18</v>
      </c>
      <c r="I4476" s="2002">
        <v>2049.4499999999998</v>
      </c>
      <c r="J4476" s="1992"/>
    </row>
    <row r="4477" spans="2:10" ht="30">
      <c r="B4477" s="1733">
        <v>98099</v>
      </c>
      <c r="C4477" s="2004" t="s">
        <v>7835</v>
      </c>
      <c r="D4477" s="2003" t="s">
        <v>29</v>
      </c>
      <c r="E4477" s="2005">
        <f t="shared" si="138"/>
        <v>3518.38</v>
      </c>
      <c r="F4477" s="2078">
        <f t="shared" si="139"/>
        <v>98099</v>
      </c>
      <c r="G4477" s="1529"/>
      <c r="H4477" s="2005">
        <v>3343.86</v>
      </c>
      <c r="I4477" s="2005">
        <v>3518.38</v>
      </c>
      <c r="J4477" s="1992"/>
    </row>
    <row r="4478" spans="2:10" ht="30">
      <c r="B4478" s="1734">
        <v>98100</v>
      </c>
      <c r="C4478" s="1994" t="s">
        <v>7836</v>
      </c>
      <c r="D4478" s="1993" t="s">
        <v>29</v>
      </c>
      <c r="E4478" s="2002">
        <f t="shared" si="138"/>
        <v>4586.71</v>
      </c>
      <c r="F4478" s="2078">
        <f t="shared" si="139"/>
        <v>98100</v>
      </c>
      <c r="G4478" s="1529"/>
      <c r="H4478" s="2002">
        <v>4357.91</v>
      </c>
      <c r="I4478" s="2002">
        <v>4586.71</v>
      </c>
      <c r="J4478" s="1992"/>
    </row>
    <row r="4479" spans="2:10" ht="30">
      <c r="B4479" s="1733">
        <v>98101</v>
      </c>
      <c r="C4479" s="2004" t="s">
        <v>7837</v>
      </c>
      <c r="D4479" s="2003" t="s">
        <v>29</v>
      </c>
      <c r="E4479" s="2005">
        <f t="shared" si="138"/>
        <v>6781.69</v>
      </c>
      <c r="F4479" s="2078">
        <f t="shared" si="139"/>
        <v>98101</v>
      </c>
      <c r="G4479" s="1529"/>
      <c r="H4479" s="2005">
        <v>6441.95</v>
      </c>
      <c r="I4479" s="2005">
        <v>6781.69</v>
      </c>
      <c r="J4479" s="1992"/>
    </row>
    <row r="4480" spans="2:10" ht="30">
      <c r="B4480" s="1734">
        <v>98109</v>
      </c>
      <c r="C4480" s="1994" t="s">
        <v>7838</v>
      </c>
      <c r="D4480" s="1993" t="s">
        <v>29</v>
      </c>
      <c r="E4480" s="2002">
        <f t="shared" si="138"/>
        <v>606.64</v>
      </c>
      <c r="F4480" s="2078">
        <f t="shared" si="139"/>
        <v>98109</v>
      </c>
      <c r="G4480" s="1529"/>
      <c r="H4480" s="2002">
        <v>565.83000000000004</v>
      </c>
      <c r="I4480" s="2002">
        <v>606.64</v>
      </c>
      <c r="J4480" s="1992"/>
    </row>
    <row r="4481" spans="2:10">
      <c r="B4481" s="1733">
        <v>98110</v>
      </c>
      <c r="C4481" s="2004" t="s">
        <v>7839</v>
      </c>
      <c r="D4481" s="2003" t="s">
        <v>29</v>
      </c>
      <c r="E4481" s="2005">
        <f t="shared" si="138"/>
        <v>330.08</v>
      </c>
      <c r="F4481" s="2078">
        <f t="shared" si="139"/>
        <v>98110</v>
      </c>
      <c r="G4481" s="1529"/>
      <c r="H4481" s="2005">
        <v>328.72</v>
      </c>
      <c r="I4481" s="2005">
        <v>330.08</v>
      </c>
      <c r="J4481" s="1992"/>
    </row>
    <row r="4482" spans="2:10">
      <c r="B4482" s="1734">
        <v>98111</v>
      </c>
      <c r="C4482" s="1994" t="s">
        <v>7840</v>
      </c>
      <c r="D4482" s="1993" t="s">
        <v>29</v>
      </c>
      <c r="E4482" s="2002">
        <f t="shared" si="138"/>
        <v>18.34</v>
      </c>
      <c r="F4482" s="2078">
        <f t="shared" si="139"/>
        <v>98111</v>
      </c>
      <c r="G4482" s="1529"/>
      <c r="H4482" s="2002">
        <v>17.61</v>
      </c>
      <c r="I4482" s="2002">
        <v>18.34</v>
      </c>
      <c r="J4482" s="1992"/>
    </row>
    <row r="4483" spans="2:10">
      <c r="B4483" s="1733">
        <v>98114</v>
      </c>
      <c r="C4483" s="2004" t="s">
        <v>7841</v>
      </c>
      <c r="D4483" s="2003" t="s">
        <v>29</v>
      </c>
      <c r="E4483" s="2005">
        <f t="shared" ref="E4483:E4546" si="140">IF($K$2=$H$1,H4483,I4483)</f>
        <v>437.83</v>
      </c>
      <c r="F4483" s="2078">
        <f t="shared" ref="F4483:F4546" si="141">IF(LEN($B4483)=7,CONCATENATE(MID($B4483,1,6),"00",RIGHT($B4483,1)),IF(LEN($B4483)=8,CONCATENATE(MID($B4483,1,6),"0",RIGHT($B4483,2)),$B4483))</f>
        <v>98114</v>
      </c>
      <c r="G4483" s="1529"/>
      <c r="H4483" s="2005">
        <v>432.73</v>
      </c>
      <c r="I4483" s="2005">
        <v>437.83</v>
      </c>
      <c r="J4483" s="1992"/>
    </row>
    <row r="4484" spans="2:10">
      <c r="B4484" s="1734">
        <v>98115</v>
      </c>
      <c r="C4484" s="1994" t="s">
        <v>7842</v>
      </c>
      <c r="D4484" s="1993" t="s">
        <v>29</v>
      </c>
      <c r="E4484" s="2002">
        <f t="shared" si="140"/>
        <v>86.62</v>
      </c>
      <c r="F4484" s="2078">
        <f t="shared" si="141"/>
        <v>98115</v>
      </c>
      <c r="G4484" s="1529"/>
      <c r="H4484" s="2002">
        <v>81.63</v>
      </c>
      <c r="I4484" s="2002">
        <v>86.62</v>
      </c>
      <c r="J4484" s="1992"/>
    </row>
    <row r="4485" spans="2:10" ht="30">
      <c r="B4485" s="1733">
        <v>89957</v>
      </c>
      <c r="C4485" s="2004" t="s">
        <v>4427</v>
      </c>
      <c r="D4485" s="2003" t="s">
        <v>29</v>
      </c>
      <c r="E4485" s="2005">
        <f t="shared" si="140"/>
        <v>105.04</v>
      </c>
      <c r="F4485" s="2078">
        <f t="shared" si="141"/>
        <v>89957</v>
      </c>
      <c r="G4485" s="1529"/>
      <c r="H4485" s="2005">
        <v>96.18</v>
      </c>
      <c r="I4485" s="2005">
        <v>105.04</v>
      </c>
      <c r="J4485" s="1992"/>
    </row>
    <row r="4486" spans="2:10" ht="30">
      <c r="B4486" s="1734">
        <v>89959</v>
      </c>
      <c r="C4486" s="1994" t="s">
        <v>4428</v>
      </c>
      <c r="D4486" s="1993" t="s">
        <v>29</v>
      </c>
      <c r="E4486" s="2002">
        <f t="shared" si="140"/>
        <v>175.47</v>
      </c>
      <c r="F4486" s="2078">
        <f t="shared" si="141"/>
        <v>89959</v>
      </c>
      <c r="G4486" s="1529"/>
      <c r="H4486" s="2002">
        <v>164.81</v>
      </c>
      <c r="I4486" s="2002">
        <v>175.47</v>
      </c>
      <c r="J4486" s="1992"/>
    </row>
    <row r="4487" spans="2:10">
      <c r="B4487" s="1733">
        <v>40729</v>
      </c>
      <c r="C4487" s="2004" t="s">
        <v>4429</v>
      </c>
      <c r="D4487" s="2003" t="s">
        <v>29</v>
      </c>
      <c r="E4487" s="2005">
        <f t="shared" si="140"/>
        <v>185.25</v>
      </c>
      <c r="F4487" s="2078">
        <f t="shared" si="141"/>
        <v>40729</v>
      </c>
      <c r="G4487" s="1529"/>
      <c r="H4487" s="2005">
        <v>182.41</v>
      </c>
      <c r="I4487" s="2005">
        <v>185.25</v>
      </c>
      <c r="J4487" s="1992"/>
    </row>
    <row r="4488" spans="2:10">
      <c r="B4488" s="1734" t="s">
        <v>5818</v>
      </c>
      <c r="C4488" s="1994" t="s">
        <v>311</v>
      </c>
      <c r="D4488" s="1993" t="s">
        <v>29</v>
      </c>
      <c r="E4488" s="2002">
        <f t="shared" si="140"/>
        <v>51.93</v>
      </c>
      <c r="F4488" s="2078" t="str">
        <f t="shared" si="141"/>
        <v>73795/001</v>
      </c>
      <c r="G4488" s="1529"/>
      <c r="H4488" s="2002">
        <v>49.77</v>
      </c>
      <c r="I4488" s="2002">
        <v>51.93</v>
      </c>
      <c r="J4488" s="1992"/>
    </row>
    <row r="4489" spans="2:10">
      <c r="B4489" s="1733" t="s">
        <v>5819</v>
      </c>
      <c r="C4489" s="2004" t="s">
        <v>312</v>
      </c>
      <c r="D4489" s="2003" t="s">
        <v>29</v>
      </c>
      <c r="E4489" s="2005">
        <f t="shared" si="140"/>
        <v>54.81</v>
      </c>
      <c r="F4489" s="2078" t="str">
        <f t="shared" si="141"/>
        <v>73795/002</v>
      </c>
      <c r="G4489" s="1529"/>
      <c r="H4489" s="2005">
        <v>52.65</v>
      </c>
      <c r="I4489" s="2005">
        <v>54.81</v>
      </c>
      <c r="J4489" s="1992"/>
    </row>
    <row r="4490" spans="2:10">
      <c r="B4490" s="1734" t="s">
        <v>5820</v>
      </c>
      <c r="C4490" s="1994" t="s">
        <v>4430</v>
      </c>
      <c r="D4490" s="1993" t="s">
        <v>29</v>
      </c>
      <c r="E4490" s="2002">
        <f t="shared" si="140"/>
        <v>71.489999999999995</v>
      </c>
      <c r="F4490" s="2078" t="str">
        <f t="shared" si="141"/>
        <v>73795/003</v>
      </c>
      <c r="G4490" s="1529"/>
      <c r="H4490" s="2002">
        <v>69.33</v>
      </c>
      <c r="I4490" s="2002">
        <v>71.489999999999995</v>
      </c>
      <c r="J4490" s="1992"/>
    </row>
    <row r="4491" spans="2:10">
      <c r="B4491" s="1733" t="s">
        <v>5821</v>
      </c>
      <c r="C4491" s="2004" t="s">
        <v>4431</v>
      </c>
      <c r="D4491" s="2003" t="s">
        <v>29</v>
      </c>
      <c r="E4491" s="2005">
        <f t="shared" si="140"/>
        <v>82.75</v>
      </c>
      <c r="F4491" s="2078" t="str">
        <f t="shared" si="141"/>
        <v>73795/004</v>
      </c>
      <c r="G4491" s="1529"/>
      <c r="H4491" s="2005">
        <v>80.23</v>
      </c>
      <c r="I4491" s="2005">
        <v>82.75</v>
      </c>
      <c r="J4491" s="1992"/>
    </row>
    <row r="4492" spans="2:10">
      <c r="B4492" s="1734" t="s">
        <v>6153</v>
      </c>
      <c r="C4492" s="1994" t="s">
        <v>313</v>
      </c>
      <c r="D4492" s="1993" t="s">
        <v>29</v>
      </c>
      <c r="E4492" s="2002">
        <f t="shared" si="140"/>
        <v>109.01</v>
      </c>
      <c r="F4492" s="2078" t="str">
        <f t="shared" si="141"/>
        <v>73795/005</v>
      </c>
      <c r="G4492" s="1529"/>
      <c r="H4492" s="2002">
        <v>106.49</v>
      </c>
      <c r="I4492" s="2002">
        <v>109.01</v>
      </c>
      <c r="J4492" s="1992"/>
    </row>
    <row r="4493" spans="2:10">
      <c r="B4493" s="1733" t="s">
        <v>5822</v>
      </c>
      <c r="C4493" s="2004" t="s">
        <v>314</v>
      </c>
      <c r="D4493" s="2003" t="s">
        <v>29</v>
      </c>
      <c r="E4493" s="2005">
        <f t="shared" si="140"/>
        <v>211.93</v>
      </c>
      <c r="F4493" s="2078" t="str">
        <f t="shared" si="141"/>
        <v>73795/006</v>
      </c>
      <c r="G4493" s="1529"/>
      <c r="H4493" s="2005">
        <v>209.05</v>
      </c>
      <c r="I4493" s="2005">
        <v>211.93</v>
      </c>
      <c r="J4493" s="1992"/>
    </row>
    <row r="4494" spans="2:10">
      <c r="B4494" s="1734" t="s">
        <v>5823</v>
      </c>
      <c r="C4494" s="1994" t="s">
        <v>315</v>
      </c>
      <c r="D4494" s="1993" t="s">
        <v>29</v>
      </c>
      <c r="E4494" s="2002">
        <f t="shared" si="140"/>
        <v>353.35</v>
      </c>
      <c r="F4494" s="2078" t="str">
        <f t="shared" si="141"/>
        <v>73795/007</v>
      </c>
      <c r="G4494" s="1529"/>
      <c r="H4494" s="2002">
        <v>349.75</v>
      </c>
      <c r="I4494" s="2002">
        <v>353.35</v>
      </c>
      <c r="J4494" s="1992"/>
    </row>
    <row r="4495" spans="2:10">
      <c r="B4495" s="1733" t="s">
        <v>5824</v>
      </c>
      <c r="C4495" s="2004" t="s">
        <v>4432</v>
      </c>
      <c r="D4495" s="2003" t="s">
        <v>29</v>
      </c>
      <c r="E4495" s="2005">
        <f t="shared" si="140"/>
        <v>68.87</v>
      </c>
      <c r="F4495" s="2078" t="str">
        <f t="shared" si="141"/>
        <v>73795/008</v>
      </c>
      <c r="G4495" s="1529"/>
      <c r="H4495" s="2005">
        <v>66.709999999999994</v>
      </c>
      <c r="I4495" s="2005">
        <v>68.87</v>
      </c>
      <c r="J4495" s="1992"/>
    </row>
    <row r="4496" spans="2:10">
      <c r="B4496" s="1734" t="s">
        <v>5825</v>
      </c>
      <c r="C4496" s="1994" t="s">
        <v>4433</v>
      </c>
      <c r="D4496" s="1993" t="s">
        <v>29</v>
      </c>
      <c r="E4496" s="2002">
        <f t="shared" si="140"/>
        <v>85.99</v>
      </c>
      <c r="F4496" s="2078" t="str">
        <f t="shared" si="141"/>
        <v>73795/009</v>
      </c>
      <c r="G4496" s="1529"/>
      <c r="H4496" s="2002">
        <v>83.83</v>
      </c>
      <c r="I4496" s="2002">
        <v>85.99</v>
      </c>
      <c r="J4496" s="1992"/>
    </row>
    <row r="4497" spans="2:10">
      <c r="B4497" s="1733" t="s">
        <v>5826</v>
      </c>
      <c r="C4497" s="2004" t="s">
        <v>4434</v>
      </c>
      <c r="D4497" s="2003" t="s">
        <v>29</v>
      </c>
      <c r="E4497" s="2005">
        <f t="shared" si="140"/>
        <v>117.92</v>
      </c>
      <c r="F4497" s="2078" t="str">
        <f t="shared" si="141"/>
        <v>73795/010</v>
      </c>
      <c r="G4497" s="1529"/>
      <c r="H4497" s="2005">
        <v>115.76</v>
      </c>
      <c r="I4497" s="2005">
        <v>117.92</v>
      </c>
      <c r="J4497" s="1992"/>
    </row>
    <row r="4498" spans="2:10">
      <c r="B4498" s="1734" t="s">
        <v>5827</v>
      </c>
      <c r="C4498" s="1994" t="s">
        <v>4435</v>
      </c>
      <c r="D4498" s="1993" t="s">
        <v>29</v>
      </c>
      <c r="E4498" s="2002">
        <f t="shared" si="140"/>
        <v>132.91999999999999</v>
      </c>
      <c r="F4498" s="2078" t="str">
        <f t="shared" si="141"/>
        <v>73795/011</v>
      </c>
      <c r="G4498" s="1529"/>
      <c r="H4498" s="2002">
        <v>130.4</v>
      </c>
      <c r="I4498" s="2002">
        <v>132.91999999999999</v>
      </c>
      <c r="J4498" s="1992"/>
    </row>
    <row r="4499" spans="2:10">
      <c r="B4499" s="1733" t="s">
        <v>5828</v>
      </c>
      <c r="C4499" s="2004" t="s">
        <v>316</v>
      </c>
      <c r="D4499" s="2003" t="s">
        <v>29</v>
      </c>
      <c r="E4499" s="2005">
        <f t="shared" si="140"/>
        <v>176.1</v>
      </c>
      <c r="F4499" s="2078" t="str">
        <f t="shared" si="141"/>
        <v>73795/012</v>
      </c>
      <c r="G4499" s="1529"/>
      <c r="H4499" s="2005">
        <v>173.58</v>
      </c>
      <c r="I4499" s="2005">
        <v>176.1</v>
      </c>
      <c r="J4499" s="1992"/>
    </row>
    <row r="4500" spans="2:10">
      <c r="B4500" s="1734" t="s">
        <v>5829</v>
      </c>
      <c r="C4500" s="1994" t="s">
        <v>4436</v>
      </c>
      <c r="D4500" s="1993" t="s">
        <v>29</v>
      </c>
      <c r="E4500" s="2002">
        <f t="shared" si="140"/>
        <v>253.23</v>
      </c>
      <c r="F4500" s="2078" t="str">
        <f t="shared" si="141"/>
        <v>73795/013</v>
      </c>
      <c r="G4500" s="1529"/>
      <c r="H4500" s="2002">
        <v>250.35</v>
      </c>
      <c r="I4500" s="2002">
        <v>253.23</v>
      </c>
      <c r="J4500" s="1992"/>
    </row>
    <row r="4501" spans="2:10">
      <c r="B4501" s="1733" t="s">
        <v>5830</v>
      </c>
      <c r="C4501" s="2004" t="s">
        <v>317</v>
      </c>
      <c r="D4501" s="2003" t="s">
        <v>29</v>
      </c>
      <c r="E4501" s="2005">
        <f t="shared" si="140"/>
        <v>326.72000000000003</v>
      </c>
      <c r="F4501" s="2078" t="str">
        <f t="shared" si="141"/>
        <v>73795/014</v>
      </c>
      <c r="G4501" s="1529"/>
      <c r="H4501" s="2005">
        <v>323.83999999999997</v>
      </c>
      <c r="I4501" s="2005">
        <v>326.72000000000003</v>
      </c>
      <c r="J4501" s="1992"/>
    </row>
    <row r="4502" spans="2:10">
      <c r="B4502" s="1734" t="s">
        <v>5831</v>
      </c>
      <c r="C4502" s="1994" t="s">
        <v>4437</v>
      </c>
      <c r="D4502" s="1993" t="s">
        <v>29</v>
      </c>
      <c r="E4502" s="2002">
        <f t="shared" si="140"/>
        <v>497.77</v>
      </c>
      <c r="F4502" s="2078" t="str">
        <f t="shared" si="141"/>
        <v>73795/015</v>
      </c>
      <c r="G4502" s="1529"/>
      <c r="H4502" s="2002">
        <v>494.17</v>
      </c>
      <c r="I4502" s="2002">
        <v>497.77</v>
      </c>
      <c r="J4502" s="1992"/>
    </row>
    <row r="4503" spans="2:10">
      <c r="B4503" s="1733" t="s">
        <v>5832</v>
      </c>
      <c r="C4503" s="2004" t="s">
        <v>318</v>
      </c>
      <c r="D4503" s="2003" t="s">
        <v>29</v>
      </c>
      <c r="E4503" s="2005">
        <f t="shared" si="140"/>
        <v>51.21</v>
      </c>
      <c r="F4503" s="2078" t="str">
        <f t="shared" si="141"/>
        <v>73796/001</v>
      </c>
      <c r="G4503" s="1529"/>
      <c r="H4503" s="2005">
        <v>49.05</v>
      </c>
      <c r="I4503" s="2005">
        <v>51.21</v>
      </c>
      <c r="J4503" s="1992"/>
    </row>
    <row r="4504" spans="2:10">
      <c r="B4504" s="1734" t="s">
        <v>5833</v>
      </c>
      <c r="C4504" s="1994" t="s">
        <v>319</v>
      </c>
      <c r="D4504" s="1993" t="s">
        <v>29</v>
      </c>
      <c r="E4504" s="2002">
        <f t="shared" si="140"/>
        <v>54.41</v>
      </c>
      <c r="F4504" s="2078" t="str">
        <f t="shared" si="141"/>
        <v>73796/002</v>
      </c>
      <c r="G4504" s="1529"/>
      <c r="H4504" s="2002">
        <v>52.25</v>
      </c>
      <c r="I4504" s="2002">
        <v>54.41</v>
      </c>
      <c r="J4504" s="1992"/>
    </row>
    <row r="4505" spans="2:10">
      <c r="B4505" s="1733" t="s">
        <v>5834</v>
      </c>
      <c r="C4505" s="2004" t="s">
        <v>320</v>
      </c>
      <c r="D4505" s="2003" t="s">
        <v>29</v>
      </c>
      <c r="E4505" s="2005">
        <f t="shared" si="140"/>
        <v>80.930000000000007</v>
      </c>
      <c r="F4505" s="2078" t="str">
        <f t="shared" si="141"/>
        <v>73796/003</v>
      </c>
      <c r="G4505" s="1529"/>
      <c r="H4505" s="2005">
        <v>78.41</v>
      </c>
      <c r="I4505" s="2005">
        <v>80.930000000000007</v>
      </c>
      <c r="J4505" s="1992"/>
    </row>
    <row r="4506" spans="2:10">
      <c r="B4506" s="1734" t="s">
        <v>5835</v>
      </c>
      <c r="C4506" s="1994" t="s">
        <v>321</v>
      </c>
      <c r="D4506" s="1993" t="s">
        <v>29</v>
      </c>
      <c r="E4506" s="2002">
        <f t="shared" si="140"/>
        <v>109.55</v>
      </c>
      <c r="F4506" s="2078" t="str">
        <f t="shared" si="141"/>
        <v>73796/004</v>
      </c>
      <c r="G4506" s="1529"/>
      <c r="H4506" s="2002">
        <v>107.03</v>
      </c>
      <c r="I4506" s="2002">
        <v>109.55</v>
      </c>
      <c r="J4506" s="1992"/>
    </row>
    <row r="4507" spans="2:10">
      <c r="B4507" s="1733" t="s">
        <v>5836</v>
      </c>
      <c r="C4507" s="2004" t="s">
        <v>322</v>
      </c>
      <c r="D4507" s="2003" t="s">
        <v>29</v>
      </c>
      <c r="E4507" s="2005">
        <f t="shared" si="140"/>
        <v>187.96</v>
      </c>
      <c r="F4507" s="2078" t="str">
        <f t="shared" si="141"/>
        <v>73796/005</v>
      </c>
      <c r="G4507" s="1529"/>
      <c r="H4507" s="2005">
        <v>185.08</v>
      </c>
      <c r="I4507" s="2005">
        <v>187.96</v>
      </c>
      <c r="J4507" s="1992"/>
    </row>
    <row r="4508" spans="2:10">
      <c r="B4508" s="1734" t="s">
        <v>5837</v>
      </c>
      <c r="C4508" s="1994" t="s">
        <v>323</v>
      </c>
      <c r="D4508" s="1993" t="s">
        <v>29</v>
      </c>
      <c r="E4508" s="2002">
        <f t="shared" si="140"/>
        <v>235.03</v>
      </c>
      <c r="F4508" s="2078" t="str">
        <f t="shared" si="141"/>
        <v>73796/006</v>
      </c>
      <c r="G4508" s="1529"/>
      <c r="H4508" s="2002">
        <v>232.15</v>
      </c>
      <c r="I4508" s="2002">
        <v>235.03</v>
      </c>
      <c r="J4508" s="1992"/>
    </row>
    <row r="4509" spans="2:10">
      <c r="B4509" s="1733" t="s">
        <v>5838</v>
      </c>
      <c r="C4509" s="2004" t="s">
        <v>324</v>
      </c>
      <c r="D4509" s="2003" t="s">
        <v>29</v>
      </c>
      <c r="E4509" s="2005">
        <f t="shared" si="140"/>
        <v>398.42</v>
      </c>
      <c r="F4509" s="2078" t="str">
        <f t="shared" si="141"/>
        <v>73796/007</v>
      </c>
      <c r="G4509" s="1529"/>
      <c r="H4509" s="2005">
        <v>394.82</v>
      </c>
      <c r="I4509" s="2005">
        <v>398.42</v>
      </c>
      <c r="J4509" s="1992"/>
    </row>
    <row r="4510" spans="2:10">
      <c r="B4510" s="1734" t="s">
        <v>5839</v>
      </c>
      <c r="C4510" s="1994" t="s">
        <v>325</v>
      </c>
      <c r="D4510" s="1993" t="s">
        <v>29</v>
      </c>
      <c r="E4510" s="2002">
        <f t="shared" si="140"/>
        <v>62.49</v>
      </c>
      <c r="F4510" s="2078" t="str">
        <f t="shared" si="141"/>
        <v>73870/004</v>
      </c>
      <c r="G4510" s="1529"/>
      <c r="H4510" s="2002">
        <v>60.33</v>
      </c>
      <c r="I4510" s="2002">
        <v>62.49</v>
      </c>
      <c r="J4510" s="1992"/>
    </row>
    <row r="4511" spans="2:10">
      <c r="B4511" s="1733" t="s">
        <v>5840</v>
      </c>
      <c r="C4511" s="2004" t="s">
        <v>1050</v>
      </c>
      <c r="D4511" s="2003" t="s">
        <v>29</v>
      </c>
      <c r="E4511" s="2005">
        <f t="shared" si="140"/>
        <v>164.75</v>
      </c>
      <c r="F4511" s="2078" t="str">
        <f t="shared" si="141"/>
        <v>74091/001</v>
      </c>
      <c r="G4511" s="1529"/>
      <c r="H4511" s="2005">
        <v>161.88</v>
      </c>
      <c r="I4511" s="2005">
        <v>164.75</v>
      </c>
      <c r="J4511" s="1992"/>
    </row>
    <row r="4512" spans="2:10">
      <c r="B4512" s="1734" t="s">
        <v>5841</v>
      </c>
      <c r="C4512" s="1994" t="s">
        <v>326</v>
      </c>
      <c r="D4512" s="1993" t="s">
        <v>29</v>
      </c>
      <c r="E4512" s="2002">
        <f t="shared" si="140"/>
        <v>73.34</v>
      </c>
      <c r="F4512" s="2078" t="str">
        <f t="shared" si="141"/>
        <v>74093/001</v>
      </c>
      <c r="G4512" s="1529"/>
      <c r="H4512" s="2002">
        <v>71.37</v>
      </c>
      <c r="I4512" s="2002">
        <v>73.34</v>
      </c>
      <c r="J4512" s="1992"/>
    </row>
    <row r="4513" spans="2:10" ht="30">
      <c r="B4513" s="1733" t="s">
        <v>5842</v>
      </c>
      <c r="C4513" s="2004" t="s">
        <v>4438</v>
      </c>
      <c r="D4513" s="2003" t="s">
        <v>29</v>
      </c>
      <c r="E4513" s="2005">
        <f t="shared" si="140"/>
        <v>232.21</v>
      </c>
      <c r="F4513" s="2078" t="str">
        <f t="shared" si="141"/>
        <v>74169/001</v>
      </c>
      <c r="G4513" s="1529"/>
      <c r="H4513" s="2005">
        <v>225.6</v>
      </c>
      <c r="I4513" s="2005">
        <v>232.21</v>
      </c>
      <c r="J4513" s="1992"/>
    </row>
    <row r="4514" spans="2:10">
      <c r="B4514" s="1734">
        <v>85117</v>
      </c>
      <c r="C4514" s="1994" t="s">
        <v>1051</v>
      </c>
      <c r="D4514" s="1993" t="s">
        <v>29</v>
      </c>
      <c r="E4514" s="2002">
        <f t="shared" si="140"/>
        <v>34.6</v>
      </c>
      <c r="F4514" s="2078">
        <f t="shared" si="141"/>
        <v>85117</v>
      </c>
      <c r="G4514" s="1529"/>
      <c r="H4514" s="2002">
        <v>34.03</v>
      </c>
      <c r="I4514" s="2002">
        <v>34.6</v>
      </c>
      <c r="J4514" s="1992"/>
    </row>
    <row r="4515" spans="2:10">
      <c r="B4515" s="1733">
        <v>89349</v>
      </c>
      <c r="C4515" s="2004" t="s">
        <v>4439</v>
      </c>
      <c r="D4515" s="2003" t="s">
        <v>29</v>
      </c>
      <c r="E4515" s="2005">
        <f t="shared" si="140"/>
        <v>15.53</v>
      </c>
      <c r="F4515" s="2078">
        <f t="shared" si="141"/>
        <v>89349</v>
      </c>
      <c r="G4515" s="1529"/>
      <c r="H4515" s="2005">
        <v>14.82</v>
      </c>
      <c r="I4515" s="2005">
        <v>15.53</v>
      </c>
      <c r="J4515" s="1992"/>
    </row>
    <row r="4516" spans="2:10">
      <c r="B4516" s="1734">
        <v>89351</v>
      </c>
      <c r="C4516" s="1994" t="s">
        <v>4440</v>
      </c>
      <c r="D4516" s="1993" t="s">
        <v>29</v>
      </c>
      <c r="E4516" s="2002">
        <f t="shared" si="140"/>
        <v>17.13</v>
      </c>
      <c r="F4516" s="2078">
        <f t="shared" si="141"/>
        <v>89351</v>
      </c>
      <c r="G4516" s="1529"/>
      <c r="H4516" s="2002">
        <v>16.420000000000002</v>
      </c>
      <c r="I4516" s="2002">
        <v>17.13</v>
      </c>
      <c r="J4516" s="1992"/>
    </row>
    <row r="4517" spans="2:10">
      <c r="B4517" s="1733">
        <v>89352</v>
      </c>
      <c r="C4517" s="2004" t="s">
        <v>1052</v>
      </c>
      <c r="D4517" s="2003" t="s">
        <v>29</v>
      </c>
      <c r="E4517" s="2005">
        <f t="shared" si="140"/>
        <v>18.920000000000002</v>
      </c>
      <c r="F4517" s="2078">
        <f t="shared" si="141"/>
        <v>89352</v>
      </c>
      <c r="G4517" s="1529"/>
      <c r="H4517" s="2005">
        <v>18.21</v>
      </c>
      <c r="I4517" s="2005">
        <v>18.920000000000002</v>
      </c>
      <c r="J4517" s="1992"/>
    </row>
    <row r="4518" spans="2:10">
      <c r="B4518" s="1734">
        <v>89353</v>
      </c>
      <c r="C4518" s="1994" t="s">
        <v>1053</v>
      </c>
      <c r="D4518" s="1993" t="s">
        <v>29</v>
      </c>
      <c r="E4518" s="2002">
        <f t="shared" si="140"/>
        <v>19.559999999999999</v>
      </c>
      <c r="F4518" s="2078">
        <f t="shared" si="141"/>
        <v>89353</v>
      </c>
      <c r="G4518" s="1529"/>
      <c r="H4518" s="2002">
        <v>18.850000000000001</v>
      </c>
      <c r="I4518" s="2002">
        <v>19.559999999999999</v>
      </c>
      <c r="J4518" s="1992"/>
    </row>
    <row r="4519" spans="2:10" ht="30">
      <c r="B4519" s="1733">
        <v>89354</v>
      </c>
      <c r="C4519" s="2004" t="s">
        <v>1626</v>
      </c>
      <c r="D4519" s="2003" t="s">
        <v>29</v>
      </c>
      <c r="E4519" s="2005">
        <f t="shared" si="140"/>
        <v>249.94</v>
      </c>
      <c r="F4519" s="2078">
        <f t="shared" si="141"/>
        <v>89354</v>
      </c>
      <c r="G4519" s="1529"/>
      <c r="H4519" s="2005">
        <v>248.51</v>
      </c>
      <c r="I4519" s="2005">
        <v>249.94</v>
      </c>
      <c r="J4519" s="1992"/>
    </row>
    <row r="4520" spans="2:10" ht="30">
      <c r="B4520" s="1734">
        <v>89969</v>
      </c>
      <c r="C4520" s="1994" t="s">
        <v>4441</v>
      </c>
      <c r="D4520" s="1993" t="s">
        <v>29</v>
      </c>
      <c r="E4520" s="2002">
        <f t="shared" si="140"/>
        <v>26.37</v>
      </c>
      <c r="F4520" s="2078">
        <f t="shared" si="141"/>
        <v>89969</v>
      </c>
      <c r="G4520" s="1529"/>
      <c r="H4520" s="2002">
        <v>25.17</v>
      </c>
      <c r="I4520" s="2002">
        <v>26.37</v>
      </c>
      <c r="J4520" s="1992"/>
    </row>
    <row r="4521" spans="2:10" ht="30">
      <c r="B4521" s="1733">
        <v>89970</v>
      </c>
      <c r="C4521" s="2004" t="s">
        <v>4442</v>
      </c>
      <c r="D4521" s="2003" t="s">
        <v>29</v>
      </c>
      <c r="E4521" s="2005">
        <f t="shared" si="140"/>
        <v>27.78</v>
      </c>
      <c r="F4521" s="2078">
        <f t="shared" si="141"/>
        <v>89970</v>
      </c>
      <c r="G4521" s="1529"/>
      <c r="H4521" s="2005">
        <v>26.35</v>
      </c>
      <c r="I4521" s="2005">
        <v>27.78</v>
      </c>
      <c r="J4521" s="1992"/>
    </row>
    <row r="4522" spans="2:10" ht="30">
      <c r="B4522" s="1734">
        <v>89971</v>
      </c>
      <c r="C4522" s="1994" t="s">
        <v>4443</v>
      </c>
      <c r="D4522" s="1993" t="s">
        <v>29</v>
      </c>
      <c r="E4522" s="2002">
        <f t="shared" si="140"/>
        <v>27.82</v>
      </c>
      <c r="F4522" s="2078">
        <f t="shared" si="141"/>
        <v>89971</v>
      </c>
      <c r="G4522" s="1529"/>
      <c r="H4522" s="2002">
        <v>26.49</v>
      </c>
      <c r="I4522" s="2002">
        <v>27.82</v>
      </c>
      <c r="J4522" s="1992"/>
    </row>
    <row r="4523" spans="2:10" ht="30">
      <c r="B4523" s="1733">
        <v>89972</v>
      </c>
      <c r="C4523" s="2004" t="s">
        <v>4444</v>
      </c>
      <c r="D4523" s="2003" t="s">
        <v>29</v>
      </c>
      <c r="E4523" s="2005">
        <f t="shared" si="140"/>
        <v>29.96</v>
      </c>
      <c r="F4523" s="2078">
        <f t="shared" si="141"/>
        <v>89972</v>
      </c>
      <c r="G4523" s="1529"/>
      <c r="H4523" s="2005">
        <v>28.53</v>
      </c>
      <c r="I4523" s="2005">
        <v>29.96</v>
      </c>
      <c r="J4523" s="1992"/>
    </row>
    <row r="4524" spans="2:10" ht="30">
      <c r="B4524" s="1734">
        <v>89973</v>
      </c>
      <c r="C4524" s="1994" t="s">
        <v>4445</v>
      </c>
      <c r="D4524" s="1993" t="s">
        <v>29</v>
      </c>
      <c r="E4524" s="2002">
        <f t="shared" si="140"/>
        <v>418.74</v>
      </c>
      <c r="F4524" s="2078">
        <f t="shared" si="141"/>
        <v>89973</v>
      </c>
      <c r="G4524" s="1529"/>
      <c r="H4524" s="2002">
        <v>412.72</v>
      </c>
      <c r="I4524" s="2002">
        <v>418.74</v>
      </c>
      <c r="J4524" s="1992"/>
    </row>
    <row r="4525" spans="2:10" ht="30">
      <c r="B4525" s="1733">
        <v>89974</v>
      </c>
      <c r="C4525" s="2004" t="s">
        <v>4446</v>
      </c>
      <c r="D4525" s="2003" t="s">
        <v>29</v>
      </c>
      <c r="E4525" s="2005">
        <f t="shared" si="140"/>
        <v>218.14</v>
      </c>
      <c r="F4525" s="2078">
        <f t="shared" si="141"/>
        <v>89974</v>
      </c>
      <c r="G4525" s="1529"/>
      <c r="H4525" s="2005">
        <v>211.8</v>
      </c>
      <c r="I4525" s="2005">
        <v>218.14</v>
      </c>
      <c r="J4525" s="1992"/>
    </row>
    <row r="4526" spans="2:10" ht="30">
      <c r="B4526" s="1734">
        <v>89984</v>
      </c>
      <c r="C4526" s="1994" t="s">
        <v>4447</v>
      </c>
      <c r="D4526" s="1993" t="s">
        <v>29</v>
      </c>
      <c r="E4526" s="2002">
        <f t="shared" si="140"/>
        <v>37.1</v>
      </c>
      <c r="F4526" s="2078">
        <f t="shared" si="141"/>
        <v>89984</v>
      </c>
      <c r="G4526" s="1529"/>
      <c r="H4526" s="2002">
        <v>36.130000000000003</v>
      </c>
      <c r="I4526" s="2002">
        <v>37.1</v>
      </c>
      <c r="J4526" s="1992"/>
    </row>
    <row r="4527" spans="2:10" ht="30">
      <c r="B4527" s="1733">
        <v>89985</v>
      </c>
      <c r="C4527" s="2004" t="s">
        <v>4448</v>
      </c>
      <c r="D4527" s="2003" t="s">
        <v>29</v>
      </c>
      <c r="E4527" s="2005">
        <f t="shared" si="140"/>
        <v>38.020000000000003</v>
      </c>
      <c r="F4527" s="2078">
        <f t="shared" si="141"/>
        <v>89985</v>
      </c>
      <c r="G4527" s="1529"/>
      <c r="H4527" s="2005">
        <v>37.049999999999997</v>
      </c>
      <c r="I4527" s="2005">
        <v>38.020000000000003</v>
      </c>
      <c r="J4527" s="1992"/>
    </row>
    <row r="4528" spans="2:10" ht="30">
      <c r="B4528" s="1734">
        <v>89986</v>
      </c>
      <c r="C4528" s="1994" t="s">
        <v>4449</v>
      </c>
      <c r="D4528" s="1993" t="s">
        <v>29</v>
      </c>
      <c r="E4528" s="2002">
        <f t="shared" si="140"/>
        <v>36.32</v>
      </c>
      <c r="F4528" s="2078">
        <f t="shared" si="141"/>
        <v>89986</v>
      </c>
      <c r="G4528" s="1529"/>
      <c r="H4528" s="2002">
        <v>35.35</v>
      </c>
      <c r="I4528" s="2002">
        <v>36.32</v>
      </c>
      <c r="J4528" s="1992"/>
    </row>
    <row r="4529" spans="2:10" ht="30">
      <c r="B4529" s="1733">
        <v>89987</v>
      </c>
      <c r="C4529" s="2004" t="s">
        <v>4450</v>
      </c>
      <c r="D4529" s="2003" t="s">
        <v>29</v>
      </c>
      <c r="E4529" s="2005">
        <f t="shared" si="140"/>
        <v>39.729999999999997</v>
      </c>
      <c r="F4529" s="2078">
        <f t="shared" si="141"/>
        <v>89987</v>
      </c>
      <c r="G4529" s="1529"/>
      <c r="H4529" s="2005">
        <v>38.76</v>
      </c>
      <c r="I4529" s="2005">
        <v>39.729999999999997</v>
      </c>
      <c r="J4529" s="1992"/>
    </row>
    <row r="4530" spans="2:10">
      <c r="B4530" s="1734">
        <v>90371</v>
      </c>
      <c r="C4530" s="1994" t="s">
        <v>4451</v>
      </c>
      <c r="D4530" s="1993" t="s">
        <v>29</v>
      </c>
      <c r="E4530" s="2002">
        <f t="shared" si="140"/>
        <v>24</v>
      </c>
      <c r="F4530" s="2078">
        <f t="shared" si="141"/>
        <v>90371</v>
      </c>
      <c r="G4530" s="1529"/>
      <c r="H4530" s="2002">
        <v>23.29</v>
      </c>
      <c r="I4530" s="2002">
        <v>24</v>
      </c>
      <c r="J4530" s="1992"/>
    </row>
    <row r="4531" spans="2:10" ht="30">
      <c r="B4531" s="1733">
        <v>94489</v>
      </c>
      <c r="C4531" s="2004" t="s">
        <v>4452</v>
      </c>
      <c r="D4531" s="2003" t="s">
        <v>29</v>
      </c>
      <c r="E4531" s="2005">
        <f t="shared" si="140"/>
        <v>20.49</v>
      </c>
      <c r="F4531" s="2078">
        <f t="shared" si="141"/>
        <v>94489</v>
      </c>
      <c r="G4531" s="1529"/>
      <c r="H4531" s="2005">
        <v>20.3</v>
      </c>
      <c r="I4531" s="2005">
        <v>20.49</v>
      </c>
      <c r="J4531" s="1992"/>
    </row>
    <row r="4532" spans="2:10" ht="30">
      <c r="B4532" s="1734">
        <v>94490</v>
      </c>
      <c r="C4532" s="1994" t="s">
        <v>4453</v>
      </c>
      <c r="D4532" s="1993" t="s">
        <v>29</v>
      </c>
      <c r="E4532" s="2002">
        <f t="shared" si="140"/>
        <v>34.229999999999997</v>
      </c>
      <c r="F4532" s="2078">
        <f t="shared" si="141"/>
        <v>94490</v>
      </c>
      <c r="G4532" s="1529"/>
      <c r="H4532" s="2002">
        <v>33.659999999999997</v>
      </c>
      <c r="I4532" s="2002">
        <v>34.229999999999997</v>
      </c>
      <c r="J4532" s="1992"/>
    </row>
    <row r="4533" spans="2:10" ht="30">
      <c r="B4533" s="1733">
        <v>94491</v>
      </c>
      <c r="C4533" s="2004" t="s">
        <v>4454</v>
      </c>
      <c r="D4533" s="2003" t="s">
        <v>29</v>
      </c>
      <c r="E4533" s="2005">
        <f t="shared" si="140"/>
        <v>47.13</v>
      </c>
      <c r="F4533" s="2078">
        <f t="shared" si="141"/>
        <v>94491</v>
      </c>
      <c r="G4533" s="1529"/>
      <c r="H4533" s="2005">
        <v>46.31</v>
      </c>
      <c r="I4533" s="2005">
        <v>47.13</v>
      </c>
      <c r="J4533" s="1992"/>
    </row>
    <row r="4534" spans="2:10" ht="30">
      <c r="B4534" s="1734">
        <v>94492</v>
      </c>
      <c r="C4534" s="1994" t="s">
        <v>4455</v>
      </c>
      <c r="D4534" s="1993" t="s">
        <v>29</v>
      </c>
      <c r="E4534" s="2002">
        <f t="shared" si="140"/>
        <v>48.31</v>
      </c>
      <c r="F4534" s="2078">
        <f t="shared" si="141"/>
        <v>94492</v>
      </c>
      <c r="G4534" s="1529"/>
      <c r="H4534" s="2002">
        <v>47.49</v>
      </c>
      <c r="I4534" s="2002">
        <v>48.31</v>
      </c>
      <c r="J4534" s="1992"/>
    </row>
    <row r="4535" spans="2:10" ht="30">
      <c r="B4535" s="1733">
        <v>94493</v>
      </c>
      <c r="C4535" s="2004" t="s">
        <v>4456</v>
      </c>
      <c r="D4535" s="2003" t="s">
        <v>29</v>
      </c>
      <c r="E4535" s="2005">
        <f t="shared" si="140"/>
        <v>87.96</v>
      </c>
      <c r="F4535" s="2078">
        <f t="shared" si="141"/>
        <v>94493</v>
      </c>
      <c r="G4535" s="1529"/>
      <c r="H4535" s="2005">
        <v>86.65</v>
      </c>
      <c r="I4535" s="2005">
        <v>87.96</v>
      </c>
      <c r="J4535" s="1992"/>
    </row>
    <row r="4536" spans="2:10" ht="30">
      <c r="B4536" s="1734">
        <v>94494</v>
      </c>
      <c r="C4536" s="1994" t="s">
        <v>4457</v>
      </c>
      <c r="D4536" s="1993" t="s">
        <v>29</v>
      </c>
      <c r="E4536" s="2002">
        <f t="shared" si="140"/>
        <v>39.950000000000003</v>
      </c>
      <c r="F4536" s="2078">
        <f t="shared" si="141"/>
        <v>94494</v>
      </c>
      <c r="G4536" s="1529"/>
      <c r="H4536" s="2002">
        <v>37.18</v>
      </c>
      <c r="I4536" s="2002">
        <v>39.950000000000003</v>
      </c>
      <c r="J4536" s="1992"/>
    </row>
    <row r="4537" spans="2:10" ht="30">
      <c r="B4537" s="1733">
        <v>94495</v>
      </c>
      <c r="C4537" s="2004" t="s">
        <v>4458</v>
      </c>
      <c r="D4537" s="2003" t="s">
        <v>29</v>
      </c>
      <c r="E4537" s="2005">
        <f t="shared" si="140"/>
        <v>47.06</v>
      </c>
      <c r="F4537" s="2078">
        <f t="shared" si="141"/>
        <v>94495</v>
      </c>
      <c r="G4537" s="1529"/>
      <c r="H4537" s="2005">
        <v>44.29</v>
      </c>
      <c r="I4537" s="2005">
        <v>47.06</v>
      </c>
      <c r="J4537" s="1992"/>
    </row>
    <row r="4538" spans="2:10" ht="30">
      <c r="B4538" s="1734">
        <v>94496</v>
      </c>
      <c r="C4538" s="1994" t="s">
        <v>4459</v>
      </c>
      <c r="D4538" s="1993" t="s">
        <v>29</v>
      </c>
      <c r="E4538" s="2002">
        <f t="shared" si="140"/>
        <v>54.74</v>
      </c>
      <c r="F4538" s="2078">
        <f t="shared" si="141"/>
        <v>94496</v>
      </c>
      <c r="G4538" s="1529"/>
      <c r="H4538" s="2002">
        <v>51.91</v>
      </c>
      <c r="I4538" s="2002">
        <v>54.74</v>
      </c>
      <c r="J4538" s="1992"/>
    </row>
    <row r="4539" spans="2:10" ht="30">
      <c r="B4539" s="1733">
        <v>94497</v>
      </c>
      <c r="C4539" s="2004" t="s">
        <v>4460</v>
      </c>
      <c r="D4539" s="2003" t="s">
        <v>29</v>
      </c>
      <c r="E4539" s="2005">
        <f t="shared" si="140"/>
        <v>61.68</v>
      </c>
      <c r="F4539" s="2078">
        <f t="shared" si="141"/>
        <v>94497</v>
      </c>
      <c r="G4539" s="1529"/>
      <c r="H4539" s="2005">
        <v>58.85</v>
      </c>
      <c r="I4539" s="2005">
        <v>61.68</v>
      </c>
      <c r="J4539" s="1992"/>
    </row>
    <row r="4540" spans="2:10" ht="30">
      <c r="B4540" s="1734">
        <v>94498</v>
      </c>
      <c r="C4540" s="1994" t="s">
        <v>4461</v>
      </c>
      <c r="D4540" s="1993" t="s">
        <v>29</v>
      </c>
      <c r="E4540" s="2002">
        <f t="shared" si="140"/>
        <v>76.08</v>
      </c>
      <c r="F4540" s="2078">
        <f t="shared" si="141"/>
        <v>94498</v>
      </c>
      <c r="G4540" s="1529"/>
      <c r="H4540" s="2002">
        <v>73.14</v>
      </c>
      <c r="I4540" s="2002">
        <v>76.08</v>
      </c>
      <c r="J4540" s="1992"/>
    </row>
    <row r="4541" spans="2:10" ht="30">
      <c r="B4541" s="1733">
        <v>94499</v>
      </c>
      <c r="C4541" s="2004" t="s">
        <v>4462</v>
      </c>
      <c r="D4541" s="2003" t="s">
        <v>29</v>
      </c>
      <c r="E4541" s="2005">
        <f t="shared" si="140"/>
        <v>126.02</v>
      </c>
      <c r="F4541" s="2078">
        <f t="shared" si="141"/>
        <v>94499</v>
      </c>
      <c r="G4541" s="1529"/>
      <c r="H4541" s="2005">
        <v>123.08</v>
      </c>
      <c r="I4541" s="2005">
        <v>126.02</v>
      </c>
      <c r="J4541" s="1992"/>
    </row>
    <row r="4542" spans="2:10" ht="30">
      <c r="B4542" s="1734">
        <v>94500</v>
      </c>
      <c r="C4542" s="1994" t="s">
        <v>4463</v>
      </c>
      <c r="D4542" s="1993" t="s">
        <v>29</v>
      </c>
      <c r="E4542" s="2002">
        <f t="shared" si="140"/>
        <v>147.61000000000001</v>
      </c>
      <c r="F4542" s="2078">
        <f t="shared" si="141"/>
        <v>94500</v>
      </c>
      <c r="G4542" s="1529"/>
      <c r="H4542" s="2002">
        <v>144.57</v>
      </c>
      <c r="I4542" s="2002">
        <v>147.61000000000001</v>
      </c>
      <c r="J4542" s="1992"/>
    </row>
    <row r="4543" spans="2:10" ht="30">
      <c r="B4543" s="1733">
        <v>94501</v>
      </c>
      <c r="C4543" s="2004" t="s">
        <v>4464</v>
      </c>
      <c r="D4543" s="2003" t="s">
        <v>29</v>
      </c>
      <c r="E4543" s="2005">
        <f t="shared" si="140"/>
        <v>274.14</v>
      </c>
      <c r="F4543" s="2078">
        <f t="shared" si="141"/>
        <v>94501</v>
      </c>
      <c r="G4543" s="1529"/>
      <c r="H4543" s="2005">
        <v>271.10000000000002</v>
      </c>
      <c r="I4543" s="2005">
        <v>274.14</v>
      </c>
      <c r="J4543" s="1992"/>
    </row>
    <row r="4544" spans="2:10" ht="30">
      <c r="B4544" s="1734">
        <v>94792</v>
      </c>
      <c r="C4544" s="1994" t="s">
        <v>4465</v>
      </c>
      <c r="D4544" s="1993" t="s">
        <v>29</v>
      </c>
      <c r="E4544" s="2002">
        <f t="shared" si="140"/>
        <v>64.37</v>
      </c>
      <c r="F4544" s="2078">
        <f t="shared" si="141"/>
        <v>94792</v>
      </c>
      <c r="G4544" s="1529"/>
      <c r="H4544" s="2002">
        <v>61.6</v>
      </c>
      <c r="I4544" s="2002">
        <v>64.37</v>
      </c>
      <c r="J4544" s="1992"/>
    </row>
    <row r="4545" spans="2:10" ht="30">
      <c r="B4545" s="1733">
        <v>94793</v>
      </c>
      <c r="C4545" s="2004" t="s">
        <v>4466</v>
      </c>
      <c r="D4545" s="2003" t="s">
        <v>29</v>
      </c>
      <c r="E4545" s="2005">
        <f t="shared" si="140"/>
        <v>79.34</v>
      </c>
      <c r="F4545" s="2078">
        <f t="shared" si="141"/>
        <v>94793</v>
      </c>
      <c r="G4545" s="1529"/>
      <c r="H4545" s="2005">
        <v>76.510000000000005</v>
      </c>
      <c r="I4545" s="2005">
        <v>79.34</v>
      </c>
      <c r="J4545" s="1992"/>
    </row>
    <row r="4546" spans="2:10" ht="30">
      <c r="B4546" s="1734">
        <v>94794</v>
      </c>
      <c r="C4546" s="1994" t="s">
        <v>4467</v>
      </c>
      <c r="D4546" s="1993" t="s">
        <v>29</v>
      </c>
      <c r="E4546" s="2002">
        <f t="shared" si="140"/>
        <v>81.680000000000007</v>
      </c>
      <c r="F4546" s="2078">
        <f t="shared" si="141"/>
        <v>94794</v>
      </c>
      <c r="G4546" s="1529"/>
      <c r="H4546" s="2002">
        <v>78.849999999999994</v>
      </c>
      <c r="I4546" s="2002">
        <v>81.680000000000007</v>
      </c>
      <c r="J4546" s="1992"/>
    </row>
    <row r="4547" spans="2:10">
      <c r="B4547" s="1733">
        <v>94795</v>
      </c>
      <c r="C4547" s="2004" t="s">
        <v>4468</v>
      </c>
      <c r="D4547" s="2003" t="s">
        <v>29</v>
      </c>
      <c r="E4547" s="2005">
        <f t="shared" ref="E4547:E4610" si="142">IF($K$2=$H$1,H4547,I4547)</f>
        <v>26.47</v>
      </c>
      <c r="F4547" s="2078">
        <f t="shared" ref="F4547:F4610" si="143">IF(LEN($B4547)=7,CONCATENATE(MID($B4547,1,6),"00",RIGHT($B4547,1)),IF(LEN($B4547)=8,CONCATENATE(MID($B4547,1,6),"0",RIGHT($B4547,2)),$B4547))</f>
        <v>94795</v>
      </c>
      <c r="G4547" s="1529"/>
      <c r="H4547" s="2005">
        <v>25.98</v>
      </c>
      <c r="I4547" s="2005">
        <v>26.47</v>
      </c>
      <c r="J4547" s="1992"/>
    </row>
    <row r="4548" spans="2:10">
      <c r="B4548" s="1734">
        <v>94796</v>
      </c>
      <c r="C4548" s="1994" t="s">
        <v>4469</v>
      </c>
      <c r="D4548" s="1993" t="s">
        <v>29</v>
      </c>
      <c r="E4548" s="2002">
        <f t="shared" si="142"/>
        <v>33.01</v>
      </c>
      <c r="F4548" s="2078">
        <f t="shared" si="143"/>
        <v>94796</v>
      </c>
      <c r="G4548" s="1529"/>
      <c r="H4548" s="2002">
        <v>32.28</v>
      </c>
      <c r="I4548" s="2002">
        <v>33.01</v>
      </c>
      <c r="J4548" s="1992"/>
    </row>
    <row r="4549" spans="2:10">
      <c r="B4549" s="1733">
        <v>94797</v>
      </c>
      <c r="C4549" s="2004" t="s">
        <v>4470</v>
      </c>
      <c r="D4549" s="2003" t="s">
        <v>29</v>
      </c>
      <c r="E4549" s="2005">
        <f t="shared" si="142"/>
        <v>31.97</v>
      </c>
      <c r="F4549" s="2078">
        <f t="shared" si="143"/>
        <v>94797</v>
      </c>
      <c r="G4549" s="1529"/>
      <c r="H4549" s="2005">
        <v>31</v>
      </c>
      <c r="I4549" s="2005">
        <v>31.97</v>
      </c>
      <c r="J4549" s="1992"/>
    </row>
    <row r="4550" spans="2:10">
      <c r="B4550" s="1734">
        <v>94798</v>
      </c>
      <c r="C4550" s="1994" t="s">
        <v>4471</v>
      </c>
      <c r="D4550" s="1993" t="s">
        <v>29</v>
      </c>
      <c r="E4550" s="2002">
        <f t="shared" si="142"/>
        <v>66.349999999999994</v>
      </c>
      <c r="F4550" s="2078">
        <f t="shared" si="143"/>
        <v>94798</v>
      </c>
      <c r="G4550" s="1529"/>
      <c r="H4550" s="2002">
        <v>65.14</v>
      </c>
      <c r="I4550" s="2002">
        <v>66.349999999999994</v>
      </c>
      <c r="J4550" s="1992"/>
    </row>
    <row r="4551" spans="2:10">
      <c r="B4551" s="1733">
        <v>94799</v>
      </c>
      <c r="C4551" s="2004" t="s">
        <v>4472</v>
      </c>
      <c r="D4551" s="2003" t="s">
        <v>29</v>
      </c>
      <c r="E4551" s="2005">
        <f t="shared" si="142"/>
        <v>65.31</v>
      </c>
      <c r="F4551" s="2078">
        <f t="shared" si="143"/>
        <v>94799</v>
      </c>
      <c r="G4551" s="1529"/>
      <c r="H4551" s="2005">
        <v>63.86</v>
      </c>
      <c r="I4551" s="2005">
        <v>65.31</v>
      </c>
      <c r="J4551" s="1992"/>
    </row>
    <row r="4552" spans="2:10">
      <c r="B4552" s="1734">
        <v>94800</v>
      </c>
      <c r="C4552" s="1994" t="s">
        <v>4473</v>
      </c>
      <c r="D4552" s="1993" t="s">
        <v>29</v>
      </c>
      <c r="E4552" s="2002">
        <f t="shared" si="142"/>
        <v>109.42</v>
      </c>
      <c r="F4552" s="2078">
        <f t="shared" si="143"/>
        <v>94800</v>
      </c>
      <c r="G4552" s="1529"/>
      <c r="H4552" s="2002">
        <v>107.47</v>
      </c>
      <c r="I4552" s="2002">
        <v>109.42</v>
      </c>
      <c r="J4552" s="1992"/>
    </row>
    <row r="4553" spans="2:10" ht="30">
      <c r="B4553" s="1733">
        <v>95248</v>
      </c>
      <c r="C4553" s="2004" t="s">
        <v>4474</v>
      </c>
      <c r="D4553" s="2003" t="s">
        <v>29</v>
      </c>
      <c r="E4553" s="2005">
        <f t="shared" si="142"/>
        <v>45.13</v>
      </c>
      <c r="F4553" s="2078">
        <f t="shared" si="143"/>
        <v>95248</v>
      </c>
      <c r="G4553" s="1529"/>
      <c r="H4553" s="2005">
        <v>42.36</v>
      </c>
      <c r="I4553" s="2005">
        <v>45.13</v>
      </c>
      <c r="J4553" s="1992"/>
    </row>
    <row r="4554" spans="2:10" ht="30">
      <c r="B4554" s="1734">
        <v>95249</v>
      </c>
      <c r="C4554" s="1994" t="s">
        <v>4475</v>
      </c>
      <c r="D4554" s="1993" t="s">
        <v>29</v>
      </c>
      <c r="E4554" s="2002">
        <f t="shared" si="142"/>
        <v>47.82</v>
      </c>
      <c r="F4554" s="2078">
        <f t="shared" si="143"/>
        <v>95249</v>
      </c>
      <c r="G4554" s="1529"/>
      <c r="H4554" s="2002">
        <v>45.05</v>
      </c>
      <c r="I4554" s="2002">
        <v>47.82</v>
      </c>
      <c r="J4554" s="1992"/>
    </row>
    <row r="4555" spans="2:10" ht="30">
      <c r="B4555" s="1733">
        <v>95250</v>
      </c>
      <c r="C4555" s="2004" t="s">
        <v>4476</v>
      </c>
      <c r="D4555" s="2003" t="s">
        <v>29</v>
      </c>
      <c r="E4555" s="2005">
        <f t="shared" si="142"/>
        <v>54.88</v>
      </c>
      <c r="F4555" s="2078">
        <f t="shared" si="143"/>
        <v>95250</v>
      </c>
      <c r="G4555" s="1529"/>
      <c r="H4555" s="2005">
        <v>52.11</v>
      </c>
      <c r="I4555" s="2005">
        <v>54.88</v>
      </c>
      <c r="J4555" s="1992"/>
    </row>
    <row r="4556" spans="2:10" ht="30">
      <c r="B4556" s="1734">
        <v>95251</v>
      </c>
      <c r="C4556" s="1994" t="s">
        <v>4477</v>
      </c>
      <c r="D4556" s="1993" t="s">
        <v>29</v>
      </c>
      <c r="E4556" s="2002">
        <f t="shared" si="142"/>
        <v>68.87</v>
      </c>
      <c r="F4556" s="2078">
        <f t="shared" si="143"/>
        <v>95251</v>
      </c>
      <c r="G4556" s="1529"/>
      <c r="H4556" s="2002">
        <v>66.040000000000006</v>
      </c>
      <c r="I4556" s="2002">
        <v>68.87</v>
      </c>
      <c r="J4556" s="1992"/>
    </row>
    <row r="4557" spans="2:10" ht="30">
      <c r="B4557" s="1733">
        <v>95252</v>
      </c>
      <c r="C4557" s="2004" t="s">
        <v>4478</v>
      </c>
      <c r="D4557" s="2003" t="s">
        <v>29</v>
      </c>
      <c r="E4557" s="2005">
        <f t="shared" si="142"/>
        <v>77.19</v>
      </c>
      <c r="F4557" s="2078">
        <f t="shared" si="143"/>
        <v>95252</v>
      </c>
      <c r="G4557" s="1529"/>
      <c r="H4557" s="2005">
        <v>74.36</v>
      </c>
      <c r="I4557" s="2005">
        <v>77.19</v>
      </c>
      <c r="J4557" s="1992"/>
    </row>
    <row r="4558" spans="2:10" ht="30">
      <c r="B4558" s="1734">
        <v>95253</v>
      </c>
      <c r="C4558" s="1994" t="s">
        <v>4479</v>
      </c>
      <c r="D4558" s="1993" t="s">
        <v>29</v>
      </c>
      <c r="E4558" s="2002">
        <f t="shared" si="142"/>
        <v>104.97</v>
      </c>
      <c r="F4558" s="2078">
        <f t="shared" si="143"/>
        <v>95253</v>
      </c>
      <c r="G4558" s="1529"/>
      <c r="H4558" s="2002">
        <v>102.03</v>
      </c>
      <c r="I4558" s="2002">
        <v>104.97</v>
      </c>
      <c r="J4558" s="1992"/>
    </row>
    <row r="4559" spans="2:10" ht="30">
      <c r="B4559" s="1733">
        <v>95634</v>
      </c>
      <c r="C4559" s="2004" t="s">
        <v>4480</v>
      </c>
      <c r="D4559" s="2003" t="s">
        <v>29</v>
      </c>
      <c r="E4559" s="2005">
        <f t="shared" si="142"/>
        <v>127.22</v>
      </c>
      <c r="F4559" s="2078">
        <f t="shared" si="143"/>
        <v>95634</v>
      </c>
      <c r="G4559" s="1529"/>
      <c r="H4559" s="2005">
        <v>121.93</v>
      </c>
      <c r="I4559" s="2005">
        <v>127.22</v>
      </c>
      <c r="J4559" s="1992"/>
    </row>
    <row r="4560" spans="2:10" ht="30">
      <c r="B4560" s="1734">
        <v>95635</v>
      </c>
      <c r="C4560" s="1994" t="s">
        <v>4481</v>
      </c>
      <c r="D4560" s="1993" t="s">
        <v>29</v>
      </c>
      <c r="E4560" s="2002">
        <f t="shared" si="142"/>
        <v>133.52000000000001</v>
      </c>
      <c r="F4560" s="2078">
        <f t="shared" si="143"/>
        <v>95635</v>
      </c>
      <c r="G4560" s="1529"/>
      <c r="H4560" s="2002">
        <v>127.41</v>
      </c>
      <c r="I4560" s="2002">
        <v>133.52000000000001</v>
      </c>
      <c r="J4560" s="1992"/>
    </row>
    <row r="4561" spans="2:10" ht="30">
      <c r="B4561" s="1733">
        <v>95637</v>
      </c>
      <c r="C4561" s="2004" t="s">
        <v>4482</v>
      </c>
      <c r="D4561" s="2003" t="s">
        <v>29</v>
      </c>
      <c r="E4561" s="2005">
        <f t="shared" si="142"/>
        <v>339.42</v>
      </c>
      <c r="F4561" s="2078">
        <f t="shared" si="143"/>
        <v>95637</v>
      </c>
      <c r="G4561" s="1529"/>
      <c r="H4561" s="2005">
        <v>319.26</v>
      </c>
      <c r="I4561" s="2005">
        <v>339.42</v>
      </c>
      <c r="J4561" s="1992"/>
    </row>
    <row r="4562" spans="2:10" ht="30">
      <c r="B4562" s="1734">
        <v>95638</v>
      </c>
      <c r="C4562" s="1994" t="s">
        <v>4483</v>
      </c>
      <c r="D4562" s="1993" t="s">
        <v>29</v>
      </c>
      <c r="E4562" s="2002">
        <f t="shared" si="142"/>
        <v>408.24</v>
      </c>
      <c r="F4562" s="2078">
        <f t="shared" si="143"/>
        <v>95638</v>
      </c>
      <c r="G4562" s="1529"/>
      <c r="H4562" s="2002">
        <v>384.99</v>
      </c>
      <c r="I4562" s="2002">
        <v>408.24</v>
      </c>
      <c r="J4562" s="1992"/>
    </row>
    <row r="4563" spans="2:10" ht="30">
      <c r="B4563" s="1733">
        <v>95639</v>
      </c>
      <c r="C4563" s="2004" t="s">
        <v>4484</v>
      </c>
      <c r="D4563" s="2003" t="s">
        <v>29</v>
      </c>
      <c r="E4563" s="2005">
        <f t="shared" si="142"/>
        <v>503.07</v>
      </c>
      <c r="F4563" s="2078">
        <f t="shared" si="143"/>
        <v>95639</v>
      </c>
      <c r="G4563" s="1529"/>
      <c r="H4563" s="2005">
        <v>479.14</v>
      </c>
      <c r="I4563" s="2005">
        <v>503.07</v>
      </c>
      <c r="J4563" s="1992"/>
    </row>
    <row r="4564" spans="2:10" ht="30">
      <c r="B4564" s="1734">
        <v>95641</v>
      </c>
      <c r="C4564" s="1994" t="s">
        <v>4485</v>
      </c>
      <c r="D4564" s="1993" t="s">
        <v>29</v>
      </c>
      <c r="E4564" s="2002">
        <f t="shared" si="142"/>
        <v>194.09</v>
      </c>
      <c r="F4564" s="2078">
        <f t="shared" si="143"/>
        <v>95641</v>
      </c>
      <c r="G4564" s="1529"/>
      <c r="H4564" s="2002">
        <v>184.96</v>
      </c>
      <c r="I4564" s="2002">
        <v>194.09</v>
      </c>
      <c r="J4564" s="1992"/>
    </row>
    <row r="4565" spans="2:10" ht="30">
      <c r="B4565" s="1733">
        <v>95642</v>
      </c>
      <c r="C4565" s="2004" t="s">
        <v>4486</v>
      </c>
      <c r="D4565" s="2003" t="s">
        <v>29</v>
      </c>
      <c r="E4565" s="2005">
        <f t="shared" si="142"/>
        <v>286.33999999999997</v>
      </c>
      <c r="F4565" s="2078">
        <f t="shared" si="143"/>
        <v>95642</v>
      </c>
      <c r="G4565" s="1529"/>
      <c r="H4565" s="2005">
        <v>272.83999999999997</v>
      </c>
      <c r="I4565" s="2005">
        <v>286.33999999999997</v>
      </c>
      <c r="J4565" s="1992"/>
    </row>
    <row r="4566" spans="2:10" ht="30">
      <c r="B4566" s="1734">
        <v>95643</v>
      </c>
      <c r="C4566" s="1994" t="s">
        <v>4487</v>
      </c>
      <c r="D4566" s="1993" t="s">
        <v>29</v>
      </c>
      <c r="E4566" s="2002">
        <f t="shared" si="142"/>
        <v>374</v>
      </c>
      <c r="F4566" s="2078">
        <f t="shared" si="143"/>
        <v>95643</v>
      </c>
      <c r="G4566" s="1529"/>
      <c r="H4566" s="2002">
        <v>356.43</v>
      </c>
      <c r="I4566" s="2002">
        <v>374</v>
      </c>
      <c r="J4566" s="1992"/>
    </row>
    <row r="4567" spans="2:10" ht="30">
      <c r="B4567" s="1733">
        <v>95644</v>
      </c>
      <c r="C4567" s="2004" t="s">
        <v>4488</v>
      </c>
      <c r="D4567" s="2003" t="s">
        <v>29</v>
      </c>
      <c r="E4567" s="2005">
        <f t="shared" si="142"/>
        <v>137.46</v>
      </c>
      <c r="F4567" s="2078">
        <f t="shared" si="143"/>
        <v>95644</v>
      </c>
      <c r="G4567" s="1529"/>
      <c r="H4567" s="2005">
        <v>131.68</v>
      </c>
      <c r="I4567" s="2005">
        <v>137.46</v>
      </c>
      <c r="J4567" s="1992"/>
    </row>
    <row r="4568" spans="2:10" ht="30">
      <c r="B4568" s="1734">
        <v>95645</v>
      </c>
      <c r="C4568" s="1994" t="s">
        <v>4489</v>
      </c>
      <c r="D4568" s="1993" t="s">
        <v>29</v>
      </c>
      <c r="E4568" s="2002">
        <f t="shared" si="142"/>
        <v>249.05</v>
      </c>
      <c r="F4568" s="2078">
        <f t="shared" si="143"/>
        <v>95645</v>
      </c>
      <c r="G4568" s="1529"/>
      <c r="H4568" s="2002">
        <v>238.78</v>
      </c>
      <c r="I4568" s="2002">
        <v>249.05</v>
      </c>
      <c r="J4568" s="1992"/>
    </row>
    <row r="4569" spans="2:10" ht="30">
      <c r="B4569" s="1733">
        <v>95646</v>
      </c>
      <c r="C4569" s="2004" t="s">
        <v>4490</v>
      </c>
      <c r="D4569" s="2003" t="s">
        <v>29</v>
      </c>
      <c r="E4569" s="2005">
        <f t="shared" si="142"/>
        <v>370.37</v>
      </c>
      <c r="F4569" s="2078">
        <f t="shared" si="143"/>
        <v>95646</v>
      </c>
      <c r="G4569" s="1529"/>
      <c r="H4569" s="2005">
        <v>355.12</v>
      </c>
      <c r="I4569" s="2005">
        <v>370.37</v>
      </c>
      <c r="J4569" s="1992"/>
    </row>
    <row r="4570" spans="2:10" ht="30">
      <c r="B4570" s="1734">
        <v>95647</v>
      </c>
      <c r="C4570" s="1994" t="s">
        <v>4491</v>
      </c>
      <c r="D4570" s="1993" t="s">
        <v>29</v>
      </c>
      <c r="E4570" s="2002">
        <f t="shared" si="142"/>
        <v>484.76</v>
      </c>
      <c r="F4570" s="2078">
        <f t="shared" si="143"/>
        <v>95647</v>
      </c>
      <c r="G4570" s="1529"/>
      <c r="H4570" s="2002">
        <v>464.88</v>
      </c>
      <c r="I4570" s="2002">
        <v>484.76</v>
      </c>
      <c r="J4570" s="1992"/>
    </row>
    <row r="4571" spans="2:10">
      <c r="B4571" s="1733">
        <v>95673</v>
      </c>
      <c r="C4571" s="2004" t="s">
        <v>4492</v>
      </c>
      <c r="D4571" s="2003" t="s">
        <v>29</v>
      </c>
      <c r="E4571" s="2005">
        <f t="shared" si="142"/>
        <v>101.36</v>
      </c>
      <c r="F4571" s="2078">
        <f t="shared" si="143"/>
        <v>95673</v>
      </c>
      <c r="G4571" s="1529"/>
      <c r="H4571" s="2005">
        <v>99.73</v>
      </c>
      <c r="I4571" s="2005">
        <v>101.36</v>
      </c>
      <c r="J4571" s="1992"/>
    </row>
    <row r="4572" spans="2:10">
      <c r="B4572" s="1734">
        <v>95674</v>
      </c>
      <c r="C4572" s="1994" t="s">
        <v>4493</v>
      </c>
      <c r="D4572" s="1993" t="s">
        <v>29</v>
      </c>
      <c r="E4572" s="2002">
        <f t="shared" si="142"/>
        <v>107.6</v>
      </c>
      <c r="F4572" s="2078">
        <f t="shared" si="143"/>
        <v>95674</v>
      </c>
      <c r="G4572" s="1529"/>
      <c r="H4572" s="2002">
        <v>105.97</v>
      </c>
      <c r="I4572" s="2002">
        <v>107.6</v>
      </c>
      <c r="J4572" s="1992"/>
    </row>
    <row r="4573" spans="2:10">
      <c r="B4573" s="1733">
        <v>95675</v>
      </c>
      <c r="C4573" s="2004" t="s">
        <v>1627</v>
      </c>
      <c r="D4573" s="2003" t="s">
        <v>29</v>
      </c>
      <c r="E4573" s="2005">
        <f t="shared" si="142"/>
        <v>131.44</v>
      </c>
      <c r="F4573" s="2078">
        <f t="shared" si="143"/>
        <v>95675</v>
      </c>
      <c r="G4573" s="1529"/>
      <c r="H4573" s="2005">
        <v>129.54</v>
      </c>
      <c r="I4573" s="2005">
        <v>131.44</v>
      </c>
      <c r="J4573" s="1992"/>
    </row>
    <row r="4574" spans="2:10">
      <c r="B4574" s="1734">
        <v>95676</v>
      </c>
      <c r="C4574" s="1994" t="s">
        <v>4494</v>
      </c>
      <c r="D4574" s="1993" t="s">
        <v>29</v>
      </c>
      <c r="E4574" s="2002">
        <f t="shared" si="142"/>
        <v>86.05</v>
      </c>
      <c r="F4574" s="2078">
        <f t="shared" si="143"/>
        <v>95676</v>
      </c>
      <c r="G4574" s="1529"/>
      <c r="H4574" s="2002">
        <v>85.27</v>
      </c>
      <c r="I4574" s="2002">
        <v>86.05</v>
      </c>
      <c r="J4574" s="1992"/>
    </row>
    <row r="4575" spans="2:10" ht="30">
      <c r="B4575" s="1733">
        <v>97741</v>
      </c>
      <c r="C4575" s="2004" t="s">
        <v>7311</v>
      </c>
      <c r="D4575" s="2003" t="s">
        <v>29</v>
      </c>
      <c r="E4575" s="2005">
        <f t="shared" si="142"/>
        <v>109.67</v>
      </c>
      <c r="F4575" s="2078">
        <f t="shared" si="143"/>
        <v>97741</v>
      </c>
      <c r="G4575" s="1529"/>
      <c r="H4575" s="2005">
        <v>104.46</v>
      </c>
      <c r="I4575" s="2005">
        <v>109.67</v>
      </c>
      <c r="J4575" s="1992"/>
    </row>
    <row r="4576" spans="2:10">
      <c r="B4576" s="1734">
        <v>72285</v>
      </c>
      <c r="C4576" s="1994" t="s">
        <v>327</v>
      </c>
      <c r="D4576" s="1993" t="s">
        <v>29</v>
      </c>
      <c r="E4576" s="2002">
        <f t="shared" si="142"/>
        <v>81.17</v>
      </c>
      <c r="F4576" s="2078">
        <f t="shared" si="143"/>
        <v>72285</v>
      </c>
      <c r="G4576" s="1529"/>
      <c r="H4576" s="2002">
        <v>76.06</v>
      </c>
      <c r="I4576" s="2002">
        <v>81.17</v>
      </c>
      <c r="J4576" s="1992"/>
    </row>
    <row r="4577" spans="2:10">
      <c r="B4577" s="1733">
        <v>90436</v>
      </c>
      <c r="C4577" s="2004" t="s">
        <v>328</v>
      </c>
      <c r="D4577" s="2003" t="s">
        <v>29</v>
      </c>
      <c r="E4577" s="2005">
        <f t="shared" si="142"/>
        <v>11.09</v>
      </c>
      <c r="F4577" s="2078">
        <f t="shared" si="143"/>
        <v>90436</v>
      </c>
      <c r="G4577" s="1529"/>
      <c r="H4577" s="2005">
        <v>9.94</v>
      </c>
      <c r="I4577" s="2005">
        <v>11.09</v>
      </c>
      <c r="J4577" s="1992"/>
    </row>
    <row r="4578" spans="2:10">
      <c r="B4578" s="1734">
        <v>90437</v>
      </c>
      <c r="C4578" s="1994" t="s">
        <v>329</v>
      </c>
      <c r="D4578" s="1993" t="s">
        <v>29</v>
      </c>
      <c r="E4578" s="2002">
        <f t="shared" si="142"/>
        <v>26.96</v>
      </c>
      <c r="F4578" s="2078">
        <f t="shared" si="143"/>
        <v>90437</v>
      </c>
      <c r="G4578" s="1529"/>
      <c r="H4578" s="2002">
        <v>24.16</v>
      </c>
      <c r="I4578" s="2002">
        <v>26.96</v>
      </c>
      <c r="J4578" s="1992"/>
    </row>
    <row r="4579" spans="2:10">
      <c r="B4579" s="1733">
        <v>90438</v>
      </c>
      <c r="C4579" s="2004" t="s">
        <v>330</v>
      </c>
      <c r="D4579" s="2003" t="s">
        <v>29</v>
      </c>
      <c r="E4579" s="2005">
        <f t="shared" si="142"/>
        <v>38.64</v>
      </c>
      <c r="F4579" s="2078">
        <f t="shared" si="143"/>
        <v>90438</v>
      </c>
      <c r="G4579" s="1529"/>
      <c r="H4579" s="2005">
        <v>34.619999999999997</v>
      </c>
      <c r="I4579" s="2005">
        <v>38.64</v>
      </c>
      <c r="J4579" s="1992"/>
    </row>
    <row r="4580" spans="2:10">
      <c r="B4580" s="1734">
        <v>90439</v>
      </c>
      <c r="C4580" s="1994" t="s">
        <v>331</v>
      </c>
      <c r="D4580" s="1993" t="s">
        <v>29</v>
      </c>
      <c r="E4580" s="2002">
        <f t="shared" si="142"/>
        <v>43.52</v>
      </c>
      <c r="F4580" s="2078">
        <f t="shared" si="143"/>
        <v>90439</v>
      </c>
      <c r="G4580" s="1529"/>
      <c r="H4580" s="2002">
        <v>39.39</v>
      </c>
      <c r="I4580" s="2002">
        <v>43.52</v>
      </c>
      <c r="J4580" s="1992"/>
    </row>
    <row r="4581" spans="2:10">
      <c r="B4581" s="1733">
        <v>90440</v>
      </c>
      <c r="C4581" s="2004" t="s">
        <v>332</v>
      </c>
      <c r="D4581" s="2003" t="s">
        <v>29</v>
      </c>
      <c r="E4581" s="2005">
        <f t="shared" si="142"/>
        <v>69.709999999999994</v>
      </c>
      <c r="F4581" s="2078">
        <f t="shared" si="143"/>
        <v>90440</v>
      </c>
      <c r="G4581" s="1529"/>
      <c r="H4581" s="2005">
        <v>63.09</v>
      </c>
      <c r="I4581" s="2005">
        <v>69.709999999999994</v>
      </c>
      <c r="J4581" s="1992"/>
    </row>
    <row r="4582" spans="2:10">
      <c r="B4582" s="1734">
        <v>90441</v>
      </c>
      <c r="C4582" s="1994" t="s">
        <v>333</v>
      </c>
      <c r="D4582" s="1993" t="s">
        <v>29</v>
      </c>
      <c r="E4582" s="2002">
        <f t="shared" si="142"/>
        <v>89.04</v>
      </c>
      <c r="F4582" s="2078">
        <f t="shared" si="143"/>
        <v>90441</v>
      </c>
      <c r="G4582" s="1529"/>
      <c r="H4582" s="2002">
        <v>80.569999999999993</v>
      </c>
      <c r="I4582" s="2002">
        <v>89.04</v>
      </c>
      <c r="J4582" s="1992"/>
    </row>
    <row r="4583" spans="2:10">
      <c r="B4583" s="1733">
        <v>90443</v>
      </c>
      <c r="C4583" s="2004" t="s">
        <v>41</v>
      </c>
      <c r="D4583" s="2003" t="s">
        <v>28</v>
      </c>
      <c r="E4583" s="2005">
        <f t="shared" si="142"/>
        <v>10.08</v>
      </c>
      <c r="F4583" s="2078">
        <f t="shared" si="143"/>
        <v>90443</v>
      </c>
      <c r="G4583" s="1529"/>
      <c r="H4583" s="2005">
        <v>9.0299999999999994</v>
      </c>
      <c r="I4583" s="2005">
        <v>10.08</v>
      </c>
      <c r="J4583" s="1992"/>
    </row>
    <row r="4584" spans="2:10">
      <c r="B4584" s="1734">
        <v>90444</v>
      </c>
      <c r="C4584" s="1994" t="s">
        <v>334</v>
      </c>
      <c r="D4584" s="1993" t="s">
        <v>28</v>
      </c>
      <c r="E4584" s="2002">
        <f t="shared" si="142"/>
        <v>18.670000000000002</v>
      </c>
      <c r="F4584" s="2078">
        <f t="shared" si="143"/>
        <v>90444</v>
      </c>
      <c r="G4584" s="1529"/>
      <c r="H4584" s="2002">
        <v>16.89</v>
      </c>
      <c r="I4584" s="2002">
        <v>18.670000000000002</v>
      </c>
      <c r="J4584" s="1992"/>
    </row>
    <row r="4585" spans="2:10" ht="30">
      <c r="B4585" s="1733">
        <v>90445</v>
      </c>
      <c r="C4585" s="2004" t="s">
        <v>4495</v>
      </c>
      <c r="D4585" s="2003" t="s">
        <v>28</v>
      </c>
      <c r="E4585" s="2005">
        <f t="shared" si="142"/>
        <v>19.93</v>
      </c>
      <c r="F4585" s="2078">
        <f t="shared" si="143"/>
        <v>90445</v>
      </c>
      <c r="G4585" s="1529"/>
      <c r="H4585" s="2005">
        <v>18.04</v>
      </c>
      <c r="I4585" s="2005">
        <v>19.93</v>
      </c>
      <c r="J4585" s="1992"/>
    </row>
    <row r="4586" spans="2:10">
      <c r="B4586" s="1734">
        <v>90446</v>
      </c>
      <c r="C4586" s="1994" t="s">
        <v>4496</v>
      </c>
      <c r="D4586" s="1993" t="s">
        <v>28</v>
      </c>
      <c r="E4586" s="2002">
        <f t="shared" si="142"/>
        <v>21.65</v>
      </c>
      <c r="F4586" s="2078">
        <f t="shared" si="143"/>
        <v>90446</v>
      </c>
      <c r="G4586" s="1529"/>
      <c r="H4586" s="2002">
        <v>19.59</v>
      </c>
      <c r="I4586" s="2002">
        <v>21.65</v>
      </c>
      <c r="J4586" s="1992"/>
    </row>
    <row r="4587" spans="2:10">
      <c r="B4587" s="1733">
        <v>90447</v>
      </c>
      <c r="C4587" s="2004" t="s">
        <v>335</v>
      </c>
      <c r="D4587" s="2003" t="s">
        <v>28</v>
      </c>
      <c r="E4587" s="2005">
        <f t="shared" si="142"/>
        <v>4.91</v>
      </c>
      <c r="F4587" s="2078">
        <f t="shared" si="143"/>
        <v>90447</v>
      </c>
      <c r="G4587" s="1529"/>
      <c r="H4587" s="2005">
        <v>4.4000000000000004</v>
      </c>
      <c r="I4587" s="2005">
        <v>4.91</v>
      </c>
      <c r="J4587" s="1992"/>
    </row>
    <row r="4588" spans="2:10">
      <c r="B4588" s="1734">
        <v>90451</v>
      </c>
      <c r="C4588" s="1994" t="s">
        <v>4497</v>
      </c>
      <c r="D4588" s="1993" t="s">
        <v>29</v>
      </c>
      <c r="E4588" s="2002">
        <f t="shared" si="142"/>
        <v>3.39</v>
      </c>
      <c r="F4588" s="2078">
        <f t="shared" si="143"/>
        <v>90451</v>
      </c>
      <c r="G4588" s="1529"/>
      <c r="H4588" s="2002">
        <v>3.12</v>
      </c>
      <c r="I4588" s="2002">
        <v>3.39</v>
      </c>
      <c r="J4588" s="1992"/>
    </row>
    <row r="4589" spans="2:10">
      <c r="B4589" s="1733">
        <v>90452</v>
      </c>
      <c r="C4589" s="2004" t="s">
        <v>1628</v>
      </c>
      <c r="D4589" s="2003" t="s">
        <v>29</v>
      </c>
      <c r="E4589" s="2005">
        <f t="shared" si="142"/>
        <v>14.98</v>
      </c>
      <c r="F4589" s="2078">
        <f t="shared" si="143"/>
        <v>90452</v>
      </c>
      <c r="G4589" s="1529"/>
      <c r="H4589" s="2005">
        <v>14.56</v>
      </c>
      <c r="I4589" s="2005">
        <v>14.98</v>
      </c>
      <c r="J4589" s="1992"/>
    </row>
    <row r="4590" spans="2:10">
      <c r="B4590" s="1734">
        <v>90453</v>
      </c>
      <c r="C4590" s="1994" t="s">
        <v>336</v>
      </c>
      <c r="D4590" s="1993" t="s">
        <v>29</v>
      </c>
      <c r="E4590" s="2002">
        <f t="shared" si="142"/>
        <v>1.95</v>
      </c>
      <c r="F4590" s="2078">
        <f t="shared" si="143"/>
        <v>90453</v>
      </c>
      <c r="G4590" s="1529"/>
      <c r="H4590" s="2002">
        <v>1.8</v>
      </c>
      <c r="I4590" s="2002">
        <v>1.95</v>
      </c>
      <c r="J4590" s="1992"/>
    </row>
    <row r="4591" spans="2:10">
      <c r="B4591" s="1733">
        <v>90454</v>
      </c>
      <c r="C4591" s="2004" t="s">
        <v>337</v>
      </c>
      <c r="D4591" s="2003" t="s">
        <v>29</v>
      </c>
      <c r="E4591" s="2005">
        <f t="shared" si="142"/>
        <v>3.33</v>
      </c>
      <c r="F4591" s="2078">
        <f t="shared" si="143"/>
        <v>90454</v>
      </c>
      <c r="G4591" s="1529"/>
      <c r="H4591" s="2005">
        <v>3.1</v>
      </c>
      <c r="I4591" s="2005">
        <v>3.33</v>
      </c>
      <c r="J4591" s="1992"/>
    </row>
    <row r="4592" spans="2:10">
      <c r="B4592" s="1734">
        <v>90455</v>
      </c>
      <c r="C4592" s="1994" t="s">
        <v>4498</v>
      </c>
      <c r="D4592" s="1993" t="s">
        <v>29</v>
      </c>
      <c r="E4592" s="2002">
        <f t="shared" si="142"/>
        <v>4.51</v>
      </c>
      <c r="F4592" s="2078">
        <f t="shared" si="143"/>
        <v>90455</v>
      </c>
      <c r="G4592" s="1529"/>
      <c r="H4592" s="2002">
        <v>4.17</v>
      </c>
      <c r="I4592" s="2002">
        <v>4.51</v>
      </c>
      <c r="J4592" s="1992"/>
    </row>
    <row r="4593" spans="2:10">
      <c r="B4593" s="1733">
        <v>90456</v>
      </c>
      <c r="C4593" s="2004" t="s">
        <v>4499</v>
      </c>
      <c r="D4593" s="2003" t="s">
        <v>29</v>
      </c>
      <c r="E4593" s="2005">
        <f t="shared" si="142"/>
        <v>3.23</v>
      </c>
      <c r="F4593" s="2078">
        <f t="shared" si="143"/>
        <v>90456</v>
      </c>
      <c r="G4593" s="1529"/>
      <c r="H4593" s="2005">
        <v>2.9</v>
      </c>
      <c r="I4593" s="2005">
        <v>3.23</v>
      </c>
      <c r="J4593" s="1992"/>
    </row>
    <row r="4594" spans="2:10">
      <c r="B4594" s="1734">
        <v>90457</v>
      </c>
      <c r="C4594" s="1994" t="s">
        <v>4500</v>
      </c>
      <c r="D4594" s="1993" t="s">
        <v>29</v>
      </c>
      <c r="E4594" s="2002">
        <f t="shared" si="142"/>
        <v>7.38</v>
      </c>
      <c r="F4594" s="2078">
        <f t="shared" si="143"/>
        <v>90457</v>
      </c>
      <c r="G4594" s="1529"/>
      <c r="H4594" s="2002">
        <v>6.61</v>
      </c>
      <c r="I4594" s="2002">
        <v>7.38</v>
      </c>
      <c r="J4594" s="1992"/>
    </row>
    <row r="4595" spans="2:10">
      <c r="B4595" s="1733">
        <v>90458</v>
      </c>
      <c r="C4595" s="2004" t="s">
        <v>4501</v>
      </c>
      <c r="D4595" s="2003" t="s">
        <v>29</v>
      </c>
      <c r="E4595" s="2005">
        <f t="shared" si="142"/>
        <v>20.94</v>
      </c>
      <c r="F4595" s="2078">
        <f t="shared" si="143"/>
        <v>90458</v>
      </c>
      <c r="G4595" s="1529"/>
      <c r="H4595" s="2005">
        <v>18.77</v>
      </c>
      <c r="I4595" s="2005">
        <v>20.94</v>
      </c>
      <c r="J4595" s="1992"/>
    </row>
    <row r="4596" spans="2:10">
      <c r="B4596" s="1734">
        <v>90459</v>
      </c>
      <c r="C4596" s="1994" t="s">
        <v>4502</v>
      </c>
      <c r="D4596" s="1993" t="s">
        <v>29</v>
      </c>
      <c r="E4596" s="2002">
        <f t="shared" si="142"/>
        <v>29.54</v>
      </c>
      <c r="F4596" s="2078">
        <f t="shared" si="143"/>
        <v>90459</v>
      </c>
      <c r="G4596" s="1529"/>
      <c r="H4596" s="2002">
        <v>26.48</v>
      </c>
      <c r="I4596" s="2002">
        <v>29.54</v>
      </c>
      <c r="J4596" s="1992"/>
    </row>
    <row r="4597" spans="2:10">
      <c r="B4597" s="1733">
        <v>90460</v>
      </c>
      <c r="C4597" s="2004" t="s">
        <v>6255</v>
      </c>
      <c r="D4597" s="2003" t="s">
        <v>28</v>
      </c>
      <c r="E4597" s="2005">
        <f t="shared" si="142"/>
        <v>20.79</v>
      </c>
      <c r="F4597" s="2078">
        <f t="shared" si="143"/>
        <v>90460</v>
      </c>
      <c r="G4597" s="1529"/>
      <c r="H4597" s="2005">
        <v>20.66</v>
      </c>
      <c r="I4597" s="2005">
        <v>20.79</v>
      </c>
      <c r="J4597" s="1992"/>
    </row>
    <row r="4598" spans="2:10">
      <c r="B4598" s="1734">
        <v>90461</v>
      </c>
      <c r="C4598" s="1994" t="s">
        <v>6256</v>
      </c>
      <c r="D4598" s="1993" t="s">
        <v>28</v>
      </c>
      <c r="E4598" s="2002">
        <f t="shared" si="142"/>
        <v>11.56</v>
      </c>
      <c r="F4598" s="2078">
        <f t="shared" si="143"/>
        <v>90461</v>
      </c>
      <c r="G4598" s="1529"/>
      <c r="H4598" s="2002">
        <v>11.42</v>
      </c>
      <c r="I4598" s="2002">
        <v>11.56</v>
      </c>
      <c r="J4598" s="1992"/>
    </row>
    <row r="4599" spans="2:10">
      <c r="B4599" s="1733">
        <v>90462</v>
      </c>
      <c r="C4599" s="2004" t="s">
        <v>6257</v>
      </c>
      <c r="D4599" s="2003" t="s">
        <v>28</v>
      </c>
      <c r="E4599" s="2005">
        <f t="shared" si="142"/>
        <v>2.5099999999999998</v>
      </c>
      <c r="F4599" s="2078">
        <f t="shared" si="143"/>
        <v>90462</v>
      </c>
      <c r="G4599" s="1529"/>
      <c r="H4599" s="2005">
        <v>2.46</v>
      </c>
      <c r="I4599" s="2005">
        <v>2.5099999999999998</v>
      </c>
      <c r="J4599" s="1992"/>
    </row>
    <row r="4600" spans="2:10">
      <c r="B4600" s="1734">
        <v>90463</v>
      </c>
      <c r="C4600" s="1994" t="s">
        <v>8049</v>
      </c>
      <c r="D4600" s="1993" t="s">
        <v>28</v>
      </c>
      <c r="E4600" s="2002">
        <f t="shared" si="142"/>
        <v>2.02</v>
      </c>
      <c r="F4600" s="2078">
        <f t="shared" si="143"/>
        <v>90463</v>
      </c>
      <c r="G4600" s="1529"/>
      <c r="H4600" s="2002">
        <v>1.97</v>
      </c>
      <c r="I4600" s="2002">
        <v>2.02</v>
      </c>
      <c r="J4600" s="1992"/>
    </row>
    <row r="4601" spans="2:10">
      <c r="B4601" s="1733">
        <v>90466</v>
      </c>
      <c r="C4601" s="2004" t="s">
        <v>338</v>
      </c>
      <c r="D4601" s="2003" t="s">
        <v>28</v>
      </c>
      <c r="E4601" s="2005">
        <f t="shared" si="142"/>
        <v>9.94</v>
      </c>
      <c r="F4601" s="2078">
        <f t="shared" si="143"/>
        <v>90466</v>
      </c>
      <c r="G4601" s="1529"/>
      <c r="H4601" s="2005">
        <v>9.01</v>
      </c>
      <c r="I4601" s="2005">
        <v>9.94</v>
      </c>
      <c r="J4601" s="1992"/>
    </row>
    <row r="4602" spans="2:10" ht="30">
      <c r="B4602" s="1734">
        <v>90467</v>
      </c>
      <c r="C4602" s="1994" t="s">
        <v>339</v>
      </c>
      <c r="D4602" s="1993" t="s">
        <v>28</v>
      </c>
      <c r="E4602" s="2002">
        <f t="shared" si="142"/>
        <v>15.73</v>
      </c>
      <c r="F4602" s="2078">
        <f t="shared" si="143"/>
        <v>90467</v>
      </c>
      <c r="G4602" s="1529"/>
      <c r="H4602" s="2002">
        <v>14.25</v>
      </c>
      <c r="I4602" s="2002">
        <v>15.73</v>
      </c>
      <c r="J4602" s="1992"/>
    </row>
    <row r="4603" spans="2:10">
      <c r="B4603" s="1733">
        <v>90468</v>
      </c>
      <c r="C4603" s="2004" t="s">
        <v>4503</v>
      </c>
      <c r="D4603" s="2003" t="s">
        <v>28</v>
      </c>
      <c r="E4603" s="2005">
        <f t="shared" si="142"/>
        <v>4.29</v>
      </c>
      <c r="F4603" s="2078">
        <f t="shared" si="143"/>
        <v>90468</v>
      </c>
      <c r="G4603" s="1529"/>
      <c r="H4603" s="2005">
        <v>3.94</v>
      </c>
      <c r="I4603" s="2005">
        <v>4.29</v>
      </c>
      <c r="J4603" s="1992"/>
    </row>
    <row r="4604" spans="2:10" ht="30">
      <c r="B4604" s="1734">
        <v>90469</v>
      </c>
      <c r="C4604" s="1994" t="s">
        <v>4504</v>
      </c>
      <c r="D4604" s="1993" t="s">
        <v>28</v>
      </c>
      <c r="E4604" s="2002">
        <f t="shared" si="142"/>
        <v>6.88</v>
      </c>
      <c r="F4604" s="2078">
        <f t="shared" si="143"/>
        <v>90469</v>
      </c>
      <c r="G4604" s="1529"/>
      <c r="H4604" s="2002">
        <v>6.32</v>
      </c>
      <c r="I4604" s="2002">
        <v>6.88</v>
      </c>
      <c r="J4604" s="1992"/>
    </row>
    <row r="4605" spans="2:10">
      <c r="B4605" s="1733">
        <v>90470</v>
      </c>
      <c r="C4605" s="2004" t="s">
        <v>4505</v>
      </c>
      <c r="D4605" s="2003" t="s">
        <v>28</v>
      </c>
      <c r="E4605" s="2005">
        <f t="shared" si="142"/>
        <v>9.42</v>
      </c>
      <c r="F4605" s="2078">
        <f t="shared" si="143"/>
        <v>90470</v>
      </c>
      <c r="G4605" s="1529"/>
      <c r="H4605" s="2005">
        <v>8.69</v>
      </c>
      <c r="I4605" s="2005">
        <v>9.42</v>
      </c>
      <c r="J4605" s="1992"/>
    </row>
    <row r="4606" spans="2:10" ht="30">
      <c r="B4606" s="1734">
        <v>91166</v>
      </c>
      <c r="C4606" s="1994" t="s">
        <v>4506</v>
      </c>
      <c r="D4606" s="1993" t="s">
        <v>28</v>
      </c>
      <c r="E4606" s="2002">
        <f t="shared" si="142"/>
        <v>3.18</v>
      </c>
      <c r="F4606" s="2078">
        <f t="shared" si="143"/>
        <v>91166</v>
      </c>
      <c r="G4606" s="1529"/>
      <c r="H4606" s="2002">
        <v>3.02</v>
      </c>
      <c r="I4606" s="2002">
        <v>3.18</v>
      </c>
      <c r="J4606" s="1992"/>
    </row>
    <row r="4607" spans="2:10" ht="30">
      <c r="B4607" s="1733">
        <v>91167</v>
      </c>
      <c r="C4607" s="2004" t="s">
        <v>4507</v>
      </c>
      <c r="D4607" s="2003" t="s">
        <v>28</v>
      </c>
      <c r="E4607" s="2005">
        <f t="shared" si="142"/>
        <v>8.59</v>
      </c>
      <c r="F4607" s="2078">
        <f t="shared" si="143"/>
        <v>91167</v>
      </c>
      <c r="G4607" s="1529"/>
      <c r="H4607" s="2005">
        <v>7.97</v>
      </c>
      <c r="I4607" s="2005">
        <v>8.59</v>
      </c>
      <c r="J4607" s="1992"/>
    </row>
    <row r="4608" spans="2:10" ht="30">
      <c r="B4608" s="1734">
        <v>91168</v>
      </c>
      <c r="C4608" s="1994" t="s">
        <v>4508</v>
      </c>
      <c r="D4608" s="1993" t="s">
        <v>28</v>
      </c>
      <c r="E4608" s="2002">
        <f t="shared" si="142"/>
        <v>6.47</v>
      </c>
      <c r="F4608" s="2078">
        <f t="shared" si="143"/>
        <v>91168</v>
      </c>
      <c r="G4608" s="1529"/>
      <c r="H4608" s="2002">
        <v>6.02</v>
      </c>
      <c r="I4608" s="2002">
        <v>6.47</v>
      </c>
      <c r="J4608" s="1992"/>
    </row>
    <row r="4609" spans="2:10" ht="30">
      <c r="B4609" s="1733">
        <v>91169</v>
      </c>
      <c r="C4609" s="2004" t="s">
        <v>4509</v>
      </c>
      <c r="D4609" s="2003" t="s">
        <v>28</v>
      </c>
      <c r="E4609" s="2005">
        <f t="shared" si="142"/>
        <v>7.69</v>
      </c>
      <c r="F4609" s="2078">
        <f t="shared" si="143"/>
        <v>91169</v>
      </c>
      <c r="G4609" s="1529"/>
      <c r="H4609" s="2005">
        <v>7.14</v>
      </c>
      <c r="I4609" s="2005">
        <v>7.69</v>
      </c>
      <c r="J4609" s="1992"/>
    </row>
    <row r="4610" spans="2:10" ht="30">
      <c r="B4610" s="1734">
        <v>91170</v>
      </c>
      <c r="C4610" s="1994" t="s">
        <v>4510</v>
      </c>
      <c r="D4610" s="1993" t="s">
        <v>28</v>
      </c>
      <c r="E4610" s="2002">
        <f t="shared" si="142"/>
        <v>2.21</v>
      </c>
      <c r="F4610" s="2078">
        <f t="shared" si="143"/>
        <v>91170</v>
      </c>
      <c r="G4610" s="1529"/>
      <c r="H4610" s="2002">
        <v>2.0499999999999998</v>
      </c>
      <c r="I4610" s="2002">
        <v>2.21</v>
      </c>
      <c r="J4610" s="1992"/>
    </row>
    <row r="4611" spans="2:10" ht="30">
      <c r="B4611" s="1733">
        <v>91171</v>
      </c>
      <c r="C4611" s="2004" t="s">
        <v>4511</v>
      </c>
      <c r="D4611" s="2003" t="s">
        <v>28</v>
      </c>
      <c r="E4611" s="2005">
        <f t="shared" ref="E4611:E4674" si="144">IF($K$2=$H$1,H4611,I4611)</f>
        <v>2.75</v>
      </c>
      <c r="F4611" s="2078">
        <f t="shared" ref="F4611:F4674" si="145">IF(LEN($B4611)=7,CONCATENATE(MID($B4611,1,6),"00",RIGHT($B4611,1)),IF(LEN($B4611)=8,CONCATENATE(MID($B4611,1,6),"0",RIGHT($B4611,2)),$B4611))</f>
        <v>91171</v>
      </c>
      <c r="G4611" s="1529"/>
      <c r="H4611" s="2005">
        <v>2.5499999999999998</v>
      </c>
      <c r="I4611" s="2005">
        <v>2.75</v>
      </c>
      <c r="J4611" s="1992"/>
    </row>
    <row r="4612" spans="2:10" ht="30">
      <c r="B4612" s="1734">
        <v>91172</v>
      </c>
      <c r="C4612" s="1994" t="s">
        <v>4512</v>
      </c>
      <c r="D4612" s="1993" t="s">
        <v>28</v>
      </c>
      <c r="E4612" s="2002">
        <f t="shared" si="144"/>
        <v>4.05</v>
      </c>
      <c r="F4612" s="2078">
        <f t="shared" si="145"/>
        <v>91172</v>
      </c>
      <c r="G4612" s="1529"/>
      <c r="H4612" s="2002">
        <v>3.76</v>
      </c>
      <c r="I4612" s="2002">
        <v>4.05</v>
      </c>
      <c r="J4612" s="1992"/>
    </row>
    <row r="4613" spans="2:10" ht="30">
      <c r="B4613" s="1733">
        <v>91173</v>
      </c>
      <c r="C4613" s="2004" t="s">
        <v>4513</v>
      </c>
      <c r="D4613" s="2003" t="s">
        <v>28</v>
      </c>
      <c r="E4613" s="2005">
        <f t="shared" si="144"/>
        <v>1.1100000000000001</v>
      </c>
      <c r="F4613" s="2078">
        <f t="shared" si="145"/>
        <v>91173</v>
      </c>
      <c r="G4613" s="1529"/>
      <c r="H4613" s="2005">
        <v>1.03</v>
      </c>
      <c r="I4613" s="2005">
        <v>1.1100000000000001</v>
      </c>
      <c r="J4613" s="1992"/>
    </row>
    <row r="4614" spans="2:10" ht="30">
      <c r="B4614" s="1734">
        <v>91174</v>
      </c>
      <c r="C4614" s="1994" t="s">
        <v>4514</v>
      </c>
      <c r="D4614" s="1993" t="s">
        <v>28</v>
      </c>
      <c r="E4614" s="2002">
        <f t="shared" si="144"/>
        <v>2.1800000000000002</v>
      </c>
      <c r="F4614" s="2078">
        <f t="shared" si="145"/>
        <v>91174</v>
      </c>
      <c r="G4614" s="1529"/>
      <c r="H4614" s="2002">
        <v>2.0299999999999998</v>
      </c>
      <c r="I4614" s="2002">
        <v>2.1800000000000002</v>
      </c>
      <c r="J4614" s="1992"/>
    </row>
    <row r="4615" spans="2:10" ht="30">
      <c r="B4615" s="1733">
        <v>91175</v>
      </c>
      <c r="C4615" s="2004" t="s">
        <v>4515</v>
      </c>
      <c r="D4615" s="2003" t="s">
        <v>28</v>
      </c>
      <c r="E4615" s="2005">
        <f t="shared" si="144"/>
        <v>3.57</v>
      </c>
      <c r="F4615" s="2078">
        <f t="shared" si="145"/>
        <v>91175</v>
      </c>
      <c r="G4615" s="1529"/>
      <c r="H4615" s="2005">
        <v>3.32</v>
      </c>
      <c r="I4615" s="2005">
        <v>3.57</v>
      </c>
      <c r="J4615" s="1992"/>
    </row>
    <row r="4616" spans="2:10" ht="30">
      <c r="B4616" s="1734">
        <v>91176</v>
      </c>
      <c r="C4616" s="1994" t="s">
        <v>6258</v>
      </c>
      <c r="D4616" s="1993" t="s">
        <v>28</v>
      </c>
      <c r="E4616" s="2002">
        <f t="shared" si="144"/>
        <v>30.78</v>
      </c>
      <c r="F4616" s="2078">
        <f t="shared" si="145"/>
        <v>91176</v>
      </c>
      <c r="G4616" s="1529"/>
      <c r="H4616" s="2002">
        <v>29.52</v>
      </c>
      <c r="I4616" s="2002">
        <v>30.78</v>
      </c>
      <c r="J4616" s="1992"/>
    </row>
    <row r="4617" spans="2:10" ht="30">
      <c r="B4617" s="1733">
        <v>91177</v>
      </c>
      <c r="C4617" s="2004" t="s">
        <v>6259</v>
      </c>
      <c r="D4617" s="2003" t="s">
        <v>28</v>
      </c>
      <c r="E4617" s="2005">
        <f t="shared" si="144"/>
        <v>13.97</v>
      </c>
      <c r="F4617" s="2078">
        <f t="shared" si="145"/>
        <v>91177</v>
      </c>
      <c r="G4617" s="1529"/>
      <c r="H4617" s="2005">
        <v>13.27</v>
      </c>
      <c r="I4617" s="2005">
        <v>13.97</v>
      </c>
      <c r="J4617" s="1992"/>
    </row>
    <row r="4618" spans="2:10" ht="30">
      <c r="B4618" s="1734">
        <v>91178</v>
      </c>
      <c r="C4618" s="1994" t="s">
        <v>6260</v>
      </c>
      <c r="D4618" s="1993" t="s">
        <v>28</v>
      </c>
      <c r="E4618" s="2002">
        <f t="shared" si="144"/>
        <v>13.95</v>
      </c>
      <c r="F4618" s="2078">
        <f t="shared" si="145"/>
        <v>91178</v>
      </c>
      <c r="G4618" s="1529"/>
      <c r="H4618" s="2002">
        <v>13.22</v>
      </c>
      <c r="I4618" s="2002">
        <v>13.95</v>
      </c>
      <c r="J4618" s="1992"/>
    </row>
    <row r="4619" spans="2:10" ht="30">
      <c r="B4619" s="1733">
        <v>91179</v>
      </c>
      <c r="C4619" s="2004" t="s">
        <v>6261</v>
      </c>
      <c r="D4619" s="2003" t="s">
        <v>28</v>
      </c>
      <c r="E4619" s="2005">
        <f t="shared" si="144"/>
        <v>7.89</v>
      </c>
      <c r="F4619" s="2078">
        <f t="shared" si="145"/>
        <v>91179</v>
      </c>
      <c r="G4619" s="1529"/>
      <c r="H4619" s="2005">
        <v>7.57</v>
      </c>
      <c r="I4619" s="2005">
        <v>7.89</v>
      </c>
      <c r="J4619" s="1992"/>
    </row>
    <row r="4620" spans="2:10" ht="30">
      <c r="B4620" s="1734">
        <v>91180</v>
      </c>
      <c r="C4620" s="1994" t="s">
        <v>6262</v>
      </c>
      <c r="D4620" s="1993" t="s">
        <v>28</v>
      </c>
      <c r="E4620" s="2002">
        <f t="shared" si="144"/>
        <v>6.38</v>
      </c>
      <c r="F4620" s="2078">
        <f t="shared" si="145"/>
        <v>91180</v>
      </c>
      <c r="G4620" s="1529"/>
      <c r="H4620" s="2002">
        <v>6.09</v>
      </c>
      <c r="I4620" s="2002">
        <v>6.38</v>
      </c>
      <c r="J4620" s="1992"/>
    </row>
    <row r="4621" spans="2:10" ht="30">
      <c r="B4621" s="1733">
        <v>91181</v>
      </c>
      <c r="C4621" s="2004" t="s">
        <v>6263</v>
      </c>
      <c r="D4621" s="2003" t="s">
        <v>28</v>
      </c>
      <c r="E4621" s="2005">
        <f t="shared" si="144"/>
        <v>6.88</v>
      </c>
      <c r="F4621" s="2078">
        <f t="shared" si="145"/>
        <v>91181</v>
      </c>
      <c r="G4621" s="1529"/>
      <c r="H4621" s="2005">
        <v>6.5</v>
      </c>
      <c r="I4621" s="2005">
        <v>6.88</v>
      </c>
      <c r="J4621" s="1992"/>
    </row>
    <row r="4622" spans="2:10" ht="30">
      <c r="B4622" s="1734">
        <v>91182</v>
      </c>
      <c r="C4622" s="1994" t="s">
        <v>4516</v>
      </c>
      <c r="D4622" s="1993" t="s">
        <v>28</v>
      </c>
      <c r="E4622" s="2002">
        <f t="shared" si="144"/>
        <v>20.89</v>
      </c>
      <c r="F4622" s="2078">
        <f t="shared" si="145"/>
        <v>91182</v>
      </c>
      <c r="G4622" s="1529"/>
      <c r="H4622" s="2002">
        <v>18.989999999999998</v>
      </c>
      <c r="I4622" s="2002">
        <v>20.89</v>
      </c>
      <c r="J4622" s="1992"/>
    </row>
    <row r="4623" spans="2:10" ht="30">
      <c r="B4623" s="1733">
        <v>91183</v>
      </c>
      <c r="C4623" s="2004" t="s">
        <v>4517</v>
      </c>
      <c r="D4623" s="2003" t="s">
        <v>28</v>
      </c>
      <c r="E4623" s="2005">
        <f t="shared" si="144"/>
        <v>10.36</v>
      </c>
      <c r="F4623" s="2078">
        <f t="shared" si="145"/>
        <v>91183</v>
      </c>
      <c r="G4623" s="1529"/>
      <c r="H4623" s="2005">
        <v>9.4</v>
      </c>
      <c r="I4623" s="2005">
        <v>10.36</v>
      </c>
      <c r="J4623" s="1992"/>
    </row>
    <row r="4624" spans="2:10" ht="30">
      <c r="B4624" s="1734">
        <v>91184</v>
      </c>
      <c r="C4624" s="1994" t="s">
        <v>4518</v>
      </c>
      <c r="D4624" s="1993" t="s">
        <v>28</v>
      </c>
      <c r="E4624" s="2002">
        <f t="shared" si="144"/>
        <v>9.6999999999999993</v>
      </c>
      <c r="F4624" s="2078">
        <f t="shared" si="145"/>
        <v>91184</v>
      </c>
      <c r="G4624" s="1529"/>
      <c r="H4624" s="2002">
        <v>8.8000000000000007</v>
      </c>
      <c r="I4624" s="2002">
        <v>9.6999999999999993</v>
      </c>
      <c r="J4624" s="1992"/>
    </row>
    <row r="4625" spans="2:10" ht="30">
      <c r="B4625" s="1733">
        <v>91185</v>
      </c>
      <c r="C4625" s="2004" t="s">
        <v>4519</v>
      </c>
      <c r="D4625" s="2003" t="s">
        <v>28</v>
      </c>
      <c r="E4625" s="2005">
        <f t="shared" si="144"/>
        <v>5.36</v>
      </c>
      <c r="F4625" s="2078">
        <f t="shared" si="145"/>
        <v>91185</v>
      </c>
      <c r="G4625" s="1529"/>
      <c r="H4625" s="2005">
        <v>4.8600000000000003</v>
      </c>
      <c r="I4625" s="2005">
        <v>5.36</v>
      </c>
      <c r="J4625" s="1992"/>
    </row>
    <row r="4626" spans="2:10" ht="30">
      <c r="B4626" s="1734">
        <v>91186</v>
      </c>
      <c r="C4626" s="1994" t="s">
        <v>4520</v>
      </c>
      <c r="D4626" s="1993" t="s">
        <v>28</v>
      </c>
      <c r="E4626" s="2002">
        <f t="shared" si="144"/>
        <v>4.41</v>
      </c>
      <c r="F4626" s="2078">
        <f t="shared" si="145"/>
        <v>91186</v>
      </c>
      <c r="G4626" s="1529"/>
      <c r="H4626" s="2002">
        <v>4.0199999999999996</v>
      </c>
      <c r="I4626" s="2002">
        <v>4.41</v>
      </c>
      <c r="J4626" s="1992"/>
    </row>
    <row r="4627" spans="2:10" ht="30">
      <c r="B4627" s="1733">
        <v>91187</v>
      </c>
      <c r="C4627" s="2004" t="s">
        <v>4521</v>
      </c>
      <c r="D4627" s="2003" t="s">
        <v>28</v>
      </c>
      <c r="E4627" s="2005">
        <f t="shared" si="144"/>
        <v>5.13</v>
      </c>
      <c r="F4627" s="2078">
        <f t="shared" si="145"/>
        <v>91187</v>
      </c>
      <c r="G4627" s="1529"/>
      <c r="H4627" s="2005">
        <v>4.6399999999999997</v>
      </c>
      <c r="I4627" s="2005">
        <v>5.13</v>
      </c>
      <c r="J4627" s="1992"/>
    </row>
    <row r="4628" spans="2:10" ht="30">
      <c r="B4628" s="1734">
        <v>91188</v>
      </c>
      <c r="C4628" s="1994" t="s">
        <v>4522</v>
      </c>
      <c r="D4628" s="1993" t="s">
        <v>29</v>
      </c>
      <c r="E4628" s="2002">
        <f t="shared" si="144"/>
        <v>5.25</v>
      </c>
      <c r="F4628" s="2078">
        <f t="shared" si="145"/>
        <v>91188</v>
      </c>
      <c r="G4628" s="1529"/>
      <c r="H4628" s="2002">
        <v>4.8099999999999996</v>
      </c>
      <c r="I4628" s="2002">
        <v>5.25</v>
      </c>
      <c r="J4628" s="1992"/>
    </row>
    <row r="4629" spans="2:10" ht="30">
      <c r="B4629" s="1733">
        <v>91189</v>
      </c>
      <c r="C4629" s="2004" t="s">
        <v>1054</v>
      </c>
      <c r="D4629" s="2003" t="s">
        <v>29</v>
      </c>
      <c r="E4629" s="2005">
        <f t="shared" si="144"/>
        <v>34.15</v>
      </c>
      <c r="F4629" s="2078">
        <f t="shared" si="145"/>
        <v>91189</v>
      </c>
      <c r="G4629" s="1529"/>
      <c r="H4629" s="2005">
        <v>32.130000000000003</v>
      </c>
      <c r="I4629" s="2005">
        <v>34.15</v>
      </c>
      <c r="J4629" s="1992"/>
    </row>
    <row r="4630" spans="2:10">
      <c r="B4630" s="1734">
        <v>91190</v>
      </c>
      <c r="C4630" s="1994" t="s">
        <v>340</v>
      </c>
      <c r="D4630" s="1993" t="s">
        <v>29</v>
      </c>
      <c r="E4630" s="2002">
        <f t="shared" si="144"/>
        <v>3.86</v>
      </c>
      <c r="F4630" s="2078">
        <f t="shared" si="145"/>
        <v>91190</v>
      </c>
      <c r="G4630" s="1529"/>
      <c r="H4630" s="2002">
        <v>3.49</v>
      </c>
      <c r="I4630" s="2002">
        <v>3.86</v>
      </c>
      <c r="J4630" s="1992"/>
    </row>
    <row r="4631" spans="2:10">
      <c r="B4631" s="1733">
        <v>91191</v>
      </c>
      <c r="C4631" s="2004" t="s">
        <v>1055</v>
      </c>
      <c r="D4631" s="2003" t="s">
        <v>29</v>
      </c>
      <c r="E4631" s="2005">
        <f t="shared" si="144"/>
        <v>4.09</v>
      </c>
      <c r="F4631" s="2078">
        <f t="shared" si="145"/>
        <v>91191</v>
      </c>
      <c r="G4631" s="1529"/>
      <c r="H4631" s="2005">
        <v>3.7</v>
      </c>
      <c r="I4631" s="2005">
        <v>4.09</v>
      </c>
      <c r="J4631" s="1992"/>
    </row>
    <row r="4632" spans="2:10">
      <c r="B4632" s="1734">
        <v>91192</v>
      </c>
      <c r="C4632" s="1994" t="s">
        <v>341</v>
      </c>
      <c r="D4632" s="1993" t="s">
        <v>29</v>
      </c>
      <c r="E4632" s="2002">
        <f t="shared" si="144"/>
        <v>4.54</v>
      </c>
      <c r="F4632" s="2078">
        <f t="shared" si="145"/>
        <v>91192</v>
      </c>
      <c r="G4632" s="1529"/>
      <c r="H4632" s="2002">
        <v>4.0999999999999996</v>
      </c>
      <c r="I4632" s="2002">
        <v>4.54</v>
      </c>
      <c r="J4632" s="1992"/>
    </row>
    <row r="4633" spans="2:10" ht="30">
      <c r="B4633" s="1733">
        <v>91222</v>
      </c>
      <c r="C4633" s="2004" t="s">
        <v>1056</v>
      </c>
      <c r="D4633" s="2003" t="s">
        <v>28</v>
      </c>
      <c r="E4633" s="2005">
        <f t="shared" si="144"/>
        <v>10.86</v>
      </c>
      <c r="F4633" s="2078">
        <f t="shared" si="145"/>
        <v>91222</v>
      </c>
      <c r="G4633" s="1529"/>
      <c r="H4633" s="2005">
        <v>9.7200000000000006</v>
      </c>
      <c r="I4633" s="2005">
        <v>10.86</v>
      </c>
      <c r="J4633" s="1992"/>
    </row>
    <row r="4634" spans="2:10" ht="30">
      <c r="B4634" s="1734">
        <v>94480</v>
      </c>
      <c r="C4634" s="1994" t="s">
        <v>4523</v>
      </c>
      <c r="D4634" s="1993" t="s">
        <v>29</v>
      </c>
      <c r="E4634" s="2002">
        <f t="shared" si="144"/>
        <v>1513.96</v>
      </c>
      <c r="F4634" s="2078">
        <f t="shared" si="145"/>
        <v>94480</v>
      </c>
      <c r="G4634" s="1529"/>
      <c r="H4634" s="2002">
        <v>1450.4</v>
      </c>
      <c r="I4634" s="2002">
        <v>1513.96</v>
      </c>
      <c r="J4634" s="1992"/>
    </row>
    <row r="4635" spans="2:10" ht="30">
      <c r="B4635" s="1733">
        <v>94481</v>
      </c>
      <c r="C4635" s="2004" t="s">
        <v>4524</v>
      </c>
      <c r="D4635" s="2003" t="s">
        <v>29</v>
      </c>
      <c r="E4635" s="2005">
        <f t="shared" si="144"/>
        <v>1111.07</v>
      </c>
      <c r="F4635" s="2078">
        <f t="shared" si="145"/>
        <v>94481</v>
      </c>
      <c r="G4635" s="1529"/>
      <c r="H4635" s="2005">
        <v>1054.55</v>
      </c>
      <c r="I4635" s="2005">
        <v>1111.07</v>
      </c>
      <c r="J4635" s="1992"/>
    </row>
    <row r="4636" spans="2:10" ht="30">
      <c r="B4636" s="1734">
        <v>94482</v>
      </c>
      <c r="C4636" s="1994" t="s">
        <v>4525</v>
      </c>
      <c r="D4636" s="1993" t="s">
        <v>29</v>
      </c>
      <c r="E4636" s="2002">
        <f t="shared" si="144"/>
        <v>901.3</v>
      </c>
      <c r="F4636" s="2078">
        <f t="shared" si="145"/>
        <v>94482</v>
      </c>
      <c r="G4636" s="1529"/>
      <c r="H4636" s="2002">
        <v>849.84</v>
      </c>
      <c r="I4636" s="2002">
        <v>901.3</v>
      </c>
      <c r="J4636" s="1992"/>
    </row>
    <row r="4637" spans="2:10" ht="30">
      <c r="B4637" s="1733">
        <v>94483</v>
      </c>
      <c r="C4637" s="2004" t="s">
        <v>4526</v>
      </c>
      <c r="D4637" s="2003" t="s">
        <v>29</v>
      </c>
      <c r="E4637" s="2005">
        <f t="shared" si="144"/>
        <v>773.23</v>
      </c>
      <c r="F4637" s="2078">
        <f t="shared" si="145"/>
        <v>94483</v>
      </c>
      <c r="G4637" s="1529"/>
      <c r="H4637" s="2005">
        <v>725.93</v>
      </c>
      <c r="I4637" s="2005">
        <v>773.23</v>
      </c>
      <c r="J4637" s="1992"/>
    </row>
    <row r="4638" spans="2:10">
      <c r="B4638" s="1734">
        <v>95541</v>
      </c>
      <c r="C4638" s="1994" t="s">
        <v>4527</v>
      </c>
      <c r="D4638" s="1993" t="s">
        <v>29</v>
      </c>
      <c r="E4638" s="2002">
        <f t="shared" si="144"/>
        <v>3.6</v>
      </c>
      <c r="F4638" s="2078">
        <f t="shared" si="145"/>
        <v>95541</v>
      </c>
      <c r="G4638" s="1529"/>
      <c r="H4638" s="2002">
        <v>3.21</v>
      </c>
      <c r="I4638" s="2002">
        <v>3.6</v>
      </c>
      <c r="J4638" s="1992"/>
    </row>
    <row r="4639" spans="2:10">
      <c r="B4639" s="1733">
        <v>95573</v>
      </c>
      <c r="C4639" s="2004" t="s">
        <v>4528</v>
      </c>
      <c r="D4639" s="2003" t="s">
        <v>29</v>
      </c>
      <c r="E4639" s="2005">
        <f t="shared" si="144"/>
        <v>43.76</v>
      </c>
      <c r="F4639" s="2078">
        <f t="shared" si="145"/>
        <v>95573</v>
      </c>
      <c r="G4639" s="1529"/>
      <c r="H4639" s="2005">
        <v>43.39</v>
      </c>
      <c r="I4639" s="2005">
        <v>43.76</v>
      </c>
      <c r="J4639" s="1992"/>
    </row>
    <row r="4640" spans="2:10">
      <c r="B4640" s="1734">
        <v>95574</v>
      </c>
      <c r="C4640" s="1994" t="s">
        <v>4529</v>
      </c>
      <c r="D4640" s="1993" t="s">
        <v>29</v>
      </c>
      <c r="E4640" s="2002">
        <f t="shared" si="144"/>
        <v>33.020000000000003</v>
      </c>
      <c r="F4640" s="2078">
        <f t="shared" si="145"/>
        <v>95574</v>
      </c>
      <c r="G4640" s="1529"/>
      <c r="H4640" s="2002">
        <v>32.65</v>
      </c>
      <c r="I4640" s="2002">
        <v>33.020000000000003</v>
      </c>
      <c r="J4640" s="1992"/>
    </row>
    <row r="4641" spans="2:10">
      <c r="B4641" s="1733">
        <v>96559</v>
      </c>
      <c r="C4641" s="2004" t="s">
        <v>6264</v>
      </c>
      <c r="D4641" s="2003" t="s">
        <v>0</v>
      </c>
      <c r="E4641" s="2005">
        <f t="shared" si="144"/>
        <v>58.61</v>
      </c>
      <c r="F4641" s="2078">
        <f t="shared" si="145"/>
        <v>96559</v>
      </c>
      <c r="G4641" s="1529"/>
      <c r="H4641" s="2005">
        <v>58.25</v>
      </c>
      <c r="I4641" s="2005">
        <v>58.61</v>
      </c>
      <c r="J4641" s="1992"/>
    </row>
    <row r="4642" spans="2:10">
      <c r="B4642" s="1734">
        <v>96560</v>
      </c>
      <c r="C4642" s="1994" t="s">
        <v>6265</v>
      </c>
      <c r="D4642" s="1993" t="s">
        <v>0</v>
      </c>
      <c r="E4642" s="2002">
        <f t="shared" si="144"/>
        <v>30.92</v>
      </c>
      <c r="F4642" s="2078">
        <f t="shared" si="145"/>
        <v>96560</v>
      </c>
      <c r="G4642" s="1529"/>
      <c r="H4642" s="2002">
        <v>30.56</v>
      </c>
      <c r="I4642" s="2002">
        <v>30.92</v>
      </c>
      <c r="J4642" s="1992"/>
    </row>
    <row r="4643" spans="2:10">
      <c r="B4643" s="1733">
        <v>96561</v>
      </c>
      <c r="C4643" s="2004" t="s">
        <v>6266</v>
      </c>
      <c r="D4643" s="2003" t="s">
        <v>0</v>
      </c>
      <c r="E4643" s="2005">
        <f t="shared" si="144"/>
        <v>19.62</v>
      </c>
      <c r="F4643" s="2078">
        <f t="shared" si="145"/>
        <v>96561</v>
      </c>
      <c r="G4643" s="1529"/>
      <c r="H4643" s="2005">
        <v>19.420000000000002</v>
      </c>
      <c r="I4643" s="2005">
        <v>19.62</v>
      </c>
      <c r="J4643" s="1992"/>
    </row>
    <row r="4644" spans="2:10" ht="30">
      <c r="B4644" s="1734">
        <v>96562</v>
      </c>
      <c r="C4644" s="1994" t="s">
        <v>8050</v>
      </c>
      <c r="D4644" s="1993" t="s">
        <v>28</v>
      </c>
      <c r="E4644" s="2002">
        <f t="shared" si="144"/>
        <v>30.94</v>
      </c>
      <c r="F4644" s="2078">
        <f t="shared" si="145"/>
        <v>96562</v>
      </c>
      <c r="G4644" s="1529"/>
      <c r="H4644" s="2002">
        <v>30.57</v>
      </c>
      <c r="I4644" s="2002">
        <v>30.94</v>
      </c>
      <c r="J4644" s="1992"/>
    </row>
    <row r="4645" spans="2:10" ht="30">
      <c r="B4645" s="1733">
        <v>96563</v>
      </c>
      <c r="C4645" s="2004" t="s">
        <v>6267</v>
      </c>
      <c r="D4645" s="2003" t="s">
        <v>28</v>
      </c>
      <c r="E4645" s="2005">
        <f t="shared" si="144"/>
        <v>34.22</v>
      </c>
      <c r="F4645" s="2078">
        <f t="shared" si="145"/>
        <v>96563</v>
      </c>
      <c r="G4645" s="1529"/>
      <c r="H4645" s="2005">
        <v>33.85</v>
      </c>
      <c r="I4645" s="2005">
        <v>34.22</v>
      </c>
      <c r="J4645" s="1992"/>
    </row>
    <row r="4646" spans="2:10">
      <c r="B4646" s="1734">
        <v>98113</v>
      </c>
      <c r="C4646" s="1994" t="s">
        <v>7843</v>
      </c>
      <c r="D4646" s="1993" t="s">
        <v>29</v>
      </c>
      <c r="E4646" s="2002">
        <f t="shared" si="144"/>
        <v>1833.04</v>
      </c>
      <c r="F4646" s="2078">
        <f t="shared" si="145"/>
        <v>98113</v>
      </c>
      <c r="G4646" s="1529"/>
      <c r="H4646" s="2002">
        <v>1830.21</v>
      </c>
      <c r="I4646" s="2002">
        <v>1833.04</v>
      </c>
      <c r="J4646" s="1992"/>
    </row>
    <row r="4647" spans="2:10">
      <c r="B4647" s="1733" t="s">
        <v>5843</v>
      </c>
      <c r="C4647" s="2004" t="s">
        <v>1057</v>
      </c>
      <c r="D4647" s="2003" t="s">
        <v>29</v>
      </c>
      <c r="E4647" s="2005">
        <f t="shared" si="144"/>
        <v>402.05</v>
      </c>
      <c r="F4647" s="2078" t="str">
        <f t="shared" si="145"/>
        <v>73826/001</v>
      </c>
      <c r="G4647" s="1529"/>
      <c r="H4647" s="2005">
        <v>362.55</v>
      </c>
      <c r="I4647" s="2005">
        <v>402.05</v>
      </c>
      <c r="J4647" s="1992"/>
    </row>
    <row r="4648" spans="2:10">
      <c r="B4648" s="1734" t="s">
        <v>5844</v>
      </c>
      <c r="C4648" s="1994" t="s">
        <v>1058</v>
      </c>
      <c r="D4648" s="1993" t="s">
        <v>29</v>
      </c>
      <c r="E4648" s="2002">
        <f t="shared" si="144"/>
        <v>522.66</v>
      </c>
      <c r="F4648" s="2078" t="str">
        <f t="shared" si="145"/>
        <v>73826/002</v>
      </c>
      <c r="G4648" s="1529"/>
      <c r="H4648" s="2002">
        <v>471.31</v>
      </c>
      <c r="I4648" s="2002">
        <v>522.66</v>
      </c>
      <c r="J4648" s="1992"/>
    </row>
    <row r="4649" spans="2:10">
      <c r="B4649" s="1733" t="s">
        <v>5845</v>
      </c>
      <c r="C4649" s="2004" t="s">
        <v>342</v>
      </c>
      <c r="D4649" s="2003" t="s">
        <v>29</v>
      </c>
      <c r="E4649" s="2005">
        <f t="shared" si="144"/>
        <v>169.07</v>
      </c>
      <c r="F4649" s="2078" t="str">
        <f t="shared" si="145"/>
        <v>73834/001</v>
      </c>
      <c r="G4649" s="1529"/>
      <c r="H4649" s="2005">
        <v>152.44</v>
      </c>
      <c r="I4649" s="2005">
        <v>169.07</v>
      </c>
      <c r="J4649" s="1992"/>
    </row>
    <row r="4650" spans="2:10">
      <c r="B4650" s="1734" t="s">
        <v>5846</v>
      </c>
      <c r="C4650" s="1994" t="s">
        <v>1059</v>
      </c>
      <c r="D4650" s="1993" t="s">
        <v>29</v>
      </c>
      <c r="E4650" s="2002">
        <f t="shared" si="144"/>
        <v>270.52</v>
      </c>
      <c r="F4650" s="2078" t="str">
        <f t="shared" si="145"/>
        <v>73834/002</v>
      </c>
      <c r="G4650" s="1529"/>
      <c r="H4650" s="2002">
        <v>243.92</v>
      </c>
      <c r="I4650" s="2002">
        <v>270.52</v>
      </c>
      <c r="J4650" s="1992"/>
    </row>
    <row r="4651" spans="2:10">
      <c r="B4651" s="1733" t="s">
        <v>5847</v>
      </c>
      <c r="C4651" s="2004" t="s">
        <v>1060</v>
      </c>
      <c r="D4651" s="2003" t="s">
        <v>29</v>
      </c>
      <c r="E4651" s="2005">
        <f t="shared" si="144"/>
        <v>541.04</v>
      </c>
      <c r="F4651" s="2078" t="str">
        <f t="shared" si="145"/>
        <v>73834/003</v>
      </c>
      <c r="G4651" s="1529"/>
      <c r="H4651" s="2005">
        <v>487.84</v>
      </c>
      <c r="I4651" s="2005">
        <v>541.04</v>
      </c>
      <c r="J4651" s="1992"/>
    </row>
    <row r="4652" spans="2:10">
      <c r="B4652" s="1734" t="s">
        <v>5848</v>
      </c>
      <c r="C4652" s="1994" t="s">
        <v>1061</v>
      </c>
      <c r="D4652" s="1993" t="s">
        <v>29</v>
      </c>
      <c r="E4652" s="2002">
        <f t="shared" si="144"/>
        <v>811.56</v>
      </c>
      <c r="F4652" s="2078" t="str">
        <f t="shared" si="145"/>
        <v>73834/004</v>
      </c>
      <c r="G4652" s="1529"/>
      <c r="H4652" s="2002">
        <v>731.76</v>
      </c>
      <c r="I4652" s="2002">
        <v>811.56</v>
      </c>
      <c r="J4652" s="1992"/>
    </row>
    <row r="4653" spans="2:10">
      <c r="B4653" s="1733" t="s">
        <v>5849</v>
      </c>
      <c r="C4653" s="2004" t="s">
        <v>343</v>
      </c>
      <c r="D4653" s="2003" t="s">
        <v>29</v>
      </c>
      <c r="E4653" s="2005">
        <f t="shared" si="144"/>
        <v>1045.8699999999999</v>
      </c>
      <c r="F4653" s="2078" t="str">
        <f t="shared" si="145"/>
        <v>73835/001</v>
      </c>
      <c r="G4653" s="1529"/>
      <c r="H4653" s="2005">
        <v>943.37</v>
      </c>
      <c r="I4653" s="2005">
        <v>1045.8699999999999</v>
      </c>
      <c r="J4653" s="1992"/>
    </row>
    <row r="4654" spans="2:10">
      <c r="B4654" s="1734" t="s">
        <v>5850</v>
      </c>
      <c r="C4654" s="1994" t="s">
        <v>344</v>
      </c>
      <c r="D4654" s="1993" t="s">
        <v>29</v>
      </c>
      <c r="E4654" s="2002">
        <f t="shared" si="144"/>
        <v>1422.39</v>
      </c>
      <c r="F4654" s="2078" t="str">
        <f t="shared" si="145"/>
        <v>73835/002</v>
      </c>
      <c r="G4654" s="1529"/>
      <c r="H4654" s="2002">
        <v>1282.99</v>
      </c>
      <c r="I4654" s="2002">
        <v>1422.39</v>
      </c>
      <c r="J4654" s="1992"/>
    </row>
    <row r="4655" spans="2:10">
      <c r="B4655" s="1733" t="s">
        <v>5851</v>
      </c>
      <c r="C4655" s="2004" t="s">
        <v>345</v>
      </c>
      <c r="D4655" s="2003" t="s">
        <v>29</v>
      </c>
      <c r="E4655" s="2005">
        <f t="shared" si="144"/>
        <v>1589.73</v>
      </c>
      <c r="F4655" s="2078" t="str">
        <f t="shared" si="145"/>
        <v>73835/003</v>
      </c>
      <c r="G4655" s="1529"/>
      <c r="H4655" s="2005">
        <v>1433.93</v>
      </c>
      <c r="I4655" s="2005">
        <v>1589.73</v>
      </c>
      <c r="J4655" s="1992"/>
    </row>
    <row r="4656" spans="2:10">
      <c r="B4656" s="1734" t="s">
        <v>5852</v>
      </c>
      <c r="C4656" s="1994" t="s">
        <v>346</v>
      </c>
      <c r="D4656" s="1993" t="s">
        <v>29</v>
      </c>
      <c r="E4656" s="2002">
        <f t="shared" si="144"/>
        <v>418.35</v>
      </c>
      <c r="F4656" s="2078" t="str">
        <f t="shared" si="145"/>
        <v>73836/001</v>
      </c>
      <c r="G4656" s="1529"/>
      <c r="H4656" s="2002">
        <v>377.35</v>
      </c>
      <c r="I4656" s="2002">
        <v>418.35</v>
      </c>
      <c r="J4656" s="1992"/>
    </row>
    <row r="4657" spans="2:10">
      <c r="B4657" s="1733" t="s">
        <v>5853</v>
      </c>
      <c r="C4657" s="2004" t="s">
        <v>1062</v>
      </c>
      <c r="D4657" s="2003" t="s">
        <v>29</v>
      </c>
      <c r="E4657" s="2005">
        <f t="shared" si="144"/>
        <v>543.85</v>
      </c>
      <c r="F4657" s="2078" t="str">
        <f t="shared" si="145"/>
        <v>73836/002</v>
      </c>
      <c r="G4657" s="1529"/>
      <c r="H4657" s="2005">
        <v>490.55</v>
      </c>
      <c r="I4657" s="2005">
        <v>543.85</v>
      </c>
      <c r="J4657" s="1992"/>
    </row>
    <row r="4658" spans="2:10">
      <c r="B4658" s="1734" t="s">
        <v>5854</v>
      </c>
      <c r="C4658" s="1994" t="s">
        <v>1063</v>
      </c>
      <c r="D4658" s="1993" t="s">
        <v>29</v>
      </c>
      <c r="E4658" s="2002">
        <f t="shared" si="144"/>
        <v>836.7</v>
      </c>
      <c r="F4658" s="2078" t="str">
        <f t="shared" si="145"/>
        <v>73836/003</v>
      </c>
      <c r="G4658" s="1529"/>
      <c r="H4658" s="2002">
        <v>754.7</v>
      </c>
      <c r="I4658" s="2002">
        <v>836.7</v>
      </c>
      <c r="J4658" s="1992"/>
    </row>
    <row r="4659" spans="2:10">
      <c r="B4659" s="1733" t="s">
        <v>5855</v>
      </c>
      <c r="C4659" s="2004" t="s">
        <v>1064</v>
      </c>
      <c r="D4659" s="2003" t="s">
        <v>29</v>
      </c>
      <c r="E4659" s="2005">
        <f t="shared" si="144"/>
        <v>1338.72</v>
      </c>
      <c r="F4659" s="2078" t="str">
        <f t="shared" si="145"/>
        <v>73836/004</v>
      </c>
      <c r="G4659" s="1529"/>
      <c r="H4659" s="2005">
        <v>1207.52</v>
      </c>
      <c r="I4659" s="2005">
        <v>1338.72</v>
      </c>
      <c r="J4659" s="1992"/>
    </row>
    <row r="4660" spans="2:10">
      <c r="B4660" s="1734" t="s">
        <v>5856</v>
      </c>
      <c r="C4660" s="1994" t="s">
        <v>347</v>
      </c>
      <c r="D4660" s="1993" t="s">
        <v>29</v>
      </c>
      <c r="E4660" s="2002">
        <f t="shared" si="144"/>
        <v>169.07</v>
      </c>
      <c r="F4660" s="2078" t="str">
        <f t="shared" si="145"/>
        <v>73837/001</v>
      </c>
      <c r="G4660" s="1529"/>
      <c r="H4660" s="2002">
        <v>152.44</v>
      </c>
      <c r="I4660" s="2002">
        <v>169.07</v>
      </c>
      <c r="J4660" s="1992"/>
    </row>
    <row r="4661" spans="2:10">
      <c r="B4661" s="1733" t="s">
        <v>5857</v>
      </c>
      <c r="C4661" s="2004" t="s">
        <v>1065</v>
      </c>
      <c r="D4661" s="2003" t="s">
        <v>29</v>
      </c>
      <c r="E4661" s="2005">
        <f t="shared" si="144"/>
        <v>338.15</v>
      </c>
      <c r="F4661" s="2078" t="str">
        <f t="shared" si="145"/>
        <v>73837/002</v>
      </c>
      <c r="G4661" s="1529"/>
      <c r="H4661" s="2005">
        <v>304.89999999999998</v>
      </c>
      <c r="I4661" s="2005">
        <v>338.15</v>
      </c>
      <c r="J4661" s="1992"/>
    </row>
    <row r="4662" spans="2:10">
      <c r="B4662" s="1734" t="s">
        <v>5858</v>
      </c>
      <c r="C4662" s="1994" t="s">
        <v>1066</v>
      </c>
      <c r="D4662" s="1993" t="s">
        <v>29</v>
      </c>
      <c r="E4662" s="2002">
        <f t="shared" si="144"/>
        <v>676.3</v>
      </c>
      <c r="F4662" s="2078" t="str">
        <f t="shared" si="145"/>
        <v>73837/003</v>
      </c>
      <c r="G4662" s="1529"/>
      <c r="H4662" s="2002">
        <v>609.79999999999995</v>
      </c>
      <c r="I4662" s="2002">
        <v>676.3</v>
      </c>
      <c r="J4662" s="1992"/>
    </row>
    <row r="4663" spans="2:10">
      <c r="B4663" s="1733">
        <v>73612</v>
      </c>
      <c r="C4663" s="2004" t="s">
        <v>348</v>
      </c>
      <c r="D4663" s="2003" t="s">
        <v>29</v>
      </c>
      <c r="E4663" s="2005">
        <f t="shared" si="144"/>
        <v>332.7</v>
      </c>
      <c r="F4663" s="2078">
        <f t="shared" si="145"/>
        <v>73612</v>
      </c>
      <c r="G4663" s="1529"/>
      <c r="H4663" s="2005">
        <v>300.10000000000002</v>
      </c>
      <c r="I4663" s="2005">
        <v>332.7</v>
      </c>
      <c r="J4663" s="1992"/>
    </row>
    <row r="4664" spans="2:10">
      <c r="B4664" s="1734">
        <v>73660</v>
      </c>
      <c r="C4664" s="1994" t="s">
        <v>349</v>
      </c>
      <c r="D4664" s="1993" t="s">
        <v>0</v>
      </c>
      <c r="E4664" s="2002">
        <f t="shared" si="144"/>
        <v>66.56</v>
      </c>
      <c r="F4664" s="2078">
        <f t="shared" si="145"/>
        <v>73660</v>
      </c>
      <c r="G4664" s="1529"/>
      <c r="H4664" s="2002">
        <v>62.52</v>
      </c>
      <c r="I4664" s="2002">
        <v>66.56</v>
      </c>
      <c r="J4664" s="1992"/>
    </row>
    <row r="4665" spans="2:10">
      <c r="B4665" s="1733">
        <v>73661</v>
      </c>
      <c r="C4665" s="2004" t="s">
        <v>1067</v>
      </c>
      <c r="D4665" s="2003" t="s">
        <v>29</v>
      </c>
      <c r="E4665" s="2005">
        <f t="shared" si="144"/>
        <v>2001.95</v>
      </c>
      <c r="F4665" s="2078">
        <f t="shared" si="145"/>
        <v>73661</v>
      </c>
      <c r="G4665" s="1529"/>
      <c r="H4665" s="2005">
        <v>1978.2</v>
      </c>
      <c r="I4665" s="2005">
        <v>2001.95</v>
      </c>
      <c r="J4665" s="1992"/>
    </row>
    <row r="4666" spans="2:10">
      <c r="B4666" s="1734">
        <v>73693</v>
      </c>
      <c r="C4666" s="1994" t="s">
        <v>350</v>
      </c>
      <c r="D4666" s="1993" t="s">
        <v>0</v>
      </c>
      <c r="E4666" s="2002">
        <f t="shared" si="144"/>
        <v>19.54</v>
      </c>
      <c r="F4666" s="2078">
        <f t="shared" si="145"/>
        <v>73693</v>
      </c>
      <c r="G4666" s="1529"/>
      <c r="H4666" s="2002">
        <v>17.940000000000001</v>
      </c>
      <c r="I4666" s="2002">
        <v>19.54</v>
      </c>
      <c r="J4666" s="1992"/>
    </row>
    <row r="4667" spans="2:10">
      <c r="B4667" s="1733">
        <v>73694</v>
      </c>
      <c r="C4667" s="2004" t="s">
        <v>351</v>
      </c>
      <c r="D4667" s="2003" t="s">
        <v>29</v>
      </c>
      <c r="E4667" s="2005">
        <f t="shared" si="144"/>
        <v>130.58000000000001</v>
      </c>
      <c r="F4667" s="2078">
        <f t="shared" si="145"/>
        <v>73694</v>
      </c>
      <c r="G4667" s="1529"/>
      <c r="H4667" s="2005">
        <v>117.25</v>
      </c>
      <c r="I4667" s="2005">
        <v>130.58000000000001</v>
      </c>
      <c r="J4667" s="1992"/>
    </row>
    <row r="4668" spans="2:10">
      <c r="B4668" s="1734">
        <v>73695</v>
      </c>
      <c r="C4668" s="1994" t="s">
        <v>352</v>
      </c>
      <c r="D4668" s="1993" t="s">
        <v>29</v>
      </c>
      <c r="E4668" s="2002">
        <f t="shared" si="144"/>
        <v>67.150000000000006</v>
      </c>
      <c r="F4668" s="2078">
        <f t="shared" si="145"/>
        <v>73695</v>
      </c>
      <c r="G4668" s="1529"/>
      <c r="H4668" s="2002">
        <v>60.29</v>
      </c>
      <c r="I4668" s="2002">
        <v>67.150000000000006</v>
      </c>
      <c r="J4668" s="1992"/>
    </row>
    <row r="4669" spans="2:10">
      <c r="B4669" s="1733" t="s">
        <v>5859</v>
      </c>
      <c r="C4669" s="2004" t="s">
        <v>353</v>
      </c>
      <c r="D4669" s="2003" t="s">
        <v>29</v>
      </c>
      <c r="E4669" s="2005">
        <f t="shared" si="144"/>
        <v>332.7</v>
      </c>
      <c r="F4669" s="2078" t="str">
        <f t="shared" si="145"/>
        <v>73824/001</v>
      </c>
      <c r="G4669" s="1529"/>
      <c r="H4669" s="2005">
        <v>300.10000000000002</v>
      </c>
      <c r="I4669" s="2005">
        <v>332.7</v>
      </c>
      <c r="J4669" s="1992"/>
    </row>
    <row r="4670" spans="2:10">
      <c r="B4670" s="1734" t="s">
        <v>5860</v>
      </c>
      <c r="C4670" s="1994" t="s">
        <v>354</v>
      </c>
      <c r="D4670" s="1993" t="s">
        <v>0</v>
      </c>
      <c r="E4670" s="2002">
        <f t="shared" si="144"/>
        <v>846.72</v>
      </c>
      <c r="F4670" s="2078" t="str">
        <f t="shared" si="145"/>
        <v>73825/002</v>
      </c>
      <c r="G4670" s="1529"/>
      <c r="H4670" s="2002">
        <v>825.48</v>
      </c>
      <c r="I4670" s="2002">
        <v>846.72</v>
      </c>
      <c r="J4670" s="1992"/>
    </row>
    <row r="4671" spans="2:10">
      <c r="B4671" s="1733" t="s">
        <v>5861</v>
      </c>
      <c r="C4671" s="2004" t="s">
        <v>355</v>
      </c>
      <c r="D4671" s="2003" t="s">
        <v>24</v>
      </c>
      <c r="E4671" s="2005">
        <f t="shared" si="144"/>
        <v>74.14</v>
      </c>
      <c r="F4671" s="2078" t="str">
        <f t="shared" si="145"/>
        <v>73873/001</v>
      </c>
      <c r="G4671" s="1529"/>
      <c r="H4671" s="2005">
        <v>66.709999999999994</v>
      </c>
      <c r="I4671" s="2005">
        <v>74.14</v>
      </c>
      <c r="J4671" s="1992"/>
    </row>
    <row r="4672" spans="2:10">
      <c r="B4672" s="1734" t="s">
        <v>356</v>
      </c>
      <c r="C4672" s="1994" t="s">
        <v>357</v>
      </c>
      <c r="D4672" s="1993" t="s">
        <v>24</v>
      </c>
      <c r="E4672" s="2002">
        <f t="shared" si="144"/>
        <v>163.09</v>
      </c>
      <c r="F4672" s="2078" t="str">
        <f t="shared" si="145"/>
        <v>73873/002</v>
      </c>
      <c r="G4672" s="1529"/>
      <c r="H4672" s="2002">
        <v>154.24</v>
      </c>
      <c r="I4672" s="2002">
        <v>163.09</v>
      </c>
      <c r="J4672" s="1992"/>
    </row>
    <row r="4673" spans="2:10">
      <c r="B4673" s="1733" t="s">
        <v>5862</v>
      </c>
      <c r="C4673" s="2004" t="s">
        <v>358</v>
      </c>
      <c r="D4673" s="2003" t="s">
        <v>24</v>
      </c>
      <c r="E4673" s="2005">
        <f t="shared" si="144"/>
        <v>74.14</v>
      </c>
      <c r="F4673" s="2078" t="str">
        <f t="shared" si="145"/>
        <v>73873/003</v>
      </c>
      <c r="G4673" s="1529"/>
      <c r="H4673" s="2005">
        <v>66.709999999999994</v>
      </c>
      <c r="I4673" s="2005">
        <v>74.14</v>
      </c>
      <c r="J4673" s="1992"/>
    </row>
    <row r="4674" spans="2:10">
      <c r="B4674" s="1734" t="s">
        <v>5863</v>
      </c>
      <c r="C4674" s="1994" t="s">
        <v>359</v>
      </c>
      <c r="D4674" s="1993" t="s">
        <v>24</v>
      </c>
      <c r="E4674" s="2002">
        <f t="shared" si="144"/>
        <v>81.209999999999994</v>
      </c>
      <c r="F4674" s="2078" t="str">
        <f t="shared" si="145"/>
        <v>73873/004</v>
      </c>
      <c r="G4674" s="1529"/>
      <c r="H4674" s="2002">
        <v>73.06</v>
      </c>
      <c r="I4674" s="2002">
        <v>81.209999999999994</v>
      </c>
      <c r="J4674" s="1992"/>
    </row>
    <row r="4675" spans="2:10">
      <c r="B4675" s="1733" t="s">
        <v>5864</v>
      </c>
      <c r="C4675" s="2004" t="s">
        <v>360</v>
      </c>
      <c r="D4675" s="2003" t="s">
        <v>24</v>
      </c>
      <c r="E4675" s="2005">
        <f t="shared" ref="E4675:E4738" si="146">IF($K$2=$H$1,H4675,I4675)</f>
        <v>74.14</v>
      </c>
      <c r="F4675" s="2078" t="str">
        <f t="shared" ref="F4675:F4738" si="147">IF(LEN($B4675)=7,CONCATENATE(MID($B4675,1,6),"00",RIGHT($B4675,1)),IF(LEN($B4675)=8,CONCATENATE(MID($B4675,1,6),"0",RIGHT($B4675,2)),$B4675))</f>
        <v>73873/005</v>
      </c>
      <c r="G4675" s="1529"/>
      <c r="H4675" s="2005">
        <v>66.709999999999994</v>
      </c>
      <c r="I4675" s="2005">
        <v>74.14</v>
      </c>
      <c r="J4675" s="1992"/>
    </row>
    <row r="4676" spans="2:10">
      <c r="B4676" s="1734" t="s">
        <v>5865</v>
      </c>
      <c r="C4676" s="1994" t="s">
        <v>361</v>
      </c>
      <c r="D4676" s="1993" t="s">
        <v>29</v>
      </c>
      <c r="E4676" s="2002">
        <f t="shared" si="146"/>
        <v>85.33</v>
      </c>
      <c r="F4676" s="2078" t="str">
        <f t="shared" si="147"/>
        <v>73827/001</v>
      </c>
      <c r="G4676" s="1529"/>
      <c r="H4676" s="2002">
        <v>83.53</v>
      </c>
      <c r="I4676" s="2002">
        <v>85.33</v>
      </c>
      <c r="J4676" s="1992"/>
    </row>
    <row r="4677" spans="2:10">
      <c r="B4677" s="1733" t="s">
        <v>5866</v>
      </c>
      <c r="C4677" s="2004" t="s">
        <v>362</v>
      </c>
      <c r="D4677" s="2003" t="s">
        <v>29</v>
      </c>
      <c r="E4677" s="2005">
        <f t="shared" si="146"/>
        <v>79.540000000000006</v>
      </c>
      <c r="F4677" s="2078" t="str">
        <f t="shared" si="147"/>
        <v>74218/001</v>
      </c>
      <c r="G4677" s="1529"/>
      <c r="H4677" s="2005">
        <v>78.3</v>
      </c>
      <c r="I4677" s="2005">
        <v>79.540000000000006</v>
      </c>
      <c r="J4677" s="1992"/>
    </row>
    <row r="4678" spans="2:10">
      <c r="B4678" s="1734" t="s">
        <v>5867</v>
      </c>
      <c r="C4678" s="1994" t="s">
        <v>363</v>
      </c>
      <c r="D4678" s="1993" t="s">
        <v>28</v>
      </c>
      <c r="E4678" s="2002">
        <f t="shared" si="146"/>
        <v>23.01</v>
      </c>
      <c r="F4678" s="2078" t="str">
        <f t="shared" si="147"/>
        <v>74253/001</v>
      </c>
      <c r="G4678" s="1529"/>
      <c r="H4678" s="2002">
        <v>21.14</v>
      </c>
      <c r="I4678" s="2002">
        <v>23.01</v>
      </c>
      <c r="J4678" s="1992"/>
    </row>
    <row r="4679" spans="2:10">
      <c r="B4679" s="1733">
        <v>83878</v>
      </c>
      <c r="C4679" s="2004" t="s">
        <v>364</v>
      </c>
      <c r="D4679" s="2003" t="s">
        <v>29</v>
      </c>
      <c r="E4679" s="2005">
        <f t="shared" si="146"/>
        <v>44.72</v>
      </c>
      <c r="F4679" s="2078">
        <f t="shared" si="147"/>
        <v>83878</v>
      </c>
      <c r="G4679" s="1529"/>
      <c r="H4679" s="2005">
        <v>42.92</v>
      </c>
      <c r="I4679" s="2005">
        <v>44.72</v>
      </c>
      <c r="J4679" s="1992"/>
    </row>
    <row r="4680" spans="2:10">
      <c r="B4680" s="1734">
        <v>83879</v>
      </c>
      <c r="C4680" s="1994" t="s">
        <v>365</v>
      </c>
      <c r="D4680" s="1993" t="s">
        <v>29</v>
      </c>
      <c r="E4680" s="2002">
        <f t="shared" si="146"/>
        <v>52.13</v>
      </c>
      <c r="F4680" s="2078">
        <f t="shared" si="147"/>
        <v>83879</v>
      </c>
      <c r="G4680" s="1529"/>
      <c r="H4680" s="2002">
        <v>49.97</v>
      </c>
      <c r="I4680" s="2002">
        <v>52.13</v>
      </c>
      <c r="J4680" s="1992"/>
    </row>
    <row r="4681" spans="2:10" ht="30">
      <c r="B4681" s="1733">
        <v>73658</v>
      </c>
      <c r="C4681" s="2004" t="s">
        <v>4530</v>
      </c>
      <c r="D4681" s="2003" t="s">
        <v>29</v>
      </c>
      <c r="E4681" s="2005">
        <f t="shared" si="146"/>
        <v>504.36</v>
      </c>
      <c r="F4681" s="2078">
        <f t="shared" si="147"/>
        <v>73658</v>
      </c>
      <c r="G4681" s="1529"/>
      <c r="H4681" s="2005">
        <v>468.36</v>
      </c>
      <c r="I4681" s="2005">
        <v>504.36</v>
      </c>
      <c r="J4681" s="1992"/>
    </row>
    <row r="4682" spans="2:10" ht="45">
      <c r="B4682" s="1734">
        <v>93350</v>
      </c>
      <c r="C4682" s="1994" t="s">
        <v>4531</v>
      </c>
      <c r="D4682" s="1993" t="s">
        <v>29</v>
      </c>
      <c r="E4682" s="2002">
        <f t="shared" si="146"/>
        <v>739.97</v>
      </c>
      <c r="F4682" s="2078">
        <f t="shared" si="147"/>
        <v>93350</v>
      </c>
      <c r="G4682" s="1529"/>
      <c r="H4682" s="2002">
        <v>696.69</v>
      </c>
      <c r="I4682" s="2002">
        <v>739.97</v>
      </c>
      <c r="J4682" s="1992"/>
    </row>
    <row r="4683" spans="2:10" ht="45">
      <c r="B4683" s="1733">
        <v>93351</v>
      </c>
      <c r="C4683" s="2004" t="s">
        <v>4532</v>
      </c>
      <c r="D4683" s="2003" t="s">
        <v>29</v>
      </c>
      <c r="E4683" s="2005">
        <f t="shared" si="146"/>
        <v>601.88</v>
      </c>
      <c r="F4683" s="2078">
        <f t="shared" si="147"/>
        <v>93351</v>
      </c>
      <c r="G4683" s="1529"/>
      <c r="H4683" s="2005">
        <v>567.25</v>
      </c>
      <c r="I4683" s="2005">
        <v>601.88</v>
      </c>
      <c r="J4683" s="1992"/>
    </row>
    <row r="4684" spans="2:10" ht="45">
      <c r="B4684" s="1734">
        <v>93352</v>
      </c>
      <c r="C4684" s="1994" t="s">
        <v>4533</v>
      </c>
      <c r="D4684" s="1993" t="s">
        <v>29</v>
      </c>
      <c r="E4684" s="2002">
        <f t="shared" si="146"/>
        <v>464.74</v>
      </c>
      <c r="F4684" s="2078">
        <f t="shared" si="147"/>
        <v>93352</v>
      </c>
      <c r="G4684" s="1529"/>
      <c r="H4684" s="2002">
        <v>438.61</v>
      </c>
      <c r="I4684" s="2002">
        <v>464.74</v>
      </c>
      <c r="J4684" s="1992"/>
    </row>
    <row r="4685" spans="2:10" ht="45">
      <c r="B4685" s="1733">
        <v>93353</v>
      </c>
      <c r="C4685" s="2004" t="s">
        <v>4534</v>
      </c>
      <c r="D4685" s="2003" t="s">
        <v>29</v>
      </c>
      <c r="E4685" s="2005">
        <f t="shared" si="146"/>
        <v>330.97</v>
      </c>
      <c r="F4685" s="2078">
        <f t="shared" si="147"/>
        <v>93353</v>
      </c>
      <c r="G4685" s="1529"/>
      <c r="H4685" s="2005">
        <v>313.11</v>
      </c>
      <c r="I4685" s="2005">
        <v>330.97</v>
      </c>
      <c r="J4685" s="1992"/>
    </row>
    <row r="4686" spans="2:10" ht="45">
      <c r="B4686" s="1734">
        <v>93354</v>
      </c>
      <c r="C4686" s="1994" t="s">
        <v>4535</v>
      </c>
      <c r="D4686" s="1993" t="s">
        <v>29</v>
      </c>
      <c r="E4686" s="2002">
        <f t="shared" si="146"/>
        <v>465.62</v>
      </c>
      <c r="F4686" s="2078">
        <f t="shared" si="147"/>
        <v>93354</v>
      </c>
      <c r="G4686" s="1529"/>
      <c r="H4686" s="2002">
        <v>452.33</v>
      </c>
      <c r="I4686" s="2002">
        <v>465.62</v>
      </c>
      <c r="J4686" s="1992"/>
    </row>
    <row r="4687" spans="2:10" ht="45">
      <c r="B4687" s="1733">
        <v>93355</v>
      </c>
      <c r="C4687" s="2004" t="s">
        <v>4536</v>
      </c>
      <c r="D4687" s="2003" t="s">
        <v>29</v>
      </c>
      <c r="E4687" s="2005">
        <f t="shared" si="146"/>
        <v>385.59</v>
      </c>
      <c r="F4687" s="2078">
        <f t="shared" si="147"/>
        <v>93355</v>
      </c>
      <c r="G4687" s="1529"/>
      <c r="H4687" s="2005">
        <v>374.64</v>
      </c>
      <c r="I4687" s="2005">
        <v>385.59</v>
      </c>
      <c r="J4687" s="1992"/>
    </row>
    <row r="4688" spans="2:10" ht="45">
      <c r="B4688" s="1734">
        <v>93356</v>
      </c>
      <c r="C4688" s="1994" t="s">
        <v>4537</v>
      </c>
      <c r="D4688" s="1993" t="s">
        <v>29</v>
      </c>
      <c r="E4688" s="2002">
        <f t="shared" si="146"/>
        <v>304.93</v>
      </c>
      <c r="F4688" s="2078">
        <f t="shared" si="147"/>
        <v>93356</v>
      </c>
      <c r="G4688" s="1529"/>
      <c r="H4688" s="2002">
        <v>296.3</v>
      </c>
      <c r="I4688" s="2002">
        <v>304.93</v>
      </c>
      <c r="J4688" s="1992"/>
    </row>
    <row r="4689" spans="2:10" ht="45">
      <c r="B4689" s="1733">
        <v>93357</v>
      </c>
      <c r="C4689" s="2004" t="s">
        <v>4538</v>
      </c>
      <c r="D4689" s="2003" t="s">
        <v>29</v>
      </c>
      <c r="E4689" s="2005">
        <f t="shared" si="146"/>
        <v>226.03</v>
      </c>
      <c r="F4689" s="2078">
        <f t="shared" si="147"/>
        <v>93357</v>
      </c>
      <c r="G4689" s="1529"/>
      <c r="H4689" s="2005">
        <v>219.67</v>
      </c>
      <c r="I4689" s="2005">
        <v>226.03</v>
      </c>
      <c r="J4689" s="1992"/>
    </row>
    <row r="4690" spans="2:10">
      <c r="B4690" s="1734">
        <v>83335</v>
      </c>
      <c r="C4690" s="1994" t="s">
        <v>366</v>
      </c>
      <c r="D4690" s="1993" t="s">
        <v>24</v>
      </c>
      <c r="E4690" s="2002">
        <f t="shared" si="146"/>
        <v>39.61</v>
      </c>
      <c r="F4690" s="2078">
        <f t="shared" si="147"/>
        <v>83335</v>
      </c>
      <c r="G4690" s="1529"/>
      <c r="H4690" s="2002">
        <v>39</v>
      </c>
      <c r="I4690" s="2002">
        <v>39.61</v>
      </c>
      <c r="J4690" s="1992"/>
    </row>
    <row r="4691" spans="2:10">
      <c r="B4691" s="1733">
        <v>88548</v>
      </c>
      <c r="C4691" s="2004" t="s">
        <v>367</v>
      </c>
      <c r="D4691" s="2003" t="s">
        <v>24</v>
      </c>
      <c r="E4691" s="2005">
        <f t="shared" si="146"/>
        <v>25.34</v>
      </c>
      <c r="F4691" s="2078">
        <f t="shared" si="147"/>
        <v>88548</v>
      </c>
      <c r="G4691" s="1529"/>
      <c r="H4691" s="2005">
        <v>25.11</v>
      </c>
      <c r="I4691" s="2005">
        <v>25.34</v>
      </c>
      <c r="J4691" s="1992"/>
    </row>
    <row r="4692" spans="2:10">
      <c r="B4692" s="1734" t="s">
        <v>5868</v>
      </c>
      <c r="C4692" s="1994" t="s">
        <v>368</v>
      </c>
      <c r="D4692" s="1993" t="s">
        <v>0</v>
      </c>
      <c r="E4692" s="2002">
        <f t="shared" si="146"/>
        <v>0.34</v>
      </c>
      <c r="F4692" s="2078" t="str">
        <f t="shared" si="147"/>
        <v>73903/001</v>
      </c>
      <c r="G4692" s="1529"/>
      <c r="H4692" s="2002">
        <v>0.32</v>
      </c>
      <c r="I4692" s="2002">
        <v>0.34</v>
      </c>
      <c r="J4692" s="1992"/>
    </row>
    <row r="4693" spans="2:10">
      <c r="B4693" s="1733" t="s">
        <v>6154</v>
      </c>
      <c r="C4693" s="2004" t="s">
        <v>369</v>
      </c>
      <c r="D4693" s="2003" t="s">
        <v>24</v>
      </c>
      <c r="E4693" s="2005">
        <f t="shared" si="146"/>
        <v>1.81</v>
      </c>
      <c r="F4693" s="2078" t="str">
        <f t="shared" si="147"/>
        <v>73903/002</v>
      </c>
      <c r="G4693" s="1529"/>
      <c r="H4693" s="2005">
        <v>1.76</v>
      </c>
      <c r="I4693" s="2005">
        <v>1.81</v>
      </c>
      <c r="J4693" s="1992"/>
    </row>
    <row r="4694" spans="2:10" ht="30">
      <c r="B4694" s="1734" t="s">
        <v>5869</v>
      </c>
      <c r="C4694" s="1994" t="s">
        <v>1068</v>
      </c>
      <c r="D4694" s="1993" t="s">
        <v>24</v>
      </c>
      <c r="E4694" s="2002">
        <f t="shared" si="146"/>
        <v>2.88</v>
      </c>
      <c r="F4694" s="2078" t="str">
        <f t="shared" si="147"/>
        <v>74151/001</v>
      </c>
      <c r="G4694" s="1529"/>
      <c r="H4694" s="2002">
        <v>2.82</v>
      </c>
      <c r="I4694" s="2002">
        <v>2.88</v>
      </c>
      <c r="J4694" s="1992"/>
    </row>
    <row r="4695" spans="2:10">
      <c r="B4695" s="1733" t="s">
        <v>5870</v>
      </c>
      <c r="C4695" s="2004" t="s">
        <v>4539</v>
      </c>
      <c r="D4695" s="2003" t="s">
        <v>0</v>
      </c>
      <c r="E4695" s="2005">
        <f t="shared" si="146"/>
        <v>0.2</v>
      </c>
      <c r="F4695" s="2078" t="str">
        <f t="shared" si="147"/>
        <v>74153/001</v>
      </c>
      <c r="G4695" s="1529"/>
      <c r="H4695" s="2005">
        <v>0.2</v>
      </c>
      <c r="I4695" s="2005">
        <v>0.2</v>
      </c>
      <c r="J4695" s="1992"/>
    </row>
    <row r="4696" spans="2:10" ht="30">
      <c r="B4696" s="1734" t="s">
        <v>5871</v>
      </c>
      <c r="C4696" s="1994" t="s">
        <v>1069</v>
      </c>
      <c r="D4696" s="1993" t="s">
        <v>24</v>
      </c>
      <c r="E4696" s="2002">
        <f t="shared" si="146"/>
        <v>4.58</v>
      </c>
      <c r="F4696" s="2078" t="str">
        <f t="shared" si="147"/>
        <v>74154/001</v>
      </c>
      <c r="G4696" s="1529"/>
      <c r="H4696" s="2002">
        <v>4.5199999999999996</v>
      </c>
      <c r="I4696" s="2002">
        <v>4.58</v>
      </c>
      <c r="J4696" s="1992"/>
    </row>
    <row r="4697" spans="2:10" ht="30">
      <c r="B4697" s="1733" t="s">
        <v>5872</v>
      </c>
      <c r="C4697" s="2004" t="s">
        <v>4540</v>
      </c>
      <c r="D4697" s="2003" t="s">
        <v>24</v>
      </c>
      <c r="E4697" s="2005">
        <f t="shared" si="146"/>
        <v>1.49</v>
      </c>
      <c r="F4697" s="2078" t="str">
        <f t="shared" si="147"/>
        <v>74155/001</v>
      </c>
      <c r="G4697" s="1529"/>
      <c r="H4697" s="2005">
        <v>1.47</v>
      </c>
      <c r="I4697" s="2005">
        <v>1.49</v>
      </c>
      <c r="J4697" s="1992"/>
    </row>
    <row r="4698" spans="2:10" ht="30">
      <c r="B4698" s="1734" t="s">
        <v>5873</v>
      </c>
      <c r="C4698" s="1994" t="s">
        <v>4541</v>
      </c>
      <c r="D4698" s="1993" t="s">
        <v>24</v>
      </c>
      <c r="E4698" s="2002">
        <f t="shared" si="146"/>
        <v>2.89</v>
      </c>
      <c r="F4698" s="2078" t="str">
        <f t="shared" si="147"/>
        <v>74155/002</v>
      </c>
      <c r="G4698" s="1529"/>
      <c r="H4698" s="2002">
        <v>2.87</v>
      </c>
      <c r="I4698" s="2002">
        <v>2.89</v>
      </c>
      <c r="J4698" s="1992"/>
    </row>
    <row r="4699" spans="2:10">
      <c r="B4699" s="1733" t="s">
        <v>5874</v>
      </c>
      <c r="C4699" s="2004" t="s">
        <v>1070</v>
      </c>
      <c r="D4699" s="2003" t="s">
        <v>24</v>
      </c>
      <c r="E4699" s="2005">
        <f t="shared" si="146"/>
        <v>1.46</v>
      </c>
      <c r="F4699" s="2078" t="str">
        <f t="shared" si="147"/>
        <v>74205/001</v>
      </c>
      <c r="G4699" s="1529"/>
      <c r="H4699" s="2005">
        <v>1.44</v>
      </c>
      <c r="I4699" s="2005">
        <v>1.46</v>
      </c>
      <c r="J4699" s="1992"/>
    </row>
    <row r="4700" spans="2:10">
      <c r="B4700" s="1734">
        <v>79472</v>
      </c>
      <c r="C4700" s="1994" t="s">
        <v>370</v>
      </c>
      <c r="D4700" s="1993" t="s">
        <v>0</v>
      </c>
      <c r="E4700" s="2002">
        <f t="shared" si="146"/>
        <v>0.44</v>
      </c>
      <c r="F4700" s="2078">
        <f t="shared" si="147"/>
        <v>79472</v>
      </c>
      <c r="G4700" s="1529"/>
      <c r="H4700" s="2002">
        <v>0.43</v>
      </c>
      <c r="I4700" s="2002">
        <v>0.44</v>
      </c>
      <c r="J4700" s="1992"/>
    </row>
    <row r="4701" spans="2:10">
      <c r="B4701" s="1733">
        <v>79473</v>
      </c>
      <c r="C4701" s="2004" t="s">
        <v>371</v>
      </c>
      <c r="D4701" s="2003" t="s">
        <v>24</v>
      </c>
      <c r="E4701" s="2005">
        <f t="shared" si="146"/>
        <v>5.23</v>
      </c>
      <c r="F4701" s="2078">
        <f t="shared" si="147"/>
        <v>79473</v>
      </c>
      <c r="G4701" s="1529"/>
      <c r="H4701" s="2005">
        <v>5.18</v>
      </c>
      <c r="I4701" s="2005">
        <v>5.23</v>
      </c>
      <c r="J4701" s="1992"/>
    </row>
    <row r="4702" spans="2:10">
      <c r="B4702" s="1734">
        <v>79480</v>
      </c>
      <c r="C4702" s="1994" t="s">
        <v>4542</v>
      </c>
      <c r="D4702" s="1993" t="s">
        <v>24</v>
      </c>
      <c r="E4702" s="2002">
        <f t="shared" si="146"/>
        <v>2.11</v>
      </c>
      <c r="F4702" s="2078">
        <f t="shared" si="147"/>
        <v>79480</v>
      </c>
      <c r="G4702" s="1529"/>
      <c r="H4702" s="2002">
        <v>2.09</v>
      </c>
      <c r="I4702" s="2002">
        <v>2.11</v>
      </c>
      <c r="J4702" s="1992"/>
    </row>
    <row r="4703" spans="2:10">
      <c r="B4703" s="1733">
        <v>83336</v>
      </c>
      <c r="C4703" s="2004" t="s">
        <v>4543</v>
      </c>
      <c r="D4703" s="2003" t="s">
        <v>24</v>
      </c>
      <c r="E4703" s="2005">
        <f t="shared" si="146"/>
        <v>4.3099999999999996</v>
      </c>
      <c r="F4703" s="2078">
        <f t="shared" si="147"/>
        <v>83336</v>
      </c>
      <c r="G4703" s="1529"/>
      <c r="H4703" s="2005">
        <v>4.1500000000000004</v>
      </c>
      <c r="I4703" s="2005">
        <v>4.3099999999999996</v>
      </c>
      <c r="J4703" s="1992"/>
    </row>
    <row r="4704" spans="2:10">
      <c r="B4704" s="1734">
        <v>83338</v>
      </c>
      <c r="C4704" s="1994" t="s">
        <v>4544</v>
      </c>
      <c r="D4704" s="1993" t="s">
        <v>24</v>
      </c>
      <c r="E4704" s="2002">
        <f t="shared" si="146"/>
        <v>2.36</v>
      </c>
      <c r="F4704" s="2078">
        <f t="shared" si="147"/>
        <v>83338</v>
      </c>
      <c r="G4704" s="1529"/>
      <c r="H4704" s="2002">
        <v>2.2999999999999998</v>
      </c>
      <c r="I4704" s="2002">
        <v>2.36</v>
      </c>
      <c r="J4704" s="1992"/>
    </row>
    <row r="4705" spans="2:10" ht="45">
      <c r="B4705" s="1733">
        <v>89885</v>
      </c>
      <c r="C4705" s="2004" t="s">
        <v>4545</v>
      </c>
      <c r="D4705" s="2003" t="s">
        <v>24</v>
      </c>
      <c r="E4705" s="2005">
        <f t="shared" si="146"/>
        <v>7.93</v>
      </c>
      <c r="F4705" s="2078">
        <f t="shared" si="147"/>
        <v>89885</v>
      </c>
      <c r="G4705" s="1529"/>
      <c r="H4705" s="2005">
        <v>7.82</v>
      </c>
      <c r="I4705" s="2005">
        <v>7.93</v>
      </c>
      <c r="J4705" s="1992"/>
    </row>
    <row r="4706" spans="2:10" ht="45">
      <c r="B4706" s="1734">
        <v>89886</v>
      </c>
      <c r="C4706" s="1994" t="s">
        <v>4546</v>
      </c>
      <c r="D4706" s="1993" t="s">
        <v>24</v>
      </c>
      <c r="E4706" s="2002">
        <f t="shared" si="146"/>
        <v>7.97</v>
      </c>
      <c r="F4706" s="2078">
        <f t="shared" si="147"/>
        <v>89886</v>
      </c>
      <c r="G4706" s="1529"/>
      <c r="H4706" s="2002">
        <v>7.85</v>
      </c>
      <c r="I4706" s="2002">
        <v>7.97</v>
      </c>
      <c r="J4706" s="1992"/>
    </row>
    <row r="4707" spans="2:10" ht="45">
      <c r="B4707" s="1733">
        <v>89887</v>
      </c>
      <c r="C4707" s="2004" t="s">
        <v>4547</v>
      </c>
      <c r="D4707" s="2003" t="s">
        <v>24</v>
      </c>
      <c r="E4707" s="2005">
        <f t="shared" si="146"/>
        <v>8.25</v>
      </c>
      <c r="F4707" s="2078">
        <f t="shared" si="147"/>
        <v>89887</v>
      </c>
      <c r="G4707" s="1529"/>
      <c r="H4707" s="2005">
        <v>8.15</v>
      </c>
      <c r="I4707" s="2005">
        <v>8.25</v>
      </c>
      <c r="J4707" s="1992"/>
    </row>
    <row r="4708" spans="2:10" ht="45">
      <c r="B4708" s="1734">
        <v>89888</v>
      </c>
      <c r="C4708" s="1994" t="s">
        <v>4548</v>
      </c>
      <c r="D4708" s="1993" t="s">
        <v>24</v>
      </c>
      <c r="E4708" s="2002">
        <f t="shared" si="146"/>
        <v>8.16</v>
      </c>
      <c r="F4708" s="2078">
        <f t="shared" si="147"/>
        <v>89888</v>
      </c>
      <c r="G4708" s="1529"/>
      <c r="H4708" s="2002">
        <v>8.0399999999999991</v>
      </c>
      <c r="I4708" s="2002">
        <v>8.16</v>
      </c>
      <c r="J4708" s="1992"/>
    </row>
    <row r="4709" spans="2:10" ht="45">
      <c r="B4709" s="1733">
        <v>89889</v>
      </c>
      <c r="C4709" s="2004" t="s">
        <v>4549</v>
      </c>
      <c r="D4709" s="2003" t="s">
        <v>24</v>
      </c>
      <c r="E4709" s="2005">
        <f t="shared" si="146"/>
        <v>8.4700000000000006</v>
      </c>
      <c r="F4709" s="2078">
        <f t="shared" si="147"/>
        <v>89889</v>
      </c>
      <c r="G4709" s="1529"/>
      <c r="H4709" s="2005">
        <v>8.36</v>
      </c>
      <c r="I4709" s="2005">
        <v>8.4700000000000006</v>
      </c>
      <c r="J4709" s="1992"/>
    </row>
    <row r="4710" spans="2:10" ht="45">
      <c r="B4710" s="1734">
        <v>89890</v>
      </c>
      <c r="C4710" s="1994" t="s">
        <v>4550</v>
      </c>
      <c r="D4710" s="1993" t="s">
        <v>24</v>
      </c>
      <c r="E4710" s="2002">
        <f t="shared" si="146"/>
        <v>11.86</v>
      </c>
      <c r="F4710" s="2078">
        <f t="shared" si="147"/>
        <v>89890</v>
      </c>
      <c r="G4710" s="1529"/>
      <c r="H4710" s="2002">
        <v>11.71</v>
      </c>
      <c r="I4710" s="2002">
        <v>11.86</v>
      </c>
      <c r="J4710" s="1992"/>
    </row>
    <row r="4711" spans="2:10" ht="45">
      <c r="B4711" s="1733">
        <v>89893</v>
      </c>
      <c r="C4711" s="2004" t="s">
        <v>4551</v>
      </c>
      <c r="D4711" s="2003" t="s">
        <v>24</v>
      </c>
      <c r="E4711" s="2005">
        <f t="shared" si="146"/>
        <v>14.62</v>
      </c>
      <c r="F4711" s="2078">
        <f t="shared" si="147"/>
        <v>89893</v>
      </c>
      <c r="G4711" s="1529"/>
      <c r="H4711" s="2005">
        <v>14.46</v>
      </c>
      <c r="I4711" s="2005">
        <v>14.62</v>
      </c>
      <c r="J4711" s="1992"/>
    </row>
    <row r="4712" spans="2:10" ht="45">
      <c r="B4712" s="1734">
        <v>89894</v>
      </c>
      <c r="C4712" s="1994" t="s">
        <v>4552</v>
      </c>
      <c r="D4712" s="1993" t="s">
        <v>24</v>
      </c>
      <c r="E4712" s="2002">
        <f t="shared" si="146"/>
        <v>16.25</v>
      </c>
      <c r="F4712" s="2078">
        <f t="shared" si="147"/>
        <v>89894</v>
      </c>
      <c r="G4712" s="1529"/>
      <c r="H4712" s="2002">
        <v>16.07</v>
      </c>
      <c r="I4712" s="2002">
        <v>16.25</v>
      </c>
      <c r="J4712" s="1992"/>
    </row>
    <row r="4713" spans="2:10" ht="45">
      <c r="B4713" s="1733">
        <v>89895</v>
      </c>
      <c r="C4713" s="2004" t="s">
        <v>4553</v>
      </c>
      <c r="D4713" s="2003" t="s">
        <v>24</v>
      </c>
      <c r="E4713" s="2005">
        <f t="shared" si="146"/>
        <v>19.8</v>
      </c>
      <c r="F4713" s="2078">
        <f t="shared" si="147"/>
        <v>89895</v>
      </c>
      <c r="G4713" s="1529"/>
      <c r="H4713" s="2005">
        <v>19.59</v>
      </c>
      <c r="I4713" s="2005">
        <v>19.8</v>
      </c>
      <c r="J4713" s="1992"/>
    </row>
    <row r="4714" spans="2:10" ht="45">
      <c r="B4714" s="1734">
        <v>89903</v>
      </c>
      <c r="C4714" s="1994" t="s">
        <v>4554</v>
      </c>
      <c r="D4714" s="1993" t="s">
        <v>24</v>
      </c>
      <c r="E4714" s="2002">
        <f t="shared" si="146"/>
        <v>7.06</v>
      </c>
      <c r="F4714" s="2078">
        <f t="shared" si="147"/>
        <v>89903</v>
      </c>
      <c r="G4714" s="1529"/>
      <c r="H4714" s="2002">
        <v>6.96</v>
      </c>
      <c r="I4714" s="2002">
        <v>7.06</v>
      </c>
      <c r="J4714" s="1992"/>
    </row>
    <row r="4715" spans="2:10" ht="45">
      <c r="B4715" s="1733">
        <v>89904</v>
      </c>
      <c r="C4715" s="2004" t="s">
        <v>4555</v>
      </c>
      <c r="D4715" s="2003" t="s">
        <v>24</v>
      </c>
      <c r="E4715" s="2005">
        <f t="shared" si="146"/>
        <v>7.11</v>
      </c>
      <c r="F4715" s="2078">
        <f t="shared" si="147"/>
        <v>89904</v>
      </c>
      <c r="G4715" s="1529"/>
      <c r="H4715" s="2005">
        <v>7.01</v>
      </c>
      <c r="I4715" s="2005">
        <v>7.11</v>
      </c>
      <c r="J4715" s="1992"/>
    </row>
    <row r="4716" spans="2:10" ht="45">
      <c r="B4716" s="1734">
        <v>89905</v>
      </c>
      <c r="C4716" s="1994" t="s">
        <v>4556</v>
      </c>
      <c r="D4716" s="1993" t="s">
        <v>24</v>
      </c>
      <c r="E4716" s="2002">
        <f t="shared" si="146"/>
        <v>7.35</v>
      </c>
      <c r="F4716" s="2078">
        <f t="shared" si="147"/>
        <v>89905</v>
      </c>
      <c r="G4716" s="1529"/>
      <c r="H4716" s="2002">
        <v>7.26</v>
      </c>
      <c r="I4716" s="2002">
        <v>7.35</v>
      </c>
      <c r="J4716" s="1992"/>
    </row>
    <row r="4717" spans="2:10" ht="45">
      <c r="B4717" s="1733">
        <v>89906</v>
      </c>
      <c r="C4717" s="2004" t="s">
        <v>4557</v>
      </c>
      <c r="D4717" s="2003" t="s">
        <v>24</v>
      </c>
      <c r="E4717" s="2005">
        <f t="shared" si="146"/>
        <v>7.27</v>
      </c>
      <c r="F4717" s="2078">
        <f t="shared" si="147"/>
        <v>89906</v>
      </c>
      <c r="G4717" s="1529"/>
      <c r="H4717" s="2005">
        <v>7.17</v>
      </c>
      <c r="I4717" s="2005">
        <v>7.27</v>
      </c>
      <c r="J4717" s="1992"/>
    </row>
    <row r="4718" spans="2:10" ht="45">
      <c r="B4718" s="1734">
        <v>89907</v>
      </c>
      <c r="C4718" s="1994" t="s">
        <v>4558</v>
      </c>
      <c r="D4718" s="1993" t="s">
        <v>24</v>
      </c>
      <c r="E4718" s="2002">
        <f t="shared" si="146"/>
        <v>8.1300000000000008</v>
      </c>
      <c r="F4718" s="2078">
        <f t="shared" si="147"/>
        <v>89907</v>
      </c>
      <c r="G4718" s="1529"/>
      <c r="H4718" s="2002">
        <v>8.01</v>
      </c>
      <c r="I4718" s="2002">
        <v>8.1300000000000008</v>
      </c>
      <c r="J4718" s="1992"/>
    </row>
    <row r="4719" spans="2:10" ht="45">
      <c r="B4719" s="1733">
        <v>89908</v>
      </c>
      <c r="C4719" s="2004" t="s">
        <v>4559</v>
      </c>
      <c r="D4719" s="2003" t="s">
        <v>24</v>
      </c>
      <c r="E4719" s="2005">
        <f t="shared" si="146"/>
        <v>11.16</v>
      </c>
      <c r="F4719" s="2078">
        <f t="shared" si="147"/>
        <v>89908</v>
      </c>
      <c r="G4719" s="1529"/>
      <c r="H4719" s="2005">
        <v>11.02</v>
      </c>
      <c r="I4719" s="2005">
        <v>11.16</v>
      </c>
      <c r="J4719" s="1992"/>
    </row>
    <row r="4720" spans="2:10" ht="45">
      <c r="B4720" s="1734">
        <v>89911</v>
      </c>
      <c r="C4720" s="1994" t="s">
        <v>4560</v>
      </c>
      <c r="D4720" s="1993" t="s">
        <v>24</v>
      </c>
      <c r="E4720" s="2002">
        <f t="shared" si="146"/>
        <v>13.64</v>
      </c>
      <c r="F4720" s="2078">
        <f t="shared" si="147"/>
        <v>89911</v>
      </c>
      <c r="G4720" s="1529"/>
      <c r="H4720" s="2002">
        <v>13.48</v>
      </c>
      <c r="I4720" s="2002">
        <v>13.64</v>
      </c>
      <c r="J4720" s="1992"/>
    </row>
    <row r="4721" spans="2:10" ht="45">
      <c r="B4721" s="1733">
        <v>89912</v>
      </c>
      <c r="C4721" s="2004" t="s">
        <v>4561</v>
      </c>
      <c r="D4721" s="2003" t="s">
        <v>24</v>
      </c>
      <c r="E4721" s="2005">
        <f t="shared" si="146"/>
        <v>14.58</v>
      </c>
      <c r="F4721" s="2078">
        <f t="shared" si="147"/>
        <v>89912</v>
      </c>
      <c r="G4721" s="1529"/>
      <c r="H4721" s="2005">
        <v>14.42</v>
      </c>
      <c r="I4721" s="2005">
        <v>14.58</v>
      </c>
      <c r="J4721" s="1992"/>
    </row>
    <row r="4722" spans="2:10" ht="45">
      <c r="B4722" s="1734">
        <v>89913</v>
      </c>
      <c r="C4722" s="1994" t="s">
        <v>4562</v>
      </c>
      <c r="D4722" s="1993" t="s">
        <v>24</v>
      </c>
      <c r="E4722" s="2002">
        <f t="shared" si="146"/>
        <v>17.77</v>
      </c>
      <c r="F4722" s="2078">
        <f t="shared" si="147"/>
        <v>89913</v>
      </c>
      <c r="G4722" s="1529"/>
      <c r="H4722" s="2002">
        <v>17.59</v>
      </c>
      <c r="I4722" s="2002">
        <v>17.77</v>
      </c>
      <c r="J4722" s="1992"/>
    </row>
    <row r="4723" spans="2:10" ht="45">
      <c r="B4723" s="1733">
        <v>89921</v>
      </c>
      <c r="C4723" s="2004" t="s">
        <v>4563</v>
      </c>
      <c r="D4723" s="2003" t="s">
        <v>24</v>
      </c>
      <c r="E4723" s="2005">
        <f t="shared" si="146"/>
        <v>6.51</v>
      </c>
      <c r="F4723" s="2078">
        <f t="shared" si="147"/>
        <v>89921</v>
      </c>
      <c r="G4723" s="1529"/>
      <c r="H4723" s="2005">
        <v>6.42</v>
      </c>
      <c r="I4723" s="2005">
        <v>6.51</v>
      </c>
      <c r="J4723" s="1992"/>
    </row>
    <row r="4724" spans="2:10" ht="45">
      <c r="B4724" s="1734">
        <v>89922</v>
      </c>
      <c r="C4724" s="1994" t="s">
        <v>4564</v>
      </c>
      <c r="D4724" s="1993" t="s">
        <v>24</v>
      </c>
      <c r="E4724" s="2002">
        <f t="shared" si="146"/>
        <v>6.55</v>
      </c>
      <c r="F4724" s="2078">
        <f t="shared" si="147"/>
        <v>89922</v>
      </c>
      <c r="G4724" s="1529"/>
      <c r="H4724" s="2002">
        <v>6.46</v>
      </c>
      <c r="I4724" s="2002">
        <v>6.55</v>
      </c>
      <c r="J4724" s="1992"/>
    </row>
    <row r="4725" spans="2:10" ht="45">
      <c r="B4725" s="1733">
        <v>89923</v>
      </c>
      <c r="C4725" s="2004" t="s">
        <v>4565</v>
      </c>
      <c r="D4725" s="2003" t="s">
        <v>24</v>
      </c>
      <c r="E4725" s="2005">
        <f t="shared" si="146"/>
        <v>6.84</v>
      </c>
      <c r="F4725" s="2078">
        <f t="shared" si="147"/>
        <v>89923</v>
      </c>
      <c r="G4725" s="1529"/>
      <c r="H4725" s="2005">
        <v>6.75</v>
      </c>
      <c r="I4725" s="2005">
        <v>6.84</v>
      </c>
      <c r="J4725" s="1992"/>
    </row>
    <row r="4726" spans="2:10" ht="45">
      <c r="B4726" s="1734">
        <v>89924</v>
      </c>
      <c r="C4726" s="1994" t="s">
        <v>4566</v>
      </c>
      <c r="D4726" s="1993" t="s">
        <v>24</v>
      </c>
      <c r="E4726" s="2002">
        <f t="shared" si="146"/>
        <v>6.74</v>
      </c>
      <c r="F4726" s="2078">
        <f t="shared" si="147"/>
        <v>89924</v>
      </c>
      <c r="G4726" s="1529"/>
      <c r="H4726" s="2002">
        <v>6.66</v>
      </c>
      <c r="I4726" s="2002">
        <v>6.74</v>
      </c>
      <c r="J4726" s="1992"/>
    </row>
    <row r="4727" spans="2:10" ht="45">
      <c r="B4727" s="1733">
        <v>89925</v>
      </c>
      <c r="C4727" s="2004" t="s">
        <v>4567</v>
      </c>
      <c r="D4727" s="2003" t="s">
        <v>24</v>
      </c>
      <c r="E4727" s="2005">
        <f t="shared" si="146"/>
        <v>7.05</v>
      </c>
      <c r="F4727" s="2078">
        <f t="shared" si="147"/>
        <v>89925</v>
      </c>
      <c r="G4727" s="1529"/>
      <c r="H4727" s="2005">
        <v>6.97</v>
      </c>
      <c r="I4727" s="2005">
        <v>7.05</v>
      </c>
      <c r="J4727" s="1992"/>
    </row>
    <row r="4728" spans="2:10" ht="45">
      <c r="B4728" s="1734">
        <v>89926</v>
      </c>
      <c r="C4728" s="1994" t="s">
        <v>4568</v>
      </c>
      <c r="D4728" s="1993" t="s">
        <v>24</v>
      </c>
      <c r="E4728" s="2002">
        <f t="shared" si="146"/>
        <v>10.69</v>
      </c>
      <c r="F4728" s="2078">
        <f t="shared" si="147"/>
        <v>89926</v>
      </c>
      <c r="G4728" s="1529"/>
      <c r="H4728" s="2002">
        <v>10.57</v>
      </c>
      <c r="I4728" s="2002">
        <v>10.69</v>
      </c>
      <c r="J4728" s="1992"/>
    </row>
    <row r="4729" spans="2:10" ht="45">
      <c r="B4729" s="1733">
        <v>89929</v>
      </c>
      <c r="C4729" s="2004" t="s">
        <v>4569</v>
      </c>
      <c r="D4729" s="2003" t="s">
        <v>24</v>
      </c>
      <c r="E4729" s="2005">
        <f t="shared" si="146"/>
        <v>13.73</v>
      </c>
      <c r="F4729" s="2078">
        <f t="shared" si="147"/>
        <v>89929</v>
      </c>
      <c r="G4729" s="1529"/>
      <c r="H4729" s="2005">
        <v>13.58</v>
      </c>
      <c r="I4729" s="2005">
        <v>13.73</v>
      </c>
      <c r="J4729" s="1992"/>
    </row>
    <row r="4730" spans="2:10" ht="45">
      <c r="B4730" s="1734">
        <v>89930</v>
      </c>
      <c r="C4730" s="1994" t="s">
        <v>4570</v>
      </c>
      <c r="D4730" s="1993" t="s">
        <v>24</v>
      </c>
      <c r="E4730" s="2002">
        <f t="shared" si="146"/>
        <v>14.74</v>
      </c>
      <c r="F4730" s="2078">
        <f t="shared" si="147"/>
        <v>89930</v>
      </c>
      <c r="G4730" s="1529"/>
      <c r="H4730" s="2002">
        <v>14.59</v>
      </c>
      <c r="I4730" s="2002">
        <v>14.74</v>
      </c>
      <c r="J4730" s="1992"/>
    </row>
    <row r="4731" spans="2:10" ht="45">
      <c r="B4731" s="1733">
        <v>89931</v>
      </c>
      <c r="C4731" s="2004" t="s">
        <v>4571</v>
      </c>
      <c r="D4731" s="2003" t="s">
        <v>24</v>
      </c>
      <c r="E4731" s="2005">
        <f t="shared" si="146"/>
        <v>18.559999999999999</v>
      </c>
      <c r="F4731" s="2078">
        <f t="shared" si="147"/>
        <v>89931</v>
      </c>
      <c r="G4731" s="1529"/>
      <c r="H4731" s="2005">
        <v>18.38</v>
      </c>
      <c r="I4731" s="2005">
        <v>18.559999999999999</v>
      </c>
      <c r="J4731" s="1992"/>
    </row>
    <row r="4732" spans="2:10" ht="45">
      <c r="B4732" s="1734">
        <v>89939</v>
      </c>
      <c r="C4732" s="1994" t="s">
        <v>4572</v>
      </c>
      <c r="D4732" s="1993" t="s">
        <v>24</v>
      </c>
      <c r="E4732" s="2002">
        <f t="shared" si="146"/>
        <v>6.1</v>
      </c>
      <c r="F4732" s="2078">
        <f t="shared" si="147"/>
        <v>89939</v>
      </c>
      <c r="G4732" s="1529"/>
      <c r="H4732" s="2002">
        <v>6.03</v>
      </c>
      <c r="I4732" s="2002">
        <v>6.1</v>
      </c>
      <c r="J4732" s="1992"/>
    </row>
    <row r="4733" spans="2:10" ht="45">
      <c r="B4733" s="1733">
        <v>89940</v>
      </c>
      <c r="C4733" s="2004" t="s">
        <v>4573</v>
      </c>
      <c r="D4733" s="2003" t="s">
        <v>24</v>
      </c>
      <c r="E4733" s="2005">
        <f t="shared" si="146"/>
        <v>6.11</v>
      </c>
      <c r="F4733" s="2078">
        <f t="shared" si="147"/>
        <v>89940</v>
      </c>
      <c r="G4733" s="1529"/>
      <c r="H4733" s="2005">
        <v>6.06</v>
      </c>
      <c r="I4733" s="2005">
        <v>6.11</v>
      </c>
      <c r="J4733" s="1992"/>
    </row>
    <row r="4734" spans="2:10" ht="45">
      <c r="B4734" s="1734">
        <v>89941</v>
      </c>
      <c r="C4734" s="1994" t="s">
        <v>4574</v>
      </c>
      <c r="D4734" s="1993" t="s">
        <v>24</v>
      </c>
      <c r="E4734" s="2002">
        <f t="shared" si="146"/>
        <v>6.39</v>
      </c>
      <c r="F4734" s="2078">
        <f t="shared" si="147"/>
        <v>89941</v>
      </c>
      <c r="G4734" s="1529"/>
      <c r="H4734" s="2002">
        <v>6.32</v>
      </c>
      <c r="I4734" s="2002">
        <v>6.39</v>
      </c>
      <c r="J4734" s="1992"/>
    </row>
    <row r="4735" spans="2:10" ht="45">
      <c r="B4735" s="1733">
        <v>89942</v>
      </c>
      <c r="C4735" s="2004" t="s">
        <v>4575</v>
      </c>
      <c r="D4735" s="2003" t="s">
        <v>24</v>
      </c>
      <c r="E4735" s="2005">
        <f t="shared" si="146"/>
        <v>6.3</v>
      </c>
      <c r="F4735" s="2078">
        <f t="shared" si="147"/>
        <v>89942</v>
      </c>
      <c r="G4735" s="1529"/>
      <c r="H4735" s="2005">
        <v>6.24</v>
      </c>
      <c r="I4735" s="2005">
        <v>6.3</v>
      </c>
      <c r="J4735" s="1992"/>
    </row>
    <row r="4736" spans="2:10" ht="45">
      <c r="B4736" s="1734">
        <v>89943</v>
      </c>
      <c r="C4736" s="1994" t="s">
        <v>4576</v>
      </c>
      <c r="D4736" s="1993" t="s">
        <v>24</v>
      </c>
      <c r="E4736" s="2002">
        <f t="shared" si="146"/>
        <v>6.57</v>
      </c>
      <c r="F4736" s="2078">
        <f t="shared" si="147"/>
        <v>89943</v>
      </c>
      <c r="G4736" s="1529"/>
      <c r="H4736" s="2002">
        <v>6.52</v>
      </c>
      <c r="I4736" s="2002">
        <v>6.57</v>
      </c>
      <c r="J4736" s="1992"/>
    </row>
    <row r="4737" spans="2:10" ht="45">
      <c r="B4737" s="1733">
        <v>89944</v>
      </c>
      <c r="C4737" s="2004" t="s">
        <v>4577</v>
      </c>
      <c r="D4737" s="2003" t="s">
        <v>24</v>
      </c>
      <c r="E4737" s="2005">
        <f t="shared" si="146"/>
        <v>9.83</v>
      </c>
      <c r="F4737" s="2078">
        <f t="shared" si="147"/>
        <v>89944</v>
      </c>
      <c r="G4737" s="1529"/>
      <c r="H4737" s="2005">
        <v>9.74</v>
      </c>
      <c r="I4737" s="2005">
        <v>9.83</v>
      </c>
      <c r="J4737" s="1992"/>
    </row>
    <row r="4738" spans="2:10" ht="45">
      <c r="B4738" s="1734">
        <v>89947</v>
      </c>
      <c r="C4738" s="1994" t="s">
        <v>4578</v>
      </c>
      <c r="D4738" s="1993" t="s">
        <v>24</v>
      </c>
      <c r="E4738" s="2002">
        <f t="shared" si="146"/>
        <v>12.15</v>
      </c>
      <c r="F4738" s="2078">
        <f t="shared" si="147"/>
        <v>89947</v>
      </c>
      <c r="G4738" s="1529"/>
      <c r="H4738" s="2002">
        <v>12.05</v>
      </c>
      <c r="I4738" s="2002">
        <v>12.15</v>
      </c>
      <c r="J4738" s="1992"/>
    </row>
    <row r="4739" spans="2:10" ht="45">
      <c r="B4739" s="1733">
        <v>89948</v>
      </c>
      <c r="C4739" s="2004" t="s">
        <v>4579</v>
      </c>
      <c r="D4739" s="2003" t="s">
        <v>24</v>
      </c>
      <c r="E4739" s="2005">
        <f t="shared" ref="E4739:E4802" si="148">IF($K$2=$H$1,H4739,I4739)</f>
        <v>13.46</v>
      </c>
      <c r="F4739" s="2078">
        <f t="shared" ref="F4739:F4802" si="149">IF(LEN($B4739)=7,CONCATENATE(MID($B4739,1,6),"00",RIGHT($B4739,1)),IF(LEN($B4739)=8,CONCATENATE(MID($B4739,1,6),"0",RIGHT($B4739,2)),$B4739))</f>
        <v>89948</v>
      </c>
      <c r="G4739" s="1529"/>
      <c r="H4739" s="2005">
        <v>13.35</v>
      </c>
      <c r="I4739" s="2005">
        <v>13.46</v>
      </c>
      <c r="J4739" s="1992"/>
    </row>
    <row r="4740" spans="2:10" ht="45">
      <c r="B4740" s="1734">
        <v>89949</v>
      </c>
      <c r="C4740" s="1994" t="s">
        <v>4580</v>
      </c>
      <c r="D4740" s="1993" t="s">
        <v>24</v>
      </c>
      <c r="E4740" s="2002">
        <f t="shared" si="148"/>
        <v>16.47</v>
      </c>
      <c r="F4740" s="2078">
        <f t="shared" si="149"/>
        <v>89949</v>
      </c>
      <c r="G4740" s="1529"/>
      <c r="H4740" s="2002">
        <v>16.34</v>
      </c>
      <c r="I4740" s="2002">
        <v>16.47</v>
      </c>
      <c r="J4740" s="1992"/>
    </row>
    <row r="4741" spans="2:10" ht="30">
      <c r="B4741" s="1733">
        <v>96520</v>
      </c>
      <c r="C4741" s="2004" t="s">
        <v>6268</v>
      </c>
      <c r="D4741" s="2003" t="s">
        <v>24</v>
      </c>
      <c r="E4741" s="2005">
        <f t="shared" si="148"/>
        <v>72.5</v>
      </c>
      <c r="F4741" s="2078">
        <f t="shared" si="149"/>
        <v>96520</v>
      </c>
      <c r="G4741" s="1529"/>
      <c r="H4741" s="2005">
        <v>67.69</v>
      </c>
      <c r="I4741" s="2005">
        <v>72.5</v>
      </c>
      <c r="J4741" s="1992"/>
    </row>
    <row r="4742" spans="2:10" ht="30">
      <c r="B4742" s="1734">
        <v>96521</v>
      </c>
      <c r="C4742" s="1994" t="s">
        <v>6269</v>
      </c>
      <c r="D4742" s="1993" t="s">
        <v>24</v>
      </c>
      <c r="E4742" s="2002">
        <f t="shared" si="148"/>
        <v>31.06</v>
      </c>
      <c r="F4742" s="2078">
        <f t="shared" si="149"/>
        <v>96521</v>
      </c>
      <c r="G4742" s="1529"/>
      <c r="H4742" s="2002">
        <v>29.77</v>
      </c>
      <c r="I4742" s="2002">
        <v>31.06</v>
      </c>
      <c r="J4742" s="1992"/>
    </row>
    <row r="4743" spans="2:10">
      <c r="B4743" s="1733">
        <v>96522</v>
      </c>
      <c r="C4743" s="2004" t="s">
        <v>6270</v>
      </c>
      <c r="D4743" s="2003" t="s">
        <v>24</v>
      </c>
      <c r="E4743" s="2005">
        <f t="shared" si="148"/>
        <v>111.47</v>
      </c>
      <c r="F4743" s="2078">
        <f t="shared" si="149"/>
        <v>96522</v>
      </c>
      <c r="G4743" s="1529"/>
      <c r="H4743" s="2005">
        <v>100.43</v>
      </c>
      <c r="I4743" s="2005">
        <v>111.47</v>
      </c>
      <c r="J4743" s="1992"/>
    </row>
    <row r="4744" spans="2:10">
      <c r="B4744" s="1734">
        <v>96523</v>
      </c>
      <c r="C4744" s="1994" t="s">
        <v>6271</v>
      </c>
      <c r="D4744" s="1993" t="s">
        <v>24</v>
      </c>
      <c r="E4744" s="2002">
        <f t="shared" si="148"/>
        <v>71.31</v>
      </c>
      <c r="F4744" s="2078">
        <f t="shared" si="149"/>
        <v>96523</v>
      </c>
      <c r="G4744" s="1529"/>
      <c r="H4744" s="2002">
        <v>64.31</v>
      </c>
      <c r="I4744" s="2002">
        <v>71.31</v>
      </c>
      <c r="J4744" s="1992"/>
    </row>
    <row r="4745" spans="2:10">
      <c r="B4745" s="1733">
        <v>96524</v>
      </c>
      <c r="C4745" s="2004" t="s">
        <v>6272</v>
      </c>
      <c r="D4745" s="2003" t="s">
        <v>24</v>
      </c>
      <c r="E4745" s="2005">
        <f t="shared" si="148"/>
        <v>130.94</v>
      </c>
      <c r="F4745" s="2078">
        <f t="shared" si="149"/>
        <v>96524</v>
      </c>
      <c r="G4745" s="1529"/>
      <c r="H4745" s="2005">
        <v>119.74</v>
      </c>
      <c r="I4745" s="2005">
        <v>130.94</v>
      </c>
      <c r="J4745" s="1992"/>
    </row>
    <row r="4746" spans="2:10">
      <c r="B4746" s="1734">
        <v>96525</v>
      </c>
      <c r="C4746" s="1994" t="s">
        <v>6273</v>
      </c>
      <c r="D4746" s="1993" t="s">
        <v>24</v>
      </c>
      <c r="E4746" s="2002">
        <f t="shared" si="148"/>
        <v>27.41</v>
      </c>
      <c r="F4746" s="2078">
        <f t="shared" si="149"/>
        <v>96525</v>
      </c>
      <c r="G4746" s="1529"/>
      <c r="H4746" s="2002">
        <v>26.23</v>
      </c>
      <c r="I4746" s="2002">
        <v>27.41</v>
      </c>
      <c r="J4746" s="1992"/>
    </row>
    <row r="4747" spans="2:10">
      <c r="B4747" s="1733">
        <v>96526</v>
      </c>
      <c r="C4747" s="2004" t="s">
        <v>6274</v>
      </c>
      <c r="D4747" s="2003" t="s">
        <v>24</v>
      </c>
      <c r="E4747" s="2005">
        <f t="shared" si="148"/>
        <v>224.9</v>
      </c>
      <c r="F4747" s="2078">
        <f t="shared" si="149"/>
        <v>96526</v>
      </c>
      <c r="G4747" s="1529"/>
      <c r="H4747" s="2005">
        <v>202.57</v>
      </c>
      <c r="I4747" s="2005">
        <v>224.9</v>
      </c>
      <c r="J4747" s="1992"/>
    </row>
    <row r="4748" spans="2:10">
      <c r="B4748" s="1734">
        <v>96527</v>
      </c>
      <c r="C4748" s="1994" t="s">
        <v>6275</v>
      </c>
      <c r="D4748" s="1993" t="s">
        <v>24</v>
      </c>
      <c r="E4748" s="2002">
        <f t="shared" si="148"/>
        <v>93.68</v>
      </c>
      <c r="F4748" s="2078">
        <f t="shared" si="149"/>
        <v>96527</v>
      </c>
      <c r="G4748" s="1529"/>
      <c r="H4748" s="2002">
        <v>84.49</v>
      </c>
      <c r="I4748" s="2002">
        <v>93.68</v>
      </c>
      <c r="J4748" s="1992"/>
    </row>
    <row r="4749" spans="2:10" ht="30">
      <c r="B4749" s="1733">
        <v>96528</v>
      </c>
      <c r="C4749" s="2004" t="s">
        <v>6276</v>
      </c>
      <c r="D4749" s="2003" t="s">
        <v>0</v>
      </c>
      <c r="E4749" s="2005">
        <f t="shared" si="148"/>
        <v>97.12</v>
      </c>
      <c r="F4749" s="2078">
        <f t="shared" si="149"/>
        <v>96528</v>
      </c>
      <c r="G4749" s="1529"/>
      <c r="H4749" s="2005">
        <v>92.12</v>
      </c>
      <c r="I4749" s="2005">
        <v>97.12</v>
      </c>
      <c r="J4749" s="1992"/>
    </row>
    <row r="4750" spans="2:10" ht="45">
      <c r="B4750" s="1734">
        <v>98116</v>
      </c>
      <c r="C4750" s="1994" t="s">
        <v>7470</v>
      </c>
      <c r="D4750" s="1993" t="s">
        <v>24</v>
      </c>
      <c r="E4750" s="2002">
        <f t="shared" si="148"/>
        <v>12.41</v>
      </c>
      <c r="F4750" s="2078">
        <f t="shared" si="149"/>
        <v>98116</v>
      </c>
      <c r="G4750" s="1529"/>
      <c r="H4750" s="2002">
        <v>12.27</v>
      </c>
      <c r="I4750" s="2002">
        <v>12.41</v>
      </c>
      <c r="J4750" s="1992"/>
    </row>
    <row r="4751" spans="2:10" ht="45">
      <c r="B4751" s="1733">
        <v>98117</v>
      </c>
      <c r="C4751" s="2004" t="s">
        <v>7471</v>
      </c>
      <c r="D4751" s="2003" t="s">
        <v>24</v>
      </c>
      <c r="E4751" s="2005">
        <f t="shared" si="148"/>
        <v>11.64</v>
      </c>
      <c r="F4751" s="2078">
        <f t="shared" si="149"/>
        <v>98117</v>
      </c>
      <c r="G4751" s="1529"/>
      <c r="H4751" s="2005">
        <v>11.5</v>
      </c>
      <c r="I4751" s="2005">
        <v>11.64</v>
      </c>
      <c r="J4751" s="1992"/>
    </row>
    <row r="4752" spans="2:10" ht="45">
      <c r="B4752" s="1734">
        <v>98118</v>
      </c>
      <c r="C4752" s="1994" t="s">
        <v>7472</v>
      </c>
      <c r="D4752" s="1993" t="s">
        <v>24</v>
      </c>
      <c r="E4752" s="2002">
        <f t="shared" si="148"/>
        <v>11.65</v>
      </c>
      <c r="F4752" s="2078">
        <f t="shared" si="149"/>
        <v>98118</v>
      </c>
      <c r="G4752" s="1529"/>
      <c r="H4752" s="2002">
        <v>11.52</v>
      </c>
      <c r="I4752" s="2002">
        <v>11.65</v>
      </c>
      <c r="J4752" s="1992"/>
    </row>
    <row r="4753" spans="2:10" ht="45">
      <c r="B4753" s="1733">
        <v>98119</v>
      </c>
      <c r="C4753" s="2004" t="s">
        <v>7473</v>
      </c>
      <c r="D4753" s="2003" t="s">
        <v>24</v>
      </c>
      <c r="E4753" s="2005">
        <f t="shared" si="148"/>
        <v>10.3</v>
      </c>
      <c r="F4753" s="2078">
        <f t="shared" si="149"/>
        <v>98119</v>
      </c>
      <c r="G4753" s="1529"/>
      <c r="H4753" s="2005">
        <v>10.210000000000001</v>
      </c>
      <c r="I4753" s="2005">
        <v>10.3</v>
      </c>
      <c r="J4753" s="1992"/>
    </row>
    <row r="4754" spans="2:10" ht="30">
      <c r="B4754" s="1734">
        <v>72915</v>
      </c>
      <c r="C4754" s="1994" t="s">
        <v>4581</v>
      </c>
      <c r="D4754" s="1993" t="s">
        <v>24</v>
      </c>
      <c r="E4754" s="2002">
        <f t="shared" si="148"/>
        <v>10.34</v>
      </c>
      <c r="F4754" s="2078">
        <f t="shared" si="149"/>
        <v>72915</v>
      </c>
      <c r="G4754" s="1529"/>
      <c r="H4754" s="2002">
        <v>10.029999999999999</v>
      </c>
      <c r="I4754" s="2002">
        <v>10.34</v>
      </c>
      <c r="J4754" s="1992"/>
    </row>
    <row r="4755" spans="2:10" ht="30">
      <c r="B4755" s="1733">
        <v>72917</v>
      </c>
      <c r="C4755" s="2004" t="s">
        <v>1071</v>
      </c>
      <c r="D4755" s="2003" t="s">
        <v>24</v>
      </c>
      <c r="E4755" s="2005">
        <f t="shared" si="148"/>
        <v>11.81</v>
      </c>
      <c r="F4755" s="2078">
        <f t="shared" si="149"/>
        <v>72917</v>
      </c>
      <c r="G4755" s="1529"/>
      <c r="H4755" s="2005">
        <v>11.46</v>
      </c>
      <c r="I4755" s="2005">
        <v>11.81</v>
      </c>
      <c r="J4755" s="1992"/>
    </row>
    <row r="4756" spans="2:10" ht="30">
      <c r="B4756" s="1734">
        <v>72918</v>
      </c>
      <c r="C4756" s="1994" t="s">
        <v>1072</v>
      </c>
      <c r="D4756" s="1993" t="s">
        <v>24</v>
      </c>
      <c r="E4756" s="2002">
        <f t="shared" si="148"/>
        <v>13.79</v>
      </c>
      <c r="F4756" s="2078">
        <f t="shared" si="149"/>
        <v>72918</v>
      </c>
      <c r="G4756" s="1529"/>
      <c r="H4756" s="2002">
        <v>13.37</v>
      </c>
      <c r="I4756" s="2002">
        <v>13.79</v>
      </c>
      <c r="J4756" s="1992"/>
    </row>
    <row r="4757" spans="2:10">
      <c r="B4757" s="1733" t="s">
        <v>5875</v>
      </c>
      <c r="C4757" s="2004" t="s">
        <v>4582</v>
      </c>
      <c r="D4757" s="2003" t="s">
        <v>24</v>
      </c>
      <c r="E4757" s="2005">
        <f t="shared" si="148"/>
        <v>157.4</v>
      </c>
      <c r="F4757" s="2078" t="str">
        <f t="shared" si="149"/>
        <v>73965/009</v>
      </c>
      <c r="G4757" s="1529"/>
      <c r="H4757" s="2005">
        <v>142.4</v>
      </c>
      <c r="I4757" s="2005">
        <v>157.4</v>
      </c>
      <c r="J4757" s="1992"/>
    </row>
    <row r="4758" spans="2:10">
      <c r="B4758" s="1734" t="s">
        <v>5876</v>
      </c>
      <c r="C4758" s="1994" t="s">
        <v>1073</v>
      </c>
      <c r="D4758" s="1993" t="s">
        <v>24</v>
      </c>
      <c r="E4758" s="2002">
        <f t="shared" si="148"/>
        <v>236.1</v>
      </c>
      <c r="F4758" s="2078" t="str">
        <f t="shared" si="149"/>
        <v>79506/002</v>
      </c>
      <c r="G4758" s="1529"/>
      <c r="H4758" s="2002">
        <v>213.6</v>
      </c>
      <c r="I4758" s="2002">
        <v>236.1</v>
      </c>
      <c r="J4758" s="1992"/>
    </row>
    <row r="4759" spans="2:10">
      <c r="B4759" s="1733" t="s">
        <v>5877</v>
      </c>
      <c r="C4759" s="2004" t="s">
        <v>4583</v>
      </c>
      <c r="D4759" s="2003" t="s">
        <v>24</v>
      </c>
      <c r="E4759" s="2005">
        <f t="shared" si="148"/>
        <v>37.770000000000003</v>
      </c>
      <c r="F4759" s="2078" t="str">
        <f t="shared" si="149"/>
        <v>79518/001</v>
      </c>
      <c r="G4759" s="1529"/>
      <c r="H4759" s="2005">
        <v>34.17</v>
      </c>
      <c r="I4759" s="2005">
        <v>37.770000000000003</v>
      </c>
      <c r="J4759" s="1992"/>
    </row>
    <row r="4760" spans="2:10">
      <c r="B4760" s="1734" t="s">
        <v>5878</v>
      </c>
      <c r="C4760" s="1994" t="s">
        <v>1074</v>
      </c>
      <c r="D4760" s="1993" t="s">
        <v>24</v>
      </c>
      <c r="E4760" s="2002">
        <f t="shared" si="148"/>
        <v>33.99</v>
      </c>
      <c r="F4760" s="2078" t="str">
        <f t="shared" si="149"/>
        <v>79518/002</v>
      </c>
      <c r="G4760" s="1529"/>
      <c r="H4760" s="2002">
        <v>30.75</v>
      </c>
      <c r="I4760" s="2002">
        <v>33.99</v>
      </c>
      <c r="J4760" s="1992"/>
    </row>
    <row r="4761" spans="2:10">
      <c r="B4761" s="1733">
        <v>83343</v>
      </c>
      <c r="C4761" s="2004" t="s">
        <v>4584</v>
      </c>
      <c r="D4761" s="2003" t="s">
        <v>24</v>
      </c>
      <c r="E4761" s="2005">
        <f t="shared" si="148"/>
        <v>13.01</v>
      </c>
      <c r="F4761" s="2078">
        <f t="shared" si="149"/>
        <v>83343</v>
      </c>
      <c r="G4761" s="1529"/>
      <c r="H4761" s="2005">
        <v>12.59</v>
      </c>
      <c r="I4761" s="2005">
        <v>13.01</v>
      </c>
      <c r="J4761" s="1992"/>
    </row>
    <row r="4762" spans="2:10" ht="45">
      <c r="B4762" s="1734">
        <v>90082</v>
      </c>
      <c r="C4762" s="1994" t="s">
        <v>8446</v>
      </c>
      <c r="D4762" s="1993" t="s">
        <v>24</v>
      </c>
      <c r="E4762" s="2002">
        <f t="shared" si="148"/>
        <v>7.95</v>
      </c>
      <c r="F4762" s="2078">
        <f t="shared" si="149"/>
        <v>90082</v>
      </c>
      <c r="G4762" s="1529"/>
      <c r="H4762" s="2002">
        <v>7.69</v>
      </c>
      <c r="I4762" s="2002">
        <v>7.95</v>
      </c>
      <c r="J4762" s="1992"/>
    </row>
    <row r="4763" spans="2:10" ht="45">
      <c r="B4763" s="1733">
        <v>90084</v>
      </c>
      <c r="C4763" s="2004" t="s">
        <v>4585</v>
      </c>
      <c r="D4763" s="2003" t="s">
        <v>24</v>
      </c>
      <c r="E4763" s="2005">
        <f t="shared" si="148"/>
        <v>7.73</v>
      </c>
      <c r="F4763" s="2078">
        <f t="shared" si="149"/>
        <v>90084</v>
      </c>
      <c r="G4763" s="1529"/>
      <c r="H4763" s="2005">
        <v>7.47</v>
      </c>
      <c r="I4763" s="2005">
        <v>7.73</v>
      </c>
      <c r="J4763" s="1992"/>
    </row>
    <row r="4764" spans="2:10" ht="45">
      <c r="B4764" s="1734">
        <v>90085</v>
      </c>
      <c r="C4764" s="1994" t="s">
        <v>4586</v>
      </c>
      <c r="D4764" s="1993" t="s">
        <v>24</v>
      </c>
      <c r="E4764" s="2002">
        <f t="shared" si="148"/>
        <v>7.25</v>
      </c>
      <c r="F4764" s="2078">
        <f t="shared" si="149"/>
        <v>90085</v>
      </c>
      <c r="G4764" s="1529"/>
      <c r="H4764" s="2002">
        <v>7.02</v>
      </c>
      <c r="I4764" s="2002">
        <v>7.25</v>
      </c>
      <c r="J4764" s="1992"/>
    </row>
    <row r="4765" spans="2:10" ht="45">
      <c r="B4765" s="1733">
        <v>90086</v>
      </c>
      <c r="C4765" s="2004" t="s">
        <v>4587</v>
      </c>
      <c r="D4765" s="2003" t="s">
        <v>24</v>
      </c>
      <c r="E4765" s="2005">
        <f t="shared" si="148"/>
        <v>7.34</v>
      </c>
      <c r="F4765" s="2078">
        <f t="shared" si="149"/>
        <v>90086</v>
      </c>
      <c r="G4765" s="1529"/>
      <c r="H4765" s="2005">
        <v>7.1</v>
      </c>
      <c r="I4765" s="2005">
        <v>7.34</v>
      </c>
      <c r="J4765" s="1992"/>
    </row>
    <row r="4766" spans="2:10" ht="45">
      <c r="B4766" s="1734">
        <v>90087</v>
      </c>
      <c r="C4766" s="1994" t="s">
        <v>4588</v>
      </c>
      <c r="D4766" s="1993" t="s">
        <v>24</v>
      </c>
      <c r="E4766" s="2002">
        <f t="shared" si="148"/>
        <v>6.44</v>
      </c>
      <c r="F4766" s="2078">
        <f t="shared" si="149"/>
        <v>90087</v>
      </c>
      <c r="G4766" s="1529"/>
      <c r="H4766" s="2002">
        <v>6.25</v>
      </c>
      <c r="I4766" s="2002">
        <v>6.44</v>
      </c>
      <c r="J4766" s="1992"/>
    </row>
    <row r="4767" spans="2:10" ht="45">
      <c r="B4767" s="1733">
        <v>90088</v>
      </c>
      <c r="C4767" s="2004" t="s">
        <v>4589</v>
      </c>
      <c r="D4767" s="2003" t="s">
        <v>24</v>
      </c>
      <c r="E4767" s="2005">
        <f t="shared" si="148"/>
        <v>6.58</v>
      </c>
      <c r="F4767" s="2078">
        <f t="shared" si="149"/>
        <v>90088</v>
      </c>
      <c r="G4767" s="1529"/>
      <c r="H4767" s="2005">
        <v>6.38</v>
      </c>
      <c r="I4767" s="2005">
        <v>6.58</v>
      </c>
      <c r="J4767" s="1992"/>
    </row>
    <row r="4768" spans="2:10" ht="45">
      <c r="B4768" s="1734">
        <v>90090</v>
      </c>
      <c r="C4768" s="1994" t="s">
        <v>4590</v>
      </c>
      <c r="D4768" s="1993" t="s">
        <v>24</v>
      </c>
      <c r="E4768" s="2002">
        <f t="shared" si="148"/>
        <v>6.31</v>
      </c>
      <c r="F4768" s="2078">
        <f t="shared" si="149"/>
        <v>90090</v>
      </c>
      <c r="G4768" s="1529"/>
      <c r="H4768" s="2002">
        <v>6.13</v>
      </c>
      <c r="I4768" s="2002">
        <v>6.31</v>
      </c>
      <c r="J4768" s="1992"/>
    </row>
    <row r="4769" spans="2:10" ht="45">
      <c r="B4769" s="1733">
        <v>90091</v>
      </c>
      <c r="C4769" s="2004" t="s">
        <v>8447</v>
      </c>
      <c r="D4769" s="2003" t="s">
        <v>24</v>
      </c>
      <c r="E4769" s="2005">
        <f t="shared" si="148"/>
        <v>4.74</v>
      </c>
      <c r="F4769" s="2078">
        <f t="shared" si="149"/>
        <v>90091</v>
      </c>
      <c r="G4769" s="1529"/>
      <c r="H4769" s="2005">
        <v>4.5999999999999996</v>
      </c>
      <c r="I4769" s="2005">
        <v>4.74</v>
      </c>
      <c r="J4769" s="1992"/>
    </row>
    <row r="4770" spans="2:10" ht="45">
      <c r="B4770" s="1734">
        <v>90092</v>
      </c>
      <c r="C4770" s="1994" t="s">
        <v>4591</v>
      </c>
      <c r="D4770" s="1993" t="s">
        <v>24</v>
      </c>
      <c r="E4770" s="2002">
        <f t="shared" si="148"/>
        <v>4.5999999999999996</v>
      </c>
      <c r="F4770" s="2078">
        <f t="shared" si="149"/>
        <v>90092</v>
      </c>
      <c r="G4770" s="1529"/>
      <c r="H4770" s="2002">
        <v>4.45</v>
      </c>
      <c r="I4770" s="2002">
        <v>4.5999999999999996</v>
      </c>
      <c r="J4770" s="1992"/>
    </row>
    <row r="4771" spans="2:10" ht="45">
      <c r="B4771" s="1733">
        <v>90093</v>
      </c>
      <c r="C4771" s="2004" t="s">
        <v>4592</v>
      </c>
      <c r="D4771" s="2003" t="s">
        <v>24</v>
      </c>
      <c r="E4771" s="2005">
        <f t="shared" si="148"/>
        <v>4.32</v>
      </c>
      <c r="F4771" s="2078">
        <f t="shared" si="149"/>
        <v>90093</v>
      </c>
      <c r="G4771" s="1529"/>
      <c r="H4771" s="2005">
        <v>4.18</v>
      </c>
      <c r="I4771" s="2005">
        <v>4.32</v>
      </c>
      <c r="J4771" s="1992"/>
    </row>
    <row r="4772" spans="2:10" ht="45">
      <c r="B4772" s="1734">
        <v>90094</v>
      </c>
      <c r="C4772" s="1994" t="s">
        <v>4593</v>
      </c>
      <c r="D4772" s="1993" t="s">
        <v>24</v>
      </c>
      <c r="E4772" s="2002">
        <f t="shared" si="148"/>
        <v>4.37</v>
      </c>
      <c r="F4772" s="2078">
        <f t="shared" si="149"/>
        <v>90094</v>
      </c>
      <c r="G4772" s="1529"/>
      <c r="H4772" s="2002">
        <v>4.2300000000000004</v>
      </c>
      <c r="I4772" s="2002">
        <v>4.37</v>
      </c>
      <c r="J4772" s="1992"/>
    </row>
    <row r="4773" spans="2:10" ht="45">
      <c r="B4773" s="1733">
        <v>90095</v>
      </c>
      <c r="C4773" s="2004" t="s">
        <v>4594</v>
      </c>
      <c r="D4773" s="2003" t="s">
        <v>24</v>
      </c>
      <c r="E4773" s="2005">
        <f t="shared" si="148"/>
        <v>3.84</v>
      </c>
      <c r="F4773" s="2078">
        <f t="shared" si="149"/>
        <v>90095</v>
      </c>
      <c r="G4773" s="1529"/>
      <c r="H4773" s="2005">
        <v>3.73</v>
      </c>
      <c r="I4773" s="2005">
        <v>3.84</v>
      </c>
      <c r="J4773" s="1992"/>
    </row>
    <row r="4774" spans="2:10" ht="45">
      <c r="B4774" s="1734">
        <v>90096</v>
      </c>
      <c r="C4774" s="1994" t="s">
        <v>4595</v>
      </c>
      <c r="D4774" s="1993" t="s">
        <v>24</v>
      </c>
      <c r="E4774" s="2002">
        <f t="shared" si="148"/>
        <v>3.92</v>
      </c>
      <c r="F4774" s="2078">
        <f t="shared" si="149"/>
        <v>90096</v>
      </c>
      <c r="G4774" s="1529"/>
      <c r="H4774" s="2002">
        <v>3.8</v>
      </c>
      <c r="I4774" s="2002">
        <v>3.92</v>
      </c>
      <c r="J4774" s="1992"/>
    </row>
    <row r="4775" spans="2:10" ht="45">
      <c r="B4775" s="1733">
        <v>90098</v>
      </c>
      <c r="C4775" s="2004" t="s">
        <v>4596</v>
      </c>
      <c r="D4775" s="2003" t="s">
        <v>24</v>
      </c>
      <c r="E4775" s="2005">
        <f t="shared" si="148"/>
        <v>3.76</v>
      </c>
      <c r="F4775" s="2078">
        <f t="shared" si="149"/>
        <v>90098</v>
      </c>
      <c r="G4775" s="1529"/>
      <c r="H4775" s="2005">
        <v>3.65</v>
      </c>
      <c r="I4775" s="2005">
        <v>3.76</v>
      </c>
      <c r="J4775" s="1992"/>
    </row>
    <row r="4776" spans="2:10" ht="45">
      <c r="B4776" s="1734">
        <v>90099</v>
      </c>
      <c r="C4776" s="1994" t="s">
        <v>4597</v>
      </c>
      <c r="D4776" s="1993" t="s">
        <v>24</v>
      </c>
      <c r="E4776" s="2002">
        <f t="shared" si="148"/>
        <v>10.66</v>
      </c>
      <c r="F4776" s="2078">
        <f t="shared" si="149"/>
        <v>90099</v>
      </c>
      <c r="G4776" s="1529"/>
      <c r="H4776" s="2002">
        <v>10.19</v>
      </c>
      <c r="I4776" s="2002">
        <v>10.66</v>
      </c>
      <c r="J4776" s="1992"/>
    </row>
    <row r="4777" spans="2:10" ht="45">
      <c r="B4777" s="1733">
        <v>90100</v>
      </c>
      <c r="C4777" s="2004" t="s">
        <v>4598</v>
      </c>
      <c r="D4777" s="2003" t="s">
        <v>24</v>
      </c>
      <c r="E4777" s="2005">
        <f t="shared" si="148"/>
        <v>9.06</v>
      </c>
      <c r="F4777" s="2078">
        <f t="shared" si="149"/>
        <v>90100</v>
      </c>
      <c r="G4777" s="1529"/>
      <c r="H4777" s="2005">
        <v>8.67</v>
      </c>
      <c r="I4777" s="2005">
        <v>9.06</v>
      </c>
      <c r="J4777" s="1992"/>
    </row>
    <row r="4778" spans="2:10" ht="45">
      <c r="B4778" s="1734">
        <v>90101</v>
      </c>
      <c r="C4778" s="1994" t="s">
        <v>4599</v>
      </c>
      <c r="D4778" s="1993" t="s">
        <v>24</v>
      </c>
      <c r="E4778" s="2002">
        <f t="shared" si="148"/>
        <v>8.9499999999999993</v>
      </c>
      <c r="F4778" s="2078">
        <f t="shared" si="149"/>
        <v>90101</v>
      </c>
      <c r="G4778" s="1529"/>
      <c r="H4778" s="2002">
        <v>8.56</v>
      </c>
      <c r="I4778" s="2002">
        <v>8.9499999999999993</v>
      </c>
      <c r="J4778" s="1992"/>
    </row>
    <row r="4779" spans="2:10" ht="45">
      <c r="B4779" s="1733">
        <v>90102</v>
      </c>
      <c r="C4779" s="2004" t="s">
        <v>4600</v>
      </c>
      <c r="D4779" s="2003" t="s">
        <v>24</v>
      </c>
      <c r="E4779" s="2005">
        <f t="shared" si="148"/>
        <v>8.14</v>
      </c>
      <c r="F4779" s="2078">
        <f t="shared" si="149"/>
        <v>90102</v>
      </c>
      <c r="G4779" s="1529"/>
      <c r="H4779" s="2005">
        <v>7.79</v>
      </c>
      <c r="I4779" s="2005">
        <v>8.14</v>
      </c>
      <c r="J4779" s="1992"/>
    </row>
    <row r="4780" spans="2:10" ht="45">
      <c r="B4780" s="1734">
        <v>90105</v>
      </c>
      <c r="C4780" s="1994" t="s">
        <v>4601</v>
      </c>
      <c r="D4780" s="1993" t="s">
        <v>24</v>
      </c>
      <c r="E4780" s="2002">
        <f t="shared" si="148"/>
        <v>6.36</v>
      </c>
      <c r="F4780" s="2078">
        <f t="shared" si="149"/>
        <v>90105</v>
      </c>
      <c r="G4780" s="1529"/>
      <c r="H4780" s="2002">
        <v>6.09</v>
      </c>
      <c r="I4780" s="2002">
        <v>6.36</v>
      </c>
      <c r="J4780" s="1992"/>
    </row>
    <row r="4781" spans="2:10" ht="45">
      <c r="B4781" s="1733">
        <v>90106</v>
      </c>
      <c r="C4781" s="2004" t="s">
        <v>4602</v>
      </c>
      <c r="D4781" s="2003" t="s">
        <v>24</v>
      </c>
      <c r="E4781" s="2005">
        <f t="shared" si="148"/>
        <v>5.4</v>
      </c>
      <c r="F4781" s="2078">
        <f t="shared" si="149"/>
        <v>90106</v>
      </c>
      <c r="G4781" s="1529"/>
      <c r="H4781" s="2005">
        <v>5.17</v>
      </c>
      <c r="I4781" s="2005">
        <v>5.4</v>
      </c>
      <c r="J4781" s="1992"/>
    </row>
    <row r="4782" spans="2:10" ht="45">
      <c r="B4782" s="1734">
        <v>90107</v>
      </c>
      <c r="C4782" s="1994" t="s">
        <v>7499</v>
      </c>
      <c r="D4782" s="1993" t="s">
        <v>24</v>
      </c>
      <c r="E4782" s="2002">
        <f t="shared" si="148"/>
        <v>5.33</v>
      </c>
      <c r="F4782" s="2078">
        <f t="shared" si="149"/>
        <v>90107</v>
      </c>
      <c r="G4782" s="1529"/>
      <c r="H4782" s="2002">
        <v>5.0999999999999996</v>
      </c>
      <c r="I4782" s="2002">
        <v>5.33</v>
      </c>
      <c r="J4782" s="1992"/>
    </row>
    <row r="4783" spans="2:10" ht="45">
      <c r="B4783" s="1733">
        <v>90108</v>
      </c>
      <c r="C4783" s="2004" t="s">
        <v>4603</v>
      </c>
      <c r="D4783" s="2003" t="s">
        <v>24</v>
      </c>
      <c r="E4783" s="2005">
        <f t="shared" si="148"/>
        <v>4.8600000000000003</v>
      </c>
      <c r="F4783" s="2078">
        <f t="shared" si="149"/>
        <v>90108</v>
      </c>
      <c r="G4783" s="1529"/>
      <c r="H4783" s="2005">
        <v>4.6500000000000004</v>
      </c>
      <c r="I4783" s="2005">
        <v>4.8600000000000003</v>
      </c>
      <c r="J4783" s="1992"/>
    </row>
    <row r="4784" spans="2:10">
      <c r="B4784" s="1734">
        <v>93358</v>
      </c>
      <c r="C4784" s="1994" t="s">
        <v>7620</v>
      </c>
      <c r="D4784" s="1993" t="s">
        <v>24</v>
      </c>
      <c r="E4784" s="2002">
        <f t="shared" si="148"/>
        <v>62.26</v>
      </c>
      <c r="F4784" s="2078">
        <f t="shared" si="149"/>
        <v>93358</v>
      </c>
      <c r="G4784" s="1529"/>
      <c r="H4784" s="2002">
        <v>56.33</v>
      </c>
      <c r="I4784" s="2002">
        <v>62.26</v>
      </c>
      <c r="J4784" s="1992"/>
    </row>
    <row r="4785" spans="2:10">
      <c r="B4785" s="1733">
        <v>79482</v>
      </c>
      <c r="C4785" s="2004" t="s">
        <v>1075</v>
      </c>
      <c r="D4785" s="2003" t="s">
        <v>24</v>
      </c>
      <c r="E4785" s="2005">
        <f t="shared" si="148"/>
        <v>64.58</v>
      </c>
      <c r="F4785" s="2078">
        <f t="shared" si="149"/>
        <v>79482</v>
      </c>
      <c r="G4785" s="1529"/>
      <c r="H4785" s="2005">
        <v>63.89</v>
      </c>
      <c r="I4785" s="2005">
        <v>64.58</v>
      </c>
      <c r="J4785" s="1992"/>
    </row>
    <row r="4786" spans="2:10" ht="30">
      <c r="B4786" s="1734">
        <v>94304</v>
      </c>
      <c r="C4786" s="1994" t="s">
        <v>4604</v>
      </c>
      <c r="D4786" s="1993" t="s">
        <v>24</v>
      </c>
      <c r="E4786" s="2002">
        <f t="shared" si="148"/>
        <v>24.83</v>
      </c>
      <c r="F4786" s="2078">
        <f t="shared" si="149"/>
        <v>94304</v>
      </c>
      <c r="G4786" s="1529"/>
      <c r="H4786" s="2002">
        <v>24.26</v>
      </c>
      <c r="I4786" s="2002">
        <v>24.83</v>
      </c>
      <c r="J4786" s="1992"/>
    </row>
    <row r="4787" spans="2:10" ht="30">
      <c r="B4787" s="1733">
        <v>94305</v>
      </c>
      <c r="C4787" s="2004" t="s">
        <v>4605</v>
      </c>
      <c r="D4787" s="2003" t="s">
        <v>24</v>
      </c>
      <c r="E4787" s="2005">
        <f t="shared" si="148"/>
        <v>22.39</v>
      </c>
      <c r="F4787" s="2078">
        <f t="shared" si="149"/>
        <v>94305</v>
      </c>
      <c r="G4787" s="1529"/>
      <c r="H4787" s="2005">
        <v>21.96</v>
      </c>
      <c r="I4787" s="2005">
        <v>22.39</v>
      </c>
      <c r="J4787" s="1992"/>
    </row>
    <row r="4788" spans="2:10" ht="30">
      <c r="B4788" s="1734">
        <v>94306</v>
      </c>
      <c r="C4788" s="1994" t="s">
        <v>4606</v>
      </c>
      <c r="D4788" s="1993" t="s">
        <v>24</v>
      </c>
      <c r="E4788" s="2002">
        <f t="shared" si="148"/>
        <v>19.329999999999998</v>
      </c>
      <c r="F4788" s="2078">
        <f t="shared" si="149"/>
        <v>94306</v>
      </c>
      <c r="G4788" s="1529"/>
      <c r="H4788" s="2002">
        <v>19.079999999999998</v>
      </c>
      <c r="I4788" s="2002">
        <v>19.329999999999998</v>
      </c>
      <c r="J4788" s="1992"/>
    </row>
    <row r="4789" spans="2:10" ht="30">
      <c r="B4789" s="1733">
        <v>94307</v>
      </c>
      <c r="C4789" s="2004" t="s">
        <v>4607</v>
      </c>
      <c r="D4789" s="2003" t="s">
        <v>24</v>
      </c>
      <c r="E4789" s="2005">
        <f t="shared" si="148"/>
        <v>20.04</v>
      </c>
      <c r="F4789" s="2078">
        <f t="shared" si="149"/>
        <v>94307</v>
      </c>
      <c r="G4789" s="1529"/>
      <c r="H4789" s="2005">
        <v>19.75</v>
      </c>
      <c r="I4789" s="2005">
        <v>20.04</v>
      </c>
      <c r="J4789" s="1992"/>
    </row>
    <row r="4790" spans="2:10" ht="30">
      <c r="B4790" s="1734">
        <v>94308</v>
      </c>
      <c r="C4790" s="1994" t="s">
        <v>4608</v>
      </c>
      <c r="D4790" s="1993" t="s">
        <v>24</v>
      </c>
      <c r="E4790" s="2002">
        <f t="shared" si="148"/>
        <v>18.12</v>
      </c>
      <c r="F4790" s="2078">
        <f t="shared" si="149"/>
        <v>94308</v>
      </c>
      <c r="G4790" s="1529"/>
      <c r="H4790" s="2002">
        <v>17.920000000000002</v>
      </c>
      <c r="I4790" s="2002">
        <v>18.12</v>
      </c>
      <c r="J4790" s="1992"/>
    </row>
    <row r="4791" spans="2:10" ht="30">
      <c r="B4791" s="1733">
        <v>94309</v>
      </c>
      <c r="C4791" s="2004" t="s">
        <v>4609</v>
      </c>
      <c r="D4791" s="2003" t="s">
        <v>24</v>
      </c>
      <c r="E4791" s="2005">
        <f t="shared" si="148"/>
        <v>18.989999999999998</v>
      </c>
      <c r="F4791" s="2078">
        <f t="shared" si="149"/>
        <v>94309</v>
      </c>
      <c r="G4791" s="1529"/>
      <c r="H4791" s="2005">
        <v>18.77</v>
      </c>
      <c r="I4791" s="2005">
        <v>18.989999999999998</v>
      </c>
      <c r="J4791" s="1992"/>
    </row>
    <row r="4792" spans="2:10" ht="30">
      <c r="B4792" s="1734">
        <v>94310</v>
      </c>
      <c r="C4792" s="1994" t="s">
        <v>4610</v>
      </c>
      <c r="D4792" s="1993" t="s">
        <v>24</v>
      </c>
      <c r="E4792" s="2002">
        <f t="shared" si="148"/>
        <v>17.489999999999998</v>
      </c>
      <c r="F4792" s="2078">
        <f t="shared" si="149"/>
        <v>94310</v>
      </c>
      <c r="G4792" s="1529"/>
      <c r="H4792" s="2002">
        <v>17.34</v>
      </c>
      <c r="I4792" s="2002">
        <v>17.489999999999998</v>
      </c>
      <c r="J4792" s="1992"/>
    </row>
    <row r="4793" spans="2:10" ht="30">
      <c r="B4793" s="1733">
        <v>94315</v>
      </c>
      <c r="C4793" s="2004" t="s">
        <v>1328</v>
      </c>
      <c r="D4793" s="2003" t="s">
        <v>24</v>
      </c>
      <c r="E4793" s="2005">
        <f t="shared" si="148"/>
        <v>29.39</v>
      </c>
      <c r="F4793" s="2078">
        <f t="shared" si="149"/>
        <v>94315</v>
      </c>
      <c r="G4793" s="1529"/>
      <c r="H4793" s="2005">
        <v>28.31</v>
      </c>
      <c r="I4793" s="2005">
        <v>29.39</v>
      </c>
      <c r="J4793" s="1992"/>
    </row>
    <row r="4794" spans="2:10" ht="30">
      <c r="B4794" s="1734">
        <v>94316</v>
      </c>
      <c r="C4794" s="1994" t="s">
        <v>4611</v>
      </c>
      <c r="D4794" s="1993" t="s">
        <v>24</v>
      </c>
      <c r="E4794" s="2002">
        <f t="shared" si="148"/>
        <v>23.83</v>
      </c>
      <c r="F4794" s="2078">
        <f t="shared" si="149"/>
        <v>94316</v>
      </c>
      <c r="G4794" s="1529"/>
      <c r="H4794" s="2002">
        <v>23.11</v>
      </c>
      <c r="I4794" s="2002">
        <v>23.83</v>
      </c>
      <c r="J4794" s="1992"/>
    </row>
    <row r="4795" spans="2:10" ht="30">
      <c r="B4795" s="1733">
        <v>94317</v>
      </c>
      <c r="C4795" s="2004" t="s">
        <v>1329</v>
      </c>
      <c r="D4795" s="2003" t="s">
        <v>24</v>
      </c>
      <c r="E4795" s="2005">
        <f t="shared" si="148"/>
        <v>21.39</v>
      </c>
      <c r="F4795" s="2078">
        <f t="shared" si="149"/>
        <v>94317</v>
      </c>
      <c r="G4795" s="1529"/>
      <c r="H4795" s="2005">
        <v>20.84</v>
      </c>
      <c r="I4795" s="2005">
        <v>21.39</v>
      </c>
      <c r="J4795" s="1992"/>
    </row>
    <row r="4796" spans="2:10" ht="30">
      <c r="B4796" s="1734">
        <v>94318</v>
      </c>
      <c r="C4796" s="1994" t="s">
        <v>4612</v>
      </c>
      <c r="D4796" s="1993" t="s">
        <v>24</v>
      </c>
      <c r="E4796" s="2002">
        <f t="shared" si="148"/>
        <v>18.22</v>
      </c>
      <c r="F4796" s="2078">
        <f t="shared" si="149"/>
        <v>94318</v>
      </c>
      <c r="G4796" s="1529"/>
      <c r="H4796" s="2002">
        <v>17.89</v>
      </c>
      <c r="I4796" s="2002">
        <v>18.22</v>
      </c>
      <c r="J4796" s="1992"/>
    </row>
    <row r="4797" spans="2:10">
      <c r="B4797" s="1733">
        <v>94319</v>
      </c>
      <c r="C4797" s="2004" t="s">
        <v>4613</v>
      </c>
      <c r="D4797" s="2003" t="s">
        <v>24</v>
      </c>
      <c r="E4797" s="2005">
        <f t="shared" si="148"/>
        <v>32.86</v>
      </c>
      <c r="F4797" s="2078">
        <f t="shared" si="149"/>
        <v>94319</v>
      </c>
      <c r="G4797" s="1529"/>
      <c r="H4797" s="2005">
        <v>31.04</v>
      </c>
      <c r="I4797" s="2005">
        <v>32.86</v>
      </c>
      <c r="J4797" s="1992"/>
    </row>
    <row r="4798" spans="2:10" ht="30">
      <c r="B4798" s="1734">
        <v>94327</v>
      </c>
      <c r="C4798" s="1994" t="s">
        <v>4614</v>
      </c>
      <c r="D4798" s="1993" t="s">
        <v>24</v>
      </c>
      <c r="E4798" s="2002">
        <f t="shared" si="148"/>
        <v>65.989999999999995</v>
      </c>
      <c r="F4798" s="2078">
        <f t="shared" si="149"/>
        <v>94327</v>
      </c>
      <c r="G4798" s="1529"/>
      <c r="H4798" s="2002">
        <v>65.42</v>
      </c>
      <c r="I4798" s="2002">
        <v>65.989999999999995</v>
      </c>
      <c r="J4798" s="1992"/>
    </row>
    <row r="4799" spans="2:10" ht="30">
      <c r="B4799" s="1733">
        <v>94328</v>
      </c>
      <c r="C4799" s="2004" t="s">
        <v>4615</v>
      </c>
      <c r="D4799" s="2003" t="s">
        <v>24</v>
      </c>
      <c r="E4799" s="2005">
        <f t="shared" si="148"/>
        <v>63.55</v>
      </c>
      <c r="F4799" s="2078">
        <f t="shared" si="149"/>
        <v>94328</v>
      </c>
      <c r="G4799" s="1529"/>
      <c r="H4799" s="2005">
        <v>63.12</v>
      </c>
      <c r="I4799" s="2005">
        <v>63.55</v>
      </c>
      <c r="J4799" s="1992"/>
    </row>
    <row r="4800" spans="2:10" ht="30">
      <c r="B4800" s="1734">
        <v>94329</v>
      </c>
      <c r="C4800" s="1994" t="s">
        <v>4616</v>
      </c>
      <c r="D4800" s="1993" t="s">
        <v>24</v>
      </c>
      <c r="E4800" s="2002">
        <f t="shared" si="148"/>
        <v>60.49</v>
      </c>
      <c r="F4800" s="2078">
        <f t="shared" si="149"/>
        <v>94329</v>
      </c>
      <c r="G4800" s="1529"/>
      <c r="H4800" s="2002">
        <v>60.24</v>
      </c>
      <c r="I4800" s="2002">
        <v>60.49</v>
      </c>
      <c r="J4800" s="1992"/>
    </row>
    <row r="4801" spans="2:10" ht="30">
      <c r="B4801" s="1733">
        <v>94330</v>
      </c>
      <c r="C4801" s="2004" t="s">
        <v>4617</v>
      </c>
      <c r="D4801" s="2003" t="s">
        <v>24</v>
      </c>
      <c r="E4801" s="2005">
        <f t="shared" si="148"/>
        <v>61.2</v>
      </c>
      <c r="F4801" s="2078">
        <f t="shared" si="149"/>
        <v>94330</v>
      </c>
      <c r="G4801" s="1529"/>
      <c r="H4801" s="2005">
        <v>60.91</v>
      </c>
      <c r="I4801" s="2005">
        <v>61.2</v>
      </c>
      <c r="J4801" s="1992"/>
    </row>
    <row r="4802" spans="2:10" ht="30">
      <c r="B4802" s="1734">
        <v>94331</v>
      </c>
      <c r="C4802" s="1994" t="s">
        <v>4618</v>
      </c>
      <c r="D4802" s="1993" t="s">
        <v>24</v>
      </c>
      <c r="E4802" s="2002">
        <f t="shared" si="148"/>
        <v>59.28</v>
      </c>
      <c r="F4802" s="2078">
        <f t="shared" si="149"/>
        <v>94331</v>
      </c>
      <c r="G4802" s="1529"/>
      <c r="H4802" s="2002">
        <v>59.08</v>
      </c>
      <c r="I4802" s="2002">
        <v>59.28</v>
      </c>
      <c r="J4802" s="1992"/>
    </row>
    <row r="4803" spans="2:10" ht="30">
      <c r="B4803" s="1733">
        <v>94332</v>
      </c>
      <c r="C4803" s="2004" t="s">
        <v>4619</v>
      </c>
      <c r="D4803" s="2003" t="s">
        <v>24</v>
      </c>
      <c r="E4803" s="2005">
        <f t="shared" ref="E4803:E4866" si="150">IF($K$2=$H$1,H4803,I4803)</f>
        <v>60.15</v>
      </c>
      <c r="F4803" s="2078">
        <f t="shared" ref="F4803:F4866" si="151">IF(LEN($B4803)=7,CONCATENATE(MID($B4803,1,6),"00",RIGHT($B4803,1)),IF(LEN($B4803)=8,CONCATENATE(MID($B4803,1,6),"0",RIGHT($B4803,2)),$B4803))</f>
        <v>94332</v>
      </c>
      <c r="G4803" s="1529"/>
      <c r="H4803" s="2005">
        <v>59.93</v>
      </c>
      <c r="I4803" s="2005">
        <v>60.15</v>
      </c>
      <c r="J4803" s="1992"/>
    </row>
    <row r="4804" spans="2:10" ht="30">
      <c r="B4804" s="1734">
        <v>94333</v>
      </c>
      <c r="C4804" s="1994" t="s">
        <v>4620</v>
      </c>
      <c r="D4804" s="1993" t="s">
        <v>24</v>
      </c>
      <c r="E4804" s="2002">
        <f t="shared" si="150"/>
        <v>58.65</v>
      </c>
      <c r="F4804" s="2078">
        <f t="shared" si="151"/>
        <v>94333</v>
      </c>
      <c r="G4804" s="1529"/>
      <c r="H4804" s="2002">
        <v>58.5</v>
      </c>
      <c r="I4804" s="2002">
        <v>58.65</v>
      </c>
      <c r="J4804" s="1992"/>
    </row>
    <row r="4805" spans="2:10" ht="30">
      <c r="B4805" s="1733">
        <v>94338</v>
      </c>
      <c r="C4805" s="2004" t="s">
        <v>1330</v>
      </c>
      <c r="D4805" s="2003" t="s">
        <v>24</v>
      </c>
      <c r="E4805" s="2005">
        <f t="shared" si="150"/>
        <v>70.55</v>
      </c>
      <c r="F4805" s="2078">
        <f t="shared" si="151"/>
        <v>94338</v>
      </c>
      <c r="G4805" s="1529"/>
      <c r="H4805" s="2005">
        <v>69.47</v>
      </c>
      <c r="I4805" s="2005">
        <v>70.55</v>
      </c>
      <c r="J4805" s="1992"/>
    </row>
    <row r="4806" spans="2:10" ht="30">
      <c r="B4806" s="1734">
        <v>94339</v>
      </c>
      <c r="C4806" s="1994" t="s">
        <v>4621</v>
      </c>
      <c r="D4806" s="1993" t="s">
        <v>24</v>
      </c>
      <c r="E4806" s="2002">
        <f t="shared" si="150"/>
        <v>64.989999999999995</v>
      </c>
      <c r="F4806" s="2078">
        <f t="shared" si="151"/>
        <v>94339</v>
      </c>
      <c r="G4806" s="1529"/>
      <c r="H4806" s="2002">
        <v>64.27</v>
      </c>
      <c r="I4806" s="2002">
        <v>64.989999999999995</v>
      </c>
      <c r="J4806" s="1992"/>
    </row>
    <row r="4807" spans="2:10" ht="30">
      <c r="B4807" s="1733">
        <v>94340</v>
      </c>
      <c r="C4807" s="2004" t="s">
        <v>1331</v>
      </c>
      <c r="D4807" s="2003" t="s">
        <v>24</v>
      </c>
      <c r="E4807" s="2005">
        <f t="shared" si="150"/>
        <v>62.55</v>
      </c>
      <c r="F4807" s="2078">
        <f t="shared" si="151"/>
        <v>94340</v>
      </c>
      <c r="G4807" s="1529"/>
      <c r="H4807" s="2005">
        <v>62</v>
      </c>
      <c r="I4807" s="2005">
        <v>62.55</v>
      </c>
      <c r="J4807" s="1992"/>
    </row>
    <row r="4808" spans="2:10" ht="30">
      <c r="B4808" s="1734">
        <v>94341</v>
      </c>
      <c r="C4808" s="1994" t="s">
        <v>4622</v>
      </c>
      <c r="D4808" s="1993" t="s">
        <v>24</v>
      </c>
      <c r="E4808" s="2002">
        <f t="shared" si="150"/>
        <v>59.38</v>
      </c>
      <c r="F4808" s="2078">
        <f t="shared" si="151"/>
        <v>94341</v>
      </c>
      <c r="G4808" s="1529"/>
      <c r="H4808" s="2002">
        <v>59.05</v>
      </c>
      <c r="I4808" s="2002">
        <v>59.38</v>
      </c>
      <c r="J4808" s="1992"/>
    </row>
    <row r="4809" spans="2:10">
      <c r="B4809" s="1733">
        <v>94342</v>
      </c>
      <c r="C4809" s="2004" t="s">
        <v>1332</v>
      </c>
      <c r="D4809" s="2003" t="s">
        <v>24</v>
      </c>
      <c r="E4809" s="2005">
        <f t="shared" si="150"/>
        <v>74.02</v>
      </c>
      <c r="F4809" s="2078">
        <f t="shared" si="151"/>
        <v>94342</v>
      </c>
      <c r="G4809" s="1529"/>
      <c r="H4809" s="2005">
        <v>72.2</v>
      </c>
      <c r="I4809" s="2005">
        <v>74.02</v>
      </c>
      <c r="J4809" s="1992"/>
    </row>
    <row r="4810" spans="2:10" ht="30">
      <c r="B4810" s="1734">
        <v>96385</v>
      </c>
      <c r="C4810" s="1994" t="s">
        <v>6619</v>
      </c>
      <c r="D4810" s="1993" t="s">
        <v>24</v>
      </c>
      <c r="E4810" s="2002">
        <f t="shared" si="150"/>
        <v>5.1100000000000003</v>
      </c>
      <c r="F4810" s="2078">
        <f t="shared" si="151"/>
        <v>96385</v>
      </c>
      <c r="G4810" s="1529"/>
      <c r="H4810" s="2002">
        <v>4.92</v>
      </c>
      <c r="I4810" s="2002">
        <v>5.1100000000000003</v>
      </c>
      <c r="J4810" s="1992"/>
    </row>
    <row r="4811" spans="2:10" ht="30">
      <c r="B4811" s="1733">
        <v>96386</v>
      </c>
      <c r="C4811" s="2004" t="s">
        <v>6620</v>
      </c>
      <c r="D4811" s="2003" t="s">
        <v>24</v>
      </c>
      <c r="E4811" s="2005">
        <f t="shared" si="150"/>
        <v>4.92</v>
      </c>
      <c r="F4811" s="2078">
        <f t="shared" si="151"/>
        <v>96386</v>
      </c>
      <c r="G4811" s="1529"/>
      <c r="H4811" s="2005">
        <v>4.76</v>
      </c>
      <c r="I4811" s="2005">
        <v>4.92</v>
      </c>
      <c r="J4811" s="1992"/>
    </row>
    <row r="4812" spans="2:10">
      <c r="B4812" s="1734">
        <v>83346</v>
      </c>
      <c r="C4812" s="1994" t="s">
        <v>1076</v>
      </c>
      <c r="D4812" s="1993" t="s">
        <v>24</v>
      </c>
      <c r="E4812" s="2002">
        <f t="shared" si="150"/>
        <v>0.93</v>
      </c>
      <c r="F4812" s="2078">
        <f t="shared" si="151"/>
        <v>83346</v>
      </c>
      <c r="G4812" s="1529"/>
      <c r="H4812" s="2002">
        <v>0.91</v>
      </c>
      <c r="I4812" s="2002">
        <v>0.93</v>
      </c>
      <c r="J4812" s="1992"/>
    </row>
    <row r="4813" spans="2:10" ht="45">
      <c r="B4813" s="1733">
        <v>93360</v>
      </c>
      <c r="C4813" s="2004" t="s">
        <v>8448</v>
      </c>
      <c r="D4813" s="2003" t="s">
        <v>24</v>
      </c>
      <c r="E4813" s="2005">
        <f t="shared" si="150"/>
        <v>13.94</v>
      </c>
      <c r="F4813" s="2078">
        <f t="shared" si="151"/>
        <v>93360</v>
      </c>
      <c r="G4813" s="1529"/>
      <c r="H4813" s="2005">
        <v>13.36</v>
      </c>
      <c r="I4813" s="2005">
        <v>13.94</v>
      </c>
      <c r="J4813" s="1992"/>
    </row>
    <row r="4814" spans="2:10" ht="45">
      <c r="B4814" s="1734">
        <v>93361</v>
      </c>
      <c r="C4814" s="1994" t="s">
        <v>8449</v>
      </c>
      <c r="D4814" s="1993" t="s">
        <v>24</v>
      </c>
      <c r="E4814" s="2002">
        <f t="shared" si="150"/>
        <v>11.6</v>
      </c>
      <c r="F4814" s="2078">
        <f t="shared" si="151"/>
        <v>93361</v>
      </c>
      <c r="G4814" s="1529"/>
      <c r="H4814" s="2002">
        <v>11.15</v>
      </c>
      <c r="I4814" s="2002">
        <v>11.6</v>
      </c>
      <c r="J4814" s="1992"/>
    </row>
    <row r="4815" spans="2:10" ht="45">
      <c r="B4815" s="1733">
        <v>93362</v>
      </c>
      <c r="C4815" s="2004" t="s">
        <v>8450</v>
      </c>
      <c r="D4815" s="2003" t="s">
        <v>24</v>
      </c>
      <c r="E4815" s="2005">
        <f t="shared" si="150"/>
        <v>8.4600000000000009</v>
      </c>
      <c r="F4815" s="2078">
        <f t="shared" si="151"/>
        <v>93362</v>
      </c>
      <c r="G4815" s="1529"/>
      <c r="H4815" s="2005">
        <v>8.18</v>
      </c>
      <c r="I4815" s="2005">
        <v>8.4600000000000009</v>
      </c>
      <c r="J4815" s="1992"/>
    </row>
    <row r="4816" spans="2:10" ht="45">
      <c r="B4816" s="1734">
        <v>93363</v>
      </c>
      <c r="C4816" s="1994" t="s">
        <v>8451</v>
      </c>
      <c r="D4816" s="1993" t="s">
        <v>24</v>
      </c>
      <c r="E4816" s="2002">
        <f t="shared" si="150"/>
        <v>9.15</v>
      </c>
      <c r="F4816" s="2078">
        <f t="shared" si="151"/>
        <v>93363</v>
      </c>
      <c r="G4816" s="1529"/>
      <c r="H4816" s="2002">
        <v>8.85</v>
      </c>
      <c r="I4816" s="2002">
        <v>9.15</v>
      </c>
      <c r="J4816" s="1992"/>
    </row>
    <row r="4817" spans="2:10" ht="45">
      <c r="B4817" s="1733">
        <v>93364</v>
      </c>
      <c r="C4817" s="2004" t="s">
        <v>4623</v>
      </c>
      <c r="D4817" s="2003" t="s">
        <v>24</v>
      </c>
      <c r="E4817" s="2005">
        <f t="shared" si="150"/>
        <v>7.24</v>
      </c>
      <c r="F4817" s="2078">
        <f t="shared" si="151"/>
        <v>93364</v>
      </c>
      <c r="G4817" s="1529"/>
      <c r="H4817" s="2005">
        <v>7.03</v>
      </c>
      <c r="I4817" s="2005">
        <v>7.24</v>
      </c>
      <c r="J4817" s="1992"/>
    </row>
    <row r="4818" spans="2:10" ht="45">
      <c r="B4818" s="1734">
        <v>93365</v>
      </c>
      <c r="C4818" s="1994" t="s">
        <v>8452</v>
      </c>
      <c r="D4818" s="1993" t="s">
        <v>24</v>
      </c>
      <c r="E4818" s="2002">
        <f t="shared" si="150"/>
        <v>8.07</v>
      </c>
      <c r="F4818" s="2078">
        <f t="shared" si="151"/>
        <v>93365</v>
      </c>
      <c r="G4818" s="1529"/>
      <c r="H4818" s="2002">
        <v>7.81</v>
      </c>
      <c r="I4818" s="2002">
        <v>8.07</v>
      </c>
      <c r="J4818" s="1992"/>
    </row>
    <row r="4819" spans="2:10" ht="45">
      <c r="B4819" s="1733">
        <v>93366</v>
      </c>
      <c r="C4819" s="2004" t="s">
        <v>8453</v>
      </c>
      <c r="D4819" s="2003" t="s">
        <v>24</v>
      </c>
      <c r="E4819" s="2005">
        <f t="shared" si="150"/>
        <v>6.64</v>
      </c>
      <c r="F4819" s="2078">
        <f t="shared" si="151"/>
        <v>93366</v>
      </c>
      <c r="G4819" s="1529"/>
      <c r="H4819" s="2005">
        <v>6.45</v>
      </c>
      <c r="I4819" s="2005">
        <v>6.64</v>
      </c>
      <c r="J4819" s="1992"/>
    </row>
    <row r="4820" spans="2:10" ht="45">
      <c r="B4820" s="1734">
        <v>93367</v>
      </c>
      <c r="C4820" s="1994" t="s">
        <v>8454</v>
      </c>
      <c r="D4820" s="1993" t="s">
        <v>24</v>
      </c>
      <c r="E4820" s="2002">
        <f t="shared" si="150"/>
        <v>13.01</v>
      </c>
      <c r="F4820" s="2078">
        <f t="shared" si="151"/>
        <v>93367</v>
      </c>
      <c r="G4820" s="1529"/>
      <c r="H4820" s="2002">
        <v>12.44</v>
      </c>
      <c r="I4820" s="2002">
        <v>13.01</v>
      </c>
      <c r="J4820" s="1992"/>
    </row>
    <row r="4821" spans="2:10" ht="45">
      <c r="B4821" s="1733">
        <v>93368</v>
      </c>
      <c r="C4821" s="2004" t="s">
        <v>8455</v>
      </c>
      <c r="D4821" s="2003" t="s">
        <v>24</v>
      </c>
      <c r="E4821" s="2005">
        <f t="shared" si="150"/>
        <v>10.58</v>
      </c>
      <c r="F4821" s="2078">
        <f t="shared" si="151"/>
        <v>93368</v>
      </c>
      <c r="G4821" s="1529"/>
      <c r="H4821" s="2005">
        <v>10.15</v>
      </c>
      <c r="I4821" s="2005">
        <v>10.58</v>
      </c>
      <c r="J4821" s="1992"/>
    </row>
    <row r="4822" spans="2:10" ht="45">
      <c r="B4822" s="1734">
        <v>93369</v>
      </c>
      <c r="C4822" s="1994" t="s">
        <v>4624</v>
      </c>
      <c r="D4822" s="1993" t="s">
        <v>24</v>
      </c>
      <c r="E4822" s="2002">
        <f t="shared" si="150"/>
        <v>7.53</v>
      </c>
      <c r="F4822" s="2078">
        <f t="shared" si="151"/>
        <v>93369</v>
      </c>
      <c r="G4822" s="1529"/>
      <c r="H4822" s="2002">
        <v>7.27</v>
      </c>
      <c r="I4822" s="2002">
        <v>7.53</v>
      </c>
      <c r="J4822" s="1992"/>
    </row>
    <row r="4823" spans="2:10" ht="45">
      <c r="B4823" s="1733">
        <v>93370</v>
      </c>
      <c r="C4823" s="2004" t="s">
        <v>8456</v>
      </c>
      <c r="D4823" s="2003" t="s">
        <v>24</v>
      </c>
      <c r="E4823" s="2005">
        <f t="shared" si="150"/>
        <v>8.23</v>
      </c>
      <c r="F4823" s="2078">
        <f t="shared" si="151"/>
        <v>93370</v>
      </c>
      <c r="G4823" s="1529"/>
      <c r="H4823" s="2005">
        <v>7.95</v>
      </c>
      <c r="I4823" s="2005">
        <v>8.23</v>
      </c>
      <c r="J4823" s="1992"/>
    </row>
    <row r="4824" spans="2:10" ht="45">
      <c r="B4824" s="1734">
        <v>93371</v>
      </c>
      <c r="C4824" s="1994" t="s">
        <v>4625</v>
      </c>
      <c r="D4824" s="1993" t="s">
        <v>24</v>
      </c>
      <c r="E4824" s="2002">
        <f t="shared" si="150"/>
        <v>6.31</v>
      </c>
      <c r="F4824" s="2078">
        <f t="shared" si="151"/>
        <v>93371</v>
      </c>
      <c r="G4824" s="1529"/>
      <c r="H4824" s="2002">
        <v>6.12</v>
      </c>
      <c r="I4824" s="2002">
        <v>6.31</v>
      </c>
      <c r="J4824" s="1992"/>
    </row>
    <row r="4825" spans="2:10" ht="45">
      <c r="B4825" s="1733">
        <v>93372</v>
      </c>
      <c r="C4825" s="2004" t="s">
        <v>8457</v>
      </c>
      <c r="D4825" s="2003" t="s">
        <v>24</v>
      </c>
      <c r="E4825" s="2005">
        <f t="shared" si="150"/>
        <v>7.19</v>
      </c>
      <c r="F4825" s="2078">
        <f t="shared" si="151"/>
        <v>93372</v>
      </c>
      <c r="G4825" s="1529"/>
      <c r="H4825" s="2005">
        <v>6.96</v>
      </c>
      <c r="I4825" s="2005">
        <v>7.19</v>
      </c>
      <c r="J4825" s="1992"/>
    </row>
    <row r="4826" spans="2:10" ht="45">
      <c r="B4826" s="1734">
        <v>93373</v>
      </c>
      <c r="C4826" s="1994" t="s">
        <v>4626</v>
      </c>
      <c r="D4826" s="1993" t="s">
        <v>24</v>
      </c>
      <c r="E4826" s="2002">
        <f t="shared" si="150"/>
        <v>5.71</v>
      </c>
      <c r="F4826" s="2078">
        <f t="shared" si="151"/>
        <v>93373</v>
      </c>
      <c r="G4826" s="1529"/>
      <c r="H4826" s="2002">
        <v>5.54</v>
      </c>
      <c r="I4826" s="2002">
        <v>5.71</v>
      </c>
      <c r="J4826" s="1992"/>
    </row>
    <row r="4827" spans="2:10" ht="45">
      <c r="B4827" s="1733">
        <v>93374</v>
      </c>
      <c r="C4827" s="2004" t="s">
        <v>4627</v>
      </c>
      <c r="D4827" s="2003" t="s">
        <v>24</v>
      </c>
      <c r="E4827" s="2005">
        <f t="shared" si="150"/>
        <v>16.29</v>
      </c>
      <c r="F4827" s="2078">
        <f t="shared" si="151"/>
        <v>93374</v>
      </c>
      <c r="G4827" s="1529"/>
      <c r="H4827" s="2005">
        <v>15.34</v>
      </c>
      <c r="I4827" s="2005">
        <v>16.29</v>
      </c>
      <c r="J4827" s="1992"/>
    </row>
    <row r="4828" spans="2:10" ht="45">
      <c r="B4828" s="1734">
        <v>93375</v>
      </c>
      <c r="C4828" s="1994" t="s">
        <v>8458</v>
      </c>
      <c r="D4828" s="1993" t="s">
        <v>24</v>
      </c>
      <c r="E4828" s="2002">
        <f t="shared" si="150"/>
        <v>12.51</v>
      </c>
      <c r="F4828" s="2078">
        <f t="shared" si="151"/>
        <v>93375</v>
      </c>
      <c r="G4828" s="1529"/>
      <c r="H4828" s="2002">
        <v>11.78</v>
      </c>
      <c r="I4828" s="2002">
        <v>12.51</v>
      </c>
      <c r="J4828" s="1992"/>
    </row>
    <row r="4829" spans="2:10" ht="45">
      <c r="B4829" s="1733">
        <v>93376</v>
      </c>
      <c r="C4829" s="2004" t="s">
        <v>8459</v>
      </c>
      <c r="D4829" s="2003" t="s">
        <v>24</v>
      </c>
      <c r="E4829" s="2005">
        <f t="shared" si="150"/>
        <v>10.23</v>
      </c>
      <c r="F4829" s="2078">
        <f t="shared" si="151"/>
        <v>93376</v>
      </c>
      <c r="G4829" s="1529"/>
      <c r="H4829" s="2005">
        <v>9.65</v>
      </c>
      <c r="I4829" s="2005">
        <v>10.23</v>
      </c>
      <c r="J4829" s="1992"/>
    </row>
    <row r="4830" spans="2:10" ht="45">
      <c r="B4830" s="1734">
        <v>93377</v>
      </c>
      <c r="C4830" s="1994" t="s">
        <v>4628</v>
      </c>
      <c r="D4830" s="1993" t="s">
        <v>24</v>
      </c>
      <c r="E4830" s="2002">
        <f t="shared" si="150"/>
        <v>6.89</v>
      </c>
      <c r="F4830" s="2078">
        <f t="shared" si="151"/>
        <v>93377</v>
      </c>
      <c r="G4830" s="1529"/>
      <c r="H4830" s="2002">
        <v>6.54</v>
      </c>
      <c r="I4830" s="2002">
        <v>6.89</v>
      </c>
      <c r="J4830" s="1992"/>
    </row>
    <row r="4831" spans="2:10" ht="45">
      <c r="B4831" s="1733">
        <v>93378</v>
      </c>
      <c r="C4831" s="2004" t="s">
        <v>8460</v>
      </c>
      <c r="D4831" s="2003" t="s">
        <v>24</v>
      </c>
      <c r="E4831" s="2005">
        <f t="shared" si="150"/>
        <v>15.17</v>
      </c>
      <c r="F4831" s="2078">
        <f t="shared" si="151"/>
        <v>93378</v>
      </c>
      <c r="G4831" s="1529"/>
      <c r="H4831" s="2005">
        <v>14.26</v>
      </c>
      <c r="I4831" s="2005">
        <v>15.17</v>
      </c>
      <c r="J4831" s="1992"/>
    </row>
    <row r="4832" spans="2:10" ht="45">
      <c r="B4832" s="1734">
        <v>93379</v>
      </c>
      <c r="C4832" s="1994" t="s">
        <v>8461</v>
      </c>
      <c r="D4832" s="1993" t="s">
        <v>24</v>
      </c>
      <c r="E4832" s="2002">
        <f t="shared" si="150"/>
        <v>11.65</v>
      </c>
      <c r="F4832" s="2078">
        <f t="shared" si="151"/>
        <v>93379</v>
      </c>
      <c r="G4832" s="1529"/>
      <c r="H4832" s="2002">
        <v>10.95</v>
      </c>
      <c r="I4832" s="2002">
        <v>11.65</v>
      </c>
      <c r="J4832" s="1992"/>
    </row>
    <row r="4833" spans="2:10" ht="45">
      <c r="B4833" s="1733">
        <v>93380</v>
      </c>
      <c r="C4833" s="2004" t="s">
        <v>8462</v>
      </c>
      <c r="D4833" s="2003" t="s">
        <v>24</v>
      </c>
      <c r="E4833" s="2005">
        <f t="shared" si="150"/>
        <v>9.57</v>
      </c>
      <c r="F4833" s="2078">
        <f t="shared" si="151"/>
        <v>93380</v>
      </c>
      <c r="G4833" s="1529"/>
      <c r="H4833" s="2005">
        <v>9.02</v>
      </c>
      <c r="I4833" s="2005">
        <v>9.57</v>
      </c>
      <c r="J4833" s="1992"/>
    </row>
    <row r="4834" spans="2:10" ht="45">
      <c r="B4834" s="1734">
        <v>93381</v>
      </c>
      <c r="C4834" s="1994" t="s">
        <v>4629</v>
      </c>
      <c r="D4834" s="1993" t="s">
        <v>24</v>
      </c>
      <c r="E4834" s="2002">
        <f t="shared" si="150"/>
        <v>6.42</v>
      </c>
      <c r="F4834" s="2078">
        <f t="shared" si="151"/>
        <v>93381</v>
      </c>
      <c r="G4834" s="1529"/>
      <c r="H4834" s="2002">
        <v>6.08</v>
      </c>
      <c r="I4834" s="2002">
        <v>6.42</v>
      </c>
      <c r="J4834" s="1992"/>
    </row>
    <row r="4835" spans="2:10">
      <c r="B4835" s="1733">
        <v>93382</v>
      </c>
      <c r="C4835" s="2004" t="s">
        <v>1308</v>
      </c>
      <c r="D4835" s="2003" t="s">
        <v>24</v>
      </c>
      <c r="E4835" s="2005">
        <f t="shared" si="150"/>
        <v>21.06</v>
      </c>
      <c r="F4835" s="2078">
        <f t="shared" si="151"/>
        <v>93382</v>
      </c>
      <c r="G4835" s="1529"/>
      <c r="H4835" s="2005">
        <v>19.23</v>
      </c>
      <c r="I4835" s="2005">
        <v>21.06</v>
      </c>
      <c r="J4835" s="1992"/>
    </row>
    <row r="4836" spans="2:10">
      <c r="B4836" s="1734">
        <v>96995</v>
      </c>
      <c r="C4836" s="1994" t="s">
        <v>7178</v>
      </c>
      <c r="D4836" s="1993" t="s">
        <v>24</v>
      </c>
      <c r="E4836" s="2002">
        <f t="shared" si="150"/>
        <v>37.75</v>
      </c>
      <c r="F4836" s="2078">
        <f t="shared" si="151"/>
        <v>96995</v>
      </c>
      <c r="G4836" s="1529"/>
      <c r="H4836" s="2002">
        <v>34.15</v>
      </c>
      <c r="I4836" s="2002">
        <v>37.75</v>
      </c>
      <c r="J4836" s="1992"/>
    </row>
    <row r="4837" spans="2:10">
      <c r="B4837" s="1733">
        <v>72838</v>
      </c>
      <c r="C4837" s="2004" t="s">
        <v>4630</v>
      </c>
      <c r="D4837" s="2003" t="s">
        <v>372</v>
      </c>
      <c r="E4837" s="2005">
        <f t="shared" si="150"/>
        <v>0.91</v>
      </c>
      <c r="F4837" s="2078">
        <f t="shared" si="151"/>
        <v>72838</v>
      </c>
      <c r="G4837" s="1529"/>
      <c r="H4837" s="2005">
        <v>0.9</v>
      </c>
      <c r="I4837" s="2005">
        <v>0.91</v>
      </c>
      <c r="J4837" s="1992"/>
    </row>
    <row r="4838" spans="2:10">
      <c r="B4838" s="1734">
        <v>72839</v>
      </c>
      <c r="C4838" s="1994" t="s">
        <v>4631</v>
      </c>
      <c r="D4838" s="1993" t="s">
        <v>372</v>
      </c>
      <c r="E4838" s="2002">
        <f t="shared" si="150"/>
        <v>0.73</v>
      </c>
      <c r="F4838" s="2078">
        <f t="shared" si="151"/>
        <v>72839</v>
      </c>
      <c r="G4838" s="1529"/>
      <c r="H4838" s="2002">
        <v>0.72</v>
      </c>
      <c r="I4838" s="2002">
        <v>0.73</v>
      </c>
      <c r="J4838" s="1992"/>
    </row>
    <row r="4839" spans="2:10">
      <c r="B4839" s="1733">
        <v>72840</v>
      </c>
      <c r="C4839" s="2004" t="s">
        <v>373</v>
      </c>
      <c r="D4839" s="2003" t="s">
        <v>372</v>
      </c>
      <c r="E4839" s="2005">
        <f t="shared" si="150"/>
        <v>0.61</v>
      </c>
      <c r="F4839" s="2078">
        <f t="shared" si="151"/>
        <v>72840</v>
      </c>
      <c r="G4839" s="1529"/>
      <c r="H4839" s="2005">
        <v>0.6</v>
      </c>
      <c r="I4839" s="2005">
        <v>0.61</v>
      </c>
      <c r="J4839" s="1992"/>
    </row>
    <row r="4840" spans="2:10">
      <c r="B4840" s="1734">
        <v>72844</v>
      </c>
      <c r="C4840" s="1994" t="s">
        <v>4632</v>
      </c>
      <c r="D4840" s="1993" t="s">
        <v>374</v>
      </c>
      <c r="E4840" s="2002">
        <f t="shared" si="150"/>
        <v>0.8</v>
      </c>
      <c r="F4840" s="2078">
        <f t="shared" si="151"/>
        <v>72844</v>
      </c>
      <c r="G4840" s="1529"/>
      <c r="H4840" s="2002">
        <v>0.79</v>
      </c>
      <c r="I4840" s="2002">
        <v>0.8</v>
      </c>
      <c r="J4840" s="1992"/>
    </row>
    <row r="4841" spans="2:10">
      <c r="B4841" s="1733">
        <v>72845</v>
      </c>
      <c r="C4841" s="2004" t="s">
        <v>375</v>
      </c>
      <c r="D4841" s="2003" t="s">
        <v>374</v>
      </c>
      <c r="E4841" s="2005">
        <f t="shared" si="150"/>
        <v>4.79</v>
      </c>
      <c r="F4841" s="2078">
        <f t="shared" si="151"/>
        <v>72845</v>
      </c>
      <c r="G4841" s="1529"/>
      <c r="H4841" s="2005">
        <v>4.75</v>
      </c>
      <c r="I4841" s="2005">
        <v>4.79</v>
      </c>
      <c r="J4841" s="1992"/>
    </row>
    <row r="4842" spans="2:10">
      <c r="B4842" s="1734">
        <v>72846</v>
      </c>
      <c r="C4842" s="1994" t="s">
        <v>4633</v>
      </c>
      <c r="D4842" s="1993" t="s">
        <v>374</v>
      </c>
      <c r="E4842" s="2002">
        <f t="shared" si="150"/>
        <v>3.96</v>
      </c>
      <c r="F4842" s="2078">
        <f t="shared" si="151"/>
        <v>72846</v>
      </c>
      <c r="G4842" s="1529"/>
      <c r="H4842" s="2002">
        <v>3.92</v>
      </c>
      <c r="I4842" s="2002">
        <v>3.96</v>
      </c>
      <c r="J4842" s="1992"/>
    </row>
    <row r="4843" spans="2:10">
      <c r="B4843" s="1733">
        <v>72847</v>
      </c>
      <c r="C4843" s="2004" t="s">
        <v>376</v>
      </c>
      <c r="D4843" s="2003" t="s">
        <v>374</v>
      </c>
      <c r="E4843" s="2005">
        <f t="shared" si="150"/>
        <v>8.5299999999999994</v>
      </c>
      <c r="F4843" s="2078">
        <f t="shared" si="151"/>
        <v>72847</v>
      </c>
      <c r="G4843" s="1529"/>
      <c r="H4843" s="2005">
        <v>8.4600000000000009</v>
      </c>
      <c r="I4843" s="2005">
        <v>8.5299999999999994</v>
      </c>
      <c r="J4843" s="1992"/>
    </row>
    <row r="4844" spans="2:10">
      <c r="B4844" s="1734">
        <v>72848</v>
      </c>
      <c r="C4844" s="1994" t="s">
        <v>4634</v>
      </c>
      <c r="D4844" s="1993" t="s">
        <v>374</v>
      </c>
      <c r="E4844" s="2002">
        <f t="shared" si="150"/>
        <v>2.13</v>
      </c>
      <c r="F4844" s="2078">
        <f t="shared" si="151"/>
        <v>72848</v>
      </c>
      <c r="G4844" s="1529"/>
      <c r="H4844" s="2002">
        <v>2.11</v>
      </c>
      <c r="I4844" s="2002">
        <v>2.13</v>
      </c>
      <c r="J4844" s="1992"/>
    </row>
    <row r="4845" spans="2:10" ht="30">
      <c r="B4845" s="1733">
        <v>72849</v>
      </c>
      <c r="C4845" s="2004" t="s">
        <v>4635</v>
      </c>
      <c r="D4845" s="2003" t="s">
        <v>374</v>
      </c>
      <c r="E4845" s="2005">
        <f t="shared" si="150"/>
        <v>2.73</v>
      </c>
      <c r="F4845" s="2078">
        <f t="shared" si="151"/>
        <v>72849</v>
      </c>
      <c r="G4845" s="1529"/>
      <c r="H4845" s="2005">
        <v>2.7</v>
      </c>
      <c r="I4845" s="2005">
        <v>2.73</v>
      </c>
      <c r="J4845" s="1992"/>
    </row>
    <row r="4846" spans="2:10">
      <c r="B4846" s="1734">
        <v>72850</v>
      </c>
      <c r="C4846" s="1994" t="s">
        <v>4636</v>
      </c>
      <c r="D4846" s="1993" t="s">
        <v>374</v>
      </c>
      <c r="E4846" s="2002">
        <f t="shared" si="150"/>
        <v>11.5</v>
      </c>
      <c r="F4846" s="2078">
        <f t="shared" si="151"/>
        <v>72850</v>
      </c>
      <c r="G4846" s="1529"/>
      <c r="H4846" s="2002">
        <v>11.36</v>
      </c>
      <c r="I4846" s="2002">
        <v>11.5</v>
      </c>
      <c r="J4846" s="1992"/>
    </row>
    <row r="4847" spans="2:10">
      <c r="B4847" s="1733">
        <v>72882</v>
      </c>
      <c r="C4847" s="2004" t="s">
        <v>4630</v>
      </c>
      <c r="D4847" s="2003" t="s">
        <v>377</v>
      </c>
      <c r="E4847" s="2005">
        <f t="shared" si="150"/>
        <v>1.36</v>
      </c>
      <c r="F4847" s="2078">
        <f t="shared" si="151"/>
        <v>72882</v>
      </c>
      <c r="G4847" s="1529"/>
      <c r="H4847" s="2005">
        <v>1.34</v>
      </c>
      <c r="I4847" s="2005">
        <v>1.36</v>
      </c>
      <c r="J4847" s="1992"/>
    </row>
    <row r="4848" spans="2:10">
      <c r="B4848" s="1734">
        <v>72883</v>
      </c>
      <c r="C4848" s="1994" t="s">
        <v>4631</v>
      </c>
      <c r="D4848" s="1993" t="s">
        <v>377</v>
      </c>
      <c r="E4848" s="2002">
        <f t="shared" si="150"/>
        <v>1.0900000000000001</v>
      </c>
      <c r="F4848" s="2078">
        <f t="shared" si="151"/>
        <v>72883</v>
      </c>
      <c r="G4848" s="1529"/>
      <c r="H4848" s="2002">
        <v>1.07</v>
      </c>
      <c r="I4848" s="2002">
        <v>1.0900000000000001</v>
      </c>
      <c r="J4848" s="1992"/>
    </row>
    <row r="4849" spans="2:10">
      <c r="B4849" s="1733">
        <v>72884</v>
      </c>
      <c r="C4849" s="2004" t="s">
        <v>373</v>
      </c>
      <c r="D4849" s="2003" t="s">
        <v>377</v>
      </c>
      <c r="E4849" s="2005">
        <f t="shared" si="150"/>
        <v>0.91</v>
      </c>
      <c r="F4849" s="2078">
        <f t="shared" si="151"/>
        <v>72884</v>
      </c>
      <c r="G4849" s="1529"/>
      <c r="H4849" s="2005">
        <v>0.9</v>
      </c>
      <c r="I4849" s="2005">
        <v>0.91</v>
      </c>
      <c r="J4849" s="1992"/>
    </row>
    <row r="4850" spans="2:10">
      <c r="B4850" s="1734">
        <v>72888</v>
      </c>
      <c r="C4850" s="1994" t="s">
        <v>4632</v>
      </c>
      <c r="D4850" s="1993" t="s">
        <v>24</v>
      </c>
      <c r="E4850" s="2002">
        <f t="shared" si="150"/>
        <v>1.19</v>
      </c>
      <c r="F4850" s="2078">
        <f t="shared" si="151"/>
        <v>72888</v>
      </c>
      <c r="G4850" s="1529"/>
      <c r="H4850" s="2002">
        <v>1.18</v>
      </c>
      <c r="I4850" s="2002">
        <v>1.19</v>
      </c>
      <c r="J4850" s="1992"/>
    </row>
    <row r="4851" spans="2:10" ht="30">
      <c r="B4851" s="1733">
        <v>72890</v>
      </c>
      <c r="C4851" s="2004" t="s">
        <v>1077</v>
      </c>
      <c r="D4851" s="2003" t="s">
        <v>24</v>
      </c>
      <c r="E4851" s="2005">
        <f t="shared" si="150"/>
        <v>7.2</v>
      </c>
      <c r="F4851" s="2078">
        <f t="shared" si="151"/>
        <v>72890</v>
      </c>
      <c r="G4851" s="1529"/>
      <c r="H4851" s="2005">
        <v>7.14</v>
      </c>
      <c r="I4851" s="2005">
        <v>7.2</v>
      </c>
      <c r="J4851" s="1992"/>
    </row>
    <row r="4852" spans="2:10" ht="30">
      <c r="B4852" s="1734">
        <v>72891</v>
      </c>
      <c r="C4852" s="1994" t="s">
        <v>4637</v>
      </c>
      <c r="D4852" s="1993" t="s">
        <v>24</v>
      </c>
      <c r="E4852" s="2002">
        <f t="shared" si="150"/>
        <v>5.94</v>
      </c>
      <c r="F4852" s="2078">
        <f t="shared" si="151"/>
        <v>72891</v>
      </c>
      <c r="G4852" s="1529"/>
      <c r="H4852" s="2002">
        <v>5.88</v>
      </c>
      <c r="I4852" s="2002">
        <v>5.94</v>
      </c>
      <c r="J4852" s="1992"/>
    </row>
    <row r="4853" spans="2:10" ht="30">
      <c r="B4853" s="1733">
        <v>72892</v>
      </c>
      <c r="C4853" s="2004" t="s">
        <v>4638</v>
      </c>
      <c r="D4853" s="2003" t="s">
        <v>24</v>
      </c>
      <c r="E4853" s="2005">
        <f t="shared" si="150"/>
        <v>12.8</v>
      </c>
      <c r="F4853" s="2078">
        <f t="shared" si="151"/>
        <v>72892</v>
      </c>
      <c r="G4853" s="1529"/>
      <c r="H4853" s="2005">
        <v>12.69</v>
      </c>
      <c r="I4853" s="2005">
        <v>12.8</v>
      </c>
      <c r="J4853" s="1992"/>
    </row>
    <row r="4854" spans="2:10" ht="30">
      <c r="B4854" s="1734">
        <v>72893</v>
      </c>
      <c r="C4854" s="1994" t="s">
        <v>4639</v>
      </c>
      <c r="D4854" s="1993" t="s">
        <v>24</v>
      </c>
      <c r="E4854" s="2002">
        <f t="shared" si="150"/>
        <v>3.19</v>
      </c>
      <c r="F4854" s="2078">
        <f t="shared" si="151"/>
        <v>72893</v>
      </c>
      <c r="G4854" s="1529"/>
      <c r="H4854" s="2002">
        <v>3.16</v>
      </c>
      <c r="I4854" s="2002">
        <v>3.19</v>
      </c>
      <c r="J4854" s="1992"/>
    </row>
    <row r="4855" spans="2:10" ht="30">
      <c r="B4855" s="1733">
        <v>72894</v>
      </c>
      <c r="C4855" s="2004" t="s">
        <v>4640</v>
      </c>
      <c r="D4855" s="2003" t="s">
        <v>24</v>
      </c>
      <c r="E4855" s="2005">
        <f t="shared" si="150"/>
        <v>4.09</v>
      </c>
      <c r="F4855" s="2078">
        <f t="shared" si="151"/>
        <v>72894</v>
      </c>
      <c r="G4855" s="1529"/>
      <c r="H4855" s="2005">
        <v>4.0599999999999996</v>
      </c>
      <c r="I4855" s="2005">
        <v>4.09</v>
      </c>
      <c r="J4855" s="1992"/>
    </row>
    <row r="4856" spans="2:10">
      <c r="B4856" s="1734">
        <v>72895</v>
      </c>
      <c r="C4856" s="1994" t="s">
        <v>4641</v>
      </c>
      <c r="D4856" s="1993" t="s">
        <v>24</v>
      </c>
      <c r="E4856" s="2002">
        <f t="shared" si="150"/>
        <v>21.59</v>
      </c>
      <c r="F4856" s="2078">
        <f t="shared" si="151"/>
        <v>72895</v>
      </c>
      <c r="G4856" s="1529"/>
      <c r="H4856" s="2002">
        <v>21.4</v>
      </c>
      <c r="I4856" s="2002">
        <v>21.59</v>
      </c>
      <c r="J4856" s="1992"/>
    </row>
    <row r="4857" spans="2:10">
      <c r="B4857" s="1733">
        <v>72897</v>
      </c>
      <c r="C4857" s="2004" t="s">
        <v>378</v>
      </c>
      <c r="D4857" s="2003" t="s">
        <v>24</v>
      </c>
      <c r="E4857" s="2005">
        <f t="shared" si="150"/>
        <v>18.670000000000002</v>
      </c>
      <c r="F4857" s="2078">
        <f t="shared" si="151"/>
        <v>72897</v>
      </c>
      <c r="G4857" s="1529"/>
      <c r="H4857" s="2005">
        <v>17.239999999999998</v>
      </c>
      <c r="I4857" s="2005">
        <v>18.670000000000002</v>
      </c>
      <c r="J4857" s="1992"/>
    </row>
    <row r="4858" spans="2:10">
      <c r="B4858" s="1734">
        <v>72898</v>
      </c>
      <c r="C4858" s="1994" t="s">
        <v>379</v>
      </c>
      <c r="D4858" s="1993" t="s">
        <v>24</v>
      </c>
      <c r="E4858" s="2002">
        <f t="shared" si="150"/>
        <v>3.62</v>
      </c>
      <c r="F4858" s="2078">
        <f t="shared" si="151"/>
        <v>72898</v>
      </c>
      <c r="G4858" s="1529"/>
      <c r="H4858" s="2002">
        <v>3.55</v>
      </c>
      <c r="I4858" s="2002">
        <v>3.62</v>
      </c>
      <c r="J4858" s="1992"/>
    </row>
    <row r="4859" spans="2:10">
      <c r="B4859" s="1733">
        <v>72899</v>
      </c>
      <c r="C4859" s="2004" t="s">
        <v>4642</v>
      </c>
      <c r="D4859" s="2003" t="s">
        <v>24</v>
      </c>
      <c r="E4859" s="2005">
        <f t="shared" si="150"/>
        <v>5.58</v>
      </c>
      <c r="F4859" s="2078">
        <f t="shared" si="151"/>
        <v>72899</v>
      </c>
      <c r="G4859" s="1529"/>
      <c r="H4859" s="2005">
        <v>5.53</v>
      </c>
      <c r="I4859" s="2005">
        <v>5.58</v>
      </c>
      <c r="J4859" s="1992"/>
    </row>
    <row r="4860" spans="2:10">
      <c r="B4860" s="1734">
        <v>72900</v>
      </c>
      <c r="C4860" s="1994" t="s">
        <v>4643</v>
      </c>
      <c r="D4860" s="1993" t="s">
        <v>24</v>
      </c>
      <c r="E4860" s="2002">
        <f t="shared" si="150"/>
        <v>6.14</v>
      </c>
      <c r="F4860" s="2078">
        <f t="shared" si="151"/>
        <v>72900</v>
      </c>
      <c r="G4860" s="1529"/>
      <c r="H4860" s="2002">
        <v>6.09</v>
      </c>
      <c r="I4860" s="2002">
        <v>6.14</v>
      </c>
      <c r="J4860" s="1992"/>
    </row>
    <row r="4861" spans="2:10" ht="30">
      <c r="B4861" s="1733" t="s">
        <v>5879</v>
      </c>
      <c r="C4861" s="2004" t="s">
        <v>4644</v>
      </c>
      <c r="D4861" s="2003" t="s">
        <v>24</v>
      </c>
      <c r="E4861" s="2005">
        <f t="shared" si="150"/>
        <v>1.58</v>
      </c>
      <c r="F4861" s="2078" t="str">
        <f t="shared" si="151"/>
        <v>74010/001</v>
      </c>
      <c r="G4861" s="1529"/>
      <c r="H4861" s="2005">
        <v>1.55</v>
      </c>
      <c r="I4861" s="2005">
        <v>1.58</v>
      </c>
      <c r="J4861" s="1992"/>
    </row>
    <row r="4862" spans="2:10">
      <c r="B4862" s="1734" t="s">
        <v>5880</v>
      </c>
      <c r="C4862" s="1994" t="s">
        <v>4645</v>
      </c>
      <c r="D4862" s="1993" t="s">
        <v>24</v>
      </c>
      <c r="E4862" s="2002">
        <f t="shared" si="150"/>
        <v>3.07</v>
      </c>
      <c r="F4862" s="2078" t="str">
        <f t="shared" si="151"/>
        <v>74241/001</v>
      </c>
      <c r="G4862" s="1529"/>
      <c r="H4862" s="2002">
        <v>2.96</v>
      </c>
      <c r="I4862" s="2002">
        <v>3.07</v>
      </c>
      <c r="J4862" s="1992"/>
    </row>
    <row r="4863" spans="2:10">
      <c r="B4863" s="1733">
        <v>83356</v>
      </c>
      <c r="C4863" s="2004" t="s">
        <v>380</v>
      </c>
      <c r="D4863" s="2003" t="s">
        <v>377</v>
      </c>
      <c r="E4863" s="2005">
        <f t="shared" si="150"/>
        <v>0.81</v>
      </c>
      <c r="F4863" s="2078">
        <f t="shared" si="151"/>
        <v>83356</v>
      </c>
      <c r="G4863" s="1529"/>
      <c r="H4863" s="2005">
        <v>0.8</v>
      </c>
      <c r="I4863" s="2005">
        <v>0.81</v>
      </c>
      <c r="J4863" s="1992"/>
    </row>
    <row r="4864" spans="2:10">
      <c r="B4864" s="1734">
        <v>83358</v>
      </c>
      <c r="C4864" s="1994" t="s">
        <v>381</v>
      </c>
      <c r="D4864" s="1993" t="s">
        <v>377</v>
      </c>
      <c r="E4864" s="2002">
        <f t="shared" si="150"/>
        <v>1.68</v>
      </c>
      <c r="F4864" s="2078">
        <f t="shared" si="151"/>
        <v>83358</v>
      </c>
      <c r="G4864" s="1529"/>
      <c r="H4864" s="2002">
        <v>1.66</v>
      </c>
      <c r="I4864" s="2002">
        <v>1.68</v>
      </c>
      <c r="J4864" s="1992"/>
    </row>
    <row r="4865" spans="2:10">
      <c r="B4865" s="1733">
        <v>95303</v>
      </c>
      <c r="C4865" s="2004" t="s">
        <v>4646</v>
      </c>
      <c r="D4865" s="2003" t="s">
        <v>377</v>
      </c>
      <c r="E4865" s="2005">
        <f t="shared" si="150"/>
        <v>1.03</v>
      </c>
      <c r="F4865" s="2078">
        <f t="shared" si="151"/>
        <v>95303</v>
      </c>
      <c r="G4865" s="1529"/>
      <c r="H4865" s="2005">
        <v>1.03</v>
      </c>
      <c r="I4865" s="2005">
        <v>1.03</v>
      </c>
      <c r="J4865" s="1992"/>
    </row>
    <row r="4866" spans="2:10">
      <c r="B4866" s="1734">
        <v>97912</v>
      </c>
      <c r="C4866" s="1994" t="s">
        <v>7433</v>
      </c>
      <c r="D4866" s="1993" t="s">
        <v>377</v>
      </c>
      <c r="E4866" s="2002">
        <f t="shared" si="150"/>
        <v>2.21</v>
      </c>
      <c r="F4866" s="2078">
        <f t="shared" si="151"/>
        <v>97912</v>
      </c>
      <c r="G4866" s="1529"/>
      <c r="H4866" s="2002">
        <v>2.19</v>
      </c>
      <c r="I4866" s="2002">
        <v>2.21</v>
      </c>
      <c r="J4866" s="1992"/>
    </row>
    <row r="4867" spans="2:10" ht="30">
      <c r="B4867" s="1733">
        <v>97913</v>
      </c>
      <c r="C4867" s="2004" t="s">
        <v>7434</v>
      </c>
      <c r="D4867" s="2003" t="s">
        <v>377</v>
      </c>
      <c r="E4867" s="2005">
        <f t="shared" ref="E4867:E4930" si="152">IF($K$2=$H$1,H4867,I4867)</f>
        <v>1.69</v>
      </c>
      <c r="F4867" s="2078">
        <f t="shared" ref="F4867:F4930" si="153">IF(LEN($B4867)=7,CONCATENATE(MID($B4867,1,6),"00",RIGHT($B4867,1)),IF(LEN($B4867)=8,CONCATENATE(MID($B4867,1,6),"0",RIGHT($B4867,2)),$B4867))</f>
        <v>97913</v>
      </c>
      <c r="G4867" s="1529"/>
      <c r="H4867" s="2005">
        <v>1.67</v>
      </c>
      <c r="I4867" s="2005">
        <v>1.69</v>
      </c>
      <c r="J4867" s="1992"/>
    </row>
    <row r="4868" spans="2:10" ht="30">
      <c r="B4868" s="1734">
        <v>97914</v>
      </c>
      <c r="C4868" s="1994" t="s">
        <v>7435</v>
      </c>
      <c r="D4868" s="1993" t="s">
        <v>377</v>
      </c>
      <c r="E4868" s="2002">
        <f t="shared" si="152"/>
        <v>1.58</v>
      </c>
      <c r="F4868" s="2078">
        <f t="shared" si="153"/>
        <v>97914</v>
      </c>
      <c r="G4868" s="1529"/>
      <c r="H4868" s="2002">
        <v>1.57</v>
      </c>
      <c r="I4868" s="2002">
        <v>1.58</v>
      </c>
      <c r="J4868" s="1992"/>
    </row>
    <row r="4869" spans="2:10" ht="30">
      <c r="B4869" s="1733">
        <v>97915</v>
      </c>
      <c r="C4869" s="2004" t="s">
        <v>7436</v>
      </c>
      <c r="D4869" s="2003" t="s">
        <v>377</v>
      </c>
      <c r="E4869" s="2005">
        <f t="shared" si="152"/>
        <v>1.1299999999999999</v>
      </c>
      <c r="F4869" s="2078">
        <f t="shared" si="153"/>
        <v>97915</v>
      </c>
      <c r="G4869" s="1529"/>
      <c r="H4869" s="2005">
        <v>1.1100000000000001</v>
      </c>
      <c r="I4869" s="2005">
        <v>1.1299999999999999</v>
      </c>
      <c r="J4869" s="1992"/>
    </row>
    <row r="4870" spans="2:10">
      <c r="B4870" s="1734">
        <v>97916</v>
      </c>
      <c r="C4870" s="1994" t="s">
        <v>7437</v>
      </c>
      <c r="D4870" s="1993" t="s">
        <v>372</v>
      </c>
      <c r="E4870" s="2002">
        <f t="shared" si="152"/>
        <v>1.47</v>
      </c>
      <c r="F4870" s="2078">
        <f t="shared" si="153"/>
        <v>97916</v>
      </c>
      <c r="G4870" s="1529"/>
      <c r="H4870" s="2002">
        <v>1.45</v>
      </c>
      <c r="I4870" s="2002">
        <v>1.47</v>
      </c>
      <c r="J4870" s="1992"/>
    </row>
    <row r="4871" spans="2:10">
      <c r="B4871" s="1733">
        <v>97917</v>
      </c>
      <c r="C4871" s="2004" t="s">
        <v>7438</v>
      </c>
      <c r="D4871" s="2003" t="s">
        <v>372</v>
      </c>
      <c r="E4871" s="2005">
        <f t="shared" si="152"/>
        <v>1.1299999999999999</v>
      </c>
      <c r="F4871" s="2078">
        <f t="shared" si="153"/>
        <v>97917</v>
      </c>
      <c r="G4871" s="1529"/>
      <c r="H4871" s="2005">
        <v>1.1100000000000001</v>
      </c>
      <c r="I4871" s="2005">
        <v>1.1299999999999999</v>
      </c>
      <c r="J4871" s="1992"/>
    </row>
    <row r="4872" spans="2:10" ht="30">
      <c r="B4872" s="1734">
        <v>97918</v>
      </c>
      <c r="C4872" s="1994" t="s">
        <v>7439</v>
      </c>
      <c r="D4872" s="1993" t="s">
        <v>372</v>
      </c>
      <c r="E4872" s="2002">
        <f t="shared" si="152"/>
        <v>1.06</v>
      </c>
      <c r="F4872" s="2078">
        <f t="shared" si="153"/>
        <v>97918</v>
      </c>
      <c r="G4872" s="1529"/>
      <c r="H4872" s="2002">
        <v>1.04</v>
      </c>
      <c r="I4872" s="2002">
        <v>1.06</v>
      </c>
      <c r="J4872" s="1992"/>
    </row>
    <row r="4873" spans="2:10" ht="30">
      <c r="B4873" s="1733">
        <v>97919</v>
      </c>
      <c r="C4873" s="2004" t="s">
        <v>7440</v>
      </c>
      <c r="D4873" s="2003" t="s">
        <v>372</v>
      </c>
      <c r="E4873" s="2005">
        <f t="shared" si="152"/>
        <v>0.75</v>
      </c>
      <c r="F4873" s="2078">
        <f t="shared" si="153"/>
        <v>97919</v>
      </c>
      <c r="G4873" s="1529"/>
      <c r="H4873" s="2005">
        <v>0.74</v>
      </c>
      <c r="I4873" s="2005">
        <v>0.75</v>
      </c>
      <c r="J4873" s="1992"/>
    </row>
    <row r="4874" spans="2:10">
      <c r="B4874" s="1734">
        <v>94097</v>
      </c>
      <c r="C4874" s="1994" t="s">
        <v>4647</v>
      </c>
      <c r="D4874" s="1993" t="s">
        <v>0</v>
      </c>
      <c r="E4874" s="2002">
        <f t="shared" si="152"/>
        <v>4.57</v>
      </c>
      <c r="F4874" s="2078">
        <f t="shared" si="153"/>
        <v>94097</v>
      </c>
      <c r="G4874" s="1529"/>
      <c r="H4874" s="2002">
        <v>4.13</v>
      </c>
      <c r="I4874" s="2002">
        <v>4.57</v>
      </c>
      <c r="J4874" s="1992"/>
    </row>
    <row r="4875" spans="2:10">
      <c r="B4875" s="1733">
        <v>94098</v>
      </c>
      <c r="C4875" s="2004" t="s">
        <v>4648</v>
      </c>
      <c r="D4875" s="2003" t="s">
        <v>0</v>
      </c>
      <c r="E4875" s="2005">
        <f t="shared" si="152"/>
        <v>5.22</v>
      </c>
      <c r="F4875" s="2078">
        <f t="shared" si="153"/>
        <v>94098</v>
      </c>
      <c r="G4875" s="1529"/>
      <c r="H4875" s="2005">
        <v>4.71</v>
      </c>
      <c r="I4875" s="2005">
        <v>5.22</v>
      </c>
      <c r="J4875" s="1992"/>
    </row>
    <row r="4876" spans="2:10" ht="30">
      <c r="B4876" s="1734">
        <v>94099</v>
      </c>
      <c r="C4876" s="1994" t="s">
        <v>4649</v>
      </c>
      <c r="D4876" s="1993" t="s">
        <v>0</v>
      </c>
      <c r="E4876" s="2002">
        <f t="shared" si="152"/>
        <v>2.29</v>
      </c>
      <c r="F4876" s="2078">
        <f t="shared" si="153"/>
        <v>94099</v>
      </c>
      <c r="G4876" s="1529"/>
      <c r="H4876" s="2002">
        <v>2.0699999999999998</v>
      </c>
      <c r="I4876" s="2002">
        <v>2.29</v>
      </c>
      <c r="J4876" s="1992"/>
    </row>
    <row r="4877" spans="2:10" ht="30">
      <c r="B4877" s="1733">
        <v>94100</v>
      </c>
      <c r="C4877" s="2004" t="s">
        <v>4650</v>
      </c>
      <c r="D4877" s="2003" t="s">
        <v>0</v>
      </c>
      <c r="E4877" s="2005">
        <f t="shared" si="152"/>
        <v>2.94</v>
      </c>
      <c r="F4877" s="2078">
        <f t="shared" si="153"/>
        <v>94100</v>
      </c>
      <c r="G4877" s="1529"/>
      <c r="H4877" s="2005">
        <v>2.64</v>
      </c>
      <c r="I4877" s="2005">
        <v>2.94</v>
      </c>
      <c r="J4877" s="1992"/>
    </row>
    <row r="4878" spans="2:10" ht="30">
      <c r="B4878" s="1734">
        <v>94102</v>
      </c>
      <c r="C4878" s="1994" t="s">
        <v>4651</v>
      </c>
      <c r="D4878" s="1993" t="s">
        <v>24</v>
      </c>
      <c r="E4878" s="2002">
        <f t="shared" si="152"/>
        <v>153.43</v>
      </c>
      <c r="F4878" s="2078">
        <f t="shared" si="153"/>
        <v>94102</v>
      </c>
      <c r="G4878" s="1529"/>
      <c r="H4878" s="2002">
        <v>144.36000000000001</v>
      </c>
      <c r="I4878" s="2002">
        <v>153.43</v>
      </c>
      <c r="J4878" s="1992"/>
    </row>
    <row r="4879" spans="2:10" ht="30">
      <c r="B4879" s="1733">
        <v>94103</v>
      </c>
      <c r="C4879" s="2004" t="s">
        <v>4652</v>
      </c>
      <c r="D4879" s="2003" t="s">
        <v>24</v>
      </c>
      <c r="E4879" s="2005">
        <f t="shared" si="152"/>
        <v>204.08</v>
      </c>
      <c r="F4879" s="2078">
        <f t="shared" si="153"/>
        <v>94103</v>
      </c>
      <c r="G4879" s="1529"/>
      <c r="H4879" s="2005">
        <v>192.95</v>
      </c>
      <c r="I4879" s="2005">
        <v>204.08</v>
      </c>
      <c r="J4879" s="1992"/>
    </row>
    <row r="4880" spans="2:10" ht="30">
      <c r="B4880" s="1734">
        <v>94104</v>
      </c>
      <c r="C4880" s="1994" t="s">
        <v>4653</v>
      </c>
      <c r="D4880" s="1993" t="s">
        <v>24</v>
      </c>
      <c r="E4880" s="2002">
        <f t="shared" si="152"/>
        <v>157.07</v>
      </c>
      <c r="F4880" s="2078">
        <f t="shared" si="153"/>
        <v>94104</v>
      </c>
      <c r="G4880" s="1529"/>
      <c r="H4880" s="2002">
        <v>147.63999999999999</v>
      </c>
      <c r="I4880" s="2002">
        <v>157.07</v>
      </c>
      <c r="J4880" s="1992"/>
    </row>
    <row r="4881" spans="2:10" ht="30">
      <c r="B4881" s="1733">
        <v>94105</v>
      </c>
      <c r="C4881" s="2004" t="s">
        <v>4654</v>
      </c>
      <c r="D4881" s="2003" t="s">
        <v>24</v>
      </c>
      <c r="E4881" s="2005">
        <f t="shared" si="152"/>
        <v>207.75</v>
      </c>
      <c r="F4881" s="2078">
        <f t="shared" si="153"/>
        <v>94105</v>
      </c>
      <c r="G4881" s="1529"/>
      <c r="H4881" s="2005">
        <v>196.26</v>
      </c>
      <c r="I4881" s="2005">
        <v>207.75</v>
      </c>
      <c r="J4881" s="1992"/>
    </row>
    <row r="4882" spans="2:10" ht="30">
      <c r="B4882" s="1734">
        <v>94106</v>
      </c>
      <c r="C4882" s="1994" t="s">
        <v>4655</v>
      </c>
      <c r="D4882" s="1993" t="s">
        <v>24</v>
      </c>
      <c r="E4882" s="2002">
        <f t="shared" si="152"/>
        <v>135.16999999999999</v>
      </c>
      <c r="F4882" s="2078">
        <f t="shared" si="153"/>
        <v>94106</v>
      </c>
      <c r="G4882" s="1529"/>
      <c r="H4882" s="2002">
        <v>127.91</v>
      </c>
      <c r="I4882" s="2002">
        <v>135.16999999999999</v>
      </c>
      <c r="J4882" s="1992"/>
    </row>
    <row r="4883" spans="2:10" ht="30">
      <c r="B4883" s="1733">
        <v>94107</v>
      </c>
      <c r="C4883" s="2004" t="s">
        <v>4656</v>
      </c>
      <c r="D4883" s="2003" t="s">
        <v>24</v>
      </c>
      <c r="E4883" s="2005">
        <f t="shared" si="152"/>
        <v>185.84</v>
      </c>
      <c r="F4883" s="2078">
        <f t="shared" si="153"/>
        <v>94107</v>
      </c>
      <c r="G4883" s="1529"/>
      <c r="H4883" s="2005">
        <v>176.5</v>
      </c>
      <c r="I4883" s="2005">
        <v>185.84</v>
      </c>
      <c r="J4883" s="1992"/>
    </row>
    <row r="4884" spans="2:10" ht="30">
      <c r="B4884" s="1734">
        <v>94108</v>
      </c>
      <c r="C4884" s="1994" t="s">
        <v>4657</v>
      </c>
      <c r="D4884" s="1993" t="s">
        <v>24</v>
      </c>
      <c r="E4884" s="2002">
        <f t="shared" si="152"/>
        <v>138.83000000000001</v>
      </c>
      <c r="F4884" s="2078">
        <f t="shared" si="153"/>
        <v>94108</v>
      </c>
      <c r="G4884" s="1529"/>
      <c r="H4884" s="2002">
        <v>131.21</v>
      </c>
      <c r="I4884" s="2002">
        <v>138.83000000000001</v>
      </c>
      <c r="J4884" s="1992"/>
    </row>
    <row r="4885" spans="2:10" ht="30">
      <c r="B4885" s="1733">
        <v>94110</v>
      </c>
      <c r="C4885" s="2004" t="s">
        <v>4658</v>
      </c>
      <c r="D4885" s="2003" t="s">
        <v>24</v>
      </c>
      <c r="E4885" s="2005">
        <f t="shared" si="152"/>
        <v>189.47</v>
      </c>
      <c r="F4885" s="2078">
        <f t="shared" si="153"/>
        <v>94110</v>
      </c>
      <c r="G4885" s="1529"/>
      <c r="H4885" s="2005">
        <v>179.79</v>
      </c>
      <c r="I4885" s="2005">
        <v>189.47</v>
      </c>
      <c r="J4885" s="1992"/>
    </row>
    <row r="4886" spans="2:10" ht="30">
      <c r="B4886" s="1734">
        <v>94111</v>
      </c>
      <c r="C4886" s="1994" t="s">
        <v>4659</v>
      </c>
      <c r="D4886" s="1993" t="s">
        <v>24</v>
      </c>
      <c r="E4886" s="2002">
        <f t="shared" si="152"/>
        <v>127.07</v>
      </c>
      <c r="F4886" s="2078">
        <f t="shared" si="153"/>
        <v>94111</v>
      </c>
      <c r="G4886" s="1529"/>
      <c r="H4886" s="2002">
        <v>122.31</v>
      </c>
      <c r="I4886" s="2002">
        <v>127.07</v>
      </c>
      <c r="J4886" s="1992"/>
    </row>
    <row r="4887" spans="2:10" ht="30">
      <c r="B4887" s="1733">
        <v>94112</v>
      </c>
      <c r="C4887" s="2004" t="s">
        <v>4660</v>
      </c>
      <c r="D4887" s="2003" t="s">
        <v>24</v>
      </c>
      <c r="E4887" s="2005">
        <f t="shared" si="152"/>
        <v>171.6</v>
      </c>
      <c r="F4887" s="2078">
        <f t="shared" si="153"/>
        <v>94112</v>
      </c>
      <c r="G4887" s="1529"/>
      <c r="H4887" s="2005">
        <v>165.77</v>
      </c>
      <c r="I4887" s="2005">
        <v>171.6</v>
      </c>
      <c r="J4887" s="1992"/>
    </row>
    <row r="4888" spans="2:10" ht="30">
      <c r="B4888" s="1734">
        <v>94113</v>
      </c>
      <c r="C4888" s="1994" t="s">
        <v>4661</v>
      </c>
      <c r="D4888" s="1993" t="s">
        <v>24</v>
      </c>
      <c r="E4888" s="2002">
        <f t="shared" si="152"/>
        <v>132.81</v>
      </c>
      <c r="F4888" s="2078">
        <f t="shared" si="153"/>
        <v>94113</v>
      </c>
      <c r="G4888" s="1529"/>
      <c r="H4888" s="2002">
        <v>127.62</v>
      </c>
      <c r="I4888" s="2002">
        <v>132.81</v>
      </c>
      <c r="J4888" s="1992"/>
    </row>
    <row r="4889" spans="2:10" ht="30">
      <c r="B4889" s="1733">
        <v>94114</v>
      </c>
      <c r="C4889" s="2004" t="s">
        <v>4662</v>
      </c>
      <c r="D4889" s="2003" t="s">
        <v>24</v>
      </c>
      <c r="E4889" s="2005">
        <f t="shared" si="152"/>
        <v>178.07</v>
      </c>
      <c r="F4889" s="2078">
        <f t="shared" si="153"/>
        <v>94114</v>
      </c>
      <c r="G4889" s="1529"/>
      <c r="H4889" s="2005">
        <v>171.76</v>
      </c>
      <c r="I4889" s="2005">
        <v>178.07</v>
      </c>
      <c r="J4889" s="1992"/>
    </row>
    <row r="4890" spans="2:10" ht="30">
      <c r="B4890" s="1734">
        <v>94115</v>
      </c>
      <c r="C4890" s="1994" t="s">
        <v>4663</v>
      </c>
      <c r="D4890" s="1993" t="s">
        <v>24</v>
      </c>
      <c r="E4890" s="2002">
        <f t="shared" si="152"/>
        <v>100.29</v>
      </c>
      <c r="F4890" s="2078">
        <f t="shared" si="153"/>
        <v>94115</v>
      </c>
      <c r="G4890" s="1529"/>
      <c r="H4890" s="2002">
        <v>97.49</v>
      </c>
      <c r="I4890" s="2002">
        <v>100.29</v>
      </c>
      <c r="J4890" s="1992"/>
    </row>
    <row r="4891" spans="2:10" ht="30">
      <c r="B4891" s="1733">
        <v>94116</v>
      </c>
      <c r="C4891" s="2004" t="s">
        <v>4664</v>
      </c>
      <c r="D4891" s="2003" t="s">
        <v>24</v>
      </c>
      <c r="E4891" s="2005">
        <f t="shared" si="152"/>
        <v>140.9</v>
      </c>
      <c r="F4891" s="2078">
        <f t="shared" si="153"/>
        <v>94116</v>
      </c>
      <c r="G4891" s="1529"/>
      <c r="H4891" s="2005">
        <v>137.33000000000001</v>
      </c>
      <c r="I4891" s="2005">
        <v>140.9</v>
      </c>
      <c r="J4891" s="1992"/>
    </row>
    <row r="4892" spans="2:10" ht="30">
      <c r="B4892" s="1734">
        <v>94117</v>
      </c>
      <c r="C4892" s="1994" t="s">
        <v>4665</v>
      </c>
      <c r="D4892" s="1993" t="s">
        <v>24</v>
      </c>
      <c r="E4892" s="2002">
        <f t="shared" si="152"/>
        <v>105.61</v>
      </c>
      <c r="F4892" s="2078">
        <f t="shared" si="153"/>
        <v>94117</v>
      </c>
      <c r="G4892" s="1529"/>
      <c r="H4892" s="2002">
        <v>102.43</v>
      </c>
      <c r="I4892" s="2002">
        <v>105.61</v>
      </c>
      <c r="J4892" s="1992"/>
    </row>
    <row r="4893" spans="2:10" ht="30">
      <c r="B4893" s="1733">
        <v>94118</v>
      </c>
      <c r="C4893" s="2004" t="s">
        <v>4666</v>
      </c>
      <c r="D4893" s="2003" t="s">
        <v>24</v>
      </c>
      <c r="E4893" s="2005">
        <f t="shared" si="152"/>
        <v>147.19</v>
      </c>
      <c r="F4893" s="2078">
        <f t="shared" si="153"/>
        <v>94118</v>
      </c>
      <c r="G4893" s="1529"/>
      <c r="H4893" s="2005">
        <v>143.13999999999999</v>
      </c>
      <c r="I4893" s="2005">
        <v>147.19</v>
      </c>
      <c r="J4893" s="1992"/>
    </row>
    <row r="4894" spans="2:10">
      <c r="B4894" s="1734">
        <v>6514</v>
      </c>
      <c r="C4894" s="1994" t="s">
        <v>382</v>
      </c>
      <c r="D4894" s="1993" t="s">
        <v>24</v>
      </c>
      <c r="E4894" s="2002">
        <f t="shared" si="152"/>
        <v>106.3</v>
      </c>
      <c r="F4894" s="2078">
        <f t="shared" si="153"/>
        <v>6514</v>
      </c>
      <c r="G4894" s="1529"/>
      <c r="H4894" s="2002">
        <v>103.3</v>
      </c>
      <c r="I4894" s="2002">
        <v>106.3</v>
      </c>
      <c r="J4894" s="1992"/>
    </row>
    <row r="4895" spans="2:10">
      <c r="B4895" s="1733">
        <v>88549</v>
      </c>
      <c r="C4895" s="2004" t="s">
        <v>1078</v>
      </c>
      <c r="D4895" s="2003" t="s">
        <v>24</v>
      </c>
      <c r="E4895" s="2005">
        <f t="shared" si="152"/>
        <v>84.32</v>
      </c>
      <c r="F4895" s="2078">
        <f t="shared" si="153"/>
        <v>88549</v>
      </c>
      <c r="G4895" s="1529"/>
      <c r="H4895" s="2005">
        <v>82.82</v>
      </c>
      <c r="I4895" s="2005">
        <v>84.32</v>
      </c>
      <c r="J4895" s="1992"/>
    </row>
    <row r="4896" spans="2:10">
      <c r="B4896" s="1734">
        <v>41721</v>
      </c>
      <c r="C4896" s="1994" t="s">
        <v>383</v>
      </c>
      <c r="D4896" s="1993" t="s">
        <v>24</v>
      </c>
      <c r="E4896" s="2002">
        <f t="shared" si="152"/>
        <v>2.99</v>
      </c>
      <c r="F4896" s="2078">
        <f t="shared" si="153"/>
        <v>41721</v>
      </c>
      <c r="G4896" s="1529"/>
      <c r="H4896" s="2002">
        <v>2.94</v>
      </c>
      <c r="I4896" s="2002">
        <v>2.99</v>
      </c>
      <c r="J4896" s="1992"/>
    </row>
    <row r="4897" spans="2:10">
      <c r="B4897" s="1733">
        <v>41722</v>
      </c>
      <c r="C4897" s="2004" t="s">
        <v>384</v>
      </c>
      <c r="D4897" s="2003" t="s">
        <v>24</v>
      </c>
      <c r="E4897" s="2005">
        <f t="shared" si="152"/>
        <v>4.32</v>
      </c>
      <c r="F4897" s="2078">
        <f t="shared" si="153"/>
        <v>41722</v>
      </c>
      <c r="G4897" s="1529"/>
      <c r="H4897" s="2005">
        <v>4.2</v>
      </c>
      <c r="I4897" s="2005">
        <v>4.32</v>
      </c>
      <c r="J4897" s="1992"/>
    </row>
    <row r="4898" spans="2:10">
      <c r="B4898" s="1734" t="s">
        <v>6017</v>
      </c>
      <c r="C4898" s="1994" t="s">
        <v>385</v>
      </c>
      <c r="D4898" s="1993" t="s">
        <v>24</v>
      </c>
      <c r="E4898" s="2002">
        <f t="shared" si="152"/>
        <v>4.55</v>
      </c>
      <c r="F4898" s="2078" t="str">
        <f t="shared" si="153"/>
        <v>74005/001</v>
      </c>
      <c r="G4898" s="1529"/>
      <c r="H4898" s="2002">
        <v>4.18</v>
      </c>
      <c r="I4898" s="2002">
        <v>4.55</v>
      </c>
      <c r="J4898" s="1992"/>
    </row>
    <row r="4899" spans="2:10" ht="30">
      <c r="B4899" s="1733" t="s">
        <v>6018</v>
      </c>
      <c r="C4899" s="2004" t="s">
        <v>4667</v>
      </c>
      <c r="D4899" s="2003" t="s">
        <v>24</v>
      </c>
      <c r="E4899" s="2005">
        <f t="shared" si="152"/>
        <v>5.19</v>
      </c>
      <c r="F4899" s="2078" t="str">
        <f t="shared" si="153"/>
        <v>74005/002</v>
      </c>
      <c r="G4899" s="1529"/>
      <c r="H4899" s="2005">
        <v>5.07</v>
      </c>
      <c r="I4899" s="2005">
        <v>5.19</v>
      </c>
      <c r="J4899" s="1992"/>
    </row>
    <row r="4900" spans="2:10">
      <c r="B4900" s="1734" t="s">
        <v>6019</v>
      </c>
      <c r="C4900" s="1994" t="s">
        <v>4668</v>
      </c>
      <c r="D4900" s="1993" t="s">
        <v>24</v>
      </c>
      <c r="E4900" s="2002">
        <f t="shared" si="152"/>
        <v>1.6</v>
      </c>
      <c r="F4900" s="2078" t="str">
        <f t="shared" si="153"/>
        <v>74034/001</v>
      </c>
      <c r="G4900" s="1529"/>
      <c r="H4900" s="2002">
        <v>1.57</v>
      </c>
      <c r="I4900" s="2002">
        <v>1.6</v>
      </c>
      <c r="J4900" s="1992"/>
    </row>
    <row r="4901" spans="2:10">
      <c r="B4901" s="1733">
        <v>83344</v>
      </c>
      <c r="C4901" s="2004" t="s">
        <v>4669</v>
      </c>
      <c r="D4901" s="2003" t="s">
        <v>24</v>
      </c>
      <c r="E4901" s="2005">
        <f t="shared" si="152"/>
        <v>0.91</v>
      </c>
      <c r="F4901" s="2078">
        <f t="shared" si="153"/>
        <v>83344</v>
      </c>
      <c r="G4901" s="1529"/>
      <c r="H4901" s="2005">
        <v>0.86</v>
      </c>
      <c r="I4901" s="2005">
        <v>0.91</v>
      </c>
      <c r="J4901" s="1992"/>
    </row>
    <row r="4902" spans="2:10">
      <c r="B4902" s="1734">
        <v>95606</v>
      </c>
      <c r="C4902" s="1994" t="s">
        <v>4670</v>
      </c>
      <c r="D4902" s="1993" t="s">
        <v>24</v>
      </c>
      <c r="E4902" s="2002">
        <f t="shared" si="152"/>
        <v>1.25</v>
      </c>
      <c r="F4902" s="2078">
        <f t="shared" si="153"/>
        <v>95606</v>
      </c>
      <c r="G4902" s="1529"/>
      <c r="H4902" s="2002">
        <v>1.21</v>
      </c>
      <c r="I4902" s="2002">
        <v>1.25</v>
      </c>
      <c r="J4902" s="1992"/>
    </row>
    <row r="4903" spans="2:10" ht="30">
      <c r="B4903" s="1733">
        <v>72131</v>
      </c>
      <c r="C4903" s="2004" t="s">
        <v>386</v>
      </c>
      <c r="D4903" s="2003" t="s">
        <v>0</v>
      </c>
      <c r="E4903" s="2005">
        <f t="shared" si="152"/>
        <v>121.71</v>
      </c>
      <c r="F4903" s="2078">
        <f t="shared" si="153"/>
        <v>72131</v>
      </c>
      <c r="G4903" s="1529"/>
      <c r="H4903" s="2005">
        <v>115.73</v>
      </c>
      <c r="I4903" s="2005">
        <v>121.71</v>
      </c>
      <c r="J4903" s="1992"/>
    </row>
    <row r="4904" spans="2:10" ht="30">
      <c r="B4904" s="1734">
        <v>72132</v>
      </c>
      <c r="C4904" s="1994" t="s">
        <v>4671</v>
      </c>
      <c r="D4904" s="1993" t="s">
        <v>0</v>
      </c>
      <c r="E4904" s="2002">
        <f t="shared" si="152"/>
        <v>62.94</v>
      </c>
      <c r="F4904" s="2078">
        <f t="shared" si="153"/>
        <v>72132</v>
      </c>
      <c r="G4904" s="1529"/>
      <c r="H4904" s="2002">
        <v>59.67</v>
      </c>
      <c r="I4904" s="2002">
        <v>62.94</v>
      </c>
      <c r="J4904" s="1992"/>
    </row>
    <row r="4905" spans="2:10" ht="30">
      <c r="B4905" s="1733">
        <v>72133</v>
      </c>
      <c r="C4905" s="2004" t="s">
        <v>4672</v>
      </c>
      <c r="D4905" s="2003" t="s">
        <v>0</v>
      </c>
      <c r="E4905" s="2005">
        <f t="shared" si="152"/>
        <v>214.73</v>
      </c>
      <c r="F4905" s="2078">
        <f t="shared" si="153"/>
        <v>72133</v>
      </c>
      <c r="G4905" s="1529"/>
      <c r="H4905" s="2005">
        <v>203.2</v>
      </c>
      <c r="I4905" s="2005">
        <v>214.73</v>
      </c>
      <c r="J4905" s="1992"/>
    </row>
    <row r="4906" spans="2:10" ht="30">
      <c r="B4906" s="1734">
        <v>87471</v>
      </c>
      <c r="C4906" s="1994" t="s">
        <v>4673</v>
      </c>
      <c r="D4906" s="1993" t="s">
        <v>0</v>
      </c>
      <c r="E4906" s="2002">
        <f t="shared" si="152"/>
        <v>39.229999999999997</v>
      </c>
      <c r="F4906" s="2078">
        <f t="shared" si="153"/>
        <v>87471</v>
      </c>
      <c r="G4906" s="1529"/>
      <c r="H4906" s="2002">
        <v>37.520000000000003</v>
      </c>
      <c r="I4906" s="2002">
        <v>39.229999999999997</v>
      </c>
      <c r="J4906" s="1992"/>
    </row>
    <row r="4907" spans="2:10" ht="30">
      <c r="B4907" s="1733">
        <v>87472</v>
      </c>
      <c r="C4907" s="2004" t="s">
        <v>4674</v>
      </c>
      <c r="D4907" s="2003" t="s">
        <v>0</v>
      </c>
      <c r="E4907" s="2005">
        <f t="shared" si="152"/>
        <v>40.270000000000003</v>
      </c>
      <c r="F4907" s="2078">
        <f t="shared" si="153"/>
        <v>87472</v>
      </c>
      <c r="G4907" s="1529"/>
      <c r="H4907" s="2005">
        <v>38.46</v>
      </c>
      <c r="I4907" s="2005">
        <v>40.270000000000003</v>
      </c>
      <c r="J4907" s="1992"/>
    </row>
    <row r="4908" spans="2:10" ht="30">
      <c r="B4908" s="1734">
        <v>87473</v>
      </c>
      <c r="C4908" s="1994" t="s">
        <v>4675</v>
      </c>
      <c r="D4908" s="1993" t="s">
        <v>0</v>
      </c>
      <c r="E4908" s="2002">
        <f t="shared" si="152"/>
        <v>54.24</v>
      </c>
      <c r="F4908" s="2078">
        <f t="shared" si="153"/>
        <v>87473</v>
      </c>
      <c r="G4908" s="1529"/>
      <c r="H4908" s="2002">
        <v>51.76</v>
      </c>
      <c r="I4908" s="2002">
        <v>54.24</v>
      </c>
      <c r="J4908" s="1992"/>
    </row>
    <row r="4909" spans="2:10" ht="30">
      <c r="B4909" s="1733">
        <v>87474</v>
      </c>
      <c r="C4909" s="2004" t="s">
        <v>4676</v>
      </c>
      <c r="D4909" s="2003" t="s">
        <v>0</v>
      </c>
      <c r="E4909" s="2005">
        <f t="shared" si="152"/>
        <v>55.43</v>
      </c>
      <c r="F4909" s="2078">
        <f t="shared" si="153"/>
        <v>87474</v>
      </c>
      <c r="G4909" s="1529"/>
      <c r="H4909" s="2005">
        <v>52.82</v>
      </c>
      <c r="I4909" s="2005">
        <v>55.43</v>
      </c>
      <c r="J4909" s="1992"/>
    </row>
    <row r="4910" spans="2:10" ht="30">
      <c r="B4910" s="1734">
        <v>87475</v>
      </c>
      <c r="C4910" s="1994" t="s">
        <v>4677</v>
      </c>
      <c r="D4910" s="1993" t="s">
        <v>0</v>
      </c>
      <c r="E4910" s="2002">
        <f t="shared" si="152"/>
        <v>63.96</v>
      </c>
      <c r="F4910" s="2078">
        <f t="shared" si="153"/>
        <v>87475</v>
      </c>
      <c r="G4910" s="1529"/>
      <c r="H4910" s="2002">
        <v>61.09</v>
      </c>
      <c r="I4910" s="2002">
        <v>63.96</v>
      </c>
      <c r="J4910" s="1992"/>
    </row>
    <row r="4911" spans="2:10" ht="30">
      <c r="B4911" s="1733">
        <v>87476</v>
      </c>
      <c r="C4911" s="2004" t="s">
        <v>4678</v>
      </c>
      <c r="D4911" s="2003" t="s">
        <v>0</v>
      </c>
      <c r="E4911" s="2005">
        <f t="shared" si="152"/>
        <v>65.34</v>
      </c>
      <c r="F4911" s="2078">
        <f t="shared" si="153"/>
        <v>87476</v>
      </c>
      <c r="G4911" s="1529"/>
      <c r="H4911" s="2005">
        <v>62.33</v>
      </c>
      <c r="I4911" s="2005">
        <v>65.34</v>
      </c>
      <c r="J4911" s="1992"/>
    </row>
    <row r="4912" spans="2:10" ht="30">
      <c r="B4912" s="1734">
        <v>87477</v>
      </c>
      <c r="C4912" s="1994" t="s">
        <v>4679</v>
      </c>
      <c r="D4912" s="1993" t="s">
        <v>0</v>
      </c>
      <c r="E4912" s="2002">
        <f t="shared" si="152"/>
        <v>35.5</v>
      </c>
      <c r="F4912" s="2078">
        <f t="shared" si="153"/>
        <v>87477</v>
      </c>
      <c r="G4912" s="1529"/>
      <c r="H4912" s="2002">
        <v>34.090000000000003</v>
      </c>
      <c r="I4912" s="2002">
        <v>35.5</v>
      </c>
      <c r="J4912" s="1992"/>
    </row>
    <row r="4913" spans="2:10" ht="30">
      <c r="B4913" s="1733">
        <v>87478</v>
      </c>
      <c r="C4913" s="2004" t="s">
        <v>4680</v>
      </c>
      <c r="D4913" s="2003" t="s">
        <v>0</v>
      </c>
      <c r="E4913" s="2005">
        <f t="shared" si="152"/>
        <v>36.54</v>
      </c>
      <c r="F4913" s="2078">
        <f t="shared" si="153"/>
        <v>87478</v>
      </c>
      <c r="G4913" s="1529"/>
      <c r="H4913" s="2005">
        <v>35.03</v>
      </c>
      <c r="I4913" s="2005">
        <v>36.54</v>
      </c>
      <c r="J4913" s="1992"/>
    </row>
    <row r="4914" spans="2:10" ht="30">
      <c r="B4914" s="1734">
        <v>87479</v>
      </c>
      <c r="C4914" s="1994" t="s">
        <v>4681</v>
      </c>
      <c r="D4914" s="1993" t="s">
        <v>0</v>
      </c>
      <c r="E4914" s="2002">
        <f t="shared" si="152"/>
        <v>49.99</v>
      </c>
      <c r="F4914" s="2078">
        <f t="shared" si="153"/>
        <v>87479</v>
      </c>
      <c r="G4914" s="1529"/>
      <c r="H4914" s="2002">
        <v>47.82</v>
      </c>
      <c r="I4914" s="2002">
        <v>49.99</v>
      </c>
      <c r="J4914" s="1992"/>
    </row>
    <row r="4915" spans="2:10" ht="30">
      <c r="B4915" s="1733">
        <v>87480</v>
      </c>
      <c r="C4915" s="2004" t="s">
        <v>4682</v>
      </c>
      <c r="D4915" s="2003" t="s">
        <v>0</v>
      </c>
      <c r="E4915" s="2005">
        <f t="shared" si="152"/>
        <v>51.18</v>
      </c>
      <c r="F4915" s="2078">
        <f t="shared" si="153"/>
        <v>87480</v>
      </c>
      <c r="G4915" s="1529"/>
      <c r="H4915" s="2005">
        <v>48.88</v>
      </c>
      <c r="I4915" s="2005">
        <v>51.18</v>
      </c>
      <c r="J4915" s="1992"/>
    </row>
    <row r="4916" spans="2:10" ht="30">
      <c r="B4916" s="1734">
        <v>87481</v>
      </c>
      <c r="C4916" s="1994" t="s">
        <v>4683</v>
      </c>
      <c r="D4916" s="1993" t="s">
        <v>0</v>
      </c>
      <c r="E4916" s="2002">
        <f t="shared" si="152"/>
        <v>59.73</v>
      </c>
      <c r="F4916" s="2078">
        <f t="shared" si="153"/>
        <v>87481</v>
      </c>
      <c r="G4916" s="1529"/>
      <c r="H4916" s="2002">
        <v>57.17</v>
      </c>
      <c r="I4916" s="2002">
        <v>59.73</v>
      </c>
      <c r="J4916" s="1992"/>
    </row>
    <row r="4917" spans="2:10" ht="30">
      <c r="B4917" s="1733">
        <v>87482</v>
      </c>
      <c r="C4917" s="2004" t="s">
        <v>4684</v>
      </c>
      <c r="D4917" s="2003" t="s">
        <v>0</v>
      </c>
      <c r="E4917" s="2005">
        <f t="shared" si="152"/>
        <v>61.11</v>
      </c>
      <c r="F4917" s="2078">
        <f t="shared" si="153"/>
        <v>87482</v>
      </c>
      <c r="G4917" s="1529"/>
      <c r="H4917" s="2005">
        <v>58.41</v>
      </c>
      <c r="I4917" s="2005">
        <v>61.11</v>
      </c>
      <c r="J4917" s="1992"/>
    </row>
    <row r="4918" spans="2:10" ht="30">
      <c r="B4918" s="1734">
        <v>87483</v>
      </c>
      <c r="C4918" s="1994" t="s">
        <v>4685</v>
      </c>
      <c r="D4918" s="1993" t="s">
        <v>0</v>
      </c>
      <c r="E4918" s="2002">
        <f t="shared" si="152"/>
        <v>45.06</v>
      </c>
      <c r="F4918" s="2078">
        <f t="shared" si="153"/>
        <v>87483</v>
      </c>
      <c r="G4918" s="1529"/>
      <c r="H4918" s="2002">
        <v>42.78</v>
      </c>
      <c r="I4918" s="2002">
        <v>45.06</v>
      </c>
      <c r="J4918" s="1992"/>
    </row>
    <row r="4919" spans="2:10" ht="30">
      <c r="B4919" s="1733">
        <v>87484</v>
      </c>
      <c r="C4919" s="2004" t="s">
        <v>4686</v>
      </c>
      <c r="D4919" s="2003" t="s">
        <v>0</v>
      </c>
      <c r="E4919" s="2005">
        <f t="shared" si="152"/>
        <v>46.1</v>
      </c>
      <c r="F4919" s="2078">
        <f t="shared" si="153"/>
        <v>87484</v>
      </c>
      <c r="G4919" s="1529"/>
      <c r="H4919" s="2005">
        <v>43.72</v>
      </c>
      <c r="I4919" s="2005">
        <v>46.1</v>
      </c>
      <c r="J4919" s="1992"/>
    </row>
    <row r="4920" spans="2:10" ht="30">
      <c r="B4920" s="1734">
        <v>87485</v>
      </c>
      <c r="C4920" s="1994" t="s">
        <v>4687</v>
      </c>
      <c r="D4920" s="1993" t="s">
        <v>0</v>
      </c>
      <c r="E4920" s="2002">
        <f t="shared" si="152"/>
        <v>60.18</v>
      </c>
      <c r="F4920" s="2078">
        <f t="shared" si="153"/>
        <v>87485</v>
      </c>
      <c r="G4920" s="1529"/>
      <c r="H4920" s="2002">
        <v>57.14</v>
      </c>
      <c r="I4920" s="2002">
        <v>60.18</v>
      </c>
      <c r="J4920" s="1992"/>
    </row>
    <row r="4921" spans="2:10" ht="30">
      <c r="B4921" s="1733">
        <v>87487</v>
      </c>
      <c r="C4921" s="2004" t="s">
        <v>4688</v>
      </c>
      <c r="D4921" s="2003" t="s">
        <v>0</v>
      </c>
      <c r="E4921" s="2005">
        <f t="shared" si="152"/>
        <v>69.72</v>
      </c>
      <c r="F4921" s="2078">
        <f t="shared" si="153"/>
        <v>87487</v>
      </c>
      <c r="G4921" s="1529"/>
      <c r="H4921" s="2005">
        <v>66.33</v>
      </c>
      <c r="I4921" s="2005">
        <v>69.72</v>
      </c>
      <c r="J4921" s="1992"/>
    </row>
    <row r="4922" spans="2:10" ht="30">
      <c r="B4922" s="1734">
        <v>87488</v>
      </c>
      <c r="C4922" s="1994" t="s">
        <v>4689</v>
      </c>
      <c r="D4922" s="1993" t="s">
        <v>0</v>
      </c>
      <c r="E4922" s="2002">
        <f t="shared" si="152"/>
        <v>71.099999999999994</v>
      </c>
      <c r="F4922" s="2078">
        <f t="shared" si="153"/>
        <v>87488</v>
      </c>
      <c r="G4922" s="1529"/>
      <c r="H4922" s="2002">
        <v>67.569999999999993</v>
      </c>
      <c r="I4922" s="2002">
        <v>71.099999999999994</v>
      </c>
      <c r="J4922" s="1992"/>
    </row>
    <row r="4923" spans="2:10" ht="30">
      <c r="B4923" s="1733">
        <v>87489</v>
      </c>
      <c r="C4923" s="2004" t="s">
        <v>4690</v>
      </c>
      <c r="D4923" s="2003" t="s">
        <v>0</v>
      </c>
      <c r="E4923" s="2005">
        <f t="shared" si="152"/>
        <v>38.86</v>
      </c>
      <c r="F4923" s="2078">
        <f t="shared" si="153"/>
        <v>87489</v>
      </c>
      <c r="G4923" s="1529"/>
      <c r="H4923" s="2005">
        <v>37.15</v>
      </c>
      <c r="I4923" s="2005">
        <v>38.86</v>
      </c>
      <c r="J4923" s="1992"/>
    </row>
    <row r="4924" spans="2:10" ht="30">
      <c r="B4924" s="1734">
        <v>87490</v>
      </c>
      <c r="C4924" s="1994" t="s">
        <v>4691</v>
      </c>
      <c r="D4924" s="1993" t="s">
        <v>0</v>
      </c>
      <c r="E4924" s="2002">
        <f t="shared" si="152"/>
        <v>39.9</v>
      </c>
      <c r="F4924" s="2078">
        <f t="shared" si="153"/>
        <v>87490</v>
      </c>
      <c r="G4924" s="1529"/>
      <c r="H4924" s="2002">
        <v>38.090000000000003</v>
      </c>
      <c r="I4924" s="2002">
        <v>39.9</v>
      </c>
      <c r="J4924" s="1992"/>
    </row>
    <row r="4925" spans="2:10" ht="30">
      <c r="B4925" s="1733">
        <v>87491</v>
      </c>
      <c r="C4925" s="2004" t="s">
        <v>4692</v>
      </c>
      <c r="D4925" s="2003" t="s">
        <v>0</v>
      </c>
      <c r="E4925" s="2005">
        <f t="shared" si="152"/>
        <v>53.46</v>
      </c>
      <c r="F4925" s="2078">
        <f t="shared" si="153"/>
        <v>87491</v>
      </c>
      <c r="G4925" s="1529"/>
      <c r="H4925" s="2005">
        <v>50.98</v>
      </c>
      <c r="I4925" s="2005">
        <v>53.46</v>
      </c>
      <c r="J4925" s="1992"/>
    </row>
    <row r="4926" spans="2:10" ht="30">
      <c r="B4926" s="1734">
        <v>87492</v>
      </c>
      <c r="C4926" s="1994" t="s">
        <v>4693</v>
      </c>
      <c r="D4926" s="1993" t="s">
        <v>0</v>
      </c>
      <c r="E4926" s="2002">
        <f t="shared" si="152"/>
        <v>54.65</v>
      </c>
      <c r="F4926" s="2078">
        <f t="shared" si="153"/>
        <v>87492</v>
      </c>
      <c r="G4926" s="1529"/>
      <c r="H4926" s="2002">
        <v>52.04</v>
      </c>
      <c r="I4926" s="2002">
        <v>54.65</v>
      </c>
      <c r="J4926" s="1992"/>
    </row>
    <row r="4927" spans="2:10" ht="30">
      <c r="B4927" s="1733">
        <v>87493</v>
      </c>
      <c r="C4927" s="2004" t="s">
        <v>4694</v>
      </c>
      <c r="D4927" s="2003" t="s">
        <v>0</v>
      </c>
      <c r="E4927" s="2005">
        <f t="shared" si="152"/>
        <v>63.3</v>
      </c>
      <c r="F4927" s="2078">
        <f t="shared" si="153"/>
        <v>87493</v>
      </c>
      <c r="G4927" s="1529"/>
      <c r="H4927" s="2005">
        <v>60.43</v>
      </c>
      <c r="I4927" s="2005">
        <v>63.3</v>
      </c>
      <c r="J4927" s="1992"/>
    </row>
    <row r="4928" spans="2:10" ht="30">
      <c r="B4928" s="1734">
        <v>87494</v>
      </c>
      <c r="C4928" s="1994" t="s">
        <v>4695</v>
      </c>
      <c r="D4928" s="1993" t="s">
        <v>0</v>
      </c>
      <c r="E4928" s="2002">
        <f t="shared" si="152"/>
        <v>64.680000000000007</v>
      </c>
      <c r="F4928" s="2078">
        <f t="shared" si="153"/>
        <v>87494</v>
      </c>
      <c r="G4928" s="1529"/>
      <c r="H4928" s="2002">
        <v>61.67</v>
      </c>
      <c r="I4928" s="2002">
        <v>64.680000000000007</v>
      </c>
      <c r="J4928" s="1992"/>
    </row>
    <row r="4929" spans="2:10" ht="30">
      <c r="B4929" s="1733">
        <v>87495</v>
      </c>
      <c r="C4929" s="2004" t="s">
        <v>4696</v>
      </c>
      <c r="D4929" s="2003" t="s">
        <v>0</v>
      </c>
      <c r="E4929" s="2005">
        <f t="shared" si="152"/>
        <v>66.69</v>
      </c>
      <c r="F4929" s="2078">
        <f t="shared" si="153"/>
        <v>87495</v>
      </c>
      <c r="G4929" s="1529"/>
      <c r="H4929" s="2005">
        <v>61.9</v>
      </c>
      <c r="I4929" s="2005">
        <v>66.69</v>
      </c>
      <c r="J4929" s="1992"/>
    </row>
    <row r="4930" spans="2:10" ht="30">
      <c r="B4930" s="1734">
        <v>87496</v>
      </c>
      <c r="C4930" s="1994" t="s">
        <v>4697</v>
      </c>
      <c r="D4930" s="1993" t="s">
        <v>0</v>
      </c>
      <c r="E4930" s="2002">
        <f t="shared" si="152"/>
        <v>67.67</v>
      </c>
      <c r="F4930" s="2078">
        <f t="shared" si="153"/>
        <v>87496</v>
      </c>
      <c r="G4930" s="1529"/>
      <c r="H4930" s="2002">
        <v>62.78</v>
      </c>
      <c r="I4930" s="2002">
        <v>67.67</v>
      </c>
      <c r="J4930" s="1992"/>
    </row>
    <row r="4931" spans="2:10" ht="30">
      <c r="B4931" s="1733">
        <v>87497</v>
      </c>
      <c r="C4931" s="2004" t="s">
        <v>4698</v>
      </c>
      <c r="D4931" s="2003" t="s">
        <v>0</v>
      </c>
      <c r="E4931" s="2005">
        <f t="shared" ref="E4931:E4994" si="154">IF($K$2=$H$1,H4931,I4931)</f>
        <v>64.3</v>
      </c>
      <c r="F4931" s="2078">
        <f t="shared" ref="F4931:F4994" si="155">IF(LEN($B4931)=7,CONCATENATE(MID($B4931,1,6),"00",RIGHT($B4931,1)),IF(LEN($B4931)=8,CONCATENATE(MID($B4931,1,6),"0",RIGHT($B4931,2)),$B4931))</f>
        <v>87497</v>
      </c>
      <c r="G4931" s="1529"/>
      <c r="H4931" s="2005">
        <v>60.26</v>
      </c>
      <c r="I4931" s="2005">
        <v>64.3</v>
      </c>
      <c r="J4931" s="1992"/>
    </row>
    <row r="4932" spans="2:10" ht="30">
      <c r="B4932" s="1734">
        <v>87498</v>
      </c>
      <c r="C4932" s="1994" t="s">
        <v>4699</v>
      </c>
      <c r="D4932" s="1993" t="s">
        <v>0</v>
      </c>
      <c r="E4932" s="2002">
        <f t="shared" si="154"/>
        <v>65.55</v>
      </c>
      <c r="F4932" s="2078">
        <f t="shared" si="155"/>
        <v>87498</v>
      </c>
      <c r="G4932" s="1529"/>
      <c r="H4932" s="2002">
        <v>61.39</v>
      </c>
      <c r="I4932" s="2002">
        <v>65.55</v>
      </c>
      <c r="J4932" s="1992"/>
    </row>
    <row r="4933" spans="2:10" ht="30">
      <c r="B4933" s="1733">
        <v>87499</v>
      </c>
      <c r="C4933" s="2004" t="s">
        <v>4700</v>
      </c>
      <c r="D4933" s="2003" t="s">
        <v>0</v>
      </c>
      <c r="E4933" s="2005">
        <f t="shared" si="154"/>
        <v>72.86</v>
      </c>
      <c r="F4933" s="2078">
        <f t="shared" si="155"/>
        <v>87499</v>
      </c>
      <c r="G4933" s="1529"/>
      <c r="H4933" s="2005">
        <v>67.41</v>
      </c>
      <c r="I4933" s="2005">
        <v>72.86</v>
      </c>
      <c r="J4933" s="1992"/>
    </row>
    <row r="4934" spans="2:10" ht="30">
      <c r="B4934" s="1734">
        <v>87500</v>
      </c>
      <c r="C4934" s="1994" t="s">
        <v>4701</v>
      </c>
      <c r="D4934" s="1993" t="s">
        <v>0</v>
      </c>
      <c r="E4934" s="2002">
        <f t="shared" si="154"/>
        <v>73.92</v>
      </c>
      <c r="F4934" s="2078">
        <f t="shared" si="155"/>
        <v>87500</v>
      </c>
      <c r="G4934" s="1529"/>
      <c r="H4934" s="2002">
        <v>68.36</v>
      </c>
      <c r="I4934" s="2002">
        <v>73.92</v>
      </c>
      <c r="J4934" s="1992"/>
    </row>
    <row r="4935" spans="2:10" ht="45">
      <c r="B4935" s="1733">
        <v>87501</v>
      </c>
      <c r="C4935" s="2004" t="s">
        <v>4702</v>
      </c>
      <c r="D4935" s="2003" t="s">
        <v>0</v>
      </c>
      <c r="E4935" s="2005">
        <f t="shared" si="154"/>
        <v>113.25</v>
      </c>
      <c r="F4935" s="2078">
        <f t="shared" si="155"/>
        <v>87501</v>
      </c>
      <c r="G4935" s="1529"/>
      <c r="H4935" s="2005">
        <v>104.79</v>
      </c>
      <c r="I4935" s="2005">
        <v>113.25</v>
      </c>
      <c r="J4935" s="1992"/>
    </row>
    <row r="4936" spans="2:10" ht="30">
      <c r="B4936" s="1734">
        <v>87502</v>
      </c>
      <c r="C4936" s="1994" t="s">
        <v>4703</v>
      </c>
      <c r="D4936" s="1993" t="s">
        <v>0</v>
      </c>
      <c r="E4936" s="2002">
        <f t="shared" si="154"/>
        <v>114.6</v>
      </c>
      <c r="F4936" s="2078">
        <f t="shared" si="155"/>
        <v>87502</v>
      </c>
      <c r="G4936" s="1529"/>
      <c r="H4936" s="2002">
        <v>106</v>
      </c>
      <c r="I4936" s="2002">
        <v>114.6</v>
      </c>
      <c r="J4936" s="1992"/>
    </row>
    <row r="4937" spans="2:10" ht="30">
      <c r="B4937" s="1733">
        <v>87503</v>
      </c>
      <c r="C4937" s="2004" t="s">
        <v>4704</v>
      </c>
      <c r="D4937" s="2003" t="s">
        <v>0</v>
      </c>
      <c r="E4937" s="2005">
        <f t="shared" si="154"/>
        <v>57.2</v>
      </c>
      <c r="F4937" s="2078">
        <f t="shared" si="155"/>
        <v>87503</v>
      </c>
      <c r="G4937" s="1529"/>
      <c r="H4937" s="2005">
        <v>53.3</v>
      </c>
      <c r="I4937" s="2005">
        <v>57.2</v>
      </c>
      <c r="J4937" s="1992"/>
    </row>
    <row r="4938" spans="2:10" ht="30">
      <c r="B4938" s="1734">
        <v>87504</v>
      </c>
      <c r="C4938" s="1994" t="s">
        <v>4705</v>
      </c>
      <c r="D4938" s="1993" t="s">
        <v>0</v>
      </c>
      <c r="E4938" s="2002">
        <f t="shared" si="154"/>
        <v>58.18</v>
      </c>
      <c r="F4938" s="2078">
        <f t="shared" si="155"/>
        <v>87504</v>
      </c>
      <c r="G4938" s="1529"/>
      <c r="H4938" s="2002">
        <v>54.18</v>
      </c>
      <c r="I4938" s="2002">
        <v>58.18</v>
      </c>
      <c r="J4938" s="1992"/>
    </row>
    <row r="4939" spans="2:10" ht="30">
      <c r="B4939" s="1733">
        <v>87505</v>
      </c>
      <c r="C4939" s="2004" t="s">
        <v>4706</v>
      </c>
      <c r="D4939" s="2003" t="s">
        <v>0</v>
      </c>
      <c r="E4939" s="2005">
        <f t="shared" si="154"/>
        <v>54.87</v>
      </c>
      <c r="F4939" s="2078">
        <f t="shared" si="155"/>
        <v>87505</v>
      </c>
      <c r="G4939" s="1529"/>
      <c r="H4939" s="2005">
        <v>51.68</v>
      </c>
      <c r="I4939" s="2005">
        <v>54.87</v>
      </c>
      <c r="J4939" s="1992"/>
    </row>
    <row r="4940" spans="2:10" ht="30">
      <c r="B4940" s="1734">
        <v>87506</v>
      </c>
      <c r="C4940" s="1994" t="s">
        <v>4707</v>
      </c>
      <c r="D4940" s="1993" t="s">
        <v>0</v>
      </c>
      <c r="E4940" s="2002">
        <f t="shared" si="154"/>
        <v>56.12</v>
      </c>
      <c r="F4940" s="2078">
        <f t="shared" si="155"/>
        <v>87506</v>
      </c>
      <c r="G4940" s="1529"/>
      <c r="H4940" s="2002">
        <v>52.81</v>
      </c>
      <c r="I4940" s="2002">
        <v>56.12</v>
      </c>
      <c r="J4940" s="1992"/>
    </row>
    <row r="4941" spans="2:10" ht="30">
      <c r="B4941" s="1733">
        <v>87507</v>
      </c>
      <c r="C4941" s="2004" t="s">
        <v>4708</v>
      </c>
      <c r="D4941" s="2003" t="s">
        <v>0</v>
      </c>
      <c r="E4941" s="2005">
        <f t="shared" si="154"/>
        <v>60.3</v>
      </c>
      <c r="F4941" s="2078">
        <f t="shared" si="155"/>
        <v>87507</v>
      </c>
      <c r="G4941" s="1529"/>
      <c r="H4941" s="2005">
        <v>56.03</v>
      </c>
      <c r="I4941" s="2005">
        <v>60.3</v>
      </c>
      <c r="J4941" s="1992"/>
    </row>
    <row r="4942" spans="2:10" ht="30">
      <c r="B4942" s="1734">
        <v>87508</v>
      </c>
      <c r="C4942" s="1994" t="s">
        <v>4709</v>
      </c>
      <c r="D4942" s="1993" t="s">
        <v>0</v>
      </c>
      <c r="E4942" s="2002">
        <f t="shared" si="154"/>
        <v>61.36</v>
      </c>
      <c r="F4942" s="2078">
        <f t="shared" si="155"/>
        <v>87508</v>
      </c>
      <c r="G4942" s="1529"/>
      <c r="H4942" s="2002">
        <v>56.98</v>
      </c>
      <c r="I4942" s="2002">
        <v>61.36</v>
      </c>
      <c r="J4942" s="1992"/>
    </row>
    <row r="4943" spans="2:10" ht="45">
      <c r="B4943" s="1733">
        <v>87509</v>
      </c>
      <c r="C4943" s="2004" t="s">
        <v>4710</v>
      </c>
      <c r="D4943" s="2003" t="s">
        <v>0</v>
      </c>
      <c r="E4943" s="2005">
        <f t="shared" si="154"/>
        <v>92.93</v>
      </c>
      <c r="F4943" s="2078">
        <f t="shared" si="155"/>
        <v>87509</v>
      </c>
      <c r="G4943" s="1529"/>
      <c r="H4943" s="2005">
        <v>86.3</v>
      </c>
      <c r="I4943" s="2005">
        <v>92.93</v>
      </c>
      <c r="J4943" s="1992"/>
    </row>
    <row r="4944" spans="2:10" ht="45">
      <c r="B4944" s="1734">
        <v>87510</v>
      </c>
      <c r="C4944" s="1994" t="s">
        <v>4711</v>
      </c>
      <c r="D4944" s="1993" t="s">
        <v>0</v>
      </c>
      <c r="E4944" s="2002">
        <f t="shared" si="154"/>
        <v>94.28</v>
      </c>
      <c r="F4944" s="2078">
        <f t="shared" si="155"/>
        <v>87510</v>
      </c>
      <c r="G4944" s="1529"/>
      <c r="H4944" s="2002">
        <v>87.51</v>
      </c>
      <c r="I4944" s="2002">
        <v>94.28</v>
      </c>
      <c r="J4944" s="1992"/>
    </row>
    <row r="4945" spans="2:10" ht="30">
      <c r="B4945" s="1733">
        <v>87511</v>
      </c>
      <c r="C4945" s="2004" t="s">
        <v>4712</v>
      </c>
      <c r="D4945" s="2003" t="s">
        <v>0</v>
      </c>
      <c r="E4945" s="2005">
        <f t="shared" si="154"/>
        <v>74.849999999999994</v>
      </c>
      <c r="F4945" s="2078">
        <f t="shared" si="155"/>
        <v>87511</v>
      </c>
      <c r="G4945" s="1529"/>
      <c r="H4945" s="2005">
        <v>69.25</v>
      </c>
      <c r="I4945" s="2005">
        <v>74.849999999999994</v>
      </c>
      <c r="J4945" s="1992"/>
    </row>
    <row r="4946" spans="2:10" ht="30">
      <c r="B4946" s="1734">
        <v>87512</v>
      </c>
      <c r="C4946" s="1994" t="s">
        <v>4713</v>
      </c>
      <c r="D4946" s="1993" t="s">
        <v>0</v>
      </c>
      <c r="E4946" s="2002">
        <f t="shared" si="154"/>
        <v>75.83</v>
      </c>
      <c r="F4946" s="2078">
        <f t="shared" si="155"/>
        <v>87512</v>
      </c>
      <c r="G4946" s="1529"/>
      <c r="H4946" s="2002">
        <v>70.13</v>
      </c>
      <c r="I4946" s="2002">
        <v>75.83</v>
      </c>
      <c r="J4946" s="1992"/>
    </row>
    <row r="4947" spans="2:10" ht="30">
      <c r="B4947" s="1733">
        <v>87513</v>
      </c>
      <c r="C4947" s="2004" t="s">
        <v>4714</v>
      </c>
      <c r="D4947" s="2003" t="s">
        <v>0</v>
      </c>
      <c r="E4947" s="2005">
        <f t="shared" si="154"/>
        <v>72.8</v>
      </c>
      <c r="F4947" s="2078">
        <f t="shared" si="155"/>
        <v>87513</v>
      </c>
      <c r="G4947" s="1529"/>
      <c r="H4947" s="2005">
        <v>67.91</v>
      </c>
      <c r="I4947" s="2005">
        <v>72.8</v>
      </c>
      <c r="J4947" s="1992"/>
    </row>
    <row r="4948" spans="2:10" ht="30">
      <c r="B4948" s="1734">
        <v>87514</v>
      </c>
      <c r="C4948" s="1994" t="s">
        <v>4715</v>
      </c>
      <c r="D4948" s="1993" t="s">
        <v>0</v>
      </c>
      <c r="E4948" s="2002">
        <f t="shared" si="154"/>
        <v>74.05</v>
      </c>
      <c r="F4948" s="2078">
        <f t="shared" si="155"/>
        <v>87514</v>
      </c>
      <c r="G4948" s="1529"/>
      <c r="H4948" s="2002">
        <v>69.040000000000006</v>
      </c>
      <c r="I4948" s="2002">
        <v>74.05</v>
      </c>
      <c r="J4948" s="1992"/>
    </row>
    <row r="4949" spans="2:10" ht="30">
      <c r="B4949" s="1733">
        <v>87515</v>
      </c>
      <c r="C4949" s="2004" t="s">
        <v>4716</v>
      </c>
      <c r="D4949" s="2003" t="s">
        <v>0</v>
      </c>
      <c r="E4949" s="2005">
        <f t="shared" si="154"/>
        <v>84.2</v>
      </c>
      <c r="F4949" s="2078">
        <f t="shared" si="155"/>
        <v>87515</v>
      </c>
      <c r="G4949" s="1529"/>
      <c r="H4949" s="2005">
        <v>77.62</v>
      </c>
      <c r="I4949" s="2005">
        <v>84.2</v>
      </c>
      <c r="J4949" s="1992"/>
    </row>
    <row r="4950" spans="2:10" ht="30">
      <c r="B4950" s="1734">
        <v>87516</v>
      </c>
      <c r="C4950" s="1994" t="s">
        <v>4717</v>
      </c>
      <c r="D4950" s="1993" t="s">
        <v>0</v>
      </c>
      <c r="E4950" s="2002">
        <f t="shared" si="154"/>
        <v>85.26</v>
      </c>
      <c r="F4950" s="2078">
        <f t="shared" si="155"/>
        <v>87516</v>
      </c>
      <c r="G4950" s="1529"/>
      <c r="H4950" s="2002">
        <v>78.569999999999993</v>
      </c>
      <c r="I4950" s="2002">
        <v>85.26</v>
      </c>
      <c r="J4950" s="1992"/>
    </row>
    <row r="4951" spans="2:10" ht="45">
      <c r="B4951" s="1733">
        <v>87517</v>
      </c>
      <c r="C4951" s="2004" t="s">
        <v>4718</v>
      </c>
      <c r="D4951" s="2003" t="s">
        <v>0</v>
      </c>
      <c r="E4951" s="2005">
        <f t="shared" si="154"/>
        <v>130.91</v>
      </c>
      <c r="F4951" s="2078">
        <f t="shared" si="155"/>
        <v>87517</v>
      </c>
      <c r="G4951" s="1529"/>
      <c r="H4951" s="2005">
        <v>120.69</v>
      </c>
      <c r="I4951" s="2005">
        <v>130.91</v>
      </c>
      <c r="J4951" s="1992"/>
    </row>
    <row r="4952" spans="2:10" ht="30">
      <c r="B4952" s="1734">
        <v>87518</v>
      </c>
      <c r="C4952" s="1994" t="s">
        <v>4719</v>
      </c>
      <c r="D4952" s="1993" t="s">
        <v>0</v>
      </c>
      <c r="E4952" s="2002">
        <f t="shared" si="154"/>
        <v>132.26</v>
      </c>
      <c r="F4952" s="2078">
        <f t="shared" si="155"/>
        <v>87518</v>
      </c>
      <c r="G4952" s="1529"/>
      <c r="H4952" s="2002">
        <v>121.9</v>
      </c>
      <c r="I4952" s="2002">
        <v>132.26</v>
      </c>
      <c r="J4952" s="1992"/>
    </row>
    <row r="4953" spans="2:10" ht="30">
      <c r="B4953" s="1733">
        <v>87519</v>
      </c>
      <c r="C4953" s="2004" t="s">
        <v>4720</v>
      </c>
      <c r="D4953" s="2003" t="s">
        <v>0</v>
      </c>
      <c r="E4953" s="2005">
        <f t="shared" si="154"/>
        <v>62.34</v>
      </c>
      <c r="F4953" s="2078">
        <f t="shared" si="155"/>
        <v>87519</v>
      </c>
      <c r="G4953" s="1529"/>
      <c r="H4953" s="2005">
        <v>57.95</v>
      </c>
      <c r="I4953" s="2005">
        <v>62.34</v>
      </c>
      <c r="J4953" s="1992"/>
    </row>
    <row r="4954" spans="2:10" ht="30">
      <c r="B4954" s="1734">
        <v>87520</v>
      </c>
      <c r="C4954" s="1994" t="s">
        <v>4721</v>
      </c>
      <c r="D4954" s="1993" t="s">
        <v>0</v>
      </c>
      <c r="E4954" s="2002">
        <f t="shared" si="154"/>
        <v>63.32</v>
      </c>
      <c r="F4954" s="2078">
        <f t="shared" si="155"/>
        <v>87520</v>
      </c>
      <c r="G4954" s="1529"/>
      <c r="H4954" s="2002">
        <v>58.83</v>
      </c>
      <c r="I4954" s="2002">
        <v>63.32</v>
      </c>
      <c r="J4954" s="1992"/>
    </row>
    <row r="4955" spans="2:10" ht="45">
      <c r="B4955" s="1733">
        <v>87521</v>
      </c>
      <c r="C4955" s="2004" t="s">
        <v>4722</v>
      </c>
      <c r="D4955" s="2003" t="s">
        <v>0</v>
      </c>
      <c r="E4955" s="2005">
        <f t="shared" si="154"/>
        <v>60.07</v>
      </c>
      <c r="F4955" s="2078">
        <f t="shared" si="155"/>
        <v>87521</v>
      </c>
      <c r="G4955" s="1529"/>
      <c r="H4955" s="2005">
        <v>56.38</v>
      </c>
      <c r="I4955" s="2005">
        <v>60.07</v>
      </c>
      <c r="J4955" s="1992"/>
    </row>
    <row r="4956" spans="2:10" ht="30">
      <c r="B4956" s="1734">
        <v>87522</v>
      </c>
      <c r="C4956" s="1994" t="s">
        <v>4723</v>
      </c>
      <c r="D4956" s="1993" t="s">
        <v>0</v>
      </c>
      <c r="E4956" s="2002">
        <f t="shared" si="154"/>
        <v>61.32</v>
      </c>
      <c r="F4956" s="2078">
        <f t="shared" si="155"/>
        <v>87522</v>
      </c>
      <c r="G4956" s="1529"/>
      <c r="H4956" s="2002">
        <v>57.51</v>
      </c>
      <c r="I4956" s="2002">
        <v>61.32</v>
      </c>
      <c r="J4956" s="1992"/>
    </row>
    <row r="4957" spans="2:10" ht="30">
      <c r="B4957" s="1733">
        <v>87523</v>
      </c>
      <c r="C4957" s="2004" t="s">
        <v>4724</v>
      </c>
      <c r="D4957" s="2003" t="s">
        <v>0</v>
      </c>
      <c r="E4957" s="2005">
        <f t="shared" si="154"/>
        <v>67.209999999999994</v>
      </c>
      <c r="F4957" s="2078">
        <f t="shared" si="155"/>
        <v>87523</v>
      </c>
      <c r="G4957" s="1529"/>
      <c r="H4957" s="2005">
        <v>62.26</v>
      </c>
      <c r="I4957" s="2005">
        <v>67.209999999999994</v>
      </c>
      <c r="J4957" s="1992"/>
    </row>
    <row r="4958" spans="2:10" ht="30">
      <c r="B4958" s="1734">
        <v>87524</v>
      </c>
      <c r="C4958" s="1994" t="s">
        <v>4725</v>
      </c>
      <c r="D4958" s="1993" t="s">
        <v>0</v>
      </c>
      <c r="E4958" s="2002">
        <f t="shared" si="154"/>
        <v>68.27</v>
      </c>
      <c r="F4958" s="2078">
        <f t="shared" si="155"/>
        <v>87524</v>
      </c>
      <c r="G4958" s="1529"/>
      <c r="H4958" s="2002">
        <v>63.21</v>
      </c>
      <c r="I4958" s="2002">
        <v>68.27</v>
      </c>
      <c r="J4958" s="1992"/>
    </row>
    <row r="4959" spans="2:10" ht="45">
      <c r="B4959" s="1733">
        <v>87525</v>
      </c>
      <c r="C4959" s="2004" t="s">
        <v>4726</v>
      </c>
      <c r="D4959" s="2003" t="s">
        <v>0</v>
      </c>
      <c r="E4959" s="2005">
        <f t="shared" si="154"/>
        <v>103.64</v>
      </c>
      <c r="F4959" s="2078">
        <f t="shared" si="155"/>
        <v>87525</v>
      </c>
      <c r="G4959" s="1529"/>
      <c r="H4959" s="2005">
        <v>95.96</v>
      </c>
      <c r="I4959" s="2005">
        <v>103.64</v>
      </c>
      <c r="J4959" s="1992"/>
    </row>
    <row r="4960" spans="2:10" ht="45">
      <c r="B4960" s="1734">
        <v>87526</v>
      </c>
      <c r="C4960" s="1994" t="s">
        <v>4727</v>
      </c>
      <c r="D4960" s="1993" t="s">
        <v>0</v>
      </c>
      <c r="E4960" s="2002">
        <f t="shared" si="154"/>
        <v>104.99</v>
      </c>
      <c r="F4960" s="2078">
        <f t="shared" si="155"/>
        <v>87526</v>
      </c>
      <c r="G4960" s="1529"/>
      <c r="H4960" s="2002">
        <v>97.17</v>
      </c>
      <c r="I4960" s="2002">
        <v>104.99</v>
      </c>
      <c r="J4960" s="1992"/>
    </row>
    <row r="4961" spans="2:10" ht="30">
      <c r="B4961" s="1733">
        <v>89043</v>
      </c>
      <c r="C4961" s="2004" t="s">
        <v>4728</v>
      </c>
      <c r="D4961" s="2003" t="s">
        <v>0</v>
      </c>
      <c r="E4961" s="2005">
        <f t="shared" si="154"/>
        <v>63.53</v>
      </c>
      <c r="F4961" s="2078">
        <f t="shared" si="155"/>
        <v>89043</v>
      </c>
      <c r="G4961" s="1529"/>
      <c r="H4961" s="2005">
        <v>59.03</v>
      </c>
      <c r="I4961" s="2005">
        <v>63.53</v>
      </c>
      <c r="J4961" s="1992"/>
    </row>
    <row r="4962" spans="2:10" ht="30">
      <c r="B4962" s="1734">
        <v>89168</v>
      </c>
      <c r="C4962" s="1994" t="s">
        <v>4729</v>
      </c>
      <c r="D4962" s="1993" t="s">
        <v>0</v>
      </c>
      <c r="E4962" s="2002">
        <f t="shared" si="154"/>
        <v>65.38</v>
      </c>
      <c r="F4962" s="2078">
        <f t="shared" si="155"/>
        <v>89168</v>
      </c>
      <c r="G4962" s="1529"/>
      <c r="H4962" s="2002">
        <v>60.69</v>
      </c>
      <c r="I4962" s="2002">
        <v>65.38</v>
      </c>
      <c r="J4962" s="1992"/>
    </row>
    <row r="4963" spans="2:10" ht="45">
      <c r="B4963" s="1733">
        <v>89977</v>
      </c>
      <c r="C4963" s="2004" t="s">
        <v>4730</v>
      </c>
      <c r="D4963" s="2003" t="s">
        <v>0</v>
      </c>
      <c r="E4963" s="2005">
        <f t="shared" si="154"/>
        <v>110.43</v>
      </c>
      <c r="F4963" s="2078">
        <f t="shared" si="155"/>
        <v>89977</v>
      </c>
      <c r="G4963" s="1529"/>
      <c r="H4963" s="2005">
        <v>102.16</v>
      </c>
      <c r="I4963" s="2005">
        <v>110.43</v>
      </c>
      <c r="J4963" s="1992"/>
    </row>
    <row r="4964" spans="2:10" ht="30">
      <c r="B4964" s="1734">
        <v>90112</v>
      </c>
      <c r="C4964" s="1994" t="s">
        <v>4731</v>
      </c>
      <c r="D4964" s="1993" t="s">
        <v>0</v>
      </c>
      <c r="E4964" s="2002">
        <f t="shared" si="154"/>
        <v>61.37</v>
      </c>
      <c r="F4964" s="2078">
        <f t="shared" si="155"/>
        <v>90112</v>
      </c>
      <c r="G4964" s="1529"/>
      <c r="H4964" s="2002">
        <v>58.2</v>
      </c>
      <c r="I4964" s="2002">
        <v>61.37</v>
      </c>
      <c r="J4964" s="1992"/>
    </row>
    <row r="4965" spans="2:10" ht="30">
      <c r="B4965" s="1733">
        <v>95474</v>
      </c>
      <c r="C4965" s="2004" t="s">
        <v>4732</v>
      </c>
      <c r="D4965" s="2003" t="s">
        <v>24</v>
      </c>
      <c r="E4965" s="2005">
        <f t="shared" si="154"/>
        <v>624.55999999999995</v>
      </c>
      <c r="F4965" s="2078">
        <f t="shared" si="155"/>
        <v>95474</v>
      </c>
      <c r="G4965" s="1529"/>
      <c r="H4965" s="2005">
        <v>597.78</v>
      </c>
      <c r="I4965" s="2005">
        <v>624.55999999999995</v>
      </c>
      <c r="J4965" s="1992"/>
    </row>
    <row r="4966" spans="2:10" ht="30">
      <c r="B4966" s="1734">
        <v>89282</v>
      </c>
      <c r="C4966" s="1994" t="s">
        <v>4733</v>
      </c>
      <c r="D4966" s="1993" t="s">
        <v>0</v>
      </c>
      <c r="E4966" s="2002">
        <f t="shared" si="154"/>
        <v>50.42</v>
      </c>
      <c r="F4966" s="2078">
        <f t="shared" si="155"/>
        <v>89282</v>
      </c>
      <c r="G4966" s="1529"/>
      <c r="H4966" s="2002">
        <v>48.55</v>
      </c>
      <c r="I4966" s="2002">
        <v>50.42</v>
      </c>
      <c r="J4966" s="1992"/>
    </row>
    <row r="4967" spans="2:10" ht="30">
      <c r="B4967" s="1733">
        <v>89283</v>
      </c>
      <c r="C4967" s="2004" t="s">
        <v>4734</v>
      </c>
      <c r="D4967" s="2003" t="s">
        <v>0</v>
      </c>
      <c r="E4967" s="2005">
        <f t="shared" si="154"/>
        <v>52.39</v>
      </c>
      <c r="F4967" s="2078">
        <f t="shared" si="155"/>
        <v>89283</v>
      </c>
      <c r="G4967" s="1529"/>
      <c r="H4967" s="2005">
        <v>50.33</v>
      </c>
      <c r="I4967" s="2005">
        <v>52.39</v>
      </c>
      <c r="J4967" s="1992"/>
    </row>
    <row r="4968" spans="2:10" ht="30">
      <c r="B4968" s="1734">
        <v>89284</v>
      </c>
      <c r="C4968" s="1994" t="s">
        <v>4735</v>
      </c>
      <c r="D4968" s="1993" t="s">
        <v>0</v>
      </c>
      <c r="E4968" s="2002">
        <f t="shared" si="154"/>
        <v>46.05</v>
      </c>
      <c r="F4968" s="2078">
        <f t="shared" si="155"/>
        <v>89284</v>
      </c>
      <c r="G4968" s="1529"/>
      <c r="H4968" s="2002">
        <v>44.49</v>
      </c>
      <c r="I4968" s="2002">
        <v>46.05</v>
      </c>
      <c r="J4968" s="1992"/>
    </row>
    <row r="4969" spans="2:10" ht="30">
      <c r="B4969" s="1733">
        <v>89285</v>
      </c>
      <c r="C4969" s="2004" t="s">
        <v>4736</v>
      </c>
      <c r="D4969" s="2003" t="s">
        <v>0</v>
      </c>
      <c r="E4969" s="2005">
        <f t="shared" si="154"/>
        <v>48.02</v>
      </c>
      <c r="F4969" s="2078">
        <f t="shared" si="155"/>
        <v>89285</v>
      </c>
      <c r="G4969" s="1529"/>
      <c r="H4969" s="2005">
        <v>46.27</v>
      </c>
      <c r="I4969" s="2005">
        <v>48.02</v>
      </c>
      <c r="J4969" s="1992"/>
    </row>
    <row r="4970" spans="2:10" ht="30">
      <c r="B4970" s="1734">
        <v>89286</v>
      </c>
      <c r="C4970" s="1994" t="s">
        <v>4737</v>
      </c>
      <c r="D4970" s="1993" t="s">
        <v>0</v>
      </c>
      <c r="E4970" s="2002">
        <f t="shared" si="154"/>
        <v>54.68</v>
      </c>
      <c r="F4970" s="2078">
        <f t="shared" si="155"/>
        <v>89286</v>
      </c>
      <c r="G4970" s="1529"/>
      <c r="H4970" s="2002">
        <v>52.52</v>
      </c>
      <c r="I4970" s="2002">
        <v>54.68</v>
      </c>
      <c r="J4970" s="1992"/>
    </row>
    <row r="4971" spans="2:10" ht="30">
      <c r="B4971" s="1733">
        <v>89287</v>
      </c>
      <c r="C4971" s="2004" t="s">
        <v>4738</v>
      </c>
      <c r="D4971" s="2003" t="s">
        <v>0</v>
      </c>
      <c r="E4971" s="2005">
        <f t="shared" si="154"/>
        <v>56.65</v>
      </c>
      <c r="F4971" s="2078">
        <f t="shared" si="155"/>
        <v>89287</v>
      </c>
      <c r="G4971" s="1529"/>
      <c r="H4971" s="2005">
        <v>54.3</v>
      </c>
      <c r="I4971" s="2005">
        <v>56.65</v>
      </c>
      <c r="J4971" s="1992"/>
    </row>
    <row r="4972" spans="2:10" ht="30">
      <c r="B4972" s="1734">
        <v>89288</v>
      </c>
      <c r="C4972" s="1994" t="s">
        <v>4739</v>
      </c>
      <c r="D4972" s="1993" t="s">
        <v>0</v>
      </c>
      <c r="E4972" s="2002">
        <f t="shared" si="154"/>
        <v>48.61</v>
      </c>
      <c r="F4972" s="2078">
        <f t="shared" si="155"/>
        <v>89288</v>
      </c>
      <c r="G4972" s="1529"/>
      <c r="H4972" s="2002">
        <v>46.9</v>
      </c>
      <c r="I4972" s="2002">
        <v>48.61</v>
      </c>
      <c r="J4972" s="1992"/>
    </row>
    <row r="4973" spans="2:10" ht="30">
      <c r="B4973" s="1733">
        <v>89289</v>
      </c>
      <c r="C4973" s="2004" t="s">
        <v>4740</v>
      </c>
      <c r="D4973" s="2003" t="s">
        <v>0</v>
      </c>
      <c r="E4973" s="2005">
        <f t="shared" si="154"/>
        <v>50.58</v>
      </c>
      <c r="F4973" s="2078">
        <f t="shared" si="155"/>
        <v>89289</v>
      </c>
      <c r="G4973" s="1529"/>
      <c r="H4973" s="2005">
        <v>48.68</v>
      </c>
      <c r="I4973" s="2005">
        <v>50.58</v>
      </c>
      <c r="J4973" s="1992"/>
    </row>
    <row r="4974" spans="2:10" ht="30">
      <c r="B4974" s="1734">
        <v>89290</v>
      </c>
      <c r="C4974" s="1994" t="s">
        <v>4741</v>
      </c>
      <c r="D4974" s="1993" t="s">
        <v>0</v>
      </c>
      <c r="E4974" s="2002">
        <f t="shared" si="154"/>
        <v>58.86</v>
      </c>
      <c r="F4974" s="2078">
        <f t="shared" si="155"/>
        <v>89290</v>
      </c>
      <c r="G4974" s="1529"/>
      <c r="H4974" s="2002">
        <v>56.27</v>
      </c>
      <c r="I4974" s="2002">
        <v>58.86</v>
      </c>
      <c r="J4974" s="1992"/>
    </row>
    <row r="4975" spans="2:10" ht="30">
      <c r="B4975" s="1733">
        <v>89291</v>
      </c>
      <c r="C4975" s="2004" t="s">
        <v>4742</v>
      </c>
      <c r="D4975" s="2003" t="s">
        <v>0</v>
      </c>
      <c r="E4975" s="2005">
        <f t="shared" si="154"/>
        <v>61.04</v>
      </c>
      <c r="F4975" s="2078">
        <f t="shared" si="155"/>
        <v>89291</v>
      </c>
      <c r="G4975" s="1529"/>
      <c r="H4975" s="2005">
        <v>58.24</v>
      </c>
      <c r="I4975" s="2005">
        <v>61.04</v>
      </c>
      <c r="J4975" s="1992"/>
    </row>
    <row r="4976" spans="2:10" ht="30">
      <c r="B4976" s="1734">
        <v>89292</v>
      </c>
      <c r="C4976" s="1994" t="s">
        <v>4743</v>
      </c>
      <c r="D4976" s="1993" t="s">
        <v>0</v>
      </c>
      <c r="E4976" s="2002">
        <f t="shared" si="154"/>
        <v>54.56</v>
      </c>
      <c r="F4976" s="2078">
        <f t="shared" si="155"/>
        <v>89292</v>
      </c>
      <c r="G4976" s="1529"/>
      <c r="H4976" s="2002">
        <v>52.26</v>
      </c>
      <c r="I4976" s="2002">
        <v>54.56</v>
      </c>
      <c r="J4976" s="1992"/>
    </row>
    <row r="4977" spans="2:10" ht="30">
      <c r="B4977" s="1733">
        <v>89293</v>
      </c>
      <c r="C4977" s="2004" t="s">
        <v>4744</v>
      </c>
      <c r="D4977" s="2003" t="s">
        <v>0</v>
      </c>
      <c r="E4977" s="2005">
        <f t="shared" si="154"/>
        <v>56.74</v>
      </c>
      <c r="F4977" s="2078">
        <f t="shared" si="155"/>
        <v>89293</v>
      </c>
      <c r="G4977" s="1529"/>
      <c r="H4977" s="2005">
        <v>54.23</v>
      </c>
      <c r="I4977" s="2005">
        <v>56.74</v>
      </c>
      <c r="J4977" s="1992"/>
    </row>
    <row r="4978" spans="2:10" ht="30">
      <c r="B4978" s="1734">
        <v>89294</v>
      </c>
      <c r="C4978" s="1994" t="s">
        <v>4745</v>
      </c>
      <c r="D4978" s="1993" t="s">
        <v>0</v>
      </c>
      <c r="E4978" s="2002">
        <f t="shared" si="154"/>
        <v>64.58</v>
      </c>
      <c r="F4978" s="2078">
        <f t="shared" si="155"/>
        <v>89294</v>
      </c>
      <c r="G4978" s="1529"/>
      <c r="H4978" s="2002">
        <v>61.55</v>
      </c>
      <c r="I4978" s="2002">
        <v>64.58</v>
      </c>
      <c r="J4978" s="1992"/>
    </row>
    <row r="4979" spans="2:10" ht="30">
      <c r="B4979" s="1733">
        <v>89295</v>
      </c>
      <c r="C4979" s="2004" t="s">
        <v>4746</v>
      </c>
      <c r="D4979" s="2003" t="s">
        <v>0</v>
      </c>
      <c r="E4979" s="2005">
        <f t="shared" si="154"/>
        <v>66.760000000000005</v>
      </c>
      <c r="F4979" s="2078">
        <f t="shared" si="155"/>
        <v>89295</v>
      </c>
      <c r="G4979" s="1529"/>
      <c r="H4979" s="2005">
        <v>63.52</v>
      </c>
      <c r="I4979" s="2005">
        <v>66.760000000000005</v>
      </c>
      <c r="J4979" s="1992"/>
    </row>
    <row r="4980" spans="2:10" ht="30">
      <c r="B4980" s="1734">
        <v>89296</v>
      </c>
      <c r="C4980" s="1994" t="s">
        <v>4747</v>
      </c>
      <c r="D4980" s="1993" t="s">
        <v>0</v>
      </c>
      <c r="E4980" s="2002">
        <f t="shared" si="154"/>
        <v>57.87</v>
      </c>
      <c r="F4980" s="2078">
        <f t="shared" si="155"/>
        <v>89296</v>
      </c>
      <c r="G4980" s="1529"/>
      <c r="H4980" s="2002">
        <v>55.33</v>
      </c>
      <c r="I4980" s="2002">
        <v>57.87</v>
      </c>
      <c r="J4980" s="1992"/>
    </row>
    <row r="4981" spans="2:10" ht="30">
      <c r="B4981" s="1733">
        <v>89297</v>
      </c>
      <c r="C4981" s="2004" t="s">
        <v>4748</v>
      </c>
      <c r="D4981" s="2003" t="s">
        <v>0</v>
      </c>
      <c r="E4981" s="2005">
        <f t="shared" si="154"/>
        <v>60.05</v>
      </c>
      <c r="F4981" s="2078">
        <f t="shared" si="155"/>
        <v>89297</v>
      </c>
      <c r="G4981" s="1529"/>
      <c r="H4981" s="2005">
        <v>57.3</v>
      </c>
      <c r="I4981" s="2005">
        <v>60.05</v>
      </c>
      <c r="J4981" s="1992"/>
    </row>
    <row r="4982" spans="2:10" ht="30">
      <c r="B4982" s="1734">
        <v>89298</v>
      </c>
      <c r="C4982" s="1994" t="s">
        <v>4749</v>
      </c>
      <c r="D4982" s="1993" t="s">
        <v>0</v>
      </c>
      <c r="E4982" s="2002">
        <f t="shared" si="154"/>
        <v>59.85</v>
      </c>
      <c r="F4982" s="2078">
        <f t="shared" si="155"/>
        <v>89298</v>
      </c>
      <c r="G4982" s="1529"/>
      <c r="H4982" s="2002">
        <v>57.19</v>
      </c>
      <c r="I4982" s="2002">
        <v>59.85</v>
      </c>
      <c r="J4982" s="1992"/>
    </row>
    <row r="4983" spans="2:10" ht="30">
      <c r="B4983" s="1733">
        <v>89299</v>
      </c>
      <c r="C4983" s="2004" t="s">
        <v>4750</v>
      </c>
      <c r="D4983" s="2003" t="s">
        <v>0</v>
      </c>
      <c r="E4983" s="2005">
        <f t="shared" si="154"/>
        <v>62.64</v>
      </c>
      <c r="F4983" s="2078">
        <f t="shared" si="155"/>
        <v>89299</v>
      </c>
      <c r="G4983" s="1529"/>
      <c r="H4983" s="2005">
        <v>59.7</v>
      </c>
      <c r="I4983" s="2005">
        <v>62.64</v>
      </c>
      <c r="J4983" s="1992"/>
    </row>
    <row r="4984" spans="2:10" ht="45">
      <c r="B4984" s="1734">
        <v>89300</v>
      </c>
      <c r="C4984" s="1994" t="s">
        <v>4751</v>
      </c>
      <c r="D4984" s="1993" t="s">
        <v>0</v>
      </c>
      <c r="E4984" s="2002">
        <f t="shared" si="154"/>
        <v>55.48</v>
      </c>
      <c r="F4984" s="2078">
        <f t="shared" si="155"/>
        <v>89300</v>
      </c>
      <c r="G4984" s="1529"/>
      <c r="H4984" s="2002">
        <v>53.12</v>
      </c>
      <c r="I4984" s="2002">
        <v>55.48</v>
      </c>
      <c r="J4984" s="1992"/>
    </row>
    <row r="4985" spans="2:10" ht="30">
      <c r="B4985" s="1733">
        <v>89301</v>
      </c>
      <c r="C4985" s="2004" t="s">
        <v>4752</v>
      </c>
      <c r="D4985" s="2003" t="s">
        <v>0</v>
      </c>
      <c r="E4985" s="2005">
        <f t="shared" si="154"/>
        <v>58.27</v>
      </c>
      <c r="F4985" s="2078">
        <f t="shared" si="155"/>
        <v>89301</v>
      </c>
      <c r="G4985" s="1529"/>
      <c r="H4985" s="2005">
        <v>55.63</v>
      </c>
      <c r="I4985" s="2005">
        <v>58.27</v>
      </c>
      <c r="J4985" s="1992"/>
    </row>
    <row r="4986" spans="2:10" ht="30">
      <c r="B4986" s="1734">
        <v>89302</v>
      </c>
      <c r="C4986" s="1994" t="s">
        <v>4753</v>
      </c>
      <c r="D4986" s="1993" t="s">
        <v>0</v>
      </c>
      <c r="E4986" s="2002">
        <f t="shared" si="154"/>
        <v>67.010000000000005</v>
      </c>
      <c r="F4986" s="2078">
        <f t="shared" si="155"/>
        <v>89302</v>
      </c>
      <c r="G4986" s="1529"/>
      <c r="H4986" s="2002">
        <v>63.75</v>
      </c>
      <c r="I4986" s="2002">
        <v>67.010000000000005</v>
      </c>
      <c r="J4986" s="1992"/>
    </row>
    <row r="4987" spans="2:10" ht="30">
      <c r="B4987" s="1733">
        <v>89303</v>
      </c>
      <c r="C4987" s="2004" t="s">
        <v>4754</v>
      </c>
      <c r="D4987" s="2003" t="s">
        <v>0</v>
      </c>
      <c r="E4987" s="2005">
        <f t="shared" si="154"/>
        <v>69.8</v>
      </c>
      <c r="F4987" s="2078">
        <f t="shared" si="155"/>
        <v>89303</v>
      </c>
      <c r="G4987" s="1529"/>
      <c r="H4987" s="2005">
        <v>66.260000000000005</v>
      </c>
      <c r="I4987" s="2005">
        <v>69.8</v>
      </c>
      <c r="J4987" s="1992"/>
    </row>
    <row r="4988" spans="2:10" ht="45">
      <c r="B4988" s="1734">
        <v>89304</v>
      </c>
      <c r="C4988" s="1994" t="s">
        <v>4755</v>
      </c>
      <c r="D4988" s="1993" t="s">
        <v>0</v>
      </c>
      <c r="E4988" s="2002">
        <f t="shared" si="154"/>
        <v>59.84</v>
      </c>
      <c r="F4988" s="2078">
        <f t="shared" si="155"/>
        <v>89304</v>
      </c>
      <c r="G4988" s="1529"/>
      <c r="H4988" s="2002">
        <v>57.14</v>
      </c>
      <c r="I4988" s="2002">
        <v>59.84</v>
      </c>
      <c r="J4988" s="1992"/>
    </row>
    <row r="4989" spans="2:10" ht="45">
      <c r="B4989" s="1733">
        <v>89305</v>
      </c>
      <c r="C4989" s="2004" t="s">
        <v>4756</v>
      </c>
      <c r="D4989" s="2003" t="s">
        <v>0</v>
      </c>
      <c r="E4989" s="2005">
        <f t="shared" si="154"/>
        <v>62.63</v>
      </c>
      <c r="F4989" s="2078">
        <f t="shared" si="155"/>
        <v>89305</v>
      </c>
      <c r="G4989" s="1529"/>
      <c r="H4989" s="2005">
        <v>59.65</v>
      </c>
      <c r="I4989" s="2005">
        <v>62.63</v>
      </c>
      <c r="J4989" s="1992"/>
    </row>
    <row r="4990" spans="2:10" ht="30">
      <c r="B4990" s="1734">
        <v>89306</v>
      </c>
      <c r="C4990" s="1994" t="s">
        <v>4757</v>
      </c>
      <c r="D4990" s="1993" t="s">
        <v>0</v>
      </c>
      <c r="E4990" s="2002">
        <f t="shared" si="154"/>
        <v>68.459999999999994</v>
      </c>
      <c r="F4990" s="2078">
        <f t="shared" si="155"/>
        <v>89306</v>
      </c>
      <c r="G4990" s="1529"/>
      <c r="H4990" s="2002">
        <v>65.069999999999993</v>
      </c>
      <c r="I4990" s="2002">
        <v>68.459999999999994</v>
      </c>
      <c r="J4990" s="1992"/>
    </row>
    <row r="4991" spans="2:10" ht="30">
      <c r="B4991" s="1733">
        <v>89307</v>
      </c>
      <c r="C4991" s="2004" t="s">
        <v>4758</v>
      </c>
      <c r="D4991" s="2003" t="s">
        <v>0</v>
      </c>
      <c r="E4991" s="2005">
        <f t="shared" si="154"/>
        <v>71.56</v>
      </c>
      <c r="F4991" s="2078">
        <f t="shared" si="155"/>
        <v>89307</v>
      </c>
      <c r="G4991" s="1529"/>
      <c r="H4991" s="2005">
        <v>67.87</v>
      </c>
      <c r="I4991" s="2005">
        <v>71.56</v>
      </c>
      <c r="J4991" s="1992"/>
    </row>
    <row r="4992" spans="2:10" ht="45">
      <c r="B4992" s="1734">
        <v>89308</v>
      </c>
      <c r="C4992" s="1994" t="s">
        <v>4759</v>
      </c>
      <c r="D4992" s="1993" t="s">
        <v>0</v>
      </c>
      <c r="E4992" s="2002">
        <f t="shared" si="154"/>
        <v>64.16</v>
      </c>
      <c r="F4992" s="2078">
        <f t="shared" si="155"/>
        <v>89308</v>
      </c>
      <c r="G4992" s="1529"/>
      <c r="H4992" s="2002">
        <v>61.07</v>
      </c>
      <c r="I4992" s="2002">
        <v>64.16</v>
      </c>
      <c r="J4992" s="1992"/>
    </row>
    <row r="4993" spans="2:10" ht="30">
      <c r="B4993" s="1733">
        <v>89309</v>
      </c>
      <c r="C4993" s="2004" t="s">
        <v>4760</v>
      </c>
      <c r="D4993" s="2003" t="s">
        <v>0</v>
      </c>
      <c r="E4993" s="2005">
        <f t="shared" si="154"/>
        <v>67.260000000000005</v>
      </c>
      <c r="F4993" s="2078">
        <f t="shared" si="155"/>
        <v>89309</v>
      </c>
      <c r="G4993" s="1529"/>
      <c r="H4993" s="2005">
        <v>63.87</v>
      </c>
      <c r="I4993" s="2005">
        <v>67.260000000000005</v>
      </c>
      <c r="J4993" s="1992"/>
    </row>
    <row r="4994" spans="2:10" ht="30">
      <c r="B4994" s="1734">
        <v>89310</v>
      </c>
      <c r="C4994" s="1994" t="s">
        <v>4761</v>
      </c>
      <c r="D4994" s="1993" t="s">
        <v>0</v>
      </c>
      <c r="E4994" s="2002">
        <f t="shared" si="154"/>
        <v>77.05</v>
      </c>
      <c r="F4994" s="2078">
        <f t="shared" si="155"/>
        <v>89310</v>
      </c>
      <c r="G4994" s="1529"/>
      <c r="H4994" s="2002">
        <v>72.91</v>
      </c>
      <c r="I4994" s="2002">
        <v>77.05</v>
      </c>
      <c r="J4994" s="1992"/>
    </row>
    <row r="4995" spans="2:10" ht="30">
      <c r="B4995" s="1733">
        <v>89311</v>
      </c>
      <c r="C4995" s="2004" t="s">
        <v>4762</v>
      </c>
      <c r="D4995" s="2003" t="s">
        <v>0</v>
      </c>
      <c r="E4995" s="2005">
        <f t="shared" ref="E4995:E5058" si="156">IF($K$2=$H$1,H4995,I4995)</f>
        <v>80.150000000000006</v>
      </c>
      <c r="F4995" s="2078">
        <f t="shared" ref="F4995:F5058" si="157">IF(LEN($B4995)=7,CONCATENATE(MID($B4995,1,6),"00",RIGHT($B4995,1)),IF(LEN($B4995)=8,CONCATENATE(MID($B4995,1,6),"0",RIGHT($B4995,2)),$B4995))</f>
        <v>89311</v>
      </c>
      <c r="G4995" s="1529"/>
      <c r="H4995" s="2005">
        <v>75.709999999999994</v>
      </c>
      <c r="I4995" s="2005">
        <v>80.150000000000006</v>
      </c>
      <c r="J4995" s="1992"/>
    </row>
    <row r="4996" spans="2:10" ht="45">
      <c r="B4996" s="1734">
        <v>89312</v>
      </c>
      <c r="C4996" s="1994" t="s">
        <v>4763</v>
      </c>
      <c r="D4996" s="1993" t="s">
        <v>0</v>
      </c>
      <c r="E4996" s="2002">
        <f t="shared" si="156"/>
        <v>69.28</v>
      </c>
      <c r="F4996" s="2078">
        <f t="shared" si="157"/>
        <v>89312</v>
      </c>
      <c r="G4996" s="1529"/>
      <c r="H4996" s="2002">
        <v>65.760000000000005</v>
      </c>
      <c r="I4996" s="2002">
        <v>69.28</v>
      </c>
      <c r="J4996" s="1992"/>
    </row>
    <row r="4997" spans="2:10" ht="45">
      <c r="B4997" s="1733">
        <v>89313</v>
      </c>
      <c r="C4997" s="2004" t="s">
        <v>4764</v>
      </c>
      <c r="D4997" s="2003" t="s">
        <v>0</v>
      </c>
      <c r="E4997" s="2005">
        <f t="shared" si="156"/>
        <v>72.38</v>
      </c>
      <c r="F4997" s="2078">
        <f t="shared" si="157"/>
        <v>89313</v>
      </c>
      <c r="G4997" s="1529"/>
      <c r="H4997" s="2005">
        <v>68.56</v>
      </c>
      <c r="I4997" s="2005">
        <v>72.38</v>
      </c>
      <c r="J4997" s="1992"/>
    </row>
    <row r="4998" spans="2:10">
      <c r="B4998" s="1734">
        <v>95465</v>
      </c>
      <c r="C4998" s="1994" t="s">
        <v>387</v>
      </c>
      <c r="D4998" s="1993" t="s">
        <v>0</v>
      </c>
      <c r="E4998" s="2002">
        <f t="shared" si="156"/>
        <v>132.16</v>
      </c>
      <c r="F4998" s="2078">
        <f t="shared" si="157"/>
        <v>95465</v>
      </c>
      <c r="G4998" s="1529"/>
      <c r="H4998" s="2002">
        <v>128.44</v>
      </c>
      <c r="I4998" s="2002">
        <v>132.16</v>
      </c>
      <c r="J4998" s="1992"/>
    </row>
    <row r="4999" spans="2:10" ht="30">
      <c r="B4999" s="1733">
        <v>87447</v>
      </c>
      <c r="C4999" s="2004" t="s">
        <v>4765</v>
      </c>
      <c r="D4999" s="2003" t="s">
        <v>0</v>
      </c>
      <c r="E4999" s="2005">
        <f t="shared" si="156"/>
        <v>49.74</v>
      </c>
      <c r="F4999" s="2078">
        <f t="shared" si="157"/>
        <v>87447</v>
      </c>
      <c r="G4999" s="1529"/>
      <c r="H4999" s="2005">
        <v>47.67</v>
      </c>
      <c r="I4999" s="2005">
        <v>49.74</v>
      </c>
      <c r="J4999" s="1992"/>
    </row>
    <row r="5000" spans="2:10" ht="30">
      <c r="B5000" s="1734">
        <v>87448</v>
      </c>
      <c r="C5000" s="1994" t="s">
        <v>4766</v>
      </c>
      <c r="D5000" s="1993" t="s">
        <v>0</v>
      </c>
      <c r="E5000" s="2002">
        <f t="shared" si="156"/>
        <v>50.26</v>
      </c>
      <c r="F5000" s="2078">
        <f t="shared" si="157"/>
        <v>87448</v>
      </c>
      <c r="G5000" s="1529"/>
      <c r="H5000" s="2002">
        <v>48.11</v>
      </c>
      <c r="I5000" s="2002">
        <v>50.26</v>
      </c>
      <c r="J5000" s="1992"/>
    </row>
    <row r="5001" spans="2:10" ht="30">
      <c r="B5001" s="1733">
        <v>87449</v>
      </c>
      <c r="C5001" s="2004" t="s">
        <v>4767</v>
      </c>
      <c r="D5001" s="2003" t="s">
        <v>0</v>
      </c>
      <c r="E5001" s="2005">
        <f t="shared" si="156"/>
        <v>63.23</v>
      </c>
      <c r="F5001" s="2078">
        <f t="shared" si="157"/>
        <v>87449</v>
      </c>
      <c r="G5001" s="1529"/>
      <c r="H5001" s="2005">
        <v>60.39</v>
      </c>
      <c r="I5001" s="2005">
        <v>63.23</v>
      </c>
      <c r="J5001" s="1992"/>
    </row>
    <row r="5002" spans="2:10" ht="30">
      <c r="B5002" s="1734">
        <v>87450</v>
      </c>
      <c r="C5002" s="1994" t="s">
        <v>4768</v>
      </c>
      <c r="D5002" s="1993" t="s">
        <v>0</v>
      </c>
      <c r="E5002" s="2002">
        <f t="shared" si="156"/>
        <v>64.260000000000005</v>
      </c>
      <c r="F5002" s="2078">
        <f t="shared" si="157"/>
        <v>87450</v>
      </c>
      <c r="G5002" s="1529"/>
      <c r="H5002" s="2002">
        <v>61.31</v>
      </c>
      <c r="I5002" s="2002">
        <v>64.260000000000005</v>
      </c>
      <c r="J5002" s="1992"/>
    </row>
    <row r="5003" spans="2:10" ht="30">
      <c r="B5003" s="1733">
        <v>87451</v>
      </c>
      <c r="C5003" s="2004" t="s">
        <v>4769</v>
      </c>
      <c r="D5003" s="2003" t="s">
        <v>0</v>
      </c>
      <c r="E5003" s="2005">
        <f t="shared" si="156"/>
        <v>77.16</v>
      </c>
      <c r="F5003" s="2078">
        <f t="shared" si="157"/>
        <v>87451</v>
      </c>
      <c r="G5003" s="1529"/>
      <c r="H5003" s="2005">
        <v>73.819999999999993</v>
      </c>
      <c r="I5003" s="2005">
        <v>77.16</v>
      </c>
      <c r="J5003" s="1992"/>
    </row>
    <row r="5004" spans="2:10" ht="30">
      <c r="B5004" s="1734">
        <v>87452</v>
      </c>
      <c r="C5004" s="1994" t="s">
        <v>4770</v>
      </c>
      <c r="D5004" s="1993" t="s">
        <v>0</v>
      </c>
      <c r="E5004" s="2002">
        <f t="shared" si="156"/>
        <v>77.59</v>
      </c>
      <c r="F5004" s="2078">
        <f t="shared" si="157"/>
        <v>87452</v>
      </c>
      <c r="G5004" s="1529"/>
      <c r="H5004" s="2002">
        <v>74.25</v>
      </c>
      <c r="I5004" s="2002">
        <v>77.59</v>
      </c>
      <c r="J5004" s="1992"/>
    </row>
    <row r="5005" spans="2:10" ht="30">
      <c r="B5005" s="1733">
        <v>87453</v>
      </c>
      <c r="C5005" s="2004" t="s">
        <v>4771</v>
      </c>
      <c r="D5005" s="2003" t="s">
        <v>0</v>
      </c>
      <c r="E5005" s="2005">
        <f t="shared" si="156"/>
        <v>46.28</v>
      </c>
      <c r="F5005" s="2078">
        <f t="shared" si="157"/>
        <v>87453</v>
      </c>
      <c r="G5005" s="1529"/>
      <c r="H5005" s="2005">
        <v>44.49</v>
      </c>
      <c r="I5005" s="2005">
        <v>46.28</v>
      </c>
      <c r="J5005" s="1992"/>
    </row>
    <row r="5006" spans="2:10" ht="30">
      <c r="B5006" s="1734">
        <v>87454</v>
      </c>
      <c r="C5006" s="1994" t="s">
        <v>4772</v>
      </c>
      <c r="D5006" s="1993" t="s">
        <v>0</v>
      </c>
      <c r="E5006" s="2002">
        <f t="shared" si="156"/>
        <v>47.16</v>
      </c>
      <c r="F5006" s="2078">
        <f t="shared" si="157"/>
        <v>87454</v>
      </c>
      <c r="G5006" s="1529"/>
      <c r="H5006" s="2002">
        <v>45.28</v>
      </c>
      <c r="I5006" s="2002">
        <v>47.16</v>
      </c>
      <c r="J5006" s="1992"/>
    </row>
    <row r="5007" spans="2:10" ht="30">
      <c r="B5007" s="1733">
        <v>87455</v>
      </c>
      <c r="C5007" s="2004" t="s">
        <v>4773</v>
      </c>
      <c r="D5007" s="2003" t="s">
        <v>0</v>
      </c>
      <c r="E5007" s="2005">
        <f t="shared" si="156"/>
        <v>58.92</v>
      </c>
      <c r="F5007" s="2078">
        <f t="shared" si="157"/>
        <v>87455</v>
      </c>
      <c r="G5007" s="1529"/>
      <c r="H5007" s="2005">
        <v>56.37</v>
      </c>
      <c r="I5007" s="2005">
        <v>58.92</v>
      </c>
      <c r="J5007" s="1992"/>
    </row>
    <row r="5008" spans="2:10" ht="30">
      <c r="B5008" s="1734">
        <v>87456</v>
      </c>
      <c r="C5008" s="1994" t="s">
        <v>4774</v>
      </c>
      <c r="D5008" s="1993" t="s">
        <v>0</v>
      </c>
      <c r="E5008" s="2002">
        <f t="shared" si="156"/>
        <v>60.28</v>
      </c>
      <c r="F5008" s="2078">
        <f t="shared" si="157"/>
        <v>87456</v>
      </c>
      <c r="G5008" s="1529"/>
      <c r="H5008" s="2002">
        <v>57.62</v>
      </c>
      <c r="I5008" s="2002">
        <v>60.28</v>
      </c>
      <c r="J5008" s="1992"/>
    </row>
    <row r="5009" spans="2:10" ht="30">
      <c r="B5009" s="1733">
        <v>87457</v>
      </c>
      <c r="C5009" s="2004" t="s">
        <v>4775</v>
      </c>
      <c r="D5009" s="2003" t="s">
        <v>0</v>
      </c>
      <c r="E5009" s="2005">
        <f t="shared" si="156"/>
        <v>71.92</v>
      </c>
      <c r="F5009" s="2078">
        <f t="shared" si="157"/>
        <v>87457</v>
      </c>
      <c r="G5009" s="1529"/>
      <c r="H5009" s="2005">
        <v>68.989999999999995</v>
      </c>
      <c r="I5009" s="2005">
        <v>71.92</v>
      </c>
      <c r="J5009" s="1992"/>
    </row>
    <row r="5010" spans="2:10" ht="30">
      <c r="B5010" s="1734">
        <v>87458</v>
      </c>
      <c r="C5010" s="1994" t="s">
        <v>4776</v>
      </c>
      <c r="D5010" s="1993" t="s">
        <v>0</v>
      </c>
      <c r="E5010" s="2002">
        <f t="shared" si="156"/>
        <v>73.209999999999994</v>
      </c>
      <c r="F5010" s="2078">
        <f t="shared" si="157"/>
        <v>87458</v>
      </c>
      <c r="G5010" s="1529"/>
      <c r="H5010" s="2002">
        <v>70.150000000000006</v>
      </c>
      <c r="I5010" s="2002">
        <v>73.209999999999994</v>
      </c>
      <c r="J5010" s="1992"/>
    </row>
    <row r="5011" spans="2:10" ht="30">
      <c r="B5011" s="1733">
        <v>87459</v>
      </c>
      <c r="C5011" s="2004" t="s">
        <v>4777</v>
      </c>
      <c r="D5011" s="2003" t="s">
        <v>0</v>
      </c>
      <c r="E5011" s="2005">
        <f t="shared" si="156"/>
        <v>55.41</v>
      </c>
      <c r="F5011" s="2078">
        <f t="shared" si="157"/>
        <v>87459</v>
      </c>
      <c r="G5011" s="1529"/>
      <c r="H5011" s="2005">
        <v>52.78</v>
      </c>
      <c r="I5011" s="2005">
        <v>55.41</v>
      </c>
      <c r="J5011" s="1992"/>
    </row>
    <row r="5012" spans="2:10" ht="30">
      <c r="B5012" s="1734">
        <v>87460</v>
      </c>
      <c r="C5012" s="1994" t="s">
        <v>4778</v>
      </c>
      <c r="D5012" s="1993" t="s">
        <v>0</v>
      </c>
      <c r="E5012" s="2002">
        <f t="shared" si="156"/>
        <v>56.29</v>
      </c>
      <c r="F5012" s="2078">
        <f t="shared" si="157"/>
        <v>87460</v>
      </c>
      <c r="G5012" s="1529"/>
      <c r="H5012" s="2002">
        <v>53.57</v>
      </c>
      <c r="I5012" s="2002">
        <v>56.29</v>
      </c>
      <c r="J5012" s="1992"/>
    </row>
    <row r="5013" spans="2:10" ht="30">
      <c r="B5013" s="1733">
        <v>87461</v>
      </c>
      <c r="C5013" s="2004" t="s">
        <v>4779</v>
      </c>
      <c r="D5013" s="2003" t="s">
        <v>0</v>
      </c>
      <c r="E5013" s="2005">
        <f t="shared" si="156"/>
        <v>68.930000000000007</v>
      </c>
      <c r="F5013" s="2078">
        <f t="shared" si="157"/>
        <v>87461</v>
      </c>
      <c r="G5013" s="1529"/>
      <c r="H5013" s="2005">
        <v>65.55</v>
      </c>
      <c r="I5013" s="2005">
        <v>68.930000000000007</v>
      </c>
      <c r="J5013" s="1992"/>
    </row>
    <row r="5014" spans="2:10" ht="30">
      <c r="B5014" s="1734">
        <v>87462</v>
      </c>
      <c r="C5014" s="1994" t="s">
        <v>4780</v>
      </c>
      <c r="D5014" s="1993" t="s">
        <v>0</v>
      </c>
      <c r="E5014" s="2002">
        <f t="shared" si="156"/>
        <v>69.959999999999994</v>
      </c>
      <c r="F5014" s="2078">
        <f t="shared" si="157"/>
        <v>87462</v>
      </c>
      <c r="G5014" s="1529"/>
      <c r="H5014" s="2002">
        <v>66.47</v>
      </c>
      <c r="I5014" s="2002">
        <v>69.959999999999994</v>
      </c>
      <c r="J5014" s="1992"/>
    </row>
    <row r="5015" spans="2:10" ht="30">
      <c r="B5015" s="1733">
        <v>87463</v>
      </c>
      <c r="C5015" s="2004" t="s">
        <v>4781</v>
      </c>
      <c r="D5015" s="2003" t="s">
        <v>0</v>
      </c>
      <c r="E5015" s="2005">
        <f t="shared" si="156"/>
        <v>82.08</v>
      </c>
      <c r="F5015" s="2078">
        <f t="shared" si="157"/>
        <v>87463</v>
      </c>
      <c r="G5015" s="1529"/>
      <c r="H5015" s="2005">
        <v>78.3</v>
      </c>
      <c r="I5015" s="2005">
        <v>82.08</v>
      </c>
      <c r="J5015" s="1992"/>
    </row>
    <row r="5016" spans="2:10" ht="30">
      <c r="B5016" s="1734">
        <v>87464</v>
      </c>
      <c r="C5016" s="1994" t="s">
        <v>4782</v>
      </c>
      <c r="D5016" s="1993" t="s">
        <v>0</v>
      </c>
      <c r="E5016" s="2002">
        <f t="shared" si="156"/>
        <v>83.37</v>
      </c>
      <c r="F5016" s="2078">
        <f t="shared" si="157"/>
        <v>87464</v>
      </c>
      <c r="G5016" s="1529"/>
      <c r="H5016" s="2002">
        <v>79.459999999999994</v>
      </c>
      <c r="I5016" s="2002">
        <v>83.37</v>
      </c>
      <c r="J5016" s="1992"/>
    </row>
    <row r="5017" spans="2:10" ht="30">
      <c r="B5017" s="1733">
        <v>87465</v>
      </c>
      <c r="C5017" s="2004" t="s">
        <v>4783</v>
      </c>
      <c r="D5017" s="2003" t="s">
        <v>0</v>
      </c>
      <c r="E5017" s="2005">
        <f t="shared" si="156"/>
        <v>49.48</v>
      </c>
      <c r="F5017" s="2078">
        <f t="shared" si="157"/>
        <v>87465</v>
      </c>
      <c r="G5017" s="1529"/>
      <c r="H5017" s="2005">
        <v>47.38</v>
      </c>
      <c r="I5017" s="2005">
        <v>49.48</v>
      </c>
      <c r="J5017" s="1992"/>
    </row>
    <row r="5018" spans="2:10" ht="30">
      <c r="B5018" s="1734">
        <v>87466</v>
      </c>
      <c r="C5018" s="1994" t="s">
        <v>4784</v>
      </c>
      <c r="D5018" s="1993" t="s">
        <v>0</v>
      </c>
      <c r="E5018" s="2002">
        <f t="shared" si="156"/>
        <v>50.36</v>
      </c>
      <c r="F5018" s="2078">
        <f t="shared" si="157"/>
        <v>87466</v>
      </c>
      <c r="G5018" s="1529"/>
      <c r="H5018" s="2002">
        <v>48.17</v>
      </c>
      <c r="I5018" s="2002">
        <v>50.36</v>
      </c>
      <c r="J5018" s="1992"/>
    </row>
    <row r="5019" spans="2:10" ht="30">
      <c r="B5019" s="1733">
        <v>87467</v>
      </c>
      <c r="C5019" s="2004" t="s">
        <v>4785</v>
      </c>
      <c r="D5019" s="2003" t="s">
        <v>0</v>
      </c>
      <c r="E5019" s="2005">
        <f t="shared" si="156"/>
        <v>62.5</v>
      </c>
      <c r="F5019" s="2078">
        <f t="shared" si="157"/>
        <v>87467</v>
      </c>
      <c r="G5019" s="1529"/>
      <c r="H5019" s="2005">
        <v>59.64</v>
      </c>
      <c r="I5019" s="2005">
        <v>62.5</v>
      </c>
      <c r="J5019" s="1992"/>
    </row>
    <row r="5020" spans="2:10" ht="30">
      <c r="B5020" s="1734">
        <v>87468</v>
      </c>
      <c r="C5020" s="1994" t="s">
        <v>4786</v>
      </c>
      <c r="D5020" s="1993" t="s">
        <v>0</v>
      </c>
      <c r="E5020" s="2002">
        <f t="shared" si="156"/>
        <v>63.53</v>
      </c>
      <c r="F5020" s="2078">
        <f t="shared" si="157"/>
        <v>87468</v>
      </c>
      <c r="G5020" s="1529"/>
      <c r="H5020" s="2002">
        <v>60.56</v>
      </c>
      <c r="I5020" s="2002">
        <v>63.53</v>
      </c>
      <c r="J5020" s="1992"/>
    </row>
    <row r="5021" spans="2:10" ht="30">
      <c r="B5021" s="1733">
        <v>87469</v>
      </c>
      <c r="C5021" s="2004" t="s">
        <v>4787</v>
      </c>
      <c r="D5021" s="2003" t="s">
        <v>0</v>
      </c>
      <c r="E5021" s="2005">
        <f t="shared" si="156"/>
        <v>75.66</v>
      </c>
      <c r="F5021" s="2078">
        <f t="shared" si="157"/>
        <v>87469</v>
      </c>
      <c r="G5021" s="1529"/>
      <c r="H5021" s="2005">
        <v>72.41</v>
      </c>
      <c r="I5021" s="2005">
        <v>75.66</v>
      </c>
      <c r="J5021" s="1992"/>
    </row>
    <row r="5022" spans="2:10" ht="30">
      <c r="B5022" s="1734">
        <v>87470</v>
      </c>
      <c r="C5022" s="1994" t="s">
        <v>4788</v>
      </c>
      <c r="D5022" s="1993" t="s">
        <v>0</v>
      </c>
      <c r="E5022" s="2002">
        <f t="shared" si="156"/>
        <v>76.95</v>
      </c>
      <c r="F5022" s="2078">
        <f t="shared" si="157"/>
        <v>87470</v>
      </c>
      <c r="G5022" s="1529"/>
      <c r="H5022" s="2002">
        <v>73.569999999999993</v>
      </c>
      <c r="I5022" s="2002">
        <v>76.95</v>
      </c>
      <c r="J5022" s="1992"/>
    </row>
    <row r="5023" spans="2:10" ht="30">
      <c r="B5023" s="1733">
        <v>89044</v>
      </c>
      <c r="C5023" s="2004" t="s">
        <v>4789</v>
      </c>
      <c r="D5023" s="2003" t="s">
        <v>0</v>
      </c>
      <c r="E5023" s="2005">
        <f t="shared" si="156"/>
        <v>49.59</v>
      </c>
      <c r="F5023" s="2078">
        <f t="shared" si="157"/>
        <v>89044</v>
      </c>
      <c r="G5023" s="1529"/>
      <c r="H5023" s="2005">
        <v>47.48</v>
      </c>
      <c r="I5023" s="2005">
        <v>49.59</v>
      </c>
      <c r="J5023" s="1992"/>
    </row>
    <row r="5024" spans="2:10" ht="30">
      <c r="B5024" s="1734">
        <v>89169</v>
      </c>
      <c r="C5024" s="1994" t="s">
        <v>4790</v>
      </c>
      <c r="D5024" s="1993" t="s">
        <v>0</v>
      </c>
      <c r="E5024" s="2002">
        <f t="shared" si="156"/>
        <v>50.33</v>
      </c>
      <c r="F5024" s="2078">
        <f t="shared" si="157"/>
        <v>89169</v>
      </c>
      <c r="G5024" s="1529"/>
      <c r="H5024" s="2002">
        <v>48.17</v>
      </c>
      <c r="I5024" s="2002">
        <v>50.33</v>
      </c>
      <c r="J5024" s="1992"/>
    </row>
    <row r="5025" spans="2:10" ht="30">
      <c r="B5025" s="1733">
        <v>89978</v>
      </c>
      <c r="C5025" s="2004" t="s">
        <v>4791</v>
      </c>
      <c r="D5025" s="2003" t="s">
        <v>0</v>
      </c>
      <c r="E5025" s="2005">
        <f t="shared" si="156"/>
        <v>63.51</v>
      </c>
      <c r="F5025" s="2078">
        <f t="shared" si="157"/>
        <v>89978</v>
      </c>
      <c r="G5025" s="1529"/>
      <c r="H5025" s="2005">
        <v>60.6</v>
      </c>
      <c r="I5025" s="2005">
        <v>63.51</v>
      </c>
      <c r="J5025" s="1992"/>
    </row>
    <row r="5026" spans="2:10">
      <c r="B5026" s="1734" t="s">
        <v>6295</v>
      </c>
      <c r="C5026" s="1994" t="s">
        <v>4792</v>
      </c>
      <c r="D5026" s="1993" t="s">
        <v>0</v>
      </c>
      <c r="E5026" s="2002">
        <f t="shared" si="156"/>
        <v>116.65</v>
      </c>
      <c r="F5026" s="2078" t="str">
        <f t="shared" si="157"/>
        <v>73937/001</v>
      </c>
      <c r="G5026" s="1529"/>
      <c r="H5026" s="2002">
        <v>113.58</v>
      </c>
      <c r="I5026" s="2002">
        <v>116.65</v>
      </c>
      <c r="J5026" s="1992"/>
    </row>
    <row r="5027" spans="2:10">
      <c r="B5027" s="1733" t="s">
        <v>6296</v>
      </c>
      <c r="C5027" s="2004" t="s">
        <v>4793</v>
      </c>
      <c r="D5027" s="2003" t="s">
        <v>0</v>
      </c>
      <c r="E5027" s="2005">
        <f t="shared" si="156"/>
        <v>116.83</v>
      </c>
      <c r="F5027" s="2078" t="str">
        <f t="shared" si="157"/>
        <v>73937/003</v>
      </c>
      <c r="G5027" s="1529"/>
      <c r="H5027" s="2005">
        <v>113.77</v>
      </c>
      <c r="I5027" s="2005">
        <v>116.83</v>
      </c>
      <c r="J5027" s="1992"/>
    </row>
    <row r="5028" spans="2:10" ht="30">
      <c r="B5028" s="1734" t="s">
        <v>6297</v>
      </c>
      <c r="C5028" s="1994" t="s">
        <v>4794</v>
      </c>
      <c r="D5028" s="1993" t="s">
        <v>0</v>
      </c>
      <c r="E5028" s="2002">
        <f t="shared" si="156"/>
        <v>205.26</v>
      </c>
      <c r="F5028" s="2078" t="str">
        <f t="shared" si="157"/>
        <v>73937/005</v>
      </c>
      <c r="G5028" s="1529"/>
      <c r="H5028" s="2002">
        <v>201.62</v>
      </c>
      <c r="I5028" s="2002">
        <v>205.26</v>
      </c>
      <c r="J5028" s="1992"/>
    </row>
    <row r="5029" spans="2:10" ht="30">
      <c r="B5029" s="1733">
        <v>89453</v>
      </c>
      <c r="C5029" s="2004" t="s">
        <v>4795</v>
      </c>
      <c r="D5029" s="2003" t="s">
        <v>0</v>
      </c>
      <c r="E5029" s="2005">
        <f t="shared" si="156"/>
        <v>57.21</v>
      </c>
      <c r="F5029" s="2078">
        <f t="shared" si="157"/>
        <v>89453</v>
      </c>
      <c r="G5029" s="1529"/>
      <c r="H5029" s="2005">
        <v>55.58</v>
      </c>
      <c r="I5029" s="2005">
        <v>57.21</v>
      </c>
      <c r="J5029" s="1992"/>
    </row>
    <row r="5030" spans="2:10" ht="30">
      <c r="B5030" s="1734">
        <v>89454</v>
      </c>
      <c r="C5030" s="1994" t="s">
        <v>4796</v>
      </c>
      <c r="D5030" s="1993" t="s">
        <v>0</v>
      </c>
      <c r="E5030" s="2002">
        <f t="shared" si="156"/>
        <v>54.65</v>
      </c>
      <c r="F5030" s="2078">
        <f t="shared" si="157"/>
        <v>89454</v>
      </c>
      <c r="G5030" s="1529"/>
      <c r="H5030" s="2002">
        <v>53.12</v>
      </c>
      <c r="I5030" s="2002">
        <v>54.65</v>
      </c>
      <c r="J5030" s="1992"/>
    </row>
    <row r="5031" spans="2:10" ht="30">
      <c r="B5031" s="1733">
        <v>89455</v>
      </c>
      <c r="C5031" s="2004" t="s">
        <v>4797</v>
      </c>
      <c r="D5031" s="2003" t="s">
        <v>0</v>
      </c>
      <c r="E5031" s="2005">
        <f t="shared" si="156"/>
        <v>70.88</v>
      </c>
      <c r="F5031" s="2078">
        <f t="shared" si="157"/>
        <v>89455</v>
      </c>
      <c r="G5031" s="1529"/>
      <c r="H5031" s="2005">
        <v>68.91</v>
      </c>
      <c r="I5031" s="2005">
        <v>70.88</v>
      </c>
      <c r="J5031" s="1992"/>
    </row>
    <row r="5032" spans="2:10" ht="30">
      <c r="B5032" s="1734">
        <v>89456</v>
      </c>
      <c r="C5032" s="1994" t="s">
        <v>4798</v>
      </c>
      <c r="D5032" s="1993" t="s">
        <v>0</v>
      </c>
      <c r="E5032" s="2002">
        <f t="shared" si="156"/>
        <v>67.739999999999995</v>
      </c>
      <c r="F5032" s="2078">
        <f t="shared" si="157"/>
        <v>89456</v>
      </c>
      <c r="G5032" s="1529"/>
      <c r="H5032" s="2002">
        <v>65.91</v>
      </c>
      <c r="I5032" s="2002">
        <v>67.739999999999995</v>
      </c>
      <c r="J5032" s="1992"/>
    </row>
    <row r="5033" spans="2:10" ht="30">
      <c r="B5033" s="1733">
        <v>89457</v>
      </c>
      <c r="C5033" s="2004" t="s">
        <v>4799</v>
      </c>
      <c r="D5033" s="2003" t="s">
        <v>0</v>
      </c>
      <c r="E5033" s="2005">
        <f t="shared" si="156"/>
        <v>60.93</v>
      </c>
      <c r="F5033" s="2078">
        <f t="shared" si="157"/>
        <v>89457</v>
      </c>
      <c r="G5033" s="1529"/>
      <c r="H5033" s="2005">
        <v>59.06</v>
      </c>
      <c r="I5033" s="2005">
        <v>60.93</v>
      </c>
      <c r="J5033" s="1992"/>
    </row>
    <row r="5034" spans="2:10" ht="30">
      <c r="B5034" s="1734">
        <v>89458</v>
      </c>
      <c r="C5034" s="1994" t="s">
        <v>4800</v>
      </c>
      <c r="D5034" s="1993" t="s">
        <v>0</v>
      </c>
      <c r="E5034" s="2002">
        <f t="shared" si="156"/>
        <v>56.74</v>
      </c>
      <c r="F5034" s="2078">
        <f t="shared" si="157"/>
        <v>89458</v>
      </c>
      <c r="G5034" s="1529"/>
      <c r="H5034" s="2002">
        <v>55.06</v>
      </c>
      <c r="I5034" s="2002">
        <v>56.74</v>
      </c>
      <c r="J5034" s="1992"/>
    </row>
    <row r="5035" spans="2:10" ht="30">
      <c r="B5035" s="1733">
        <v>89459</v>
      </c>
      <c r="C5035" s="2004" t="s">
        <v>4801</v>
      </c>
      <c r="D5035" s="2003" t="s">
        <v>0</v>
      </c>
      <c r="E5035" s="2005">
        <f t="shared" si="156"/>
        <v>76.010000000000005</v>
      </c>
      <c r="F5035" s="2078">
        <f t="shared" si="157"/>
        <v>89459</v>
      </c>
      <c r="G5035" s="1529"/>
      <c r="H5035" s="2005">
        <v>73.760000000000005</v>
      </c>
      <c r="I5035" s="2005">
        <v>76.010000000000005</v>
      </c>
      <c r="J5035" s="1992"/>
    </row>
    <row r="5036" spans="2:10" ht="30">
      <c r="B5036" s="1734">
        <v>89460</v>
      </c>
      <c r="C5036" s="1994" t="s">
        <v>4802</v>
      </c>
      <c r="D5036" s="1993" t="s">
        <v>0</v>
      </c>
      <c r="E5036" s="2002">
        <f t="shared" si="156"/>
        <v>70.849999999999994</v>
      </c>
      <c r="F5036" s="2078">
        <f t="shared" si="157"/>
        <v>89460</v>
      </c>
      <c r="G5036" s="1529"/>
      <c r="H5036" s="2002">
        <v>68.83</v>
      </c>
      <c r="I5036" s="2002">
        <v>70.849999999999994</v>
      </c>
      <c r="J5036" s="1992"/>
    </row>
    <row r="5037" spans="2:10" ht="30">
      <c r="B5037" s="1733">
        <v>89462</v>
      </c>
      <c r="C5037" s="2004" t="s">
        <v>4803</v>
      </c>
      <c r="D5037" s="2003" t="s">
        <v>0</v>
      </c>
      <c r="E5037" s="2005">
        <f t="shared" si="156"/>
        <v>66.010000000000005</v>
      </c>
      <c r="F5037" s="2078">
        <f t="shared" si="157"/>
        <v>89462</v>
      </c>
      <c r="G5037" s="1529"/>
      <c r="H5037" s="2005">
        <v>64.02</v>
      </c>
      <c r="I5037" s="2005">
        <v>66.010000000000005</v>
      </c>
      <c r="J5037" s="1992"/>
    </row>
    <row r="5038" spans="2:10" ht="30">
      <c r="B5038" s="1734">
        <v>89463</v>
      </c>
      <c r="C5038" s="1994" t="s">
        <v>4804</v>
      </c>
      <c r="D5038" s="1993" t="s">
        <v>0</v>
      </c>
      <c r="E5038" s="2002">
        <f t="shared" si="156"/>
        <v>63.68</v>
      </c>
      <c r="F5038" s="2078">
        <f t="shared" si="157"/>
        <v>89463</v>
      </c>
      <c r="G5038" s="1529"/>
      <c r="H5038" s="2002">
        <v>61.8</v>
      </c>
      <c r="I5038" s="2002">
        <v>63.68</v>
      </c>
      <c r="J5038" s="1992"/>
    </row>
    <row r="5039" spans="2:10" ht="30">
      <c r="B5039" s="1733">
        <v>89464</v>
      </c>
      <c r="C5039" s="2004" t="s">
        <v>4805</v>
      </c>
      <c r="D5039" s="2003" t="s">
        <v>0</v>
      </c>
      <c r="E5039" s="2005">
        <f t="shared" si="156"/>
        <v>88.26</v>
      </c>
      <c r="F5039" s="2078">
        <f t="shared" si="157"/>
        <v>89464</v>
      </c>
      <c r="G5039" s="1529"/>
      <c r="H5039" s="2005">
        <v>85.95</v>
      </c>
      <c r="I5039" s="2005">
        <v>88.26</v>
      </c>
      <c r="J5039" s="1992"/>
    </row>
    <row r="5040" spans="2:10" ht="30">
      <c r="B5040" s="1734">
        <v>89465</v>
      </c>
      <c r="C5040" s="1994" t="s">
        <v>4806</v>
      </c>
      <c r="D5040" s="1993" t="s">
        <v>0</v>
      </c>
      <c r="E5040" s="2002">
        <f t="shared" si="156"/>
        <v>85.5</v>
      </c>
      <c r="F5040" s="2078">
        <f t="shared" si="157"/>
        <v>89465</v>
      </c>
      <c r="G5040" s="1529"/>
      <c r="H5040" s="2002">
        <v>83.31</v>
      </c>
      <c r="I5040" s="2002">
        <v>85.5</v>
      </c>
      <c r="J5040" s="1992"/>
    </row>
    <row r="5041" spans="2:10" ht="30">
      <c r="B5041" s="1733">
        <v>89466</v>
      </c>
      <c r="C5041" s="2004" t="s">
        <v>4807</v>
      </c>
      <c r="D5041" s="2003" t="s">
        <v>0</v>
      </c>
      <c r="E5041" s="2005">
        <f t="shared" si="156"/>
        <v>69.91</v>
      </c>
      <c r="F5041" s="2078">
        <f t="shared" si="157"/>
        <v>89466</v>
      </c>
      <c r="G5041" s="1529"/>
      <c r="H5041" s="2005">
        <v>67.61</v>
      </c>
      <c r="I5041" s="2005">
        <v>69.91</v>
      </c>
      <c r="J5041" s="1992"/>
    </row>
    <row r="5042" spans="2:10" ht="30">
      <c r="B5042" s="1734">
        <v>89467</v>
      </c>
      <c r="C5042" s="1994" t="s">
        <v>4808</v>
      </c>
      <c r="D5042" s="1993" t="s">
        <v>0</v>
      </c>
      <c r="E5042" s="2002">
        <f t="shared" si="156"/>
        <v>65.77</v>
      </c>
      <c r="F5042" s="2078">
        <f t="shared" si="157"/>
        <v>89467</v>
      </c>
      <c r="G5042" s="1529"/>
      <c r="H5042" s="2002">
        <v>63.71</v>
      </c>
      <c r="I5042" s="2002">
        <v>65.77</v>
      </c>
      <c r="J5042" s="1992"/>
    </row>
    <row r="5043" spans="2:10" ht="30">
      <c r="B5043" s="1733">
        <v>89468</v>
      </c>
      <c r="C5043" s="2004" t="s">
        <v>4809</v>
      </c>
      <c r="D5043" s="2003" t="s">
        <v>0</v>
      </c>
      <c r="E5043" s="2005">
        <f t="shared" si="156"/>
        <v>93.05</v>
      </c>
      <c r="F5043" s="2078">
        <f t="shared" si="157"/>
        <v>89468</v>
      </c>
      <c r="G5043" s="1529"/>
      <c r="H5043" s="2005">
        <v>90.39</v>
      </c>
      <c r="I5043" s="2005">
        <v>93.05</v>
      </c>
      <c r="J5043" s="1992"/>
    </row>
    <row r="5044" spans="2:10" ht="30">
      <c r="B5044" s="1734">
        <v>89469</v>
      </c>
      <c r="C5044" s="1994" t="s">
        <v>4810</v>
      </c>
      <c r="D5044" s="1993" t="s">
        <v>0</v>
      </c>
      <c r="E5044" s="2002">
        <f t="shared" si="156"/>
        <v>88.06</v>
      </c>
      <c r="F5044" s="2078">
        <f t="shared" si="157"/>
        <v>89469</v>
      </c>
      <c r="G5044" s="1529"/>
      <c r="H5044" s="2002">
        <v>85.65</v>
      </c>
      <c r="I5044" s="2002">
        <v>88.06</v>
      </c>
      <c r="J5044" s="1992"/>
    </row>
    <row r="5045" spans="2:10" ht="30">
      <c r="B5045" s="1733">
        <v>89470</v>
      </c>
      <c r="C5045" s="2004" t="s">
        <v>4811</v>
      </c>
      <c r="D5045" s="2003" t="s">
        <v>0</v>
      </c>
      <c r="E5045" s="2005">
        <f t="shared" si="156"/>
        <v>68.540000000000006</v>
      </c>
      <c r="F5045" s="2078">
        <f t="shared" si="157"/>
        <v>89470</v>
      </c>
      <c r="G5045" s="1529"/>
      <c r="H5045" s="2005">
        <v>65.94</v>
      </c>
      <c r="I5045" s="2005">
        <v>68.540000000000006</v>
      </c>
      <c r="J5045" s="1992"/>
    </row>
    <row r="5046" spans="2:10" ht="30">
      <c r="B5046" s="1734">
        <v>89471</v>
      </c>
      <c r="C5046" s="1994" t="s">
        <v>4812</v>
      </c>
      <c r="D5046" s="1993" t="s">
        <v>0</v>
      </c>
      <c r="E5046" s="2002">
        <f t="shared" si="156"/>
        <v>65.98</v>
      </c>
      <c r="F5046" s="2078">
        <f t="shared" si="157"/>
        <v>89471</v>
      </c>
      <c r="G5046" s="1529"/>
      <c r="H5046" s="2002">
        <v>63.47</v>
      </c>
      <c r="I5046" s="2002">
        <v>65.98</v>
      </c>
      <c r="J5046" s="1992"/>
    </row>
    <row r="5047" spans="2:10" ht="30">
      <c r="B5047" s="1733">
        <v>89472</v>
      </c>
      <c r="C5047" s="2004" t="s">
        <v>4813</v>
      </c>
      <c r="D5047" s="2003" t="s">
        <v>0</v>
      </c>
      <c r="E5047" s="2005">
        <f t="shared" si="156"/>
        <v>81.98</v>
      </c>
      <c r="F5047" s="2078">
        <f t="shared" si="157"/>
        <v>89472</v>
      </c>
      <c r="G5047" s="1529"/>
      <c r="H5047" s="2005">
        <v>79.08</v>
      </c>
      <c r="I5047" s="2005">
        <v>81.98</v>
      </c>
      <c r="J5047" s="1992"/>
    </row>
    <row r="5048" spans="2:10" ht="30">
      <c r="B5048" s="1734">
        <v>89473</v>
      </c>
      <c r="C5048" s="1994" t="s">
        <v>4814</v>
      </c>
      <c r="D5048" s="1993" t="s">
        <v>0</v>
      </c>
      <c r="E5048" s="2002">
        <f t="shared" si="156"/>
        <v>79.05</v>
      </c>
      <c r="F5048" s="2078">
        <f t="shared" si="157"/>
        <v>89473</v>
      </c>
      <c r="G5048" s="1529"/>
      <c r="H5048" s="2002">
        <v>76.239999999999995</v>
      </c>
      <c r="I5048" s="2002">
        <v>79.05</v>
      </c>
      <c r="J5048" s="1992"/>
    </row>
    <row r="5049" spans="2:10" ht="30">
      <c r="B5049" s="1733">
        <v>89474</v>
      </c>
      <c r="C5049" s="2004" t="s">
        <v>4815</v>
      </c>
      <c r="D5049" s="2003" t="s">
        <v>0</v>
      </c>
      <c r="E5049" s="2005">
        <f t="shared" si="156"/>
        <v>75.48</v>
      </c>
      <c r="F5049" s="2078">
        <f t="shared" si="157"/>
        <v>89474</v>
      </c>
      <c r="G5049" s="1529"/>
      <c r="H5049" s="2005">
        <v>72.3</v>
      </c>
      <c r="I5049" s="2005">
        <v>75.48</v>
      </c>
      <c r="J5049" s="1992"/>
    </row>
    <row r="5050" spans="2:10" ht="30">
      <c r="B5050" s="1734">
        <v>89475</v>
      </c>
      <c r="C5050" s="1994" t="s">
        <v>4816</v>
      </c>
      <c r="D5050" s="1993" t="s">
        <v>0</v>
      </c>
      <c r="E5050" s="2002">
        <f t="shared" si="156"/>
        <v>69.83</v>
      </c>
      <c r="F5050" s="2078">
        <f t="shared" si="157"/>
        <v>89475</v>
      </c>
      <c r="G5050" s="1529"/>
      <c r="H5050" s="2002">
        <v>66.989999999999995</v>
      </c>
      <c r="I5050" s="2002">
        <v>69.83</v>
      </c>
      <c r="J5050" s="1992"/>
    </row>
    <row r="5051" spans="2:10" ht="30">
      <c r="B5051" s="1733">
        <v>89476</v>
      </c>
      <c r="C5051" s="2004" t="s">
        <v>4817</v>
      </c>
      <c r="D5051" s="2003" t="s">
        <v>0</v>
      </c>
      <c r="E5051" s="2005">
        <f t="shared" si="156"/>
        <v>90.53</v>
      </c>
      <c r="F5051" s="2078">
        <f t="shared" si="157"/>
        <v>89476</v>
      </c>
      <c r="G5051" s="1529"/>
      <c r="H5051" s="2005">
        <v>86.98</v>
      </c>
      <c r="I5051" s="2005">
        <v>90.53</v>
      </c>
      <c r="J5051" s="1992"/>
    </row>
    <row r="5052" spans="2:10" ht="30">
      <c r="B5052" s="1734">
        <v>89477</v>
      </c>
      <c r="C5052" s="1994" t="s">
        <v>4818</v>
      </c>
      <c r="D5052" s="1993" t="s">
        <v>0</v>
      </c>
      <c r="E5052" s="2002">
        <f t="shared" si="156"/>
        <v>84.11</v>
      </c>
      <c r="F5052" s="2078">
        <f t="shared" si="157"/>
        <v>89477</v>
      </c>
      <c r="G5052" s="1529"/>
      <c r="H5052" s="2002">
        <v>80.92</v>
      </c>
      <c r="I5052" s="2002">
        <v>84.11</v>
      </c>
      <c r="J5052" s="1992"/>
    </row>
    <row r="5053" spans="2:10" ht="30">
      <c r="B5053" s="1733">
        <v>89478</v>
      </c>
      <c r="C5053" s="2004" t="s">
        <v>4819</v>
      </c>
      <c r="D5053" s="2003" t="s">
        <v>0</v>
      </c>
      <c r="E5053" s="2005">
        <f t="shared" si="156"/>
        <v>77.53</v>
      </c>
      <c r="F5053" s="2078">
        <f t="shared" si="157"/>
        <v>89478</v>
      </c>
      <c r="G5053" s="1529"/>
      <c r="H5053" s="2005">
        <v>74.58</v>
      </c>
      <c r="I5053" s="2005">
        <v>77.53</v>
      </c>
      <c r="J5053" s="1992"/>
    </row>
    <row r="5054" spans="2:10" ht="30">
      <c r="B5054" s="1734">
        <v>89479</v>
      </c>
      <c r="C5054" s="1994" t="s">
        <v>4820</v>
      </c>
      <c r="D5054" s="1993" t="s">
        <v>0</v>
      </c>
      <c r="E5054" s="2002">
        <f t="shared" si="156"/>
        <v>75.209999999999994</v>
      </c>
      <c r="F5054" s="2078">
        <f t="shared" si="157"/>
        <v>89479</v>
      </c>
      <c r="G5054" s="1529"/>
      <c r="H5054" s="2002">
        <v>72.349999999999994</v>
      </c>
      <c r="I5054" s="2002">
        <v>75.209999999999994</v>
      </c>
      <c r="J5054" s="1992"/>
    </row>
    <row r="5055" spans="2:10" ht="30">
      <c r="B5055" s="1733">
        <v>89480</v>
      </c>
      <c r="C5055" s="2004" t="s">
        <v>4821</v>
      </c>
      <c r="D5055" s="2003" t="s">
        <v>0</v>
      </c>
      <c r="E5055" s="2005">
        <f t="shared" si="156"/>
        <v>99.57</v>
      </c>
      <c r="F5055" s="2078">
        <f t="shared" si="157"/>
        <v>89480</v>
      </c>
      <c r="G5055" s="1529"/>
      <c r="H5055" s="2005">
        <v>96.31</v>
      </c>
      <c r="I5055" s="2005">
        <v>99.57</v>
      </c>
      <c r="J5055" s="1992"/>
    </row>
    <row r="5056" spans="2:10" ht="30">
      <c r="B5056" s="1734">
        <v>89483</v>
      </c>
      <c r="C5056" s="1994" t="s">
        <v>4822</v>
      </c>
      <c r="D5056" s="1993" t="s">
        <v>0</v>
      </c>
      <c r="E5056" s="2002">
        <f t="shared" si="156"/>
        <v>97.01</v>
      </c>
      <c r="F5056" s="2078">
        <f t="shared" si="157"/>
        <v>89483</v>
      </c>
      <c r="G5056" s="1529"/>
      <c r="H5056" s="2002">
        <v>93.83</v>
      </c>
      <c r="I5056" s="2002">
        <v>97.01</v>
      </c>
      <c r="J5056" s="1992"/>
    </row>
    <row r="5057" spans="2:10" ht="30">
      <c r="B5057" s="1733">
        <v>89484</v>
      </c>
      <c r="C5057" s="2004" t="s">
        <v>4823</v>
      </c>
      <c r="D5057" s="2003" t="s">
        <v>0</v>
      </c>
      <c r="E5057" s="2005">
        <f t="shared" si="156"/>
        <v>84.65</v>
      </c>
      <c r="F5057" s="2078">
        <f t="shared" si="157"/>
        <v>89484</v>
      </c>
      <c r="G5057" s="1529"/>
      <c r="H5057" s="2005">
        <v>81.05</v>
      </c>
      <c r="I5057" s="2005">
        <v>84.65</v>
      </c>
      <c r="J5057" s="1992"/>
    </row>
    <row r="5058" spans="2:10" ht="30">
      <c r="B5058" s="1734">
        <v>89486</v>
      </c>
      <c r="C5058" s="1994" t="s">
        <v>4824</v>
      </c>
      <c r="D5058" s="1993" t="s">
        <v>0</v>
      </c>
      <c r="E5058" s="2002">
        <f t="shared" si="156"/>
        <v>79.260000000000005</v>
      </c>
      <c r="F5058" s="2078">
        <f t="shared" si="157"/>
        <v>89486</v>
      </c>
      <c r="G5058" s="1529"/>
      <c r="H5058" s="2002">
        <v>76.02</v>
      </c>
      <c r="I5058" s="2002">
        <v>79.260000000000005</v>
      </c>
      <c r="J5058" s="1992"/>
    </row>
    <row r="5059" spans="2:10" ht="30">
      <c r="B5059" s="1733">
        <v>89487</v>
      </c>
      <c r="C5059" s="2004" t="s">
        <v>4825</v>
      </c>
      <c r="D5059" s="2003" t="s">
        <v>0</v>
      </c>
      <c r="E5059" s="2005">
        <f t="shared" ref="E5059:E5122" si="158">IF($K$2=$H$1,H5059,I5059)</f>
        <v>107.78</v>
      </c>
      <c r="F5059" s="2078">
        <f t="shared" ref="F5059:F5122" si="159">IF(LEN($B5059)=7,CONCATENATE(MID($B5059,1,6),"00",RIGHT($B5059,1)),IF(LEN($B5059)=8,CONCATENATE(MID($B5059,1,6),"0",RIGHT($B5059,2)),$B5059))</f>
        <v>89487</v>
      </c>
      <c r="G5059" s="1529"/>
      <c r="H5059" s="2005">
        <v>103.81</v>
      </c>
      <c r="I5059" s="2005">
        <v>107.78</v>
      </c>
      <c r="J5059" s="1992"/>
    </row>
    <row r="5060" spans="2:10" ht="30">
      <c r="B5060" s="1734">
        <v>89488</v>
      </c>
      <c r="C5060" s="1994" t="s">
        <v>4826</v>
      </c>
      <c r="D5060" s="1993" t="s">
        <v>0</v>
      </c>
      <c r="E5060" s="2002">
        <f t="shared" si="158"/>
        <v>101.52</v>
      </c>
      <c r="F5060" s="2078">
        <f t="shared" si="159"/>
        <v>89488</v>
      </c>
      <c r="G5060" s="1529"/>
      <c r="H5060" s="2002">
        <v>97.93</v>
      </c>
      <c r="I5060" s="2002">
        <v>101.52</v>
      </c>
      <c r="J5060" s="1992"/>
    </row>
    <row r="5061" spans="2:10" ht="30">
      <c r="B5061" s="1733">
        <v>91815</v>
      </c>
      <c r="C5061" s="2004" t="s">
        <v>4827</v>
      </c>
      <c r="D5061" s="2003" t="s">
        <v>0</v>
      </c>
      <c r="E5061" s="2005">
        <f t="shared" si="158"/>
        <v>57.26</v>
      </c>
      <c r="F5061" s="2078">
        <f t="shared" si="159"/>
        <v>91815</v>
      </c>
      <c r="G5061" s="1529"/>
      <c r="H5061" s="2005">
        <v>55.59</v>
      </c>
      <c r="I5061" s="2005">
        <v>57.26</v>
      </c>
      <c r="J5061" s="1992"/>
    </row>
    <row r="5062" spans="2:10" ht="30">
      <c r="B5062" s="1734">
        <v>91816</v>
      </c>
      <c r="C5062" s="1994" t="s">
        <v>4828</v>
      </c>
      <c r="D5062" s="1993" t="s">
        <v>0</v>
      </c>
      <c r="E5062" s="2002">
        <f t="shared" si="158"/>
        <v>66.22</v>
      </c>
      <c r="F5062" s="2078">
        <f t="shared" si="159"/>
        <v>91816</v>
      </c>
      <c r="G5062" s="1529"/>
      <c r="H5062" s="2002">
        <v>64.17</v>
      </c>
      <c r="I5062" s="2002">
        <v>66.22</v>
      </c>
      <c r="J5062" s="1992"/>
    </row>
    <row r="5063" spans="2:10" ht="30">
      <c r="B5063" s="1733">
        <v>72139</v>
      </c>
      <c r="C5063" s="2004" t="s">
        <v>4829</v>
      </c>
      <c r="D5063" s="2003" t="s">
        <v>0</v>
      </c>
      <c r="E5063" s="2005">
        <f t="shared" si="158"/>
        <v>497.56</v>
      </c>
      <c r="F5063" s="2078">
        <f t="shared" si="159"/>
        <v>72139</v>
      </c>
      <c r="G5063" s="1529"/>
      <c r="H5063" s="2005">
        <v>483.29</v>
      </c>
      <c r="I5063" s="2005">
        <v>497.56</v>
      </c>
      <c r="J5063" s="1992"/>
    </row>
    <row r="5064" spans="2:10" ht="30">
      <c r="B5064" s="1734">
        <v>72175</v>
      </c>
      <c r="C5064" s="1994" t="s">
        <v>4830</v>
      </c>
      <c r="D5064" s="1993" t="s">
        <v>0</v>
      </c>
      <c r="E5064" s="2002">
        <f t="shared" si="158"/>
        <v>501.31</v>
      </c>
      <c r="F5064" s="2078">
        <f t="shared" si="159"/>
        <v>72175</v>
      </c>
      <c r="G5064" s="1529"/>
      <c r="H5064" s="2002">
        <v>487.04</v>
      </c>
      <c r="I5064" s="2002">
        <v>501.31</v>
      </c>
      <c r="J5064" s="1992"/>
    </row>
    <row r="5065" spans="2:10" ht="30">
      <c r="B5065" s="1733">
        <v>72176</v>
      </c>
      <c r="C5065" s="2004" t="s">
        <v>4831</v>
      </c>
      <c r="D5065" s="2003" t="s">
        <v>0</v>
      </c>
      <c r="E5065" s="2005">
        <f t="shared" si="158"/>
        <v>505.06</v>
      </c>
      <c r="F5065" s="2078">
        <f t="shared" si="159"/>
        <v>72176</v>
      </c>
      <c r="G5065" s="1529"/>
      <c r="H5065" s="2005">
        <v>490.79</v>
      </c>
      <c r="I5065" s="2005">
        <v>505.06</v>
      </c>
      <c r="J5065" s="1992"/>
    </row>
    <row r="5066" spans="2:10">
      <c r="B5066" s="1734">
        <v>72178</v>
      </c>
      <c r="C5066" s="1994" t="s">
        <v>1079</v>
      </c>
      <c r="D5066" s="1993" t="s">
        <v>0</v>
      </c>
      <c r="E5066" s="2002">
        <f t="shared" si="158"/>
        <v>25.02</v>
      </c>
      <c r="F5066" s="2078">
        <f t="shared" si="159"/>
        <v>72178</v>
      </c>
      <c r="G5066" s="1529"/>
      <c r="H5066" s="2002">
        <v>22.35</v>
      </c>
      <c r="I5066" s="2002">
        <v>25.02</v>
      </c>
      <c r="J5066" s="1992"/>
    </row>
    <row r="5067" spans="2:10">
      <c r="B5067" s="1733">
        <v>72179</v>
      </c>
      <c r="C5067" s="2004" t="s">
        <v>4832</v>
      </c>
      <c r="D5067" s="2003" t="s">
        <v>0</v>
      </c>
      <c r="E5067" s="2005">
        <f t="shared" si="158"/>
        <v>48.92</v>
      </c>
      <c r="F5067" s="2078">
        <f t="shared" si="159"/>
        <v>72179</v>
      </c>
      <c r="G5067" s="1529"/>
      <c r="H5067" s="2005">
        <v>43.82</v>
      </c>
      <c r="I5067" s="2005">
        <v>48.92</v>
      </c>
      <c r="J5067" s="1992"/>
    </row>
    <row r="5068" spans="2:10" ht="30">
      <c r="B5068" s="1734">
        <v>72180</v>
      </c>
      <c r="C5068" s="1994" t="s">
        <v>4833</v>
      </c>
      <c r="D5068" s="1993" t="s">
        <v>0</v>
      </c>
      <c r="E5068" s="2002">
        <f t="shared" si="158"/>
        <v>15.39</v>
      </c>
      <c r="F5068" s="2078">
        <f t="shared" si="159"/>
        <v>72180</v>
      </c>
      <c r="G5068" s="1529"/>
      <c r="H5068" s="2002">
        <v>13.9</v>
      </c>
      <c r="I5068" s="2002">
        <v>15.39</v>
      </c>
      <c r="J5068" s="1992"/>
    </row>
    <row r="5069" spans="2:10" ht="30">
      <c r="B5069" s="1733">
        <v>72181</v>
      </c>
      <c r="C5069" s="2004" t="s">
        <v>4834</v>
      </c>
      <c r="D5069" s="2003" t="s">
        <v>0</v>
      </c>
      <c r="E5069" s="2005">
        <f t="shared" si="158"/>
        <v>31.19</v>
      </c>
      <c r="F5069" s="2078">
        <f t="shared" si="159"/>
        <v>72181</v>
      </c>
      <c r="G5069" s="1529"/>
      <c r="H5069" s="2005">
        <v>28.21</v>
      </c>
      <c r="I5069" s="2005">
        <v>31.19</v>
      </c>
      <c r="J5069" s="1992"/>
    </row>
    <row r="5070" spans="2:10" ht="30">
      <c r="B5070" s="1734" t="s">
        <v>6292</v>
      </c>
      <c r="C5070" s="1994" t="s">
        <v>4835</v>
      </c>
      <c r="D5070" s="1993" t="s">
        <v>0</v>
      </c>
      <c r="E5070" s="2002">
        <f t="shared" si="158"/>
        <v>282.52999999999997</v>
      </c>
      <c r="F5070" s="2078" t="str">
        <f t="shared" si="159"/>
        <v>73774/001</v>
      </c>
      <c r="G5070" s="1529"/>
      <c r="H5070" s="2002">
        <v>260.67</v>
      </c>
      <c r="I5070" s="2002">
        <v>282.52999999999997</v>
      </c>
      <c r="J5070" s="1992"/>
    </row>
    <row r="5071" spans="2:10">
      <c r="B5071" s="1733" t="s">
        <v>6293</v>
      </c>
      <c r="C5071" s="2004" t="s">
        <v>1080</v>
      </c>
      <c r="D5071" s="2003" t="s">
        <v>0</v>
      </c>
      <c r="E5071" s="2005">
        <f t="shared" si="158"/>
        <v>196.67</v>
      </c>
      <c r="F5071" s="2078" t="str">
        <f t="shared" si="159"/>
        <v>73909/001</v>
      </c>
      <c r="G5071" s="1529"/>
      <c r="H5071" s="2005">
        <v>181.39</v>
      </c>
      <c r="I5071" s="2005">
        <v>196.67</v>
      </c>
      <c r="J5071" s="1992"/>
    </row>
    <row r="5072" spans="2:10" ht="30">
      <c r="B5072" s="1734" t="s">
        <v>6294</v>
      </c>
      <c r="C5072" s="1994" t="s">
        <v>4836</v>
      </c>
      <c r="D5072" s="1993" t="s">
        <v>0</v>
      </c>
      <c r="E5072" s="2002">
        <f t="shared" si="158"/>
        <v>576.76</v>
      </c>
      <c r="F5072" s="2078" t="str">
        <f t="shared" si="159"/>
        <v>74229/001</v>
      </c>
      <c r="G5072" s="1529"/>
      <c r="H5072" s="2002">
        <v>563.37</v>
      </c>
      <c r="I5072" s="2002">
        <v>576.76</v>
      </c>
      <c r="J5072" s="1992"/>
    </row>
    <row r="5073" spans="2:10" ht="30">
      <c r="B5073" s="1733">
        <v>79627</v>
      </c>
      <c r="C5073" s="2004" t="s">
        <v>1081</v>
      </c>
      <c r="D5073" s="2003" t="s">
        <v>0</v>
      </c>
      <c r="E5073" s="2005">
        <f t="shared" si="158"/>
        <v>619.87</v>
      </c>
      <c r="F5073" s="2078">
        <f t="shared" si="159"/>
        <v>79627</v>
      </c>
      <c r="G5073" s="1529"/>
      <c r="H5073" s="2005">
        <v>606.48</v>
      </c>
      <c r="I5073" s="2005">
        <v>619.87</v>
      </c>
      <c r="J5073" s="1992"/>
    </row>
    <row r="5074" spans="2:10" ht="30">
      <c r="B5074" s="1734">
        <v>96358</v>
      </c>
      <c r="C5074" s="1994" t="s">
        <v>6122</v>
      </c>
      <c r="D5074" s="1993" t="s">
        <v>0</v>
      </c>
      <c r="E5074" s="2002">
        <f t="shared" si="158"/>
        <v>78.17</v>
      </c>
      <c r="F5074" s="2078">
        <f t="shared" si="159"/>
        <v>96358</v>
      </c>
      <c r="G5074" s="1529"/>
      <c r="H5074" s="2002">
        <v>77.180000000000007</v>
      </c>
      <c r="I5074" s="2002">
        <v>78.17</v>
      </c>
      <c r="J5074" s="1992"/>
    </row>
    <row r="5075" spans="2:10" ht="30">
      <c r="B5075" s="1733">
        <v>96359</v>
      </c>
      <c r="C5075" s="2004" t="s">
        <v>6123</v>
      </c>
      <c r="D5075" s="2003" t="s">
        <v>0</v>
      </c>
      <c r="E5075" s="2005">
        <f t="shared" si="158"/>
        <v>87.05</v>
      </c>
      <c r="F5075" s="2078">
        <f t="shared" si="159"/>
        <v>96359</v>
      </c>
      <c r="G5075" s="1529"/>
      <c r="H5075" s="2005">
        <v>85.91</v>
      </c>
      <c r="I5075" s="2005">
        <v>87.05</v>
      </c>
      <c r="J5075" s="1992"/>
    </row>
    <row r="5076" spans="2:10" ht="30">
      <c r="B5076" s="1734">
        <v>96360</v>
      </c>
      <c r="C5076" s="1994" t="s">
        <v>6124</v>
      </c>
      <c r="D5076" s="1993" t="s">
        <v>0</v>
      </c>
      <c r="E5076" s="2002">
        <f t="shared" si="158"/>
        <v>101.88</v>
      </c>
      <c r="F5076" s="2078">
        <f t="shared" si="159"/>
        <v>96360</v>
      </c>
      <c r="G5076" s="1529"/>
      <c r="H5076" s="2002">
        <v>100.63</v>
      </c>
      <c r="I5076" s="2002">
        <v>101.88</v>
      </c>
      <c r="J5076" s="1992"/>
    </row>
    <row r="5077" spans="2:10" ht="30">
      <c r="B5077" s="1733">
        <v>96361</v>
      </c>
      <c r="C5077" s="2004" t="s">
        <v>6125</v>
      </c>
      <c r="D5077" s="2003" t="s">
        <v>0</v>
      </c>
      <c r="E5077" s="2005">
        <f t="shared" si="158"/>
        <v>119.25</v>
      </c>
      <c r="F5077" s="2078">
        <f t="shared" si="159"/>
        <v>96361</v>
      </c>
      <c r="G5077" s="1529"/>
      <c r="H5077" s="2005">
        <v>117.74</v>
      </c>
      <c r="I5077" s="2005">
        <v>119.25</v>
      </c>
      <c r="J5077" s="1992"/>
    </row>
    <row r="5078" spans="2:10" ht="30">
      <c r="B5078" s="1734">
        <v>96362</v>
      </c>
      <c r="C5078" s="1994" t="s">
        <v>6126</v>
      </c>
      <c r="D5078" s="1993" t="s">
        <v>0</v>
      </c>
      <c r="E5078" s="2002">
        <f t="shared" si="158"/>
        <v>101.8</v>
      </c>
      <c r="F5078" s="2078">
        <f t="shared" si="159"/>
        <v>96362</v>
      </c>
      <c r="G5078" s="1529"/>
      <c r="H5078" s="2002">
        <v>100.64</v>
      </c>
      <c r="I5078" s="2002">
        <v>101.8</v>
      </c>
      <c r="J5078" s="1992"/>
    </row>
    <row r="5079" spans="2:10" ht="30">
      <c r="B5079" s="1733">
        <v>96363</v>
      </c>
      <c r="C5079" s="2004" t="s">
        <v>6127</v>
      </c>
      <c r="D5079" s="2003" t="s">
        <v>0</v>
      </c>
      <c r="E5079" s="2005">
        <f t="shared" si="158"/>
        <v>110.94</v>
      </c>
      <c r="F5079" s="2078">
        <f t="shared" si="159"/>
        <v>96363</v>
      </c>
      <c r="G5079" s="1529"/>
      <c r="H5079" s="2005">
        <v>109.61</v>
      </c>
      <c r="I5079" s="2005">
        <v>110.94</v>
      </c>
      <c r="J5079" s="1992"/>
    </row>
    <row r="5080" spans="2:10" ht="30">
      <c r="B5080" s="1734">
        <v>96364</v>
      </c>
      <c r="C5080" s="1994" t="s">
        <v>6128</v>
      </c>
      <c r="D5080" s="1993" t="s">
        <v>0</v>
      </c>
      <c r="E5080" s="2002">
        <f t="shared" si="158"/>
        <v>125.51</v>
      </c>
      <c r="F5080" s="2078">
        <f t="shared" si="159"/>
        <v>96364</v>
      </c>
      <c r="G5080" s="1529"/>
      <c r="H5080" s="2002">
        <v>124.08</v>
      </c>
      <c r="I5080" s="2002">
        <v>125.51</v>
      </c>
      <c r="J5080" s="1992"/>
    </row>
    <row r="5081" spans="2:10" ht="30">
      <c r="B5081" s="1733">
        <v>96365</v>
      </c>
      <c r="C5081" s="2004" t="s">
        <v>6129</v>
      </c>
      <c r="D5081" s="2003" t="s">
        <v>0</v>
      </c>
      <c r="E5081" s="2005">
        <f t="shared" si="158"/>
        <v>143.13999999999999</v>
      </c>
      <c r="F5081" s="2078">
        <f t="shared" si="159"/>
        <v>96365</v>
      </c>
      <c r="G5081" s="1529"/>
      <c r="H5081" s="2005">
        <v>141.43</v>
      </c>
      <c r="I5081" s="2005">
        <v>143.13999999999999</v>
      </c>
      <c r="J5081" s="1992"/>
    </row>
    <row r="5082" spans="2:10" ht="30">
      <c r="B5082" s="1734">
        <v>96366</v>
      </c>
      <c r="C5082" s="1994" t="s">
        <v>6130</v>
      </c>
      <c r="D5082" s="1993" t="s">
        <v>0</v>
      </c>
      <c r="E5082" s="2002">
        <f t="shared" si="158"/>
        <v>125.41</v>
      </c>
      <c r="F5082" s="2078">
        <f t="shared" si="159"/>
        <v>96366</v>
      </c>
      <c r="G5082" s="1529"/>
      <c r="H5082" s="2002">
        <v>124.09</v>
      </c>
      <c r="I5082" s="2002">
        <v>125.41</v>
      </c>
      <c r="J5082" s="1992"/>
    </row>
    <row r="5083" spans="2:10" ht="30">
      <c r="B5083" s="1733">
        <v>96367</v>
      </c>
      <c r="C5083" s="2004" t="s">
        <v>6131</v>
      </c>
      <c r="D5083" s="2003" t="s">
        <v>0</v>
      </c>
      <c r="E5083" s="2005">
        <f t="shared" si="158"/>
        <v>134.81</v>
      </c>
      <c r="F5083" s="2078">
        <f t="shared" si="159"/>
        <v>96367</v>
      </c>
      <c r="G5083" s="1529"/>
      <c r="H5083" s="2005">
        <v>133.28</v>
      </c>
      <c r="I5083" s="2005">
        <v>134.81</v>
      </c>
      <c r="J5083" s="1992"/>
    </row>
    <row r="5084" spans="2:10" ht="30">
      <c r="B5084" s="1734">
        <v>96368</v>
      </c>
      <c r="C5084" s="1994" t="s">
        <v>6132</v>
      </c>
      <c r="D5084" s="1993" t="s">
        <v>0</v>
      </c>
      <c r="E5084" s="2002">
        <f t="shared" si="158"/>
        <v>149.13</v>
      </c>
      <c r="F5084" s="2078">
        <f t="shared" si="159"/>
        <v>96368</v>
      </c>
      <c r="G5084" s="1529"/>
      <c r="H5084" s="2002">
        <v>147.53</v>
      </c>
      <c r="I5084" s="2002">
        <v>149.13</v>
      </c>
      <c r="J5084" s="1992"/>
    </row>
    <row r="5085" spans="2:10" ht="30">
      <c r="B5085" s="1733">
        <v>96369</v>
      </c>
      <c r="C5085" s="2004" t="s">
        <v>6133</v>
      </c>
      <c r="D5085" s="2003" t="s">
        <v>0</v>
      </c>
      <c r="E5085" s="2005">
        <f t="shared" si="158"/>
        <v>167.03</v>
      </c>
      <c r="F5085" s="2078">
        <f t="shared" si="159"/>
        <v>96369</v>
      </c>
      <c r="G5085" s="1529"/>
      <c r="H5085" s="2005">
        <v>165.12</v>
      </c>
      <c r="I5085" s="2005">
        <v>167.03</v>
      </c>
      <c r="J5085" s="1992"/>
    </row>
    <row r="5086" spans="2:10" ht="30">
      <c r="B5086" s="1734">
        <v>96370</v>
      </c>
      <c r="C5086" s="1994" t="s">
        <v>6134</v>
      </c>
      <c r="D5086" s="1993" t="s">
        <v>0</v>
      </c>
      <c r="E5086" s="2002">
        <f t="shared" si="158"/>
        <v>51.33</v>
      </c>
      <c r="F5086" s="2078">
        <f t="shared" si="159"/>
        <v>96370</v>
      </c>
      <c r="G5086" s="1529"/>
      <c r="H5086" s="2002">
        <v>50.67</v>
      </c>
      <c r="I5086" s="2002">
        <v>51.33</v>
      </c>
      <c r="J5086" s="1992"/>
    </row>
    <row r="5087" spans="2:10" ht="30">
      <c r="B5087" s="1733">
        <v>96371</v>
      </c>
      <c r="C5087" s="2004" t="s">
        <v>6135</v>
      </c>
      <c r="D5087" s="2003" t="s">
        <v>0</v>
      </c>
      <c r="E5087" s="2005">
        <f t="shared" si="158"/>
        <v>60.05</v>
      </c>
      <c r="F5087" s="2078">
        <f t="shared" si="159"/>
        <v>96371</v>
      </c>
      <c r="G5087" s="1529"/>
      <c r="H5087" s="2005">
        <v>59.26</v>
      </c>
      <c r="I5087" s="2005">
        <v>60.05</v>
      </c>
      <c r="J5087" s="1992"/>
    </row>
    <row r="5088" spans="2:10">
      <c r="B5088" s="1734">
        <v>96372</v>
      </c>
      <c r="C5088" s="1994" t="s">
        <v>6136</v>
      </c>
      <c r="D5088" s="1993" t="s">
        <v>0</v>
      </c>
      <c r="E5088" s="2002">
        <f t="shared" si="158"/>
        <v>26.01</v>
      </c>
      <c r="F5088" s="2078">
        <f t="shared" si="159"/>
        <v>96372</v>
      </c>
      <c r="G5088" s="1529"/>
      <c r="H5088" s="2002">
        <v>25.9</v>
      </c>
      <c r="I5088" s="2002">
        <v>26.01</v>
      </c>
      <c r="J5088" s="1992"/>
    </row>
    <row r="5089" spans="2:10">
      <c r="B5089" s="1733">
        <v>96373</v>
      </c>
      <c r="C5089" s="2004" t="s">
        <v>6137</v>
      </c>
      <c r="D5089" s="2003" t="s">
        <v>28</v>
      </c>
      <c r="E5089" s="2005">
        <f t="shared" si="158"/>
        <v>8.1199999999999992</v>
      </c>
      <c r="F5089" s="2078">
        <f t="shared" si="159"/>
        <v>96373</v>
      </c>
      <c r="G5089" s="1529"/>
      <c r="H5089" s="2005">
        <v>8.01</v>
      </c>
      <c r="I5089" s="2005">
        <v>8.1199999999999992</v>
      </c>
      <c r="J5089" s="1992"/>
    </row>
    <row r="5090" spans="2:10">
      <c r="B5090" s="1734">
        <v>96374</v>
      </c>
      <c r="C5090" s="1994" t="s">
        <v>6138</v>
      </c>
      <c r="D5090" s="1993" t="s">
        <v>28</v>
      </c>
      <c r="E5090" s="2002">
        <f t="shared" si="158"/>
        <v>15.19</v>
      </c>
      <c r="F5090" s="2078">
        <f t="shared" si="159"/>
        <v>96374</v>
      </c>
      <c r="G5090" s="1529"/>
      <c r="H5090" s="2002">
        <v>15.04</v>
      </c>
      <c r="I5090" s="2002">
        <v>15.19</v>
      </c>
      <c r="J5090" s="1992"/>
    </row>
    <row r="5091" spans="2:10" ht="30">
      <c r="B5091" s="1733" t="s">
        <v>5881</v>
      </c>
      <c r="C5091" s="2004" t="s">
        <v>4837</v>
      </c>
      <c r="D5091" s="2003" t="s">
        <v>0</v>
      </c>
      <c r="E5091" s="2005">
        <f t="shared" si="158"/>
        <v>55.2</v>
      </c>
      <c r="F5091" s="2078" t="str">
        <f t="shared" si="159"/>
        <v>73863/001</v>
      </c>
      <c r="G5091" s="1529"/>
      <c r="H5091" s="2005">
        <v>54.35</v>
      </c>
      <c r="I5091" s="2005">
        <v>55.2</v>
      </c>
      <c r="J5091" s="1992"/>
    </row>
    <row r="5092" spans="2:10" ht="30">
      <c r="B5092" s="1734" t="s">
        <v>5882</v>
      </c>
      <c r="C5092" s="1994" t="s">
        <v>4838</v>
      </c>
      <c r="D5092" s="1993" t="s">
        <v>0</v>
      </c>
      <c r="E5092" s="2002">
        <f t="shared" si="158"/>
        <v>112.82</v>
      </c>
      <c r="F5092" s="2078" t="str">
        <f t="shared" si="159"/>
        <v>73863/002</v>
      </c>
      <c r="G5092" s="1529"/>
      <c r="H5092" s="2002">
        <v>111.24</v>
      </c>
      <c r="I5092" s="2002">
        <v>112.82</v>
      </c>
      <c r="J5092" s="1992"/>
    </row>
    <row r="5093" spans="2:10" ht="30">
      <c r="B5093" s="1733" t="s">
        <v>6020</v>
      </c>
      <c r="C5093" s="2004" t="s">
        <v>4839</v>
      </c>
      <c r="D5093" s="2003" t="s">
        <v>0</v>
      </c>
      <c r="E5093" s="2005">
        <f t="shared" si="158"/>
        <v>51.54</v>
      </c>
      <c r="F5093" s="2078" t="str">
        <f t="shared" si="159"/>
        <v>73790/002</v>
      </c>
      <c r="G5093" s="1529"/>
      <c r="H5093" s="2005">
        <v>48.79</v>
      </c>
      <c r="I5093" s="2005">
        <v>51.54</v>
      </c>
      <c r="J5093" s="1992"/>
    </row>
    <row r="5094" spans="2:10" ht="30">
      <c r="B5094" s="1734" t="s">
        <v>5883</v>
      </c>
      <c r="C5094" s="1994" t="s">
        <v>4840</v>
      </c>
      <c r="D5094" s="1993" t="s">
        <v>0</v>
      </c>
      <c r="E5094" s="2002">
        <f t="shared" si="158"/>
        <v>40.97</v>
      </c>
      <c r="F5094" s="2078" t="str">
        <f t="shared" si="159"/>
        <v>73790/004</v>
      </c>
      <c r="G5094" s="1529"/>
      <c r="H5094" s="2002">
        <v>38.11</v>
      </c>
      <c r="I5094" s="2002">
        <v>40.97</v>
      </c>
      <c r="J5094" s="1992"/>
    </row>
    <row r="5095" spans="2:10">
      <c r="B5095" s="1733">
        <v>83694</v>
      </c>
      <c r="C5095" s="2004" t="s">
        <v>4841</v>
      </c>
      <c r="D5095" s="2003" t="s">
        <v>0</v>
      </c>
      <c r="E5095" s="2005">
        <f t="shared" si="158"/>
        <v>14.08</v>
      </c>
      <c r="F5095" s="2078">
        <f t="shared" si="159"/>
        <v>83694</v>
      </c>
      <c r="G5095" s="1529"/>
      <c r="H5095" s="2005">
        <v>13.24</v>
      </c>
      <c r="I5095" s="2005">
        <v>14.08</v>
      </c>
      <c r="J5095" s="1992"/>
    </row>
    <row r="5096" spans="2:10">
      <c r="B5096" s="1734" t="s">
        <v>5884</v>
      </c>
      <c r="C5096" s="1994" t="s">
        <v>388</v>
      </c>
      <c r="D5096" s="1993" t="s">
        <v>0</v>
      </c>
      <c r="E5096" s="2002">
        <f t="shared" si="158"/>
        <v>25.01</v>
      </c>
      <c r="F5096" s="2078" t="str">
        <f t="shared" si="159"/>
        <v>83695/001</v>
      </c>
      <c r="G5096" s="1529"/>
      <c r="H5096" s="2002">
        <v>24.26</v>
      </c>
      <c r="I5096" s="2002">
        <v>25.01</v>
      </c>
      <c r="J5096" s="1992"/>
    </row>
    <row r="5097" spans="2:10">
      <c r="B5097" s="1733">
        <v>83771</v>
      </c>
      <c r="C5097" s="2004" t="s">
        <v>389</v>
      </c>
      <c r="D5097" s="2003" t="s">
        <v>24</v>
      </c>
      <c r="E5097" s="2005">
        <f t="shared" si="158"/>
        <v>7.11</v>
      </c>
      <c r="F5097" s="2078">
        <f t="shared" si="159"/>
        <v>83771</v>
      </c>
      <c r="G5097" s="1529"/>
      <c r="H5097" s="2005">
        <v>6.88</v>
      </c>
      <c r="I5097" s="2005">
        <v>7.11</v>
      </c>
      <c r="J5097" s="1992"/>
    </row>
    <row r="5098" spans="2:10" ht="30">
      <c r="B5098" s="1734">
        <v>92970</v>
      </c>
      <c r="C5098" s="1994" t="s">
        <v>4842</v>
      </c>
      <c r="D5098" s="1993" t="s">
        <v>0</v>
      </c>
      <c r="E5098" s="2002">
        <f t="shared" si="158"/>
        <v>11.09</v>
      </c>
      <c r="F5098" s="2078">
        <f t="shared" si="159"/>
        <v>92970</v>
      </c>
      <c r="G5098" s="1529"/>
      <c r="H5098" s="2002">
        <v>10.58</v>
      </c>
      <c r="I5098" s="2002">
        <v>11.09</v>
      </c>
      <c r="J5098" s="1992"/>
    </row>
    <row r="5099" spans="2:10">
      <c r="B5099" s="1733">
        <v>41879</v>
      </c>
      <c r="C5099" s="2004" t="s">
        <v>4843</v>
      </c>
      <c r="D5099" s="2003" t="s">
        <v>0</v>
      </c>
      <c r="E5099" s="2005">
        <f t="shared" si="158"/>
        <v>0.12</v>
      </c>
      <c r="F5099" s="2078">
        <f t="shared" si="159"/>
        <v>41879</v>
      </c>
      <c r="G5099" s="1529"/>
      <c r="H5099" s="2005">
        <v>0.11</v>
      </c>
      <c r="I5099" s="2005">
        <v>0.12</v>
      </c>
      <c r="J5099" s="1992"/>
    </row>
    <row r="5100" spans="2:10" ht="30">
      <c r="B5100" s="1734">
        <v>72916</v>
      </c>
      <c r="C5100" s="1994" t="s">
        <v>4844</v>
      </c>
      <c r="D5100" s="1993" t="s">
        <v>24</v>
      </c>
      <c r="E5100" s="2002">
        <f t="shared" si="158"/>
        <v>30.54</v>
      </c>
      <c r="F5100" s="2078">
        <f t="shared" si="159"/>
        <v>72916</v>
      </c>
      <c r="G5100" s="1529"/>
      <c r="H5100" s="2002">
        <v>30.18</v>
      </c>
      <c r="I5100" s="2002">
        <v>30.54</v>
      </c>
      <c r="J5100" s="1992"/>
    </row>
    <row r="5101" spans="2:10" ht="30">
      <c r="B5101" s="1733">
        <v>72919</v>
      </c>
      <c r="C5101" s="2004" t="s">
        <v>4845</v>
      </c>
      <c r="D5101" s="2003" t="s">
        <v>24</v>
      </c>
      <c r="E5101" s="2005">
        <f t="shared" si="158"/>
        <v>45.54</v>
      </c>
      <c r="F5101" s="2078">
        <f t="shared" si="159"/>
        <v>72919</v>
      </c>
      <c r="G5101" s="1529"/>
      <c r="H5101" s="2005">
        <v>45.24</v>
      </c>
      <c r="I5101" s="2005">
        <v>45.54</v>
      </c>
      <c r="J5101" s="1992"/>
    </row>
    <row r="5102" spans="2:10" ht="30">
      <c r="B5102" s="1734">
        <v>72922</v>
      </c>
      <c r="C5102" s="1994" t="s">
        <v>1082</v>
      </c>
      <c r="D5102" s="1993" t="s">
        <v>24</v>
      </c>
      <c r="E5102" s="2002">
        <f t="shared" si="158"/>
        <v>62.88</v>
      </c>
      <c r="F5102" s="2078">
        <f t="shared" si="159"/>
        <v>72922</v>
      </c>
      <c r="G5102" s="1529"/>
      <c r="H5102" s="2002">
        <v>62.58</v>
      </c>
      <c r="I5102" s="2002">
        <v>62.88</v>
      </c>
      <c r="J5102" s="1992"/>
    </row>
    <row r="5103" spans="2:10" ht="30">
      <c r="B5103" s="1733">
        <v>72923</v>
      </c>
      <c r="C5103" s="2004" t="s">
        <v>4846</v>
      </c>
      <c r="D5103" s="2003" t="s">
        <v>24</v>
      </c>
      <c r="E5103" s="2005">
        <f t="shared" si="158"/>
        <v>66.7</v>
      </c>
      <c r="F5103" s="2078">
        <f t="shared" si="159"/>
        <v>72923</v>
      </c>
      <c r="G5103" s="1529"/>
      <c r="H5103" s="2005">
        <v>66.47</v>
      </c>
      <c r="I5103" s="2005">
        <v>66.7</v>
      </c>
      <c r="J5103" s="1992"/>
    </row>
    <row r="5104" spans="2:10" ht="30">
      <c r="B5104" s="1734">
        <v>72924</v>
      </c>
      <c r="C5104" s="1994" t="s">
        <v>4847</v>
      </c>
      <c r="D5104" s="1993" t="s">
        <v>24</v>
      </c>
      <c r="E5104" s="2002">
        <f t="shared" si="158"/>
        <v>57.07</v>
      </c>
      <c r="F5104" s="2078">
        <f t="shared" si="159"/>
        <v>72924</v>
      </c>
      <c r="G5104" s="1529"/>
      <c r="H5104" s="2002">
        <v>56.83</v>
      </c>
      <c r="I5104" s="2002">
        <v>57.07</v>
      </c>
      <c r="J5104" s="1992"/>
    </row>
    <row r="5105" spans="2:10">
      <c r="B5105" s="1733">
        <v>72961</v>
      </c>
      <c r="C5105" s="2004" t="s">
        <v>1083</v>
      </c>
      <c r="D5105" s="2003" t="s">
        <v>0</v>
      </c>
      <c r="E5105" s="2005">
        <f t="shared" si="158"/>
        <v>1.25</v>
      </c>
      <c r="F5105" s="2078">
        <f t="shared" si="159"/>
        <v>72961</v>
      </c>
      <c r="G5105" s="1529"/>
      <c r="H5105" s="2005">
        <v>1.23</v>
      </c>
      <c r="I5105" s="2005">
        <v>1.25</v>
      </c>
      <c r="J5105" s="1992"/>
    </row>
    <row r="5106" spans="2:10" ht="30">
      <c r="B5106" s="1734">
        <v>96387</v>
      </c>
      <c r="C5106" s="1994" t="s">
        <v>6621</v>
      </c>
      <c r="D5106" s="1993" t="s">
        <v>24</v>
      </c>
      <c r="E5106" s="2002">
        <f t="shared" si="158"/>
        <v>6.38</v>
      </c>
      <c r="F5106" s="2078">
        <f t="shared" si="159"/>
        <v>96387</v>
      </c>
      <c r="G5106" s="1529"/>
      <c r="H5106" s="2002">
        <v>6.16</v>
      </c>
      <c r="I5106" s="2002">
        <v>6.38</v>
      </c>
      <c r="J5106" s="1992"/>
    </row>
    <row r="5107" spans="2:10" ht="30">
      <c r="B5107" s="1733">
        <v>96388</v>
      </c>
      <c r="C5107" s="2004" t="s">
        <v>6622</v>
      </c>
      <c r="D5107" s="2003" t="s">
        <v>24</v>
      </c>
      <c r="E5107" s="2005">
        <f t="shared" si="158"/>
        <v>6.11</v>
      </c>
      <c r="F5107" s="2078">
        <f t="shared" si="159"/>
        <v>96388</v>
      </c>
      <c r="G5107" s="1529"/>
      <c r="H5107" s="2005">
        <v>5.91</v>
      </c>
      <c r="I5107" s="2005">
        <v>6.11</v>
      </c>
      <c r="J5107" s="1992"/>
    </row>
    <row r="5108" spans="2:10" ht="30">
      <c r="B5108" s="1734">
        <v>96389</v>
      </c>
      <c r="C5108" s="1994" t="s">
        <v>6623</v>
      </c>
      <c r="D5108" s="1993" t="s">
        <v>24</v>
      </c>
      <c r="E5108" s="2002">
        <f t="shared" si="158"/>
        <v>32.61</v>
      </c>
      <c r="F5108" s="2078">
        <f t="shared" si="159"/>
        <v>96389</v>
      </c>
      <c r="G5108" s="1529"/>
      <c r="H5108" s="2002">
        <v>32.24</v>
      </c>
      <c r="I5108" s="2002">
        <v>32.61</v>
      </c>
      <c r="J5108" s="1992"/>
    </row>
    <row r="5109" spans="2:10" ht="30">
      <c r="B5109" s="1733">
        <v>96390</v>
      </c>
      <c r="C5109" s="2004" t="s">
        <v>6624</v>
      </c>
      <c r="D5109" s="2003" t="s">
        <v>24</v>
      </c>
      <c r="E5109" s="2005">
        <f t="shared" si="158"/>
        <v>55.57</v>
      </c>
      <c r="F5109" s="2078">
        <f t="shared" si="159"/>
        <v>96390</v>
      </c>
      <c r="G5109" s="1529"/>
      <c r="H5109" s="2005">
        <v>55.21</v>
      </c>
      <c r="I5109" s="2005">
        <v>55.57</v>
      </c>
      <c r="J5109" s="1992"/>
    </row>
    <row r="5110" spans="2:10" ht="30">
      <c r="B5110" s="1734">
        <v>96391</v>
      </c>
      <c r="C5110" s="1994" t="s">
        <v>6625</v>
      </c>
      <c r="D5110" s="1993" t="s">
        <v>24</v>
      </c>
      <c r="E5110" s="2002">
        <f t="shared" si="158"/>
        <v>78.13</v>
      </c>
      <c r="F5110" s="2078">
        <f t="shared" si="159"/>
        <v>96391</v>
      </c>
      <c r="G5110" s="1529"/>
      <c r="H5110" s="2002">
        <v>77.72</v>
      </c>
      <c r="I5110" s="2002">
        <v>78.13</v>
      </c>
      <c r="J5110" s="1992"/>
    </row>
    <row r="5111" spans="2:10" ht="30">
      <c r="B5111" s="1733">
        <v>96392</v>
      </c>
      <c r="C5111" s="2004" t="s">
        <v>6626</v>
      </c>
      <c r="D5111" s="2003" t="s">
        <v>24</v>
      </c>
      <c r="E5111" s="2005">
        <f t="shared" si="158"/>
        <v>104.83</v>
      </c>
      <c r="F5111" s="2078">
        <f t="shared" si="159"/>
        <v>96392</v>
      </c>
      <c r="G5111" s="1529"/>
      <c r="H5111" s="2005">
        <v>104.41</v>
      </c>
      <c r="I5111" s="2005">
        <v>104.83</v>
      </c>
      <c r="J5111" s="1992"/>
    </row>
    <row r="5112" spans="2:10" ht="30">
      <c r="B5112" s="1734">
        <v>96396</v>
      </c>
      <c r="C5112" s="1994" t="s">
        <v>6627</v>
      </c>
      <c r="D5112" s="1993" t="s">
        <v>24</v>
      </c>
      <c r="E5112" s="2002">
        <f t="shared" si="158"/>
        <v>114.18</v>
      </c>
      <c r="F5112" s="2078">
        <f t="shared" si="159"/>
        <v>96396</v>
      </c>
      <c r="G5112" s="1529"/>
      <c r="H5112" s="2002">
        <v>113.83</v>
      </c>
      <c r="I5112" s="2002">
        <v>114.18</v>
      </c>
      <c r="J5112" s="1992"/>
    </row>
    <row r="5113" spans="2:10" ht="30">
      <c r="B5113" s="1733">
        <v>96397</v>
      </c>
      <c r="C5113" s="2004" t="s">
        <v>6628</v>
      </c>
      <c r="D5113" s="2003" t="s">
        <v>24</v>
      </c>
      <c r="E5113" s="2005">
        <f t="shared" si="158"/>
        <v>155.52000000000001</v>
      </c>
      <c r="F5113" s="2078">
        <f t="shared" si="159"/>
        <v>96397</v>
      </c>
      <c r="G5113" s="1529"/>
      <c r="H5113" s="2005">
        <v>155.15</v>
      </c>
      <c r="I5113" s="2005">
        <v>155.52000000000001</v>
      </c>
      <c r="J5113" s="1992"/>
    </row>
    <row r="5114" spans="2:10" ht="30">
      <c r="B5114" s="1734">
        <v>96398</v>
      </c>
      <c r="C5114" s="1994" t="s">
        <v>6629</v>
      </c>
      <c r="D5114" s="1993" t="s">
        <v>24</v>
      </c>
      <c r="E5114" s="2002">
        <f t="shared" si="158"/>
        <v>171.99</v>
      </c>
      <c r="F5114" s="2078">
        <f t="shared" si="159"/>
        <v>96398</v>
      </c>
      <c r="G5114" s="1529"/>
      <c r="H5114" s="2002">
        <v>171.67</v>
      </c>
      <c r="I5114" s="2002">
        <v>171.99</v>
      </c>
      <c r="J5114" s="1992"/>
    </row>
    <row r="5115" spans="2:10" ht="30">
      <c r="B5115" s="1733">
        <v>96399</v>
      </c>
      <c r="C5115" s="2004" t="s">
        <v>6630</v>
      </c>
      <c r="D5115" s="2003" t="s">
        <v>24</v>
      </c>
      <c r="E5115" s="2005">
        <f t="shared" si="158"/>
        <v>94.21</v>
      </c>
      <c r="F5115" s="2078">
        <f t="shared" si="159"/>
        <v>96399</v>
      </c>
      <c r="G5115" s="1529"/>
      <c r="H5115" s="2005">
        <v>93.95</v>
      </c>
      <c r="I5115" s="2005">
        <v>94.21</v>
      </c>
      <c r="J5115" s="1992"/>
    </row>
    <row r="5116" spans="2:10" ht="30">
      <c r="B5116" s="1734">
        <v>96400</v>
      </c>
      <c r="C5116" s="1994" t="s">
        <v>6631</v>
      </c>
      <c r="D5116" s="1993" t="s">
        <v>24</v>
      </c>
      <c r="E5116" s="2002">
        <f t="shared" si="158"/>
        <v>103</v>
      </c>
      <c r="F5116" s="2078">
        <f t="shared" si="159"/>
        <v>96400</v>
      </c>
      <c r="G5116" s="1529"/>
      <c r="H5116" s="2002">
        <v>102.68</v>
      </c>
      <c r="I5116" s="2002">
        <v>103</v>
      </c>
      <c r="J5116" s="1992"/>
    </row>
    <row r="5117" spans="2:10">
      <c r="B5117" s="1733">
        <v>96401</v>
      </c>
      <c r="C5117" s="2004" t="s">
        <v>6632</v>
      </c>
      <c r="D5117" s="2003" t="s">
        <v>0</v>
      </c>
      <c r="E5117" s="2005">
        <f t="shared" si="158"/>
        <v>6</v>
      </c>
      <c r="F5117" s="2078">
        <f t="shared" si="159"/>
        <v>96401</v>
      </c>
      <c r="G5117" s="1529"/>
      <c r="H5117" s="2005">
        <v>5.98</v>
      </c>
      <c r="I5117" s="2005">
        <v>6</v>
      </c>
      <c r="J5117" s="1992"/>
    </row>
    <row r="5118" spans="2:10">
      <c r="B5118" s="1734">
        <v>96402</v>
      </c>
      <c r="C5118" s="1994" t="s">
        <v>6633</v>
      </c>
      <c r="D5118" s="1993" t="s">
        <v>0</v>
      </c>
      <c r="E5118" s="2002">
        <f t="shared" si="158"/>
        <v>3.36</v>
      </c>
      <c r="F5118" s="2078">
        <f t="shared" si="159"/>
        <v>96402</v>
      </c>
      <c r="G5118" s="1529"/>
      <c r="H5118" s="2002">
        <v>3.35</v>
      </c>
      <c r="I5118" s="2002">
        <v>3.36</v>
      </c>
      <c r="J5118" s="1992"/>
    </row>
    <row r="5119" spans="2:10" ht="30">
      <c r="B5119" s="1733">
        <v>72799</v>
      </c>
      <c r="C5119" s="2004" t="s">
        <v>4848</v>
      </c>
      <c r="D5119" s="2003" t="s">
        <v>0</v>
      </c>
      <c r="E5119" s="2005">
        <f t="shared" si="158"/>
        <v>75.16</v>
      </c>
      <c r="F5119" s="2078">
        <f t="shared" si="159"/>
        <v>72799</v>
      </c>
      <c r="G5119" s="1529"/>
      <c r="H5119" s="2005">
        <v>72.989999999999995</v>
      </c>
      <c r="I5119" s="2005">
        <v>75.16</v>
      </c>
      <c r="J5119" s="1992"/>
    </row>
    <row r="5120" spans="2:10">
      <c r="B5120" s="1734">
        <v>72942</v>
      </c>
      <c r="C5120" s="1994" t="s">
        <v>390</v>
      </c>
      <c r="D5120" s="1993" t="s">
        <v>0</v>
      </c>
      <c r="E5120" s="2002">
        <f t="shared" si="158"/>
        <v>1.62</v>
      </c>
      <c r="F5120" s="2078">
        <f t="shared" si="159"/>
        <v>72942</v>
      </c>
      <c r="G5120" s="1529"/>
      <c r="H5120" s="2002">
        <v>1.6</v>
      </c>
      <c r="I5120" s="2002">
        <v>1.62</v>
      </c>
      <c r="J5120" s="1992"/>
    </row>
    <row r="5121" spans="2:10">
      <c r="B5121" s="1733">
        <v>72943</v>
      </c>
      <c r="C5121" s="2004" t="s">
        <v>391</v>
      </c>
      <c r="D5121" s="2003" t="s">
        <v>0</v>
      </c>
      <c r="E5121" s="2005">
        <f t="shared" si="158"/>
        <v>1.76</v>
      </c>
      <c r="F5121" s="2078">
        <f t="shared" si="159"/>
        <v>72943</v>
      </c>
      <c r="G5121" s="1529"/>
      <c r="H5121" s="2005">
        <v>1.74</v>
      </c>
      <c r="I5121" s="2005">
        <v>1.76</v>
      </c>
      <c r="J5121" s="1992"/>
    </row>
    <row r="5122" spans="2:10">
      <c r="B5122" s="1734">
        <v>72972</v>
      </c>
      <c r="C5122" s="1994" t="s">
        <v>392</v>
      </c>
      <c r="D5122" s="1993" t="s">
        <v>0</v>
      </c>
      <c r="E5122" s="2002">
        <f t="shared" si="158"/>
        <v>0.83</v>
      </c>
      <c r="F5122" s="2078">
        <f t="shared" si="159"/>
        <v>72972</v>
      </c>
      <c r="G5122" s="1529"/>
      <c r="H5122" s="2002">
        <v>0.75</v>
      </c>
      <c r="I5122" s="2002">
        <v>0.83</v>
      </c>
      <c r="J5122" s="1992"/>
    </row>
    <row r="5123" spans="2:10">
      <c r="B5123" s="1733">
        <v>72973</v>
      </c>
      <c r="C5123" s="2004" t="s">
        <v>1084</v>
      </c>
      <c r="D5123" s="2003" t="s">
        <v>28</v>
      </c>
      <c r="E5123" s="2005">
        <f t="shared" ref="E5123:E5186" si="160">IF($K$2=$H$1,H5123,I5123)</f>
        <v>1.57</v>
      </c>
      <c r="F5123" s="2078">
        <f t="shared" ref="F5123:F5186" si="161">IF(LEN($B5123)=7,CONCATENATE(MID($B5123,1,6),"00",RIGHT($B5123,1)),IF(LEN($B5123)=8,CONCATENATE(MID($B5123,1,6),"0",RIGHT($B5123,2)),$B5123))</f>
        <v>72973</v>
      </c>
      <c r="G5123" s="1529"/>
      <c r="H5123" s="2005">
        <v>1.42</v>
      </c>
      <c r="I5123" s="2005">
        <v>1.57</v>
      </c>
      <c r="J5123" s="1992"/>
    </row>
    <row r="5124" spans="2:10">
      <c r="B5124" s="1734">
        <v>72974</v>
      </c>
      <c r="C5124" s="1994" t="s">
        <v>393</v>
      </c>
      <c r="D5124" s="1993" t="s">
        <v>0</v>
      </c>
      <c r="E5124" s="2002">
        <f t="shared" si="160"/>
        <v>5.24</v>
      </c>
      <c r="F5124" s="2078">
        <f t="shared" si="161"/>
        <v>72974</v>
      </c>
      <c r="G5124" s="1529"/>
      <c r="H5124" s="2002">
        <v>4.74</v>
      </c>
      <c r="I5124" s="2002">
        <v>5.24</v>
      </c>
      <c r="J5124" s="1992"/>
    </row>
    <row r="5125" spans="2:10">
      <c r="B5125" s="1733">
        <v>72975</v>
      </c>
      <c r="C5125" s="2004" t="s">
        <v>394</v>
      </c>
      <c r="D5125" s="2003" t="s">
        <v>0</v>
      </c>
      <c r="E5125" s="2005">
        <f t="shared" si="160"/>
        <v>0.59</v>
      </c>
      <c r="F5125" s="2078">
        <f t="shared" si="161"/>
        <v>72975</v>
      </c>
      <c r="G5125" s="1529"/>
      <c r="H5125" s="2005">
        <v>0.53</v>
      </c>
      <c r="I5125" s="2005">
        <v>0.59</v>
      </c>
      <c r="J5125" s="1992"/>
    </row>
    <row r="5126" spans="2:10" ht="30">
      <c r="B5126" s="1734">
        <v>72978</v>
      </c>
      <c r="C5126" s="1994" t="s">
        <v>4849</v>
      </c>
      <c r="D5126" s="1993" t="s">
        <v>28</v>
      </c>
      <c r="E5126" s="2002">
        <f t="shared" si="160"/>
        <v>5.24</v>
      </c>
      <c r="F5126" s="2078">
        <f t="shared" si="161"/>
        <v>72978</v>
      </c>
      <c r="G5126" s="1529"/>
      <c r="H5126" s="2002">
        <v>4.74</v>
      </c>
      <c r="I5126" s="2002">
        <v>5.24</v>
      </c>
      <c r="J5126" s="1992"/>
    </row>
    <row r="5127" spans="2:10" ht="30">
      <c r="B5127" s="1733">
        <v>72979</v>
      </c>
      <c r="C5127" s="2004" t="s">
        <v>4850</v>
      </c>
      <c r="D5127" s="2003" t="s">
        <v>0</v>
      </c>
      <c r="E5127" s="2005">
        <f t="shared" si="160"/>
        <v>10.02</v>
      </c>
      <c r="F5127" s="2078">
        <f t="shared" si="161"/>
        <v>72979</v>
      </c>
      <c r="G5127" s="1529"/>
      <c r="H5127" s="2005">
        <v>9.06</v>
      </c>
      <c r="I5127" s="2005">
        <v>10.02</v>
      </c>
      <c r="J5127" s="1992"/>
    </row>
    <row r="5128" spans="2:10" ht="30">
      <c r="B5128" s="1734" t="s">
        <v>5885</v>
      </c>
      <c r="C5128" s="1994" t="s">
        <v>1085</v>
      </c>
      <c r="D5128" s="1993" t="s">
        <v>0</v>
      </c>
      <c r="E5128" s="2002">
        <f t="shared" si="160"/>
        <v>4.0599999999999996</v>
      </c>
      <c r="F5128" s="2078" t="str">
        <f t="shared" si="161"/>
        <v>73760/001</v>
      </c>
      <c r="G5128" s="1529"/>
      <c r="H5128" s="2002">
        <v>4.0599999999999996</v>
      </c>
      <c r="I5128" s="2002">
        <v>4.0599999999999996</v>
      </c>
      <c r="J5128" s="1992"/>
    </row>
    <row r="5129" spans="2:10">
      <c r="B5129" s="1733" t="s">
        <v>5886</v>
      </c>
      <c r="C5129" s="2004" t="s">
        <v>4851</v>
      </c>
      <c r="D5129" s="2003" t="s">
        <v>24</v>
      </c>
      <c r="E5129" s="2005">
        <f t="shared" si="160"/>
        <v>775.78</v>
      </c>
      <c r="F5129" s="2078" t="str">
        <f t="shared" si="161"/>
        <v>73849/001</v>
      </c>
      <c r="G5129" s="1529"/>
      <c r="H5129" s="2005">
        <v>772.91</v>
      </c>
      <c r="I5129" s="2005">
        <v>775.78</v>
      </c>
      <c r="J5129" s="1992"/>
    </row>
    <row r="5130" spans="2:10">
      <c r="B5130" s="1734" t="s">
        <v>5887</v>
      </c>
      <c r="C5130" s="1994" t="s">
        <v>4852</v>
      </c>
      <c r="D5130" s="1993" t="s">
        <v>24</v>
      </c>
      <c r="E5130" s="2002">
        <f t="shared" si="160"/>
        <v>573.63</v>
      </c>
      <c r="F5130" s="2078" t="str">
        <f t="shared" si="161"/>
        <v>73849/002</v>
      </c>
      <c r="G5130" s="1529"/>
      <c r="H5130" s="2002">
        <v>570.95000000000005</v>
      </c>
      <c r="I5130" s="2002">
        <v>573.63</v>
      </c>
      <c r="J5130" s="1992"/>
    </row>
    <row r="5131" spans="2:10">
      <c r="B5131" s="1733">
        <v>92391</v>
      </c>
      <c r="C5131" s="2004" t="s">
        <v>1086</v>
      </c>
      <c r="D5131" s="2003" t="s">
        <v>0</v>
      </c>
      <c r="E5131" s="2005">
        <f t="shared" si="160"/>
        <v>62.03</v>
      </c>
      <c r="F5131" s="2078">
        <f t="shared" si="161"/>
        <v>92391</v>
      </c>
      <c r="G5131" s="1529"/>
      <c r="H5131" s="2005">
        <v>61.69</v>
      </c>
      <c r="I5131" s="2005">
        <v>62.03</v>
      </c>
      <c r="J5131" s="1992"/>
    </row>
    <row r="5132" spans="2:10">
      <c r="B5132" s="1734">
        <v>92392</v>
      </c>
      <c r="C5132" s="1994" t="s">
        <v>1087</v>
      </c>
      <c r="D5132" s="1993" t="s">
        <v>0</v>
      </c>
      <c r="E5132" s="2002">
        <f t="shared" si="160"/>
        <v>65.12</v>
      </c>
      <c r="F5132" s="2078">
        <f t="shared" si="161"/>
        <v>92392</v>
      </c>
      <c r="G5132" s="1529"/>
      <c r="H5132" s="2002">
        <v>64.739999999999995</v>
      </c>
      <c r="I5132" s="2002">
        <v>65.12</v>
      </c>
      <c r="J5132" s="1992"/>
    </row>
    <row r="5133" spans="2:10">
      <c r="B5133" s="1733">
        <v>92393</v>
      </c>
      <c r="C5133" s="2004" t="s">
        <v>1088</v>
      </c>
      <c r="D5133" s="2003" t="s">
        <v>0</v>
      </c>
      <c r="E5133" s="2005">
        <f t="shared" si="160"/>
        <v>55.41</v>
      </c>
      <c r="F5133" s="2078">
        <f t="shared" si="161"/>
        <v>92393</v>
      </c>
      <c r="G5133" s="1529"/>
      <c r="H5133" s="2005">
        <v>54.97</v>
      </c>
      <c r="I5133" s="2005">
        <v>55.41</v>
      </c>
      <c r="J5133" s="1992"/>
    </row>
    <row r="5134" spans="2:10">
      <c r="B5134" s="1734">
        <v>92394</v>
      </c>
      <c r="C5134" s="1994" t="s">
        <v>1089</v>
      </c>
      <c r="D5134" s="1993" t="s">
        <v>0</v>
      </c>
      <c r="E5134" s="2002">
        <f t="shared" si="160"/>
        <v>59.54</v>
      </c>
      <c r="F5134" s="2078">
        <f t="shared" si="161"/>
        <v>92394</v>
      </c>
      <c r="G5134" s="1529"/>
      <c r="H5134" s="2002">
        <v>58.89</v>
      </c>
      <c r="I5134" s="2002">
        <v>59.54</v>
      </c>
      <c r="J5134" s="1992"/>
    </row>
    <row r="5135" spans="2:10">
      <c r="B5135" s="1733">
        <v>92395</v>
      </c>
      <c r="C5135" s="2004" t="s">
        <v>1090</v>
      </c>
      <c r="D5135" s="2003" t="s">
        <v>0</v>
      </c>
      <c r="E5135" s="2005">
        <f t="shared" si="160"/>
        <v>75.52</v>
      </c>
      <c r="F5135" s="2078">
        <f t="shared" si="161"/>
        <v>92395</v>
      </c>
      <c r="G5135" s="1529"/>
      <c r="H5135" s="2005">
        <v>74.55</v>
      </c>
      <c r="I5135" s="2005">
        <v>75.52</v>
      </c>
      <c r="J5135" s="1992"/>
    </row>
    <row r="5136" spans="2:10" ht="30">
      <c r="B5136" s="1734">
        <v>92396</v>
      </c>
      <c r="C5136" s="1994" t="s">
        <v>4853</v>
      </c>
      <c r="D5136" s="1993" t="s">
        <v>0</v>
      </c>
      <c r="E5136" s="2002">
        <f t="shared" si="160"/>
        <v>65.66</v>
      </c>
      <c r="F5136" s="2078">
        <f t="shared" si="161"/>
        <v>92396</v>
      </c>
      <c r="G5136" s="1529"/>
      <c r="H5136" s="2002">
        <v>64.27</v>
      </c>
      <c r="I5136" s="2002">
        <v>65.66</v>
      </c>
      <c r="J5136" s="1992"/>
    </row>
    <row r="5137" spans="2:10" ht="30">
      <c r="B5137" s="1733">
        <v>92397</v>
      </c>
      <c r="C5137" s="2004" t="s">
        <v>4854</v>
      </c>
      <c r="D5137" s="2003" t="s">
        <v>0</v>
      </c>
      <c r="E5137" s="2005">
        <f t="shared" si="160"/>
        <v>54.62</v>
      </c>
      <c r="F5137" s="2078">
        <f t="shared" si="161"/>
        <v>92397</v>
      </c>
      <c r="G5137" s="1529"/>
      <c r="H5137" s="2005">
        <v>54.06</v>
      </c>
      <c r="I5137" s="2005">
        <v>54.62</v>
      </c>
      <c r="J5137" s="1992"/>
    </row>
    <row r="5138" spans="2:10" ht="30">
      <c r="B5138" s="1734">
        <v>92398</v>
      </c>
      <c r="C5138" s="1994" t="s">
        <v>4855</v>
      </c>
      <c r="D5138" s="1993" t="s">
        <v>0</v>
      </c>
      <c r="E5138" s="2002">
        <f t="shared" si="160"/>
        <v>63.94</v>
      </c>
      <c r="F5138" s="2078">
        <f t="shared" si="161"/>
        <v>92398</v>
      </c>
      <c r="G5138" s="1529"/>
      <c r="H5138" s="2002">
        <v>63.06</v>
      </c>
      <c r="I5138" s="2002">
        <v>63.94</v>
      </c>
      <c r="J5138" s="1992"/>
    </row>
    <row r="5139" spans="2:10">
      <c r="B5139" s="1733">
        <v>92399</v>
      </c>
      <c r="C5139" s="2004" t="s">
        <v>1309</v>
      </c>
      <c r="D5139" s="2003" t="s">
        <v>0</v>
      </c>
      <c r="E5139" s="2005">
        <f t="shared" si="160"/>
        <v>65.180000000000007</v>
      </c>
      <c r="F5139" s="2078">
        <f t="shared" si="161"/>
        <v>92399</v>
      </c>
      <c r="G5139" s="1529"/>
      <c r="H5139" s="2005">
        <v>64.23</v>
      </c>
      <c r="I5139" s="2005">
        <v>65.180000000000007</v>
      </c>
      <c r="J5139" s="1992"/>
    </row>
    <row r="5140" spans="2:10" ht="30">
      <c r="B5140" s="1734">
        <v>92400</v>
      </c>
      <c r="C5140" s="1994" t="s">
        <v>4856</v>
      </c>
      <c r="D5140" s="1993" t="s">
        <v>0</v>
      </c>
      <c r="E5140" s="2002">
        <f t="shared" si="160"/>
        <v>75.31</v>
      </c>
      <c r="F5140" s="2078">
        <f t="shared" si="161"/>
        <v>92400</v>
      </c>
      <c r="G5140" s="1529"/>
      <c r="H5140" s="2002">
        <v>74.099999999999994</v>
      </c>
      <c r="I5140" s="2002">
        <v>75.31</v>
      </c>
      <c r="J5140" s="1992"/>
    </row>
    <row r="5141" spans="2:10">
      <c r="B5141" s="1733">
        <v>92401</v>
      </c>
      <c r="C5141" s="2004" t="s">
        <v>1091</v>
      </c>
      <c r="D5141" s="2003" t="s">
        <v>0</v>
      </c>
      <c r="E5141" s="2005">
        <f t="shared" si="160"/>
        <v>76.61</v>
      </c>
      <c r="F5141" s="2078">
        <f t="shared" si="161"/>
        <v>92401</v>
      </c>
      <c r="G5141" s="1529"/>
      <c r="H5141" s="2005">
        <v>75.34</v>
      </c>
      <c r="I5141" s="2005">
        <v>76.61</v>
      </c>
      <c r="J5141" s="1992"/>
    </row>
    <row r="5142" spans="2:10">
      <c r="B5142" s="1734">
        <v>92402</v>
      </c>
      <c r="C5142" s="1994" t="s">
        <v>4857</v>
      </c>
      <c r="D5142" s="1993" t="s">
        <v>0</v>
      </c>
      <c r="E5142" s="2002">
        <f t="shared" si="160"/>
        <v>65.09</v>
      </c>
      <c r="F5142" s="2078">
        <f t="shared" si="161"/>
        <v>92402</v>
      </c>
      <c r="G5142" s="1529"/>
      <c r="H5142" s="2002">
        <v>63.56</v>
      </c>
      <c r="I5142" s="2002">
        <v>65.09</v>
      </c>
      <c r="J5142" s="1992"/>
    </row>
    <row r="5143" spans="2:10" ht="30">
      <c r="B5143" s="1733">
        <v>92403</v>
      </c>
      <c r="C5143" s="2004" t="s">
        <v>4858</v>
      </c>
      <c r="D5143" s="2003" t="s">
        <v>0</v>
      </c>
      <c r="E5143" s="2005">
        <f t="shared" si="160"/>
        <v>54.02</v>
      </c>
      <c r="F5143" s="2078">
        <f t="shared" si="161"/>
        <v>92403</v>
      </c>
      <c r="G5143" s="1529"/>
      <c r="H5143" s="2005">
        <v>53.32</v>
      </c>
      <c r="I5143" s="2005">
        <v>54.02</v>
      </c>
      <c r="J5143" s="1992"/>
    </row>
    <row r="5144" spans="2:10" ht="30">
      <c r="B5144" s="1734">
        <v>92404</v>
      </c>
      <c r="C5144" s="1994" t="s">
        <v>4859</v>
      </c>
      <c r="D5144" s="1993" t="s">
        <v>0</v>
      </c>
      <c r="E5144" s="2002">
        <f t="shared" si="160"/>
        <v>62.74</v>
      </c>
      <c r="F5144" s="2078">
        <f t="shared" si="161"/>
        <v>92404</v>
      </c>
      <c r="G5144" s="1529"/>
      <c r="H5144" s="2002">
        <v>61.73</v>
      </c>
      <c r="I5144" s="2002">
        <v>62.74</v>
      </c>
      <c r="J5144" s="1992"/>
    </row>
    <row r="5145" spans="2:10">
      <c r="B5145" s="1733">
        <v>92405</v>
      </c>
      <c r="C5145" s="2004" t="s">
        <v>4860</v>
      </c>
      <c r="D5145" s="2003" t="s">
        <v>0</v>
      </c>
      <c r="E5145" s="2005">
        <f t="shared" si="160"/>
        <v>63.92</v>
      </c>
      <c r="F5145" s="2078">
        <f t="shared" si="161"/>
        <v>92405</v>
      </c>
      <c r="G5145" s="1529"/>
      <c r="H5145" s="2005">
        <v>62.85</v>
      </c>
      <c r="I5145" s="2005">
        <v>63.92</v>
      </c>
      <c r="J5145" s="1992"/>
    </row>
    <row r="5146" spans="2:10" ht="30">
      <c r="B5146" s="1734">
        <v>92406</v>
      </c>
      <c r="C5146" s="1994" t="s">
        <v>4861</v>
      </c>
      <c r="D5146" s="1993" t="s">
        <v>0</v>
      </c>
      <c r="E5146" s="2002">
        <f t="shared" si="160"/>
        <v>76.760000000000005</v>
      </c>
      <c r="F5146" s="2078">
        <f t="shared" si="161"/>
        <v>92406</v>
      </c>
      <c r="G5146" s="1529"/>
      <c r="H5146" s="2002">
        <v>75.41</v>
      </c>
      <c r="I5146" s="2002">
        <v>76.760000000000005</v>
      </c>
      <c r="J5146" s="1992"/>
    </row>
    <row r="5147" spans="2:10">
      <c r="B5147" s="1733">
        <v>92407</v>
      </c>
      <c r="C5147" s="2004" t="s">
        <v>4862</v>
      </c>
      <c r="D5147" s="2003" t="s">
        <v>0</v>
      </c>
      <c r="E5147" s="2005">
        <f t="shared" si="160"/>
        <v>78.03</v>
      </c>
      <c r="F5147" s="2078">
        <f t="shared" si="161"/>
        <v>92407</v>
      </c>
      <c r="G5147" s="1529"/>
      <c r="H5147" s="2005">
        <v>76.61</v>
      </c>
      <c r="I5147" s="2005">
        <v>78.03</v>
      </c>
      <c r="J5147" s="1992"/>
    </row>
    <row r="5148" spans="2:10">
      <c r="B5148" s="1734">
        <v>93679</v>
      </c>
      <c r="C5148" s="1994" t="s">
        <v>4863</v>
      </c>
      <c r="D5148" s="1993" t="s">
        <v>0</v>
      </c>
      <c r="E5148" s="2002">
        <f t="shared" si="160"/>
        <v>71.77</v>
      </c>
      <c r="F5148" s="2078">
        <f t="shared" si="161"/>
        <v>93679</v>
      </c>
      <c r="G5148" s="1529"/>
      <c r="H5148" s="2002">
        <v>70.38</v>
      </c>
      <c r="I5148" s="2002">
        <v>71.77</v>
      </c>
      <c r="J5148" s="1992"/>
    </row>
    <row r="5149" spans="2:10" ht="30">
      <c r="B5149" s="1733">
        <v>93680</v>
      </c>
      <c r="C5149" s="2004" t="s">
        <v>4864</v>
      </c>
      <c r="D5149" s="2003" t="s">
        <v>0</v>
      </c>
      <c r="E5149" s="2005">
        <f t="shared" si="160"/>
        <v>60.46</v>
      </c>
      <c r="F5149" s="2078">
        <f t="shared" si="161"/>
        <v>93680</v>
      </c>
      <c r="G5149" s="1529"/>
      <c r="H5149" s="2005">
        <v>59.9</v>
      </c>
      <c r="I5149" s="2005">
        <v>60.46</v>
      </c>
      <c r="J5149" s="1992"/>
    </row>
    <row r="5150" spans="2:10" ht="30">
      <c r="B5150" s="1734">
        <v>93681</v>
      </c>
      <c r="C5150" s="1994" t="s">
        <v>4865</v>
      </c>
      <c r="D5150" s="1993" t="s">
        <v>0</v>
      </c>
      <c r="E5150" s="2002">
        <f t="shared" si="160"/>
        <v>72.989999999999995</v>
      </c>
      <c r="F5150" s="2078">
        <f t="shared" si="161"/>
        <v>93681</v>
      </c>
      <c r="G5150" s="1529"/>
      <c r="H5150" s="2002">
        <v>72.11</v>
      </c>
      <c r="I5150" s="2002">
        <v>72.989999999999995</v>
      </c>
      <c r="J5150" s="1992"/>
    </row>
    <row r="5151" spans="2:10">
      <c r="B5151" s="1733">
        <v>93682</v>
      </c>
      <c r="C5151" s="2004" t="s">
        <v>1310</v>
      </c>
      <c r="D5151" s="2003" t="s">
        <v>0</v>
      </c>
      <c r="E5151" s="2005">
        <f t="shared" si="160"/>
        <v>74.319999999999993</v>
      </c>
      <c r="F5151" s="2078">
        <f t="shared" si="161"/>
        <v>93682</v>
      </c>
      <c r="G5151" s="1529"/>
      <c r="H5151" s="2005">
        <v>73.37</v>
      </c>
      <c r="I5151" s="2005">
        <v>74.319999999999993</v>
      </c>
      <c r="J5151" s="1992"/>
    </row>
    <row r="5152" spans="2:10">
      <c r="B5152" s="1734">
        <v>97114</v>
      </c>
      <c r="C5152" s="1994" t="s">
        <v>7179</v>
      </c>
      <c r="D5152" s="1993" t="s">
        <v>28</v>
      </c>
      <c r="E5152" s="2002">
        <f t="shared" si="160"/>
        <v>0.34</v>
      </c>
      <c r="F5152" s="2078">
        <f t="shared" si="161"/>
        <v>97114</v>
      </c>
      <c r="G5152" s="1529"/>
      <c r="H5152" s="2002">
        <v>0.31</v>
      </c>
      <c r="I5152" s="2002">
        <v>0.34</v>
      </c>
      <c r="J5152" s="1992"/>
    </row>
    <row r="5153" spans="2:10">
      <c r="B5153" s="1733">
        <v>97115</v>
      </c>
      <c r="C5153" s="2004" t="s">
        <v>7180</v>
      </c>
      <c r="D5153" s="2003" t="s">
        <v>25</v>
      </c>
      <c r="E5153" s="2005">
        <f t="shared" si="160"/>
        <v>31.1</v>
      </c>
      <c r="F5153" s="2078">
        <f t="shared" si="161"/>
        <v>97115</v>
      </c>
      <c r="G5153" s="1529"/>
      <c r="H5153" s="2005">
        <v>30.21</v>
      </c>
      <c r="I5153" s="2005">
        <v>31.1</v>
      </c>
      <c r="J5153" s="1992"/>
    </row>
    <row r="5154" spans="2:10" ht="30">
      <c r="B5154" s="1734">
        <v>97120</v>
      </c>
      <c r="C5154" s="1994" t="s">
        <v>7181</v>
      </c>
      <c r="D5154" s="1993" t="s">
        <v>25</v>
      </c>
      <c r="E5154" s="2002">
        <f t="shared" si="160"/>
        <v>6.42</v>
      </c>
      <c r="F5154" s="2078">
        <f t="shared" si="161"/>
        <v>97120</v>
      </c>
      <c r="G5154" s="1529"/>
      <c r="H5154" s="2002">
        <v>6.27</v>
      </c>
      <c r="I5154" s="2002">
        <v>6.42</v>
      </c>
      <c r="J5154" s="1992"/>
    </row>
    <row r="5155" spans="2:10">
      <c r="B5155" s="1733">
        <v>97802</v>
      </c>
      <c r="C5155" s="2004" t="s">
        <v>7441</v>
      </c>
      <c r="D5155" s="2003" t="s">
        <v>0</v>
      </c>
      <c r="E5155" s="2005">
        <f t="shared" si="160"/>
        <v>3.61</v>
      </c>
      <c r="F5155" s="2078">
        <f t="shared" si="161"/>
        <v>97802</v>
      </c>
      <c r="G5155" s="1529"/>
      <c r="H5155" s="2005">
        <v>3.59</v>
      </c>
      <c r="I5155" s="2005">
        <v>3.61</v>
      </c>
      <c r="J5155" s="1992"/>
    </row>
    <row r="5156" spans="2:10" ht="30">
      <c r="B5156" s="1734">
        <v>97803</v>
      </c>
      <c r="C5156" s="1994" t="s">
        <v>7442</v>
      </c>
      <c r="D5156" s="1993" t="s">
        <v>0</v>
      </c>
      <c r="E5156" s="2002">
        <f t="shared" si="160"/>
        <v>4.33</v>
      </c>
      <c r="F5156" s="2078">
        <f t="shared" si="161"/>
        <v>97803</v>
      </c>
      <c r="G5156" s="1529"/>
      <c r="H5156" s="2002">
        <v>4.3099999999999996</v>
      </c>
      <c r="I5156" s="2002">
        <v>4.33</v>
      </c>
      <c r="J5156" s="1992"/>
    </row>
    <row r="5157" spans="2:10">
      <c r="B5157" s="1733">
        <v>97805</v>
      </c>
      <c r="C5157" s="2004" t="s">
        <v>7443</v>
      </c>
      <c r="D5157" s="2003" t="s">
        <v>0</v>
      </c>
      <c r="E5157" s="2005">
        <f t="shared" si="160"/>
        <v>7.86</v>
      </c>
      <c r="F5157" s="2078">
        <f t="shared" si="161"/>
        <v>97805</v>
      </c>
      <c r="G5157" s="1529"/>
      <c r="H5157" s="2005">
        <v>7.8</v>
      </c>
      <c r="I5157" s="2005">
        <v>7.86</v>
      </c>
      <c r="J5157" s="1992"/>
    </row>
    <row r="5158" spans="2:10" ht="30">
      <c r="B5158" s="1734">
        <v>97806</v>
      </c>
      <c r="C5158" s="1994" t="s">
        <v>7444</v>
      </c>
      <c r="D5158" s="1993" t="s">
        <v>0</v>
      </c>
      <c r="E5158" s="2002">
        <f t="shared" si="160"/>
        <v>9.56</v>
      </c>
      <c r="F5158" s="2078">
        <f t="shared" si="161"/>
        <v>97806</v>
      </c>
      <c r="G5158" s="1529"/>
      <c r="H5158" s="2002">
        <v>9.5</v>
      </c>
      <c r="I5158" s="2002">
        <v>9.56</v>
      </c>
      <c r="J5158" s="1992"/>
    </row>
    <row r="5159" spans="2:10" ht="30">
      <c r="B5159" s="1733">
        <v>97807</v>
      </c>
      <c r="C5159" s="2004" t="s">
        <v>7445</v>
      </c>
      <c r="D5159" s="2003" t="s">
        <v>0</v>
      </c>
      <c r="E5159" s="2005">
        <f t="shared" si="160"/>
        <v>11.11</v>
      </c>
      <c r="F5159" s="2078">
        <f t="shared" si="161"/>
        <v>97807</v>
      </c>
      <c r="G5159" s="1529"/>
      <c r="H5159" s="2005">
        <v>11.06</v>
      </c>
      <c r="I5159" s="2005">
        <v>11.11</v>
      </c>
      <c r="J5159" s="1992"/>
    </row>
    <row r="5160" spans="2:10">
      <c r="B5160" s="1734">
        <v>97809</v>
      </c>
      <c r="C5160" s="1994" t="s">
        <v>7446</v>
      </c>
      <c r="D5160" s="1993" t="s">
        <v>0</v>
      </c>
      <c r="E5160" s="2002">
        <f t="shared" si="160"/>
        <v>14.06</v>
      </c>
      <c r="F5160" s="2078">
        <f t="shared" si="161"/>
        <v>97809</v>
      </c>
      <c r="G5160" s="1529"/>
      <c r="H5160" s="2002">
        <v>13.95</v>
      </c>
      <c r="I5160" s="2002">
        <v>14.06</v>
      </c>
      <c r="J5160" s="1992"/>
    </row>
    <row r="5161" spans="2:10" ht="30">
      <c r="B5161" s="1733">
        <v>97810</v>
      </c>
      <c r="C5161" s="2004" t="s">
        <v>7447</v>
      </c>
      <c r="D5161" s="2003" t="s">
        <v>0</v>
      </c>
      <c r="E5161" s="2005">
        <f t="shared" si="160"/>
        <v>15.76</v>
      </c>
      <c r="F5161" s="2078">
        <f t="shared" si="161"/>
        <v>97810</v>
      </c>
      <c r="G5161" s="1529"/>
      <c r="H5161" s="2005">
        <v>15.65</v>
      </c>
      <c r="I5161" s="2005">
        <v>15.76</v>
      </c>
      <c r="J5161" s="1992"/>
    </row>
    <row r="5162" spans="2:10" ht="30">
      <c r="B5162" s="1734">
        <v>97811</v>
      </c>
      <c r="C5162" s="1994" t="s">
        <v>7448</v>
      </c>
      <c r="D5162" s="1993" t="s">
        <v>0</v>
      </c>
      <c r="E5162" s="2002">
        <f t="shared" si="160"/>
        <v>17.329999999999998</v>
      </c>
      <c r="F5162" s="2078">
        <f t="shared" si="161"/>
        <v>97811</v>
      </c>
      <c r="G5162" s="1529"/>
      <c r="H5162" s="2002">
        <v>17.23</v>
      </c>
      <c r="I5162" s="2002">
        <v>17.329999999999998</v>
      </c>
      <c r="J5162" s="1992"/>
    </row>
    <row r="5163" spans="2:10">
      <c r="B5163" s="1733">
        <v>97813</v>
      </c>
      <c r="C5163" s="2004" t="s">
        <v>7449</v>
      </c>
      <c r="D5163" s="2003" t="s">
        <v>0</v>
      </c>
      <c r="E5163" s="2005">
        <f t="shared" si="160"/>
        <v>3.77</v>
      </c>
      <c r="F5163" s="2078">
        <f t="shared" si="161"/>
        <v>97813</v>
      </c>
      <c r="G5163" s="1529"/>
      <c r="H5163" s="2005">
        <v>3.74</v>
      </c>
      <c r="I5163" s="2005">
        <v>3.77</v>
      </c>
      <c r="J5163" s="1992"/>
    </row>
    <row r="5164" spans="2:10" ht="30">
      <c r="B5164" s="1734">
        <v>97814</v>
      </c>
      <c r="C5164" s="1994" t="s">
        <v>7450</v>
      </c>
      <c r="D5164" s="1993" t="s">
        <v>0</v>
      </c>
      <c r="E5164" s="2002">
        <f t="shared" si="160"/>
        <v>4.49</v>
      </c>
      <c r="F5164" s="2078">
        <f t="shared" si="161"/>
        <v>97814</v>
      </c>
      <c r="G5164" s="1529"/>
      <c r="H5164" s="2002">
        <v>4.46</v>
      </c>
      <c r="I5164" s="2002">
        <v>4.49</v>
      </c>
      <c r="J5164" s="1992"/>
    </row>
    <row r="5165" spans="2:10">
      <c r="B5165" s="1733">
        <v>97816</v>
      </c>
      <c r="C5165" s="2004" t="s">
        <v>7451</v>
      </c>
      <c r="D5165" s="2003" t="s">
        <v>0</v>
      </c>
      <c r="E5165" s="2005">
        <f t="shared" si="160"/>
        <v>8.36</v>
      </c>
      <c r="F5165" s="2078">
        <f t="shared" si="161"/>
        <v>97816</v>
      </c>
      <c r="G5165" s="1529"/>
      <c r="H5165" s="2005">
        <v>8.2799999999999994</v>
      </c>
      <c r="I5165" s="2005">
        <v>8.36</v>
      </c>
      <c r="J5165" s="1992"/>
    </row>
    <row r="5166" spans="2:10" ht="30">
      <c r="B5166" s="1734">
        <v>97817</v>
      </c>
      <c r="C5166" s="1994" t="s">
        <v>7452</v>
      </c>
      <c r="D5166" s="1993" t="s">
        <v>0</v>
      </c>
      <c r="E5166" s="2002">
        <f t="shared" si="160"/>
        <v>10.06</v>
      </c>
      <c r="F5166" s="2078">
        <f t="shared" si="161"/>
        <v>97817</v>
      </c>
      <c r="G5166" s="1529"/>
      <c r="H5166" s="2002">
        <v>9.98</v>
      </c>
      <c r="I5166" s="2002">
        <v>10.06</v>
      </c>
      <c r="J5166" s="1992"/>
    </row>
    <row r="5167" spans="2:10" ht="30">
      <c r="B5167" s="1733">
        <v>97818</v>
      </c>
      <c r="C5167" s="2004" t="s">
        <v>7453</v>
      </c>
      <c r="D5167" s="2003" t="s">
        <v>0</v>
      </c>
      <c r="E5167" s="2005">
        <f t="shared" si="160"/>
        <v>11.8</v>
      </c>
      <c r="F5167" s="2078">
        <f t="shared" si="161"/>
        <v>97818</v>
      </c>
      <c r="G5167" s="1529"/>
      <c r="H5167" s="2005">
        <v>11.71</v>
      </c>
      <c r="I5167" s="2005">
        <v>11.8</v>
      </c>
      <c r="J5167" s="1992"/>
    </row>
    <row r="5168" spans="2:10">
      <c r="B5168" s="1734">
        <v>97820</v>
      </c>
      <c r="C5168" s="1994" t="s">
        <v>7454</v>
      </c>
      <c r="D5168" s="1993" t="s">
        <v>0</v>
      </c>
      <c r="E5168" s="2002">
        <f t="shared" si="160"/>
        <v>15.06</v>
      </c>
      <c r="F5168" s="2078">
        <f t="shared" si="161"/>
        <v>97820</v>
      </c>
      <c r="G5168" s="1529"/>
      <c r="H5168" s="2002">
        <v>14.92</v>
      </c>
      <c r="I5168" s="2002">
        <v>15.06</v>
      </c>
      <c r="J5168" s="1992"/>
    </row>
    <row r="5169" spans="2:10" ht="30">
      <c r="B5169" s="1733">
        <v>97821</v>
      </c>
      <c r="C5169" s="2004" t="s">
        <v>7455</v>
      </c>
      <c r="D5169" s="2003" t="s">
        <v>0</v>
      </c>
      <c r="E5169" s="2005">
        <f t="shared" si="160"/>
        <v>16.760000000000002</v>
      </c>
      <c r="F5169" s="2078">
        <f t="shared" si="161"/>
        <v>97821</v>
      </c>
      <c r="G5169" s="1529"/>
      <c r="H5169" s="2005">
        <v>16.62</v>
      </c>
      <c r="I5169" s="2005">
        <v>16.760000000000002</v>
      </c>
      <c r="J5169" s="1992"/>
    </row>
    <row r="5170" spans="2:10" ht="30">
      <c r="B5170" s="1734">
        <v>97822</v>
      </c>
      <c r="C5170" s="1994" t="s">
        <v>7456</v>
      </c>
      <c r="D5170" s="1993" t="s">
        <v>0</v>
      </c>
      <c r="E5170" s="2002">
        <f t="shared" si="160"/>
        <v>18.5</v>
      </c>
      <c r="F5170" s="2078">
        <f t="shared" si="161"/>
        <v>97822</v>
      </c>
      <c r="G5170" s="1529"/>
      <c r="H5170" s="2002">
        <v>18.37</v>
      </c>
      <c r="I5170" s="2002">
        <v>18.5</v>
      </c>
      <c r="J5170" s="1992"/>
    </row>
    <row r="5171" spans="2:10">
      <c r="B5171" s="1733">
        <v>72947</v>
      </c>
      <c r="C5171" s="2004" t="s">
        <v>4866</v>
      </c>
      <c r="D5171" s="2003" t="s">
        <v>0</v>
      </c>
      <c r="E5171" s="2005">
        <f t="shared" si="160"/>
        <v>26.48</v>
      </c>
      <c r="F5171" s="2078">
        <f t="shared" si="161"/>
        <v>72947</v>
      </c>
      <c r="G5171" s="1529"/>
      <c r="H5171" s="2005">
        <v>26.42</v>
      </c>
      <c r="I5171" s="2005">
        <v>26.48</v>
      </c>
      <c r="J5171" s="1992"/>
    </row>
    <row r="5172" spans="2:10">
      <c r="B5172" s="1734">
        <v>83693</v>
      </c>
      <c r="C5172" s="1994" t="s">
        <v>395</v>
      </c>
      <c r="D5172" s="1993" t="s">
        <v>0</v>
      </c>
      <c r="E5172" s="2002">
        <f t="shared" si="160"/>
        <v>3.22</v>
      </c>
      <c r="F5172" s="2078">
        <f t="shared" si="161"/>
        <v>83693</v>
      </c>
      <c r="G5172" s="1529"/>
      <c r="H5172" s="2002">
        <v>2.91</v>
      </c>
      <c r="I5172" s="2002">
        <v>3.22</v>
      </c>
      <c r="J5172" s="1992"/>
    </row>
    <row r="5173" spans="2:10" ht="30">
      <c r="B5173" s="1733" t="s">
        <v>5888</v>
      </c>
      <c r="C5173" s="2004" t="s">
        <v>4867</v>
      </c>
      <c r="D5173" s="2003" t="s">
        <v>28</v>
      </c>
      <c r="E5173" s="2005">
        <f t="shared" si="160"/>
        <v>489.15</v>
      </c>
      <c r="F5173" s="2078" t="str">
        <f t="shared" si="161"/>
        <v>73770/001</v>
      </c>
      <c r="G5173" s="1529"/>
      <c r="H5173" s="2005">
        <v>472.36</v>
      </c>
      <c r="I5173" s="2005">
        <v>489.15</v>
      </c>
      <c r="J5173" s="1992"/>
    </row>
    <row r="5174" spans="2:10" ht="30">
      <c r="B5174" s="1734" t="s">
        <v>5889</v>
      </c>
      <c r="C5174" s="1994" t="s">
        <v>396</v>
      </c>
      <c r="D5174" s="1993" t="s">
        <v>28</v>
      </c>
      <c r="E5174" s="2002">
        <f t="shared" si="160"/>
        <v>422.71</v>
      </c>
      <c r="F5174" s="2078" t="str">
        <f t="shared" si="161"/>
        <v>73770/002</v>
      </c>
      <c r="G5174" s="1529"/>
      <c r="H5174" s="2002">
        <v>406.98</v>
      </c>
      <c r="I5174" s="2002">
        <v>422.71</v>
      </c>
      <c r="J5174" s="1992"/>
    </row>
    <row r="5175" spans="2:10" ht="30">
      <c r="B5175" s="1733" t="s">
        <v>5890</v>
      </c>
      <c r="C5175" s="2004" t="s">
        <v>4868</v>
      </c>
      <c r="D5175" s="2003" t="s">
        <v>0</v>
      </c>
      <c r="E5175" s="2005">
        <f t="shared" si="160"/>
        <v>5.18</v>
      </c>
      <c r="F5175" s="2078" t="str">
        <f t="shared" si="161"/>
        <v>83696/001</v>
      </c>
      <c r="G5175" s="1529"/>
      <c r="H5175" s="2005">
        <v>4.7300000000000004</v>
      </c>
      <c r="I5175" s="2005">
        <v>5.18</v>
      </c>
      <c r="J5175" s="1992"/>
    </row>
    <row r="5176" spans="2:10">
      <c r="B5176" s="1734">
        <v>72962</v>
      </c>
      <c r="C5176" s="1994" t="s">
        <v>1092</v>
      </c>
      <c r="D5176" s="1993" t="s">
        <v>374</v>
      </c>
      <c r="E5176" s="2002">
        <f t="shared" si="160"/>
        <v>282.13</v>
      </c>
      <c r="F5176" s="2078">
        <f t="shared" si="161"/>
        <v>72962</v>
      </c>
      <c r="G5176" s="1529"/>
      <c r="H5176" s="2002">
        <v>281.86</v>
      </c>
      <c r="I5176" s="2002">
        <v>282.13</v>
      </c>
      <c r="J5176" s="1992"/>
    </row>
    <row r="5177" spans="2:10">
      <c r="B5177" s="1733">
        <v>72963</v>
      </c>
      <c r="C5177" s="2004" t="s">
        <v>397</v>
      </c>
      <c r="D5177" s="2003" t="s">
        <v>374</v>
      </c>
      <c r="E5177" s="2005">
        <f t="shared" si="160"/>
        <v>235.55</v>
      </c>
      <c r="F5177" s="2078">
        <f t="shared" si="161"/>
        <v>72963</v>
      </c>
      <c r="G5177" s="1529"/>
      <c r="H5177" s="2005">
        <v>235.29</v>
      </c>
      <c r="I5177" s="2005">
        <v>235.55</v>
      </c>
      <c r="J5177" s="1992"/>
    </row>
    <row r="5178" spans="2:10" ht="30">
      <c r="B5178" s="1734">
        <v>95990</v>
      </c>
      <c r="C5178" s="1994" t="s">
        <v>7312</v>
      </c>
      <c r="D5178" s="1993" t="s">
        <v>24</v>
      </c>
      <c r="E5178" s="2002">
        <f t="shared" si="160"/>
        <v>767.68</v>
      </c>
      <c r="F5178" s="2078">
        <f t="shared" si="161"/>
        <v>95990</v>
      </c>
      <c r="G5178" s="1529"/>
      <c r="H5178" s="2002">
        <v>763.21</v>
      </c>
      <c r="I5178" s="2002">
        <v>767.68</v>
      </c>
      <c r="J5178" s="1992"/>
    </row>
    <row r="5179" spans="2:10" ht="30">
      <c r="B5179" s="1733">
        <v>95992</v>
      </c>
      <c r="C5179" s="2004" t="s">
        <v>7313</v>
      </c>
      <c r="D5179" s="2003" t="s">
        <v>24</v>
      </c>
      <c r="E5179" s="2005">
        <f t="shared" si="160"/>
        <v>711.85</v>
      </c>
      <c r="F5179" s="2078">
        <f t="shared" si="161"/>
        <v>95992</v>
      </c>
      <c r="G5179" s="1529"/>
      <c r="H5179" s="2005">
        <v>708.67</v>
      </c>
      <c r="I5179" s="2005">
        <v>711.85</v>
      </c>
      <c r="J5179" s="1992"/>
    </row>
    <row r="5180" spans="2:10" ht="30">
      <c r="B5180" s="1734">
        <v>95993</v>
      </c>
      <c r="C5180" s="1994" t="s">
        <v>7314</v>
      </c>
      <c r="D5180" s="1993" t="s">
        <v>24</v>
      </c>
      <c r="E5180" s="2002">
        <f t="shared" si="160"/>
        <v>737.09</v>
      </c>
      <c r="F5180" s="2078">
        <f t="shared" si="161"/>
        <v>95993</v>
      </c>
      <c r="G5180" s="1529"/>
      <c r="H5180" s="2002">
        <v>733.77</v>
      </c>
      <c r="I5180" s="2002">
        <v>737.09</v>
      </c>
      <c r="J5180" s="1992"/>
    </row>
    <row r="5181" spans="2:10" ht="30">
      <c r="B5181" s="1733">
        <v>95994</v>
      </c>
      <c r="C5181" s="2004" t="s">
        <v>7315</v>
      </c>
      <c r="D5181" s="2003" t="s">
        <v>24</v>
      </c>
      <c r="E5181" s="2005">
        <f t="shared" si="160"/>
        <v>689.79</v>
      </c>
      <c r="F5181" s="2078">
        <f t="shared" si="161"/>
        <v>95994</v>
      </c>
      <c r="G5181" s="1529"/>
      <c r="H5181" s="2005">
        <v>687.4</v>
      </c>
      <c r="I5181" s="2005">
        <v>689.79</v>
      </c>
      <c r="J5181" s="1992"/>
    </row>
    <row r="5182" spans="2:10" ht="30">
      <c r="B5182" s="1734">
        <v>95995</v>
      </c>
      <c r="C5182" s="1994" t="s">
        <v>7316</v>
      </c>
      <c r="D5182" s="1993" t="s">
        <v>24</v>
      </c>
      <c r="E5182" s="2002">
        <f t="shared" si="160"/>
        <v>718.09</v>
      </c>
      <c r="F5182" s="2078">
        <f t="shared" si="161"/>
        <v>95995</v>
      </c>
      <c r="G5182" s="1529"/>
      <c r="H5182" s="2002">
        <v>715.41</v>
      </c>
      <c r="I5182" s="2002">
        <v>718.09</v>
      </c>
      <c r="J5182" s="1992"/>
    </row>
    <row r="5183" spans="2:10" ht="30">
      <c r="B5183" s="1733">
        <v>95996</v>
      </c>
      <c r="C5183" s="2004" t="s">
        <v>7317</v>
      </c>
      <c r="D5183" s="2003" t="s">
        <v>24</v>
      </c>
      <c r="E5183" s="2005">
        <f t="shared" si="160"/>
        <v>676.06</v>
      </c>
      <c r="F5183" s="2078">
        <f t="shared" si="161"/>
        <v>95996</v>
      </c>
      <c r="G5183" s="1529"/>
      <c r="H5183" s="2005">
        <v>674.16</v>
      </c>
      <c r="I5183" s="2005">
        <v>676.06</v>
      </c>
      <c r="J5183" s="1992"/>
    </row>
    <row r="5184" spans="2:10" ht="30">
      <c r="B5184" s="1734">
        <v>95997</v>
      </c>
      <c r="C5184" s="1994" t="s">
        <v>7318</v>
      </c>
      <c r="D5184" s="1993" t="s">
        <v>24</v>
      </c>
      <c r="E5184" s="2002">
        <f t="shared" si="160"/>
        <v>706.48</v>
      </c>
      <c r="F5184" s="2078">
        <f t="shared" si="161"/>
        <v>95997</v>
      </c>
      <c r="G5184" s="1529"/>
      <c r="H5184" s="2002">
        <v>704.23</v>
      </c>
      <c r="I5184" s="2002">
        <v>706.48</v>
      </c>
      <c r="J5184" s="1992"/>
    </row>
    <row r="5185" spans="2:10" ht="30">
      <c r="B5185" s="1733">
        <v>95998</v>
      </c>
      <c r="C5185" s="2004" t="s">
        <v>7319</v>
      </c>
      <c r="D5185" s="2003" t="s">
        <v>24</v>
      </c>
      <c r="E5185" s="2005">
        <f t="shared" si="160"/>
        <v>667.68</v>
      </c>
      <c r="F5185" s="2078">
        <f t="shared" si="161"/>
        <v>95998</v>
      </c>
      <c r="G5185" s="1529"/>
      <c r="H5185" s="2005">
        <v>666.09</v>
      </c>
      <c r="I5185" s="2005">
        <v>667.68</v>
      </c>
      <c r="J5185" s="1992"/>
    </row>
    <row r="5186" spans="2:10" ht="30">
      <c r="B5186" s="1734">
        <v>95999</v>
      </c>
      <c r="C5186" s="1994" t="s">
        <v>7320</v>
      </c>
      <c r="D5186" s="1993" t="s">
        <v>24</v>
      </c>
      <c r="E5186" s="2002">
        <f t="shared" si="160"/>
        <v>698.16</v>
      </c>
      <c r="F5186" s="2078">
        <f t="shared" si="161"/>
        <v>95999</v>
      </c>
      <c r="G5186" s="1529"/>
      <c r="H5186" s="2002">
        <v>696.25</v>
      </c>
      <c r="I5186" s="2002">
        <v>698.16</v>
      </c>
      <c r="J5186" s="1992"/>
    </row>
    <row r="5187" spans="2:10" ht="30">
      <c r="B5187" s="1733">
        <v>96000</v>
      </c>
      <c r="C5187" s="2004" t="s">
        <v>7321</v>
      </c>
      <c r="D5187" s="2003" t="s">
        <v>24</v>
      </c>
      <c r="E5187" s="2005">
        <f t="shared" ref="E5187:E5250" si="162">IF($K$2=$H$1,H5187,I5187)</f>
        <v>661.73</v>
      </c>
      <c r="F5187" s="2078">
        <f t="shared" ref="F5187:F5250" si="163">IF(LEN($B5187)=7,CONCATENATE(MID($B5187,1,6),"00",RIGHT($B5187,1)),IF(LEN($B5187)=8,CONCATENATE(MID($B5187,1,6),"0",RIGHT($B5187,2)),$B5187))</f>
        <v>96000</v>
      </c>
      <c r="G5187" s="1529"/>
      <c r="H5187" s="2005">
        <v>660.36</v>
      </c>
      <c r="I5187" s="2005">
        <v>661.73</v>
      </c>
      <c r="J5187" s="1992"/>
    </row>
    <row r="5188" spans="2:10">
      <c r="B5188" s="1734">
        <v>96001</v>
      </c>
      <c r="C5188" s="1994" t="s">
        <v>7322</v>
      </c>
      <c r="D5188" s="1993" t="s">
        <v>0</v>
      </c>
      <c r="E5188" s="2002">
        <f t="shared" si="162"/>
        <v>4.8899999999999997</v>
      </c>
      <c r="F5188" s="2078">
        <f t="shared" si="163"/>
        <v>96001</v>
      </c>
      <c r="G5188" s="1529"/>
      <c r="H5188" s="2002">
        <v>4.79</v>
      </c>
      <c r="I5188" s="2002">
        <v>4.8899999999999997</v>
      </c>
      <c r="J5188" s="1992"/>
    </row>
    <row r="5189" spans="2:10">
      <c r="B5189" s="1733">
        <v>96002</v>
      </c>
      <c r="C5189" s="2004" t="s">
        <v>7323</v>
      </c>
      <c r="D5189" s="2003" t="s">
        <v>0</v>
      </c>
      <c r="E5189" s="2005">
        <f t="shared" si="162"/>
        <v>5.64</v>
      </c>
      <c r="F5189" s="2078">
        <f t="shared" si="163"/>
        <v>96002</v>
      </c>
      <c r="G5189" s="1529"/>
      <c r="H5189" s="2005">
        <v>5.51</v>
      </c>
      <c r="I5189" s="2005">
        <v>5.64</v>
      </c>
      <c r="J5189" s="1992"/>
    </row>
    <row r="5190" spans="2:10">
      <c r="B5190" s="1734">
        <v>96393</v>
      </c>
      <c r="C5190" s="1994" t="s">
        <v>6139</v>
      </c>
      <c r="D5190" s="1993" t="s">
        <v>24</v>
      </c>
      <c r="E5190" s="2002">
        <f t="shared" si="162"/>
        <v>108.36</v>
      </c>
      <c r="F5190" s="2078">
        <f t="shared" si="163"/>
        <v>96393</v>
      </c>
      <c r="G5190" s="1529"/>
      <c r="H5190" s="2002">
        <v>108.21</v>
      </c>
      <c r="I5190" s="2002">
        <v>108.36</v>
      </c>
      <c r="J5190" s="1992"/>
    </row>
    <row r="5191" spans="2:10">
      <c r="B5191" s="1733">
        <v>96394</v>
      </c>
      <c r="C5191" s="2004" t="s">
        <v>6140</v>
      </c>
      <c r="D5191" s="2003" t="s">
        <v>24</v>
      </c>
      <c r="E5191" s="2005">
        <f t="shared" si="162"/>
        <v>149.05000000000001</v>
      </c>
      <c r="F5191" s="2078">
        <f t="shared" si="163"/>
        <v>96394</v>
      </c>
      <c r="G5191" s="1529"/>
      <c r="H5191" s="2005">
        <v>148.91</v>
      </c>
      <c r="I5191" s="2005">
        <v>149.05000000000001</v>
      </c>
      <c r="J5191" s="1992"/>
    </row>
    <row r="5192" spans="2:10">
      <c r="B5192" s="1734">
        <v>96395</v>
      </c>
      <c r="C5192" s="1994" t="s">
        <v>6141</v>
      </c>
      <c r="D5192" s="1993" t="s">
        <v>24</v>
      </c>
      <c r="E5192" s="2002">
        <f t="shared" si="162"/>
        <v>166.2</v>
      </c>
      <c r="F5192" s="2078">
        <f t="shared" si="163"/>
        <v>96395</v>
      </c>
      <c r="G5192" s="1529"/>
      <c r="H5192" s="2002">
        <v>166.08</v>
      </c>
      <c r="I5192" s="2002">
        <v>166.2</v>
      </c>
      <c r="J5192" s="1992"/>
    </row>
    <row r="5193" spans="2:10">
      <c r="B5193" s="1733">
        <v>73445</v>
      </c>
      <c r="C5193" s="2004" t="s">
        <v>4869</v>
      </c>
      <c r="D5193" s="2003" t="s">
        <v>0</v>
      </c>
      <c r="E5193" s="2005">
        <f t="shared" si="162"/>
        <v>8.08</v>
      </c>
      <c r="F5193" s="2078">
        <f t="shared" si="163"/>
        <v>73445</v>
      </c>
      <c r="G5193" s="1529"/>
      <c r="H5193" s="2005">
        <v>7.29</v>
      </c>
      <c r="I5193" s="2005">
        <v>8.08</v>
      </c>
      <c r="J5193" s="1992"/>
    </row>
    <row r="5194" spans="2:10">
      <c r="B5194" s="1734">
        <v>73446</v>
      </c>
      <c r="C5194" s="1994" t="s">
        <v>398</v>
      </c>
      <c r="D5194" s="1993" t="s">
        <v>0</v>
      </c>
      <c r="E5194" s="2002">
        <f t="shared" si="162"/>
        <v>17.86</v>
      </c>
      <c r="F5194" s="2078">
        <f t="shared" si="163"/>
        <v>73446</v>
      </c>
      <c r="G5194" s="1529"/>
      <c r="H5194" s="2002">
        <v>16.350000000000001</v>
      </c>
      <c r="I5194" s="2002">
        <v>17.86</v>
      </c>
      <c r="J5194" s="1992"/>
    </row>
    <row r="5195" spans="2:10">
      <c r="B5195" s="1733" t="s">
        <v>5891</v>
      </c>
      <c r="C5195" s="2004" t="s">
        <v>1580</v>
      </c>
      <c r="D5195" s="2003" t="s">
        <v>0</v>
      </c>
      <c r="E5195" s="2005">
        <f t="shared" si="162"/>
        <v>14.65</v>
      </c>
      <c r="F5195" s="2078" t="str">
        <f t="shared" si="163"/>
        <v>74133/001</v>
      </c>
      <c r="G5195" s="1529"/>
      <c r="H5195" s="2005">
        <v>13.75</v>
      </c>
      <c r="I5195" s="2005">
        <v>14.65</v>
      </c>
      <c r="J5195" s="1992"/>
    </row>
    <row r="5196" spans="2:10">
      <c r="B5196" s="1734" t="s">
        <v>5892</v>
      </c>
      <c r="C5196" s="1994" t="s">
        <v>399</v>
      </c>
      <c r="D5196" s="1993" t="s">
        <v>0</v>
      </c>
      <c r="E5196" s="2002">
        <f t="shared" si="162"/>
        <v>18.309999999999999</v>
      </c>
      <c r="F5196" s="2078" t="str">
        <f t="shared" si="163"/>
        <v>74133/002</v>
      </c>
      <c r="G5196" s="1529"/>
      <c r="H5196" s="2002">
        <v>17.23</v>
      </c>
      <c r="I5196" s="2002">
        <v>18.309999999999999</v>
      </c>
      <c r="J5196" s="1992"/>
    </row>
    <row r="5197" spans="2:10">
      <c r="B5197" s="1733">
        <v>79462</v>
      </c>
      <c r="C5197" s="2004" t="s">
        <v>400</v>
      </c>
      <c r="D5197" s="2003" t="s">
        <v>0</v>
      </c>
      <c r="E5197" s="2005">
        <f t="shared" si="162"/>
        <v>44.88</v>
      </c>
      <c r="F5197" s="2078">
        <f t="shared" si="163"/>
        <v>79462</v>
      </c>
      <c r="G5197" s="1529"/>
      <c r="H5197" s="2005">
        <v>43.47</v>
      </c>
      <c r="I5197" s="2005">
        <v>44.88</v>
      </c>
      <c r="J5197" s="1992"/>
    </row>
    <row r="5198" spans="2:10">
      <c r="B5198" s="1734" t="s">
        <v>5893</v>
      </c>
      <c r="C5198" s="1994" t="s">
        <v>4870</v>
      </c>
      <c r="D5198" s="1993" t="s">
        <v>0</v>
      </c>
      <c r="E5198" s="2002">
        <f t="shared" si="162"/>
        <v>10.68</v>
      </c>
      <c r="F5198" s="2078" t="str">
        <f t="shared" si="163"/>
        <v>79494/001</v>
      </c>
      <c r="G5198" s="1529"/>
      <c r="H5198" s="2002">
        <v>10.130000000000001</v>
      </c>
      <c r="I5198" s="2002">
        <v>10.68</v>
      </c>
      <c r="J5198" s="1992"/>
    </row>
    <row r="5199" spans="2:10">
      <c r="B5199" s="1733">
        <v>84651</v>
      </c>
      <c r="C5199" s="2004" t="s">
        <v>401</v>
      </c>
      <c r="D5199" s="2003" t="s">
        <v>0</v>
      </c>
      <c r="E5199" s="2005">
        <f t="shared" si="162"/>
        <v>9.0500000000000007</v>
      </c>
      <c r="F5199" s="2078">
        <f t="shared" si="163"/>
        <v>84651</v>
      </c>
      <c r="G5199" s="1529"/>
      <c r="H5199" s="2005">
        <v>8.19</v>
      </c>
      <c r="I5199" s="2005">
        <v>9.0500000000000007</v>
      </c>
      <c r="J5199" s="1992"/>
    </row>
    <row r="5200" spans="2:10" ht="30">
      <c r="B5200" s="1734">
        <v>88411</v>
      </c>
      <c r="C5200" s="1994" t="s">
        <v>4871</v>
      </c>
      <c r="D5200" s="1993" t="s">
        <v>0</v>
      </c>
      <c r="E5200" s="2002">
        <f t="shared" si="162"/>
        <v>1.79</v>
      </c>
      <c r="F5200" s="2078">
        <f t="shared" si="163"/>
        <v>88411</v>
      </c>
      <c r="G5200" s="1529"/>
      <c r="H5200" s="2002">
        <v>1.69</v>
      </c>
      <c r="I5200" s="2002">
        <v>1.79</v>
      </c>
      <c r="J5200" s="1992"/>
    </row>
    <row r="5201" spans="2:10" ht="30">
      <c r="B5201" s="1733">
        <v>88412</v>
      </c>
      <c r="C5201" s="2004" t="s">
        <v>4872</v>
      </c>
      <c r="D5201" s="2003" t="s">
        <v>0</v>
      </c>
      <c r="E5201" s="2005">
        <f t="shared" si="162"/>
        <v>1.27</v>
      </c>
      <c r="F5201" s="2078">
        <f t="shared" si="163"/>
        <v>88412</v>
      </c>
      <c r="G5201" s="1529"/>
      <c r="H5201" s="2005">
        <v>1.21</v>
      </c>
      <c r="I5201" s="2005">
        <v>1.27</v>
      </c>
      <c r="J5201" s="1992"/>
    </row>
    <row r="5202" spans="2:10" ht="30">
      <c r="B5202" s="1734">
        <v>88413</v>
      </c>
      <c r="C5202" s="1994" t="s">
        <v>1093</v>
      </c>
      <c r="D5202" s="1993" t="s">
        <v>0</v>
      </c>
      <c r="E5202" s="2002">
        <f t="shared" si="162"/>
        <v>2.85</v>
      </c>
      <c r="F5202" s="2078">
        <f t="shared" si="163"/>
        <v>88413</v>
      </c>
      <c r="G5202" s="1529"/>
      <c r="H5202" s="2002">
        <v>2.62</v>
      </c>
      <c r="I5202" s="2002">
        <v>2.85</v>
      </c>
      <c r="J5202" s="1992"/>
    </row>
    <row r="5203" spans="2:10" ht="30">
      <c r="B5203" s="1733">
        <v>88414</v>
      </c>
      <c r="C5203" s="2004" t="s">
        <v>1094</v>
      </c>
      <c r="D5203" s="2003" t="s">
        <v>0</v>
      </c>
      <c r="E5203" s="2005">
        <f t="shared" si="162"/>
        <v>3.18</v>
      </c>
      <c r="F5203" s="2078">
        <f t="shared" si="163"/>
        <v>88414</v>
      </c>
      <c r="G5203" s="1529"/>
      <c r="H5203" s="2005">
        <v>2.93</v>
      </c>
      <c r="I5203" s="2005">
        <v>3.18</v>
      </c>
      <c r="J5203" s="1992"/>
    </row>
    <row r="5204" spans="2:10">
      <c r="B5204" s="1734">
        <v>88415</v>
      </c>
      <c r="C5204" s="1994" t="s">
        <v>4873</v>
      </c>
      <c r="D5204" s="1993" t="s">
        <v>0</v>
      </c>
      <c r="E5204" s="2002">
        <f t="shared" si="162"/>
        <v>1.97</v>
      </c>
      <c r="F5204" s="2078">
        <f t="shared" si="163"/>
        <v>88415</v>
      </c>
      <c r="G5204" s="1529"/>
      <c r="H5204" s="2002">
        <v>1.83</v>
      </c>
      <c r="I5204" s="2002">
        <v>1.97</v>
      </c>
      <c r="J5204" s="1992"/>
    </row>
    <row r="5205" spans="2:10" ht="30">
      <c r="B5205" s="1733">
        <v>88416</v>
      </c>
      <c r="C5205" s="2004" t="s">
        <v>4874</v>
      </c>
      <c r="D5205" s="2003" t="s">
        <v>0</v>
      </c>
      <c r="E5205" s="2005">
        <f t="shared" si="162"/>
        <v>14.26</v>
      </c>
      <c r="F5205" s="2078">
        <f t="shared" si="163"/>
        <v>88416</v>
      </c>
      <c r="G5205" s="1529"/>
      <c r="H5205" s="2005">
        <v>13.9</v>
      </c>
      <c r="I5205" s="2005">
        <v>14.26</v>
      </c>
      <c r="J5205" s="1992"/>
    </row>
    <row r="5206" spans="2:10" ht="30">
      <c r="B5206" s="1734">
        <v>88417</v>
      </c>
      <c r="C5206" s="1994" t="s">
        <v>4875</v>
      </c>
      <c r="D5206" s="1993" t="s">
        <v>0</v>
      </c>
      <c r="E5206" s="2002">
        <f t="shared" si="162"/>
        <v>12.41</v>
      </c>
      <c r="F5206" s="2078">
        <f t="shared" si="163"/>
        <v>88417</v>
      </c>
      <c r="G5206" s="1529"/>
      <c r="H5206" s="2002">
        <v>12.23</v>
      </c>
      <c r="I5206" s="2002">
        <v>12.41</v>
      </c>
      <c r="J5206" s="1992"/>
    </row>
    <row r="5207" spans="2:10" ht="30">
      <c r="B5207" s="1733">
        <v>88420</v>
      </c>
      <c r="C5207" s="2004" t="s">
        <v>4876</v>
      </c>
      <c r="D5207" s="2003" t="s">
        <v>0</v>
      </c>
      <c r="E5207" s="2005">
        <f t="shared" si="162"/>
        <v>18.010000000000002</v>
      </c>
      <c r="F5207" s="2078">
        <f t="shared" si="163"/>
        <v>88420</v>
      </c>
      <c r="G5207" s="1529"/>
      <c r="H5207" s="2005">
        <v>17.27</v>
      </c>
      <c r="I5207" s="2005">
        <v>18.010000000000002</v>
      </c>
      <c r="J5207" s="1992"/>
    </row>
    <row r="5208" spans="2:10" ht="30">
      <c r="B5208" s="1734">
        <v>88421</v>
      </c>
      <c r="C5208" s="1994" t="s">
        <v>4877</v>
      </c>
      <c r="D5208" s="1993" t="s">
        <v>0</v>
      </c>
      <c r="E5208" s="2002">
        <f t="shared" si="162"/>
        <v>19.190000000000001</v>
      </c>
      <c r="F5208" s="2078">
        <f t="shared" si="163"/>
        <v>88421</v>
      </c>
      <c r="G5208" s="1529"/>
      <c r="H5208" s="2002">
        <v>18.329999999999998</v>
      </c>
      <c r="I5208" s="2002">
        <v>19.190000000000001</v>
      </c>
      <c r="J5208" s="1992"/>
    </row>
    <row r="5209" spans="2:10">
      <c r="B5209" s="1733">
        <v>88423</v>
      </c>
      <c r="C5209" s="2004" t="s">
        <v>1095</v>
      </c>
      <c r="D5209" s="2003" t="s">
        <v>0</v>
      </c>
      <c r="E5209" s="2005">
        <f t="shared" si="162"/>
        <v>14.85</v>
      </c>
      <c r="F5209" s="2078">
        <f t="shared" si="163"/>
        <v>88423</v>
      </c>
      <c r="G5209" s="1529"/>
      <c r="H5209" s="2005">
        <v>14.42</v>
      </c>
      <c r="I5209" s="2005">
        <v>14.85</v>
      </c>
      <c r="J5209" s="1992"/>
    </row>
    <row r="5210" spans="2:10" ht="30">
      <c r="B5210" s="1734">
        <v>88424</v>
      </c>
      <c r="C5210" s="1994" t="s">
        <v>4878</v>
      </c>
      <c r="D5210" s="1993" t="s">
        <v>0</v>
      </c>
      <c r="E5210" s="2002">
        <f t="shared" si="162"/>
        <v>16.809999999999999</v>
      </c>
      <c r="F5210" s="2078">
        <f t="shared" si="163"/>
        <v>88424</v>
      </c>
      <c r="G5210" s="1529"/>
      <c r="H5210" s="2002">
        <v>16.190000000000001</v>
      </c>
      <c r="I5210" s="2002">
        <v>16.809999999999999</v>
      </c>
      <c r="J5210" s="1992"/>
    </row>
    <row r="5211" spans="2:10" ht="30">
      <c r="B5211" s="1733">
        <v>88426</v>
      </c>
      <c r="C5211" s="2004" t="s">
        <v>4879</v>
      </c>
      <c r="D5211" s="2003" t="s">
        <v>0</v>
      </c>
      <c r="E5211" s="2005">
        <f t="shared" si="162"/>
        <v>13.6</v>
      </c>
      <c r="F5211" s="2078">
        <f t="shared" si="163"/>
        <v>88426</v>
      </c>
      <c r="G5211" s="1529"/>
      <c r="H5211" s="2005">
        <v>13.31</v>
      </c>
      <c r="I5211" s="2005">
        <v>13.6</v>
      </c>
      <c r="J5211" s="1992"/>
    </row>
    <row r="5212" spans="2:10" ht="30">
      <c r="B5212" s="1734">
        <v>88428</v>
      </c>
      <c r="C5212" s="1994" t="s">
        <v>4880</v>
      </c>
      <c r="D5212" s="1993" t="s">
        <v>0</v>
      </c>
      <c r="E5212" s="2002">
        <f t="shared" si="162"/>
        <v>23.25</v>
      </c>
      <c r="F5212" s="2078">
        <f t="shared" si="163"/>
        <v>88428</v>
      </c>
      <c r="G5212" s="1529"/>
      <c r="H5212" s="2002">
        <v>21.97</v>
      </c>
      <c r="I5212" s="2002">
        <v>23.25</v>
      </c>
      <c r="J5212" s="1992"/>
    </row>
    <row r="5213" spans="2:10" ht="30">
      <c r="B5213" s="1733">
        <v>88429</v>
      </c>
      <c r="C5213" s="2004" t="s">
        <v>4881</v>
      </c>
      <c r="D5213" s="2003" t="s">
        <v>0</v>
      </c>
      <c r="E5213" s="2005">
        <f t="shared" si="162"/>
        <v>25.32</v>
      </c>
      <c r="F5213" s="2078">
        <f t="shared" si="163"/>
        <v>88429</v>
      </c>
      <c r="G5213" s="1529"/>
      <c r="H5213" s="2005">
        <v>23.83</v>
      </c>
      <c r="I5213" s="2005">
        <v>25.32</v>
      </c>
      <c r="J5213" s="1992"/>
    </row>
    <row r="5214" spans="2:10">
      <c r="B5214" s="1734">
        <v>88431</v>
      </c>
      <c r="C5214" s="1994" t="s">
        <v>1096</v>
      </c>
      <c r="D5214" s="1993" t="s">
        <v>0</v>
      </c>
      <c r="E5214" s="2002">
        <f t="shared" si="162"/>
        <v>17.82</v>
      </c>
      <c r="F5214" s="2078">
        <f t="shared" si="163"/>
        <v>88431</v>
      </c>
      <c r="G5214" s="1529"/>
      <c r="H5214" s="2002">
        <v>17.100000000000001</v>
      </c>
      <c r="I5214" s="2002">
        <v>17.82</v>
      </c>
      <c r="J5214" s="1992"/>
    </row>
    <row r="5215" spans="2:10" ht="30">
      <c r="B5215" s="1733">
        <v>88432</v>
      </c>
      <c r="C5215" s="2004" t="s">
        <v>1097</v>
      </c>
      <c r="D5215" s="2003" t="s">
        <v>0</v>
      </c>
      <c r="E5215" s="2005">
        <f t="shared" si="162"/>
        <v>13.07</v>
      </c>
      <c r="F5215" s="2078">
        <f t="shared" si="163"/>
        <v>88432</v>
      </c>
      <c r="G5215" s="1529"/>
      <c r="H5215" s="2005">
        <v>12.18</v>
      </c>
      <c r="I5215" s="2005">
        <v>13.07</v>
      </c>
      <c r="J5215" s="1992"/>
    </row>
    <row r="5216" spans="2:10">
      <c r="B5216" s="1734">
        <v>88482</v>
      </c>
      <c r="C5216" s="1994" t="s">
        <v>402</v>
      </c>
      <c r="D5216" s="1993" t="s">
        <v>0</v>
      </c>
      <c r="E5216" s="2002">
        <f t="shared" si="162"/>
        <v>2.23</v>
      </c>
      <c r="F5216" s="2078">
        <f t="shared" si="163"/>
        <v>88482</v>
      </c>
      <c r="G5216" s="1529"/>
      <c r="H5216" s="2002">
        <v>2.13</v>
      </c>
      <c r="I5216" s="2002">
        <v>2.23</v>
      </c>
      <c r="J5216" s="1992"/>
    </row>
    <row r="5217" spans="2:10">
      <c r="B5217" s="1733">
        <v>88483</v>
      </c>
      <c r="C5217" s="2004" t="s">
        <v>403</v>
      </c>
      <c r="D5217" s="2003" t="s">
        <v>0</v>
      </c>
      <c r="E5217" s="2005">
        <f t="shared" si="162"/>
        <v>2</v>
      </c>
      <c r="F5217" s="2078">
        <f t="shared" si="163"/>
        <v>88483</v>
      </c>
      <c r="G5217" s="1529"/>
      <c r="H5217" s="2005">
        <v>1.94</v>
      </c>
      <c r="I5217" s="2005">
        <v>2</v>
      </c>
      <c r="J5217" s="1992"/>
    </row>
    <row r="5218" spans="2:10">
      <c r="B5218" s="1734">
        <v>88484</v>
      </c>
      <c r="C5218" s="1994" t="s">
        <v>404</v>
      </c>
      <c r="D5218" s="1993" t="s">
        <v>0</v>
      </c>
      <c r="E5218" s="2002">
        <f t="shared" si="162"/>
        <v>1.98</v>
      </c>
      <c r="F5218" s="2078">
        <f t="shared" si="163"/>
        <v>88484</v>
      </c>
      <c r="G5218" s="1529"/>
      <c r="H5218" s="2002">
        <v>1.86</v>
      </c>
      <c r="I5218" s="2002">
        <v>1.98</v>
      </c>
      <c r="J5218" s="1992"/>
    </row>
    <row r="5219" spans="2:10">
      <c r="B5219" s="1733">
        <v>88485</v>
      </c>
      <c r="C5219" s="2004" t="s">
        <v>31</v>
      </c>
      <c r="D5219" s="2003" t="s">
        <v>0</v>
      </c>
      <c r="E5219" s="2005">
        <f t="shared" si="162"/>
        <v>1.68</v>
      </c>
      <c r="F5219" s="2078">
        <f t="shared" si="163"/>
        <v>88485</v>
      </c>
      <c r="G5219" s="1529"/>
      <c r="H5219" s="2005">
        <v>1.57</v>
      </c>
      <c r="I5219" s="2005">
        <v>1.68</v>
      </c>
      <c r="J5219" s="1992"/>
    </row>
    <row r="5220" spans="2:10">
      <c r="B5220" s="1734">
        <v>88486</v>
      </c>
      <c r="C5220" s="1994" t="s">
        <v>405</v>
      </c>
      <c r="D5220" s="1993" t="s">
        <v>0</v>
      </c>
      <c r="E5220" s="2002">
        <f t="shared" si="162"/>
        <v>9.41</v>
      </c>
      <c r="F5220" s="2078">
        <f t="shared" si="163"/>
        <v>88486</v>
      </c>
      <c r="G5220" s="1529"/>
      <c r="H5220" s="2002">
        <v>8.9700000000000006</v>
      </c>
      <c r="I5220" s="2002">
        <v>9.41</v>
      </c>
      <c r="J5220" s="1992"/>
    </row>
    <row r="5221" spans="2:10">
      <c r="B5221" s="1733">
        <v>88487</v>
      </c>
      <c r="C5221" s="2004" t="s">
        <v>4882</v>
      </c>
      <c r="D5221" s="2003" t="s">
        <v>0</v>
      </c>
      <c r="E5221" s="2005">
        <f t="shared" si="162"/>
        <v>8.41</v>
      </c>
      <c r="F5221" s="2078">
        <f t="shared" si="163"/>
        <v>88487</v>
      </c>
      <c r="G5221" s="1529"/>
      <c r="H5221" s="2005">
        <v>8.08</v>
      </c>
      <c r="I5221" s="2005">
        <v>8.41</v>
      </c>
      <c r="J5221" s="1992"/>
    </row>
    <row r="5222" spans="2:10">
      <c r="B5222" s="1734">
        <v>88488</v>
      </c>
      <c r="C5222" s="1994" t="s">
        <v>4883</v>
      </c>
      <c r="D5222" s="1993" t="s">
        <v>0</v>
      </c>
      <c r="E5222" s="2002">
        <f t="shared" si="162"/>
        <v>12.08</v>
      </c>
      <c r="F5222" s="2078">
        <f t="shared" si="163"/>
        <v>88488</v>
      </c>
      <c r="G5222" s="1529"/>
      <c r="H5222" s="2002">
        <v>11.45</v>
      </c>
      <c r="I5222" s="2002">
        <v>12.08</v>
      </c>
      <c r="J5222" s="1992"/>
    </row>
    <row r="5223" spans="2:10">
      <c r="B5223" s="1733">
        <v>88489</v>
      </c>
      <c r="C5223" s="2004" t="s">
        <v>33</v>
      </c>
      <c r="D5223" s="2003" t="s">
        <v>0</v>
      </c>
      <c r="E5223" s="2005">
        <f t="shared" si="162"/>
        <v>10.65</v>
      </c>
      <c r="F5223" s="2078">
        <f t="shared" si="163"/>
        <v>88489</v>
      </c>
      <c r="G5223" s="1529"/>
      <c r="H5223" s="2005">
        <v>10.17</v>
      </c>
      <c r="I5223" s="2005">
        <v>10.65</v>
      </c>
      <c r="J5223" s="1992"/>
    </row>
    <row r="5224" spans="2:10">
      <c r="B5224" s="1734">
        <v>88490</v>
      </c>
      <c r="C5224" s="1994" t="s">
        <v>4884</v>
      </c>
      <c r="D5224" s="1993" t="s">
        <v>0</v>
      </c>
      <c r="E5224" s="2002">
        <f t="shared" si="162"/>
        <v>6.82</v>
      </c>
      <c r="F5224" s="2078">
        <f t="shared" si="163"/>
        <v>88490</v>
      </c>
      <c r="G5224" s="1529"/>
      <c r="H5224" s="2002">
        <v>6.7</v>
      </c>
      <c r="I5224" s="2002">
        <v>6.82</v>
      </c>
      <c r="J5224" s="1992"/>
    </row>
    <row r="5225" spans="2:10">
      <c r="B5225" s="1733">
        <v>88491</v>
      </c>
      <c r="C5225" s="2004" t="s">
        <v>4885</v>
      </c>
      <c r="D5225" s="2003" t="s">
        <v>0</v>
      </c>
      <c r="E5225" s="2005">
        <f t="shared" si="162"/>
        <v>6.57</v>
      </c>
      <c r="F5225" s="2078">
        <f t="shared" si="163"/>
        <v>88491</v>
      </c>
      <c r="G5225" s="1529"/>
      <c r="H5225" s="2005">
        <v>6.49</v>
      </c>
      <c r="I5225" s="2005">
        <v>6.57</v>
      </c>
      <c r="J5225" s="1992"/>
    </row>
    <row r="5226" spans="2:10">
      <c r="B5226" s="1734">
        <v>88492</v>
      </c>
      <c r="C5226" s="1994" t="s">
        <v>4886</v>
      </c>
      <c r="D5226" s="1993" t="s">
        <v>0</v>
      </c>
      <c r="E5226" s="2002">
        <f t="shared" si="162"/>
        <v>8.19</v>
      </c>
      <c r="F5226" s="2078">
        <f t="shared" si="163"/>
        <v>88492</v>
      </c>
      <c r="G5226" s="1529"/>
      <c r="H5226" s="2002">
        <v>8.0399999999999991</v>
      </c>
      <c r="I5226" s="2002">
        <v>8.19</v>
      </c>
      <c r="J5226" s="1992"/>
    </row>
    <row r="5227" spans="2:10">
      <c r="B5227" s="1733">
        <v>88493</v>
      </c>
      <c r="C5227" s="2004" t="s">
        <v>4887</v>
      </c>
      <c r="D5227" s="2003" t="s">
        <v>0</v>
      </c>
      <c r="E5227" s="2005">
        <f t="shared" si="162"/>
        <v>7.83</v>
      </c>
      <c r="F5227" s="2078">
        <f t="shared" si="163"/>
        <v>88493</v>
      </c>
      <c r="G5227" s="1529"/>
      <c r="H5227" s="2005">
        <v>7.72</v>
      </c>
      <c r="I5227" s="2005">
        <v>7.83</v>
      </c>
      <c r="J5227" s="1992"/>
    </row>
    <row r="5228" spans="2:10">
      <c r="B5228" s="1734">
        <v>88494</v>
      </c>
      <c r="C5228" s="1994" t="s">
        <v>406</v>
      </c>
      <c r="D5228" s="1993" t="s">
        <v>0</v>
      </c>
      <c r="E5228" s="2002">
        <f t="shared" si="162"/>
        <v>14.72</v>
      </c>
      <c r="F5228" s="2078">
        <f t="shared" si="163"/>
        <v>88494</v>
      </c>
      <c r="G5228" s="1529"/>
      <c r="H5228" s="2002">
        <v>13.42</v>
      </c>
      <c r="I5228" s="2002">
        <v>14.72</v>
      </c>
      <c r="J5228" s="1992"/>
    </row>
    <row r="5229" spans="2:10">
      <c r="B5229" s="1733">
        <v>88495</v>
      </c>
      <c r="C5229" s="2004" t="s">
        <v>32</v>
      </c>
      <c r="D5229" s="2003" t="s">
        <v>0</v>
      </c>
      <c r="E5229" s="2005">
        <f t="shared" si="162"/>
        <v>7.9</v>
      </c>
      <c r="F5229" s="2078">
        <f t="shared" si="163"/>
        <v>88495</v>
      </c>
      <c r="G5229" s="1529"/>
      <c r="H5229" s="2005">
        <v>7.29</v>
      </c>
      <c r="I5229" s="2005">
        <v>7.9</v>
      </c>
      <c r="J5229" s="1992"/>
    </row>
    <row r="5230" spans="2:10">
      <c r="B5230" s="1734">
        <v>88496</v>
      </c>
      <c r="C5230" s="1994" t="s">
        <v>407</v>
      </c>
      <c r="D5230" s="1993" t="s">
        <v>0</v>
      </c>
      <c r="E5230" s="2002">
        <f t="shared" si="162"/>
        <v>19.940000000000001</v>
      </c>
      <c r="F5230" s="2078">
        <f t="shared" si="163"/>
        <v>88496</v>
      </c>
      <c r="G5230" s="1529"/>
      <c r="H5230" s="2002">
        <v>18.21</v>
      </c>
      <c r="I5230" s="2002">
        <v>19.940000000000001</v>
      </c>
      <c r="J5230" s="1992"/>
    </row>
    <row r="5231" spans="2:10">
      <c r="B5231" s="1733">
        <v>88497</v>
      </c>
      <c r="C5231" s="2004" t="s">
        <v>4888</v>
      </c>
      <c r="D5231" s="2003" t="s">
        <v>0</v>
      </c>
      <c r="E5231" s="2005">
        <f t="shared" si="162"/>
        <v>10.84</v>
      </c>
      <c r="F5231" s="2078">
        <f t="shared" si="163"/>
        <v>88497</v>
      </c>
      <c r="G5231" s="1529"/>
      <c r="H5231" s="2005">
        <v>10.039999999999999</v>
      </c>
      <c r="I5231" s="2005">
        <v>10.84</v>
      </c>
      <c r="J5231" s="1992"/>
    </row>
    <row r="5232" spans="2:10">
      <c r="B5232" s="1734">
        <v>95305</v>
      </c>
      <c r="C5232" s="1994" t="s">
        <v>1581</v>
      </c>
      <c r="D5232" s="1993" t="s">
        <v>0</v>
      </c>
      <c r="E5232" s="2002">
        <f t="shared" si="162"/>
        <v>11.05</v>
      </c>
      <c r="F5232" s="2078">
        <f t="shared" si="163"/>
        <v>95305</v>
      </c>
      <c r="G5232" s="1529"/>
      <c r="H5232" s="2002">
        <v>10.57</v>
      </c>
      <c r="I5232" s="2002">
        <v>11.05</v>
      </c>
      <c r="J5232" s="1992"/>
    </row>
    <row r="5233" spans="2:10">
      <c r="B5233" s="1733">
        <v>95306</v>
      </c>
      <c r="C5233" s="2004" t="s">
        <v>1582</v>
      </c>
      <c r="D5233" s="2003" t="s">
        <v>0</v>
      </c>
      <c r="E5233" s="2005">
        <f t="shared" si="162"/>
        <v>12.86</v>
      </c>
      <c r="F5233" s="2078">
        <f t="shared" si="163"/>
        <v>95306</v>
      </c>
      <c r="G5233" s="1529"/>
      <c r="H5233" s="2005">
        <v>12.19</v>
      </c>
      <c r="I5233" s="2005">
        <v>12.86</v>
      </c>
      <c r="J5233" s="1992"/>
    </row>
    <row r="5234" spans="2:10" ht="30">
      <c r="B5234" s="1734">
        <v>95622</v>
      </c>
      <c r="C5234" s="1994" t="s">
        <v>1629</v>
      </c>
      <c r="D5234" s="1993" t="s">
        <v>0</v>
      </c>
      <c r="E5234" s="2002">
        <f t="shared" si="162"/>
        <v>10.82</v>
      </c>
      <c r="F5234" s="2078">
        <f t="shared" si="163"/>
        <v>95622</v>
      </c>
      <c r="G5234" s="1529"/>
      <c r="H5234" s="2002">
        <v>10.07</v>
      </c>
      <c r="I5234" s="2002">
        <v>10.82</v>
      </c>
      <c r="J5234" s="1992"/>
    </row>
    <row r="5235" spans="2:10" ht="30">
      <c r="B5235" s="1733">
        <v>95623</v>
      </c>
      <c r="C5235" s="2004" t="s">
        <v>1630</v>
      </c>
      <c r="D5235" s="2003" t="s">
        <v>0</v>
      </c>
      <c r="E5235" s="2005">
        <f t="shared" si="162"/>
        <v>8.2799999999999994</v>
      </c>
      <c r="F5235" s="2078">
        <f t="shared" si="163"/>
        <v>95623</v>
      </c>
      <c r="G5235" s="1529"/>
      <c r="H5235" s="2005">
        <v>7.81</v>
      </c>
      <c r="I5235" s="2005">
        <v>8.2799999999999994</v>
      </c>
      <c r="J5235" s="1992"/>
    </row>
    <row r="5236" spans="2:10" ht="30">
      <c r="B5236" s="1734">
        <v>95624</v>
      </c>
      <c r="C5236" s="1994" t="s">
        <v>4889</v>
      </c>
      <c r="D5236" s="1993" t="s">
        <v>0</v>
      </c>
      <c r="E5236" s="2002">
        <f t="shared" si="162"/>
        <v>15.97</v>
      </c>
      <c r="F5236" s="2078">
        <f t="shared" si="163"/>
        <v>95624</v>
      </c>
      <c r="G5236" s="1529"/>
      <c r="H5236" s="2002">
        <v>14.7</v>
      </c>
      <c r="I5236" s="2002">
        <v>15.97</v>
      </c>
      <c r="J5236" s="1992"/>
    </row>
    <row r="5237" spans="2:10" ht="30">
      <c r="B5237" s="1733">
        <v>95625</v>
      </c>
      <c r="C5237" s="2004" t="s">
        <v>4890</v>
      </c>
      <c r="D5237" s="2003" t="s">
        <v>0</v>
      </c>
      <c r="E5237" s="2005">
        <f t="shared" si="162"/>
        <v>17.600000000000001</v>
      </c>
      <c r="F5237" s="2078">
        <f t="shared" si="163"/>
        <v>95625</v>
      </c>
      <c r="G5237" s="1529"/>
      <c r="H5237" s="2005">
        <v>16.16</v>
      </c>
      <c r="I5237" s="2005">
        <v>17.600000000000001</v>
      </c>
      <c r="J5237" s="1992"/>
    </row>
    <row r="5238" spans="2:10">
      <c r="B5238" s="1734">
        <v>95626</v>
      </c>
      <c r="C5238" s="1994" t="s">
        <v>1631</v>
      </c>
      <c r="D5238" s="1993" t="s">
        <v>0</v>
      </c>
      <c r="E5238" s="2002">
        <f t="shared" si="162"/>
        <v>11.64</v>
      </c>
      <c r="F5238" s="2078">
        <f t="shared" si="163"/>
        <v>95626</v>
      </c>
      <c r="G5238" s="1529"/>
      <c r="H5238" s="2002">
        <v>10.81</v>
      </c>
      <c r="I5238" s="2002">
        <v>11.64</v>
      </c>
      <c r="J5238" s="1992"/>
    </row>
    <row r="5239" spans="2:10" ht="30">
      <c r="B5239" s="1733">
        <v>96126</v>
      </c>
      <c r="C5239" s="2004" t="s">
        <v>6277</v>
      </c>
      <c r="D5239" s="2003" t="s">
        <v>0</v>
      </c>
      <c r="E5239" s="2005">
        <f t="shared" si="162"/>
        <v>13</v>
      </c>
      <c r="F5239" s="2078">
        <f t="shared" si="163"/>
        <v>96126</v>
      </c>
      <c r="G5239" s="1529"/>
      <c r="H5239" s="2005">
        <v>12.08</v>
      </c>
      <c r="I5239" s="2005">
        <v>13</v>
      </c>
      <c r="J5239" s="1992"/>
    </row>
    <row r="5240" spans="2:10" ht="30">
      <c r="B5240" s="1734">
        <v>96127</v>
      </c>
      <c r="C5240" s="1994" t="s">
        <v>6278</v>
      </c>
      <c r="D5240" s="1993" t="s">
        <v>0</v>
      </c>
      <c r="E5240" s="2002">
        <f t="shared" si="162"/>
        <v>9.84</v>
      </c>
      <c r="F5240" s="2078">
        <f t="shared" si="163"/>
        <v>96127</v>
      </c>
      <c r="G5240" s="1529"/>
      <c r="H5240" s="2002">
        <v>9.23</v>
      </c>
      <c r="I5240" s="2002">
        <v>9.84</v>
      </c>
      <c r="J5240" s="1992"/>
    </row>
    <row r="5241" spans="2:10" ht="30">
      <c r="B5241" s="1733">
        <v>96128</v>
      </c>
      <c r="C5241" s="2004" t="s">
        <v>6279</v>
      </c>
      <c r="D5241" s="2003" t="s">
        <v>0</v>
      </c>
      <c r="E5241" s="2005">
        <f t="shared" si="162"/>
        <v>19.41</v>
      </c>
      <c r="F5241" s="2078">
        <f t="shared" si="163"/>
        <v>96128</v>
      </c>
      <c r="G5241" s="1529"/>
      <c r="H5241" s="2005">
        <v>17.829999999999998</v>
      </c>
      <c r="I5241" s="2005">
        <v>19.41</v>
      </c>
      <c r="J5241" s="1992"/>
    </row>
    <row r="5242" spans="2:10" ht="30">
      <c r="B5242" s="1734">
        <v>96129</v>
      </c>
      <c r="C5242" s="1994" t="s">
        <v>6280</v>
      </c>
      <c r="D5242" s="1993" t="s">
        <v>0</v>
      </c>
      <c r="E5242" s="2002">
        <f t="shared" si="162"/>
        <v>21.45</v>
      </c>
      <c r="F5242" s="2078">
        <f t="shared" si="163"/>
        <v>96129</v>
      </c>
      <c r="G5242" s="1529"/>
      <c r="H5242" s="2002">
        <v>19.670000000000002</v>
      </c>
      <c r="I5242" s="2002">
        <v>21.45</v>
      </c>
      <c r="J5242" s="1992"/>
    </row>
    <row r="5243" spans="2:10">
      <c r="B5243" s="1733">
        <v>96130</v>
      </c>
      <c r="C5243" s="2004" t="s">
        <v>6281</v>
      </c>
      <c r="D5243" s="2003" t="s">
        <v>0</v>
      </c>
      <c r="E5243" s="2005">
        <f t="shared" si="162"/>
        <v>14</v>
      </c>
      <c r="F5243" s="2078">
        <f t="shared" si="163"/>
        <v>96130</v>
      </c>
      <c r="G5243" s="1529"/>
      <c r="H5243" s="2005">
        <v>12.97</v>
      </c>
      <c r="I5243" s="2005">
        <v>14</v>
      </c>
      <c r="J5243" s="1992"/>
    </row>
    <row r="5244" spans="2:10" ht="30">
      <c r="B5244" s="1734">
        <v>96131</v>
      </c>
      <c r="C5244" s="1994" t="s">
        <v>6282</v>
      </c>
      <c r="D5244" s="1993" t="s">
        <v>0</v>
      </c>
      <c r="E5244" s="2002">
        <f t="shared" si="162"/>
        <v>17.920000000000002</v>
      </c>
      <c r="F5244" s="2078">
        <f t="shared" si="163"/>
        <v>96131</v>
      </c>
      <c r="G5244" s="1529"/>
      <c r="H5244" s="2002">
        <v>16.690000000000001</v>
      </c>
      <c r="I5244" s="2002">
        <v>17.920000000000002</v>
      </c>
      <c r="J5244" s="1992"/>
    </row>
    <row r="5245" spans="2:10" ht="30">
      <c r="B5245" s="1733">
        <v>96132</v>
      </c>
      <c r="C5245" s="2004" t="s">
        <v>6283</v>
      </c>
      <c r="D5245" s="2003" t="s">
        <v>0</v>
      </c>
      <c r="E5245" s="2005">
        <f t="shared" si="162"/>
        <v>13.7</v>
      </c>
      <c r="F5245" s="2078">
        <f t="shared" si="163"/>
        <v>96132</v>
      </c>
      <c r="G5245" s="1529"/>
      <c r="H5245" s="2005">
        <v>12.91</v>
      </c>
      <c r="I5245" s="2005">
        <v>13.7</v>
      </c>
      <c r="J5245" s="1992"/>
    </row>
    <row r="5246" spans="2:10" ht="30">
      <c r="B5246" s="1734">
        <v>96133</v>
      </c>
      <c r="C5246" s="1994" t="s">
        <v>6284</v>
      </c>
      <c r="D5246" s="1993" t="s">
        <v>0</v>
      </c>
      <c r="E5246" s="2002">
        <f t="shared" si="162"/>
        <v>26.45</v>
      </c>
      <c r="F5246" s="2078">
        <f t="shared" si="163"/>
        <v>96133</v>
      </c>
      <c r="G5246" s="1529"/>
      <c r="H5246" s="2002">
        <v>24.34</v>
      </c>
      <c r="I5246" s="2002">
        <v>26.45</v>
      </c>
      <c r="J5246" s="1992"/>
    </row>
    <row r="5247" spans="2:10" ht="30">
      <c r="B5247" s="1733">
        <v>96134</v>
      </c>
      <c r="C5247" s="2004" t="s">
        <v>6285</v>
      </c>
      <c r="D5247" s="2003" t="s">
        <v>0</v>
      </c>
      <c r="E5247" s="2005">
        <f t="shared" si="162"/>
        <v>29.17</v>
      </c>
      <c r="F5247" s="2078">
        <f t="shared" si="163"/>
        <v>96134</v>
      </c>
      <c r="G5247" s="1529"/>
      <c r="H5247" s="2005">
        <v>26.79</v>
      </c>
      <c r="I5247" s="2005">
        <v>29.17</v>
      </c>
      <c r="J5247" s="1992"/>
    </row>
    <row r="5248" spans="2:10">
      <c r="B5248" s="1734">
        <v>96135</v>
      </c>
      <c r="C5248" s="1994" t="s">
        <v>6286</v>
      </c>
      <c r="D5248" s="1993" t="s">
        <v>0</v>
      </c>
      <c r="E5248" s="2002">
        <f t="shared" si="162"/>
        <v>19.27</v>
      </c>
      <c r="F5248" s="2078">
        <f t="shared" si="163"/>
        <v>96135</v>
      </c>
      <c r="G5248" s="1529"/>
      <c r="H5248" s="2002">
        <v>17.899999999999999</v>
      </c>
      <c r="I5248" s="2002">
        <v>19.27</v>
      </c>
      <c r="J5248" s="1992"/>
    </row>
    <row r="5249" spans="2:10">
      <c r="B5249" s="1733">
        <v>79460</v>
      </c>
      <c r="C5249" s="2004" t="s">
        <v>408</v>
      </c>
      <c r="D5249" s="2003" t="s">
        <v>0</v>
      </c>
      <c r="E5249" s="2005">
        <f t="shared" si="162"/>
        <v>37.700000000000003</v>
      </c>
      <c r="F5249" s="2078">
        <f t="shared" si="163"/>
        <v>79460</v>
      </c>
      <c r="G5249" s="1529"/>
      <c r="H5249" s="2005">
        <v>36.369999999999997</v>
      </c>
      <c r="I5249" s="2005">
        <v>37.700000000000003</v>
      </c>
      <c r="J5249" s="1992"/>
    </row>
    <row r="5250" spans="2:10">
      <c r="B5250" s="1734">
        <v>79465</v>
      </c>
      <c r="C5250" s="1994" t="s">
        <v>409</v>
      </c>
      <c r="D5250" s="1993" t="s">
        <v>0</v>
      </c>
      <c r="E5250" s="2002">
        <f t="shared" si="162"/>
        <v>38.71</v>
      </c>
      <c r="F5250" s="2078">
        <f t="shared" si="163"/>
        <v>79465</v>
      </c>
      <c r="G5250" s="1529"/>
      <c r="H5250" s="2002">
        <v>37.1</v>
      </c>
      <c r="I5250" s="2002">
        <v>38.71</v>
      </c>
      <c r="J5250" s="1992"/>
    </row>
    <row r="5251" spans="2:10">
      <c r="B5251" s="1733" t="s">
        <v>5894</v>
      </c>
      <c r="C5251" s="2004" t="s">
        <v>410</v>
      </c>
      <c r="D5251" s="2003" t="s">
        <v>0</v>
      </c>
      <c r="E5251" s="2005">
        <f t="shared" ref="E5251:E5314" si="164">IF($K$2=$H$1,H5251,I5251)</f>
        <v>52.47</v>
      </c>
      <c r="F5251" s="2078" t="str">
        <f t="shared" ref="F5251:F5314" si="165">IF(LEN($B5251)=7,CONCATENATE(MID($B5251,1,6),"00",RIGHT($B5251,1)),IF(LEN($B5251)=8,CONCATENATE(MID($B5251,1,6),"0",RIGHT($B5251,2)),$B5251))</f>
        <v>79514/001</v>
      </c>
      <c r="G5251" s="1529"/>
      <c r="H5251" s="2005">
        <v>50.86</v>
      </c>
      <c r="I5251" s="2005">
        <v>52.47</v>
      </c>
      <c r="J5251" s="1992"/>
    </row>
    <row r="5252" spans="2:10">
      <c r="B5252" s="1734">
        <v>84647</v>
      </c>
      <c r="C5252" s="1994" t="s">
        <v>411</v>
      </c>
      <c r="D5252" s="1993" t="s">
        <v>0</v>
      </c>
      <c r="E5252" s="2002">
        <f t="shared" si="164"/>
        <v>121.42</v>
      </c>
      <c r="F5252" s="2078">
        <f t="shared" si="165"/>
        <v>84647</v>
      </c>
      <c r="G5252" s="1529"/>
      <c r="H5252" s="2002">
        <v>114.73</v>
      </c>
      <c r="I5252" s="2002">
        <v>121.42</v>
      </c>
      <c r="J5252" s="1992"/>
    </row>
    <row r="5253" spans="2:10">
      <c r="B5253" s="1733">
        <v>84656</v>
      </c>
      <c r="C5253" s="2004" t="s">
        <v>1098</v>
      </c>
      <c r="D5253" s="2003" t="s">
        <v>0</v>
      </c>
      <c r="E5253" s="2005">
        <f t="shared" si="164"/>
        <v>30.17</v>
      </c>
      <c r="F5253" s="2078">
        <f t="shared" si="165"/>
        <v>84656</v>
      </c>
      <c r="G5253" s="1529"/>
      <c r="H5253" s="2005">
        <v>27.38</v>
      </c>
      <c r="I5253" s="2005">
        <v>30.17</v>
      </c>
      <c r="J5253" s="1992"/>
    </row>
    <row r="5254" spans="2:10">
      <c r="B5254" s="1734">
        <v>84677</v>
      </c>
      <c r="C5254" s="1994" t="s">
        <v>412</v>
      </c>
      <c r="D5254" s="1993" t="s">
        <v>0</v>
      </c>
      <c r="E5254" s="2002">
        <f t="shared" si="164"/>
        <v>10.37</v>
      </c>
      <c r="F5254" s="2078">
        <f t="shared" si="165"/>
        <v>84677</v>
      </c>
      <c r="G5254" s="1529"/>
      <c r="H5254" s="2002">
        <v>9.68</v>
      </c>
      <c r="I5254" s="2002">
        <v>10.37</v>
      </c>
      <c r="J5254" s="1992"/>
    </row>
    <row r="5255" spans="2:10">
      <c r="B5255" s="1733">
        <v>84678</v>
      </c>
      <c r="C5255" s="2004" t="s">
        <v>413</v>
      </c>
      <c r="D5255" s="2003" t="s">
        <v>0</v>
      </c>
      <c r="E5255" s="2005">
        <f t="shared" si="164"/>
        <v>16.79</v>
      </c>
      <c r="F5255" s="2078">
        <f t="shared" si="165"/>
        <v>84678</v>
      </c>
      <c r="G5255" s="1529"/>
      <c r="H5255" s="2005">
        <v>15.53</v>
      </c>
      <c r="I5255" s="2005">
        <v>16.79</v>
      </c>
      <c r="J5255" s="1992"/>
    </row>
    <row r="5256" spans="2:10">
      <c r="B5256" s="1734">
        <v>6082</v>
      </c>
      <c r="C5256" s="1994" t="s">
        <v>1099</v>
      </c>
      <c r="D5256" s="1993" t="s">
        <v>0</v>
      </c>
      <c r="E5256" s="2002">
        <f t="shared" si="164"/>
        <v>15.22</v>
      </c>
      <c r="F5256" s="2078">
        <f t="shared" si="165"/>
        <v>6082</v>
      </c>
      <c r="G5256" s="1529"/>
      <c r="H5256" s="2002">
        <v>13.96</v>
      </c>
      <c r="I5256" s="2002">
        <v>15.22</v>
      </c>
      <c r="J5256" s="1992"/>
    </row>
    <row r="5257" spans="2:10">
      <c r="B5257" s="1733">
        <v>40905</v>
      </c>
      <c r="C5257" s="2004" t="s">
        <v>415</v>
      </c>
      <c r="D5257" s="2003" t="s">
        <v>0</v>
      </c>
      <c r="E5257" s="2005">
        <f t="shared" si="164"/>
        <v>18.93</v>
      </c>
      <c r="F5257" s="2078">
        <f t="shared" si="165"/>
        <v>40905</v>
      </c>
      <c r="G5257" s="1529"/>
      <c r="H5257" s="2005">
        <v>17.670000000000002</v>
      </c>
      <c r="I5257" s="2005">
        <v>18.93</v>
      </c>
      <c r="J5257" s="1992"/>
    </row>
    <row r="5258" spans="2:10">
      <c r="B5258" s="1734" t="s">
        <v>5895</v>
      </c>
      <c r="C5258" s="1994" t="s">
        <v>416</v>
      </c>
      <c r="D5258" s="1993" t="s">
        <v>0</v>
      </c>
      <c r="E5258" s="2002">
        <f t="shared" si="164"/>
        <v>14.88</v>
      </c>
      <c r="F5258" s="2078" t="str">
        <f t="shared" si="165"/>
        <v>73739/001</v>
      </c>
      <c r="G5258" s="1529"/>
      <c r="H5258" s="2002">
        <v>13.77</v>
      </c>
      <c r="I5258" s="2002">
        <v>14.88</v>
      </c>
      <c r="J5258" s="1992"/>
    </row>
    <row r="5259" spans="2:10">
      <c r="B5259" s="1733" t="s">
        <v>5896</v>
      </c>
      <c r="C5259" s="2004" t="s">
        <v>417</v>
      </c>
      <c r="D5259" s="2003" t="s">
        <v>0</v>
      </c>
      <c r="E5259" s="2005">
        <f t="shared" si="164"/>
        <v>20.89</v>
      </c>
      <c r="F5259" s="2078" t="str">
        <f t="shared" si="165"/>
        <v>74065/001</v>
      </c>
      <c r="G5259" s="1529"/>
      <c r="H5259" s="2005">
        <v>19.559999999999999</v>
      </c>
      <c r="I5259" s="2005">
        <v>20.89</v>
      </c>
      <c r="J5259" s="1992"/>
    </row>
    <row r="5260" spans="2:10">
      <c r="B5260" s="1734" t="s">
        <v>6306</v>
      </c>
      <c r="C5260" s="1994" t="s">
        <v>4891</v>
      </c>
      <c r="D5260" s="1993" t="s">
        <v>0</v>
      </c>
      <c r="E5260" s="2002">
        <f t="shared" si="164"/>
        <v>20.55</v>
      </c>
      <c r="F5260" s="2078" t="str">
        <f t="shared" si="165"/>
        <v>74065/002</v>
      </c>
      <c r="G5260" s="1529"/>
      <c r="H5260" s="2002">
        <v>19.22</v>
      </c>
      <c r="I5260" s="2002">
        <v>20.55</v>
      </c>
      <c r="J5260" s="1992"/>
    </row>
    <row r="5261" spans="2:10">
      <c r="B5261" s="1733" t="s">
        <v>418</v>
      </c>
      <c r="C5261" s="2004" t="s">
        <v>4892</v>
      </c>
      <c r="D5261" s="2003" t="s">
        <v>0</v>
      </c>
      <c r="E5261" s="2005">
        <f t="shared" si="164"/>
        <v>20.46</v>
      </c>
      <c r="F5261" s="2078" t="str">
        <f t="shared" si="165"/>
        <v>74065/003</v>
      </c>
      <c r="G5261" s="1529"/>
      <c r="H5261" s="2005">
        <v>19.13</v>
      </c>
      <c r="I5261" s="2005">
        <v>20.46</v>
      </c>
      <c r="J5261" s="1992"/>
    </row>
    <row r="5262" spans="2:10">
      <c r="B5262" s="1734">
        <v>79463</v>
      </c>
      <c r="C5262" s="1994" t="s">
        <v>419</v>
      </c>
      <c r="D5262" s="1993" t="s">
        <v>0</v>
      </c>
      <c r="E5262" s="2002">
        <f t="shared" si="164"/>
        <v>12.85</v>
      </c>
      <c r="F5262" s="2078">
        <f t="shared" si="165"/>
        <v>79463</v>
      </c>
      <c r="G5262" s="1529"/>
      <c r="H5262" s="2002">
        <v>11.8</v>
      </c>
      <c r="I5262" s="2002">
        <v>12.85</v>
      </c>
      <c r="J5262" s="1992"/>
    </row>
    <row r="5263" spans="2:10">
      <c r="B5263" s="1733">
        <v>79464</v>
      </c>
      <c r="C5263" s="2004" t="s">
        <v>420</v>
      </c>
      <c r="D5263" s="2003" t="s">
        <v>0</v>
      </c>
      <c r="E5263" s="2005">
        <f t="shared" si="164"/>
        <v>17.059999999999999</v>
      </c>
      <c r="F5263" s="2078">
        <f t="shared" si="165"/>
        <v>79464</v>
      </c>
      <c r="G5263" s="1529"/>
      <c r="H5263" s="2005">
        <v>15.73</v>
      </c>
      <c r="I5263" s="2005">
        <v>17.059999999999999</v>
      </c>
      <c r="J5263" s="1992"/>
    </row>
    <row r="5264" spans="2:10">
      <c r="B5264" s="1734">
        <v>79466</v>
      </c>
      <c r="C5264" s="1994" t="s">
        <v>421</v>
      </c>
      <c r="D5264" s="1993" t="s">
        <v>0</v>
      </c>
      <c r="E5264" s="2002">
        <f t="shared" si="164"/>
        <v>16.29</v>
      </c>
      <c r="F5264" s="2078">
        <f t="shared" si="165"/>
        <v>79466</v>
      </c>
      <c r="G5264" s="1529"/>
      <c r="H5264" s="2002">
        <v>15.21</v>
      </c>
      <c r="I5264" s="2002">
        <v>16.29</v>
      </c>
      <c r="J5264" s="1992"/>
    </row>
    <row r="5265" spans="2:10">
      <c r="B5265" s="1733" t="s">
        <v>5897</v>
      </c>
      <c r="C5265" s="2004" t="s">
        <v>422</v>
      </c>
      <c r="D5265" s="2003" t="s">
        <v>0</v>
      </c>
      <c r="E5265" s="2005">
        <f t="shared" si="164"/>
        <v>21.08</v>
      </c>
      <c r="F5265" s="2078" t="str">
        <f t="shared" si="165"/>
        <v>79497/001</v>
      </c>
      <c r="G5265" s="1529"/>
      <c r="H5265" s="2005">
        <v>19.47</v>
      </c>
      <c r="I5265" s="2005">
        <v>21.08</v>
      </c>
      <c r="J5265" s="1992"/>
    </row>
    <row r="5266" spans="2:10">
      <c r="B5266" s="1734">
        <v>84645</v>
      </c>
      <c r="C5266" s="1994" t="s">
        <v>423</v>
      </c>
      <c r="D5266" s="1993" t="s">
        <v>0</v>
      </c>
      <c r="E5266" s="2002">
        <f t="shared" si="164"/>
        <v>16.09</v>
      </c>
      <c r="F5266" s="2078">
        <f t="shared" si="165"/>
        <v>84645</v>
      </c>
      <c r="G5266" s="1529"/>
      <c r="H5266" s="2002">
        <v>15.01</v>
      </c>
      <c r="I5266" s="2002">
        <v>16.09</v>
      </c>
      <c r="J5266" s="1992"/>
    </row>
    <row r="5267" spans="2:10">
      <c r="B5267" s="1733">
        <v>84657</v>
      </c>
      <c r="C5267" s="2004" t="s">
        <v>424</v>
      </c>
      <c r="D5267" s="2003" t="s">
        <v>0</v>
      </c>
      <c r="E5267" s="2005">
        <f t="shared" si="164"/>
        <v>8.3800000000000008</v>
      </c>
      <c r="F5267" s="2078">
        <f t="shared" si="165"/>
        <v>84657</v>
      </c>
      <c r="G5267" s="1529"/>
      <c r="H5267" s="2005">
        <v>7.93</v>
      </c>
      <c r="I5267" s="2005">
        <v>8.3800000000000008</v>
      </c>
      <c r="J5267" s="1992"/>
    </row>
    <row r="5268" spans="2:10">
      <c r="B5268" s="1734">
        <v>84659</v>
      </c>
      <c r="C5268" s="1994" t="s">
        <v>425</v>
      </c>
      <c r="D5268" s="1993" t="s">
        <v>0</v>
      </c>
      <c r="E5268" s="2002">
        <f t="shared" si="164"/>
        <v>13.86</v>
      </c>
      <c r="F5268" s="2078">
        <f t="shared" si="165"/>
        <v>84659</v>
      </c>
      <c r="G5268" s="1529"/>
      <c r="H5268" s="2002">
        <v>12.89</v>
      </c>
      <c r="I5268" s="2002">
        <v>13.86</v>
      </c>
      <c r="J5268" s="1992"/>
    </row>
    <row r="5269" spans="2:10">
      <c r="B5269" s="1733">
        <v>84679</v>
      </c>
      <c r="C5269" s="2004" t="s">
        <v>426</v>
      </c>
      <c r="D5269" s="2003" t="s">
        <v>0</v>
      </c>
      <c r="E5269" s="2005">
        <f t="shared" si="164"/>
        <v>18.190000000000001</v>
      </c>
      <c r="F5269" s="2078">
        <f t="shared" si="165"/>
        <v>84679</v>
      </c>
      <c r="G5269" s="1529"/>
      <c r="H5269" s="2005">
        <v>16.86</v>
      </c>
      <c r="I5269" s="2005">
        <v>18.190000000000001</v>
      </c>
      <c r="J5269" s="1992"/>
    </row>
    <row r="5270" spans="2:10">
      <c r="B5270" s="1734">
        <v>95464</v>
      </c>
      <c r="C5270" s="1994" t="s">
        <v>414</v>
      </c>
      <c r="D5270" s="1993" t="s">
        <v>0</v>
      </c>
      <c r="E5270" s="2002">
        <f t="shared" si="164"/>
        <v>19.010000000000002</v>
      </c>
      <c r="F5270" s="2078">
        <f t="shared" si="165"/>
        <v>95464</v>
      </c>
      <c r="G5270" s="1529"/>
      <c r="H5270" s="2002">
        <v>17.75</v>
      </c>
      <c r="I5270" s="2002">
        <v>19.010000000000002</v>
      </c>
      <c r="J5270" s="1992"/>
    </row>
    <row r="5271" spans="2:10">
      <c r="B5271" s="1733">
        <v>73656</v>
      </c>
      <c r="C5271" s="2004" t="s">
        <v>427</v>
      </c>
      <c r="D5271" s="2003" t="s">
        <v>0</v>
      </c>
      <c r="E5271" s="2005">
        <f t="shared" si="164"/>
        <v>14.68</v>
      </c>
      <c r="F5271" s="2078">
        <f t="shared" si="165"/>
        <v>73656</v>
      </c>
      <c r="G5271" s="1529"/>
      <c r="H5271" s="2005">
        <v>14.05</v>
      </c>
      <c r="I5271" s="2005">
        <v>14.68</v>
      </c>
      <c r="J5271" s="1992"/>
    </row>
    <row r="5272" spans="2:10">
      <c r="B5272" s="1734" t="s">
        <v>5898</v>
      </c>
      <c r="C5272" s="1994" t="s">
        <v>4893</v>
      </c>
      <c r="D5272" s="1993" t="s">
        <v>0</v>
      </c>
      <c r="E5272" s="2002">
        <f t="shared" si="164"/>
        <v>31.97</v>
      </c>
      <c r="F5272" s="2078" t="str">
        <f t="shared" si="165"/>
        <v>73794/001</v>
      </c>
      <c r="G5272" s="1529"/>
      <c r="H5272" s="2002">
        <v>29.15</v>
      </c>
      <c r="I5272" s="2002">
        <v>31.97</v>
      </c>
      <c r="J5272" s="1992"/>
    </row>
    <row r="5273" spans="2:10">
      <c r="B5273" s="1733" t="s">
        <v>5899</v>
      </c>
      <c r="C5273" s="2004" t="s">
        <v>1100</v>
      </c>
      <c r="D5273" s="2003" t="s">
        <v>0</v>
      </c>
      <c r="E5273" s="2005">
        <f t="shared" si="164"/>
        <v>8.41</v>
      </c>
      <c r="F5273" s="2078" t="str">
        <f t="shared" si="165"/>
        <v>73865/001</v>
      </c>
      <c r="G5273" s="1529"/>
      <c r="H5273" s="2005">
        <v>8.19</v>
      </c>
      <c r="I5273" s="2005">
        <v>8.41</v>
      </c>
      <c r="J5273" s="1992"/>
    </row>
    <row r="5274" spans="2:10">
      <c r="B5274" s="1734" t="s">
        <v>5900</v>
      </c>
      <c r="C5274" s="1994" t="s">
        <v>428</v>
      </c>
      <c r="D5274" s="1993" t="s">
        <v>0</v>
      </c>
      <c r="E5274" s="2002">
        <f t="shared" si="164"/>
        <v>22.94</v>
      </c>
      <c r="F5274" s="2078" t="str">
        <f t="shared" si="165"/>
        <v>73924/001</v>
      </c>
      <c r="G5274" s="1529"/>
      <c r="H5274" s="2002">
        <v>21.18</v>
      </c>
      <c r="I5274" s="2002">
        <v>22.94</v>
      </c>
      <c r="J5274" s="1992"/>
    </row>
    <row r="5275" spans="2:10">
      <c r="B5275" s="1733" t="s">
        <v>5901</v>
      </c>
      <c r="C5275" s="2004" t="s">
        <v>429</v>
      </c>
      <c r="D5275" s="2003" t="s">
        <v>0</v>
      </c>
      <c r="E5275" s="2005">
        <f t="shared" si="164"/>
        <v>23.03</v>
      </c>
      <c r="F5275" s="2078" t="str">
        <f t="shared" si="165"/>
        <v>73924/002</v>
      </c>
      <c r="G5275" s="1529"/>
      <c r="H5275" s="2005">
        <v>21.27</v>
      </c>
      <c r="I5275" s="2005">
        <v>23.03</v>
      </c>
      <c r="J5275" s="1992"/>
    </row>
    <row r="5276" spans="2:10">
      <c r="B5276" s="1734" t="s">
        <v>5902</v>
      </c>
      <c r="C5276" s="1994" t="s">
        <v>430</v>
      </c>
      <c r="D5276" s="1993" t="s">
        <v>0</v>
      </c>
      <c r="E5276" s="2002">
        <f t="shared" si="164"/>
        <v>23.37</v>
      </c>
      <c r="F5276" s="2078" t="str">
        <f t="shared" si="165"/>
        <v>73924/003</v>
      </c>
      <c r="G5276" s="1529"/>
      <c r="H5276" s="2002">
        <v>21.61</v>
      </c>
      <c r="I5276" s="2002">
        <v>23.37</v>
      </c>
      <c r="J5276" s="1992"/>
    </row>
    <row r="5277" spans="2:10">
      <c r="B5277" s="1733" t="s">
        <v>5903</v>
      </c>
      <c r="C5277" s="2004" t="s">
        <v>1101</v>
      </c>
      <c r="D5277" s="2003" t="s">
        <v>0</v>
      </c>
      <c r="E5277" s="2005">
        <f t="shared" si="164"/>
        <v>17.510000000000002</v>
      </c>
      <c r="F5277" s="2078" t="str">
        <f t="shared" si="165"/>
        <v>74064/001</v>
      </c>
      <c r="G5277" s="1529"/>
      <c r="H5277" s="2005">
        <v>16.25</v>
      </c>
      <c r="I5277" s="2005">
        <v>17.510000000000002</v>
      </c>
      <c r="J5277" s="1992"/>
    </row>
    <row r="5278" spans="2:10">
      <c r="B5278" s="1734" t="s">
        <v>5904</v>
      </c>
      <c r="C5278" s="1994" t="s">
        <v>1102</v>
      </c>
      <c r="D5278" s="1993" t="s">
        <v>0</v>
      </c>
      <c r="E5278" s="2002">
        <f t="shared" si="164"/>
        <v>11.48</v>
      </c>
      <c r="F5278" s="2078" t="str">
        <f t="shared" si="165"/>
        <v>74064/002</v>
      </c>
      <c r="G5278" s="1529"/>
      <c r="H5278" s="2002">
        <v>10.58</v>
      </c>
      <c r="I5278" s="2002">
        <v>11.48</v>
      </c>
      <c r="J5278" s="1992"/>
    </row>
    <row r="5279" spans="2:10" ht="30">
      <c r="B5279" s="1733" t="s">
        <v>431</v>
      </c>
      <c r="C5279" s="2004" t="s">
        <v>4894</v>
      </c>
      <c r="D5279" s="2003" t="s">
        <v>0</v>
      </c>
      <c r="E5279" s="2005">
        <f t="shared" si="164"/>
        <v>15.13</v>
      </c>
      <c r="F5279" s="2078" t="str">
        <f t="shared" si="165"/>
        <v>74145/001</v>
      </c>
      <c r="G5279" s="1529"/>
      <c r="H5279" s="2005">
        <v>14.53</v>
      </c>
      <c r="I5279" s="2005">
        <v>15.13</v>
      </c>
      <c r="J5279" s="1992"/>
    </row>
    <row r="5280" spans="2:10">
      <c r="B5280" s="1734" t="s">
        <v>432</v>
      </c>
      <c r="C5280" s="1994" t="s">
        <v>1103</v>
      </c>
      <c r="D5280" s="1993" t="s">
        <v>0</v>
      </c>
      <c r="E5280" s="2002">
        <f t="shared" si="164"/>
        <v>14.2</v>
      </c>
      <c r="F5280" s="2078" t="str">
        <f t="shared" si="165"/>
        <v>79498/001</v>
      </c>
      <c r="G5280" s="1529"/>
      <c r="H5280" s="2002">
        <v>13.29</v>
      </c>
      <c r="I5280" s="2002">
        <v>14.2</v>
      </c>
      <c r="J5280" s="1992"/>
    </row>
    <row r="5281" spans="2:10" ht="30">
      <c r="B5281" s="1733" t="s">
        <v>5905</v>
      </c>
      <c r="C5281" s="2004" t="s">
        <v>4895</v>
      </c>
      <c r="D5281" s="2003" t="s">
        <v>29</v>
      </c>
      <c r="E5281" s="2005">
        <f t="shared" si="164"/>
        <v>18.14</v>
      </c>
      <c r="F5281" s="2078" t="str">
        <f t="shared" si="165"/>
        <v>79499/001</v>
      </c>
      <c r="G5281" s="1529"/>
      <c r="H5281" s="2005">
        <v>17.09</v>
      </c>
      <c r="I5281" s="2005">
        <v>18.14</v>
      </c>
      <c r="J5281" s="1992"/>
    </row>
    <row r="5282" spans="2:10">
      <c r="B5282" s="1734" t="s">
        <v>5906</v>
      </c>
      <c r="C5282" s="1994" t="s">
        <v>433</v>
      </c>
      <c r="D5282" s="1993" t="s">
        <v>0</v>
      </c>
      <c r="E5282" s="2002">
        <f t="shared" si="164"/>
        <v>29.34</v>
      </c>
      <c r="F5282" s="2078" t="str">
        <f t="shared" si="165"/>
        <v>79515/001</v>
      </c>
      <c r="G5282" s="1529"/>
      <c r="H5282" s="2002">
        <v>27.23</v>
      </c>
      <c r="I5282" s="2002">
        <v>29.34</v>
      </c>
      <c r="J5282" s="1992"/>
    </row>
    <row r="5283" spans="2:10">
      <c r="B5283" s="1733">
        <v>84660</v>
      </c>
      <c r="C5283" s="2004" t="s">
        <v>434</v>
      </c>
      <c r="D5283" s="2003" t="s">
        <v>0</v>
      </c>
      <c r="E5283" s="2005">
        <f t="shared" si="164"/>
        <v>5.91</v>
      </c>
      <c r="F5283" s="2078">
        <f t="shared" si="165"/>
        <v>84660</v>
      </c>
      <c r="G5283" s="1529"/>
      <c r="H5283" s="2005">
        <v>5.69</v>
      </c>
      <c r="I5283" s="2005">
        <v>5.91</v>
      </c>
      <c r="J5283" s="1992"/>
    </row>
    <row r="5284" spans="2:10">
      <c r="B5284" s="1734">
        <v>84661</v>
      </c>
      <c r="C5284" s="1994" t="s">
        <v>4896</v>
      </c>
      <c r="D5284" s="1993" t="s">
        <v>0</v>
      </c>
      <c r="E5284" s="2002">
        <f t="shared" si="164"/>
        <v>14.82</v>
      </c>
      <c r="F5284" s="2078">
        <f t="shared" si="165"/>
        <v>84661</v>
      </c>
      <c r="G5284" s="1529"/>
      <c r="H5284" s="2002">
        <v>13.77</v>
      </c>
      <c r="I5284" s="2002">
        <v>14.82</v>
      </c>
      <c r="J5284" s="1992"/>
    </row>
    <row r="5285" spans="2:10">
      <c r="B5285" s="1733">
        <v>84662</v>
      </c>
      <c r="C5285" s="2004" t="s">
        <v>4897</v>
      </c>
      <c r="D5285" s="2003" t="s">
        <v>0</v>
      </c>
      <c r="E5285" s="2005">
        <f t="shared" si="164"/>
        <v>23.48</v>
      </c>
      <c r="F5285" s="2078">
        <f t="shared" si="165"/>
        <v>84662</v>
      </c>
      <c r="G5285" s="1529"/>
      <c r="H5285" s="2005">
        <v>21.72</v>
      </c>
      <c r="I5285" s="2005">
        <v>23.48</v>
      </c>
      <c r="J5285" s="1992"/>
    </row>
    <row r="5286" spans="2:10">
      <c r="B5286" s="1734">
        <v>95468</v>
      </c>
      <c r="C5286" s="1994" t="s">
        <v>4898</v>
      </c>
      <c r="D5286" s="1993" t="s">
        <v>0</v>
      </c>
      <c r="E5286" s="2002">
        <f t="shared" si="164"/>
        <v>34.57</v>
      </c>
      <c r="F5286" s="2078">
        <f t="shared" si="165"/>
        <v>95468</v>
      </c>
      <c r="G5286" s="1529"/>
      <c r="H5286" s="2002">
        <v>31.75</v>
      </c>
      <c r="I5286" s="2002">
        <v>34.57</v>
      </c>
      <c r="J5286" s="1992"/>
    </row>
    <row r="5287" spans="2:10">
      <c r="B5287" s="1733">
        <v>41595</v>
      </c>
      <c r="C5287" s="2004" t="s">
        <v>1104</v>
      </c>
      <c r="D5287" s="2003" t="s">
        <v>28</v>
      </c>
      <c r="E5287" s="2005">
        <f t="shared" si="164"/>
        <v>10.3</v>
      </c>
      <c r="F5287" s="2078">
        <f t="shared" si="165"/>
        <v>41595</v>
      </c>
      <c r="G5287" s="1529"/>
      <c r="H5287" s="2005">
        <v>9.35</v>
      </c>
      <c r="I5287" s="2005">
        <v>10.3</v>
      </c>
      <c r="J5287" s="1992"/>
    </row>
    <row r="5288" spans="2:10">
      <c r="B5288" s="1734" t="s">
        <v>5907</v>
      </c>
      <c r="C5288" s="1994" t="s">
        <v>435</v>
      </c>
      <c r="D5288" s="1993" t="s">
        <v>0</v>
      </c>
      <c r="E5288" s="2002">
        <f t="shared" si="164"/>
        <v>15.73</v>
      </c>
      <c r="F5288" s="2078" t="str">
        <f t="shared" si="165"/>
        <v>73978/001</v>
      </c>
      <c r="G5288" s="1529"/>
      <c r="H5288" s="2002">
        <v>14.68</v>
      </c>
      <c r="I5288" s="2002">
        <v>15.73</v>
      </c>
      <c r="J5288" s="1992"/>
    </row>
    <row r="5289" spans="2:10">
      <c r="B5289" s="1733" t="s">
        <v>436</v>
      </c>
      <c r="C5289" s="2004" t="s">
        <v>437</v>
      </c>
      <c r="D5289" s="2003" t="s">
        <v>0</v>
      </c>
      <c r="E5289" s="2005">
        <f t="shared" si="164"/>
        <v>12.79</v>
      </c>
      <c r="F5289" s="2078" t="str">
        <f t="shared" si="165"/>
        <v>74245/001</v>
      </c>
      <c r="G5289" s="1529"/>
      <c r="H5289" s="2005">
        <v>11.71</v>
      </c>
      <c r="I5289" s="2005">
        <v>12.79</v>
      </c>
      <c r="J5289" s="1992"/>
    </row>
    <row r="5290" spans="2:10" ht="30">
      <c r="B5290" s="1734">
        <v>79467</v>
      </c>
      <c r="C5290" s="1994" t="s">
        <v>4899</v>
      </c>
      <c r="D5290" s="1993" t="s">
        <v>438</v>
      </c>
      <c r="E5290" s="2002">
        <f t="shared" si="164"/>
        <v>12.72</v>
      </c>
      <c r="F5290" s="2078">
        <f t="shared" si="165"/>
        <v>79467</v>
      </c>
      <c r="G5290" s="1529"/>
      <c r="H5290" s="2002">
        <v>11.77</v>
      </c>
      <c r="I5290" s="2002">
        <v>12.72</v>
      </c>
      <c r="J5290" s="1992"/>
    </row>
    <row r="5291" spans="2:10">
      <c r="B5291" s="1733" t="s">
        <v>5908</v>
      </c>
      <c r="C5291" s="2004" t="s">
        <v>439</v>
      </c>
      <c r="D5291" s="2003" t="s">
        <v>0</v>
      </c>
      <c r="E5291" s="2005">
        <f t="shared" si="164"/>
        <v>17.8</v>
      </c>
      <c r="F5291" s="2078" t="str">
        <f t="shared" si="165"/>
        <v>79500/002</v>
      </c>
      <c r="G5291" s="1529"/>
      <c r="H5291" s="2005">
        <v>16.34</v>
      </c>
      <c r="I5291" s="2005">
        <v>17.8</v>
      </c>
      <c r="J5291" s="1992"/>
    </row>
    <row r="5292" spans="2:10">
      <c r="B5292" s="1734">
        <v>84663</v>
      </c>
      <c r="C5292" s="1994" t="s">
        <v>4900</v>
      </c>
      <c r="D5292" s="1993" t="s">
        <v>0</v>
      </c>
      <c r="E5292" s="2002">
        <f t="shared" si="164"/>
        <v>19.170000000000002</v>
      </c>
      <c r="F5292" s="2078">
        <f t="shared" si="165"/>
        <v>84663</v>
      </c>
      <c r="G5292" s="1529"/>
      <c r="H5292" s="2002">
        <v>17.809999999999999</v>
      </c>
      <c r="I5292" s="2002">
        <v>19.170000000000002</v>
      </c>
      <c r="J5292" s="1992"/>
    </row>
    <row r="5293" spans="2:10">
      <c r="B5293" s="1733">
        <v>84665</v>
      </c>
      <c r="C5293" s="2004" t="s">
        <v>440</v>
      </c>
      <c r="D5293" s="2003" t="s">
        <v>0</v>
      </c>
      <c r="E5293" s="2005">
        <f t="shared" si="164"/>
        <v>17.739999999999998</v>
      </c>
      <c r="F5293" s="2078">
        <f t="shared" si="165"/>
        <v>84665</v>
      </c>
      <c r="G5293" s="1529"/>
      <c r="H5293" s="2005">
        <v>16.23</v>
      </c>
      <c r="I5293" s="2005">
        <v>17.739999999999998</v>
      </c>
      <c r="J5293" s="1992"/>
    </row>
    <row r="5294" spans="2:10">
      <c r="B5294" s="1734">
        <v>84666</v>
      </c>
      <c r="C5294" s="1994" t="s">
        <v>441</v>
      </c>
      <c r="D5294" s="1993" t="s">
        <v>0</v>
      </c>
      <c r="E5294" s="2002">
        <f t="shared" si="164"/>
        <v>19.579999999999998</v>
      </c>
      <c r="F5294" s="2078">
        <f t="shared" si="165"/>
        <v>84666</v>
      </c>
      <c r="G5294" s="1529"/>
      <c r="H5294" s="2002">
        <v>17.72</v>
      </c>
      <c r="I5294" s="2002">
        <v>19.579999999999998</v>
      </c>
      <c r="J5294" s="1992"/>
    </row>
    <row r="5295" spans="2:10">
      <c r="B5295" s="1733">
        <v>75889</v>
      </c>
      <c r="C5295" s="2004" t="s">
        <v>442</v>
      </c>
      <c r="D5295" s="2003" t="s">
        <v>0</v>
      </c>
      <c r="E5295" s="2005">
        <f t="shared" si="164"/>
        <v>17.04</v>
      </c>
      <c r="F5295" s="2078">
        <f t="shared" si="165"/>
        <v>75889</v>
      </c>
      <c r="G5295" s="1529"/>
      <c r="H5295" s="2005">
        <v>15.99</v>
      </c>
      <c r="I5295" s="2005">
        <v>17.04</v>
      </c>
      <c r="J5295" s="1992"/>
    </row>
    <row r="5296" spans="2:10" ht="30">
      <c r="B5296" s="1734">
        <v>72191</v>
      </c>
      <c r="C5296" s="1994" t="s">
        <v>4901</v>
      </c>
      <c r="D5296" s="1993" t="s">
        <v>0</v>
      </c>
      <c r="E5296" s="2002">
        <f t="shared" si="164"/>
        <v>75.739999999999995</v>
      </c>
      <c r="F5296" s="2078">
        <f t="shared" si="165"/>
        <v>72191</v>
      </c>
      <c r="G5296" s="1529"/>
      <c r="H5296" s="2002">
        <v>69.23</v>
      </c>
      <c r="I5296" s="2002">
        <v>75.739999999999995</v>
      </c>
      <c r="J5296" s="1992"/>
    </row>
    <row r="5297" spans="2:10">
      <c r="B5297" s="1733">
        <v>72192</v>
      </c>
      <c r="C5297" s="2004" t="s">
        <v>4902</v>
      </c>
      <c r="D5297" s="2003" t="s">
        <v>0</v>
      </c>
      <c r="E5297" s="2005">
        <f t="shared" si="164"/>
        <v>20.78</v>
      </c>
      <c r="F5297" s="2078">
        <f t="shared" si="165"/>
        <v>72192</v>
      </c>
      <c r="G5297" s="1529"/>
      <c r="H5297" s="2005">
        <v>18.920000000000002</v>
      </c>
      <c r="I5297" s="2005">
        <v>20.78</v>
      </c>
      <c r="J5297" s="1992"/>
    </row>
    <row r="5298" spans="2:10">
      <c r="B5298" s="1734">
        <v>72193</v>
      </c>
      <c r="C5298" s="1994" t="s">
        <v>4903</v>
      </c>
      <c r="D5298" s="1993" t="s">
        <v>0</v>
      </c>
      <c r="E5298" s="2002">
        <f t="shared" si="164"/>
        <v>57.37</v>
      </c>
      <c r="F5298" s="2078">
        <f t="shared" si="165"/>
        <v>72193</v>
      </c>
      <c r="G5298" s="1529"/>
      <c r="H5298" s="2002">
        <v>51.79</v>
      </c>
      <c r="I5298" s="2002">
        <v>57.37</v>
      </c>
      <c r="J5298" s="1992"/>
    </row>
    <row r="5299" spans="2:10" ht="30">
      <c r="B5299" s="1733">
        <v>73655</v>
      </c>
      <c r="C5299" s="2004" t="s">
        <v>4904</v>
      </c>
      <c r="D5299" s="2003" t="s">
        <v>0</v>
      </c>
      <c r="E5299" s="2005">
        <f t="shared" si="164"/>
        <v>138.99</v>
      </c>
      <c r="F5299" s="2078">
        <f t="shared" si="165"/>
        <v>73655</v>
      </c>
      <c r="G5299" s="1529"/>
      <c r="H5299" s="2005">
        <v>132.29</v>
      </c>
      <c r="I5299" s="2005">
        <v>138.99</v>
      </c>
      <c r="J5299" s="1992"/>
    </row>
    <row r="5300" spans="2:10">
      <c r="B5300" s="1734" t="s">
        <v>5909</v>
      </c>
      <c r="C5300" s="1994" t="s">
        <v>4905</v>
      </c>
      <c r="D5300" s="1993" t="s">
        <v>0</v>
      </c>
      <c r="E5300" s="2002">
        <f t="shared" si="164"/>
        <v>161</v>
      </c>
      <c r="F5300" s="2078" t="str">
        <f t="shared" si="165"/>
        <v>73734/001</v>
      </c>
      <c r="G5300" s="1529"/>
      <c r="H5300" s="2002">
        <v>156.77000000000001</v>
      </c>
      <c r="I5300" s="2002">
        <v>161</v>
      </c>
      <c r="J5300" s="1992"/>
    </row>
    <row r="5301" spans="2:10">
      <c r="B5301" s="1733">
        <v>84181</v>
      </c>
      <c r="C5301" s="2004" t="s">
        <v>1105</v>
      </c>
      <c r="D5301" s="2003" t="s">
        <v>0</v>
      </c>
      <c r="E5301" s="2005">
        <f t="shared" si="164"/>
        <v>130.49</v>
      </c>
      <c r="F5301" s="2078">
        <f t="shared" si="165"/>
        <v>84181</v>
      </c>
      <c r="G5301" s="1529"/>
      <c r="H5301" s="2005">
        <v>128.87</v>
      </c>
      <c r="I5301" s="2005">
        <v>130.49</v>
      </c>
      <c r="J5301" s="1992"/>
    </row>
    <row r="5302" spans="2:10" ht="30">
      <c r="B5302" s="1734">
        <v>87246</v>
      </c>
      <c r="C5302" s="1994" t="s">
        <v>5447</v>
      </c>
      <c r="D5302" s="1993" t="s">
        <v>0</v>
      </c>
      <c r="E5302" s="2002">
        <f t="shared" si="164"/>
        <v>37.869999999999997</v>
      </c>
      <c r="F5302" s="2078">
        <f t="shared" si="165"/>
        <v>87246</v>
      </c>
      <c r="G5302" s="1529"/>
      <c r="H5302" s="2002">
        <v>36.19</v>
      </c>
      <c r="I5302" s="2002">
        <v>37.869999999999997</v>
      </c>
      <c r="J5302" s="1992"/>
    </row>
    <row r="5303" spans="2:10" ht="30">
      <c r="B5303" s="1733">
        <v>87247</v>
      </c>
      <c r="C5303" s="2004" t="s">
        <v>5448</v>
      </c>
      <c r="D5303" s="2003" t="s">
        <v>0</v>
      </c>
      <c r="E5303" s="2005">
        <f t="shared" si="164"/>
        <v>32.5</v>
      </c>
      <c r="F5303" s="2078">
        <f t="shared" si="165"/>
        <v>87247</v>
      </c>
      <c r="G5303" s="1529"/>
      <c r="H5303" s="2005">
        <v>31.33</v>
      </c>
      <c r="I5303" s="2005">
        <v>32.5</v>
      </c>
      <c r="J5303" s="1992"/>
    </row>
    <row r="5304" spans="2:10" ht="30">
      <c r="B5304" s="1734">
        <v>87248</v>
      </c>
      <c r="C5304" s="1994" t="s">
        <v>5449</v>
      </c>
      <c r="D5304" s="1993" t="s">
        <v>0</v>
      </c>
      <c r="E5304" s="2002">
        <f t="shared" si="164"/>
        <v>28.01</v>
      </c>
      <c r="F5304" s="2078">
        <f t="shared" si="165"/>
        <v>87248</v>
      </c>
      <c r="G5304" s="1529"/>
      <c r="H5304" s="2002">
        <v>27.3</v>
      </c>
      <c r="I5304" s="2002">
        <v>28.01</v>
      </c>
      <c r="J5304" s="1992"/>
    </row>
    <row r="5305" spans="2:10" ht="30">
      <c r="B5305" s="1733">
        <v>87249</v>
      </c>
      <c r="C5305" s="2004" t="s">
        <v>5450</v>
      </c>
      <c r="D5305" s="2003" t="s">
        <v>0</v>
      </c>
      <c r="E5305" s="2005">
        <f t="shared" si="164"/>
        <v>43.01</v>
      </c>
      <c r="F5305" s="2078">
        <f t="shared" si="165"/>
        <v>87249</v>
      </c>
      <c r="G5305" s="1529"/>
      <c r="H5305" s="2005">
        <v>40.89</v>
      </c>
      <c r="I5305" s="2005">
        <v>43.01</v>
      </c>
      <c r="J5305" s="1992"/>
    </row>
    <row r="5306" spans="2:10" ht="30">
      <c r="B5306" s="1734">
        <v>87250</v>
      </c>
      <c r="C5306" s="1994" t="s">
        <v>5451</v>
      </c>
      <c r="D5306" s="1993" t="s">
        <v>0</v>
      </c>
      <c r="E5306" s="2002">
        <f t="shared" si="164"/>
        <v>34.520000000000003</v>
      </c>
      <c r="F5306" s="2078">
        <f t="shared" si="165"/>
        <v>87250</v>
      </c>
      <c r="G5306" s="1529"/>
      <c r="H5306" s="2002">
        <v>33.22</v>
      </c>
      <c r="I5306" s="2002">
        <v>34.520000000000003</v>
      </c>
      <c r="J5306" s="1992"/>
    </row>
    <row r="5307" spans="2:10" ht="30">
      <c r="B5307" s="1733">
        <v>87251</v>
      </c>
      <c r="C5307" s="2004" t="s">
        <v>5452</v>
      </c>
      <c r="D5307" s="2003" t="s">
        <v>0</v>
      </c>
      <c r="E5307" s="2005">
        <f t="shared" si="164"/>
        <v>28.92</v>
      </c>
      <c r="F5307" s="2078">
        <f t="shared" si="165"/>
        <v>87251</v>
      </c>
      <c r="G5307" s="1529"/>
      <c r="H5307" s="2005">
        <v>28.17</v>
      </c>
      <c r="I5307" s="2005">
        <v>28.92</v>
      </c>
      <c r="J5307" s="1992"/>
    </row>
    <row r="5308" spans="2:10" ht="30">
      <c r="B5308" s="1734">
        <v>87255</v>
      </c>
      <c r="C5308" s="1994" t="s">
        <v>5453</v>
      </c>
      <c r="D5308" s="1993" t="s">
        <v>0</v>
      </c>
      <c r="E5308" s="2002">
        <f t="shared" si="164"/>
        <v>66.34</v>
      </c>
      <c r="F5308" s="2078">
        <f t="shared" si="165"/>
        <v>87255</v>
      </c>
      <c r="G5308" s="1529"/>
      <c r="H5308" s="2002">
        <v>63.95</v>
      </c>
      <c r="I5308" s="2002">
        <v>66.34</v>
      </c>
      <c r="J5308" s="1992"/>
    </row>
    <row r="5309" spans="2:10" ht="30">
      <c r="B5309" s="1733">
        <v>87256</v>
      </c>
      <c r="C5309" s="2004" t="s">
        <v>5454</v>
      </c>
      <c r="D5309" s="2003" t="s">
        <v>0</v>
      </c>
      <c r="E5309" s="2005">
        <f t="shared" si="164"/>
        <v>56.39</v>
      </c>
      <c r="F5309" s="2078">
        <f t="shared" si="165"/>
        <v>87256</v>
      </c>
      <c r="G5309" s="1529"/>
      <c r="H5309" s="2005">
        <v>54.88</v>
      </c>
      <c r="I5309" s="2005">
        <v>56.39</v>
      </c>
      <c r="J5309" s="1992"/>
    </row>
    <row r="5310" spans="2:10" ht="30">
      <c r="B5310" s="1734">
        <v>87257</v>
      </c>
      <c r="C5310" s="1994" t="s">
        <v>5455</v>
      </c>
      <c r="D5310" s="1993" t="s">
        <v>0</v>
      </c>
      <c r="E5310" s="2002">
        <f t="shared" si="164"/>
        <v>49.9</v>
      </c>
      <c r="F5310" s="2078">
        <f t="shared" si="165"/>
        <v>87257</v>
      </c>
      <c r="G5310" s="1529"/>
      <c r="H5310" s="2002">
        <v>49.02</v>
      </c>
      <c r="I5310" s="2002">
        <v>49.9</v>
      </c>
      <c r="J5310" s="1992"/>
    </row>
    <row r="5311" spans="2:10" ht="30">
      <c r="B5311" s="1733">
        <v>87258</v>
      </c>
      <c r="C5311" s="2004" t="s">
        <v>4906</v>
      </c>
      <c r="D5311" s="2003" t="s">
        <v>0</v>
      </c>
      <c r="E5311" s="2005">
        <f t="shared" si="164"/>
        <v>88.46</v>
      </c>
      <c r="F5311" s="2078">
        <f t="shared" si="165"/>
        <v>87258</v>
      </c>
      <c r="G5311" s="1529"/>
      <c r="H5311" s="2005">
        <v>86.03</v>
      </c>
      <c r="I5311" s="2005">
        <v>88.46</v>
      </c>
      <c r="J5311" s="1992"/>
    </row>
    <row r="5312" spans="2:10" ht="30">
      <c r="B5312" s="1734">
        <v>87259</v>
      </c>
      <c r="C5312" s="1994" t="s">
        <v>4907</v>
      </c>
      <c r="D5312" s="1993" t="s">
        <v>0</v>
      </c>
      <c r="E5312" s="2002">
        <f t="shared" si="164"/>
        <v>79.06</v>
      </c>
      <c r="F5312" s="2078">
        <f t="shared" si="165"/>
        <v>87259</v>
      </c>
      <c r="G5312" s="1529"/>
      <c r="H5312" s="2002">
        <v>77.459999999999994</v>
      </c>
      <c r="I5312" s="2002">
        <v>79.06</v>
      </c>
      <c r="J5312" s="1992"/>
    </row>
    <row r="5313" spans="2:10" ht="30">
      <c r="B5313" s="1733">
        <v>87260</v>
      </c>
      <c r="C5313" s="2004" t="s">
        <v>4908</v>
      </c>
      <c r="D5313" s="2003" t="s">
        <v>0</v>
      </c>
      <c r="E5313" s="2005">
        <f t="shared" si="164"/>
        <v>73.39</v>
      </c>
      <c r="F5313" s="2078">
        <f t="shared" si="165"/>
        <v>87260</v>
      </c>
      <c r="G5313" s="1529"/>
      <c r="H5313" s="2005">
        <v>72.31</v>
      </c>
      <c r="I5313" s="2005">
        <v>73.39</v>
      </c>
      <c r="J5313" s="1992"/>
    </row>
    <row r="5314" spans="2:10" ht="30">
      <c r="B5314" s="1734">
        <v>87261</v>
      </c>
      <c r="C5314" s="1994" t="s">
        <v>4909</v>
      </c>
      <c r="D5314" s="1993" t="s">
        <v>0</v>
      </c>
      <c r="E5314" s="2002">
        <f t="shared" si="164"/>
        <v>100.69</v>
      </c>
      <c r="F5314" s="2078">
        <f t="shared" si="165"/>
        <v>87261</v>
      </c>
      <c r="G5314" s="1529"/>
      <c r="H5314" s="2002">
        <v>97.99</v>
      </c>
      <c r="I5314" s="2002">
        <v>100.69</v>
      </c>
      <c r="J5314" s="1992"/>
    </row>
    <row r="5315" spans="2:10" ht="30">
      <c r="B5315" s="1733">
        <v>87262</v>
      </c>
      <c r="C5315" s="2004" t="s">
        <v>4910</v>
      </c>
      <c r="D5315" s="2003" t="s">
        <v>0</v>
      </c>
      <c r="E5315" s="2005">
        <f t="shared" ref="E5315:E5378" si="166">IF($K$2=$H$1,H5315,I5315)</f>
        <v>89.99</v>
      </c>
      <c r="F5315" s="2078">
        <f t="shared" ref="F5315:F5378" si="167">IF(LEN($B5315)=7,CONCATENATE(MID($B5315,1,6),"00",RIGHT($B5315,1)),IF(LEN($B5315)=8,CONCATENATE(MID($B5315,1,6),"0",RIGHT($B5315,2)),$B5315))</f>
        <v>87262</v>
      </c>
      <c r="G5315" s="1529"/>
      <c r="H5315" s="2005">
        <v>88.17</v>
      </c>
      <c r="I5315" s="2005">
        <v>89.99</v>
      </c>
      <c r="J5315" s="1992"/>
    </row>
    <row r="5316" spans="2:10" ht="30">
      <c r="B5316" s="1734">
        <v>87263</v>
      </c>
      <c r="C5316" s="1994" t="s">
        <v>4911</v>
      </c>
      <c r="D5316" s="1993" t="s">
        <v>0</v>
      </c>
      <c r="E5316" s="2002">
        <f t="shared" si="166"/>
        <v>83.29</v>
      </c>
      <c r="F5316" s="2078">
        <f t="shared" si="167"/>
        <v>87263</v>
      </c>
      <c r="G5316" s="1529"/>
      <c r="H5316" s="2002">
        <v>82.1</v>
      </c>
      <c r="I5316" s="2002">
        <v>83.29</v>
      </c>
      <c r="J5316" s="1992"/>
    </row>
    <row r="5317" spans="2:10" ht="30">
      <c r="B5317" s="1733">
        <v>89046</v>
      </c>
      <c r="C5317" s="2004" t="s">
        <v>4912</v>
      </c>
      <c r="D5317" s="2003" t="s">
        <v>0</v>
      </c>
      <c r="E5317" s="2005">
        <f t="shared" si="166"/>
        <v>32.22</v>
      </c>
      <c r="F5317" s="2078">
        <f t="shared" si="167"/>
        <v>89046</v>
      </c>
      <c r="G5317" s="1529"/>
      <c r="H5317" s="2005">
        <v>31.09</v>
      </c>
      <c r="I5317" s="2005">
        <v>32.22</v>
      </c>
      <c r="J5317" s="1992"/>
    </row>
    <row r="5318" spans="2:10" ht="30">
      <c r="B5318" s="1734">
        <v>89171</v>
      </c>
      <c r="C5318" s="1994" t="s">
        <v>4913</v>
      </c>
      <c r="D5318" s="1993" t="s">
        <v>0</v>
      </c>
      <c r="E5318" s="2002">
        <f t="shared" si="166"/>
        <v>30.04</v>
      </c>
      <c r="F5318" s="2078">
        <f t="shared" si="167"/>
        <v>89171</v>
      </c>
      <c r="G5318" s="1529"/>
      <c r="H5318" s="2002">
        <v>29.13</v>
      </c>
      <c r="I5318" s="2002">
        <v>30.04</v>
      </c>
      <c r="J5318" s="1992"/>
    </row>
    <row r="5319" spans="2:10" ht="30">
      <c r="B5319" s="1733">
        <v>93389</v>
      </c>
      <c r="C5319" s="2004" t="s">
        <v>5456</v>
      </c>
      <c r="D5319" s="2003" t="s">
        <v>0</v>
      </c>
      <c r="E5319" s="2005">
        <f t="shared" si="166"/>
        <v>34.83</v>
      </c>
      <c r="F5319" s="2078">
        <f t="shared" si="167"/>
        <v>93389</v>
      </c>
      <c r="G5319" s="1529"/>
      <c r="H5319" s="2005">
        <v>33.15</v>
      </c>
      <c r="I5319" s="2005">
        <v>34.83</v>
      </c>
      <c r="J5319" s="1992"/>
    </row>
    <row r="5320" spans="2:10" ht="30">
      <c r="B5320" s="1734">
        <v>93390</v>
      </c>
      <c r="C5320" s="1994" t="s">
        <v>5457</v>
      </c>
      <c r="D5320" s="1993" t="s">
        <v>0</v>
      </c>
      <c r="E5320" s="2002">
        <f t="shared" si="166"/>
        <v>29.52</v>
      </c>
      <c r="F5320" s="2078">
        <f t="shared" si="167"/>
        <v>93390</v>
      </c>
      <c r="G5320" s="1529"/>
      <c r="H5320" s="2002">
        <v>28.35</v>
      </c>
      <c r="I5320" s="2002">
        <v>29.52</v>
      </c>
      <c r="J5320" s="1992"/>
    </row>
    <row r="5321" spans="2:10" ht="30">
      <c r="B5321" s="1733">
        <v>93391</v>
      </c>
      <c r="C5321" s="2004" t="s">
        <v>5458</v>
      </c>
      <c r="D5321" s="2003" t="s">
        <v>0</v>
      </c>
      <c r="E5321" s="2005">
        <f t="shared" si="166"/>
        <v>25.03</v>
      </c>
      <c r="F5321" s="2078">
        <f t="shared" si="167"/>
        <v>93391</v>
      </c>
      <c r="G5321" s="1529"/>
      <c r="H5321" s="2005">
        <v>24.32</v>
      </c>
      <c r="I5321" s="2005">
        <v>25.03</v>
      </c>
      <c r="J5321" s="1992"/>
    </row>
    <row r="5322" spans="2:10">
      <c r="B5322" s="1734" t="s">
        <v>5910</v>
      </c>
      <c r="C5322" s="1994" t="s">
        <v>443</v>
      </c>
      <c r="D5322" s="1993" t="s">
        <v>0</v>
      </c>
      <c r="E5322" s="2002">
        <f t="shared" si="166"/>
        <v>211.88</v>
      </c>
      <c r="F5322" s="2078" t="str">
        <f t="shared" si="167"/>
        <v>73743/001</v>
      </c>
      <c r="G5322" s="1529"/>
      <c r="H5322" s="2002">
        <v>209.27</v>
      </c>
      <c r="I5322" s="2002">
        <v>211.88</v>
      </c>
      <c r="J5322" s="1992"/>
    </row>
    <row r="5323" spans="2:10">
      <c r="B5323" s="1733" t="s">
        <v>5911</v>
      </c>
      <c r="C5323" s="2004" t="s">
        <v>444</v>
      </c>
      <c r="D5323" s="2003" t="s">
        <v>0</v>
      </c>
      <c r="E5323" s="2005">
        <f t="shared" si="166"/>
        <v>44.17</v>
      </c>
      <c r="F5323" s="2078" t="str">
        <f t="shared" si="167"/>
        <v>73921/002</v>
      </c>
      <c r="G5323" s="1529"/>
      <c r="H5323" s="2005">
        <v>43.25</v>
      </c>
      <c r="I5323" s="2005">
        <v>44.17</v>
      </c>
      <c r="J5323" s="1992"/>
    </row>
    <row r="5324" spans="2:10">
      <c r="B5324" s="1734">
        <v>84183</v>
      </c>
      <c r="C5324" s="1994" t="s">
        <v>445</v>
      </c>
      <c r="D5324" s="1993" t="s">
        <v>0</v>
      </c>
      <c r="E5324" s="2002">
        <f t="shared" si="166"/>
        <v>149.66999999999999</v>
      </c>
      <c r="F5324" s="2078">
        <f t="shared" si="167"/>
        <v>84183</v>
      </c>
      <c r="G5324" s="1529"/>
      <c r="H5324" s="2002">
        <v>146.16999999999999</v>
      </c>
      <c r="I5324" s="2002">
        <v>149.66999999999999</v>
      </c>
      <c r="J5324" s="1992"/>
    </row>
    <row r="5325" spans="2:10">
      <c r="B5325" s="1733">
        <v>98670</v>
      </c>
      <c r="C5325" s="2004" t="s">
        <v>8051</v>
      </c>
      <c r="D5325" s="2003" t="s">
        <v>0</v>
      </c>
      <c r="E5325" s="2005">
        <f t="shared" si="166"/>
        <v>127.63</v>
      </c>
      <c r="F5325" s="2078">
        <f t="shared" si="167"/>
        <v>98670</v>
      </c>
      <c r="G5325" s="1529"/>
      <c r="H5325" s="2005">
        <v>121.54</v>
      </c>
      <c r="I5325" s="2005">
        <v>127.63</v>
      </c>
      <c r="J5325" s="1992"/>
    </row>
    <row r="5326" spans="2:10">
      <c r="B5326" s="1734">
        <v>98671</v>
      </c>
      <c r="C5326" s="1994" t="s">
        <v>8052</v>
      </c>
      <c r="D5326" s="1993" t="s">
        <v>0</v>
      </c>
      <c r="E5326" s="2002">
        <f t="shared" si="166"/>
        <v>301.67</v>
      </c>
      <c r="F5326" s="2078">
        <f t="shared" si="167"/>
        <v>98671</v>
      </c>
      <c r="G5326" s="1529"/>
      <c r="H5326" s="2002">
        <v>298.33</v>
      </c>
      <c r="I5326" s="2002">
        <v>301.67</v>
      </c>
      <c r="J5326" s="1992"/>
    </row>
    <row r="5327" spans="2:10">
      <c r="B5327" s="1733">
        <v>98672</v>
      </c>
      <c r="C5327" s="2004" t="s">
        <v>8053</v>
      </c>
      <c r="D5327" s="2003" t="s">
        <v>0</v>
      </c>
      <c r="E5327" s="2005">
        <f t="shared" si="166"/>
        <v>384.2</v>
      </c>
      <c r="F5327" s="2078">
        <f t="shared" si="167"/>
        <v>98672</v>
      </c>
      <c r="G5327" s="1529"/>
      <c r="H5327" s="2005">
        <v>380.86</v>
      </c>
      <c r="I5327" s="2005">
        <v>384.2</v>
      </c>
      <c r="J5327" s="1992"/>
    </row>
    <row r="5328" spans="2:10">
      <c r="B5328" s="1734">
        <v>98673</v>
      </c>
      <c r="C5328" s="1994" t="s">
        <v>8054</v>
      </c>
      <c r="D5328" s="1993" t="s">
        <v>0</v>
      </c>
      <c r="E5328" s="2002">
        <f t="shared" si="166"/>
        <v>128.63</v>
      </c>
      <c r="F5328" s="2078">
        <f t="shared" si="167"/>
        <v>98673</v>
      </c>
      <c r="G5328" s="1529"/>
      <c r="H5328" s="2002">
        <v>127.91</v>
      </c>
      <c r="I5328" s="2002">
        <v>128.63</v>
      </c>
      <c r="J5328" s="1992"/>
    </row>
    <row r="5329" spans="2:10" ht="30">
      <c r="B5329" s="1733">
        <v>98679</v>
      </c>
      <c r="C5329" s="2004" t="s">
        <v>8055</v>
      </c>
      <c r="D5329" s="2003" t="s">
        <v>0</v>
      </c>
      <c r="E5329" s="2005">
        <f t="shared" si="166"/>
        <v>25</v>
      </c>
      <c r="F5329" s="2078">
        <f t="shared" si="167"/>
        <v>98679</v>
      </c>
      <c r="G5329" s="1529"/>
      <c r="H5329" s="2005">
        <v>23.79</v>
      </c>
      <c r="I5329" s="2005">
        <v>25</v>
      </c>
      <c r="J5329" s="1992"/>
    </row>
    <row r="5330" spans="2:10" ht="30">
      <c r="B5330" s="1734">
        <v>98680</v>
      </c>
      <c r="C5330" s="1994" t="s">
        <v>8056</v>
      </c>
      <c r="D5330" s="1993" t="s">
        <v>0</v>
      </c>
      <c r="E5330" s="2002">
        <f t="shared" si="166"/>
        <v>31.28</v>
      </c>
      <c r="F5330" s="2078">
        <f t="shared" si="167"/>
        <v>98680</v>
      </c>
      <c r="G5330" s="1529"/>
      <c r="H5330" s="2002">
        <v>29.88</v>
      </c>
      <c r="I5330" s="2002">
        <v>31.28</v>
      </c>
      <c r="J5330" s="1992"/>
    </row>
    <row r="5331" spans="2:10" ht="30">
      <c r="B5331" s="1733">
        <v>98681</v>
      </c>
      <c r="C5331" s="2004" t="s">
        <v>8057</v>
      </c>
      <c r="D5331" s="2003" t="s">
        <v>0</v>
      </c>
      <c r="E5331" s="2005">
        <f t="shared" si="166"/>
        <v>23.22</v>
      </c>
      <c r="F5331" s="2078">
        <f t="shared" si="167"/>
        <v>98681</v>
      </c>
      <c r="G5331" s="1529"/>
      <c r="H5331" s="2005">
        <v>22.16</v>
      </c>
      <c r="I5331" s="2005">
        <v>23.22</v>
      </c>
      <c r="J5331" s="1992"/>
    </row>
    <row r="5332" spans="2:10" ht="30">
      <c r="B5332" s="1734">
        <v>98682</v>
      </c>
      <c r="C5332" s="1994" t="s">
        <v>8058</v>
      </c>
      <c r="D5332" s="1993" t="s">
        <v>0</v>
      </c>
      <c r="E5332" s="2002">
        <f t="shared" si="166"/>
        <v>29.49</v>
      </c>
      <c r="F5332" s="2078">
        <f t="shared" si="167"/>
        <v>98682</v>
      </c>
      <c r="G5332" s="1529"/>
      <c r="H5332" s="2002">
        <v>28.25</v>
      </c>
      <c r="I5332" s="2002">
        <v>29.49</v>
      </c>
      <c r="J5332" s="1992"/>
    </row>
    <row r="5333" spans="2:10">
      <c r="B5333" s="1733">
        <v>98685</v>
      </c>
      <c r="C5333" s="2004" t="s">
        <v>8059</v>
      </c>
      <c r="D5333" s="2003" t="s">
        <v>28</v>
      </c>
      <c r="E5333" s="2005">
        <f t="shared" si="166"/>
        <v>54.97</v>
      </c>
      <c r="F5333" s="2078">
        <f t="shared" si="167"/>
        <v>98685</v>
      </c>
      <c r="G5333" s="1529"/>
      <c r="H5333" s="2005">
        <v>54.13</v>
      </c>
      <c r="I5333" s="2005">
        <v>54.97</v>
      </c>
      <c r="J5333" s="1992"/>
    </row>
    <row r="5334" spans="2:10">
      <c r="B5334" s="1734">
        <v>98686</v>
      </c>
      <c r="C5334" s="1994" t="s">
        <v>8060</v>
      </c>
      <c r="D5334" s="1993" t="s">
        <v>28</v>
      </c>
      <c r="E5334" s="2002">
        <f t="shared" si="166"/>
        <v>30.28</v>
      </c>
      <c r="F5334" s="2078">
        <f t="shared" si="167"/>
        <v>98686</v>
      </c>
      <c r="G5334" s="1529"/>
      <c r="H5334" s="2002">
        <v>28</v>
      </c>
      <c r="I5334" s="2002">
        <v>30.28</v>
      </c>
      <c r="J5334" s="1992"/>
    </row>
    <row r="5335" spans="2:10">
      <c r="B5335" s="1733">
        <v>98688</v>
      </c>
      <c r="C5335" s="2004" t="s">
        <v>8061</v>
      </c>
      <c r="D5335" s="2003" t="s">
        <v>28</v>
      </c>
      <c r="E5335" s="2005">
        <f t="shared" si="166"/>
        <v>32.94</v>
      </c>
      <c r="F5335" s="2078">
        <f t="shared" si="167"/>
        <v>98688</v>
      </c>
      <c r="G5335" s="1529"/>
      <c r="H5335" s="2005">
        <v>32.659999999999997</v>
      </c>
      <c r="I5335" s="2005">
        <v>32.94</v>
      </c>
      <c r="J5335" s="1992"/>
    </row>
    <row r="5336" spans="2:10">
      <c r="B5336" s="1734">
        <v>98689</v>
      </c>
      <c r="C5336" s="1994" t="s">
        <v>8062</v>
      </c>
      <c r="D5336" s="1993" t="s">
        <v>28</v>
      </c>
      <c r="E5336" s="2002">
        <f t="shared" si="166"/>
        <v>78.39</v>
      </c>
      <c r="F5336" s="2078">
        <f t="shared" si="167"/>
        <v>98689</v>
      </c>
      <c r="G5336" s="1529"/>
      <c r="H5336" s="2002">
        <v>76.849999999999994</v>
      </c>
      <c r="I5336" s="2002">
        <v>78.39</v>
      </c>
      <c r="J5336" s="1992"/>
    </row>
    <row r="5337" spans="2:10">
      <c r="B5337" s="1733">
        <v>72187</v>
      </c>
      <c r="C5337" s="2004" t="s">
        <v>446</v>
      </c>
      <c r="D5337" s="2003" t="s">
        <v>0</v>
      </c>
      <c r="E5337" s="2005">
        <f t="shared" si="166"/>
        <v>168.2</v>
      </c>
      <c r="F5337" s="2078">
        <f t="shared" si="167"/>
        <v>72187</v>
      </c>
      <c r="G5337" s="1529"/>
      <c r="H5337" s="2005">
        <v>166.49</v>
      </c>
      <c r="I5337" s="2005">
        <v>168.2</v>
      </c>
      <c r="J5337" s="1992"/>
    </row>
    <row r="5338" spans="2:10">
      <c r="B5338" s="1734">
        <v>72188</v>
      </c>
      <c r="C5338" s="1994" t="s">
        <v>4914</v>
      </c>
      <c r="D5338" s="1993" t="s">
        <v>0</v>
      </c>
      <c r="E5338" s="2002">
        <f t="shared" si="166"/>
        <v>168.2</v>
      </c>
      <c r="F5338" s="2078">
        <f t="shared" si="167"/>
        <v>72188</v>
      </c>
      <c r="G5338" s="1529"/>
      <c r="H5338" s="2002">
        <v>166.49</v>
      </c>
      <c r="I5338" s="2002">
        <v>168.2</v>
      </c>
      <c r="J5338" s="1992"/>
    </row>
    <row r="5339" spans="2:10">
      <c r="B5339" s="1733" t="s">
        <v>5912</v>
      </c>
      <c r="C5339" s="2004" t="s">
        <v>447</v>
      </c>
      <c r="D5339" s="2003" t="s">
        <v>0</v>
      </c>
      <c r="E5339" s="2005">
        <f t="shared" si="166"/>
        <v>151.09</v>
      </c>
      <c r="F5339" s="2078" t="str">
        <f t="shared" si="167"/>
        <v>73876/001</v>
      </c>
      <c r="G5339" s="1529"/>
      <c r="H5339" s="2005">
        <v>150.5</v>
      </c>
      <c r="I5339" s="2005">
        <v>151.09</v>
      </c>
      <c r="J5339" s="1992"/>
    </row>
    <row r="5340" spans="2:10">
      <c r="B5340" s="1734">
        <v>84186</v>
      </c>
      <c r="C5340" s="1994" t="s">
        <v>448</v>
      </c>
      <c r="D5340" s="1993" t="s">
        <v>0</v>
      </c>
      <c r="E5340" s="2002">
        <f t="shared" si="166"/>
        <v>64.72</v>
      </c>
      <c r="F5340" s="2078">
        <f t="shared" si="167"/>
        <v>84186</v>
      </c>
      <c r="G5340" s="1529"/>
      <c r="H5340" s="2002">
        <v>64.13</v>
      </c>
      <c r="I5340" s="2002">
        <v>64.72</v>
      </c>
      <c r="J5340" s="1992"/>
    </row>
    <row r="5341" spans="2:10">
      <c r="B5341" s="1733">
        <v>84187</v>
      </c>
      <c r="C5341" s="2004" t="s">
        <v>1106</v>
      </c>
      <c r="D5341" s="2003" t="s">
        <v>0</v>
      </c>
      <c r="E5341" s="2005">
        <f t="shared" si="166"/>
        <v>11.64</v>
      </c>
      <c r="F5341" s="2078">
        <f t="shared" si="167"/>
        <v>84187</v>
      </c>
      <c r="G5341" s="1529"/>
      <c r="H5341" s="2005">
        <v>11.05</v>
      </c>
      <c r="I5341" s="2005">
        <v>11.64</v>
      </c>
      <c r="J5341" s="1992"/>
    </row>
    <row r="5342" spans="2:10">
      <c r="B5342" s="1734">
        <v>72136</v>
      </c>
      <c r="C5342" s="1994" t="s">
        <v>1107</v>
      </c>
      <c r="D5342" s="1993" t="s">
        <v>0</v>
      </c>
      <c r="E5342" s="2002">
        <f t="shared" si="166"/>
        <v>78.08</v>
      </c>
      <c r="F5342" s="2078">
        <f t="shared" si="167"/>
        <v>72136</v>
      </c>
      <c r="G5342" s="1529"/>
      <c r="H5342" s="2002">
        <v>72.349999999999994</v>
      </c>
      <c r="I5342" s="2002">
        <v>78.08</v>
      </c>
      <c r="J5342" s="1992"/>
    </row>
    <row r="5343" spans="2:10">
      <c r="B5343" s="1733">
        <v>72137</v>
      </c>
      <c r="C5343" s="2004" t="s">
        <v>4915</v>
      </c>
      <c r="D5343" s="2003" t="s">
        <v>0</v>
      </c>
      <c r="E5343" s="2005">
        <f t="shared" si="166"/>
        <v>92.22</v>
      </c>
      <c r="F5343" s="2078">
        <f t="shared" si="167"/>
        <v>72137</v>
      </c>
      <c r="G5343" s="1529"/>
      <c r="H5343" s="2005">
        <v>85.74</v>
      </c>
      <c r="I5343" s="2005">
        <v>92.22</v>
      </c>
      <c r="J5343" s="1992"/>
    </row>
    <row r="5344" spans="2:10">
      <c r="B5344" s="1734">
        <v>72815</v>
      </c>
      <c r="C5344" s="1994" t="s">
        <v>1108</v>
      </c>
      <c r="D5344" s="1993" t="s">
        <v>0</v>
      </c>
      <c r="E5344" s="2002">
        <f t="shared" si="166"/>
        <v>42.71</v>
      </c>
      <c r="F5344" s="2078">
        <f t="shared" si="167"/>
        <v>72815</v>
      </c>
      <c r="G5344" s="1529"/>
      <c r="H5344" s="2002">
        <v>40.94</v>
      </c>
      <c r="I5344" s="2002">
        <v>42.71</v>
      </c>
      <c r="J5344" s="1992"/>
    </row>
    <row r="5345" spans="2:10">
      <c r="B5345" s="1733">
        <v>84191</v>
      </c>
      <c r="C5345" s="2004" t="s">
        <v>4916</v>
      </c>
      <c r="D5345" s="2003" t="s">
        <v>0</v>
      </c>
      <c r="E5345" s="2005">
        <f t="shared" si="166"/>
        <v>97.08</v>
      </c>
      <c r="F5345" s="2078">
        <f t="shared" si="167"/>
        <v>84191</v>
      </c>
      <c r="G5345" s="1529"/>
      <c r="H5345" s="2005">
        <v>95.05</v>
      </c>
      <c r="I5345" s="2005">
        <v>97.08</v>
      </c>
      <c r="J5345" s="1992"/>
    </row>
    <row r="5346" spans="2:10" ht="30">
      <c r="B5346" s="1734" t="s">
        <v>5913</v>
      </c>
      <c r="C5346" s="1994" t="s">
        <v>4917</v>
      </c>
      <c r="D5346" s="1993" t="s">
        <v>28</v>
      </c>
      <c r="E5346" s="2002">
        <f t="shared" si="166"/>
        <v>32.78</v>
      </c>
      <c r="F5346" s="2078" t="str">
        <f t="shared" si="167"/>
        <v>74111/001</v>
      </c>
      <c r="G5346" s="1529"/>
      <c r="H5346" s="2002">
        <v>32.32</v>
      </c>
      <c r="I5346" s="2002">
        <v>32.78</v>
      </c>
      <c r="J5346" s="1992"/>
    </row>
    <row r="5347" spans="2:10">
      <c r="B5347" s="1733">
        <v>98695</v>
      </c>
      <c r="C5347" s="2004" t="s">
        <v>8063</v>
      </c>
      <c r="D5347" s="2003" t="s">
        <v>28</v>
      </c>
      <c r="E5347" s="2005">
        <f t="shared" si="166"/>
        <v>68.819999999999993</v>
      </c>
      <c r="F5347" s="2078">
        <f t="shared" si="167"/>
        <v>98695</v>
      </c>
      <c r="G5347" s="1529"/>
      <c r="H5347" s="2005">
        <v>67.28</v>
      </c>
      <c r="I5347" s="2005">
        <v>68.819999999999993</v>
      </c>
      <c r="J5347" s="1992"/>
    </row>
    <row r="5348" spans="2:10">
      <c r="B5348" s="1734">
        <v>98697</v>
      </c>
      <c r="C5348" s="1994" t="s">
        <v>8064</v>
      </c>
      <c r="D5348" s="1993" t="s">
        <v>28</v>
      </c>
      <c r="E5348" s="2002">
        <f t="shared" si="166"/>
        <v>45.45</v>
      </c>
      <c r="F5348" s="2078">
        <f t="shared" si="167"/>
        <v>98697</v>
      </c>
      <c r="G5348" s="1529"/>
      <c r="H5348" s="2002">
        <v>44.61</v>
      </c>
      <c r="I5348" s="2002">
        <v>45.45</v>
      </c>
      <c r="J5348" s="1992"/>
    </row>
    <row r="5349" spans="2:10">
      <c r="B5349" s="1733" t="s">
        <v>5914</v>
      </c>
      <c r="C5349" s="2004" t="s">
        <v>1109</v>
      </c>
      <c r="D5349" s="2003" t="s">
        <v>28</v>
      </c>
      <c r="E5349" s="2005">
        <f t="shared" si="166"/>
        <v>16.12</v>
      </c>
      <c r="F5349" s="2078" t="str">
        <f t="shared" si="167"/>
        <v>73886/001</v>
      </c>
      <c r="G5349" s="1529"/>
      <c r="H5349" s="2005">
        <v>15.59</v>
      </c>
      <c r="I5349" s="2005">
        <v>16.12</v>
      </c>
      <c r="J5349" s="1992"/>
    </row>
    <row r="5350" spans="2:10">
      <c r="B5350" s="1734">
        <v>84162</v>
      </c>
      <c r="C5350" s="1994" t="s">
        <v>449</v>
      </c>
      <c r="D5350" s="1993" t="s">
        <v>28</v>
      </c>
      <c r="E5350" s="2002">
        <f t="shared" si="166"/>
        <v>17.2</v>
      </c>
      <c r="F5350" s="2078">
        <f t="shared" si="167"/>
        <v>84162</v>
      </c>
      <c r="G5350" s="1529"/>
      <c r="H5350" s="2002">
        <v>16.579999999999998</v>
      </c>
      <c r="I5350" s="2002">
        <v>17.2</v>
      </c>
      <c r="J5350" s="1992"/>
    </row>
    <row r="5351" spans="2:10">
      <c r="B5351" s="1733">
        <v>88648</v>
      </c>
      <c r="C5351" s="2004" t="s">
        <v>5459</v>
      </c>
      <c r="D5351" s="2003" t="s">
        <v>28</v>
      </c>
      <c r="E5351" s="2005">
        <f t="shared" si="166"/>
        <v>4.4800000000000004</v>
      </c>
      <c r="F5351" s="2078">
        <f t="shared" si="167"/>
        <v>88648</v>
      </c>
      <c r="G5351" s="1529"/>
      <c r="H5351" s="2005">
        <v>4.3</v>
      </c>
      <c r="I5351" s="2005">
        <v>4.4800000000000004</v>
      </c>
      <c r="J5351" s="1992"/>
    </row>
    <row r="5352" spans="2:10">
      <c r="B5352" s="1734">
        <v>88649</v>
      </c>
      <c r="C5352" s="1994" t="s">
        <v>5460</v>
      </c>
      <c r="D5352" s="1993" t="s">
        <v>28</v>
      </c>
      <c r="E5352" s="2002">
        <f t="shared" si="166"/>
        <v>5.01</v>
      </c>
      <c r="F5352" s="2078">
        <f t="shared" si="167"/>
        <v>88649</v>
      </c>
      <c r="G5352" s="1529"/>
      <c r="H5352" s="2002">
        <v>4.82</v>
      </c>
      <c r="I5352" s="2002">
        <v>5.01</v>
      </c>
      <c r="J5352" s="1992"/>
    </row>
    <row r="5353" spans="2:10">
      <c r="B5353" s="1733">
        <v>88650</v>
      </c>
      <c r="C5353" s="2004" t="s">
        <v>5461</v>
      </c>
      <c r="D5353" s="2003" t="s">
        <v>28</v>
      </c>
      <c r="E5353" s="2005">
        <f t="shared" si="166"/>
        <v>9.06</v>
      </c>
      <c r="F5353" s="2078">
        <f t="shared" si="167"/>
        <v>88650</v>
      </c>
      <c r="G5353" s="1529"/>
      <c r="H5353" s="2005">
        <v>8.85</v>
      </c>
      <c r="I5353" s="2005">
        <v>9.06</v>
      </c>
      <c r="J5353" s="1992"/>
    </row>
    <row r="5354" spans="2:10" ht="30">
      <c r="B5354" s="1734">
        <v>96467</v>
      </c>
      <c r="C5354" s="1994" t="s">
        <v>6142</v>
      </c>
      <c r="D5354" s="1993" t="s">
        <v>28</v>
      </c>
      <c r="E5354" s="2002">
        <f t="shared" si="166"/>
        <v>4.1399999999999997</v>
      </c>
      <c r="F5354" s="2078">
        <f t="shared" si="167"/>
        <v>96467</v>
      </c>
      <c r="G5354" s="1529"/>
      <c r="H5354" s="2002">
        <v>3.96</v>
      </c>
      <c r="I5354" s="2002">
        <v>4.1399999999999997</v>
      </c>
      <c r="J5354" s="1992"/>
    </row>
    <row r="5355" spans="2:10">
      <c r="B5355" s="1733" t="s">
        <v>5915</v>
      </c>
      <c r="C5355" s="2004" t="s">
        <v>450</v>
      </c>
      <c r="D5355" s="2003" t="s">
        <v>28</v>
      </c>
      <c r="E5355" s="2005">
        <f t="shared" si="166"/>
        <v>24.01</v>
      </c>
      <c r="F5355" s="2078" t="str">
        <f t="shared" si="167"/>
        <v>73850/001</v>
      </c>
      <c r="G5355" s="1529"/>
      <c r="H5355" s="2005">
        <v>22.01</v>
      </c>
      <c r="I5355" s="2005">
        <v>24.01</v>
      </c>
      <c r="J5355" s="1992"/>
    </row>
    <row r="5356" spans="2:10">
      <c r="B5356" s="1734">
        <v>84168</v>
      </c>
      <c r="C5356" s="1994" t="s">
        <v>451</v>
      </c>
      <c r="D5356" s="1993" t="s">
        <v>28</v>
      </c>
      <c r="E5356" s="2002">
        <f t="shared" si="166"/>
        <v>19.79</v>
      </c>
      <c r="F5356" s="2078">
        <f t="shared" si="167"/>
        <v>84168</v>
      </c>
      <c r="G5356" s="1529"/>
      <c r="H5356" s="2002">
        <v>19.11</v>
      </c>
      <c r="I5356" s="2002">
        <v>19.79</v>
      </c>
      <c r="J5356" s="1992"/>
    </row>
    <row r="5357" spans="2:10">
      <c r="B5357" s="1733">
        <v>68325</v>
      </c>
      <c r="C5357" s="2004" t="s">
        <v>4918</v>
      </c>
      <c r="D5357" s="2003" t="s">
        <v>0</v>
      </c>
      <c r="E5357" s="2005">
        <f t="shared" si="166"/>
        <v>43.01</v>
      </c>
      <c r="F5357" s="2078">
        <f t="shared" si="167"/>
        <v>68325</v>
      </c>
      <c r="G5357" s="1529"/>
      <c r="H5357" s="2005">
        <v>40.83</v>
      </c>
      <c r="I5357" s="2005">
        <v>43.01</v>
      </c>
      <c r="J5357" s="1992"/>
    </row>
    <row r="5358" spans="2:10">
      <c r="B5358" s="1734">
        <v>68333</v>
      </c>
      <c r="C5358" s="1994" t="s">
        <v>4919</v>
      </c>
      <c r="D5358" s="1993" t="s">
        <v>0</v>
      </c>
      <c r="E5358" s="2002">
        <f t="shared" si="166"/>
        <v>43.73</v>
      </c>
      <c r="F5358" s="2078">
        <f t="shared" si="167"/>
        <v>68333</v>
      </c>
      <c r="G5358" s="1529"/>
      <c r="H5358" s="2002">
        <v>41.43</v>
      </c>
      <c r="I5358" s="2002">
        <v>43.73</v>
      </c>
      <c r="J5358" s="1992"/>
    </row>
    <row r="5359" spans="2:10">
      <c r="B5359" s="1733">
        <v>72183</v>
      </c>
      <c r="C5359" s="2004" t="s">
        <v>4920</v>
      </c>
      <c r="D5359" s="2003" t="s">
        <v>0</v>
      </c>
      <c r="E5359" s="2005">
        <f t="shared" si="166"/>
        <v>76.510000000000005</v>
      </c>
      <c r="F5359" s="2078">
        <f t="shared" si="167"/>
        <v>72183</v>
      </c>
      <c r="G5359" s="1529"/>
      <c r="H5359" s="2005">
        <v>72.69</v>
      </c>
      <c r="I5359" s="2005">
        <v>76.510000000000005</v>
      </c>
      <c r="J5359" s="1992"/>
    </row>
    <row r="5360" spans="2:10">
      <c r="B5360" s="1734">
        <v>84175</v>
      </c>
      <c r="C5360" s="1994" t="s">
        <v>4921</v>
      </c>
      <c r="D5360" s="1993" t="s">
        <v>28</v>
      </c>
      <c r="E5360" s="2002">
        <f t="shared" si="166"/>
        <v>11.68</v>
      </c>
      <c r="F5360" s="2078">
        <f t="shared" si="167"/>
        <v>84175</v>
      </c>
      <c r="G5360" s="1529"/>
      <c r="H5360" s="2002">
        <v>10.59</v>
      </c>
      <c r="I5360" s="2002">
        <v>11.68</v>
      </c>
      <c r="J5360" s="1992"/>
    </row>
    <row r="5361" spans="2:10">
      <c r="B5361" s="1733">
        <v>84176</v>
      </c>
      <c r="C5361" s="2004" t="s">
        <v>452</v>
      </c>
      <c r="D5361" s="2003" t="s">
        <v>28</v>
      </c>
      <c r="E5361" s="2005">
        <f t="shared" si="166"/>
        <v>20.81</v>
      </c>
      <c r="F5361" s="2078">
        <f t="shared" si="167"/>
        <v>84176</v>
      </c>
      <c r="G5361" s="1529"/>
      <c r="H5361" s="2005">
        <v>19.25</v>
      </c>
      <c r="I5361" s="2005">
        <v>20.81</v>
      </c>
      <c r="J5361" s="1992"/>
    </row>
    <row r="5362" spans="2:10" ht="30">
      <c r="B5362" s="1734">
        <v>94990</v>
      </c>
      <c r="C5362" s="1994" t="s">
        <v>4922</v>
      </c>
      <c r="D5362" s="1993" t="s">
        <v>24</v>
      </c>
      <c r="E5362" s="2002">
        <f t="shared" si="166"/>
        <v>542.63</v>
      </c>
      <c r="F5362" s="2078">
        <f t="shared" si="167"/>
        <v>94990</v>
      </c>
      <c r="G5362" s="1529"/>
      <c r="H5362" s="2002">
        <v>520.28</v>
      </c>
      <c r="I5362" s="2002">
        <v>542.63</v>
      </c>
      <c r="J5362" s="1992"/>
    </row>
    <row r="5363" spans="2:10" ht="30">
      <c r="B5363" s="1733">
        <v>94991</v>
      </c>
      <c r="C5363" s="2004" t="s">
        <v>1632</v>
      </c>
      <c r="D5363" s="2003" t="s">
        <v>24</v>
      </c>
      <c r="E5363" s="2005">
        <f t="shared" si="166"/>
        <v>484.36</v>
      </c>
      <c r="F5363" s="2078">
        <f t="shared" si="167"/>
        <v>94991</v>
      </c>
      <c r="G5363" s="1529"/>
      <c r="H5363" s="2005">
        <v>475.5</v>
      </c>
      <c r="I5363" s="2005">
        <v>484.36</v>
      </c>
      <c r="J5363" s="1992"/>
    </row>
    <row r="5364" spans="2:10" ht="30">
      <c r="B5364" s="1734">
        <v>94992</v>
      </c>
      <c r="C5364" s="1994" t="s">
        <v>4923</v>
      </c>
      <c r="D5364" s="1993" t="s">
        <v>0</v>
      </c>
      <c r="E5364" s="2002">
        <f t="shared" si="166"/>
        <v>57.59</v>
      </c>
      <c r="F5364" s="2078">
        <f t="shared" si="167"/>
        <v>94992</v>
      </c>
      <c r="G5364" s="1529"/>
      <c r="H5364" s="2002">
        <v>55.9</v>
      </c>
      <c r="I5364" s="2002">
        <v>57.59</v>
      </c>
      <c r="J5364" s="1992"/>
    </row>
    <row r="5365" spans="2:10" ht="30">
      <c r="B5365" s="1733">
        <v>94993</v>
      </c>
      <c r="C5365" s="2004" t="s">
        <v>4924</v>
      </c>
      <c r="D5365" s="2003" t="s">
        <v>0</v>
      </c>
      <c r="E5365" s="2005">
        <f t="shared" si="166"/>
        <v>54.11</v>
      </c>
      <c r="F5365" s="2078">
        <f t="shared" si="167"/>
        <v>94993</v>
      </c>
      <c r="G5365" s="1529"/>
      <c r="H5365" s="2005">
        <v>53.22</v>
      </c>
      <c r="I5365" s="2005">
        <v>54.11</v>
      </c>
      <c r="J5365" s="1992"/>
    </row>
    <row r="5366" spans="2:10" ht="30">
      <c r="B5366" s="1734">
        <v>94994</v>
      </c>
      <c r="C5366" s="1994" t="s">
        <v>4925</v>
      </c>
      <c r="D5366" s="1993" t="s">
        <v>0</v>
      </c>
      <c r="E5366" s="2002">
        <f t="shared" si="166"/>
        <v>69.48</v>
      </c>
      <c r="F5366" s="2078">
        <f t="shared" si="167"/>
        <v>94994</v>
      </c>
      <c r="G5366" s="1529"/>
      <c r="H5366" s="2002">
        <v>67.27</v>
      </c>
      <c r="I5366" s="2002">
        <v>69.48</v>
      </c>
      <c r="J5366" s="1992"/>
    </row>
    <row r="5367" spans="2:10" ht="30">
      <c r="B5367" s="1733">
        <v>94995</v>
      </c>
      <c r="C5367" s="2004" t="s">
        <v>4926</v>
      </c>
      <c r="D5367" s="2003" t="s">
        <v>0</v>
      </c>
      <c r="E5367" s="2005">
        <f t="shared" si="166"/>
        <v>64.81</v>
      </c>
      <c r="F5367" s="2078">
        <f t="shared" si="167"/>
        <v>94995</v>
      </c>
      <c r="G5367" s="1529"/>
      <c r="H5367" s="2005">
        <v>63.68</v>
      </c>
      <c r="I5367" s="2005">
        <v>64.81</v>
      </c>
      <c r="J5367" s="1992"/>
    </row>
    <row r="5368" spans="2:10" ht="30">
      <c r="B5368" s="1734">
        <v>94996</v>
      </c>
      <c r="C5368" s="1994" t="s">
        <v>4927</v>
      </c>
      <c r="D5368" s="1993" t="s">
        <v>0</v>
      </c>
      <c r="E5368" s="2002">
        <f t="shared" si="166"/>
        <v>80.58</v>
      </c>
      <c r="F5368" s="2078">
        <f t="shared" si="167"/>
        <v>94996</v>
      </c>
      <c r="G5368" s="1529"/>
      <c r="H5368" s="2002">
        <v>77.87</v>
      </c>
      <c r="I5368" s="2002">
        <v>80.58</v>
      </c>
      <c r="J5368" s="1992"/>
    </row>
    <row r="5369" spans="2:10" ht="30">
      <c r="B5369" s="1733">
        <v>94997</v>
      </c>
      <c r="C5369" s="2004" t="s">
        <v>4928</v>
      </c>
      <c r="D5369" s="2003" t="s">
        <v>0</v>
      </c>
      <c r="E5369" s="2005">
        <f t="shared" si="166"/>
        <v>74.739999999999995</v>
      </c>
      <c r="F5369" s="2078">
        <f t="shared" si="167"/>
        <v>94997</v>
      </c>
      <c r="G5369" s="1529"/>
      <c r="H5369" s="2005">
        <v>73.400000000000006</v>
      </c>
      <c r="I5369" s="2005">
        <v>74.739999999999995</v>
      </c>
      <c r="J5369" s="1992"/>
    </row>
    <row r="5370" spans="2:10" ht="30">
      <c r="B5370" s="1734">
        <v>94998</v>
      </c>
      <c r="C5370" s="1994" t="s">
        <v>4929</v>
      </c>
      <c r="D5370" s="1993" t="s">
        <v>0</v>
      </c>
      <c r="E5370" s="2002">
        <f t="shared" si="166"/>
        <v>91.44</v>
      </c>
      <c r="F5370" s="2078">
        <f t="shared" si="167"/>
        <v>94998</v>
      </c>
      <c r="G5370" s="1529"/>
      <c r="H5370" s="2002">
        <v>88.23</v>
      </c>
      <c r="I5370" s="2002">
        <v>91.44</v>
      </c>
      <c r="J5370" s="1992"/>
    </row>
    <row r="5371" spans="2:10" ht="30">
      <c r="B5371" s="1733">
        <v>94999</v>
      </c>
      <c r="C5371" s="2004" t="s">
        <v>4930</v>
      </c>
      <c r="D5371" s="2003" t="s">
        <v>0</v>
      </c>
      <c r="E5371" s="2005">
        <f t="shared" si="166"/>
        <v>84.46</v>
      </c>
      <c r="F5371" s="2078">
        <f t="shared" si="167"/>
        <v>94999</v>
      </c>
      <c r="G5371" s="1529"/>
      <c r="H5371" s="2005">
        <v>82.86</v>
      </c>
      <c r="I5371" s="2005">
        <v>84.46</v>
      </c>
      <c r="J5371" s="1992"/>
    </row>
    <row r="5372" spans="2:10" ht="30">
      <c r="B5372" s="1734">
        <v>87620</v>
      </c>
      <c r="C5372" s="1994" t="s">
        <v>4931</v>
      </c>
      <c r="D5372" s="1993" t="s">
        <v>0</v>
      </c>
      <c r="E5372" s="2002">
        <f t="shared" si="166"/>
        <v>24.99</v>
      </c>
      <c r="F5372" s="2078">
        <f t="shared" si="167"/>
        <v>87620</v>
      </c>
      <c r="G5372" s="1529"/>
      <c r="H5372" s="2002">
        <v>23.96</v>
      </c>
      <c r="I5372" s="2002">
        <v>24.99</v>
      </c>
      <c r="J5372" s="1992"/>
    </row>
    <row r="5373" spans="2:10" ht="30">
      <c r="B5373" s="1733">
        <v>87622</v>
      </c>
      <c r="C5373" s="2004" t="s">
        <v>4932</v>
      </c>
      <c r="D5373" s="2003" t="s">
        <v>0</v>
      </c>
      <c r="E5373" s="2005">
        <f t="shared" si="166"/>
        <v>28.07</v>
      </c>
      <c r="F5373" s="2078">
        <f t="shared" si="167"/>
        <v>87622</v>
      </c>
      <c r="G5373" s="1529"/>
      <c r="H5373" s="2005">
        <v>26.73</v>
      </c>
      <c r="I5373" s="2005">
        <v>28.07</v>
      </c>
      <c r="J5373" s="1992"/>
    </row>
    <row r="5374" spans="2:10" ht="30">
      <c r="B5374" s="1734">
        <v>87623</v>
      </c>
      <c r="C5374" s="1994" t="s">
        <v>4933</v>
      </c>
      <c r="D5374" s="1993" t="s">
        <v>0</v>
      </c>
      <c r="E5374" s="2002">
        <f t="shared" si="166"/>
        <v>56.12</v>
      </c>
      <c r="F5374" s="2078">
        <f t="shared" si="167"/>
        <v>87623</v>
      </c>
      <c r="G5374" s="1529"/>
      <c r="H5374" s="2002">
        <v>55.11</v>
      </c>
      <c r="I5374" s="2002">
        <v>56.12</v>
      </c>
      <c r="J5374" s="1992"/>
    </row>
    <row r="5375" spans="2:10" ht="30">
      <c r="B5375" s="1733">
        <v>87624</v>
      </c>
      <c r="C5375" s="2004" t="s">
        <v>4934</v>
      </c>
      <c r="D5375" s="2003" t="s">
        <v>0</v>
      </c>
      <c r="E5375" s="2005">
        <f t="shared" si="166"/>
        <v>61.71</v>
      </c>
      <c r="F5375" s="2078">
        <f t="shared" si="167"/>
        <v>87624</v>
      </c>
      <c r="G5375" s="1529"/>
      <c r="H5375" s="2005">
        <v>60.22</v>
      </c>
      <c r="I5375" s="2005">
        <v>61.71</v>
      </c>
      <c r="J5375" s="1992"/>
    </row>
    <row r="5376" spans="2:10" ht="30">
      <c r="B5376" s="1734">
        <v>87630</v>
      </c>
      <c r="C5376" s="1994" t="s">
        <v>4935</v>
      </c>
      <c r="D5376" s="1993" t="s">
        <v>0</v>
      </c>
      <c r="E5376" s="2002">
        <f t="shared" si="166"/>
        <v>30.78</v>
      </c>
      <c r="F5376" s="2078">
        <f t="shared" si="167"/>
        <v>87630</v>
      </c>
      <c r="G5376" s="1529"/>
      <c r="H5376" s="2002">
        <v>29.55</v>
      </c>
      <c r="I5376" s="2002">
        <v>30.78</v>
      </c>
      <c r="J5376" s="1992"/>
    </row>
    <row r="5377" spans="2:10" ht="30">
      <c r="B5377" s="1733">
        <v>87632</v>
      </c>
      <c r="C5377" s="2004" t="s">
        <v>4936</v>
      </c>
      <c r="D5377" s="2003" t="s">
        <v>0</v>
      </c>
      <c r="E5377" s="2005">
        <f t="shared" si="166"/>
        <v>35.06</v>
      </c>
      <c r="F5377" s="2078">
        <f t="shared" si="167"/>
        <v>87632</v>
      </c>
      <c r="G5377" s="1529"/>
      <c r="H5377" s="2005">
        <v>33.4</v>
      </c>
      <c r="I5377" s="2005">
        <v>35.06</v>
      </c>
      <c r="J5377" s="1992"/>
    </row>
    <row r="5378" spans="2:10" ht="30">
      <c r="B5378" s="1734">
        <v>87633</v>
      </c>
      <c r="C5378" s="1994" t="s">
        <v>4937</v>
      </c>
      <c r="D5378" s="1993" t="s">
        <v>0</v>
      </c>
      <c r="E5378" s="2002">
        <f t="shared" si="166"/>
        <v>74.05</v>
      </c>
      <c r="F5378" s="2078">
        <f t="shared" si="167"/>
        <v>87633</v>
      </c>
      <c r="G5378" s="1529"/>
      <c r="H5378" s="2002">
        <v>72.87</v>
      </c>
      <c r="I5378" s="2002">
        <v>74.05</v>
      </c>
      <c r="J5378" s="1992"/>
    </row>
    <row r="5379" spans="2:10" ht="30">
      <c r="B5379" s="1733">
        <v>87634</v>
      </c>
      <c r="C5379" s="2004" t="s">
        <v>4938</v>
      </c>
      <c r="D5379" s="2003" t="s">
        <v>0</v>
      </c>
      <c r="E5379" s="2005">
        <f t="shared" ref="E5379:E5442" si="168">IF($K$2=$H$1,H5379,I5379)</f>
        <v>81.84</v>
      </c>
      <c r="F5379" s="2078">
        <f t="shared" ref="F5379:F5442" si="169">IF(LEN($B5379)=7,CONCATENATE(MID($B5379,1,6),"00",RIGHT($B5379,1)),IF(LEN($B5379)=8,CONCATENATE(MID($B5379,1,6),"0",RIGHT($B5379,2)),$B5379))</f>
        <v>87634</v>
      </c>
      <c r="G5379" s="1529"/>
      <c r="H5379" s="2005">
        <v>79.959999999999994</v>
      </c>
      <c r="I5379" s="2005">
        <v>81.84</v>
      </c>
      <c r="J5379" s="1992"/>
    </row>
    <row r="5380" spans="2:10" ht="30">
      <c r="B5380" s="1734">
        <v>87640</v>
      </c>
      <c r="C5380" s="1994" t="s">
        <v>4939</v>
      </c>
      <c r="D5380" s="1993" t="s">
        <v>0</v>
      </c>
      <c r="E5380" s="2002">
        <f t="shared" si="168"/>
        <v>35.450000000000003</v>
      </c>
      <c r="F5380" s="2078">
        <f t="shared" si="169"/>
        <v>87640</v>
      </c>
      <c r="G5380" s="1529"/>
      <c r="H5380" s="2002">
        <v>34.07</v>
      </c>
      <c r="I5380" s="2002">
        <v>35.450000000000003</v>
      </c>
      <c r="J5380" s="1992"/>
    </row>
    <row r="5381" spans="2:10" ht="30">
      <c r="B5381" s="1733">
        <v>87642</v>
      </c>
      <c r="C5381" s="2004" t="s">
        <v>4940</v>
      </c>
      <c r="D5381" s="2003" t="s">
        <v>0</v>
      </c>
      <c r="E5381" s="2005">
        <f t="shared" si="168"/>
        <v>40.72</v>
      </c>
      <c r="F5381" s="2078">
        <f t="shared" si="169"/>
        <v>87642</v>
      </c>
      <c r="G5381" s="1529"/>
      <c r="H5381" s="2005">
        <v>38.81</v>
      </c>
      <c r="I5381" s="2005">
        <v>40.72</v>
      </c>
      <c r="J5381" s="1992"/>
    </row>
    <row r="5382" spans="2:10" ht="30">
      <c r="B5382" s="1734">
        <v>87643</v>
      </c>
      <c r="C5382" s="1994" t="s">
        <v>4941</v>
      </c>
      <c r="D5382" s="1993" t="s">
        <v>0</v>
      </c>
      <c r="E5382" s="2002">
        <f t="shared" si="168"/>
        <v>88.67</v>
      </c>
      <c r="F5382" s="2078">
        <f t="shared" si="169"/>
        <v>87643</v>
      </c>
      <c r="G5382" s="1529"/>
      <c r="H5382" s="2002">
        <v>87.34</v>
      </c>
      <c r="I5382" s="2002">
        <v>88.67</v>
      </c>
      <c r="J5382" s="1992"/>
    </row>
    <row r="5383" spans="2:10" ht="30">
      <c r="B5383" s="1733">
        <v>87644</v>
      </c>
      <c r="C5383" s="2004" t="s">
        <v>4942</v>
      </c>
      <c r="D5383" s="2003" t="s">
        <v>0</v>
      </c>
      <c r="E5383" s="2005">
        <f t="shared" si="168"/>
        <v>98.24</v>
      </c>
      <c r="F5383" s="2078">
        <f t="shared" si="169"/>
        <v>87644</v>
      </c>
      <c r="G5383" s="1529"/>
      <c r="H5383" s="2005">
        <v>96.06</v>
      </c>
      <c r="I5383" s="2005">
        <v>98.24</v>
      </c>
      <c r="J5383" s="1992"/>
    </row>
    <row r="5384" spans="2:10" ht="30">
      <c r="B5384" s="1734">
        <v>87680</v>
      </c>
      <c r="C5384" s="1994" t="s">
        <v>1110</v>
      </c>
      <c r="D5384" s="1993" t="s">
        <v>0</v>
      </c>
      <c r="E5384" s="2002">
        <f t="shared" si="168"/>
        <v>28.52</v>
      </c>
      <c r="F5384" s="2078">
        <f t="shared" si="169"/>
        <v>87680</v>
      </c>
      <c r="G5384" s="1529"/>
      <c r="H5384" s="2002">
        <v>27.33</v>
      </c>
      <c r="I5384" s="2002">
        <v>28.52</v>
      </c>
      <c r="J5384" s="1992"/>
    </row>
    <row r="5385" spans="2:10" ht="30">
      <c r="B5385" s="1733">
        <v>87682</v>
      </c>
      <c r="C5385" s="2004" t="s">
        <v>4943</v>
      </c>
      <c r="D5385" s="2003" t="s">
        <v>0</v>
      </c>
      <c r="E5385" s="2005">
        <f t="shared" si="168"/>
        <v>33.79</v>
      </c>
      <c r="F5385" s="2078">
        <f t="shared" si="169"/>
        <v>87682</v>
      </c>
      <c r="G5385" s="1529"/>
      <c r="H5385" s="2005">
        <v>32.07</v>
      </c>
      <c r="I5385" s="2005">
        <v>33.79</v>
      </c>
      <c r="J5385" s="1992"/>
    </row>
    <row r="5386" spans="2:10" ht="30">
      <c r="B5386" s="1734">
        <v>87683</v>
      </c>
      <c r="C5386" s="1994" t="s">
        <v>4944</v>
      </c>
      <c r="D5386" s="1993" t="s">
        <v>0</v>
      </c>
      <c r="E5386" s="2002">
        <f t="shared" si="168"/>
        <v>81.739999999999995</v>
      </c>
      <c r="F5386" s="2078">
        <f t="shared" si="169"/>
        <v>87683</v>
      </c>
      <c r="G5386" s="1529"/>
      <c r="H5386" s="2002">
        <v>80.599999999999994</v>
      </c>
      <c r="I5386" s="2002">
        <v>81.739999999999995</v>
      </c>
      <c r="J5386" s="1992"/>
    </row>
    <row r="5387" spans="2:10" ht="30">
      <c r="B5387" s="1733">
        <v>87684</v>
      </c>
      <c r="C5387" s="2004" t="s">
        <v>4945</v>
      </c>
      <c r="D5387" s="2003" t="s">
        <v>0</v>
      </c>
      <c r="E5387" s="2005">
        <f t="shared" si="168"/>
        <v>91.31</v>
      </c>
      <c r="F5387" s="2078">
        <f t="shared" si="169"/>
        <v>87684</v>
      </c>
      <c r="G5387" s="1529"/>
      <c r="H5387" s="2005">
        <v>89.32</v>
      </c>
      <c r="I5387" s="2005">
        <v>91.31</v>
      </c>
      <c r="J5387" s="1992"/>
    </row>
    <row r="5388" spans="2:10" ht="30">
      <c r="B5388" s="1734">
        <v>87690</v>
      </c>
      <c r="C5388" s="1994" t="s">
        <v>1111</v>
      </c>
      <c r="D5388" s="1993" t="s">
        <v>0</v>
      </c>
      <c r="E5388" s="2002">
        <f t="shared" si="168"/>
        <v>33.15</v>
      </c>
      <c r="F5388" s="2078">
        <f t="shared" si="169"/>
        <v>87690</v>
      </c>
      <c r="G5388" s="1529"/>
      <c r="H5388" s="2002">
        <v>31.74</v>
      </c>
      <c r="I5388" s="2002">
        <v>33.15</v>
      </c>
      <c r="J5388" s="1992"/>
    </row>
    <row r="5389" spans="2:10" ht="30">
      <c r="B5389" s="1733">
        <v>87692</v>
      </c>
      <c r="C5389" s="2004" t="s">
        <v>4946</v>
      </c>
      <c r="D5389" s="2003" t="s">
        <v>0</v>
      </c>
      <c r="E5389" s="2005">
        <f t="shared" si="168"/>
        <v>39.18</v>
      </c>
      <c r="F5389" s="2078">
        <f t="shared" si="169"/>
        <v>87692</v>
      </c>
      <c r="G5389" s="1529"/>
      <c r="H5389" s="2005">
        <v>37.17</v>
      </c>
      <c r="I5389" s="2005">
        <v>39.18</v>
      </c>
      <c r="J5389" s="1992"/>
    </row>
    <row r="5390" spans="2:10" ht="30">
      <c r="B5390" s="1734">
        <v>87693</v>
      </c>
      <c r="C5390" s="1994" t="s">
        <v>4947</v>
      </c>
      <c r="D5390" s="1993" t="s">
        <v>0</v>
      </c>
      <c r="E5390" s="2002">
        <f t="shared" si="168"/>
        <v>94.1</v>
      </c>
      <c r="F5390" s="2078">
        <f t="shared" si="169"/>
        <v>87693</v>
      </c>
      <c r="G5390" s="1529"/>
      <c r="H5390" s="2002">
        <v>92.75</v>
      </c>
      <c r="I5390" s="2002">
        <v>94.1</v>
      </c>
      <c r="J5390" s="1992"/>
    </row>
    <row r="5391" spans="2:10" ht="30">
      <c r="B5391" s="1733">
        <v>87694</v>
      </c>
      <c r="C5391" s="2004" t="s">
        <v>4948</v>
      </c>
      <c r="D5391" s="2003" t="s">
        <v>0</v>
      </c>
      <c r="E5391" s="2005">
        <f t="shared" si="168"/>
        <v>105.06</v>
      </c>
      <c r="F5391" s="2078">
        <f t="shared" si="169"/>
        <v>87694</v>
      </c>
      <c r="G5391" s="1529"/>
      <c r="H5391" s="2005">
        <v>102.74</v>
      </c>
      <c r="I5391" s="2005">
        <v>105.06</v>
      </c>
      <c r="J5391" s="1992"/>
    </row>
    <row r="5392" spans="2:10" ht="30">
      <c r="B5392" s="1734">
        <v>87700</v>
      </c>
      <c r="C5392" s="1994" t="s">
        <v>1112</v>
      </c>
      <c r="D5392" s="1993" t="s">
        <v>0</v>
      </c>
      <c r="E5392" s="2002">
        <f t="shared" si="168"/>
        <v>35.81</v>
      </c>
      <c r="F5392" s="2078">
        <f t="shared" si="169"/>
        <v>87700</v>
      </c>
      <c r="G5392" s="1529"/>
      <c r="H5392" s="2002">
        <v>34.29</v>
      </c>
      <c r="I5392" s="2002">
        <v>35.81</v>
      </c>
      <c r="J5392" s="1992"/>
    </row>
    <row r="5393" spans="2:10" ht="30">
      <c r="B5393" s="1733">
        <v>87702</v>
      </c>
      <c r="C5393" s="2004" t="s">
        <v>4949</v>
      </c>
      <c r="D5393" s="2003" t="s">
        <v>0</v>
      </c>
      <c r="E5393" s="2005">
        <f t="shared" si="168"/>
        <v>42.38</v>
      </c>
      <c r="F5393" s="2078">
        <f t="shared" si="169"/>
        <v>87702</v>
      </c>
      <c r="G5393" s="1529"/>
      <c r="H5393" s="2005">
        <v>40.200000000000003</v>
      </c>
      <c r="I5393" s="2005">
        <v>42.38</v>
      </c>
      <c r="J5393" s="1992"/>
    </row>
    <row r="5394" spans="2:10" ht="30">
      <c r="B5394" s="1734">
        <v>87703</v>
      </c>
      <c r="C5394" s="1994" t="s">
        <v>4950</v>
      </c>
      <c r="D5394" s="1993" t="s">
        <v>0</v>
      </c>
      <c r="E5394" s="2002">
        <f t="shared" si="168"/>
        <v>102.18</v>
      </c>
      <c r="F5394" s="2078">
        <f t="shared" si="169"/>
        <v>87703</v>
      </c>
      <c r="G5394" s="1529"/>
      <c r="H5394" s="2002">
        <v>100.73</v>
      </c>
      <c r="I5394" s="2002">
        <v>102.18</v>
      </c>
      <c r="J5394" s="1992"/>
    </row>
    <row r="5395" spans="2:10" ht="30">
      <c r="B5395" s="1733">
        <v>87704</v>
      </c>
      <c r="C5395" s="2004" t="s">
        <v>4951</v>
      </c>
      <c r="D5395" s="2003" t="s">
        <v>0</v>
      </c>
      <c r="E5395" s="2005">
        <f t="shared" si="168"/>
        <v>114.11</v>
      </c>
      <c r="F5395" s="2078">
        <f t="shared" si="169"/>
        <v>87704</v>
      </c>
      <c r="G5395" s="1529"/>
      <c r="H5395" s="2005">
        <v>111.61</v>
      </c>
      <c r="I5395" s="2005">
        <v>114.11</v>
      </c>
      <c r="J5395" s="1992"/>
    </row>
    <row r="5396" spans="2:10" ht="30">
      <c r="B5396" s="1734">
        <v>87735</v>
      </c>
      <c r="C5396" s="1994" t="s">
        <v>4952</v>
      </c>
      <c r="D5396" s="1993" t="s">
        <v>0</v>
      </c>
      <c r="E5396" s="2002">
        <f t="shared" si="168"/>
        <v>33.22</v>
      </c>
      <c r="F5396" s="2078">
        <f t="shared" si="169"/>
        <v>87735</v>
      </c>
      <c r="G5396" s="1529"/>
      <c r="H5396" s="2002">
        <v>31.36</v>
      </c>
      <c r="I5396" s="2002">
        <v>33.22</v>
      </c>
      <c r="J5396" s="1992"/>
    </row>
    <row r="5397" spans="2:10" ht="30">
      <c r="B5397" s="1733">
        <v>87737</v>
      </c>
      <c r="C5397" s="2004" t="s">
        <v>4953</v>
      </c>
      <c r="D5397" s="2003" t="s">
        <v>0</v>
      </c>
      <c r="E5397" s="2005">
        <f t="shared" si="168"/>
        <v>36.299999999999997</v>
      </c>
      <c r="F5397" s="2078">
        <f t="shared" si="169"/>
        <v>87737</v>
      </c>
      <c r="G5397" s="1529"/>
      <c r="H5397" s="2005">
        <v>34.130000000000003</v>
      </c>
      <c r="I5397" s="2005">
        <v>36.299999999999997</v>
      </c>
      <c r="J5397" s="1992"/>
    </row>
    <row r="5398" spans="2:10" ht="30">
      <c r="B5398" s="1734">
        <v>87738</v>
      </c>
      <c r="C5398" s="1994" t="s">
        <v>4954</v>
      </c>
      <c r="D5398" s="1993" t="s">
        <v>0</v>
      </c>
      <c r="E5398" s="2002">
        <f t="shared" si="168"/>
        <v>64.349999999999994</v>
      </c>
      <c r="F5398" s="2078">
        <f t="shared" si="169"/>
        <v>87738</v>
      </c>
      <c r="G5398" s="1529"/>
      <c r="H5398" s="2002">
        <v>62.51</v>
      </c>
      <c r="I5398" s="2002">
        <v>64.349999999999994</v>
      </c>
      <c r="J5398" s="1992"/>
    </row>
    <row r="5399" spans="2:10" ht="30">
      <c r="B5399" s="1733">
        <v>87739</v>
      </c>
      <c r="C5399" s="2004" t="s">
        <v>4955</v>
      </c>
      <c r="D5399" s="2003" t="s">
        <v>0</v>
      </c>
      <c r="E5399" s="2005">
        <f t="shared" si="168"/>
        <v>69.94</v>
      </c>
      <c r="F5399" s="2078">
        <f t="shared" si="169"/>
        <v>87739</v>
      </c>
      <c r="G5399" s="1529"/>
      <c r="H5399" s="2005">
        <v>67.62</v>
      </c>
      <c r="I5399" s="2005">
        <v>69.94</v>
      </c>
      <c r="J5399" s="1992"/>
    </row>
    <row r="5400" spans="2:10" ht="30">
      <c r="B5400" s="1734">
        <v>87745</v>
      </c>
      <c r="C5400" s="1994" t="s">
        <v>4956</v>
      </c>
      <c r="D5400" s="1993" t="s">
        <v>0</v>
      </c>
      <c r="E5400" s="2002">
        <f t="shared" si="168"/>
        <v>39.01</v>
      </c>
      <c r="F5400" s="2078">
        <f t="shared" si="169"/>
        <v>87745</v>
      </c>
      <c r="G5400" s="1529"/>
      <c r="H5400" s="2002">
        <v>36.950000000000003</v>
      </c>
      <c r="I5400" s="2002">
        <v>39.01</v>
      </c>
      <c r="J5400" s="1992"/>
    </row>
    <row r="5401" spans="2:10" ht="30">
      <c r="B5401" s="1733">
        <v>87747</v>
      </c>
      <c r="C5401" s="2004" t="s">
        <v>4957</v>
      </c>
      <c r="D5401" s="2003" t="s">
        <v>0</v>
      </c>
      <c r="E5401" s="2005">
        <f t="shared" si="168"/>
        <v>43.29</v>
      </c>
      <c r="F5401" s="2078">
        <f t="shared" si="169"/>
        <v>87747</v>
      </c>
      <c r="G5401" s="1529"/>
      <c r="H5401" s="2005">
        <v>40.799999999999997</v>
      </c>
      <c r="I5401" s="2005">
        <v>43.29</v>
      </c>
      <c r="J5401" s="1992"/>
    </row>
    <row r="5402" spans="2:10" ht="30">
      <c r="B5402" s="1734">
        <v>87748</v>
      </c>
      <c r="C5402" s="1994" t="s">
        <v>4958</v>
      </c>
      <c r="D5402" s="1993" t="s">
        <v>0</v>
      </c>
      <c r="E5402" s="2002">
        <f t="shared" si="168"/>
        <v>82.28</v>
      </c>
      <c r="F5402" s="2078">
        <f t="shared" si="169"/>
        <v>87748</v>
      </c>
      <c r="G5402" s="1529"/>
      <c r="H5402" s="2002">
        <v>80.27</v>
      </c>
      <c r="I5402" s="2002">
        <v>82.28</v>
      </c>
      <c r="J5402" s="1992"/>
    </row>
    <row r="5403" spans="2:10" ht="30">
      <c r="B5403" s="1733">
        <v>87749</v>
      </c>
      <c r="C5403" s="2004" t="s">
        <v>4959</v>
      </c>
      <c r="D5403" s="2003" t="s">
        <v>0</v>
      </c>
      <c r="E5403" s="2005">
        <f t="shared" si="168"/>
        <v>90.07</v>
      </c>
      <c r="F5403" s="2078">
        <f t="shared" si="169"/>
        <v>87749</v>
      </c>
      <c r="G5403" s="1529"/>
      <c r="H5403" s="2005">
        <v>87.36</v>
      </c>
      <c r="I5403" s="2005">
        <v>90.07</v>
      </c>
      <c r="J5403" s="1992"/>
    </row>
    <row r="5404" spans="2:10" ht="30">
      <c r="B5404" s="1734">
        <v>87755</v>
      </c>
      <c r="C5404" s="1994" t="s">
        <v>4960</v>
      </c>
      <c r="D5404" s="1993" t="s">
        <v>0</v>
      </c>
      <c r="E5404" s="2002">
        <f t="shared" si="168"/>
        <v>35.08</v>
      </c>
      <c r="F5404" s="2078">
        <f t="shared" si="169"/>
        <v>87755</v>
      </c>
      <c r="G5404" s="1529"/>
      <c r="H5404" s="2002">
        <v>32.92</v>
      </c>
      <c r="I5404" s="2002">
        <v>35.08</v>
      </c>
      <c r="J5404" s="1992"/>
    </row>
    <row r="5405" spans="2:10" ht="30">
      <c r="B5405" s="1733">
        <v>87757</v>
      </c>
      <c r="C5405" s="2004" t="s">
        <v>4961</v>
      </c>
      <c r="D5405" s="2003" t="s">
        <v>0</v>
      </c>
      <c r="E5405" s="2005">
        <f t="shared" si="168"/>
        <v>39.36</v>
      </c>
      <c r="F5405" s="2078">
        <f t="shared" si="169"/>
        <v>87757</v>
      </c>
      <c r="G5405" s="1529"/>
      <c r="H5405" s="2005">
        <v>36.770000000000003</v>
      </c>
      <c r="I5405" s="2005">
        <v>39.36</v>
      </c>
      <c r="J5405" s="1992"/>
    </row>
    <row r="5406" spans="2:10" ht="30">
      <c r="B5406" s="1734">
        <v>87758</v>
      </c>
      <c r="C5406" s="1994" t="s">
        <v>4962</v>
      </c>
      <c r="D5406" s="1993" t="s">
        <v>0</v>
      </c>
      <c r="E5406" s="2002">
        <f t="shared" si="168"/>
        <v>78.349999999999994</v>
      </c>
      <c r="F5406" s="2078">
        <f t="shared" si="169"/>
        <v>87758</v>
      </c>
      <c r="G5406" s="1529"/>
      <c r="H5406" s="2002">
        <v>76.239999999999995</v>
      </c>
      <c r="I5406" s="2002">
        <v>78.349999999999994</v>
      </c>
      <c r="J5406" s="1992"/>
    </row>
    <row r="5407" spans="2:10" ht="30">
      <c r="B5407" s="1733">
        <v>87759</v>
      </c>
      <c r="C5407" s="2004" t="s">
        <v>4963</v>
      </c>
      <c r="D5407" s="2003" t="s">
        <v>0</v>
      </c>
      <c r="E5407" s="2005">
        <f t="shared" si="168"/>
        <v>86.14</v>
      </c>
      <c r="F5407" s="2078">
        <f t="shared" si="169"/>
        <v>87759</v>
      </c>
      <c r="G5407" s="1529"/>
      <c r="H5407" s="2005">
        <v>83.33</v>
      </c>
      <c r="I5407" s="2005">
        <v>86.14</v>
      </c>
      <c r="J5407" s="1992"/>
    </row>
    <row r="5408" spans="2:10" ht="30">
      <c r="B5408" s="1734">
        <v>87765</v>
      </c>
      <c r="C5408" s="1994" t="s">
        <v>4964</v>
      </c>
      <c r="D5408" s="1993" t="s">
        <v>0</v>
      </c>
      <c r="E5408" s="2002">
        <f t="shared" si="168"/>
        <v>39.75</v>
      </c>
      <c r="F5408" s="2078">
        <f t="shared" si="169"/>
        <v>87765</v>
      </c>
      <c r="G5408" s="1529"/>
      <c r="H5408" s="2002">
        <v>37.44</v>
      </c>
      <c r="I5408" s="2002">
        <v>39.75</v>
      </c>
      <c r="J5408" s="1992"/>
    </row>
    <row r="5409" spans="2:10" ht="30">
      <c r="B5409" s="1733">
        <v>87767</v>
      </c>
      <c r="C5409" s="2004" t="s">
        <v>4965</v>
      </c>
      <c r="D5409" s="2003" t="s">
        <v>0</v>
      </c>
      <c r="E5409" s="2005">
        <f t="shared" si="168"/>
        <v>45.02</v>
      </c>
      <c r="F5409" s="2078">
        <f t="shared" si="169"/>
        <v>87767</v>
      </c>
      <c r="G5409" s="1529"/>
      <c r="H5409" s="2005">
        <v>42.18</v>
      </c>
      <c r="I5409" s="2005">
        <v>45.02</v>
      </c>
      <c r="J5409" s="1992"/>
    </row>
    <row r="5410" spans="2:10" ht="30">
      <c r="B5410" s="1734">
        <v>87768</v>
      </c>
      <c r="C5410" s="1994" t="s">
        <v>4966</v>
      </c>
      <c r="D5410" s="1993" t="s">
        <v>0</v>
      </c>
      <c r="E5410" s="2002">
        <f t="shared" si="168"/>
        <v>92.97</v>
      </c>
      <c r="F5410" s="2078">
        <f t="shared" si="169"/>
        <v>87768</v>
      </c>
      <c r="G5410" s="1529"/>
      <c r="H5410" s="2002">
        <v>90.71</v>
      </c>
      <c r="I5410" s="2002">
        <v>92.97</v>
      </c>
      <c r="J5410" s="1992"/>
    </row>
    <row r="5411" spans="2:10" ht="30">
      <c r="B5411" s="1733">
        <v>87769</v>
      </c>
      <c r="C5411" s="2004" t="s">
        <v>4967</v>
      </c>
      <c r="D5411" s="2003" t="s">
        <v>0</v>
      </c>
      <c r="E5411" s="2005">
        <f t="shared" si="168"/>
        <v>102.54</v>
      </c>
      <c r="F5411" s="2078">
        <f t="shared" si="169"/>
        <v>87769</v>
      </c>
      <c r="G5411" s="1529"/>
      <c r="H5411" s="2005">
        <v>99.43</v>
      </c>
      <c r="I5411" s="2005">
        <v>102.54</v>
      </c>
      <c r="J5411" s="1992"/>
    </row>
    <row r="5412" spans="2:10">
      <c r="B5412" s="1734">
        <v>88470</v>
      </c>
      <c r="C5412" s="1994" t="s">
        <v>453</v>
      </c>
      <c r="D5412" s="1993" t="s">
        <v>0</v>
      </c>
      <c r="E5412" s="2002">
        <f t="shared" si="168"/>
        <v>22.48</v>
      </c>
      <c r="F5412" s="2078">
        <f t="shared" si="169"/>
        <v>88470</v>
      </c>
      <c r="G5412" s="1529"/>
      <c r="H5412" s="2002">
        <v>22.1</v>
      </c>
      <c r="I5412" s="2002">
        <v>22.48</v>
      </c>
      <c r="J5412" s="1992"/>
    </row>
    <row r="5413" spans="2:10">
      <c r="B5413" s="1733">
        <v>88471</v>
      </c>
      <c r="C5413" s="2004" t="s">
        <v>454</v>
      </c>
      <c r="D5413" s="2003" t="s">
        <v>0</v>
      </c>
      <c r="E5413" s="2005">
        <f t="shared" si="168"/>
        <v>27.78</v>
      </c>
      <c r="F5413" s="2078">
        <f t="shared" si="169"/>
        <v>88471</v>
      </c>
      <c r="G5413" s="1529"/>
      <c r="H5413" s="2005">
        <v>27.29</v>
      </c>
      <c r="I5413" s="2005">
        <v>27.78</v>
      </c>
      <c r="J5413" s="1992"/>
    </row>
    <row r="5414" spans="2:10">
      <c r="B5414" s="1734">
        <v>88472</v>
      </c>
      <c r="C5414" s="1994" t="s">
        <v>455</v>
      </c>
      <c r="D5414" s="1993" t="s">
        <v>0</v>
      </c>
      <c r="E5414" s="2002">
        <f t="shared" si="168"/>
        <v>31.93</v>
      </c>
      <c r="F5414" s="2078">
        <f t="shared" si="169"/>
        <v>88472</v>
      </c>
      <c r="G5414" s="1529"/>
      <c r="H5414" s="2002">
        <v>31.36</v>
      </c>
      <c r="I5414" s="2002">
        <v>31.93</v>
      </c>
      <c r="J5414" s="1992"/>
    </row>
    <row r="5415" spans="2:10">
      <c r="B5415" s="1733">
        <v>88476</v>
      </c>
      <c r="C5415" s="2004" t="s">
        <v>456</v>
      </c>
      <c r="D5415" s="2003" t="s">
        <v>0</v>
      </c>
      <c r="E5415" s="2005">
        <f t="shared" si="168"/>
        <v>18.420000000000002</v>
      </c>
      <c r="F5415" s="2078">
        <f t="shared" si="169"/>
        <v>88476</v>
      </c>
      <c r="G5415" s="1529"/>
      <c r="H5415" s="2005">
        <v>18.14</v>
      </c>
      <c r="I5415" s="2005">
        <v>18.420000000000002</v>
      </c>
      <c r="J5415" s="1992"/>
    </row>
    <row r="5416" spans="2:10">
      <c r="B5416" s="1734">
        <v>88477</v>
      </c>
      <c r="C5416" s="1994" t="s">
        <v>457</v>
      </c>
      <c r="D5416" s="1993" t="s">
        <v>0</v>
      </c>
      <c r="E5416" s="2002">
        <f t="shared" si="168"/>
        <v>25.19</v>
      </c>
      <c r="F5416" s="2078">
        <f t="shared" si="169"/>
        <v>88477</v>
      </c>
      <c r="G5416" s="1529"/>
      <c r="H5416" s="2002">
        <v>24.76</v>
      </c>
      <c r="I5416" s="2002">
        <v>25.19</v>
      </c>
      <c r="J5416" s="1992"/>
    </row>
    <row r="5417" spans="2:10">
      <c r="B5417" s="1733">
        <v>88478</v>
      </c>
      <c r="C5417" s="2004" t="s">
        <v>458</v>
      </c>
      <c r="D5417" s="2003" t="s">
        <v>0</v>
      </c>
      <c r="E5417" s="2005">
        <f t="shared" si="168"/>
        <v>30.69</v>
      </c>
      <c r="F5417" s="2078">
        <f t="shared" si="169"/>
        <v>88478</v>
      </c>
      <c r="G5417" s="1529"/>
      <c r="H5417" s="2005">
        <v>30.13</v>
      </c>
      <c r="I5417" s="2005">
        <v>30.69</v>
      </c>
      <c r="J5417" s="1992"/>
    </row>
    <row r="5418" spans="2:10" ht="30">
      <c r="B5418" s="1734">
        <v>90900</v>
      </c>
      <c r="C5418" s="1994" t="s">
        <v>1113</v>
      </c>
      <c r="D5418" s="1993" t="s">
        <v>0</v>
      </c>
      <c r="E5418" s="2002">
        <f t="shared" si="168"/>
        <v>60.87</v>
      </c>
      <c r="F5418" s="2078">
        <f t="shared" si="169"/>
        <v>90900</v>
      </c>
      <c r="G5418" s="1529"/>
      <c r="H5418" s="2002">
        <v>58.68</v>
      </c>
      <c r="I5418" s="2002">
        <v>60.87</v>
      </c>
      <c r="J5418" s="1992"/>
    </row>
    <row r="5419" spans="2:10" ht="30">
      <c r="B5419" s="1733">
        <v>90902</v>
      </c>
      <c r="C5419" s="2004" t="s">
        <v>4968</v>
      </c>
      <c r="D5419" s="2003" t="s">
        <v>0</v>
      </c>
      <c r="E5419" s="2005">
        <f t="shared" si="168"/>
        <v>66.900000000000006</v>
      </c>
      <c r="F5419" s="2078">
        <f t="shared" si="169"/>
        <v>90902</v>
      </c>
      <c r="G5419" s="1529"/>
      <c r="H5419" s="2005">
        <v>64.11</v>
      </c>
      <c r="I5419" s="2005">
        <v>66.900000000000006</v>
      </c>
      <c r="J5419" s="1992"/>
    </row>
    <row r="5420" spans="2:10" ht="30">
      <c r="B5420" s="1734">
        <v>90903</v>
      </c>
      <c r="C5420" s="1994" t="s">
        <v>4969</v>
      </c>
      <c r="D5420" s="1993" t="s">
        <v>0</v>
      </c>
      <c r="E5420" s="2002">
        <f t="shared" si="168"/>
        <v>121.82</v>
      </c>
      <c r="F5420" s="2078">
        <f t="shared" si="169"/>
        <v>90903</v>
      </c>
      <c r="G5420" s="1529"/>
      <c r="H5420" s="2002">
        <v>119.69</v>
      </c>
      <c r="I5420" s="2002">
        <v>121.82</v>
      </c>
      <c r="J5420" s="1992"/>
    </row>
    <row r="5421" spans="2:10" ht="30">
      <c r="B5421" s="1733">
        <v>90904</v>
      </c>
      <c r="C5421" s="2004" t="s">
        <v>4970</v>
      </c>
      <c r="D5421" s="2003" t="s">
        <v>0</v>
      </c>
      <c r="E5421" s="2005">
        <f t="shared" si="168"/>
        <v>132.78</v>
      </c>
      <c r="F5421" s="2078">
        <f t="shared" si="169"/>
        <v>90904</v>
      </c>
      <c r="G5421" s="1529"/>
      <c r="H5421" s="2005">
        <v>129.68</v>
      </c>
      <c r="I5421" s="2005">
        <v>132.78</v>
      </c>
      <c r="J5421" s="1992"/>
    </row>
    <row r="5422" spans="2:10" ht="30">
      <c r="B5422" s="1734">
        <v>90910</v>
      </c>
      <c r="C5422" s="1994" t="s">
        <v>1114</v>
      </c>
      <c r="D5422" s="1993" t="s">
        <v>0</v>
      </c>
      <c r="E5422" s="2002">
        <f t="shared" si="168"/>
        <v>64.260000000000005</v>
      </c>
      <c r="F5422" s="2078">
        <f t="shared" si="169"/>
        <v>90910</v>
      </c>
      <c r="G5422" s="1529"/>
      <c r="H5422" s="2002">
        <v>61.89</v>
      </c>
      <c r="I5422" s="2002">
        <v>64.260000000000005</v>
      </c>
      <c r="J5422" s="1992"/>
    </row>
    <row r="5423" spans="2:10" ht="30">
      <c r="B5423" s="1733">
        <v>90912</v>
      </c>
      <c r="C5423" s="2004" t="s">
        <v>4971</v>
      </c>
      <c r="D5423" s="2003" t="s">
        <v>0</v>
      </c>
      <c r="E5423" s="2005">
        <f t="shared" si="168"/>
        <v>70.83</v>
      </c>
      <c r="F5423" s="2078">
        <f t="shared" si="169"/>
        <v>90912</v>
      </c>
      <c r="G5423" s="1529"/>
      <c r="H5423" s="2005">
        <v>67.8</v>
      </c>
      <c r="I5423" s="2005">
        <v>70.83</v>
      </c>
      <c r="J5423" s="1992"/>
    </row>
    <row r="5424" spans="2:10" ht="30">
      <c r="B5424" s="1734">
        <v>90913</v>
      </c>
      <c r="C5424" s="1994" t="s">
        <v>4972</v>
      </c>
      <c r="D5424" s="1993" t="s">
        <v>0</v>
      </c>
      <c r="E5424" s="2002">
        <f t="shared" si="168"/>
        <v>130.63</v>
      </c>
      <c r="F5424" s="2078">
        <f t="shared" si="169"/>
        <v>90913</v>
      </c>
      <c r="G5424" s="1529"/>
      <c r="H5424" s="2002">
        <v>128.33000000000001</v>
      </c>
      <c r="I5424" s="2002">
        <v>130.63</v>
      </c>
      <c r="J5424" s="1992"/>
    </row>
    <row r="5425" spans="2:10" ht="30">
      <c r="B5425" s="1733">
        <v>90914</v>
      </c>
      <c r="C5425" s="2004" t="s">
        <v>4973</v>
      </c>
      <c r="D5425" s="2003" t="s">
        <v>0</v>
      </c>
      <c r="E5425" s="2005">
        <f t="shared" si="168"/>
        <v>142.56</v>
      </c>
      <c r="F5425" s="2078">
        <f t="shared" si="169"/>
        <v>90914</v>
      </c>
      <c r="G5425" s="1529"/>
      <c r="H5425" s="2005">
        <v>139.21</v>
      </c>
      <c r="I5425" s="2005">
        <v>142.56</v>
      </c>
      <c r="J5425" s="1992"/>
    </row>
    <row r="5426" spans="2:10" ht="30">
      <c r="B5426" s="1734">
        <v>90920</v>
      </c>
      <c r="C5426" s="1994" t="s">
        <v>1115</v>
      </c>
      <c r="D5426" s="1993" t="s">
        <v>0</v>
      </c>
      <c r="E5426" s="2002">
        <f t="shared" si="168"/>
        <v>70.510000000000005</v>
      </c>
      <c r="F5426" s="2078">
        <f t="shared" si="169"/>
        <v>90920</v>
      </c>
      <c r="G5426" s="1529"/>
      <c r="H5426" s="2002">
        <v>67.83</v>
      </c>
      <c r="I5426" s="2002">
        <v>70.510000000000005</v>
      </c>
      <c r="J5426" s="1992"/>
    </row>
    <row r="5427" spans="2:10" ht="30">
      <c r="B5427" s="1733">
        <v>90922</v>
      </c>
      <c r="C5427" s="2004" t="s">
        <v>4974</v>
      </c>
      <c r="D5427" s="2003" t="s">
        <v>0</v>
      </c>
      <c r="E5427" s="2005">
        <f t="shared" si="168"/>
        <v>78.069999999999993</v>
      </c>
      <c r="F5427" s="2078">
        <f t="shared" si="169"/>
        <v>90922</v>
      </c>
      <c r="G5427" s="1529"/>
      <c r="H5427" s="2005">
        <v>74.63</v>
      </c>
      <c r="I5427" s="2005">
        <v>78.069999999999993</v>
      </c>
      <c r="J5427" s="1992"/>
    </row>
    <row r="5428" spans="2:10" ht="30">
      <c r="B5428" s="1734">
        <v>90923</v>
      </c>
      <c r="C5428" s="1994" t="s">
        <v>4975</v>
      </c>
      <c r="D5428" s="1993" t="s">
        <v>0</v>
      </c>
      <c r="E5428" s="2002">
        <f t="shared" si="168"/>
        <v>146.82</v>
      </c>
      <c r="F5428" s="2078">
        <f t="shared" si="169"/>
        <v>90923</v>
      </c>
      <c r="G5428" s="1529"/>
      <c r="H5428" s="2002">
        <v>144.22</v>
      </c>
      <c r="I5428" s="2002">
        <v>146.82</v>
      </c>
      <c r="J5428" s="1992"/>
    </row>
    <row r="5429" spans="2:10" ht="30">
      <c r="B5429" s="1733">
        <v>90924</v>
      </c>
      <c r="C5429" s="2004" t="s">
        <v>4976</v>
      </c>
      <c r="D5429" s="2003" t="s">
        <v>0</v>
      </c>
      <c r="E5429" s="2005">
        <f t="shared" si="168"/>
        <v>160.55000000000001</v>
      </c>
      <c r="F5429" s="2078">
        <f t="shared" si="169"/>
        <v>90924</v>
      </c>
      <c r="G5429" s="1529"/>
      <c r="H5429" s="2005">
        <v>156.72999999999999</v>
      </c>
      <c r="I5429" s="2005">
        <v>160.55000000000001</v>
      </c>
      <c r="J5429" s="1992"/>
    </row>
    <row r="5430" spans="2:10" ht="30">
      <c r="B5430" s="1734">
        <v>90930</v>
      </c>
      <c r="C5430" s="1994" t="s">
        <v>1116</v>
      </c>
      <c r="D5430" s="1993" t="s">
        <v>0</v>
      </c>
      <c r="E5430" s="2002">
        <f t="shared" si="168"/>
        <v>55.56</v>
      </c>
      <c r="F5430" s="2078">
        <f t="shared" si="169"/>
        <v>90930</v>
      </c>
      <c r="G5430" s="1529"/>
      <c r="H5430" s="2002">
        <v>53.85</v>
      </c>
      <c r="I5430" s="2002">
        <v>55.56</v>
      </c>
      <c r="J5430" s="1992"/>
    </row>
    <row r="5431" spans="2:10" ht="30">
      <c r="B5431" s="1733">
        <v>90932</v>
      </c>
      <c r="C5431" s="2004" t="s">
        <v>4977</v>
      </c>
      <c r="D5431" s="2003" t="s">
        <v>0</v>
      </c>
      <c r="E5431" s="2005">
        <f t="shared" si="168"/>
        <v>61.59</v>
      </c>
      <c r="F5431" s="2078">
        <f t="shared" si="169"/>
        <v>90932</v>
      </c>
      <c r="G5431" s="1529"/>
      <c r="H5431" s="2005">
        <v>59.28</v>
      </c>
      <c r="I5431" s="2005">
        <v>61.59</v>
      </c>
      <c r="J5431" s="1992"/>
    </row>
    <row r="5432" spans="2:10" ht="30">
      <c r="B5432" s="1734">
        <v>90933</v>
      </c>
      <c r="C5432" s="1994" t="s">
        <v>4978</v>
      </c>
      <c r="D5432" s="1993" t="s">
        <v>0</v>
      </c>
      <c r="E5432" s="2002">
        <f t="shared" si="168"/>
        <v>116.51</v>
      </c>
      <c r="F5432" s="2078">
        <f t="shared" si="169"/>
        <v>90933</v>
      </c>
      <c r="G5432" s="1529"/>
      <c r="H5432" s="2002">
        <v>114.86</v>
      </c>
      <c r="I5432" s="2002">
        <v>116.51</v>
      </c>
      <c r="J5432" s="1992"/>
    </row>
    <row r="5433" spans="2:10" ht="30">
      <c r="B5433" s="1733">
        <v>90934</v>
      </c>
      <c r="C5433" s="2004" t="s">
        <v>4979</v>
      </c>
      <c r="D5433" s="2003" t="s">
        <v>0</v>
      </c>
      <c r="E5433" s="2005">
        <f t="shared" si="168"/>
        <v>127.47</v>
      </c>
      <c r="F5433" s="2078">
        <f t="shared" si="169"/>
        <v>90934</v>
      </c>
      <c r="G5433" s="1529"/>
      <c r="H5433" s="2005">
        <v>124.85</v>
      </c>
      <c r="I5433" s="2005">
        <v>127.47</v>
      </c>
      <c r="J5433" s="1992"/>
    </row>
    <row r="5434" spans="2:10" ht="30">
      <c r="B5434" s="1734">
        <v>90940</v>
      </c>
      <c r="C5434" s="1994" t="s">
        <v>1117</v>
      </c>
      <c r="D5434" s="1993" t="s">
        <v>0</v>
      </c>
      <c r="E5434" s="2002">
        <f t="shared" si="168"/>
        <v>58.98</v>
      </c>
      <c r="F5434" s="2078">
        <f t="shared" si="169"/>
        <v>90940</v>
      </c>
      <c r="G5434" s="1529"/>
      <c r="H5434" s="2002">
        <v>57.1</v>
      </c>
      <c r="I5434" s="2002">
        <v>58.98</v>
      </c>
      <c r="J5434" s="1992"/>
    </row>
    <row r="5435" spans="2:10" ht="30">
      <c r="B5435" s="1733">
        <v>90942</v>
      </c>
      <c r="C5435" s="2004" t="s">
        <v>4980</v>
      </c>
      <c r="D5435" s="2003" t="s">
        <v>0</v>
      </c>
      <c r="E5435" s="2005">
        <f t="shared" si="168"/>
        <v>65.55</v>
      </c>
      <c r="F5435" s="2078">
        <f t="shared" si="169"/>
        <v>90942</v>
      </c>
      <c r="G5435" s="1529"/>
      <c r="H5435" s="2005">
        <v>63.01</v>
      </c>
      <c r="I5435" s="2005">
        <v>65.55</v>
      </c>
      <c r="J5435" s="1992"/>
    </row>
    <row r="5436" spans="2:10" ht="30">
      <c r="B5436" s="1734">
        <v>90943</v>
      </c>
      <c r="C5436" s="1994" t="s">
        <v>4981</v>
      </c>
      <c r="D5436" s="1993" t="s">
        <v>0</v>
      </c>
      <c r="E5436" s="2002">
        <f t="shared" si="168"/>
        <v>125.35</v>
      </c>
      <c r="F5436" s="2078">
        <f t="shared" si="169"/>
        <v>90943</v>
      </c>
      <c r="G5436" s="1529"/>
      <c r="H5436" s="2002">
        <v>123.54</v>
      </c>
      <c r="I5436" s="2002">
        <v>125.35</v>
      </c>
      <c r="J5436" s="1992"/>
    </row>
    <row r="5437" spans="2:10" ht="30">
      <c r="B5437" s="1733">
        <v>90944</v>
      </c>
      <c r="C5437" s="2004" t="s">
        <v>4982</v>
      </c>
      <c r="D5437" s="2003" t="s">
        <v>0</v>
      </c>
      <c r="E5437" s="2005">
        <f t="shared" si="168"/>
        <v>137.28</v>
      </c>
      <c r="F5437" s="2078">
        <f t="shared" si="169"/>
        <v>90944</v>
      </c>
      <c r="G5437" s="1529"/>
      <c r="H5437" s="2005">
        <v>134.41999999999999</v>
      </c>
      <c r="I5437" s="2005">
        <v>137.28</v>
      </c>
      <c r="J5437" s="1992"/>
    </row>
    <row r="5438" spans="2:10" ht="30">
      <c r="B5438" s="1734">
        <v>90950</v>
      </c>
      <c r="C5438" s="1994" t="s">
        <v>1118</v>
      </c>
      <c r="D5438" s="1993" t="s">
        <v>0</v>
      </c>
      <c r="E5438" s="2002">
        <f t="shared" si="168"/>
        <v>65.2</v>
      </c>
      <c r="F5438" s="2078">
        <f t="shared" si="169"/>
        <v>90950</v>
      </c>
      <c r="G5438" s="1529"/>
      <c r="H5438" s="2002">
        <v>63.01</v>
      </c>
      <c r="I5438" s="2002">
        <v>65.2</v>
      </c>
      <c r="J5438" s="1992"/>
    </row>
    <row r="5439" spans="2:10" ht="30">
      <c r="B5439" s="1733">
        <v>90952</v>
      </c>
      <c r="C5439" s="2004" t="s">
        <v>4983</v>
      </c>
      <c r="D5439" s="2003" t="s">
        <v>0</v>
      </c>
      <c r="E5439" s="2005">
        <f t="shared" si="168"/>
        <v>72.760000000000005</v>
      </c>
      <c r="F5439" s="2078">
        <f t="shared" si="169"/>
        <v>90952</v>
      </c>
      <c r="G5439" s="1529"/>
      <c r="H5439" s="2005">
        <v>69.81</v>
      </c>
      <c r="I5439" s="2005">
        <v>72.760000000000005</v>
      </c>
      <c r="J5439" s="1992"/>
    </row>
    <row r="5440" spans="2:10" ht="30">
      <c r="B5440" s="1734">
        <v>90953</v>
      </c>
      <c r="C5440" s="1994" t="s">
        <v>4984</v>
      </c>
      <c r="D5440" s="1993" t="s">
        <v>0</v>
      </c>
      <c r="E5440" s="2002">
        <f t="shared" si="168"/>
        <v>141.51</v>
      </c>
      <c r="F5440" s="2078">
        <f t="shared" si="169"/>
        <v>90953</v>
      </c>
      <c r="G5440" s="1529"/>
      <c r="H5440" s="2002">
        <v>139.4</v>
      </c>
      <c r="I5440" s="2002">
        <v>141.51</v>
      </c>
      <c r="J5440" s="1992"/>
    </row>
    <row r="5441" spans="2:10" ht="30">
      <c r="B5441" s="1733">
        <v>90954</v>
      </c>
      <c r="C5441" s="2004" t="s">
        <v>4985</v>
      </c>
      <c r="D5441" s="2003" t="s">
        <v>0</v>
      </c>
      <c r="E5441" s="2005">
        <f t="shared" si="168"/>
        <v>155.24</v>
      </c>
      <c r="F5441" s="2078">
        <f t="shared" si="169"/>
        <v>90954</v>
      </c>
      <c r="G5441" s="1529"/>
      <c r="H5441" s="2005">
        <v>151.91</v>
      </c>
      <c r="I5441" s="2005">
        <v>155.24</v>
      </c>
      <c r="J5441" s="1992"/>
    </row>
    <row r="5442" spans="2:10" ht="45">
      <c r="B5442" s="1734">
        <v>94438</v>
      </c>
      <c r="C5442" s="1994" t="s">
        <v>4986</v>
      </c>
      <c r="D5442" s="1993" t="s">
        <v>0</v>
      </c>
      <c r="E5442" s="2002">
        <f t="shared" si="168"/>
        <v>33.11</v>
      </c>
      <c r="F5442" s="2078">
        <f t="shared" si="169"/>
        <v>94438</v>
      </c>
      <c r="G5442" s="1529"/>
      <c r="H5442" s="2002">
        <v>31.56</v>
      </c>
      <c r="I5442" s="2002">
        <v>33.11</v>
      </c>
      <c r="J5442" s="1992"/>
    </row>
    <row r="5443" spans="2:10" ht="45">
      <c r="B5443" s="1733">
        <v>94439</v>
      </c>
      <c r="C5443" s="2004" t="s">
        <v>4987</v>
      </c>
      <c r="D5443" s="2003" t="s">
        <v>0</v>
      </c>
      <c r="E5443" s="2005">
        <f t="shared" ref="E5443:E5506" si="170">IF($K$2=$H$1,H5443,I5443)</f>
        <v>36.85</v>
      </c>
      <c r="F5443" s="2078">
        <f t="shared" ref="F5443:F5506" si="171">IF(LEN($B5443)=7,CONCATENATE(MID($B5443,1,6),"00",RIGHT($B5443,1)),IF(LEN($B5443)=8,CONCATENATE(MID($B5443,1,6),"0",RIGHT($B5443,2)),$B5443))</f>
        <v>94439</v>
      </c>
      <c r="G5443" s="1529"/>
      <c r="H5443" s="2005">
        <v>35.18</v>
      </c>
      <c r="I5443" s="2005">
        <v>36.85</v>
      </c>
      <c r="J5443" s="1992"/>
    </row>
    <row r="5444" spans="2:10" ht="30">
      <c r="B5444" s="1734">
        <v>94779</v>
      </c>
      <c r="C5444" s="1994" t="s">
        <v>4988</v>
      </c>
      <c r="D5444" s="1993" t="s">
        <v>0</v>
      </c>
      <c r="E5444" s="2002">
        <f t="shared" si="170"/>
        <v>32.17</v>
      </c>
      <c r="F5444" s="2078">
        <f t="shared" si="171"/>
        <v>94779</v>
      </c>
      <c r="G5444" s="1529"/>
      <c r="H5444" s="2002">
        <v>30.75</v>
      </c>
      <c r="I5444" s="2002">
        <v>32.17</v>
      </c>
      <c r="J5444" s="1992"/>
    </row>
    <row r="5445" spans="2:10" ht="45">
      <c r="B5445" s="1733">
        <v>94782</v>
      </c>
      <c r="C5445" s="2004" t="s">
        <v>4989</v>
      </c>
      <c r="D5445" s="2003" t="s">
        <v>0</v>
      </c>
      <c r="E5445" s="2005">
        <f t="shared" si="170"/>
        <v>36.32</v>
      </c>
      <c r="F5445" s="2078">
        <f t="shared" si="171"/>
        <v>94782</v>
      </c>
      <c r="G5445" s="1529"/>
      <c r="H5445" s="2005">
        <v>34.76</v>
      </c>
      <c r="I5445" s="2005">
        <v>36.32</v>
      </c>
      <c r="J5445" s="1992"/>
    </row>
    <row r="5446" spans="2:10">
      <c r="B5446" s="1734">
        <v>72190</v>
      </c>
      <c r="C5446" s="1994" t="s">
        <v>1293</v>
      </c>
      <c r="D5446" s="1993" t="s">
        <v>28</v>
      </c>
      <c r="E5446" s="2002">
        <f t="shared" si="170"/>
        <v>28.95</v>
      </c>
      <c r="F5446" s="2078">
        <f t="shared" si="171"/>
        <v>72190</v>
      </c>
      <c r="G5446" s="1529"/>
      <c r="H5446" s="2002">
        <v>28.3</v>
      </c>
      <c r="I5446" s="2002">
        <v>28.95</v>
      </c>
      <c r="J5446" s="1992"/>
    </row>
    <row r="5447" spans="2:10" ht="30">
      <c r="B5447" s="1733">
        <v>87871</v>
      </c>
      <c r="C5447" s="2004" t="s">
        <v>4990</v>
      </c>
      <c r="D5447" s="2003" t="s">
        <v>0</v>
      </c>
      <c r="E5447" s="2005">
        <f t="shared" si="170"/>
        <v>15.75</v>
      </c>
      <c r="F5447" s="2078">
        <f t="shared" si="171"/>
        <v>87871</v>
      </c>
      <c r="G5447" s="1529"/>
      <c r="H5447" s="2005">
        <v>15.36</v>
      </c>
      <c r="I5447" s="2005">
        <v>15.75</v>
      </c>
      <c r="J5447" s="1992"/>
    </row>
    <row r="5448" spans="2:10" ht="30">
      <c r="B5448" s="1734">
        <v>87872</v>
      </c>
      <c r="C5448" s="1994" t="s">
        <v>4991</v>
      </c>
      <c r="D5448" s="1993" t="s">
        <v>0</v>
      </c>
      <c r="E5448" s="2002">
        <f t="shared" si="170"/>
        <v>15.09</v>
      </c>
      <c r="F5448" s="2078">
        <f t="shared" si="171"/>
        <v>87872</v>
      </c>
      <c r="G5448" s="1529"/>
      <c r="H5448" s="2002">
        <v>14.76</v>
      </c>
      <c r="I5448" s="2002">
        <v>15.09</v>
      </c>
      <c r="J5448" s="1992"/>
    </row>
    <row r="5449" spans="2:10" ht="30">
      <c r="B5449" s="1733">
        <v>87873</v>
      </c>
      <c r="C5449" s="2004" t="s">
        <v>1119</v>
      </c>
      <c r="D5449" s="2003" t="s">
        <v>0</v>
      </c>
      <c r="E5449" s="2005">
        <f t="shared" si="170"/>
        <v>4.45</v>
      </c>
      <c r="F5449" s="2078">
        <f t="shared" si="171"/>
        <v>87873</v>
      </c>
      <c r="G5449" s="1529"/>
      <c r="H5449" s="2005">
        <v>4.33</v>
      </c>
      <c r="I5449" s="2005">
        <v>4.45</v>
      </c>
      <c r="J5449" s="1992"/>
    </row>
    <row r="5450" spans="2:10" ht="30">
      <c r="B5450" s="1734">
        <v>87874</v>
      </c>
      <c r="C5450" s="1994" t="s">
        <v>1120</v>
      </c>
      <c r="D5450" s="1993" t="s">
        <v>0</v>
      </c>
      <c r="E5450" s="2002">
        <f t="shared" si="170"/>
        <v>4.32</v>
      </c>
      <c r="F5450" s="2078">
        <f t="shared" si="171"/>
        <v>87874</v>
      </c>
      <c r="G5450" s="1529"/>
      <c r="H5450" s="2002">
        <v>4.21</v>
      </c>
      <c r="I5450" s="2002">
        <v>4.32</v>
      </c>
      <c r="J5450" s="1992"/>
    </row>
    <row r="5451" spans="2:10" ht="30">
      <c r="B5451" s="1733">
        <v>87876</v>
      </c>
      <c r="C5451" s="2004" t="s">
        <v>4992</v>
      </c>
      <c r="D5451" s="2003" t="s">
        <v>0</v>
      </c>
      <c r="E5451" s="2005">
        <f t="shared" si="170"/>
        <v>8.42</v>
      </c>
      <c r="F5451" s="2078">
        <f t="shared" si="171"/>
        <v>87876</v>
      </c>
      <c r="G5451" s="1529"/>
      <c r="H5451" s="2005">
        <v>8.2799999999999994</v>
      </c>
      <c r="I5451" s="2005">
        <v>8.42</v>
      </c>
      <c r="J5451" s="1992"/>
    </row>
    <row r="5452" spans="2:10" ht="30">
      <c r="B5452" s="1734">
        <v>87877</v>
      </c>
      <c r="C5452" s="1994" t="s">
        <v>1121</v>
      </c>
      <c r="D5452" s="1993" t="s">
        <v>0</v>
      </c>
      <c r="E5452" s="2002">
        <f t="shared" si="170"/>
        <v>8.1199999999999992</v>
      </c>
      <c r="F5452" s="2078">
        <f t="shared" si="171"/>
        <v>87877</v>
      </c>
      <c r="G5452" s="1529"/>
      <c r="H5452" s="2002">
        <v>8.01</v>
      </c>
      <c r="I5452" s="2002">
        <v>8.1199999999999992</v>
      </c>
      <c r="J5452" s="1992"/>
    </row>
    <row r="5453" spans="2:10" ht="30">
      <c r="B5453" s="1733">
        <v>87878</v>
      </c>
      <c r="C5453" s="2004" t="s">
        <v>4993</v>
      </c>
      <c r="D5453" s="2003" t="s">
        <v>0</v>
      </c>
      <c r="E5453" s="2005">
        <f t="shared" si="170"/>
        <v>3.29</v>
      </c>
      <c r="F5453" s="2078">
        <f t="shared" si="171"/>
        <v>87878</v>
      </c>
      <c r="G5453" s="1529"/>
      <c r="H5453" s="2005">
        <v>3.06</v>
      </c>
      <c r="I5453" s="2005">
        <v>3.29</v>
      </c>
      <c r="J5453" s="1992"/>
    </row>
    <row r="5454" spans="2:10" ht="30">
      <c r="B5454" s="1734">
        <v>87879</v>
      </c>
      <c r="C5454" s="1994" t="s">
        <v>4994</v>
      </c>
      <c r="D5454" s="1993" t="s">
        <v>0</v>
      </c>
      <c r="E5454" s="2002">
        <f t="shared" si="170"/>
        <v>2.86</v>
      </c>
      <c r="F5454" s="2078">
        <f t="shared" si="171"/>
        <v>87879</v>
      </c>
      <c r="G5454" s="1529"/>
      <c r="H5454" s="2002">
        <v>2.67</v>
      </c>
      <c r="I5454" s="2002">
        <v>2.86</v>
      </c>
      <c r="J5454" s="1992"/>
    </row>
    <row r="5455" spans="2:10" ht="30">
      <c r="B5455" s="1733">
        <v>87881</v>
      </c>
      <c r="C5455" s="2004" t="s">
        <v>4995</v>
      </c>
      <c r="D5455" s="2003" t="s">
        <v>0</v>
      </c>
      <c r="E5455" s="2005">
        <f t="shared" si="170"/>
        <v>4.3600000000000003</v>
      </c>
      <c r="F5455" s="2078">
        <f t="shared" si="171"/>
        <v>87881</v>
      </c>
      <c r="G5455" s="1529"/>
      <c r="H5455" s="2005">
        <v>4.26</v>
      </c>
      <c r="I5455" s="2005">
        <v>4.3600000000000003</v>
      </c>
      <c r="J5455" s="1992"/>
    </row>
    <row r="5456" spans="2:10" ht="30">
      <c r="B5456" s="1734">
        <v>87882</v>
      </c>
      <c r="C5456" s="1994" t="s">
        <v>4996</v>
      </c>
      <c r="D5456" s="1993" t="s">
        <v>0</v>
      </c>
      <c r="E5456" s="2002">
        <f t="shared" si="170"/>
        <v>4.2300000000000004</v>
      </c>
      <c r="F5456" s="2078">
        <f t="shared" si="171"/>
        <v>87882</v>
      </c>
      <c r="G5456" s="1529"/>
      <c r="H5456" s="2002">
        <v>4.1399999999999997</v>
      </c>
      <c r="I5456" s="2002">
        <v>4.2300000000000004</v>
      </c>
      <c r="J5456" s="1992"/>
    </row>
    <row r="5457" spans="2:10" ht="30">
      <c r="B5457" s="1733">
        <v>87884</v>
      </c>
      <c r="C5457" s="2004" t="s">
        <v>4997</v>
      </c>
      <c r="D5457" s="2003" t="s">
        <v>0</v>
      </c>
      <c r="E5457" s="2005">
        <f t="shared" si="170"/>
        <v>8.33</v>
      </c>
      <c r="F5457" s="2078">
        <f t="shared" si="171"/>
        <v>87884</v>
      </c>
      <c r="G5457" s="1529"/>
      <c r="H5457" s="2005">
        <v>8.2100000000000009</v>
      </c>
      <c r="I5457" s="2005">
        <v>8.33</v>
      </c>
      <c r="J5457" s="1992"/>
    </row>
    <row r="5458" spans="2:10" ht="30">
      <c r="B5458" s="1734">
        <v>87885</v>
      </c>
      <c r="C5458" s="1994" t="s">
        <v>4998</v>
      </c>
      <c r="D5458" s="1993" t="s">
        <v>0</v>
      </c>
      <c r="E5458" s="2002">
        <f t="shared" si="170"/>
        <v>8.0299999999999994</v>
      </c>
      <c r="F5458" s="2078">
        <f t="shared" si="171"/>
        <v>87885</v>
      </c>
      <c r="G5458" s="1529"/>
      <c r="H5458" s="2002">
        <v>7.94</v>
      </c>
      <c r="I5458" s="2002">
        <v>8.0299999999999994</v>
      </c>
      <c r="J5458" s="1992"/>
    </row>
    <row r="5459" spans="2:10" ht="30">
      <c r="B5459" s="1733">
        <v>87886</v>
      </c>
      <c r="C5459" s="2004" t="s">
        <v>4999</v>
      </c>
      <c r="D5459" s="2003" t="s">
        <v>0</v>
      </c>
      <c r="E5459" s="2005">
        <f t="shared" si="170"/>
        <v>20.89</v>
      </c>
      <c r="F5459" s="2078">
        <f t="shared" si="171"/>
        <v>87886</v>
      </c>
      <c r="G5459" s="1529"/>
      <c r="H5459" s="2005">
        <v>19.96</v>
      </c>
      <c r="I5459" s="2005">
        <v>20.89</v>
      </c>
      <c r="J5459" s="1992"/>
    </row>
    <row r="5460" spans="2:10" ht="30">
      <c r="B5460" s="1734">
        <v>87887</v>
      </c>
      <c r="C5460" s="1994" t="s">
        <v>5000</v>
      </c>
      <c r="D5460" s="1993" t="s">
        <v>0</v>
      </c>
      <c r="E5460" s="2002">
        <f t="shared" si="170"/>
        <v>20.23</v>
      </c>
      <c r="F5460" s="2078">
        <f t="shared" si="171"/>
        <v>87887</v>
      </c>
      <c r="G5460" s="1529"/>
      <c r="H5460" s="2002">
        <v>19.36</v>
      </c>
      <c r="I5460" s="2002">
        <v>20.23</v>
      </c>
      <c r="J5460" s="1992"/>
    </row>
    <row r="5461" spans="2:10" ht="30">
      <c r="B5461" s="1733">
        <v>87888</v>
      </c>
      <c r="C5461" s="2004" t="s">
        <v>1122</v>
      </c>
      <c r="D5461" s="2003" t="s">
        <v>0</v>
      </c>
      <c r="E5461" s="2005">
        <f t="shared" si="170"/>
        <v>5.55</v>
      </c>
      <c r="F5461" s="2078">
        <f t="shared" si="171"/>
        <v>87888</v>
      </c>
      <c r="G5461" s="1529"/>
      <c r="H5461" s="2005">
        <v>5.33</v>
      </c>
      <c r="I5461" s="2005">
        <v>5.55</v>
      </c>
      <c r="J5461" s="1992"/>
    </row>
    <row r="5462" spans="2:10" ht="30">
      <c r="B5462" s="1734">
        <v>87889</v>
      </c>
      <c r="C5462" s="1994" t="s">
        <v>5001</v>
      </c>
      <c r="D5462" s="1993" t="s">
        <v>0</v>
      </c>
      <c r="E5462" s="2002">
        <f t="shared" si="170"/>
        <v>5.42</v>
      </c>
      <c r="F5462" s="2078">
        <f t="shared" si="171"/>
        <v>87889</v>
      </c>
      <c r="G5462" s="1529"/>
      <c r="H5462" s="2002">
        <v>5.21</v>
      </c>
      <c r="I5462" s="2002">
        <v>5.42</v>
      </c>
      <c r="J5462" s="1992"/>
    </row>
    <row r="5463" spans="2:10" ht="30">
      <c r="B5463" s="1733">
        <v>87891</v>
      </c>
      <c r="C5463" s="2004" t="s">
        <v>5002</v>
      </c>
      <c r="D5463" s="2003" t="s">
        <v>0</v>
      </c>
      <c r="E5463" s="2005">
        <f t="shared" si="170"/>
        <v>9.52</v>
      </c>
      <c r="F5463" s="2078">
        <f t="shared" si="171"/>
        <v>87891</v>
      </c>
      <c r="G5463" s="1529"/>
      <c r="H5463" s="2005">
        <v>9.2799999999999994</v>
      </c>
      <c r="I5463" s="2005">
        <v>9.52</v>
      </c>
      <c r="J5463" s="1992"/>
    </row>
    <row r="5464" spans="2:10" ht="30">
      <c r="B5464" s="1734">
        <v>87892</v>
      </c>
      <c r="C5464" s="1994" t="s">
        <v>5003</v>
      </c>
      <c r="D5464" s="1993" t="s">
        <v>0</v>
      </c>
      <c r="E5464" s="2002">
        <f t="shared" si="170"/>
        <v>9.2200000000000006</v>
      </c>
      <c r="F5464" s="2078">
        <f t="shared" si="171"/>
        <v>87892</v>
      </c>
      <c r="G5464" s="1529"/>
      <c r="H5464" s="2002">
        <v>9.01</v>
      </c>
      <c r="I5464" s="2002">
        <v>9.2200000000000006</v>
      </c>
      <c r="J5464" s="1992"/>
    </row>
    <row r="5465" spans="2:10" ht="30">
      <c r="B5465" s="1733">
        <v>87893</v>
      </c>
      <c r="C5465" s="2004" t="s">
        <v>1123</v>
      </c>
      <c r="D5465" s="2003" t="s">
        <v>0</v>
      </c>
      <c r="E5465" s="2005">
        <f t="shared" si="170"/>
        <v>5.21</v>
      </c>
      <c r="F5465" s="2078">
        <f t="shared" si="171"/>
        <v>87893</v>
      </c>
      <c r="G5465" s="1529"/>
      <c r="H5465" s="2005">
        <v>4.8</v>
      </c>
      <c r="I5465" s="2005">
        <v>5.21</v>
      </c>
      <c r="J5465" s="1992"/>
    </row>
    <row r="5466" spans="2:10" ht="30">
      <c r="B5466" s="1734">
        <v>87894</v>
      </c>
      <c r="C5466" s="1994" t="s">
        <v>1124</v>
      </c>
      <c r="D5466" s="1993" t="s">
        <v>0</v>
      </c>
      <c r="E5466" s="2002">
        <f t="shared" si="170"/>
        <v>4.78</v>
      </c>
      <c r="F5466" s="2078">
        <f t="shared" si="171"/>
        <v>87894</v>
      </c>
      <c r="G5466" s="1529"/>
      <c r="H5466" s="2002">
        <v>4.41</v>
      </c>
      <c r="I5466" s="2002">
        <v>4.78</v>
      </c>
      <c r="J5466" s="1992"/>
    </row>
    <row r="5467" spans="2:10" ht="30">
      <c r="B5467" s="1733">
        <v>87896</v>
      </c>
      <c r="C5467" s="2004" t="s">
        <v>1125</v>
      </c>
      <c r="D5467" s="2003" t="s">
        <v>0</v>
      </c>
      <c r="E5467" s="2005">
        <f t="shared" si="170"/>
        <v>4.63</v>
      </c>
      <c r="F5467" s="2078">
        <f t="shared" si="171"/>
        <v>87896</v>
      </c>
      <c r="G5467" s="1529"/>
      <c r="H5467" s="2005">
        <v>4.3099999999999996</v>
      </c>
      <c r="I5467" s="2005">
        <v>4.63</v>
      </c>
      <c r="J5467" s="1992"/>
    </row>
    <row r="5468" spans="2:10" ht="30">
      <c r="B5468" s="1734">
        <v>87897</v>
      </c>
      <c r="C5468" s="1994" t="s">
        <v>1126</v>
      </c>
      <c r="D5468" s="1993" t="s">
        <v>0</v>
      </c>
      <c r="E5468" s="2002">
        <f t="shared" si="170"/>
        <v>4.2</v>
      </c>
      <c r="F5468" s="2078">
        <f t="shared" si="171"/>
        <v>87897</v>
      </c>
      <c r="G5468" s="1529"/>
      <c r="H5468" s="2002">
        <v>3.92</v>
      </c>
      <c r="I5468" s="2002">
        <v>4.2</v>
      </c>
      <c r="J5468" s="1992"/>
    </row>
    <row r="5469" spans="2:10" ht="30">
      <c r="B5469" s="1733">
        <v>87899</v>
      </c>
      <c r="C5469" s="2004" t="s">
        <v>1127</v>
      </c>
      <c r="D5469" s="2003" t="s">
        <v>0</v>
      </c>
      <c r="E5469" s="2005">
        <f t="shared" si="170"/>
        <v>6.52</v>
      </c>
      <c r="F5469" s="2078">
        <f t="shared" si="171"/>
        <v>87899</v>
      </c>
      <c r="G5469" s="1529"/>
      <c r="H5469" s="2005">
        <v>6.2</v>
      </c>
      <c r="I5469" s="2005">
        <v>6.52</v>
      </c>
      <c r="J5469" s="1992"/>
    </row>
    <row r="5470" spans="2:10" ht="30">
      <c r="B5470" s="1734">
        <v>87900</v>
      </c>
      <c r="C5470" s="1994" t="s">
        <v>5004</v>
      </c>
      <c r="D5470" s="1993" t="s">
        <v>0</v>
      </c>
      <c r="E5470" s="2002">
        <f t="shared" si="170"/>
        <v>6.39</v>
      </c>
      <c r="F5470" s="2078">
        <f t="shared" si="171"/>
        <v>87900</v>
      </c>
      <c r="G5470" s="1529"/>
      <c r="H5470" s="2002">
        <v>6.08</v>
      </c>
      <c r="I5470" s="2002">
        <v>6.39</v>
      </c>
      <c r="J5470" s="1992"/>
    </row>
    <row r="5471" spans="2:10" ht="30">
      <c r="B5471" s="1733">
        <v>87902</v>
      </c>
      <c r="C5471" s="2004" t="s">
        <v>5005</v>
      </c>
      <c r="D5471" s="2003" t="s">
        <v>0</v>
      </c>
      <c r="E5471" s="2005">
        <f t="shared" si="170"/>
        <v>10.49</v>
      </c>
      <c r="F5471" s="2078">
        <f t="shared" si="171"/>
        <v>87902</v>
      </c>
      <c r="G5471" s="1529"/>
      <c r="H5471" s="2005">
        <v>10.15</v>
      </c>
      <c r="I5471" s="2005">
        <v>10.49</v>
      </c>
      <c r="J5471" s="1992"/>
    </row>
    <row r="5472" spans="2:10" ht="30">
      <c r="B5472" s="1734">
        <v>87903</v>
      </c>
      <c r="C5472" s="1994" t="s">
        <v>5006</v>
      </c>
      <c r="D5472" s="1993" t="s">
        <v>0</v>
      </c>
      <c r="E5472" s="2002">
        <f t="shared" si="170"/>
        <v>10.19</v>
      </c>
      <c r="F5472" s="2078">
        <f t="shared" si="171"/>
        <v>87903</v>
      </c>
      <c r="G5472" s="1529"/>
      <c r="H5472" s="2002">
        <v>9.8800000000000008</v>
      </c>
      <c r="I5472" s="2002">
        <v>10.19</v>
      </c>
      <c r="J5472" s="1992"/>
    </row>
    <row r="5473" spans="2:10" ht="30">
      <c r="B5473" s="1733">
        <v>87904</v>
      </c>
      <c r="C5473" s="2004" t="s">
        <v>1128</v>
      </c>
      <c r="D5473" s="2003" t="s">
        <v>0</v>
      </c>
      <c r="E5473" s="2005">
        <f t="shared" si="170"/>
        <v>6.83</v>
      </c>
      <c r="F5473" s="2078">
        <f t="shared" si="171"/>
        <v>87904</v>
      </c>
      <c r="G5473" s="1529"/>
      <c r="H5473" s="2005">
        <v>6.24</v>
      </c>
      <c r="I5473" s="2005">
        <v>6.83</v>
      </c>
      <c r="J5473" s="1992"/>
    </row>
    <row r="5474" spans="2:10" ht="30">
      <c r="B5474" s="1734">
        <v>87905</v>
      </c>
      <c r="C5474" s="1994" t="s">
        <v>1129</v>
      </c>
      <c r="D5474" s="1993" t="s">
        <v>0</v>
      </c>
      <c r="E5474" s="2002">
        <f t="shared" si="170"/>
        <v>6.4</v>
      </c>
      <c r="F5474" s="2078">
        <f t="shared" si="171"/>
        <v>87905</v>
      </c>
      <c r="G5474" s="1529"/>
      <c r="H5474" s="2002">
        <v>5.85</v>
      </c>
      <c r="I5474" s="2002">
        <v>6.4</v>
      </c>
      <c r="J5474" s="1992"/>
    </row>
    <row r="5475" spans="2:10" ht="30">
      <c r="B5475" s="1733">
        <v>87907</v>
      </c>
      <c r="C5475" s="2004" t="s">
        <v>1130</v>
      </c>
      <c r="D5475" s="2003" t="s">
        <v>0</v>
      </c>
      <c r="E5475" s="2005">
        <f t="shared" si="170"/>
        <v>6</v>
      </c>
      <c r="F5475" s="2078">
        <f t="shared" si="171"/>
        <v>87907</v>
      </c>
      <c r="G5475" s="1529"/>
      <c r="H5475" s="2005">
        <v>5.56</v>
      </c>
      <c r="I5475" s="2005">
        <v>6</v>
      </c>
      <c r="J5475" s="1992"/>
    </row>
    <row r="5476" spans="2:10" ht="30">
      <c r="B5476" s="1734">
        <v>87908</v>
      </c>
      <c r="C5476" s="1994" t="s">
        <v>1131</v>
      </c>
      <c r="D5476" s="1993" t="s">
        <v>0</v>
      </c>
      <c r="E5476" s="2002">
        <f t="shared" si="170"/>
        <v>5.57</v>
      </c>
      <c r="F5476" s="2078">
        <f t="shared" si="171"/>
        <v>87908</v>
      </c>
      <c r="G5476" s="1529"/>
      <c r="H5476" s="2002">
        <v>5.17</v>
      </c>
      <c r="I5476" s="2002">
        <v>5.57</v>
      </c>
      <c r="J5476" s="1992"/>
    </row>
    <row r="5477" spans="2:10" ht="30">
      <c r="B5477" s="1733">
        <v>87910</v>
      </c>
      <c r="C5477" s="2004" t="s">
        <v>5007</v>
      </c>
      <c r="D5477" s="2003" t="s">
        <v>0</v>
      </c>
      <c r="E5477" s="2005">
        <f t="shared" si="170"/>
        <v>20.78</v>
      </c>
      <c r="F5477" s="2078">
        <f t="shared" si="171"/>
        <v>87910</v>
      </c>
      <c r="G5477" s="1529"/>
      <c r="H5477" s="2005">
        <v>19.87</v>
      </c>
      <c r="I5477" s="2005">
        <v>20.78</v>
      </c>
      <c r="J5477" s="1992"/>
    </row>
    <row r="5478" spans="2:10" ht="30">
      <c r="B5478" s="1734">
        <v>87911</v>
      </c>
      <c r="C5478" s="1994" t="s">
        <v>5008</v>
      </c>
      <c r="D5478" s="1993" t="s">
        <v>0</v>
      </c>
      <c r="E5478" s="2002">
        <f t="shared" si="170"/>
        <v>20.12</v>
      </c>
      <c r="F5478" s="2078">
        <f t="shared" si="171"/>
        <v>87911</v>
      </c>
      <c r="G5478" s="1529"/>
      <c r="H5478" s="2002">
        <v>19.27</v>
      </c>
      <c r="I5478" s="2002">
        <v>20.12</v>
      </c>
      <c r="J5478" s="1992"/>
    </row>
    <row r="5479" spans="2:10" ht="30">
      <c r="B5479" s="1733">
        <v>5991</v>
      </c>
      <c r="C5479" s="2004" t="s">
        <v>5009</v>
      </c>
      <c r="D5479" s="2003" t="s">
        <v>0</v>
      </c>
      <c r="E5479" s="2005">
        <f t="shared" si="170"/>
        <v>40.4</v>
      </c>
      <c r="F5479" s="2078">
        <f t="shared" si="171"/>
        <v>5991</v>
      </c>
      <c r="G5479" s="1529"/>
      <c r="H5479" s="2005">
        <v>37.03</v>
      </c>
      <c r="I5479" s="2005">
        <v>40.4</v>
      </c>
      <c r="J5479" s="1992"/>
    </row>
    <row r="5480" spans="2:10">
      <c r="B5480" s="1734">
        <v>84023</v>
      </c>
      <c r="C5480" s="1994" t="s">
        <v>459</v>
      </c>
      <c r="D5480" s="1993" t="s">
        <v>0</v>
      </c>
      <c r="E5480" s="2002">
        <f t="shared" si="170"/>
        <v>38.619999999999997</v>
      </c>
      <c r="F5480" s="2078">
        <f t="shared" si="171"/>
        <v>84023</v>
      </c>
      <c r="G5480" s="1529"/>
      <c r="H5480" s="2002">
        <v>35.24</v>
      </c>
      <c r="I5480" s="2002">
        <v>38.619999999999997</v>
      </c>
      <c r="J5480" s="1992"/>
    </row>
    <row r="5481" spans="2:10">
      <c r="B5481" s="1733">
        <v>84024</v>
      </c>
      <c r="C5481" s="2004" t="s">
        <v>460</v>
      </c>
      <c r="D5481" s="2003" t="s">
        <v>0</v>
      </c>
      <c r="E5481" s="2005">
        <f t="shared" si="170"/>
        <v>36.51</v>
      </c>
      <c r="F5481" s="2078">
        <f t="shared" si="171"/>
        <v>84024</v>
      </c>
      <c r="G5481" s="1529"/>
      <c r="H5481" s="2005">
        <v>33.19</v>
      </c>
      <c r="I5481" s="2005">
        <v>36.51</v>
      </c>
      <c r="J5481" s="1992"/>
    </row>
    <row r="5482" spans="2:10">
      <c r="B5482" s="1734">
        <v>84026</v>
      </c>
      <c r="C5482" s="1994" t="s">
        <v>461</v>
      </c>
      <c r="D5482" s="1993" t="s">
        <v>0</v>
      </c>
      <c r="E5482" s="2002">
        <f t="shared" si="170"/>
        <v>45.57</v>
      </c>
      <c r="F5482" s="2078">
        <f t="shared" si="171"/>
        <v>84026</v>
      </c>
      <c r="G5482" s="1529"/>
      <c r="H5482" s="2002">
        <v>41.68</v>
      </c>
      <c r="I5482" s="2002">
        <v>45.57</v>
      </c>
      <c r="J5482" s="1992"/>
    </row>
    <row r="5483" spans="2:10">
      <c r="B5483" s="1733">
        <v>84027</v>
      </c>
      <c r="C5483" s="2004" t="s">
        <v>462</v>
      </c>
      <c r="D5483" s="2003" t="s">
        <v>0</v>
      </c>
      <c r="E5483" s="2005">
        <f t="shared" si="170"/>
        <v>30.86</v>
      </c>
      <c r="F5483" s="2078">
        <f t="shared" si="171"/>
        <v>84027</v>
      </c>
      <c r="G5483" s="1529"/>
      <c r="H5483" s="2005">
        <v>27.97</v>
      </c>
      <c r="I5483" s="2005">
        <v>30.86</v>
      </c>
      <c r="J5483" s="1992"/>
    </row>
    <row r="5484" spans="2:10">
      <c r="B5484" s="1734">
        <v>84028</v>
      </c>
      <c r="C5484" s="1994" t="s">
        <v>5010</v>
      </c>
      <c r="D5484" s="1993" t="s">
        <v>0</v>
      </c>
      <c r="E5484" s="2002">
        <f t="shared" si="170"/>
        <v>51.1</v>
      </c>
      <c r="F5484" s="2078">
        <f t="shared" si="171"/>
        <v>84028</v>
      </c>
      <c r="G5484" s="1529"/>
      <c r="H5484" s="2002">
        <v>47.21</v>
      </c>
      <c r="I5484" s="2002">
        <v>51.1</v>
      </c>
      <c r="J5484" s="1992"/>
    </row>
    <row r="5485" spans="2:10" ht="30">
      <c r="B5485" s="1733">
        <v>84072</v>
      </c>
      <c r="C5485" s="2004" t="s">
        <v>5011</v>
      </c>
      <c r="D5485" s="2003" t="s">
        <v>0</v>
      </c>
      <c r="E5485" s="2005">
        <f t="shared" si="170"/>
        <v>31.26</v>
      </c>
      <c r="F5485" s="2078">
        <f t="shared" si="171"/>
        <v>84072</v>
      </c>
      <c r="G5485" s="1529"/>
      <c r="H5485" s="2005">
        <v>28.37</v>
      </c>
      <c r="I5485" s="2005">
        <v>31.26</v>
      </c>
      <c r="J5485" s="1992"/>
    </row>
    <row r="5486" spans="2:10" ht="30">
      <c r="B5486" s="1734">
        <v>87411</v>
      </c>
      <c r="C5486" s="1994" t="s">
        <v>5012</v>
      </c>
      <c r="D5486" s="1993" t="s">
        <v>0</v>
      </c>
      <c r="E5486" s="2002">
        <f t="shared" si="170"/>
        <v>12.17</v>
      </c>
      <c r="F5486" s="2078">
        <f t="shared" si="171"/>
        <v>87411</v>
      </c>
      <c r="G5486" s="1529"/>
      <c r="H5486" s="2002">
        <v>11.47</v>
      </c>
      <c r="I5486" s="2002">
        <v>12.17</v>
      </c>
      <c r="J5486" s="1992"/>
    </row>
    <row r="5487" spans="2:10" ht="30">
      <c r="B5487" s="1733">
        <v>87412</v>
      </c>
      <c r="C5487" s="2004" t="s">
        <v>5013</v>
      </c>
      <c r="D5487" s="2003" t="s">
        <v>0</v>
      </c>
      <c r="E5487" s="2005">
        <f t="shared" si="170"/>
        <v>17.43</v>
      </c>
      <c r="F5487" s="2078">
        <f t="shared" si="171"/>
        <v>87412</v>
      </c>
      <c r="G5487" s="1529"/>
      <c r="H5487" s="2005">
        <v>16.190000000000001</v>
      </c>
      <c r="I5487" s="2005">
        <v>17.43</v>
      </c>
      <c r="J5487" s="1992"/>
    </row>
    <row r="5488" spans="2:10" ht="30">
      <c r="B5488" s="1734">
        <v>87413</v>
      </c>
      <c r="C5488" s="1994" t="s">
        <v>5014</v>
      </c>
      <c r="D5488" s="1993" t="s">
        <v>0</v>
      </c>
      <c r="E5488" s="2002">
        <f t="shared" si="170"/>
        <v>20.43</v>
      </c>
      <c r="F5488" s="2078">
        <f t="shared" si="171"/>
        <v>87413</v>
      </c>
      <c r="G5488" s="1529"/>
      <c r="H5488" s="2002">
        <v>18.89</v>
      </c>
      <c r="I5488" s="2002">
        <v>20.43</v>
      </c>
      <c r="J5488" s="1992"/>
    </row>
    <row r="5489" spans="2:10" ht="30">
      <c r="B5489" s="1733">
        <v>87414</v>
      </c>
      <c r="C5489" s="2004" t="s">
        <v>5015</v>
      </c>
      <c r="D5489" s="2003" t="s">
        <v>0</v>
      </c>
      <c r="E5489" s="2005">
        <f t="shared" si="170"/>
        <v>18.03</v>
      </c>
      <c r="F5489" s="2078">
        <f t="shared" si="171"/>
        <v>87414</v>
      </c>
      <c r="G5489" s="1529"/>
      <c r="H5489" s="2005">
        <v>17.16</v>
      </c>
      <c r="I5489" s="2005">
        <v>18.03</v>
      </c>
      <c r="J5489" s="1992"/>
    </row>
    <row r="5490" spans="2:10" ht="30">
      <c r="B5490" s="1734">
        <v>87415</v>
      </c>
      <c r="C5490" s="1994" t="s">
        <v>5016</v>
      </c>
      <c r="D5490" s="1993" t="s">
        <v>0</v>
      </c>
      <c r="E5490" s="2002">
        <f t="shared" si="170"/>
        <v>23.14</v>
      </c>
      <c r="F5490" s="2078">
        <f t="shared" si="171"/>
        <v>87415</v>
      </c>
      <c r="G5490" s="1529"/>
      <c r="H5490" s="2002">
        <v>21.74</v>
      </c>
      <c r="I5490" s="2002">
        <v>23.14</v>
      </c>
      <c r="J5490" s="1992"/>
    </row>
    <row r="5491" spans="2:10" ht="30">
      <c r="B5491" s="1733">
        <v>87416</v>
      </c>
      <c r="C5491" s="2004" t="s">
        <v>5017</v>
      </c>
      <c r="D5491" s="2003" t="s">
        <v>0</v>
      </c>
      <c r="E5491" s="2005">
        <f t="shared" si="170"/>
        <v>26.34</v>
      </c>
      <c r="F5491" s="2078">
        <f t="shared" si="171"/>
        <v>87416</v>
      </c>
      <c r="G5491" s="1529"/>
      <c r="H5491" s="2005">
        <v>24.61</v>
      </c>
      <c r="I5491" s="2005">
        <v>26.34</v>
      </c>
      <c r="J5491" s="1992"/>
    </row>
    <row r="5492" spans="2:10" ht="30">
      <c r="B5492" s="1734">
        <v>87417</v>
      </c>
      <c r="C5492" s="1994" t="s">
        <v>5018</v>
      </c>
      <c r="D5492" s="1993" t="s">
        <v>0</v>
      </c>
      <c r="E5492" s="2002">
        <f t="shared" si="170"/>
        <v>12.91</v>
      </c>
      <c r="F5492" s="2078">
        <f t="shared" si="171"/>
        <v>87417</v>
      </c>
      <c r="G5492" s="1529"/>
      <c r="H5492" s="2002">
        <v>12.14</v>
      </c>
      <c r="I5492" s="2002">
        <v>12.91</v>
      </c>
      <c r="J5492" s="1992"/>
    </row>
    <row r="5493" spans="2:10" ht="30">
      <c r="B5493" s="1733">
        <v>87418</v>
      </c>
      <c r="C5493" s="2004" t="s">
        <v>5019</v>
      </c>
      <c r="D5493" s="2003" t="s">
        <v>0</v>
      </c>
      <c r="E5493" s="2005">
        <f t="shared" si="170"/>
        <v>13.3</v>
      </c>
      <c r="F5493" s="2078">
        <f t="shared" si="171"/>
        <v>87418</v>
      </c>
      <c r="G5493" s="1529"/>
      <c r="H5493" s="2005">
        <v>12.49</v>
      </c>
      <c r="I5493" s="2005">
        <v>13.3</v>
      </c>
      <c r="J5493" s="1992"/>
    </row>
    <row r="5494" spans="2:10" ht="30">
      <c r="B5494" s="1734">
        <v>87419</v>
      </c>
      <c r="C5494" s="1994" t="s">
        <v>5020</v>
      </c>
      <c r="D5494" s="1993" t="s">
        <v>0</v>
      </c>
      <c r="E5494" s="2002">
        <f t="shared" si="170"/>
        <v>14.43</v>
      </c>
      <c r="F5494" s="2078">
        <f t="shared" si="171"/>
        <v>87419</v>
      </c>
      <c r="G5494" s="1529"/>
      <c r="H5494" s="2002">
        <v>13.5</v>
      </c>
      <c r="I5494" s="2002">
        <v>14.43</v>
      </c>
      <c r="J5494" s="1992"/>
    </row>
    <row r="5495" spans="2:10" ht="30">
      <c r="B5495" s="1733">
        <v>87420</v>
      </c>
      <c r="C5495" s="2004" t="s">
        <v>5021</v>
      </c>
      <c r="D5495" s="2003" t="s">
        <v>0</v>
      </c>
      <c r="E5495" s="2005">
        <f t="shared" si="170"/>
        <v>19.36</v>
      </c>
      <c r="F5495" s="2078">
        <f t="shared" si="171"/>
        <v>87420</v>
      </c>
      <c r="G5495" s="1529"/>
      <c r="H5495" s="2005">
        <v>18.36</v>
      </c>
      <c r="I5495" s="2005">
        <v>19.36</v>
      </c>
      <c r="J5495" s="1992"/>
    </row>
    <row r="5496" spans="2:10" ht="30">
      <c r="B5496" s="1734">
        <v>87421</v>
      </c>
      <c r="C5496" s="1994" t="s">
        <v>5022</v>
      </c>
      <c r="D5496" s="1993" t="s">
        <v>0</v>
      </c>
      <c r="E5496" s="2002">
        <f t="shared" si="170"/>
        <v>19.75</v>
      </c>
      <c r="F5496" s="2078">
        <f t="shared" si="171"/>
        <v>87421</v>
      </c>
      <c r="G5496" s="1529"/>
      <c r="H5496" s="2002">
        <v>18.71</v>
      </c>
      <c r="I5496" s="2002">
        <v>19.75</v>
      </c>
      <c r="J5496" s="1992"/>
    </row>
    <row r="5497" spans="2:10" ht="30">
      <c r="B5497" s="1733">
        <v>87422</v>
      </c>
      <c r="C5497" s="2004" t="s">
        <v>5023</v>
      </c>
      <c r="D5497" s="2003" t="s">
        <v>0</v>
      </c>
      <c r="E5497" s="2005">
        <f t="shared" si="170"/>
        <v>20.88</v>
      </c>
      <c r="F5497" s="2078">
        <f t="shared" si="171"/>
        <v>87422</v>
      </c>
      <c r="G5497" s="1529"/>
      <c r="H5497" s="2005">
        <v>19.72</v>
      </c>
      <c r="I5497" s="2005">
        <v>20.88</v>
      </c>
      <c r="J5497" s="1992"/>
    </row>
    <row r="5498" spans="2:10" ht="30">
      <c r="B5498" s="1734">
        <v>87423</v>
      </c>
      <c r="C5498" s="1994" t="s">
        <v>5024</v>
      </c>
      <c r="D5498" s="1993" t="s">
        <v>0</v>
      </c>
      <c r="E5498" s="2002">
        <f t="shared" si="170"/>
        <v>25.75</v>
      </c>
      <c r="F5498" s="2078">
        <f t="shared" si="171"/>
        <v>87423</v>
      </c>
      <c r="G5498" s="1529"/>
      <c r="H5498" s="2002">
        <v>24.09</v>
      </c>
      <c r="I5498" s="2002">
        <v>25.75</v>
      </c>
      <c r="J5498" s="1992"/>
    </row>
    <row r="5499" spans="2:10" ht="30">
      <c r="B5499" s="1733">
        <v>87424</v>
      </c>
      <c r="C5499" s="2004" t="s">
        <v>5025</v>
      </c>
      <c r="D5499" s="2003" t="s">
        <v>0</v>
      </c>
      <c r="E5499" s="2005">
        <f t="shared" si="170"/>
        <v>26.34</v>
      </c>
      <c r="F5499" s="2078">
        <f t="shared" si="171"/>
        <v>87424</v>
      </c>
      <c r="G5499" s="1529"/>
      <c r="H5499" s="2005">
        <v>24.61</v>
      </c>
      <c r="I5499" s="2005">
        <v>26.34</v>
      </c>
      <c r="J5499" s="1992"/>
    </row>
    <row r="5500" spans="2:10" ht="30">
      <c r="B5500" s="1734">
        <v>87425</v>
      </c>
      <c r="C5500" s="1994" t="s">
        <v>5026</v>
      </c>
      <c r="D5500" s="1993" t="s">
        <v>0</v>
      </c>
      <c r="E5500" s="2002">
        <f t="shared" si="170"/>
        <v>27.27</v>
      </c>
      <c r="F5500" s="2078">
        <f t="shared" si="171"/>
        <v>87425</v>
      </c>
      <c r="G5500" s="1529"/>
      <c r="H5500" s="2002">
        <v>25.45</v>
      </c>
      <c r="I5500" s="2002">
        <v>27.27</v>
      </c>
      <c r="J5500" s="1992"/>
    </row>
    <row r="5501" spans="2:10" ht="30">
      <c r="B5501" s="1733">
        <v>87426</v>
      </c>
      <c r="C5501" s="2004" t="s">
        <v>5027</v>
      </c>
      <c r="D5501" s="2003" t="s">
        <v>0</v>
      </c>
      <c r="E5501" s="2005">
        <f t="shared" si="170"/>
        <v>30.24</v>
      </c>
      <c r="F5501" s="2078">
        <f t="shared" si="171"/>
        <v>87426</v>
      </c>
      <c r="G5501" s="1529"/>
      <c r="H5501" s="2005">
        <v>28.42</v>
      </c>
      <c r="I5501" s="2005">
        <v>30.24</v>
      </c>
      <c r="J5501" s="1992"/>
    </row>
    <row r="5502" spans="2:10" ht="30">
      <c r="B5502" s="1734">
        <v>87427</v>
      </c>
      <c r="C5502" s="1994" t="s">
        <v>5028</v>
      </c>
      <c r="D5502" s="1993" t="s">
        <v>0</v>
      </c>
      <c r="E5502" s="2002">
        <f t="shared" si="170"/>
        <v>30.82</v>
      </c>
      <c r="F5502" s="2078">
        <f t="shared" si="171"/>
        <v>87427</v>
      </c>
      <c r="G5502" s="1529"/>
      <c r="H5502" s="2002">
        <v>28.94</v>
      </c>
      <c r="I5502" s="2002">
        <v>30.82</v>
      </c>
      <c r="J5502" s="1992"/>
    </row>
    <row r="5503" spans="2:10" ht="30">
      <c r="B5503" s="1733">
        <v>87428</v>
      </c>
      <c r="C5503" s="2004" t="s">
        <v>5029</v>
      </c>
      <c r="D5503" s="2003" t="s">
        <v>0</v>
      </c>
      <c r="E5503" s="2005">
        <f t="shared" si="170"/>
        <v>31.76</v>
      </c>
      <c r="F5503" s="2078">
        <f t="shared" si="171"/>
        <v>87428</v>
      </c>
      <c r="G5503" s="1529"/>
      <c r="H5503" s="2005">
        <v>29.79</v>
      </c>
      <c r="I5503" s="2005">
        <v>31.76</v>
      </c>
      <c r="J5503" s="1992"/>
    </row>
    <row r="5504" spans="2:10" ht="30">
      <c r="B5504" s="1734">
        <v>87429</v>
      </c>
      <c r="C5504" s="1994" t="s">
        <v>5030</v>
      </c>
      <c r="D5504" s="1993" t="s">
        <v>0</v>
      </c>
      <c r="E5504" s="2002">
        <f t="shared" si="170"/>
        <v>14.58</v>
      </c>
      <c r="F5504" s="2078">
        <f t="shared" si="171"/>
        <v>87429</v>
      </c>
      <c r="G5504" s="1529"/>
      <c r="H5504" s="2002">
        <v>13.72</v>
      </c>
      <c r="I5504" s="2002">
        <v>14.58</v>
      </c>
      <c r="J5504" s="1992"/>
    </row>
    <row r="5505" spans="2:10" ht="30">
      <c r="B5505" s="1733">
        <v>87430</v>
      </c>
      <c r="C5505" s="2004" t="s">
        <v>5031</v>
      </c>
      <c r="D5505" s="2003" t="s">
        <v>0</v>
      </c>
      <c r="E5505" s="2005">
        <f t="shared" si="170"/>
        <v>14.97</v>
      </c>
      <c r="F5505" s="2078">
        <f t="shared" si="171"/>
        <v>87430</v>
      </c>
      <c r="G5505" s="1529"/>
      <c r="H5505" s="2005">
        <v>14.07</v>
      </c>
      <c r="I5505" s="2005">
        <v>14.97</v>
      </c>
      <c r="J5505" s="1992"/>
    </row>
    <row r="5506" spans="2:10" ht="30">
      <c r="B5506" s="1734">
        <v>87431</v>
      </c>
      <c r="C5506" s="1994" t="s">
        <v>5032</v>
      </c>
      <c r="D5506" s="1993" t="s">
        <v>0</v>
      </c>
      <c r="E5506" s="2002">
        <f t="shared" si="170"/>
        <v>15.17</v>
      </c>
      <c r="F5506" s="2078">
        <f t="shared" si="171"/>
        <v>87431</v>
      </c>
      <c r="G5506" s="1529"/>
      <c r="H5506" s="2002">
        <v>14.24</v>
      </c>
      <c r="I5506" s="2002">
        <v>15.17</v>
      </c>
      <c r="J5506" s="1992"/>
    </row>
    <row r="5507" spans="2:10" ht="30">
      <c r="B5507" s="1733">
        <v>87432</v>
      </c>
      <c r="C5507" s="2004" t="s">
        <v>5033</v>
      </c>
      <c r="D5507" s="2003" t="s">
        <v>0</v>
      </c>
      <c r="E5507" s="2005">
        <f t="shared" ref="E5507:E5570" si="172">IF($K$2=$H$1,H5507,I5507)</f>
        <v>20.97</v>
      </c>
      <c r="F5507" s="2078">
        <f t="shared" ref="F5507:F5570" si="173">IF(LEN($B5507)=7,CONCATENATE(MID($B5507,1,6),"00",RIGHT($B5507,1)),IF(LEN($B5507)=8,CONCATENATE(MID($B5507,1,6),"0",RIGHT($B5507,2)),$B5507))</f>
        <v>87432</v>
      </c>
      <c r="G5507" s="1529"/>
      <c r="H5507" s="2005">
        <v>19.96</v>
      </c>
      <c r="I5507" s="2005">
        <v>20.97</v>
      </c>
      <c r="J5507" s="1992"/>
    </row>
    <row r="5508" spans="2:10" ht="30">
      <c r="B5508" s="1734">
        <v>87433</v>
      </c>
      <c r="C5508" s="1994" t="s">
        <v>5034</v>
      </c>
      <c r="D5508" s="1993" t="s">
        <v>0</v>
      </c>
      <c r="E5508" s="2002">
        <f t="shared" si="172"/>
        <v>21.75</v>
      </c>
      <c r="F5508" s="2078">
        <f t="shared" si="173"/>
        <v>87433</v>
      </c>
      <c r="G5508" s="1529"/>
      <c r="H5508" s="2002">
        <v>20.66</v>
      </c>
      <c r="I5508" s="2002">
        <v>21.75</v>
      </c>
      <c r="J5508" s="1992"/>
    </row>
    <row r="5509" spans="2:10" ht="30">
      <c r="B5509" s="1733">
        <v>87434</v>
      </c>
      <c r="C5509" s="2004" t="s">
        <v>5035</v>
      </c>
      <c r="D5509" s="2003" t="s">
        <v>0</v>
      </c>
      <c r="E5509" s="2005">
        <f t="shared" si="172"/>
        <v>22.3</v>
      </c>
      <c r="F5509" s="2078">
        <f t="shared" si="173"/>
        <v>87434</v>
      </c>
      <c r="G5509" s="1529"/>
      <c r="H5509" s="2005">
        <v>21.16</v>
      </c>
      <c r="I5509" s="2005">
        <v>22.3</v>
      </c>
      <c r="J5509" s="1992"/>
    </row>
    <row r="5510" spans="2:10" ht="30">
      <c r="B5510" s="1734">
        <v>87435</v>
      </c>
      <c r="C5510" s="1994" t="s">
        <v>5036</v>
      </c>
      <c r="D5510" s="1993" t="s">
        <v>0</v>
      </c>
      <c r="E5510" s="2002">
        <f t="shared" si="172"/>
        <v>23.43</v>
      </c>
      <c r="F5510" s="2078">
        <f t="shared" si="173"/>
        <v>87435</v>
      </c>
      <c r="G5510" s="1529"/>
      <c r="H5510" s="2002">
        <v>22.17</v>
      </c>
      <c r="I5510" s="2002">
        <v>23.43</v>
      </c>
      <c r="J5510" s="1992"/>
    </row>
    <row r="5511" spans="2:10" ht="30">
      <c r="B5511" s="1733">
        <v>87436</v>
      </c>
      <c r="C5511" s="2004" t="s">
        <v>5037</v>
      </c>
      <c r="D5511" s="2003" t="s">
        <v>0</v>
      </c>
      <c r="E5511" s="2005">
        <f t="shared" si="172"/>
        <v>24.76</v>
      </c>
      <c r="F5511" s="2078">
        <f t="shared" si="173"/>
        <v>87436</v>
      </c>
      <c r="G5511" s="1529"/>
      <c r="H5511" s="2005">
        <v>23.36</v>
      </c>
      <c r="I5511" s="2005">
        <v>24.76</v>
      </c>
      <c r="J5511" s="1992"/>
    </row>
    <row r="5512" spans="2:10" ht="30">
      <c r="B5512" s="1734">
        <v>87437</v>
      </c>
      <c r="C5512" s="1994" t="s">
        <v>1132</v>
      </c>
      <c r="D5512" s="1993" t="s">
        <v>0</v>
      </c>
      <c r="E5512" s="2002">
        <f t="shared" si="172"/>
        <v>25.69</v>
      </c>
      <c r="F5512" s="2078">
        <f t="shared" si="173"/>
        <v>87437</v>
      </c>
      <c r="G5512" s="1529"/>
      <c r="H5512" s="2002">
        <v>24.19</v>
      </c>
      <c r="I5512" s="2002">
        <v>25.69</v>
      </c>
      <c r="J5512" s="1992"/>
    </row>
    <row r="5513" spans="2:10" ht="30">
      <c r="B5513" s="1733">
        <v>87438</v>
      </c>
      <c r="C5513" s="2004" t="s">
        <v>5038</v>
      </c>
      <c r="D5513" s="2003" t="s">
        <v>0</v>
      </c>
      <c r="E5513" s="2005">
        <f t="shared" si="172"/>
        <v>28.89</v>
      </c>
      <c r="F5513" s="2078">
        <f t="shared" si="173"/>
        <v>87438</v>
      </c>
      <c r="G5513" s="1529"/>
      <c r="H5513" s="2005">
        <v>27.42</v>
      </c>
      <c r="I5513" s="2005">
        <v>28.89</v>
      </c>
      <c r="J5513" s="1992"/>
    </row>
    <row r="5514" spans="2:10" ht="30">
      <c r="B5514" s="1734">
        <v>87439</v>
      </c>
      <c r="C5514" s="1994" t="s">
        <v>5039</v>
      </c>
      <c r="D5514" s="1993" t="s">
        <v>0</v>
      </c>
      <c r="E5514" s="2002">
        <f t="shared" si="172"/>
        <v>30.56</v>
      </c>
      <c r="F5514" s="2078">
        <f t="shared" si="173"/>
        <v>87439</v>
      </c>
      <c r="G5514" s="1529"/>
      <c r="H5514" s="2002">
        <v>28.93</v>
      </c>
      <c r="I5514" s="2002">
        <v>30.56</v>
      </c>
      <c r="J5514" s="1992"/>
    </row>
    <row r="5515" spans="2:10" ht="30">
      <c r="B5515" s="1733">
        <v>87440</v>
      </c>
      <c r="C5515" s="2004" t="s">
        <v>1133</v>
      </c>
      <c r="D5515" s="2003" t="s">
        <v>0</v>
      </c>
      <c r="E5515" s="2005">
        <f t="shared" si="172"/>
        <v>31.34</v>
      </c>
      <c r="F5515" s="2078">
        <f t="shared" si="173"/>
        <v>87440</v>
      </c>
      <c r="G5515" s="1529"/>
      <c r="H5515" s="2005">
        <v>29.63</v>
      </c>
      <c r="I5515" s="2005">
        <v>31.34</v>
      </c>
      <c r="J5515" s="1992"/>
    </row>
    <row r="5516" spans="2:10" ht="45">
      <c r="B5516" s="1734">
        <v>87527</v>
      </c>
      <c r="C5516" s="1994" t="s">
        <v>5040</v>
      </c>
      <c r="D5516" s="1993" t="s">
        <v>0</v>
      </c>
      <c r="E5516" s="2002">
        <f t="shared" si="172"/>
        <v>27.88</v>
      </c>
      <c r="F5516" s="2078">
        <f t="shared" si="173"/>
        <v>87527</v>
      </c>
      <c r="G5516" s="1529"/>
      <c r="H5516" s="2002">
        <v>26.12</v>
      </c>
      <c r="I5516" s="2002">
        <v>27.88</v>
      </c>
      <c r="J5516" s="1992"/>
    </row>
    <row r="5517" spans="2:10" ht="45">
      <c r="B5517" s="1733">
        <v>87528</v>
      </c>
      <c r="C5517" s="2004" t="s">
        <v>5041</v>
      </c>
      <c r="D5517" s="2003" t="s">
        <v>0</v>
      </c>
      <c r="E5517" s="2005">
        <f t="shared" si="172"/>
        <v>31.65</v>
      </c>
      <c r="F5517" s="2078">
        <f t="shared" si="173"/>
        <v>87528</v>
      </c>
      <c r="G5517" s="1529"/>
      <c r="H5517" s="2005">
        <v>29.5</v>
      </c>
      <c r="I5517" s="2005">
        <v>31.65</v>
      </c>
      <c r="J5517" s="1992"/>
    </row>
    <row r="5518" spans="2:10" ht="30">
      <c r="B5518" s="1734">
        <v>87529</v>
      </c>
      <c r="C5518" s="1994" t="s">
        <v>5042</v>
      </c>
      <c r="D5518" s="1993" t="s">
        <v>0</v>
      </c>
      <c r="E5518" s="2002">
        <f t="shared" si="172"/>
        <v>25.09</v>
      </c>
      <c r="F5518" s="2078">
        <f t="shared" si="173"/>
        <v>87529</v>
      </c>
      <c r="G5518" s="1529"/>
      <c r="H5518" s="2002">
        <v>23.62</v>
      </c>
      <c r="I5518" s="2002">
        <v>25.09</v>
      </c>
      <c r="J5518" s="1992"/>
    </row>
    <row r="5519" spans="2:10" ht="30">
      <c r="B5519" s="1733">
        <v>87530</v>
      </c>
      <c r="C5519" s="2004" t="s">
        <v>5043</v>
      </c>
      <c r="D5519" s="2003" t="s">
        <v>0</v>
      </c>
      <c r="E5519" s="2005">
        <f t="shared" si="172"/>
        <v>28.86</v>
      </c>
      <c r="F5519" s="2078">
        <f t="shared" si="173"/>
        <v>87530</v>
      </c>
      <c r="G5519" s="1529"/>
      <c r="H5519" s="2005">
        <v>27</v>
      </c>
      <c r="I5519" s="2005">
        <v>28.86</v>
      </c>
      <c r="J5519" s="1992"/>
    </row>
    <row r="5520" spans="2:10" ht="45">
      <c r="B5520" s="1734">
        <v>87531</v>
      </c>
      <c r="C5520" s="1994" t="s">
        <v>5044</v>
      </c>
      <c r="D5520" s="1993" t="s">
        <v>0</v>
      </c>
      <c r="E5520" s="2002">
        <f t="shared" si="172"/>
        <v>24.1</v>
      </c>
      <c r="F5520" s="2078">
        <f t="shared" si="173"/>
        <v>87531</v>
      </c>
      <c r="G5520" s="1529"/>
      <c r="H5520" s="2002">
        <v>22.73</v>
      </c>
      <c r="I5520" s="2002">
        <v>24.1</v>
      </c>
      <c r="J5520" s="1992"/>
    </row>
    <row r="5521" spans="2:10" ht="45">
      <c r="B5521" s="1733">
        <v>87532</v>
      </c>
      <c r="C5521" s="2004" t="s">
        <v>5045</v>
      </c>
      <c r="D5521" s="2003" t="s">
        <v>0</v>
      </c>
      <c r="E5521" s="2005">
        <f t="shared" si="172"/>
        <v>27.87</v>
      </c>
      <c r="F5521" s="2078">
        <f t="shared" si="173"/>
        <v>87532</v>
      </c>
      <c r="G5521" s="1529"/>
      <c r="H5521" s="2005">
        <v>26.11</v>
      </c>
      <c r="I5521" s="2005">
        <v>27.87</v>
      </c>
      <c r="J5521" s="1992"/>
    </row>
    <row r="5522" spans="2:10" ht="45">
      <c r="B5522" s="1734">
        <v>87535</v>
      </c>
      <c r="C5522" s="1994" t="s">
        <v>5046</v>
      </c>
      <c r="D5522" s="1993" t="s">
        <v>0</v>
      </c>
      <c r="E5522" s="2002">
        <f t="shared" si="172"/>
        <v>21.32</v>
      </c>
      <c r="F5522" s="2078">
        <f t="shared" si="173"/>
        <v>87535</v>
      </c>
      <c r="G5522" s="1529"/>
      <c r="H5522" s="2002">
        <v>20.239999999999998</v>
      </c>
      <c r="I5522" s="2002">
        <v>21.32</v>
      </c>
      <c r="J5522" s="1992"/>
    </row>
    <row r="5523" spans="2:10" ht="45">
      <c r="B5523" s="1733">
        <v>87536</v>
      </c>
      <c r="C5523" s="2004" t="s">
        <v>5047</v>
      </c>
      <c r="D5523" s="2003" t="s">
        <v>0</v>
      </c>
      <c r="E5523" s="2005">
        <f t="shared" si="172"/>
        <v>25.09</v>
      </c>
      <c r="F5523" s="2078">
        <f t="shared" si="173"/>
        <v>87536</v>
      </c>
      <c r="G5523" s="1529"/>
      <c r="H5523" s="2005">
        <v>23.62</v>
      </c>
      <c r="I5523" s="2005">
        <v>25.09</v>
      </c>
      <c r="J5523" s="1992"/>
    </row>
    <row r="5524" spans="2:10" ht="45">
      <c r="B5524" s="1734">
        <v>87537</v>
      </c>
      <c r="C5524" s="1994" t="s">
        <v>5048</v>
      </c>
      <c r="D5524" s="1993" t="s">
        <v>0</v>
      </c>
      <c r="E5524" s="2002">
        <f t="shared" si="172"/>
        <v>48.99</v>
      </c>
      <c r="F5524" s="2078">
        <f t="shared" si="173"/>
        <v>87537</v>
      </c>
      <c r="G5524" s="1529"/>
      <c r="H5524" s="2002">
        <v>47.56</v>
      </c>
      <c r="I5524" s="2002">
        <v>48.99</v>
      </c>
      <c r="J5524" s="1992"/>
    </row>
    <row r="5525" spans="2:10" ht="45">
      <c r="B5525" s="1733">
        <v>87538</v>
      </c>
      <c r="C5525" s="2004" t="s">
        <v>5049</v>
      </c>
      <c r="D5525" s="2003" t="s">
        <v>0</v>
      </c>
      <c r="E5525" s="2005">
        <f t="shared" si="172"/>
        <v>46.62</v>
      </c>
      <c r="F5525" s="2078">
        <f t="shared" si="173"/>
        <v>87538</v>
      </c>
      <c r="G5525" s="1529"/>
      <c r="H5525" s="2005">
        <v>45.43</v>
      </c>
      <c r="I5525" s="2005">
        <v>46.62</v>
      </c>
      <c r="J5525" s="1992"/>
    </row>
    <row r="5526" spans="2:10" ht="45">
      <c r="B5526" s="1734">
        <v>87539</v>
      </c>
      <c r="C5526" s="1994" t="s">
        <v>5050</v>
      </c>
      <c r="D5526" s="1993" t="s">
        <v>0</v>
      </c>
      <c r="E5526" s="2002">
        <f t="shared" si="172"/>
        <v>45.78</v>
      </c>
      <c r="F5526" s="2078">
        <f t="shared" si="173"/>
        <v>87539</v>
      </c>
      <c r="G5526" s="1529"/>
      <c r="H5526" s="2002">
        <v>44.67</v>
      </c>
      <c r="I5526" s="2002">
        <v>45.78</v>
      </c>
      <c r="J5526" s="1992"/>
    </row>
    <row r="5527" spans="2:10" ht="45">
      <c r="B5527" s="1733">
        <v>87541</v>
      </c>
      <c r="C5527" s="2004" t="s">
        <v>5051</v>
      </c>
      <c r="D5527" s="2003" t="s">
        <v>0</v>
      </c>
      <c r="E5527" s="2005">
        <f t="shared" si="172"/>
        <v>43.4</v>
      </c>
      <c r="F5527" s="2078">
        <f t="shared" si="173"/>
        <v>87541</v>
      </c>
      <c r="G5527" s="1529"/>
      <c r="H5527" s="2005">
        <v>42.54</v>
      </c>
      <c r="I5527" s="2005">
        <v>43.4</v>
      </c>
      <c r="J5527" s="1992"/>
    </row>
    <row r="5528" spans="2:10" ht="45">
      <c r="B5528" s="1734">
        <v>87543</v>
      </c>
      <c r="C5528" s="1994" t="s">
        <v>7324</v>
      </c>
      <c r="D5528" s="1993" t="s">
        <v>0</v>
      </c>
      <c r="E5528" s="2002">
        <f t="shared" si="172"/>
        <v>15.53</v>
      </c>
      <c r="F5528" s="2078">
        <f t="shared" si="173"/>
        <v>87543</v>
      </c>
      <c r="G5528" s="1529"/>
      <c r="H5528" s="2002">
        <v>15.01</v>
      </c>
      <c r="I5528" s="2002">
        <v>15.53</v>
      </c>
      <c r="J5528" s="1992"/>
    </row>
    <row r="5529" spans="2:10" ht="45">
      <c r="B5529" s="1733">
        <v>87545</v>
      </c>
      <c r="C5529" s="2004" t="s">
        <v>5052</v>
      </c>
      <c r="D5529" s="2003" t="s">
        <v>0</v>
      </c>
      <c r="E5529" s="2005">
        <f t="shared" si="172"/>
        <v>19.100000000000001</v>
      </c>
      <c r="F5529" s="2078">
        <f t="shared" si="173"/>
        <v>87545</v>
      </c>
      <c r="G5529" s="1529"/>
      <c r="H5529" s="2005">
        <v>17.77</v>
      </c>
      <c r="I5529" s="2005">
        <v>19.100000000000001</v>
      </c>
      <c r="J5529" s="1992"/>
    </row>
    <row r="5530" spans="2:10" ht="45">
      <c r="B5530" s="1734">
        <v>87546</v>
      </c>
      <c r="C5530" s="1994" t="s">
        <v>5053</v>
      </c>
      <c r="D5530" s="1993" t="s">
        <v>0</v>
      </c>
      <c r="E5530" s="2002">
        <f t="shared" si="172"/>
        <v>21.24</v>
      </c>
      <c r="F5530" s="2078">
        <f t="shared" si="173"/>
        <v>87546</v>
      </c>
      <c r="G5530" s="1529"/>
      <c r="H5530" s="2002">
        <v>19.68</v>
      </c>
      <c r="I5530" s="2002">
        <v>21.24</v>
      </c>
      <c r="J5530" s="1992"/>
    </row>
    <row r="5531" spans="2:10" ht="30">
      <c r="B5531" s="1733">
        <v>87547</v>
      </c>
      <c r="C5531" s="2004" t="s">
        <v>5054</v>
      </c>
      <c r="D5531" s="2003" t="s">
        <v>0</v>
      </c>
      <c r="E5531" s="2005">
        <f t="shared" si="172"/>
        <v>16.329999999999998</v>
      </c>
      <c r="F5531" s="2078">
        <f t="shared" si="173"/>
        <v>87547</v>
      </c>
      <c r="G5531" s="1529"/>
      <c r="H5531" s="2005">
        <v>15.29</v>
      </c>
      <c r="I5531" s="2005">
        <v>16.329999999999998</v>
      </c>
      <c r="J5531" s="1992"/>
    </row>
    <row r="5532" spans="2:10" ht="30">
      <c r="B5532" s="1734">
        <v>87548</v>
      </c>
      <c r="C5532" s="1994" t="s">
        <v>5055</v>
      </c>
      <c r="D5532" s="1993" t="s">
        <v>0</v>
      </c>
      <c r="E5532" s="2002">
        <f t="shared" si="172"/>
        <v>18.47</v>
      </c>
      <c r="F5532" s="2078">
        <f t="shared" si="173"/>
        <v>87548</v>
      </c>
      <c r="G5532" s="1529"/>
      <c r="H5532" s="2002">
        <v>17.2</v>
      </c>
      <c r="I5532" s="2002">
        <v>18.47</v>
      </c>
      <c r="J5532" s="1992"/>
    </row>
    <row r="5533" spans="2:10" ht="45">
      <c r="B5533" s="1733">
        <v>87549</v>
      </c>
      <c r="C5533" s="2004" t="s">
        <v>5056</v>
      </c>
      <c r="D5533" s="2003" t="s">
        <v>0</v>
      </c>
      <c r="E5533" s="2005">
        <f t="shared" si="172"/>
        <v>15.33</v>
      </c>
      <c r="F5533" s="2078">
        <f t="shared" si="173"/>
        <v>87549</v>
      </c>
      <c r="G5533" s="1529"/>
      <c r="H5533" s="2005">
        <v>14.39</v>
      </c>
      <c r="I5533" s="2005">
        <v>15.33</v>
      </c>
      <c r="J5533" s="1992"/>
    </row>
    <row r="5534" spans="2:10" ht="45">
      <c r="B5534" s="1734">
        <v>87550</v>
      </c>
      <c r="C5534" s="1994" t="s">
        <v>5057</v>
      </c>
      <c r="D5534" s="1993" t="s">
        <v>0</v>
      </c>
      <c r="E5534" s="2002">
        <f t="shared" si="172"/>
        <v>17.47</v>
      </c>
      <c r="F5534" s="2078">
        <f t="shared" si="173"/>
        <v>87550</v>
      </c>
      <c r="G5534" s="1529"/>
      <c r="H5534" s="2002">
        <v>16.3</v>
      </c>
      <c r="I5534" s="2002">
        <v>17.47</v>
      </c>
      <c r="J5534" s="1992"/>
    </row>
    <row r="5535" spans="2:10" ht="45">
      <c r="B5535" s="1733">
        <v>87553</v>
      </c>
      <c r="C5535" s="2004" t="s">
        <v>5058</v>
      </c>
      <c r="D5535" s="2003" t="s">
        <v>0</v>
      </c>
      <c r="E5535" s="2005">
        <f t="shared" si="172"/>
        <v>12.55</v>
      </c>
      <c r="F5535" s="2078">
        <f t="shared" si="173"/>
        <v>87553</v>
      </c>
      <c r="G5535" s="1529"/>
      <c r="H5535" s="2005">
        <v>11.89</v>
      </c>
      <c r="I5535" s="2005">
        <v>12.55</v>
      </c>
      <c r="J5535" s="1992"/>
    </row>
    <row r="5536" spans="2:10" ht="45">
      <c r="B5536" s="1734">
        <v>87554</v>
      </c>
      <c r="C5536" s="1994" t="s">
        <v>5059</v>
      </c>
      <c r="D5536" s="1993" t="s">
        <v>0</v>
      </c>
      <c r="E5536" s="2002">
        <f t="shared" si="172"/>
        <v>14.69</v>
      </c>
      <c r="F5536" s="2078">
        <f t="shared" si="173"/>
        <v>87554</v>
      </c>
      <c r="G5536" s="1529"/>
      <c r="H5536" s="2002">
        <v>13.8</v>
      </c>
      <c r="I5536" s="2002">
        <v>14.69</v>
      </c>
      <c r="J5536" s="1992"/>
    </row>
    <row r="5537" spans="2:10" ht="45">
      <c r="B5537" s="1733">
        <v>87555</v>
      </c>
      <c r="C5537" s="2004" t="s">
        <v>5060</v>
      </c>
      <c r="D5537" s="2003" t="s">
        <v>0</v>
      </c>
      <c r="E5537" s="2005">
        <f t="shared" si="172"/>
        <v>30.19</v>
      </c>
      <c r="F5537" s="2078">
        <f t="shared" si="173"/>
        <v>87555</v>
      </c>
      <c r="G5537" s="1529"/>
      <c r="H5537" s="2005">
        <v>29.14</v>
      </c>
      <c r="I5537" s="2005">
        <v>30.19</v>
      </c>
      <c r="J5537" s="1992"/>
    </row>
    <row r="5538" spans="2:10" ht="45">
      <c r="B5538" s="1734">
        <v>87556</v>
      </c>
      <c r="C5538" s="1994" t="s">
        <v>5061</v>
      </c>
      <c r="D5538" s="1993" t="s">
        <v>0</v>
      </c>
      <c r="E5538" s="2002">
        <f t="shared" si="172"/>
        <v>27.84</v>
      </c>
      <c r="F5538" s="2078">
        <f t="shared" si="173"/>
        <v>87556</v>
      </c>
      <c r="G5538" s="1529"/>
      <c r="H5538" s="2002">
        <v>27.02</v>
      </c>
      <c r="I5538" s="2002">
        <v>27.84</v>
      </c>
      <c r="J5538" s="1992"/>
    </row>
    <row r="5539" spans="2:10" ht="45">
      <c r="B5539" s="1733">
        <v>87557</v>
      </c>
      <c r="C5539" s="2004" t="s">
        <v>5062</v>
      </c>
      <c r="D5539" s="2003" t="s">
        <v>0</v>
      </c>
      <c r="E5539" s="2005">
        <f t="shared" si="172"/>
        <v>26.98</v>
      </c>
      <c r="F5539" s="2078">
        <f t="shared" si="173"/>
        <v>87557</v>
      </c>
      <c r="G5539" s="1529"/>
      <c r="H5539" s="2005">
        <v>26.25</v>
      </c>
      <c r="I5539" s="2005">
        <v>26.98</v>
      </c>
      <c r="J5539" s="1992"/>
    </row>
    <row r="5540" spans="2:10" ht="45">
      <c r="B5540" s="1734">
        <v>87559</v>
      </c>
      <c r="C5540" s="1994" t="s">
        <v>5063</v>
      </c>
      <c r="D5540" s="1993" t="s">
        <v>0</v>
      </c>
      <c r="E5540" s="2002">
        <f t="shared" si="172"/>
        <v>24.61</v>
      </c>
      <c r="F5540" s="2078">
        <f t="shared" si="173"/>
        <v>87559</v>
      </c>
      <c r="G5540" s="1529"/>
      <c r="H5540" s="2002">
        <v>24.12</v>
      </c>
      <c r="I5540" s="2002">
        <v>24.61</v>
      </c>
      <c r="J5540" s="1992"/>
    </row>
    <row r="5541" spans="2:10" ht="45">
      <c r="B5541" s="1733">
        <v>87561</v>
      </c>
      <c r="C5541" s="2004" t="s">
        <v>5064</v>
      </c>
      <c r="D5541" s="2003" t="s">
        <v>0</v>
      </c>
      <c r="E5541" s="2005">
        <f t="shared" si="172"/>
        <v>27.19</v>
      </c>
      <c r="F5541" s="2078">
        <f t="shared" si="173"/>
        <v>87561</v>
      </c>
      <c r="G5541" s="1529"/>
      <c r="H5541" s="2005">
        <v>26.43</v>
      </c>
      <c r="I5541" s="2005">
        <v>27.19</v>
      </c>
      <c r="J5541" s="1992"/>
    </row>
    <row r="5542" spans="2:10" ht="30">
      <c r="B5542" s="1734">
        <v>87775</v>
      </c>
      <c r="C5542" s="1994" t="s">
        <v>5065</v>
      </c>
      <c r="D5542" s="1993" t="s">
        <v>0</v>
      </c>
      <c r="E5542" s="2002">
        <f t="shared" si="172"/>
        <v>40.200000000000003</v>
      </c>
      <c r="F5542" s="2078">
        <f t="shared" si="173"/>
        <v>87775</v>
      </c>
      <c r="G5542" s="1529"/>
      <c r="H5542" s="2002">
        <v>37.229999999999997</v>
      </c>
      <c r="I5542" s="2002">
        <v>40.200000000000003</v>
      </c>
      <c r="J5542" s="1992"/>
    </row>
    <row r="5543" spans="2:10" ht="30">
      <c r="B5543" s="1733">
        <v>87777</v>
      </c>
      <c r="C5543" s="2004" t="s">
        <v>5066</v>
      </c>
      <c r="D5543" s="2003" t="s">
        <v>0</v>
      </c>
      <c r="E5543" s="2005">
        <f t="shared" si="172"/>
        <v>43.35</v>
      </c>
      <c r="F5543" s="2078">
        <f t="shared" si="173"/>
        <v>87777</v>
      </c>
      <c r="G5543" s="1529"/>
      <c r="H5543" s="2005">
        <v>40.049999999999997</v>
      </c>
      <c r="I5543" s="2005">
        <v>43.35</v>
      </c>
      <c r="J5543" s="1992"/>
    </row>
    <row r="5544" spans="2:10" ht="30">
      <c r="B5544" s="1734">
        <v>87778</v>
      </c>
      <c r="C5544" s="1994" t="s">
        <v>5067</v>
      </c>
      <c r="D5544" s="1993" t="s">
        <v>0</v>
      </c>
      <c r="E5544" s="2002">
        <f t="shared" si="172"/>
        <v>55.81</v>
      </c>
      <c r="F5544" s="2078">
        <f t="shared" si="173"/>
        <v>87778</v>
      </c>
      <c r="G5544" s="1529"/>
      <c r="H5544" s="2002">
        <v>53.3</v>
      </c>
      <c r="I5544" s="2002">
        <v>55.81</v>
      </c>
      <c r="J5544" s="1992"/>
    </row>
    <row r="5545" spans="2:10" ht="30">
      <c r="B5545" s="1733">
        <v>87779</v>
      </c>
      <c r="C5545" s="2004" t="s">
        <v>5068</v>
      </c>
      <c r="D5545" s="2003" t="s">
        <v>0</v>
      </c>
      <c r="E5545" s="2005">
        <f t="shared" si="172"/>
        <v>46.8</v>
      </c>
      <c r="F5545" s="2078">
        <f t="shared" si="173"/>
        <v>87779</v>
      </c>
      <c r="G5545" s="1529"/>
      <c r="H5545" s="2005">
        <v>43.46</v>
      </c>
      <c r="I5545" s="2005">
        <v>46.8</v>
      </c>
      <c r="J5545" s="1992"/>
    </row>
    <row r="5546" spans="2:10" ht="30">
      <c r="B5546" s="1734">
        <v>87781</v>
      </c>
      <c r="C5546" s="1994" t="s">
        <v>5069</v>
      </c>
      <c r="D5546" s="1993" t="s">
        <v>0</v>
      </c>
      <c r="E5546" s="2002">
        <f t="shared" si="172"/>
        <v>51.01</v>
      </c>
      <c r="F5546" s="2078">
        <f t="shared" si="173"/>
        <v>87781</v>
      </c>
      <c r="G5546" s="1529"/>
      <c r="H5546" s="2002">
        <v>47.25</v>
      </c>
      <c r="I5546" s="2002">
        <v>51.01</v>
      </c>
      <c r="J5546" s="1992"/>
    </row>
    <row r="5547" spans="2:10" ht="30">
      <c r="B5547" s="1733">
        <v>87783</v>
      </c>
      <c r="C5547" s="2004" t="s">
        <v>5070</v>
      </c>
      <c r="D5547" s="2003" t="s">
        <v>0</v>
      </c>
      <c r="E5547" s="2005">
        <f t="shared" si="172"/>
        <v>69.27</v>
      </c>
      <c r="F5547" s="2078">
        <f t="shared" si="173"/>
        <v>87783</v>
      </c>
      <c r="G5547" s="1529"/>
      <c r="H5547" s="2005">
        <v>66.42</v>
      </c>
      <c r="I5547" s="2005">
        <v>69.27</v>
      </c>
      <c r="J5547" s="1992"/>
    </row>
    <row r="5548" spans="2:10" ht="30">
      <c r="B5548" s="1734">
        <v>87784</v>
      </c>
      <c r="C5548" s="1994" t="s">
        <v>5071</v>
      </c>
      <c r="D5548" s="1993" t="s">
        <v>0</v>
      </c>
      <c r="E5548" s="2002">
        <f t="shared" si="172"/>
        <v>53.38</v>
      </c>
      <c r="F5548" s="2078">
        <f t="shared" si="173"/>
        <v>87784</v>
      </c>
      <c r="G5548" s="1529"/>
      <c r="H5548" s="2002">
        <v>49.69</v>
      </c>
      <c r="I5548" s="2002">
        <v>53.38</v>
      </c>
      <c r="J5548" s="1992"/>
    </row>
    <row r="5549" spans="2:10" ht="30">
      <c r="B5549" s="1733">
        <v>87786</v>
      </c>
      <c r="C5549" s="2004" t="s">
        <v>5072</v>
      </c>
      <c r="D5549" s="2003" t="s">
        <v>0</v>
      </c>
      <c r="E5549" s="2005">
        <f t="shared" si="172"/>
        <v>58.67</v>
      </c>
      <c r="F5549" s="2078">
        <f t="shared" si="173"/>
        <v>87786</v>
      </c>
      <c r="G5549" s="1529"/>
      <c r="H5549" s="2005">
        <v>54.44</v>
      </c>
      <c r="I5549" s="2005">
        <v>58.67</v>
      </c>
      <c r="J5549" s="1992"/>
    </row>
    <row r="5550" spans="2:10" ht="30">
      <c r="B5550" s="1734">
        <v>87787</v>
      </c>
      <c r="C5550" s="1994" t="s">
        <v>5073</v>
      </c>
      <c r="D5550" s="1993" t="s">
        <v>0</v>
      </c>
      <c r="E5550" s="2002">
        <f t="shared" si="172"/>
        <v>82.73</v>
      </c>
      <c r="F5550" s="2078">
        <f t="shared" si="173"/>
        <v>87787</v>
      </c>
      <c r="G5550" s="1529"/>
      <c r="H5550" s="2002">
        <v>79.53</v>
      </c>
      <c r="I5550" s="2002">
        <v>82.73</v>
      </c>
      <c r="J5550" s="1992"/>
    </row>
    <row r="5551" spans="2:10" ht="30">
      <c r="B5551" s="1733">
        <v>87788</v>
      </c>
      <c r="C5551" s="2004" t="s">
        <v>5074</v>
      </c>
      <c r="D5551" s="2003" t="s">
        <v>0</v>
      </c>
      <c r="E5551" s="2005">
        <f t="shared" si="172"/>
        <v>69.010000000000005</v>
      </c>
      <c r="F5551" s="2078">
        <f t="shared" si="173"/>
        <v>87788</v>
      </c>
      <c r="G5551" s="1529"/>
      <c r="H5551" s="2005">
        <v>63.9</v>
      </c>
      <c r="I5551" s="2005">
        <v>69.010000000000005</v>
      </c>
      <c r="J5551" s="1992"/>
    </row>
    <row r="5552" spans="2:10" ht="30">
      <c r="B5552" s="1734">
        <v>87790</v>
      </c>
      <c r="C5552" s="1994" t="s">
        <v>5075</v>
      </c>
      <c r="D5552" s="1993" t="s">
        <v>0</v>
      </c>
      <c r="E5552" s="2002">
        <f t="shared" si="172"/>
        <v>74.83</v>
      </c>
      <c r="F5552" s="2078">
        <f t="shared" si="173"/>
        <v>87790</v>
      </c>
      <c r="G5552" s="1529"/>
      <c r="H5552" s="2002">
        <v>69.13</v>
      </c>
      <c r="I5552" s="2002">
        <v>74.83</v>
      </c>
      <c r="J5552" s="1992"/>
    </row>
    <row r="5553" spans="2:10" ht="45">
      <c r="B5553" s="1733">
        <v>87791</v>
      </c>
      <c r="C5553" s="2004" t="s">
        <v>5076</v>
      </c>
      <c r="D5553" s="2003" t="s">
        <v>0</v>
      </c>
      <c r="E5553" s="2005">
        <f t="shared" si="172"/>
        <v>98.59</v>
      </c>
      <c r="F5553" s="2078">
        <f t="shared" si="173"/>
        <v>87791</v>
      </c>
      <c r="G5553" s="1529"/>
      <c r="H5553" s="2005">
        <v>94.3</v>
      </c>
      <c r="I5553" s="2005">
        <v>98.59</v>
      </c>
      <c r="J5553" s="1992"/>
    </row>
    <row r="5554" spans="2:10" ht="30">
      <c r="B5554" s="1734">
        <v>87792</v>
      </c>
      <c r="C5554" s="1994" t="s">
        <v>5077</v>
      </c>
      <c r="D5554" s="1993" t="s">
        <v>0</v>
      </c>
      <c r="E5554" s="2002">
        <f t="shared" si="172"/>
        <v>26.28</v>
      </c>
      <c r="F5554" s="2078">
        <f t="shared" si="173"/>
        <v>87792</v>
      </c>
      <c r="G5554" s="1529"/>
      <c r="H5554" s="2002">
        <v>24.67</v>
      </c>
      <c r="I5554" s="2002">
        <v>26.28</v>
      </c>
      <c r="J5554" s="1992"/>
    </row>
    <row r="5555" spans="2:10" ht="30">
      <c r="B5555" s="1733">
        <v>87794</v>
      </c>
      <c r="C5555" s="2004" t="s">
        <v>5078</v>
      </c>
      <c r="D5555" s="2003" t="s">
        <v>0</v>
      </c>
      <c r="E5555" s="2005">
        <f t="shared" si="172"/>
        <v>29.21</v>
      </c>
      <c r="F5555" s="2078">
        <f t="shared" si="173"/>
        <v>87794</v>
      </c>
      <c r="G5555" s="1529"/>
      <c r="H5555" s="2005">
        <v>27.3</v>
      </c>
      <c r="I5555" s="2005">
        <v>29.21</v>
      </c>
      <c r="J5555" s="1992"/>
    </row>
    <row r="5556" spans="2:10" ht="45">
      <c r="B5556" s="1734">
        <v>87795</v>
      </c>
      <c r="C5556" s="1994" t="s">
        <v>5079</v>
      </c>
      <c r="D5556" s="1993" t="s">
        <v>0</v>
      </c>
      <c r="E5556" s="2002">
        <f t="shared" si="172"/>
        <v>40.520000000000003</v>
      </c>
      <c r="F5556" s="2078">
        <f t="shared" si="173"/>
        <v>87795</v>
      </c>
      <c r="G5556" s="1529"/>
      <c r="H5556" s="2002">
        <v>39.39</v>
      </c>
      <c r="I5556" s="2002">
        <v>40.520000000000003</v>
      </c>
      <c r="J5556" s="1992"/>
    </row>
    <row r="5557" spans="2:10" ht="30">
      <c r="B5557" s="1733">
        <v>87797</v>
      </c>
      <c r="C5557" s="2004" t="s">
        <v>5080</v>
      </c>
      <c r="D5557" s="2003" t="s">
        <v>0</v>
      </c>
      <c r="E5557" s="2005">
        <f t="shared" si="172"/>
        <v>32.619999999999997</v>
      </c>
      <c r="F5557" s="2078">
        <f t="shared" si="173"/>
        <v>87797</v>
      </c>
      <c r="G5557" s="1529"/>
      <c r="H5557" s="2005">
        <v>30.65</v>
      </c>
      <c r="I5557" s="2005">
        <v>32.619999999999997</v>
      </c>
      <c r="J5557" s="1992"/>
    </row>
    <row r="5558" spans="2:10" ht="30">
      <c r="B5558" s="1734">
        <v>87799</v>
      </c>
      <c r="C5558" s="1994" t="s">
        <v>5081</v>
      </c>
      <c r="D5558" s="1993" t="s">
        <v>0</v>
      </c>
      <c r="E5558" s="2002">
        <f t="shared" si="172"/>
        <v>36.56</v>
      </c>
      <c r="F5558" s="2078">
        <f t="shared" si="173"/>
        <v>87799</v>
      </c>
      <c r="G5558" s="1529"/>
      <c r="H5558" s="2002">
        <v>34.19</v>
      </c>
      <c r="I5558" s="2002">
        <v>36.56</v>
      </c>
      <c r="J5558" s="1992"/>
    </row>
    <row r="5559" spans="2:10" ht="45">
      <c r="B5559" s="1733">
        <v>87800</v>
      </c>
      <c r="C5559" s="2004" t="s">
        <v>5082</v>
      </c>
      <c r="D5559" s="2003" t="s">
        <v>0</v>
      </c>
      <c r="E5559" s="2005">
        <f t="shared" si="172"/>
        <v>53.28</v>
      </c>
      <c r="F5559" s="2078">
        <f t="shared" si="173"/>
        <v>87800</v>
      </c>
      <c r="G5559" s="1529"/>
      <c r="H5559" s="2005">
        <v>51.81</v>
      </c>
      <c r="I5559" s="2005">
        <v>53.28</v>
      </c>
      <c r="J5559" s="1992"/>
    </row>
    <row r="5560" spans="2:10" ht="30">
      <c r="B5560" s="1734">
        <v>87801</v>
      </c>
      <c r="C5560" s="1994" t="s">
        <v>5083</v>
      </c>
      <c r="D5560" s="1993" t="s">
        <v>0</v>
      </c>
      <c r="E5560" s="2002">
        <f t="shared" si="172"/>
        <v>38.96</v>
      </c>
      <c r="F5560" s="2078">
        <f t="shared" si="173"/>
        <v>87801</v>
      </c>
      <c r="G5560" s="1529"/>
      <c r="H5560" s="2002">
        <v>36.64</v>
      </c>
      <c r="I5560" s="2002">
        <v>38.96</v>
      </c>
      <c r="J5560" s="1992"/>
    </row>
    <row r="5561" spans="2:10" ht="30">
      <c r="B5561" s="1733">
        <v>87803</v>
      </c>
      <c r="C5561" s="2004" t="s">
        <v>5084</v>
      </c>
      <c r="D5561" s="2003" t="s">
        <v>0</v>
      </c>
      <c r="E5561" s="2005">
        <f t="shared" si="172"/>
        <v>43.9</v>
      </c>
      <c r="F5561" s="2078">
        <f t="shared" si="173"/>
        <v>87803</v>
      </c>
      <c r="G5561" s="1529"/>
      <c r="H5561" s="2005">
        <v>41.08</v>
      </c>
      <c r="I5561" s="2005">
        <v>43.9</v>
      </c>
      <c r="J5561" s="1992"/>
    </row>
    <row r="5562" spans="2:10" ht="45">
      <c r="B5562" s="1734">
        <v>87804</v>
      </c>
      <c r="C5562" s="1994" t="s">
        <v>5085</v>
      </c>
      <c r="D5562" s="1993" t="s">
        <v>0</v>
      </c>
      <c r="E5562" s="2002">
        <f t="shared" si="172"/>
        <v>66.05</v>
      </c>
      <c r="F5562" s="2078">
        <f t="shared" si="173"/>
        <v>87804</v>
      </c>
      <c r="G5562" s="1529"/>
      <c r="H5562" s="2002">
        <v>64.23</v>
      </c>
      <c r="I5562" s="2002">
        <v>66.05</v>
      </c>
      <c r="J5562" s="1992"/>
    </row>
    <row r="5563" spans="2:10" ht="30">
      <c r="B5563" s="1733">
        <v>87805</v>
      </c>
      <c r="C5563" s="2004" t="s">
        <v>5086</v>
      </c>
      <c r="D5563" s="2003" t="s">
        <v>0</v>
      </c>
      <c r="E5563" s="2005">
        <f t="shared" si="172"/>
        <v>44.96</v>
      </c>
      <c r="F5563" s="2078">
        <f t="shared" si="173"/>
        <v>87805</v>
      </c>
      <c r="G5563" s="1529"/>
      <c r="H5563" s="2005">
        <v>42.18</v>
      </c>
      <c r="I5563" s="2005">
        <v>44.96</v>
      </c>
      <c r="J5563" s="1992"/>
    </row>
    <row r="5564" spans="2:10" ht="30">
      <c r="B5564" s="1734">
        <v>87807</v>
      </c>
      <c r="C5564" s="1994" t="s">
        <v>5087</v>
      </c>
      <c r="D5564" s="1993" t="s">
        <v>0</v>
      </c>
      <c r="E5564" s="2002">
        <f t="shared" si="172"/>
        <v>50.4</v>
      </c>
      <c r="F5564" s="2078">
        <f t="shared" si="173"/>
        <v>87807</v>
      </c>
      <c r="G5564" s="1529"/>
      <c r="H5564" s="2002">
        <v>47.07</v>
      </c>
      <c r="I5564" s="2002">
        <v>50.4</v>
      </c>
      <c r="J5564" s="1992"/>
    </row>
    <row r="5565" spans="2:10" ht="45">
      <c r="B5565" s="1733">
        <v>87808</v>
      </c>
      <c r="C5565" s="2004" t="s">
        <v>5088</v>
      </c>
      <c r="D5565" s="2003" t="s">
        <v>0</v>
      </c>
      <c r="E5565" s="2005">
        <f t="shared" si="172"/>
        <v>72.099999999999994</v>
      </c>
      <c r="F5565" s="2078">
        <f t="shared" si="173"/>
        <v>87808</v>
      </c>
      <c r="G5565" s="1529"/>
      <c r="H5565" s="2005">
        <v>70.13</v>
      </c>
      <c r="I5565" s="2005">
        <v>72.099999999999994</v>
      </c>
      <c r="J5565" s="1992"/>
    </row>
    <row r="5566" spans="2:10" ht="45">
      <c r="B5566" s="1734">
        <v>87809</v>
      </c>
      <c r="C5566" s="1994" t="s">
        <v>5089</v>
      </c>
      <c r="D5566" s="1993" t="s">
        <v>0</v>
      </c>
      <c r="E5566" s="2002">
        <f t="shared" si="172"/>
        <v>65.02</v>
      </c>
      <c r="F5566" s="2078">
        <f t="shared" si="173"/>
        <v>87809</v>
      </c>
      <c r="G5566" s="1529"/>
      <c r="H5566" s="2002">
        <v>59.34</v>
      </c>
      <c r="I5566" s="2002">
        <v>65.02</v>
      </c>
      <c r="J5566" s="1992"/>
    </row>
    <row r="5567" spans="2:10" ht="30">
      <c r="B5567" s="1733">
        <v>87811</v>
      </c>
      <c r="C5567" s="2004" t="s">
        <v>5090</v>
      </c>
      <c r="D5567" s="2003" t="s">
        <v>0</v>
      </c>
      <c r="E5567" s="2005">
        <f t="shared" si="172"/>
        <v>67.95</v>
      </c>
      <c r="F5567" s="2078">
        <f t="shared" si="173"/>
        <v>87811</v>
      </c>
      <c r="G5567" s="1529"/>
      <c r="H5567" s="2005">
        <v>61.97</v>
      </c>
      <c r="I5567" s="2005">
        <v>67.95</v>
      </c>
      <c r="J5567" s="1992"/>
    </row>
    <row r="5568" spans="2:10" ht="30">
      <c r="B5568" s="1734">
        <v>87812</v>
      </c>
      <c r="C5568" s="1994" t="s">
        <v>5091</v>
      </c>
      <c r="D5568" s="1993" t="s">
        <v>0</v>
      </c>
      <c r="E5568" s="2002">
        <f t="shared" si="172"/>
        <v>78.91</v>
      </c>
      <c r="F5568" s="2078">
        <f t="shared" si="173"/>
        <v>87812</v>
      </c>
      <c r="G5568" s="1529"/>
      <c r="H5568" s="2002">
        <v>73.73</v>
      </c>
      <c r="I5568" s="2002">
        <v>78.91</v>
      </c>
      <c r="J5568" s="1992"/>
    </row>
    <row r="5569" spans="2:10" ht="45">
      <c r="B5569" s="1733">
        <v>87813</v>
      </c>
      <c r="C5569" s="2004" t="s">
        <v>5092</v>
      </c>
      <c r="D5569" s="2003" t="s">
        <v>0</v>
      </c>
      <c r="E5569" s="2005">
        <f t="shared" si="172"/>
        <v>71.349999999999994</v>
      </c>
      <c r="F5569" s="2078">
        <f t="shared" si="173"/>
        <v>87813</v>
      </c>
      <c r="G5569" s="1529"/>
      <c r="H5569" s="2005">
        <v>65.319999999999993</v>
      </c>
      <c r="I5569" s="2005">
        <v>71.349999999999994</v>
      </c>
      <c r="J5569" s="1992"/>
    </row>
    <row r="5570" spans="2:10" ht="30">
      <c r="B5570" s="1734">
        <v>87815</v>
      </c>
      <c r="C5570" s="1994" t="s">
        <v>5093</v>
      </c>
      <c r="D5570" s="1993" t="s">
        <v>0</v>
      </c>
      <c r="E5570" s="2002">
        <f t="shared" si="172"/>
        <v>75.290000000000006</v>
      </c>
      <c r="F5570" s="2078">
        <f t="shared" si="173"/>
        <v>87815</v>
      </c>
      <c r="G5570" s="1529"/>
      <c r="H5570" s="2002">
        <v>68.86</v>
      </c>
      <c r="I5570" s="2002">
        <v>75.290000000000006</v>
      </c>
      <c r="J5570" s="1992"/>
    </row>
    <row r="5571" spans="2:10" ht="30">
      <c r="B5571" s="1733">
        <v>87816</v>
      </c>
      <c r="C5571" s="2004" t="s">
        <v>5094</v>
      </c>
      <c r="D5571" s="2003" t="s">
        <v>0</v>
      </c>
      <c r="E5571" s="2005">
        <f t="shared" ref="E5571:E5634" si="174">IF($K$2=$H$1,H5571,I5571)</f>
        <v>91.67</v>
      </c>
      <c r="F5571" s="2078">
        <f t="shared" ref="F5571:F5634" si="175">IF(LEN($B5571)=7,CONCATENATE(MID($B5571,1,6),"00",RIGHT($B5571,1)),IF(LEN($B5571)=8,CONCATENATE(MID($B5571,1,6),"0",RIGHT($B5571,2)),$B5571))</f>
        <v>87816</v>
      </c>
      <c r="G5571" s="1529"/>
      <c r="H5571" s="2005">
        <v>86.15</v>
      </c>
      <c r="I5571" s="2005">
        <v>91.67</v>
      </c>
      <c r="J5571" s="1992"/>
    </row>
    <row r="5572" spans="2:10" ht="45">
      <c r="B5572" s="1734">
        <v>87817</v>
      </c>
      <c r="C5572" s="1994" t="s">
        <v>5095</v>
      </c>
      <c r="D5572" s="1993" t="s">
        <v>0</v>
      </c>
      <c r="E5572" s="2002">
        <f t="shared" si="174"/>
        <v>77.34</v>
      </c>
      <c r="F5572" s="2078">
        <f t="shared" si="175"/>
        <v>87817</v>
      </c>
      <c r="G5572" s="1529"/>
      <c r="H5572" s="2002">
        <v>70.989999999999995</v>
      </c>
      <c r="I5572" s="2002">
        <v>77.34</v>
      </c>
      <c r="J5572" s="1992"/>
    </row>
    <row r="5573" spans="2:10" ht="30">
      <c r="B5573" s="1733">
        <v>87819</v>
      </c>
      <c r="C5573" s="2004" t="s">
        <v>5096</v>
      </c>
      <c r="D5573" s="2003" t="s">
        <v>0</v>
      </c>
      <c r="E5573" s="2005">
        <f t="shared" si="174"/>
        <v>82.28</v>
      </c>
      <c r="F5573" s="2078">
        <f t="shared" si="175"/>
        <v>87819</v>
      </c>
      <c r="G5573" s="1529"/>
      <c r="H5573" s="2005">
        <v>75.430000000000007</v>
      </c>
      <c r="I5573" s="2005">
        <v>82.28</v>
      </c>
      <c r="J5573" s="1992"/>
    </row>
    <row r="5574" spans="2:10" ht="30">
      <c r="B5574" s="1734">
        <v>87820</v>
      </c>
      <c r="C5574" s="1994" t="s">
        <v>5097</v>
      </c>
      <c r="D5574" s="1993" t="s">
        <v>0</v>
      </c>
      <c r="E5574" s="2002">
        <f t="shared" si="174"/>
        <v>104.44</v>
      </c>
      <c r="F5574" s="2078">
        <f t="shared" si="175"/>
        <v>87820</v>
      </c>
      <c r="G5574" s="1529"/>
      <c r="H5574" s="2002">
        <v>98.58</v>
      </c>
      <c r="I5574" s="2002">
        <v>104.44</v>
      </c>
      <c r="J5574" s="1992"/>
    </row>
    <row r="5575" spans="2:10" ht="45">
      <c r="B5575" s="1733">
        <v>87821</v>
      </c>
      <c r="C5575" s="2004" t="s">
        <v>5098</v>
      </c>
      <c r="D5575" s="2003" t="s">
        <v>0</v>
      </c>
      <c r="E5575" s="2005">
        <f t="shared" si="174"/>
        <v>111.94</v>
      </c>
      <c r="F5575" s="2078">
        <f t="shared" si="175"/>
        <v>87821</v>
      </c>
      <c r="G5575" s="1529"/>
      <c r="H5575" s="2005">
        <v>102.26</v>
      </c>
      <c r="I5575" s="2005">
        <v>111.94</v>
      </c>
      <c r="J5575" s="1992"/>
    </row>
    <row r="5576" spans="2:10" ht="30">
      <c r="B5576" s="1734">
        <v>87823</v>
      </c>
      <c r="C5576" s="1994" t="s">
        <v>5099</v>
      </c>
      <c r="D5576" s="1993" t="s">
        <v>0</v>
      </c>
      <c r="E5576" s="2002">
        <f t="shared" si="174"/>
        <v>117.38</v>
      </c>
      <c r="F5576" s="2078">
        <f t="shared" si="175"/>
        <v>87823</v>
      </c>
      <c r="G5576" s="1529"/>
      <c r="H5576" s="2002">
        <v>107.15</v>
      </c>
      <c r="I5576" s="2002">
        <v>117.38</v>
      </c>
      <c r="J5576" s="1992"/>
    </row>
    <row r="5577" spans="2:10" ht="45">
      <c r="B5577" s="1733">
        <v>87824</v>
      </c>
      <c r="C5577" s="2004" t="s">
        <v>5100</v>
      </c>
      <c r="D5577" s="2003" t="s">
        <v>0</v>
      </c>
      <c r="E5577" s="2005">
        <f t="shared" si="174"/>
        <v>138.72</v>
      </c>
      <c r="F5577" s="2078">
        <f t="shared" si="175"/>
        <v>87824</v>
      </c>
      <c r="G5577" s="1529"/>
      <c r="H5577" s="2005">
        <v>129.88999999999999</v>
      </c>
      <c r="I5577" s="2005">
        <v>138.72</v>
      </c>
      <c r="J5577" s="1992"/>
    </row>
    <row r="5578" spans="2:10" ht="45">
      <c r="B5578" s="1734">
        <v>87825</v>
      </c>
      <c r="C5578" s="1994" t="s">
        <v>5101</v>
      </c>
      <c r="D5578" s="1993" t="s">
        <v>0</v>
      </c>
      <c r="E5578" s="2002">
        <f t="shared" si="174"/>
        <v>51.1</v>
      </c>
      <c r="F5578" s="2078">
        <f t="shared" si="175"/>
        <v>87825</v>
      </c>
      <c r="G5578" s="1529"/>
      <c r="H5578" s="2002">
        <v>46.99</v>
      </c>
      <c r="I5578" s="2002">
        <v>51.1</v>
      </c>
      <c r="J5578" s="1992"/>
    </row>
    <row r="5579" spans="2:10" ht="30">
      <c r="B5579" s="1733">
        <v>87827</v>
      </c>
      <c r="C5579" s="2004" t="s">
        <v>5102</v>
      </c>
      <c r="D5579" s="2003" t="s">
        <v>0</v>
      </c>
      <c r="E5579" s="2005">
        <f t="shared" si="174"/>
        <v>54.69</v>
      </c>
      <c r="F5579" s="2078">
        <f t="shared" si="175"/>
        <v>87827</v>
      </c>
      <c r="G5579" s="1529"/>
      <c r="H5579" s="2005">
        <v>50.22</v>
      </c>
      <c r="I5579" s="2005">
        <v>54.69</v>
      </c>
      <c r="J5579" s="1992"/>
    </row>
    <row r="5580" spans="2:10" ht="30">
      <c r="B5580" s="1734">
        <v>87828</v>
      </c>
      <c r="C5580" s="1994" t="s">
        <v>5103</v>
      </c>
      <c r="D5580" s="1993" t="s">
        <v>0</v>
      </c>
      <c r="E5580" s="2002">
        <f t="shared" si="174"/>
        <v>69.58</v>
      </c>
      <c r="F5580" s="2078">
        <f t="shared" si="175"/>
        <v>87828</v>
      </c>
      <c r="G5580" s="1529"/>
      <c r="H5580" s="2002">
        <v>65.959999999999994</v>
      </c>
      <c r="I5580" s="2002">
        <v>69.58</v>
      </c>
      <c r="J5580" s="1992"/>
    </row>
    <row r="5581" spans="2:10" ht="45">
      <c r="B5581" s="1733">
        <v>87829</v>
      </c>
      <c r="C5581" s="2004" t="s">
        <v>5104</v>
      </c>
      <c r="D5581" s="2003" t="s">
        <v>0</v>
      </c>
      <c r="E5581" s="2005">
        <f t="shared" si="174"/>
        <v>58.21</v>
      </c>
      <c r="F5581" s="2078">
        <f t="shared" si="175"/>
        <v>87829</v>
      </c>
      <c r="G5581" s="1529"/>
      <c r="H5581" s="2005">
        <v>53.75</v>
      </c>
      <c r="I5581" s="2005">
        <v>58.21</v>
      </c>
      <c r="J5581" s="1992"/>
    </row>
    <row r="5582" spans="2:10" ht="30">
      <c r="B5582" s="1734">
        <v>87831</v>
      </c>
      <c r="C5582" s="1994" t="s">
        <v>5105</v>
      </c>
      <c r="D5582" s="1993" t="s">
        <v>0</v>
      </c>
      <c r="E5582" s="2002">
        <f t="shared" si="174"/>
        <v>63.02</v>
      </c>
      <c r="F5582" s="2078">
        <f t="shared" si="175"/>
        <v>87831</v>
      </c>
      <c r="G5582" s="1529"/>
      <c r="H5582" s="2002">
        <v>58.07</v>
      </c>
      <c r="I5582" s="2002">
        <v>63.02</v>
      </c>
      <c r="J5582" s="1992"/>
    </row>
    <row r="5583" spans="2:10" ht="45">
      <c r="B5583" s="1733">
        <v>87832</v>
      </c>
      <c r="C5583" s="2004" t="s">
        <v>5106</v>
      </c>
      <c r="D5583" s="2003" t="s">
        <v>0</v>
      </c>
      <c r="E5583" s="2005">
        <f t="shared" si="174"/>
        <v>84.53</v>
      </c>
      <c r="F5583" s="2078">
        <f t="shared" si="175"/>
        <v>87832</v>
      </c>
      <c r="G5583" s="1529"/>
      <c r="H5583" s="2005">
        <v>80.56</v>
      </c>
      <c r="I5583" s="2005">
        <v>84.53</v>
      </c>
      <c r="J5583" s="1992"/>
    </row>
    <row r="5584" spans="2:10" ht="30">
      <c r="B5584" s="1734">
        <v>87834</v>
      </c>
      <c r="C5584" s="1994" t="s">
        <v>5107</v>
      </c>
      <c r="D5584" s="1993" t="s">
        <v>0</v>
      </c>
      <c r="E5584" s="2002">
        <f t="shared" si="174"/>
        <v>139.37</v>
      </c>
      <c r="F5584" s="2078">
        <f t="shared" si="175"/>
        <v>87834</v>
      </c>
      <c r="G5584" s="1529"/>
      <c r="H5584" s="2002">
        <v>137.66999999999999</v>
      </c>
      <c r="I5584" s="2002">
        <v>139.37</v>
      </c>
      <c r="J5584" s="1992"/>
    </row>
    <row r="5585" spans="2:10" ht="30">
      <c r="B5585" s="1733">
        <v>87835</v>
      </c>
      <c r="C5585" s="2004" t="s">
        <v>5108</v>
      </c>
      <c r="D5585" s="2003" t="s">
        <v>0</v>
      </c>
      <c r="E5585" s="2005">
        <f t="shared" si="174"/>
        <v>95.29</v>
      </c>
      <c r="F5585" s="2078">
        <f t="shared" si="175"/>
        <v>87835</v>
      </c>
      <c r="G5585" s="1529"/>
      <c r="H5585" s="2005">
        <v>93.91</v>
      </c>
      <c r="I5585" s="2005">
        <v>95.29</v>
      </c>
      <c r="J5585" s="1992"/>
    </row>
    <row r="5586" spans="2:10" ht="30">
      <c r="B5586" s="1734">
        <v>87836</v>
      </c>
      <c r="C5586" s="1994" t="s">
        <v>5109</v>
      </c>
      <c r="D5586" s="1993" t="s">
        <v>0</v>
      </c>
      <c r="E5586" s="2002">
        <f t="shared" si="174"/>
        <v>132.54</v>
      </c>
      <c r="F5586" s="2078">
        <f t="shared" si="175"/>
        <v>87836</v>
      </c>
      <c r="G5586" s="1529"/>
      <c r="H5586" s="2002">
        <v>131.44</v>
      </c>
      <c r="I5586" s="2002">
        <v>132.54</v>
      </c>
      <c r="J5586" s="1992"/>
    </row>
    <row r="5587" spans="2:10" ht="30">
      <c r="B5587" s="1733">
        <v>87837</v>
      </c>
      <c r="C5587" s="2004" t="s">
        <v>5110</v>
      </c>
      <c r="D5587" s="2003" t="s">
        <v>0</v>
      </c>
      <c r="E5587" s="2005">
        <f t="shared" si="174"/>
        <v>89.38</v>
      </c>
      <c r="F5587" s="2078">
        <f t="shared" si="175"/>
        <v>87837</v>
      </c>
      <c r="G5587" s="1529"/>
      <c r="H5587" s="2005">
        <v>88.53</v>
      </c>
      <c r="I5587" s="2005">
        <v>89.38</v>
      </c>
      <c r="J5587" s="1992"/>
    </row>
    <row r="5588" spans="2:10" ht="30">
      <c r="B5588" s="1734">
        <v>87838</v>
      </c>
      <c r="C5588" s="1994" t="s">
        <v>5111</v>
      </c>
      <c r="D5588" s="1993" t="s">
        <v>0</v>
      </c>
      <c r="E5588" s="2002">
        <f t="shared" si="174"/>
        <v>145.94</v>
      </c>
      <c r="F5588" s="2078">
        <f t="shared" si="175"/>
        <v>87838</v>
      </c>
      <c r="G5588" s="1529"/>
      <c r="H5588" s="2002">
        <v>143.86000000000001</v>
      </c>
      <c r="I5588" s="2002">
        <v>145.94</v>
      </c>
      <c r="J5588" s="1992"/>
    </row>
    <row r="5589" spans="2:10" ht="30">
      <c r="B5589" s="1733">
        <v>87839</v>
      </c>
      <c r="C5589" s="2004" t="s">
        <v>5112</v>
      </c>
      <c r="D5589" s="2003" t="s">
        <v>0</v>
      </c>
      <c r="E5589" s="2005">
        <f t="shared" si="174"/>
        <v>99.75</v>
      </c>
      <c r="F5589" s="2078">
        <f t="shared" si="175"/>
        <v>87839</v>
      </c>
      <c r="G5589" s="1529"/>
      <c r="H5589" s="2005">
        <v>97.98</v>
      </c>
      <c r="I5589" s="2005">
        <v>99.75</v>
      </c>
      <c r="J5589" s="1992"/>
    </row>
    <row r="5590" spans="2:10" ht="30">
      <c r="B5590" s="1734">
        <v>87840</v>
      </c>
      <c r="C5590" s="1994" t="s">
        <v>5113</v>
      </c>
      <c r="D5590" s="1993" t="s">
        <v>0</v>
      </c>
      <c r="E5590" s="2002">
        <f t="shared" si="174"/>
        <v>137.66</v>
      </c>
      <c r="F5590" s="2078">
        <f t="shared" si="175"/>
        <v>87840</v>
      </c>
      <c r="G5590" s="1529"/>
      <c r="H5590" s="2002">
        <v>136.31</v>
      </c>
      <c r="I5590" s="2002">
        <v>137.66</v>
      </c>
      <c r="J5590" s="1992"/>
    </row>
    <row r="5591" spans="2:10" ht="30">
      <c r="B5591" s="1733">
        <v>87841</v>
      </c>
      <c r="C5591" s="2004" t="s">
        <v>5114</v>
      </c>
      <c r="D5591" s="2003" t="s">
        <v>0</v>
      </c>
      <c r="E5591" s="2005">
        <f t="shared" si="174"/>
        <v>92.39</v>
      </c>
      <c r="F5591" s="2078">
        <f t="shared" si="175"/>
        <v>87841</v>
      </c>
      <c r="G5591" s="1529"/>
      <c r="H5591" s="2005">
        <v>91.29</v>
      </c>
      <c r="I5591" s="2005">
        <v>92.39</v>
      </c>
      <c r="J5591" s="1992"/>
    </row>
    <row r="5592" spans="2:10" ht="30">
      <c r="B5592" s="1734">
        <v>87842</v>
      </c>
      <c r="C5592" s="1994" t="s">
        <v>5115</v>
      </c>
      <c r="D5592" s="1993" t="s">
        <v>0</v>
      </c>
      <c r="E5592" s="2002">
        <f t="shared" si="174"/>
        <v>143.94999999999999</v>
      </c>
      <c r="F5592" s="2078">
        <f t="shared" si="175"/>
        <v>87842</v>
      </c>
      <c r="G5592" s="1529"/>
      <c r="H5592" s="2002">
        <v>140.84</v>
      </c>
      <c r="I5592" s="2002">
        <v>143.94999999999999</v>
      </c>
      <c r="J5592" s="1992"/>
    </row>
    <row r="5593" spans="2:10" ht="30">
      <c r="B5593" s="1733">
        <v>87843</v>
      </c>
      <c r="C5593" s="2004" t="s">
        <v>5116</v>
      </c>
      <c r="D5593" s="2003" t="s">
        <v>0</v>
      </c>
      <c r="E5593" s="2005">
        <f t="shared" si="174"/>
        <v>106.62</v>
      </c>
      <c r="F5593" s="2078">
        <f t="shared" si="175"/>
        <v>87843</v>
      </c>
      <c r="G5593" s="1529"/>
      <c r="H5593" s="2005">
        <v>103.83</v>
      </c>
      <c r="I5593" s="2005">
        <v>106.62</v>
      </c>
      <c r="J5593" s="1992"/>
    </row>
    <row r="5594" spans="2:10" ht="30">
      <c r="B5594" s="1734">
        <v>87844</v>
      </c>
      <c r="C5594" s="1994" t="s">
        <v>5117</v>
      </c>
      <c r="D5594" s="1993" t="s">
        <v>0</v>
      </c>
      <c r="E5594" s="2002">
        <f t="shared" si="174"/>
        <v>131.84</v>
      </c>
      <c r="F5594" s="2078">
        <f t="shared" si="175"/>
        <v>87844</v>
      </c>
      <c r="G5594" s="1529"/>
      <c r="H5594" s="2002">
        <v>129.84</v>
      </c>
      <c r="I5594" s="2002">
        <v>131.84</v>
      </c>
      <c r="J5594" s="1992"/>
    </row>
    <row r="5595" spans="2:10" ht="30">
      <c r="B5595" s="1733">
        <v>87845</v>
      </c>
      <c r="C5595" s="2004" t="s">
        <v>5118</v>
      </c>
      <c r="D5595" s="2003" t="s">
        <v>0</v>
      </c>
      <c r="E5595" s="2005">
        <f t="shared" si="174"/>
        <v>95.46</v>
      </c>
      <c r="F5595" s="2078">
        <f t="shared" si="175"/>
        <v>87845</v>
      </c>
      <c r="G5595" s="1529"/>
      <c r="H5595" s="2005">
        <v>93.7</v>
      </c>
      <c r="I5595" s="2005">
        <v>95.46</v>
      </c>
      <c r="J5595" s="1992"/>
    </row>
    <row r="5596" spans="2:10" ht="30">
      <c r="B5596" s="1734">
        <v>87846</v>
      </c>
      <c r="C5596" s="1994" t="s">
        <v>5119</v>
      </c>
      <c r="D5596" s="1993" t="s">
        <v>0</v>
      </c>
      <c r="E5596" s="2002">
        <f t="shared" si="174"/>
        <v>151</v>
      </c>
      <c r="F5596" s="2078">
        <f t="shared" si="175"/>
        <v>87846</v>
      </c>
      <c r="G5596" s="1529"/>
      <c r="H5596" s="2002">
        <v>148.91999999999999</v>
      </c>
      <c r="I5596" s="2002">
        <v>151</v>
      </c>
      <c r="J5596" s="1992"/>
    </row>
    <row r="5597" spans="2:10" ht="30">
      <c r="B5597" s="1733">
        <v>87847</v>
      </c>
      <c r="C5597" s="2004" t="s">
        <v>5120</v>
      </c>
      <c r="D5597" s="2003" t="s">
        <v>0</v>
      </c>
      <c r="E5597" s="2005">
        <f t="shared" si="174"/>
        <v>106.92</v>
      </c>
      <c r="F5597" s="2078">
        <f t="shared" si="175"/>
        <v>87847</v>
      </c>
      <c r="G5597" s="1529"/>
      <c r="H5597" s="2005">
        <v>105.15</v>
      </c>
      <c r="I5597" s="2005">
        <v>106.92</v>
      </c>
      <c r="J5597" s="1992"/>
    </row>
    <row r="5598" spans="2:10" ht="30">
      <c r="B5598" s="1734">
        <v>87848</v>
      </c>
      <c r="C5598" s="1994" t="s">
        <v>5121</v>
      </c>
      <c r="D5598" s="1993" t="s">
        <v>0</v>
      </c>
      <c r="E5598" s="2002">
        <f t="shared" si="174"/>
        <v>143.05000000000001</v>
      </c>
      <c r="F5598" s="2078">
        <f t="shared" si="175"/>
        <v>87848</v>
      </c>
      <c r="G5598" s="1529"/>
      <c r="H5598" s="2002">
        <v>141.68</v>
      </c>
      <c r="I5598" s="2002">
        <v>143.05000000000001</v>
      </c>
      <c r="J5598" s="1992"/>
    </row>
    <row r="5599" spans="2:10" ht="30">
      <c r="B5599" s="1733">
        <v>87849</v>
      </c>
      <c r="C5599" s="2004" t="s">
        <v>5122</v>
      </c>
      <c r="D5599" s="2003" t="s">
        <v>0</v>
      </c>
      <c r="E5599" s="2005">
        <f t="shared" si="174"/>
        <v>99.89</v>
      </c>
      <c r="F5599" s="2078">
        <f t="shared" si="175"/>
        <v>87849</v>
      </c>
      <c r="G5599" s="1529"/>
      <c r="H5599" s="2005">
        <v>98.77</v>
      </c>
      <c r="I5599" s="2005">
        <v>99.89</v>
      </c>
      <c r="J5599" s="1992"/>
    </row>
    <row r="5600" spans="2:10" ht="30">
      <c r="B5600" s="1734">
        <v>87850</v>
      </c>
      <c r="C5600" s="1994" t="s">
        <v>5123</v>
      </c>
      <c r="D5600" s="1993" t="s">
        <v>0</v>
      </c>
      <c r="E5600" s="2002">
        <f t="shared" si="174"/>
        <v>157.6</v>
      </c>
      <c r="F5600" s="2078">
        <f t="shared" si="175"/>
        <v>87850</v>
      </c>
      <c r="G5600" s="1529"/>
      <c r="H5600" s="2002">
        <v>155.11000000000001</v>
      </c>
      <c r="I5600" s="2002">
        <v>157.6</v>
      </c>
      <c r="J5600" s="1992"/>
    </row>
    <row r="5601" spans="2:10" ht="30">
      <c r="B5601" s="1733">
        <v>87851</v>
      </c>
      <c r="C5601" s="2004" t="s">
        <v>5124</v>
      </c>
      <c r="D5601" s="2003" t="s">
        <v>0</v>
      </c>
      <c r="E5601" s="2005">
        <f t="shared" si="174"/>
        <v>111.41</v>
      </c>
      <c r="F5601" s="2078">
        <f t="shared" si="175"/>
        <v>87851</v>
      </c>
      <c r="G5601" s="1529"/>
      <c r="H5601" s="2005">
        <v>109.24</v>
      </c>
      <c r="I5601" s="2005">
        <v>111.41</v>
      </c>
      <c r="J5601" s="1992"/>
    </row>
    <row r="5602" spans="2:10" ht="30">
      <c r="B5602" s="1734">
        <v>87852</v>
      </c>
      <c r="C5602" s="1994" t="s">
        <v>5125</v>
      </c>
      <c r="D5602" s="1993" t="s">
        <v>0</v>
      </c>
      <c r="E5602" s="2002">
        <f t="shared" si="174"/>
        <v>148.15</v>
      </c>
      <c r="F5602" s="2078">
        <f t="shared" si="175"/>
        <v>87852</v>
      </c>
      <c r="G5602" s="1529"/>
      <c r="H5602" s="2002">
        <v>146.53</v>
      </c>
      <c r="I5602" s="2002">
        <v>148.15</v>
      </c>
      <c r="J5602" s="1992"/>
    </row>
    <row r="5603" spans="2:10" ht="30">
      <c r="B5603" s="1733">
        <v>87853</v>
      </c>
      <c r="C5603" s="2004" t="s">
        <v>5126</v>
      </c>
      <c r="D5603" s="2003" t="s">
        <v>0</v>
      </c>
      <c r="E5603" s="2005">
        <f t="shared" si="174"/>
        <v>102.88</v>
      </c>
      <c r="F5603" s="2078">
        <f t="shared" si="175"/>
        <v>87853</v>
      </c>
      <c r="G5603" s="1529"/>
      <c r="H5603" s="2005">
        <v>101.51</v>
      </c>
      <c r="I5603" s="2005">
        <v>102.88</v>
      </c>
      <c r="J5603" s="1992"/>
    </row>
    <row r="5604" spans="2:10" ht="30">
      <c r="B5604" s="1734">
        <v>87854</v>
      </c>
      <c r="C5604" s="1994" t="s">
        <v>5127</v>
      </c>
      <c r="D5604" s="1993" t="s">
        <v>0</v>
      </c>
      <c r="E5604" s="2002">
        <f t="shared" si="174"/>
        <v>155.59</v>
      </c>
      <c r="F5604" s="2078">
        <f t="shared" si="175"/>
        <v>87854</v>
      </c>
      <c r="G5604" s="1529"/>
      <c r="H5604" s="2002">
        <v>152.09</v>
      </c>
      <c r="I5604" s="2002">
        <v>155.59</v>
      </c>
      <c r="J5604" s="1992"/>
    </row>
    <row r="5605" spans="2:10" ht="30">
      <c r="B5605" s="1733">
        <v>87855</v>
      </c>
      <c r="C5605" s="2004" t="s">
        <v>5128</v>
      </c>
      <c r="D5605" s="2003" t="s">
        <v>0</v>
      </c>
      <c r="E5605" s="2005">
        <f t="shared" si="174"/>
        <v>118.27</v>
      </c>
      <c r="F5605" s="2078">
        <f t="shared" si="175"/>
        <v>87855</v>
      </c>
      <c r="G5605" s="1529"/>
      <c r="H5605" s="2005">
        <v>115.09</v>
      </c>
      <c r="I5605" s="2005">
        <v>118.27</v>
      </c>
      <c r="J5605" s="1992"/>
    </row>
    <row r="5606" spans="2:10" ht="30">
      <c r="B5606" s="1734">
        <v>87856</v>
      </c>
      <c r="C5606" s="1994" t="s">
        <v>5129</v>
      </c>
      <c r="D5606" s="1993" t="s">
        <v>0</v>
      </c>
      <c r="E5606" s="2002">
        <f t="shared" si="174"/>
        <v>142.35</v>
      </c>
      <c r="F5606" s="2078">
        <f t="shared" si="175"/>
        <v>87856</v>
      </c>
      <c r="G5606" s="1529"/>
      <c r="H5606" s="2002">
        <v>140.07</v>
      </c>
      <c r="I5606" s="2002">
        <v>142.35</v>
      </c>
      <c r="J5606" s="1992"/>
    </row>
    <row r="5607" spans="2:10" ht="30">
      <c r="B5607" s="1733">
        <v>87857</v>
      </c>
      <c r="C5607" s="2004" t="s">
        <v>5130</v>
      </c>
      <c r="D5607" s="2003" t="s">
        <v>0</v>
      </c>
      <c r="E5607" s="2005">
        <f t="shared" si="174"/>
        <v>105.95</v>
      </c>
      <c r="F5607" s="2078">
        <f t="shared" si="175"/>
        <v>87857</v>
      </c>
      <c r="G5607" s="1529"/>
      <c r="H5607" s="2005">
        <v>103.92</v>
      </c>
      <c r="I5607" s="2005">
        <v>105.95</v>
      </c>
      <c r="J5607" s="1992"/>
    </row>
    <row r="5608" spans="2:10" ht="30">
      <c r="B5608" s="1734">
        <v>87858</v>
      </c>
      <c r="C5608" s="1994" t="s">
        <v>5131</v>
      </c>
      <c r="D5608" s="1993" t="s">
        <v>0</v>
      </c>
      <c r="E5608" s="2002">
        <f t="shared" si="174"/>
        <v>102.77</v>
      </c>
      <c r="F5608" s="2078">
        <f t="shared" si="175"/>
        <v>87858</v>
      </c>
      <c r="G5608" s="1529"/>
      <c r="H5608" s="2002">
        <v>100.49</v>
      </c>
      <c r="I5608" s="2002">
        <v>102.77</v>
      </c>
      <c r="J5608" s="1992"/>
    </row>
    <row r="5609" spans="2:10" ht="30">
      <c r="B5609" s="1733">
        <v>87859</v>
      </c>
      <c r="C5609" s="2004" t="s">
        <v>5132</v>
      </c>
      <c r="D5609" s="2003" t="s">
        <v>0</v>
      </c>
      <c r="E5609" s="2005">
        <f t="shared" si="174"/>
        <v>119.01</v>
      </c>
      <c r="F5609" s="2078">
        <f t="shared" si="175"/>
        <v>87859</v>
      </c>
      <c r="G5609" s="1529"/>
      <c r="H5609" s="2005">
        <v>115.88</v>
      </c>
      <c r="I5609" s="2005">
        <v>119.01</v>
      </c>
      <c r="J5609" s="1992"/>
    </row>
    <row r="5610" spans="2:10" ht="45">
      <c r="B5610" s="1734">
        <v>89048</v>
      </c>
      <c r="C5610" s="1994" t="s">
        <v>5133</v>
      </c>
      <c r="D5610" s="1993" t="s">
        <v>0</v>
      </c>
      <c r="E5610" s="2002">
        <f t="shared" si="174"/>
        <v>25.68</v>
      </c>
      <c r="F5610" s="2078">
        <f t="shared" si="175"/>
        <v>89048</v>
      </c>
      <c r="G5610" s="1529"/>
      <c r="H5610" s="2002">
        <v>24.15</v>
      </c>
      <c r="I5610" s="2002">
        <v>25.68</v>
      </c>
      <c r="J5610" s="1992"/>
    </row>
    <row r="5611" spans="2:10" ht="30">
      <c r="B5611" s="1733">
        <v>89049</v>
      </c>
      <c r="C5611" s="2004" t="s">
        <v>5134</v>
      </c>
      <c r="D5611" s="2003" t="s">
        <v>0</v>
      </c>
      <c r="E5611" s="2005">
        <f t="shared" si="174"/>
        <v>16.97</v>
      </c>
      <c r="F5611" s="2078">
        <f t="shared" si="175"/>
        <v>89049</v>
      </c>
      <c r="G5611" s="1529"/>
      <c r="H5611" s="2005">
        <v>15.79</v>
      </c>
      <c r="I5611" s="2005">
        <v>16.97</v>
      </c>
      <c r="J5611" s="1992"/>
    </row>
    <row r="5612" spans="2:10" ht="45">
      <c r="B5612" s="1734">
        <v>89173</v>
      </c>
      <c r="C5612" s="1994" t="s">
        <v>5135</v>
      </c>
      <c r="D5612" s="1993" t="s">
        <v>0</v>
      </c>
      <c r="E5612" s="2002">
        <f t="shared" si="174"/>
        <v>25.24</v>
      </c>
      <c r="F5612" s="2078">
        <f t="shared" si="175"/>
        <v>89173</v>
      </c>
      <c r="G5612" s="1529"/>
      <c r="H5612" s="2002">
        <v>23.75</v>
      </c>
      <c r="I5612" s="2002">
        <v>25.24</v>
      </c>
      <c r="J5612" s="1992"/>
    </row>
    <row r="5613" spans="2:10" ht="30">
      <c r="B5613" s="1733">
        <v>90406</v>
      </c>
      <c r="C5613" s="2004" t="s">
        <v>5136</v>
      </c>
      <c r="D5613" s="2003" t="s">
        <v>0</v>
      </c>
      <c r="E5613" s="2005">
        <f t="shared" si="174"/>
        <v>33.21</v>
      </c>
      <c r="F5613" s="2078">
        <f t="shared" si="175"/>
        <v>90406</v>
      </c>
      <c r="G5613" s="1529"/>
      <c r="H5613" s="2005">
        <v>30.91</v>
      </c>
      <c r="I5613" s="2005">
        <v>33.21</v>
      </c>
      <c r="J5613" s="1992"/>
    </row>
    <row r="5614" spans="2:10" ht="30">
      <c r="B5614" s="1734">
        <v>90407</v>
      </c>
      <c r="C5614" s="1994" t="s">
        <v>5137</v>
      </c>
      <c r="D5614" s="1993" t="s">
        <v>0</v>
      </c>
      <c r="E5614" s="2002">
        <f t="shared" si="174"/>
        <v>36.979999999999997</v>
      </c>
      <c r="F5614" s="2078">
        <f t="shared" si="175"/>
        <v>90407</v>
      </c>
      <c r="G5614" s="1529"/>
      <c r="H5614" s="2002">
        <v>34.29</v>
      </c>
      <c r="I5614" s="2002">
        <v>36.979999999999997</v>
      </c>
      <c r="J5614" s="1992"/>
    </row>
    <row r="5615" spans="2:10" ht="30">
      <c r="B5615" s="1733">
        <v>90408</v>
      </c>
      <c r="C5615" s="2004" t="s">
        <v>5138</v>
      </c>
      <c r="D5615" s="2003" t="s">
        <v>0</v>
      </c>
      <c r="E5615" s="2005">
        <f t="shared" si="174"/>
        <v>24.21</v>
      </c>
      <c r="F5615" s="2078">
        <f t="shared" si="175"/>
        <v>90408</v>
      </c>
      <c r="G5615" s="1529"/>
      <c r="H5615" s="2005">
        <v>22.36</v>
      </c>
      <c r="I5615" s="2005">
        <v>24.21</v>
      </c>
      <c r="J5615" s="1992"/>
    </row>
    <row r="5616" spans="2:10" ht="30">
      <c r="B5616" s="1734">
        <v>90409</v>
      </c>
      <c r="C5616" s="1994" t="s">
        <v>5139</v>
      </c>
      <c r="D5616" s="1993" t="s">
        <v>0</v>
      </c>
      <c r="E5616" s="2002">
        <f t="shared" si="174"/>
        <v>26.35</v>
      </c>
      <c r="F5616" s="2078">
        <f t="shared" si="175"/>
        <v>90409</v>
      </c>
      <c r="G5616" s="1529"/>
      <c r="H5616" s="2002">
        <v>24.27</v>
      </c>
      <c r="I5616" s="2002">
        <v>26.35</v>
      </c>
      <c r="J5616" s="1992"/>
    </row>
    <row r="5617" spans="2:10">
      <c r="B5617" s="1733">
        <v>5998</v>
      </c>
      <c r="C5617" s="2004" t="s">
        <v>463</v>
      </c>
      <c r="D5617" s="2003" t="s">
        <v>0</v>
      </c>
      <c r="E5617" s="2005">
        <f t="shared" si="174"/>
        <v>0.81</v>
      </c>
      <c r="F5617" s="2078">
        <f t="shared" si="175"/>
        <v>5998</v>
      </c>
      <c r="G5617" s="1529"/>
      <c r="H5617" s="2005">
        <v>0.8</v>
      </c>
      <c r="I5617" s="2005">
        <v>0.81</v>
      </c>
      <c r="J5617" s="1992"/>
    </row>
    <row r="5618" spans="2:10">
      <c r="B5618" s="1734">
        <v>84084</v>
      </c>
      <c r="C5618" s="1994" t="s">
        <v>1134</v>
      </c>
      <c r="D5618" s="1993" t="s">
        <v>0</v>
      </c>
      <c r="E5618" s="2002">
        <f t="shared" si="174"/>
        <v>6.29</v>
      </c>
      <c r="F5618" s="2078">
        <f t="shared" si="175"/>
        <v>84084</v>
      </c>
      <c r="G5618" s="1529"/>
      <c r="H5618" s="2002">
        <v>5.69</v>
      </c>
      <c r="I5618" s="2002">
        <v>6.29</v>
      </c>
      <c r="J5618" s="1992"/>
    </row>
    <row r="5619" spans="2:10" ht="30">
      <c r="B5619" s="1733">
        <v>87242</v>
      </c>
      <c r="C5619" s="2004" t="s">
        <v>1135</v>
      </c>
      <c r="D5619" s="2003" t="s">
        <v>0</v>
      </c>
      <c r="E5619" s="2005">
        <f t="shared" si="174"/>
        <v>141.56</v>
      </c>
      <c r="F5619" s="2078">
        <f t="shared" si="175"/>
        <v>87242</v>
      </c>
      <c r="G5619" s="1529"/>
      <c r="H5619" s="2005">
        <v>137.97</v>
      </c>
      <c r="I5619" s="2005">
        <v>141.56</v>
      </c>
      <c r="J5619" s="1992"/>
    </row>
    <row r="5620" spans="2:10" ht="30">
      <c r="B5620" s="1734">
        <v>87243</v>
      </c>
      <c r="C5620" s="1994" t="s">
        <v>1136</v>
      </c>
      <c r="D5620" s="1993" t="s">
        <v>0</v>
      </c>
      <c r="E5620" s="2002">
        <f t="shared" si="174"/>
        <v>129.03</v>
      </c>
      <c r="F5620" s="2078">
        <f t="shared" si="175"/>
        <v>87243</v>
      </c>
      <c r="G5620" s="1529"/>
      <c r="H5620" s="2002">
        <v>126.19</v>
      </c>
      <c r="I5620" s="2002">
        <v>129.03</v>
      </c>
      <c r="J5620" s="1992"/>
    </row>
    <row r="5621" spans="2:10" ht="30">
      <c r="B5621" s="1733">
        <v>87244</v>
      </c>
      <c r="C5621" s="2004" t="s">
        <v>5140</v>
      </c>
      <c r="D5621" s="2003" t="s">
        <v>0</v>
      </c>
      <c r="E5621" s="2005">
        <f t="shared" si="174"/>
        <v>138.69</v>
      </c>
      <c r="F5621" s="2078">
        <f t="shared" si="175"/>
        <v>87244</v>
      </c>
      <c r="G5621" s="1529"/>
      <c r="H5621" s="2005">
        <v>134.86000000000001</v>
      </c>
      <c r="I5621" s="2005">
        <v>138.69</v>
      </c>
      <c r="J5621" s="1992"/>
    </row>
    <row r="5622" spans="2:10" ht="30">
      <c r="B5622" s="1734">
        <v>87245</v>
      </c>
      <c r="C5622" s="1994" t="s">
        <v>5141</v>
      </c>
      <c r="D5622" s="1993" t="s">
        <v>0</v>
      </c>
      <c r="E5622" s="2002">
        <f t="shared" si="174"/>
        <v>165.45</v>
      </c>
      <c r="F5622" s="2078">
        <f t="shared" si="175"/>
        <v>87245</v>
      </c>
      <c r="G5622" s="1529"/>
      <c r="H5622" s="2002">
        <v>160.74</v>
      </c>
      <c r="I5622" s="2002">
        <v>165.45</v>
      </c>
      <c r="J5622" s="1992"/>
    </row>
    <row r="5623" spans="2:10" ht="30">
      <c r="B5623" s="1733">
        <v>87264</v>
      </c>
      <c r="C5623" s="2004" t="s">
        <v>5462</v>
      </c>
      <c r="D5623" s="2003" t="s">
        <v>0</v>
      </c>
      <c r="E5623" s="2005">
        <f t="shared" si="174"/>
        <v>51.14</v>
      </c>
      <c r="F5623" s="2078">
        <f t="shared" si="175"/>
        <v>87264</v>
      </c>
      <c r="G5623" s="1529"/>
      <c r="H5623" s="2005">
        <v>49.11</v>
      </c>
      <c r="I5623" s="2005">
        <v>51.14</v>
      </c>
      <c r="J5623" s="1992"/>
    </row>
    <row r="5624" spans="2:10" ht="30">
      <c r="B5624" s="1734">
        <v>87265</v>
      </c>
      <c r="C5624" s="1994" t="s">
        <v>5463</v>
      </c>
      <c r="D5624" s="1993" t="s">
        <v>0</v>
      </c>
      <c r="E5624" s="2002">
        <f t="shared" si="174"/>
        <v>44.99</v>
      </c>
      <c r="F5624" s="2078">
        <f t="shared" si="175"/>
        <v>87265</v>
      </c>
      <c r="G5624" s="1529"/>
      <c r="H5624" s="2002">
        <v>43.56</v>
      </c>
      <c r="I5624" s="2002">
        <v>44.99</v>
      </c>
      <c r="J5624" s="1992"/>
    </row>
    <row r="5625" spans="2:10" ht="30">
      <c r="B5625" s="1733">
        <v>87266</v>
      </c>
      <c r="C5625" s="2004" t="s">
        <v>5464</v>
      </c>
      <c r="D5625" s="2003" t="s">
        <v>0</v>
      </c>
      <c r="E5625" s="2005">
        <f t="shared" si="174"/>
        <v>53.33</v>
      </c>
      <c r="F5625" s="2078">
        <f t="shared" si="175"/>
        <v>87266</v>
      </c>
      <c r="G5625" s="1529"/>
      <c r="H5625" s="2005">
        <v>51.08</v>
      </c>
      <c r="I5625" s="2005">
        <v>53.33</v>
      </c>
      <c r="J5625" s="1992"/>
    </row>
    <row r="5626" spans="2:10" ht="30">
      <c r="B5626" s="1734">
        <v>87267</v>
      </c>
      <c r="C5626" s="1994" t="s">
        <v>5465</v>
      </c>
      <c r="D5626" s="1993" t="s">
        <v>0</v>
      </c>
      <c r="E5626" s="2002">
        <f t="shared" si="174"/>
        <v>50.59</v>
      </c>
      <c r="F5626" s="2078">
        <f t="shared" si="175"/>
        <v>87267</v>
      </c>
      <c r="G5626" s="1529"/>
      <c r="H5626" s="2002">
        <v>48.61</v>
      </c>
      <c r="I5626" s="2002">
        <v>50.59</v>
      </c>
      <c r="J5626" s="1992"/>
    </row>
    <row r="5627" spans="2:10" ht="30">
      <c r="B5627" s="1733">
        <v>87268</v>
      </c>
      <c r="C5627" s="2004" t="s">
        <v>5466</v>
      </c>
      <c r="D5627" s="2003" t="s">
        <v>0</v>
      </c>
      <c r="E5627" s="2005">
        <f t="shared" si="174"/>
        <v>54.86</v>
      </c>
      <c r="F5627" s="2078">
        <f t="shared" si="175"/>
        <v>87268</v>
      </c>
      <c r="G5627" s="1529"/>
      <c r="H5627" s="2005">
        <v>52.46</v>
      </c>
      <c r="I5627" s="2005">
        <v>54.86</v>
      </c>
      <c r="J5627" s="1992"/>
    </row>
    <row r="5628" spans="2:10" ht="30">
      <c r="B5628" s="1734">
        <v>87269</v>
      </c>
      <c r="C5628" s="1994" t="s">
        <v>5467</v>
      </c>
      <c r="D5628" s="1993" t="s">
        <v>0</v>
      </c>
      <c r="E5628" s="2002">
        <f t="shared" si="174"/>
        <v>48.16</v>
      </c>
      <c r="F5628" s="2078">
        <f t="shared" si="175"/>
        <v>87269</v>
      </c>
      <c r="G5628" s="1529"/>
      <c r="H5628" s="2002">
        <v>46.42</v>
      </c>
      <c r="I5628" s="2002">
        <v>48.16</v>
      </c>
      <c r="J5628" s="1992"/>
    </row>
    <row r="5629" spans="2:10" ht="30">
      <c r="B5629" s="1733">
        <v>87270</v>
      </c>
      <c r="C5629" s="2004" t="s">
        <v>5468</v>
      </c>
      <c r="D5629" s="2003" t="s">
        <v>0</v>
      </c>
      <c r="E5629" s="2005">
        <f t="shared" si="174"/>
        <v>56.69</v>
      </c>
      <c r="F5629" s="2078">
        <f t="shared" si="175"/>
        <v>87270</v>
      </c>
      <c r="G5629" s="1529"/>
      <c r="H5629" s="2005">
        <v>54.11</v>
      </c>
      <c r="I5629" s="2005">
        <v>56.69</v>
      </c>
      <c r="J5629" s="1992"/>
    </row>
    <row r="5630" spans="2:10" ht="30">
      <c r="B5630" s="1734">
        <v>87271</v>
      </c>
      <c r="C5630" s="1994" t="s">
        <v>5469</v>
      </c>
      <c r="D5630" s="1993" t="s">
        <v>0</v>
      </c>
      <c r="E5630" s="2002">
        <f t="shared" si="174"/>
        <v>53.52</v>
      </c>
      <c r="F5630" s="2078">
        <f t="shared" si="175"/>
        <v>87271</v>
      </c>
      <c r="G5630" s="1529"/>
      <c r="H5630" s="2002">
        <v>51.23</v>
      </c>
      <c r="I5630" s="2002">
        <v>53.52</v>
      </c>
      <c r="J5630" s="1992"/>
    </row>
    <row r="5631" spans="2:10" ht="30">
      <c r="B5631" s="1733">
        <v>87272</v>
      </c>
      <c r="C5631" s="2004" t="s">
        <v>5470</v>
      </c>
      <c r="D5631" s="2003" t="s">
        <v>0</v>
      </c>
      <c r="E5631" s="2005">
        <f t="shared" si="174"/>
        <v>58.35</v>
      </c>
      <c r="F5631" s="2078">
        <f t="shared" si="175"/>
        <v>87272</v>
      </c>
      <c r="G5631" s="1529"/>
      <c r="H5631" s="2005">
        <v>55.67</v>
      </c>
      <c r="I5631" s="2005">
        <v>58.35</v>
      </c>
      <c r="J5631" s="1992"/>
    </row>
    <row r="5632" spans="2:10" ht="30">
      <c r="B5632" s="1734">
        <v>87273</v>
      </c>
      <c r="C5632" s="1994" t="s">
        <v>5471</v>
      </c>
      <c r="D5632" s="1993" t="s">
        <v>0</v>
      </c>
      <c r="E5632" s="2002">
        <f t="shared" si="174"/>
        <v>50.16</v>
      </c>
      <c r="F5632" s="2078">
        <f t="shared" si="175"/>
        <v>87273</v>
      </c>
      <c r="G5632" s="1529"/>
      <c r="H5632" s="2002">
        <v>48.29</v>
      </c>
      <c r="I5632" s="2002">
        <v>50.16</v>
      </c>
      <c r="J5632" s="1992"/>
    </row>
    <row r="5633" spans="2:10" ht="30">
      <c r="B5633" s="1733">
        <v>87274</v>
      </c>
      <c r="C5633" s="2004" t="s">
        <v>5472</v>
      </c>
      <c r="D5633" s="2003" t="s">
        <v>0</v>
      </c>
      <c r="E5633" s="2005">
        <f t="shared" si="174"/>
        <v>59.64</v>
      </c>
      <c r="F5633" s="2078">
        <f t="shared" si="175"/>
        <v>87274</v>
      </c>
      <c r="G5633" s="1529"/>
      <c r="H5633" s="2005">
        <v>56.83</v>
      </c>
      <c r="I5633" s="2005">
        <v>59.64</v>
      </c>
      <c r="J5633" s="1992"/>
    </row>
    <row r="5634" spans="2:10" ht="30">
      <c r="B5634" s="1734">
        <v>87275</v>
      </c>
      <c r="C5634" s="1994" t="s">
        <v>5473</v>
      </c>
      <c r="D5634" s="1993" t="s">
        <v>0</v>
      </c>
      <c r="E5634" s="2002">
        <f t="shared" si="174"/>
        <v>56.87</v>
      </c>
      <c r="F5634" s="2078">
        <f t="shared" si="175"/>
        <v>87275</v>
      </c>
      <c r="G5634" s="1529"/>
      <c r="H5634" s="2002">
        <v>54.34</v>
      </c>
      <c r="I5634" s="2002">
        <v>56.87</v>
      </c>
      <c r="J5634" s="1992"/>
    </row>
    <row r="5635" spans="2:10" ht="30">
      <c r="B5635" s="1733">
        <v>88786</v>
      </c>
      <c r="C5635" s="2004" t="s">
        <v>5142</v>
      </c>
      <c r="D5635" s="2003" t="s">
        <v>0</v>
      </c>
      <c r="E5635" s="2005">
        <f t="shared" ref="E5635:E5698" si="176">IF($K$2=$H$1,H5635,I5635)</f>
        <v>157.29</v>
      </c>
      <c r="F5635" s="2078">
        <f t="shared" ref="F5635:F5698" si="177">IF(LEN($B5635)=7,CONCATENATE(MID($B5635,1,6),"00",RIGHT($B5635,1)),IF(LEN($B5635)=8,CONCATENATE(MID($B5635,1,6),"0",RIGHT($B5635,2)),$B5635))</f>
        <v>88786</v>
      </c>
      <c r="G5635" s="1529"/>
      <c r="H5635" s="2005">
        <v>153.69999999999999</v>
      </c>
      <c r="I5635" s="2005">
        <v>157.29</v>
      </c>
      <c r="J5635" s="1992"/>
    </row>
    <row r="5636" spans="2:10" ht="30">
      <c r="B5636" s="1734">
        <v>88787</v>
      </c>
      <c r="C5636" s="1994" t="s">
        <v>5143</v>
      </c>
      <c r="D5636" s="1993" t="s">
        <v>0</v>
      </c>
      <c r="E5636" s="2002">
        <f t="shared" si="176"/>
        <v>144.13</v>
      </c>
      <c r="F5636" s="2078">
        <f t="shared" si="177"/>
        <v>88787</v>
      </c>
      <c r="G5636" s="1529"/>
      <c r="H5636" s="2002">
        <v>141.29</v>
      </c>
      <c r="I5636" s="2002">
        <v>144.13</v>
      </c>
      <c r="J5636" s="1992"/>
    </row>
    <row r="5637" spans="2:10" ht="30">
      <c r="B5637" s="1733">
        <v>88788</v>
      </c>
      <c r="C5637" s="2004" t="s">
        <v>5144</v>
      </c>
      <c r="D5637" s="2003" t="s">
        <v>0</v>
      </c>
      <c r="E5637" s="2005">
        <f t="shared" si="176"/>
        <v>153.79</v>
      </c>
      <c r="F5637" s="2078">
        <f t="shared" si="177"/>
        <v>88788</v>
      </c>
      <c r="G5637" s="1529"/>
      <c r="H5637" s="2005">
        <v>149.96</v>
      </c>
      <c r="I5637" s="2005">
        <v>153.79</v>
      </c>
      <c r="J5637" s="1992"/>
    </row>
    <row r="5638" spans="2:10" ht="30">
      <c r="B5638" s="1734">
        <v>88789</v>
      </c>
      <c r="C5638" s="1994" t="s">
        <v>5145</v>
      </c>
      <c r="D5638" s="1993" t="s">
        <v>0</v>
      </c>
      <c r="E5638" s="2002">
        <f t="shared" si="176"/>
        <v>182.7</v>
      </c>
      <c r="F5638" s="2078">
        <f t="shared" si="177"/>
        <v>88789</v>
      </c>
      <c r="G5638" s="1529"/>
      <c r="H5638" s="2002">
        <v>177.99</v>
      </c>
      <c r="I5638" s="2002">
        <v>182.7</v>
      </c>
      <c r="J5638" s="1992"/>
    </row>
    <row r="5639" spans="2:10" ht="45">
      <c r="B5639" s="1733">
        <v>89045</v>
      </c>
      <c r="C5639" s="2004" t="s">
        <v>5146</v>
      </c>
      <c r="D5639" s="2003" t="s">
        <v>0</v>
      </c>
      <c r="E5639" s="2005">
        <f t="shared" si="176"/>
        <v>50.98</v>
      </c>
      <c r="F5639" s="2078">
        <f t="shared" si="177"/>
        <v>89045</v>
      </c>
      <c r="G5639" s="1529"/>
      <c r="H5639" s="2005">
        <v>48.96</v>
      </c>
      <c r="I5639" s="2005">
        <v>50.98</v>
      </c>
      <c r="J5639" s="1992"/>
    </row>
    <row r="5640" spans="2:10" ht="45">
      <c r="B5640" s="1734">
        <v>89170</v>
      </c>
      <c r="C5640" s="1994" t="s">
        <v>5147</v>
      </c>
      <c r="D5640" s="1993" t="s">
        <v>0</v>
      </c>
      <c r="E5640" s="2002">
        <f t="shared" si="176"/>
        <v>49.43</v>
      </c>
      <c r="F5640" s="2078">
        <f t="shared" si="177"/>
        <v>89170</v>
      </c>
      <c r="G5640" s="1529"/>
      <c r="H5640" s="2002">
        <v>47.57</v>
      </c>
      <c r="I5640" s="2002">
        <v>49.43</v>
      </c>
      <c r="J5640" s="1992"/>
    </row>
    <row r="5641" spans="2:10" ht="30">
      <c r="B5641" s="1733">
        <v>93392</v>
      </c>
      <c r="C5641" s="2004" t="s">
        <v>5474</v>
      </c>
      <c r="D5641" s="2003" t="s">
        <v>0</v>
      </c>
      <c r="E5641" s="2005">
        <f t="shared" si="176"/>
        <v>40.08</v>
      </c>
      <c r="F5641" s="2078">
        <f t="shared" si="177"/>
        <v>93392</v>
      </c>
      <c r="G5641" s="1529"/>
      <c r="H5641" s="2005">
        <v>38.049999999999997</v>
      </c>
      <c r="I5641" s="2005">
        <v>40.08</v>
      </c>
      <c r="J5641" s="1992"/>
    </row>
    <row r="5642" spans="2:10" ht="30">
      <c r="B5642" s="1734">
        <v>93393</v>
      </c>
      <c r="C5642" s="1994" t="s">
        <v>5475</v>
      </c>
      <c r="D5642" s="1993" t="s">
        <v>0</v>
      </c>
      <c r="E5642" s="2002">
        <f t="shared" si="176"/>
        <v>34.03</v>
      </c>
      <c r="F5642" s="2078">
        <f t="shared" si="177"/>
        <v>93393</v>
      </c>
      <c r="G5642" s="1529"/>
      <c r="H5642" s="2002">
        <v>32.6</v>
      </c>
      <c r="I5642" s="2002">
        <v>34.03</v>
      </c>
      <c r="J5642" s="1992"/>
    </row>
    <row r="5643" spans="2:10" ht="30">
      <c r="B5643" s="1733">
        <v>93394</v>
      </c>
      <c r="C5643" s="2004" t="s">
        <v>5476</v>
      </c>
      <c r="D5643" s="2003" t="s">
        <v>0</v>
      </c>
      <c r="E5643" s="2005">
        <f t="shared" si="176"/>
        <v>42.27</v>
      </c>
      <c r="F5643" s="2078">
        <f t="shared" si="177"/>
        <v>93394</v>
      </c>
      <c r="G5643" s="1529"/>
      <c r="H5643" s="2005">
        <v>40.020000000000003</v>
      </c>
      <c r="I5643" s="2005">
        <v>42.27</v>
      </c>
      <c r="J5643" s="1992"/>
    </row>
    <row r="5644" spans="2:10" ht="30">
      <c r="B5644" s="1734">
        <v>93395</v>
      </c>
      <c r="C5644" s="1994" t="s">
        <v>5477</v>
      </c>
      <c r="D5644" s="1993" t="s">
        <v>0</v>
      </c>
      <c r="E5644" s="2002">
        <f t="shared" si="176"/>
        <v>39.53</v>
      </c>
      <c r="F5644" s="2078">
        <f t="shared" si="177"/>
        <v>93395</v>
      </c>
      <c r="G5644" s="1529"/>
      <c r="H5644" s="2002">
        <v>37.549999999999997</v>
      </c>
      <c r="I5644" s="2002">
        <v>39.53</v>
      </c>
      <c r="J5644" s="1992"/>
    </row>
    <row r="5645" spans="2:10" ht="30">
      <c r="B5645" s="1733">
        <v>84088</v>
      </c>
      <c r="C5645" s="2004" t="s">
        <v>5148</v>
      </c>
      <c r="D5645" s="2003" t="s">
        <v>28</v>
      </c>
      <c r="E5645" s="2005">
        <f t="shared" si="176"/>
        <v>89</v>
      </c>
      <c r="F5645" s="2078">
        <f t="shared" si="177"/>
        <v>84088</v>
      </c>
      <c r="G5645" s="1529"/>
      <c r="H5645" s="2005">
        <v>87.54</v>
      </c>
      <c r="I5645" s="2005">
        <v>89</v>
      </c>
      <c r="J5645" s="1992"/>
    </row>
    <row r="5646" spans="2:10" ht="30">
      <c r="B5646" s="1734">
        <v>84089</v>
      </c>
      <c r="C5646" s="1994" t="s">
        <v>5149</v>
      </c>
      <c r="D5646" s="1993" t="s">
        <v>28</v>
      </c>
      <c r="E5646" s="2002">
        <f t="shared" si="176"/>
        <v>125.58</v>
      </c>
      <c r="F5646" s="2078">
        <f t="shared" si="177"/>
        <v>84089</v>
      </c>
      <c r="G5646" s="1529"/>
      <c r="H5646" s="2002">
        <v>123.37</v>
      </c>
      <c r="I5646" s="2002">
        <v>125.58</v>
      </c>
      <c r="J5646" s="1992"/>
    </row>
    <row r="5647" spans="2:10">
      <c r="B5647" s="1733">
        <v>40675</v>
      </c>
      <c r="C5647" s="2004" t="s">
        <v>1137</v>
      </c>
      <c r="D5647" s="2003" t="s">
        <v>28</v>
      </c>
      <c r="E5647" s="2005">
        <f t="shared" si="176"/>
        <v>4.1500000000000004</v>
      </c>
      <c r="F5647" s="2078">
        <f t="shared" si="177"/>
        <v>40675</v>
      </c>
      <c r="G5647" s="1529"/>
      <c r="H5647" s="2005">
        <v>3.73</v>
      </c>
      <c r="I5647" s="2005">
        <v>4.1500000000000004</v>
      </c>
      <c r="J5647" s="1992"/>
    </row>
    <row r="5648" spans="2:10">
      <c r="B5648" s="1734">
        <v>84093</v>
      </c>
      <c r="C5648" s="1994" t="s">
        <v>5150</v>
      </c>
      <c r="D5648" s="1993" t="s">
        <v>28</v>
      </c>
      <c r="E5648" s="2002">
        <f t="shared" si="176"/>
        <v>24.22</v>
      </c>
      <c r="F5648" s="2078">
        <f t="shared" si="177"/>
        <v>84093</v>
      </c>
      <c r="G5648" s="1529"/>
      <c r="H5648" s="2002">
        <v>23.28</v>
      </c>
      <c r="I5648" s="2002">
        <v>24.22</v>
      </c>
      <c r="J5648" s="1992"/>
    </row>
    <row r="5649" spans="2:10">
      <c r="B5649" s="1733">
        <v>96112</v>
      </c>
      <c r="C5649" s="2004" t="s">
        <v>6143</v>
      </c>
      <c r="D5649" s="2003" t="s">
        <v>0</v>
      </c>
      <c r="E5649" s="2005">
        <f t="shared" si="176"/>
        <v>84.74</v>
      </c>
      <c r="F5649" s="2078">
        <f t="shared" si="177"/>
        <v>96112</v>
      </c>
      <c r="G5649" s="1529"/>
      <c r="H5649" s="2005">
        <v>79.56</v>
      </c>
      <c r="I5649" s="2005">
        <v>84.74</v>
      </c>
      <c r="J5649" s="1992"/>
    </row>
    <row r="5650" spans="2:10">
      <c r="B5650" s="1734">
        <v>96117</v>
      </c>
      <c r="C5650" s="1994" t="s">
        <v>6144</v>
      </c>
      <c r="D5650" s="1993" t="s">
        <v>0</v>
      </c>
      <c r="E5650" s="2002">
        <f t="shared" si="176"/>
        <v>93.09</v>
      </c>
      <c r="F5650" s="2078">
        <f t="shared" si="177"/>
        <v>96117</v>
      </c>
      <c r="G5650" s="1529"/>
      <c r="H5650" s="2002">
        <v>89</v>
      </c>
      <c r="I5650" s="2002">
        <v>93.09</v>
      </c>
      <c r="J5650" s="1992"/>
    </row>
    <row r="5651" spans="2:10">
      <c r="B5651" s="1733">
        <v>96122</v>
      </c>
      <c r="C5651" s="2004" t="s">
        <v>6145</v>
      </c>
      <c r="D5651" s="2003" t="s">
        <v>28</v>
      </c>
      <c r="E5651" s="2005">
        <f t="shared" si="176"/>
        <v>20.97</v>
      </c>
      <c r="F5651" s="2078">
        <f t="shared" si="177"/>
        <v>96122</v>
      </c>
      <c r="G5651" s="1529"/>
      <c r="H5651" s="2005">
        <v>20.07</v>
      </c>
      <c r="I5651" s="2005">
        <v>20.97</v>
      </c>
      <c r="J5651" s="1992"/>
    </row>
    <row r="5652" spans="2:10">
      <c r="B5652" s="1734">
        <v>96109</v>
      </c>
      <c r="C5652" s="1994" t="s">
        <v>6146</v>
      </c>
      <c r="D5652" s="1993" t="s">
        <v>0</v>
      </c>
      <c r="E5652" s="2002">
        <f t="shared" si="176"/>
        <v>36.46</v>
      </c>
      <c r="F5652" s="2078">
        <f t="shared" si="177"/>
        <v>96109</v>
      </c>
      <c r="G5652" s="1529"/>
      <c r="H5652" s="2002">
        <v>34.25</v>
      </c>
      <c r="I5652" s="2002">
        <v>36.46</v>
      </c>
      <c r="J5652" s="1992"/>
    </row>
    <row r="5653" spans="2:10">
      <c r="B5653" s="1733">
        <v>96110</v>
      </c>
      <c r="C5653" s="2004" t="s">
        <v>6147</v>
      </c>
      <c r="D5653" s="2003" t="s">
        <v>0</v>
      </c>
      <c r="E5653" s="2005">
        <f t="shared" si="176"/>
        <v>56.62</v>
      </c>
      <c r="F5653" s="2078">
        <f t="shared" si="177"/>
        <v>96110</v>
      </c>
      <c r="G5653" s="1529"/>
      <c r="H5653" s="2005">
        <v>55.29</v>
      </c>
      <c r="I5653" s="2005">
        <v>56.62</v>
      </c>
      <c r="J5653" s="1992"/>
    </row>
    <row r="5654" spans="2:10">
      <c r="B5654" s="1734">
        <v>96113</v>
      </c>
      <c r="C5654" s="1994" t="s">
        <v>6148</v>
      </c>
      <c r="D5654" s="1993" t="s">
        <v>0</v>
      </c>
      <c r="E5654" s="2002">
        <f t="shared" si="176"/>
        <v>32.49</v>
      </c>
      <c r="F5654" s="2078">
        <f t="shared" si="177"/>
        <v>96113</v>
      </c>
      <c r="G5654" s="1529"/>
      <c r="H5654" s="2002">
        <v>30.75</v>
      </c>
      <c r="I5654" s="2002">
        <v>32.49</v>
      </c>
      <c r="J5654" s="1992"/>
    </row>
    <row r="5655" spans="2:10">
      <c r="B5655" s="1733">
        <v>96114</v>
      </c>
      <c r="C5655" s="2004" t="s">
        <v>6149</v>
      </c>
      <c r="D5655" s="2003" t="s">
        <v>0</v>
      </c>
      <c r="E5655" s="2005">
        <f t="shared" si="176"/>
        <v>58.92</v>
      </c>
      <c r="F5655" s="2078">
        <f t="shared" si="177"/>
        <v>96114</v>
      </c>
      <c r="G5655" s="1529"/>
      <c r="H5655" s="2005">
        <v>57.86</v>
      </c>
      <c r="I5655" s="2005">
        <v>58.92</v>
      </c>
      <c r="J5655" s="1992"/>
    </row>
    <row r="5656" spans="2:10">
      <c r="B5656" s="1734">
        <v>96120</v>
      </c>
      <c r="C5656" s="1994" t="s">
        <v>6150</v>
      </c>
      <c r="D5656" s="1993" t="s">
        <v>28</v>
      </c>
      <c r="E5656" s="2002">
        <f t="shared" si="176"/>
        <v>2.5099999999999998</v>
      </c>
      <c r="F5656" s="2078">
        <f t="shared" si="177"/>
        <v>96120</v>
      </c>
      <c r="G5656" s="1529"/>
      <c r="H5656" s="2002">
        <v>2.38</v>
      </c>
      <c r="I5656" s="2002">
        <v>2.5099999999999998</v>
      </c>
      <c r="J5656" s="1992"/>
    </row>
    <row r="5657" spans="2:10">
      <c r="B5657" s="1733">
        <v>96123</v>
      </c>
      <c r="C5657" s="2004" t="s">
        <v>6151</v>
      </c>
      <c r="D5657" s="2003" t="s">
        <v>28</v>
      </c>
      <c r="E5657" s="2005">
        <f t="shared" si="176"/>
        <v>24.02</v>
      </c>
      <c r="F5657" s="2078">
        <f t="shared" si="177"/>
        <v>96123</v>
      </c>
      <c r="G5657" s="1529"/>
      <c r="H5657" s="2005">
        <v>23.39</v>
      </c>
      <c r="I5657" s="2005">
        <v>24.02</v>
      </c>
      <c r="J5657" s="1992"/>
    </row>
    <row r="5658" spans="2:10">
      <c r="B5658" s="1734">
        <v>99054</v>
      </c>
      <c r="C5658" s="1994" t="s">
        <v>8463</v>
      </c>
      <c r="D5658" s="1993" t="s">
        <v>0</v>
      </c>
      <c r="E5658" s="2002">
        <f t="shared" si="176"/>
        <v>44.64</v>
      </c>
      <c r="F5658" s="2078">
        <f t="shared" si="177"/>
        <v>99054</v>
      </c>
      <c r="G5658" s="1529"/>
      <c r="H5658" s="2002">
        <v>41.66</v>
      </c>
      <c r="I5658" s="2002">
        <v>44.64</v>
      </c>
      <c r="J5658" s="1992"/>
    </row>
    <row r="5659" spans="2:10">
      <c r="B5659" s="1733">
        <v>72200</v>
      </c>
      <c r="C5659" s="2004" t="s">
        <v>5151</v>
      </c>
      <c r="D5659" s="2003" t="s">
        <v>0</v>
      </c>
      <c r="E5659" s="2005">
        <f t="shared" si="176"/>
        <v>87.23</v>
      </c>
      <c r="F5659" s="2078">
        <f t="shared" si="177"/>
        <v>72200</v>
      </c>
      <c r="G5659" s="1529"/>
      <c r="H5659" s="2005">
        <v>84.25</v>
      </c>
      <c r="I5659" s="2005">
        <v>87.23</v>
      </c>
      <c r="J5659" s="1992"/>
    </row>
    <row r="5660" spans="2:10">
      <c r="B5660" s="1734" t="s">
        <v>5916</v>
      </c>
      <c r="C5660" s="1994" t="s">
        <v>464</v>
      </c>
      <c r="D5660" s="1993" t="s">
        <v>28</v>
      </c>
      <c r="E5660" s="2002">
        <f t="shared" si="176"/>
        <v>91.84</v>
      </c>
      <c r="F5660" s="2078" t="str">
        <f t="shared" si="177"/>
        <v>73807/001</v>
      </c>
      <c r="G5660" s="1529"/>
      <c r="H5660" s="2002">
        <v>83.64</v>
      </c>
      <c r="I5660" s="2002">
        <v>91.84</v>
      </c>
      <c r="J5660" s="1992"/>
    </row>
    <row r="5661" spans="2:10">
      <c r="B5661" s="1733">
        <v>72201</v>
      </c>
      <c r="C5661" s="2004" t="s">
        <v>5152</v>
      </c>
      <c r="D5661" s="2003" t="s">
        <v>0</v>
      </c>
      <c r="E5661" s="2005">
        <f t="shared" si="176"/>
        <v>10.97</v>
      </c>
      <c r="F5661" s="2078">
        <f t="shared" si="177"/>
        <v>72201</v>
      </c>
      <c r="G5661" s="1529"/>
      <c r="H5661" s="2005">
        <v>9.85</v>
      </c>
      <c r="I5661" s="2005">
        <v>10.97</v>
      </c>
      <c r="J5661" s="1992"/>
    </row>
    <row r="5662" spans="2:10">
      <c r="B5662" s="1734">
        <v>96111</v>
      </c>
      <c r="C5662" s="1994" t="s">
        <v>6287</v>
      </c>
      <c r="D5662" s="1993" t="s">
        <v>0</v>
      </c>
      <c r="E5662" s="2002">
        <f t="shared" si="176"/>
        <v>39.58</v>
      </c>
      <c r="F5662" s="2078">
        <f t="shared" si="177"/>
        <v>96111</v>
      </c>
      <c r="G5662" s="1529"/>
      <c r="H5662" s="2002">
        <v>38.770000000000003</v>
      </c>
      <c r="I5662" s="2002">
        <v>39.58</v>
      </c>
      <c r="J5662" s="1992"/>
    </row>
    <row r="5663" spans="2:10">
      <c r="B5663" s="1733">
        <v>96116</v>
      </c>
      <c r="C5663" s="2004" t="s">
        <v>6288</v>
      </c>
      <c r="D5663" s="2003" t="s">
        <v>0</v>
      </c>
      <c r="E5663" s="2005">
        <f t="shared" si="176"/>
        <v>44.07</v>
      </c>
      <c r="F5663" s="2078">
        <f t="shared" si="177"/>
        <v>96116</v>
      </c>
      <c r="G5663" s="1529"/>
      <c r="H5663" s="2005">
        <v>43.36</v>
      </c>
      <c r="I5663" s="2005">
        <v>44.07</v>
      </c>
      <c r="J5663" s="1992"/>
    </row>
    <row r="5664" spans="2:10">
      <c r="B5664" s="1734">
        <v>96121</v>
      </c>
      <c r="C5664" s="1994" t="s">
        <v>6152</v>
      </c>
      <c r="D5664" s="1993" t="s">
        <v>28</v>
      </c>
      <c r="E5664" s="2002">
        <f t="shared" si="176"/>
        <v>6.92</v>
      </c>
      <c r="F5664" s="2078">
        <f t="shared" si="177"/>
        <v>96121</v>
      </c>
      <c r="G5664" s="1529"/>
      <c r="H5664" s="2002">
        <v>6.71</v>
      </c>
      <c r="I5664" s="2002">
        <v>6.92</v>
      </c>
      <c r="J5664" s="1992"/>
    </row>
    <row r="5665" spans="2:10">
      <c r="B5665" s="1733">
        <v>96485</v>
      </c>
      <c r="C5665" s="2004" t="s">
        <v>6289</v>
      </c>
      <c r="D5665" s="2003" t="s">
        <v>0</v>
      </c>
      <c r="E5665" s="2005">
        <f t="shared" si="176"/>
        <v>45.5</v>
      </c>
      <c r="F5665" s="2078">
        <f t="shared" si="177"/>
        <v>96485</v>
      </c>
      <c r="G5665" s="1529"/>
      <c r="H5665" s="2005">
        <v>44.69</v>
      </c>
      <c r="I5665" s="2005">
        <v>45.5</v>
      </c>
      <c r="J5665" s="1992"/>
    </row>
    <row r="5666" spans="2:10">
      <c r="B5666" s="1734">
        <v>96486</v>
      </c>
      <c r="C5666" s="1994" t="s">
        <v>6290</v>
      </c>
      <c r="D5666" s="1993" t="s">
        <v>0</v>
      </c>
      <c r="E5666" s="2002">
        <f t="shared" si="176"/>
        <v>50.35</v>
      </c>
      <c r="F5666" s="2078">
        <f t="shared" si="177"/>
        <v>96486</v>
      </c>
      <c r="G5666" s="1529"/>
      <c r="H5666" s="2002">
        <v>49.64</v>
      </c>
      <c r="I5666" s="2002">
        <v>50.35</v>
      </c>
      <c r="J5666" s="1992"/>
    </row>
    <row r="5667" spans="2:10" ht="30">
      <c r="B5667" s="1733">
        <v>72198</v>
      </c>
      <c r="C5667" s="2004" t="s">
        <v>5153</v>
      </c>
      <c r="D5667" s="2003" t="s">
        <v>0</v>
      </c>
      <c r="E5667" s="2005">
        <f t="shared" si="176"/>
        <v>108.95</v>
      </c>
      <c r="F5667" s="2078">
        <f t="shared" si="177"/>
        <v>72198</v>
      </c>
      <c r="G5667" s="1529"/>
      <c r="H5667" s="2005">
        <v>103.27</v>
      </c>
      <c r="I5667" s="2005">
        <v>108.95</v>
      </c>
      <c r="J5667" s="1992"/>
    </row>
    <row r="5668" spans="2:10">
      <c r="B5668" s="1734" t="s">
        <v>5917</v>
      </c>
      <c r="C5668" s="1994" t="s">
        <v>1138</v>
      </c>
      <c r="D5668" s="1993" t="s">
        <v>0</v>
      </c>
      <c r="E5668" s="2002">
        <f t="shared" si="176"/>
        <v>59.1</v>
      </c>
      <c r="F5668" s="2078" t="str">
        <f t="shared" si="177"/>
        <v>73833/001</v>
      </c>
      <c r="G5668" s="1529"/>
      <c r="H5668" s="2002">
        <v>56.91</v>
      </c>
      <c r="I5668" s="2002">
        <v>59.1</v>
      </c>
      <c r="J5668" s="1992"/>
    </row>
    <row r="5669" spans="2:10">
      <c r="B5669" s="1733">
        <v>83730</v>
      </c>
      <c r="C5669" s="2004" t="s">
        <v>5154</v>
      </c>
      <c r="D5669" s="2003" t="s">
        <v>0</v>
      </c>
      <c r="E5669" s="2005">
        <f t="shared" si="176"/>
        <v>181.15</v>
      </c>
      <c r="F5669" s="2078">
        <f t="shared" si="177"/>
        <v>83730</v>
      </c>
      <c r="G5669" s="1529"/>
      <c r="H5669" s="2005">
        <v>178.07</v>
      </c>
      <c r="I5669" s="2005">
        <v>181.15</v>
      </c>
      <c r="J5669" s="1992"/>
    </row>
    <row r="5670" spans="2:10">
      <c r="B5670" s="1734">
        <v>83736</v>
      </c>
      <c r="C5670" s="1994" t="s">
        <v>1139</v>
      </c>
      <c r="D5670" s="1993" t="s">
        <v>0</v>
      </c>
      <c r="E5670" s="2002">
        <f t="shared" si="176"/>
        <v>168.44</v>
      </c>
      <c r="F5670" s="2078">
        <f t="shared" si="177"/>
        <v>83736</v>
      </c>
      <c r="G5670" s="1529"/>
      <c r="H5670" s="2002">
        <v>164.33</v>
      </c>
      <c r="I5670" s="2002">
        <v>168.44</v>
      </c>
      <c r="J5670" s="1992"/>
    </row>
    <row r="5671" spans="2:10" ht="30">
      <c r="B5671" s="1733">
        <v>91514</v>
      </c>
      <c r="C5671" s="2004" t="s">
        <v>5155</v>
      </c>
      <c r="D5671" s="2003" t="s">
        <v>0</v>
      </c>
      <c r="E5671" s="2005">
        <f t="shared" si="176"/>
        <v>5.15</v>
      </c>
      <c r="F5671" s="2078">
        <f t="shared" si="177"/>
        <v>91514</v>
      </c>
      <c r="G5671" s="1529"/>
      <c r="H5671" s="2005">
        <v>4.62</v>
      </c>
      <c r="I5671" s="2005">
        <v>5.15</v>
      </c>
      <c r="J5671" s="1992"/>
    </row>
    <row r="5672" spans="2:10" ht="30">
      <c r="B5672" s="1734">
        <v>91515</v>
      </c>
      <c r="C5672" s="1994" t="s">
        <v>5156</v>
      </c>
      <c r="D5672" s="1993" t="s">
        <v>0</v>
      </c>
      <c r="E5672" s="2002">
        <f t="shared" si="176"/>
        <v>6.81</v>
      </c>
      <c r="F5672" s="2078">
        <f t="shared" si="177"/>
        <v>91515</v>
      </c>
      <c r="G5672" s="1529"/>
      <c r="H5672" s="2002">
        <v>6.12</v>
      </c>
      <c r="I5672" s="2002">
        <v>6.81</v>
      </c>
      <c r="J5672" s="1992"/>
    </row>
    <row r="5673" spans="2:10" ht="30">
      <c r="B5673" s="1733">
        <v>91516</v>
      </c>
      <c r="C5673" s="2004" t="s">
        <v>5157</v>
      </c>
      <c r="D5673" s="2003" t="s">
        <v>0</v>
      </c>
      <c r="E5673" s="2005">
        <f t="shared" si="176"/>
        <v>9.94</v>
      </c>
      <c r="F5673" s="2078">
        <f t="shared" si="177"/>
        <v>91516</v>
      </c>
      <c r="G5673" s="1529"/>
      <c r="H5673" s="2005">
        <v>8.93</v>
      </c>
      <c r="I5673" s="2005">
        <v>9.94</v>
      </c>
      <c r="J5673" s="1992"/>
    </row>
    <row r="5674" spans="2:10" ht="30">
      <c r="B5674" s="1734">
        <v>91517</v>
      </c>
      <c r="C5674" s="1994" t="s">
        <v>5158</v>
      </c>
      <c r="D5674" s="1993" t="s">
        <v>0</v>
      </c>
      <c r="E5674" s="2002">
        <f t="shared" si="176"/>
        <v>11.07</v>
      </c>
      <c r="F5674" s="2078">
        <f t="shared" si="177"/>
        <v>91517</v>
      </c>
      <c r="G5674" s="1529"/>
      <c r="H5674" s="2002">
        <v>9.94</v>
      </c>
      <c r="I5674" s="2002">
        <v>11.07</v>
      </c>
      <c r="J5674" s="1992"/>
    </row>
    <row r="5675" spans="2:10" ht="30">
      <c r="B5675" s="1733">
        <v>91519</v>
      </c>
      <c r="C5675" s="2004" t="s">
        <v>5159</v>
      </c>
      <c r="D5675" s="2003" t="s">
        <v>0</v>
      </c>
      <c r="E5675" s="2005">
        <f t="shared" si="176"/>
        <v>12.72</v>
      </c>
      <c r="F5675" s="2078">
        <f t="shared" si="177"/>
        <v>91519</v>
      </c>
      <c r="G5675" s="1529"/>
      <c r="H5675" s="2005">
        <v>11.41</v>
      </c>
      <c r="I5675" s="2005">
        <v>12.72</v>
      </c>
      <c r="J5675" s="1992"/>
    </row>
    <row r="5676" spans="2:10">
      <c r="B5676" s="1734">
        <v>91520</v>
      </c>
      <c r="C5676" s="1994" t="s">
        <v>5160</v>
      </c>
      <c r="D5676" s="1993" t="s">
        <v>0</v>
      </c>
      <c r="E5676" s="2002">
        <f t="shared" si="176"/>
        <v>1.86</v>
      </c>
      <c r="F5676" s="2078">
        <f t="shared" si="177"/>
        <v>91520</v>
      </c>
      <c r="G5676" s="1529"/>
      <c r="H5676" s="2002">
        <v>1.68</v>
      </c>
      <c r="I5676" s="2002">
        <v>1.86</v>
      </c>
      <c r="J5676" s="1992"/>
    </row>
    <row r="5677" spans="2:10">
      <c r="B5677" s="1733">
        <v>91522</v>
      </c>
      <c r="C5677" s="2004" t="s">
        <v>1140</v>
      </c>
      <c r="D5677" s="2003" t="s">
        <v>0</v>
      </c>
      <c r="E5677" s="2005">
        <f t="shared" si="176"/>
        <v>2.25</v>
      </c>
      <c r="F5677" s="2078">
        <f t="shared" si="177"/>
        <v>91522</v>
      </c>
      <c r="G5677" s="1529"/>
      <c r="H5677" s="2005">
        <v>2.02</v>
      </c>
      <c r="I5677" s="2005">
        <v>2.25</v>
      </c>
      <c r="J5677" s="1992"/>
    </row>
    <row r="5678" spans="2:10">
      <c r="B5678" s="1734">
        <v>91525</v>
      </c>
      <c r="C5678" s="1994" t="s">
        <v>5161</v>
      </c>
      <c r="D5678" s="1993" t="s">
        <v>0</v>
      </c>
      <c r="E5678" s="2002">
        <f t="shared" si="176"/>
        <v>4.12</v>
      </c>
      <c r="F5678" s="2078">
        <f t="shared" si="177"/>
        <v>91525</v>
      </c>
      <c r="G5678" s="1529"/>
      <c r="H5678" s="2002">
        <v>3.75</v>
      </c>
      <c r="I5678" s="2002">
        <v>4.12</v>
      </c>
      <c r="J5678" s="1992"/>
    </row>
    <row r="5679" spans="2:10">
      <c r="B5679" s="1733">
        <v>73548</v>
      </c>
      <c r="C5679" s="2004" t="s">
        <v>465</v>
      </c>
      <c r="D5679" s="2003" t="s">
        <v>24</v>
      </c>
      <c r="E5679" s="2005">
        <f t="shared" si="176"/>
        <v>503.78</v>
      </c>
      <c r="F5679" s="2078">
        <f t="shared" si="177"/>
        <v>73548</v>
      </c>
      <c r="G5679" s="1529"/>
      <c r="H5679" s="2005">
        <v>491.06</v>
      </c>
      <c r="I5679" s="2005">
        <v>503.78</v>
      </c>
      <c r="J5679" s="1992"/>
    </row>
    <row r="5680" spans="2:10">
      <c r="B5680" s="1734">
        <v>73549</v>
      </c>
      <c r="C5680" s="1994" t="s">
        <v>466</v>
      </c>
      <c r="D5680" s="1993" t="s">
        <v>24</v>
      </c>
      <c r="E5680" s="2002">
        <f t="shared" si="176"/>
        <v>478.45</v>
      </c>
      <c r="F5680" s="2078">
        <f t="shared" si="177"/>
        <v>73549</v>
      </c>
      <c r="G5680" s="1529"/>
      <c r="H5680" s="2002">
        <v>465.57</v>
      </c>
      <c r="I5680" s="2002">
        <v>478.45</v>
      </c>
      <c r="J5680" s="1992"/>
    </row>
    <row r="5681" spans="2:10" ht="30">
      <c r="B5681" s="1733">
        <v>87280</v>
      </c>
      <c r="C5681" s="2004" t="s">
        <v>5162</v>
      </c>
      <c r="D5681" s="2003" t="s">
        <v>24</v>
      </c>
      <c r="E5681" s="2005">
        <f t="shared" si="176"/>
        <v>280.8</v>
      </c>
      <c r="F5681" s="2078">
        <f t="shared" si="177"/>
        <v>87280</v>
      </c>
      <c r="G5681" s="1529"/>
      <c r="H5681" s="2005">
        <v>273.89</v>
      </c>
      <c r="I5681" s="2005">
        <v>280.8</v>
      </c>
      <c r="J5681" s="1992"/>
    </row>
    <row r="5682" spans="2:10" ht="30">
      <c r="B5682" s="1734">
        <v>87281</v>
      </c>
      <c r="C5682" s="1994" t="s">
        <v>5163</v>
      </c>
      <c r="D5682" s="1993" t="s">
        <v>24</v>
      </c>
      <c r="E5682" s="2002">
        <f t="shared" si="176"/>
        <v>279.33</v>
      </c>
      <c r="F5682" s="2078">
        <f t="shared" si="177"/>
        <v>87281</v>
      </c>
      <c r="G5682" s="1529"/>
      <c r="H5682" s="2002">
        <v>273.06</v>
      </c>
      <c r="I5682" s="2002">
        <v>279.33</v>
      </c>
      <c r="J5682" s="1992"/>
    </row>
    <row r="5683" spans="2:10" ht="30">
      <c r="B5683" s="1733">
        <v>87283</v>
      </c>
      <c r="C5683" s="2004" t="s">
        <v>5164</v>
      </c>
      <c r="D5683" s="2003" t="s">
        <v>24</v>
      </c>
      <c r="E5683" s="2005">
        <f t="shared" si="176"/>
        <v>303.33</v>
      </c>
      <c r="F5683" s="2078">
        <f t="shared" si="177"/>
        <v>87283</v>
      </c>
      <c r="G5683" s="1529"/>
      <c r="H5683" s="2005">
        <v>295.77999999999997</v>
      </c>
      <c r="I5683" s="2005">
        <v>303.33</v>
      </c>
      <c r="J5683" s="1992"/>
    </row>
    <row r="5684" spans="2:10" ht="30">
      <c r="B5684" s="1734">
        <v>87284</v>
      </c>
      <c r="C5684" s="1994" t="s">
        <v>5165</v>
      </c>
      <c r="D5684" s="1993" t="s">
        <v>24</v>
      </c>
      <c r="E5684" s="2002">
        <f t="shared" si="176"/>
        <v>288.86</v>
      </c>
      <c r="F5684" s="2078">
        <f t="shared" si="177"/>
        <v>87284</v>
      </c>
      <c r="G5684" s="1529"/>
      <c r="H5684" s="2002">
        <v>283.22000000000003</v>
      </c>
      <c r="I5684" s="2002">
        <v>288.86</v>
      </c>
      <c r="J5684" s="1992"/>
    </row>
    <row r="5685" spans="2:10" ht="30">
      <c r="B5685" s="1733">
        <v>87286</v>
      </c>
      <c r="C5685" s="2004" t="s">
        <v>5166</v>
      </c>
      <c r="D5685" s="2003" t="s">
        <v>24</v>
      </c>
      <c r="E5685" s="2005">
        <f t="shared" si="176"/>
        <v>293.33</v>
      </c>
      <c r="F5685" s="2078">
        <f t="shared" si="177"/>
        <v>87286</v>
      </c>
      <c r="G5685" s="1529"/>
      <c r="H5685" s="2005">
        <v>291.89</v>
      </c>
      <c r="I5685" s="2005">
        <v>293.33</v>
      </c>
      <c r="J5685" s="1992"/>
    </row>
    <row r="5686" spans="2:10" ht="30">
      <c r="B5686" s="1734">
        <v>87287</v>
      </c>
      <c r="C5686" s="1994" t="s">
        <v>5167</v>
      </c>
      <c r="D5686" s="1993" t="s">
        <v>24</v>
      </c>
      <c r="E5686" s="2002">
        <f t="shared" si="176"/>
        <v>352.68</v>
      </c>
      <c r="F5686" s="2078">
        <f t="shared" si="177"/>
        <v>87287</v>
      </c>
      <c r="G5686" s="1529"/>
      <c r="H5686" s="2002">
        <v>345.97</v>
      </c>
      <c r="I5686" s="2002">
        <v>352.68</v>
      </c>
      <c r="J5686" s="1992"/>
    </row>
    <row r="5687" spans="2:10" ht="30">
      <c r="B5687" s="1733">
        <v>87289</v>
      </c>
      <c r="C5687" s="2004" t="s">
        <v>5168</v>
      </c>
      <c r="D5687" s="2003" t="s">
        <v>24</v>
      </c>
      <c r="E5687" s="2005">
        <f t="shared" si="176"/>
        <v>338.06</v>
      </c>
      <c r="F5687" s="2078">
        <f t="shared" si="177"/>
        <v>87289</v>
      </c>
      <c r="G5687" s="1529"/>
      <c r="H5687" s="2005">
        <v>331.21</v>
      </c>
      <c r="I5687" s="2005">
        <v>338.06</v>
      </c>
      <c r="J5687" s="1992"/>
    </row>
    <row r="5688" spans="2:10" ht="30">
      <c r="B5688" s="1734">
        <v>87290</v>
      </c>
      <c r="C5688" s="1994" t="s">
        <v>5169</v>
      </c>
      <c r="D5688" s="1993" t="s">
        <v>24</v>
      </c>
      <c r="E5688" s="2002">
        <f t="shared" si="176"/>
        <v>336.11</v>
      </c>
      <c r="F5688" s="2078">
        <f t="shared" si="177"/>
        <v>87290</v>
      </c>
      <c r="G5688" s="1529"/>
      <c r="H5688" s="2002">
        <v>329.92</v>
      </c>
      <c r="I5688" s="2002">
        <v>336.11</v>
      </c>
      <c r="J5688" s="1992"/>
    </row>
    <row r="5689" spans="2:10" ht="30">
      <c r="B5689" s="1733">
        <v>87292</v>
      </c>
      <c r="C5689" s="2004" t="s">
        <v>5170</v>
      </c>
      <c r="D5689" s="2003" t="s">
        <v>24</v>
      </c>
      <c r="E5689" s="2005">
        <f t="shared" si="176"/>
        <v>351.57</v>
      </c>
      <c r="F5689" s="2078">
        <f t="shared" si="177"/>
        <v>87292</v>
      </c>
      <c r="G5689" s="1529"/>
      <c r="H5689" s="2005">
        <v>344.73</v>
      </c>
      <c r="I5689" s="2005">
        <v>351.57</v>
      </c>
      <c r="J5689" s="1992"/>
    </row>
    <row r="5690" spans="2:10" ht="30">
      <c r="B5690" s="1734">
        <v>87294</v>
      </c>
      <c r="C5690" s="1994" t="s">
        <v>5171</v>
      </c>
      <c r="D5690" s="1993" t="s">
        <v>24</v>
      </c>
      <c r="E5690" s="2002">
        <f t="shared" si="176"/>
        <v>335.48</v>
      </c>
      <c r="F5690" s="2078">
        <f t="shared" si="177"/>
        <v>87294</v>
      </c>
      <c r="G5690" s="1529"/>
      <c r="H5690" s="2002">
        <v>328.75</v>
      </c>
      <c r="I5690" s="2002">
        <v>335.48</v>
      </c>
      <c r="J5690" s="1992"/>
    </row>
    <row r="5691" spans="2:10" ht="30">
      <c r="B5691" s="1733">
        <v>87295</v>
      </c>
      <c r="C5691" s="2004" t="s">
        <v>5172</v>
      </c>
      <c r="D5691" s="2003" t="s">
        <v>24</v>
      </c>
      <c r="E5691" s="2005">
        <f t="shared" si="176"/>
        <v>337.84</v>
      </c>
      <c r="F5691" s="2078">
        <f t="shared" si="177"/>
        <v>87295</v>
      </c>
      <c r="G5691" s="1529"/>
      <c r="H5691" s="2005">
        <v>329.9</v>
      </c>
      <c r="I5691" s="2005">
        <v>337.84</v>
      </c>
      <c r="J5691" s="1992"/>
    </row>
    <row r="5692" spans="2:10" ht="30">
      <c r="B5692" s="1734">
        <v>87296</v>
      </c>
      <c r="C5692" s="1994" t="s">
        <v>5173</v>
      </c>
      <c r="D5692" s="1993" t="s">
        <v>24</v>
      </c>
      <c r="E5692" s="2002">
        <f t="shared" si="176"/>
        <v>323.47000000000003</v>
      </c>
      <c r="F5692" s="2078">
        <f t="shared" si="177"/>
        <v>87296</v>
      </c>
      <c r="G5692" s="1529"/>
      <c r="H5692" s="2002">
        <v>317.51</v>
      </c>
      <c r="I5692" s="2002">
        <v>323.47000000000003</v>
      </c>
      <c r="J5692" s="1992"/>
    </row>
    <row r="5693" spans="2:10">
      <c r="B5693" s="1733">
        <v>87298</v>
      </c>
      <c r="C5693" s="2004" t="s">
        <v>5174</v>
      </c>
      <c r="D5693" s="2003" t="s">
        <v>24</v>
      </c>
      <c r="E5693" s="2005">
        <f t="shared" si="176"/>
        <v>438.94</v>
      </c>
      <c r="F5693" s="2078">
        <f t="shared" si="177"/>
        <v>87298</v>
      </c>
      <c r="G5693" s="1529"/>
      <c r="H5693" s="2005">
        <v>431.61</v>
      </c>
      <c r="I5693" s="2005">
        <v>438.94</v>
      </c>
      <c r="J5693" s="1992"/>
    </row>
    <row r="5694" spans="2:10">
      <c r="B5694" s="1734">
        <v>87299</v>
      </c>
      <c r="C5694" s="1994" t="s">
        <v>5175</v>
      </c>
      <c r="D5694" s="1993" t="s">
        <v>24</v>
      </c>
      <c r="E5694" s="2002">
        <f t="shared" si="176"/>
        <v>428.79</v>
      </c>
      <c r="F5694" s="2078">
        <f t="shared" si="177"/>
        <v>87299</v>
      </c>
      <c r="G5694" s="1529"/>
      <c r="H5694" s="2002">
        <v>422.83</v>
      </c>
      <c r="I5694" s="2002">
        <v>428.79</v>
      </c>
      <c r="J5694" s="1992"/>
    </row>
    <row r="5695" spans="2:10">
      <c r="B5695" s="1733">
        <v>87301</v>
      </c>
      <c r="C5695" s="2004" t="s">
        <v>5176</v>
      </c>
      <c r="D5695" s="2003" t="s">
        <v>24</v>
      </c>
      <c r="E5695" s="2005">
        <f t="shared" si="176"/>
        <v>388.23</v>
      </c>
      <c r="F5695" s="2078">
        <f t="shared" si="177"/>
        <v>87301</v>
      </c>
      <c r="G5695" s="1529"/>
      <c r="H5695" s="2005">
        <v>381</v>
      </c>
      <c r="I5695" s="2005">
        <v>388.23</v>
      </c>
      <c r="J5695" s="1992"/>
    </row>
    <row r="5696" spans="2:10">
      <c r="B5696" s="1734">
        <v>87302</v>
      </c>
      <c r="C5696" s="1994" t="s">
        <v>5177</v>
      </c>
      <c r="D5696" s="1993" t="s">
        <v>24</v>
      </c>
      <c r="E5696" s="2002">
        <f t="shared" si="176"/>
        <v>380.31</v>
      </c>
      <c r="F5696" s="2078">
        <f t="shared" si="177"/>
        <v>87302</v>
      </c>
      <c r="G5696" s="1529"/>
      <c r="H5696" s="2002">
        <v>374.2</v>
      </c>
      <c r="I5696" s="2002">
        <v>380.31</v>
      </c>
      <c r="J5696" s="1992"/>
    </row>
    <row r="5697" spans="2:10">
      <c r="B5697" s="1733">
        <v>87304</v>
      </c>
      <c r="C5697" s="2004" t="s">
        <v>5178</v>
      </c>
      <c r="D5697" s="2003" t="s">
        <v>24</v>
      </c>
      <c r="E5697" s="2005">
        <f t="shared" si="176"/>
        <v>357.92</v>
      </c>
      <c r="F5697" s="2078">
        <f t="shared" si="177"/>
        <v>87304</v>
      </c>
      <c r="G5697" s="1529"/>
      <c r="H5697" s="2005">
        <v>350.32</v>
      </c>
      <c r="I5697" s="2005">
        <v>357.92</v>
      </c>
      <c r="J5697" s="1992"/>
    </row>
    <row r="5698" spans="2:10">
      <c r="B5698" s="1734">
        <v>87305</v>
      </c>
      <c r="C5698" s="1994" t="s">
        <v>5179</v>
      </c>
      <c r="D5698" s="1993" t="s">
        <v>24</v>
      </c>
      <c r="E5698" s="2002">
        <f t="shared" si="176"/>
        <v>349.87</v>
      </c>
      <c r="F5698" s="2078">
        <f t="shared" si="177"/>
        <v>87305</v>
      </c>
      <c r="G5698" s="1529"/>
      <c r="H5698" s="2002">
        <v>343.56</v>
      </c>
      <c r="I5698" s="2002">
        <v>349.87</v>
      </c>
      <c r="J5698" s="1992"/>
    </row>
    <row r="5699" spans="2:10">
      <c r="B5699" s="1733">
        <v>87307</v>
      </c>
      <c r="C5699" s="2004" t="s">
        <v>5180</v>
      </c>
      <c r="D5699" s="2003" t="s">
        <v>24</v>
      </c>
      <c r="E5699" s="2005">
        <f t="shared" ref="E5699:E5762" si="178">IF($K$2=$H$1,H5699,I5699)</f>
        <v>331.6</v>
      </c>
      <c r="F5699" s="2078">
        <f t="shared" ref="F5699:F5762" si="179">IF(LEN($B5699)=7,CONCATENATE(MID($B5699,1,6),"00",RIGHT($B5699,1)),IF(LEN($B5699)=8,CONCATENATE(MID($B5699,1,6),"0",RIGHT($B5699,2)),$B5699))</f>
        <v>87307</v>
      </c>
      <c r="G5699" s="1529"/>
      <c r="H5699" s="2005">
        <v>324.39999999999998</v>
      </c>
      <c r="I5699" s="2005">
        <v>331.6</v>
      </c>
      <c r="J5699" s="1992"/>
    </row>
    <row r="5700" spans="2:10">
      <c r="B5700" s="1734">
        <v>87308</v>
      </c>
      <c r="C5700" s="1994" t="s">
        <v>5181</v>
      </c>
      <c r="D5700" s="1993" t="s">
        <v>24</v>
      </c>
      <c r="E5700" s="2002">
        <f t="shared" si="178"/>
        <v>324.89999999999998</v>
      </c>
      <c r="F5700" s="2078">
        <f t="shared" si="179"/>
        <v>87308</v>
      </c>
      <c r="G5700" s="1529"/>
      <c r="H5700" s="2002">
        <v>318.63</v>
      </c>
      <c r="I5700" s="2002">
        <v>324.89999999999998</v>
      </c>
      <c r="J5700" s="1992"/>
    </row>
    <row r="5701" spans="2:10" ht="30">
      <c r="B5701" s="1733">
        <v>87310</v>
      </c>
      <c r="C5701" s="2004" t="s">
        <v>5182</v>
      </c>
      <c r="D5701" s="2003" t="s">
        <v>24</v>
      </c>
      <c r="E5701" s="2005">
        <f t="shared" si="178"/>
        <v>270.68</v>
      </c>
      <c r="F5701" s="2078">
        <f t="shared" si="179"/>
        <v>87310</v>
      </c>
      <c r="G5701" s="1529"/>
      <c r="H5701" s="2005">
        <v>264.60000000000002</v>
      </c>
      <c r="I5701" s="2005">
        <v>270.68</v>
      </c>
      <c r="J5701" s="1992"/>
    </row>
    <row r="5702" spans="2:10" ht="30">
      <c r="B5702" s="1734">
        <v>87311</v>
      </c>
      <c r="C5702" s="1994" t="s">
        <v>5183</v>
      </c>
      <c r="D5702" s="1993" t="s">
        <v>24</v>
      </c>
      <c r="E5702" s="2002">
        <f t="shared" si="178"/>
        <v>266.37</v>
      </c>
      <c r="F5702" s="2078">
        <f t="shared" si="179"/>
        <v>87311</v>
      </c>
      <c r="G5702" s="1529"/>
      <c r="H5702" s="2002">
        <v>260.97000000000003</v>
      </c>
      <c r="I5702" s="2002">
        <v>266.37</v>
      </c>
      <c r="J5702" s="1992"/>
    </row>
    <row r="5703" spans="2:10" ht="30">
      <c r="B5703" s="1733">
        <v>87313</v>
      </c>
      <c r="C5703" s="2004" t="s">
        <v>5184</v>
      </c>
      <c r="D5703" s="2003" t="s">
        <v>24</v>
      </c>
      <c r="E5703" s="2005">
        <f t="shared" si="178"/>
        <v>331.69</v>
      </c>
      <c r="F5703" s="2078">
        <f t="shared" si="179"/>
        <v>87313</v>
      </c>
      <c r="G5703" s="1529"/>
      <c r="H5703" s="2005">
        <v>325.52999999999997</v>
      </c>
      <c r="I5703" s="2005">
        <v>331.69</v>
      </c>
      <c r="J5703" s="1992"/>
    </row>
    <row r="5704" spans="2:10" ht="30">
      <c r="B5704" s="1734">
        <v>87314</v>
      </c>
      <c r="C5704" s="1994" t="s">
        <v>5185</v>
      </c>
      <c r="D5704" s="1993" t="s">
        <v>24</v>
      </c>
      <c r="E5704" s="2002">
        <f t="shared" si="178"/>
        <v>328.36</v>
      </c>
      <c r="F5704" s="2078">
        <f t="shared" si="179"/>
        <v>87314</v>
      </c>
      <c r="G5704" s="1529"/>
      <c r="H5704" s="2002">
        <v>322.91000000000003</v>
      </c>
      <c r="I5704" s="2002">
        <v>328.36</v>
      </c>
      <c r="J5704" s="1992"/>
    </row>
    <row r="5705" spans="2:10" ht="30">
      <c r="B5705" s="1733">
        <v>87316</v>
      </c>
      <c r="C5705" s="2004" t="s">
        <v>5186</v>
      </c>
      <c r="D5705" s="2003" t="s">
        <v>24</v>
      </c>
      <c r="E5705" s="2005">
        <f t="shared" si="178"/>
        <v>299.14</v>
      </c>
      <c r="F5705" s="2078">
        <f t="shared" si="179"/>
        <v>87316</v>
      </c>
      <c r="G5705" s="1529"/>
      <c r="H5705" s="2005">
        <v>292.56</v>
      </c>
      <c r="I5705" s="2005">
        <v>299.14</v>
      </c>
      <c r="J5705" s="1992"/>
    </row>
    <row r="5706" spans="2:10" ht="30">
      <c r="B5706" s="1734">
        <v>87317</v>
      </c>
      <c r="C5706" s="1994" t="s">
        <v>5187</v>
      </c>
      <c r="D5706" s="1993" t="s">
        <v>24</v>
      </c>
      <c r="E5706" s="2002">
        <f t="shared" si="178"/>
        <v>291.79000000000002</v>
      </c>
      <c r="F5706" s="2078">
        <f t="shared" si="179"/>
        <v>87317</v>
      </c>
      <c r="G5706" s="1529"/>
      <c r="H5706" s="2002">
        <v>286.36</v>
      </c>
      <c r="I5706" s="2002">
        <v>291.79000000000002</v>
      </c>
      <c r="J5706" s="1992"/>
    </row>
    <row r="5707" spans="2:10" ht="30">
      <c r="B5707" s="1733">
        <v>87319</v>
      </c>
      <c r="C5707" s="2004" t="s">
        <v>5188</v>
      </c>
      <c r="D5707" s="2003" t="s">
        <v>24</v>
      </c>
      <c r="E5707" s="2005">
        <f t="shared" si="178"/>
        <v>2272.0700000000002</v>
      </c>
      <c r="F5707" s="2078">
        <f t="shared" si="179"/>
        <v>87319</v>
      </c>
      <c r="G5707" s="1529"/>
      <c r="H5707" s="2005">
        <v>2265.94</v>
      </c>
      <c r="I5707" s="2005">
        <v>2272.0700000000002</v>
      </c>
      <c r="J5707" s="1992"/>
    </row>
    <row r="5708" spans="2:10" ht="30">
      <c r="B5708" s="1734">
        <v>87320</v>
      </c>
      <c r="C5708" s="1994" t="s">
        <v>5189</v>
      </c>
      <c r="D5708" s="1993" t="s">
        <v>24</v>
      </c>
      <c r="E5708" s="2002">
        <f t="shared" si="178"/>
        <v>2276.7399999999998</v>
      </c>
      <c r="F5708" s="2078">
        <f t="shared" si="179"/>
        <v>87320</v>
      </c>
      <c r="G5708" s="1529"/>
      <c r="H5708" s="2002">
        <v>2271.33</v>
      </c>
      <c r="I5708" s="2002">
        <v>2276.7399999999998</v>
      </c>
      <c r="J5708" s="1992"/>
    </row>
    <row r="5709" spans="2:10" ht="30">
      <c r="B5709" s="1733">
        <v>87322</v>
      </c>
      <c r="C5709" s="2004" t="s">
        <v>5190</v>
      </c>
      <c r="D5709" s="2003" t="s">
        <v>24</v>
      </c>
      <c r="E5709" s="2005">
        <f t="shared" si="178"/>
        <v>2338.7199999999998</v>
      </c>
      <c r="F5709" s="2078">
        <f t="shared" si="179"/>
        <v>87322</v>
      </c>
      <c r="G5709" s="1529"/>
      <c r="H5709" s="2005">
        <v>2332.48</v>
      </c>
      <c r="I5709" s="2005">
        <v>2338.7199999999998</v>
      </c>
      <c r="J5709" s="1992"/>
    </row>
    <row r="5710" spans="2:10" ht="30">
      <c r="B5710" s="1734">
        <v>87323</v>
      </c>
      <c r="C5710" s="1994" t="s">
        <v>5191</v>
      </c>
      <c r="D5710" s="1993" t="s">
        <v>24</v>
      </c>
      <c r="E5710" s="2002">
        <f t="shared" si="178"/>
        <v>2327.9899999999998</v>
      </c>
      <c r="F5710" s="2078">
        <f t="shared" si="179"/>
        <v>87323</v>
      </c>
      <c r="G5710" s="1529"/>
      <c r="H5710" s="2002">
        <v>2322.54</v>
      </c>
      <c r="I5710" s="2002">
        <v>2327.9899999999998</v>
      </c>
      <c r="J5710" s="1992"/>
    </row>
    <row r="5711" spans="2:10" ht="30">
      <c r="B5711" s="1733">
        <v>87325</v>
      </c>
      <c r="C5711" s="2004" t="s">
        <v>5192</v>
      </c>
      <c r="D5711" s="2003" t="s">
        <v>24</v>
      </c>
      <c r="E5711" s="2005">
        <f t="shared" si="178"/>
        <v>2296.7199999999998</v>
      </c>
      <c r="F5711" s="2078">
        <f t="shared" si="179"/>
        <v>87325</v>
      </c>
      <c r="G5711" s="1529"/>
      <c r="H5711" s="2005">
        <v>2289.85</v>
      </c>
      <c r="I5711" s="2005">
        <v>2296.7199999999998</v>
      </c>
      <c r="J5711" s="1992"/>
    </row>
    <row r="5712" spans="2:10" ht="30">
      <c r="B5712" s="1734">
        <v>87326</v>
      </c>
      <c r="C5712" s="1994" t="s">
        <v>5193</v>
      </c>
      <c r="D5712" s="1993" t="s">
        <v>24</v>
      </c>
      <c r="E5712" s="2002">
        <f t="shared" si="178"/>
        <v>2294.4899999999998</v>
      </c>
      <c r="F5712" s="2078">
        <f t="shared" si="179"/>
        <v>87326</v>
      </c>
      <c r="G5712" s="1529"/>
      <c r="H5712" s="2002">
        <v>2288.66</v>
      </c>
      <c r="I5712" s="2002">
        <v>2294.4899999999998</v>
      </c>
      <c r="J5712" s="1992"/>
    </row>
    <row r="5713" spans="2:10" ht="30">
      <c r="B5713" s="1733">
        <v>87327</v>
      </c>
      <c r="C5713" s="2004" t="s">
        <v>5194</v>
      </c>
      <c r="D5713" s="2003" t="s">
        <v>24</v>
      </c>
      <c r="E5713" s="2005">
        <f t="shared" si="178"/>
        <v>296.45</v>
      </c>
      <c r="F5713" s="2078">
        <f t="shared" si="179"/>
        <v>87327</v>
      </c>
      <c r="G5713" s="1529"/>
      <c r="H5713" s="2005">
        <v>288.04000000000002</v>
      </c>
      <c r="I5713" s="2005">
        <v>296.45</v>
      </c>
      <c r="J5713" s="1992"/>
    </row>
    <row r="5714" spans="2:10" ht="30">
      <c r="B5714" s="1734">
        <v>87328</v>
      </c>
      <c r="C5714" s="1994" t="s">
        <v>5195</v>
      </c>
      <c r="D5714" s="1993" t="s">
        <v>24</v>
      </c>
      <c r="E5714" s="2002">
        <f t="shared" si="178"/>
        <v>266.49</v>
      </c>
      <c r="F5714" s="2078">
        <f t="shared" si="179"/>
        <v>87328</v>
      </c>
      <c r="G5714" s="1529"/>
      <c r="H5714" s="2002">
        <v>260.94</v>
      </c>
      <c r="I5714" s="2002">
        <v>266.49</v>
      </c>
      <c r="J5714" s="1992"/>
    </row>
    <row r="5715" spans="2:10" ht="30">
      <c r="B5715" s="1733">
        <v>87329</v>
      </c>
      <c r="C5715" s="2004" t="s">
        <v>5196</v>
      </c>
      <c r="D5715" s="2003" t="s">
        <v>24</v>
      </c>
      <c r="E5715" s="2005">
        <f t="shared" si="178"/>
        <v>320.08999999999997</v>
      </c>
      <c r="F5715" s="2078">
        <f t="shared" si="179"/>
        <v>87329</v>
      </c>
      <c r="G5715" s="1529"/>
      <c r="H5715" s="2005">
        <v>310.95</v>
      </c>
      <c r="I5715" s="2005">
        <v>320.08999999999997</v>
      </c>
      <c r="J5715" s="1992"/>
    </row>
    <row r="5716" spans="2:10" ht="30">
      <c r="B5716" s="1734">
        <v>87330</v>
      </c>
      <c r="C5716" s="1994" t="s">
        <v>5197</v>
      </c>
      <c r="D5716" s="1993" t="s">
        <v>24</v>
      </c>
      <c r="E5716" s="2002">
        <f t="shared" si="178"/>
        <v>287.74</v>
      </c>
      <c r="F5716" s="2078">
        <f t="shared" si="179"/>
        <v>87330</v>
      </c>
      <c r="G5716" s="1529"/>
      <c r="H5716" s="2002">
        <v>281.63</v>
      </c>
      <c r="I5716" s="2002">
        <v>287.74</v>
      </c>
      <c r="J5716" s="1992"/>
    </row>
    <row r="5717" spans="2:10" ht="30">
      <c r="B5717" s="1733">
        <v>87331</v>
      </c>
      <c r="C5717" s="2004" t="s">
        <v>5198</v>
      </c>
      <c r="D5717" s="2003" t="s">
        <v>24</v>
      </c>
      <c r="E5717" s="2005">
        <f t="shared" si="178"/>
        <v>368.79</v>
      </c>
      <c r="F5717" s="2078">
        <f t="shared" si="179"/>
        <v>87331</v>
      </c>
      <c r="G5717" s="1529"/>
      <c r="H5717" s="2005">
        <v>359.92</v>
      </c>
      <c r="I5717" s="2005">
        <v>368.79</v>
      </c>
      <c r="J5717" s="1992"/>
    </row>
    <row r="5718" spans="2:10" ht="30">
      <c r="B5718" s="1734">
        <v>87332</v>
      </c>
      <c r="C5718" s="1994" t="s">
        <v>5199</v>
      </c>
      <c r="D5718" s="1993" t="s">
        <v>24</v>
      </c>
      <c r="E5718" s="2002">
        <f t="shared" si="178"/>
        <v>336.76</v>
      </c>
      <c r="F5718" s="2078">
        <f t="shared" si="179"/>
        <v>87332</v>
      </c>
      <c r="G5718" s="1529"/>
      <c r="H5718" s="2002">
        <v>330.9</v>
      </c>
      <c r="I5718" s="2002">
        <v>336.76</v>
      </c>
      <c r="J5718" s="1992"/>
    </row>
    <row r="5719" spans="2:10" ht="30">
      <c r="B5719" s="1733">
        <v>87333</v>
      </c>
      <c r="C5719" s="2004" t="s">
        <v>5200</v>
      </c>
      <c r="D5719" s="2003" t="s">
        <v>24</v>
      </c>
      <c r="E5719" s="2005">
        <f t="shared" si="178"/>
        <v>342.79</v>
      </c>
      <c r="F5719" s="2078">
        <f t="shared" si="179"/>
        <v>87333</v>
      </c>
      <c r="G5719" s="1529"/>
      <c r="H5719" s="2005">
        <v>335.17</v>
      </c>
      <c r="I5719" s="2005">
        <v>342.79</v>
      </c>
      <c r="J5719" s="1992"/>
    </row>
    <row r="5720" spans="2:10" ht="30">
      <c r="B5720" s="1734">
        <v>87334</v>
      </c>
      <c r="C5720" s="1994" t="s">
        <v>5201</v>
      </c>
      <c r="D5720" s="1993" t="s">
        <v>24</v>
      </c>
      <c r="E5720" s="2002">
        <f t="shared" si="178"/>
        <v>319.68</v>
      </c>
      <c r="F5720" s="2078">
        <f t="shared" si="179"/>
        <v>87334</v>
      </c>
      <c r="G5720" s="1529"/>
      <c r="H5720" s="2002">
        <v>314.3</v>
      </c>
      <c r="I5720" s="2002">
        <v>319.68</v>
      </c>
      <c r="J5720" s="1992"/>
    </row>
    <row r="5721" spans="2:10" ht="30">
      <c r="B5721" s="1733">
        <v>87335</v>
      </c>
      <c r="C5721" s="2004" t="s">
        <v>5202</v>
      </c>
      <c r="D5721" s="2003" t="s">
        <v>24</v>
      </c>
      <c r="E5721" s="2005">
        <f t="shared" si="178"/>
        <v>347.89</v>
      </c>
      <c r="F5721" s="2078">
        <f t="shared" si="179"/>
        <v>87335</v>
      </c>
      <c r="G5721" s="1529"/>
      <c r="H5721" s="2005">
        <v>340.86</v>
      </c>
      <c r="I5721" s="2005">
        <v>347.89</v>
      </c>
      <c r="J5721" s="1992"/>
    </row>
    <row r="5722" spans="2:10" ht="30">
      <c r="B5722" s="1734">
        <v>87336</v>
      </c>
      <c r="C5722" s="1994" t="s">
        <v>5203</v>
      </c>
      <c r="D5722" s="1993" t="s">
        <v>24</v>
      </c>
      <c r="E5722" s="2002">
        <f t="shared" si="178"/>
        <v>331.24</v>
      </c>
      <c r="F5722" s="2078">
        <f t="shared" si="179"/>
        <v>87336</v>
      </c>
      <c r="G5722" s="1529"/>
      <c r="H5722" s="2002">
        <v>325.97000000000003</v>
      </c>
      <c r="I5722" s="2002">
        <v>331.24</v>
      </c>
      <c r="J5722" s="1992"/>
    </row>
    <row r="5723" spans="2:10" ht="30">
      <c r="B5723" s="1733">
        <v>87337</v>
      </c>
      <c r="C5723" s="2004" t="s">
        <v>5204</v>
      </c>
      <c r="D5723" s="2003" t="s">
        <v>24</v>
      </c>
      <c r="E5723" s="2005">
        <f t="shared" si="178"/>
        <v>330.92</v>
      </c>
      <c r="F5723" s="2078">
        <f t="shared" si="179"/>
        <v>87337</v>
      </c>
      <c r="G5723" s="1529"/>
      <c r="H5723" s="2005">
        <v>324.02</v>
      </c>
      <c r="I5723" s="2005">
        <v>330.92</v>
      </c>
      <c r="J5723" s="1992"/>
    </row>
    <row r="5724" spans="2:10" ht="30">
      <c r="B5724" s="1734">
        <v>87338</v>
      </c>
      <c r="C5724" s="1994" t="s">
        <v>5205</v>
      </c>
      <c r="D5724" s="1993" t="s">
        <v>24</v>
      </c>
      <c r="E5724" s="2002">
        <f t="shared" si="178"/>
        <v>319.52999999999997</v>
      </c>
      <c r="F5724" s="2078">
        <f t="shared" si="179"/>
        <v>87338</v>
      </c>
      <c r="G5724" s="1529"/>
      <c r="H5724" s="2002">
        <v>313.23</v>
      </c>
      <c r="I5724" s="2002">
        <v>319.52999999999997</v>
      </c>
      <c r="J5724" s="1992"/>
    </row>
    <row r="5725" spans="2:10" ht="30">
      <c r="B5725" s="1733">
        <v>87339</v>
      </c>
      <c r="C5725" s="2004" t="s">
        <v>5206</v>
      </c>
      <c r="D5725" s="2003" t="s">
        <v>24</v>
      </c>
      <c r="E5725" s="2005">
        <f t="shared" si="178"/>
        <v>503.54</v>
      </c>
      <c r="F5725" s="2078">
        <f t="shared" si="179"/>
        <v>87339</v>
      </c>
      <c r="G5725" s="1529"/>
      <c r="H5725" s="2005">
        <v>489.24</v>
      </c>
      <c r="I5725" s="2005">
        <v>503.54</v>
      </c>
      <c r="J5725" s="1992"/>
    </row>
    <row r="5726" spans="2:10" ht="30">
      <c r="B5726" s="1734">
        <v>87340</v>
      </c>
      <c r="C5726" s="1994" t="s">
        <v>5207</v>
      </c>
      <c r="D5726" s="1993" t="s">
        <v>24</v>
      </c>
      <c r="E5726" s="2002">
        <f t="shared" si="178"/>
        <v>428.31</v>
      </c>
      <c r="F5726" s="2078">
        <f t="shared" si="179"/>
        <v>87340</v>
      </c>
      <c r="G5726" s="1529"/>
      <c r="H5726" s="2002">
        <v>421.38</v>
      </c>
      <c r="I5726" s="2002">
        <v>428.31</v>
      </c>
      <c r="J5726" s="1992"/>
    </row>
    <row r="5727" spans="2:10" ht="30">
      <c r="B5727" s="1733">
        <v>87341</v>
      </c>
      <c r="C5727" s="2004" t="s">
        <v>5208</v>
      </c>
      <c r="D5727" s="2003" t="s">
        <v>24</v>
      </c>
      <c r="E5727" s="2005">
        <f t="shared" si="178"/>
        <v>415.65</v>
      </c>
      <c r="F5727" s="2078">
        <f t="shared" si="179"/>
        <v>87341</v>
      </c>
      <c r="G5727" s="1529"/>
      <c r="H5727" s="2005">
        <v>410.03</v>
      </c>
      <c r="I5727" s="2005">
        <v>415.65</v>
      </c>
      <c r="J5727" s="1992"/>
    </row>
    <row r="5728" spans="2:10" ht="30">
      <c r="B5728" s="1734">
        <v>87342</v>
      </c>
      <c r="C5728" s="1994" t="s">
        <v>5209</v>
      </c>
      <c r="D5728" s="1993" t="s">
        <v>24</v>
      </c>
      <c r="E5728" s="2002">
        <f t="shared" si="178"/>
        <v>434.19</v>
      </c>
      <c r="F5728" s="2078">
        <f t="shared" si="179"/>
        <v>87342</v>
      </c>
      <c r="G5728" s="1529"/>
      <c r="H5728" s="2002">
        <v>421.95</v>
      </c>
      <c r="I5728" s="2002">
        <v>434.19</v>
      </c>
      <c r="J5728" s="1992"/>
    </row>
    <row r="5729" spans="2:10" ht="30">
      <c r="B5729" s="1733">
        <v>87343</v>
      </c>
      <c r="C5729" s="2004" t="s">
        <v>5210</v>
      </c>
      <c r="D5729" s="2003" t="s">
        <v>24</v>
      </c>
      <c r="E5729" s="2005">
        <f t="shared" si="178"/>
        <v>385.62</v>
      </c>
      <c r="F5729" s="2078">
        <f t="shared" si="179"/>
        <v>87343</v>
      </c>
      <c r="G5729" s="1529"/>
      <c r="H5729" s="2005">
        <v>378.1</v>
      </c>
      <c r="I5729" s="2005">
        <v>385.62</v>
      </c>
      <c r="J5729" s="1992"/>
    </row>
    <row r="5730" spans="2:10" ht="30">
      <c r="B5730" s="1734">
        <v>87344</v>
      </c>
      <c r="C5730" s="1994" t="s">
        <v>5211</v>
      </c>
      <c r="D5730" s="1993" t="s">
        <v>24</v>
      </c>
      <c r="E5730" s="2002">
        <f t="shared" si="178"/>
        <v>367.22</v>
      </c>
      <c r="F5730" s="2078">
        <f t="shared" si="179"/>
        <v>87344</v>
      </c>
      <c r="G5730" s="1529"/>
      <c r="H5730" s="2002">
        <v>361.62</v>
      </c>
      <c r="I5730" s="2002">
        <v>367.22</v>
      </c>
      <c r="J5730" s="1992"/>
    </row>
    <row r="5731" spans="2:10" ht="30">
      <c r="B5731" s="1733">
        <v>87345</v>
      </c>
      <c r="C5731" s="2004" t="s">
        <v>5212</v>
      </c>
      <c r="D5731" s="2003" t="s">
        <v>24</v>
      </c>
      <c r="E5731" s="2005">
        <f t="shared" si="178"/>
        <v>380.67</v>
      </c>
      <c r="F5731" s="2078">
        <f t="shared" si="179"/>
        <v>87345</v>
      </c>
      <c r="G5731" s="1529"/>
      <c r="H5731" s="2005">
        <v>370.43</v>
      </c>
      <c r="I5731" s="2005">
        <v>380.67</v>
      </c>
      <c r="J5731" s="1992"/>
    </row>
    <row r="5732" spans="2:10" ht="30">
      <c r="B5732" s="1734">
        <v>87346</v>
      </c>
      <c r="C5732" s="1994" t="s">
        <v>5213</v>
      </c>
      <c r="D5732" s="1993" t="s">
        <v>24</v>
      </c>
      <c r="E5732" s="2002">
        <f t="shared" si="178"/>
        <v>347.51</v>
      </c>
      <c r="F5732" s="2078">
        <f t="shared" si="179"/>
        <v>87346</v>
      </c>
      <c r="G5732" s="1529"/>
      <c r="H5732" s="2002">
        <v>340.61</v>
      </c>
      <c r="I5732" s="2002">
        <v>347.51</v>
      </c>
      <c r="J5732" s="1992"/>
    </row>
    <row r="5733" spans="2:10" ht="30">
      <c r="B5733" s="1733">
        <v>87347</v>
      </c>
      <c r="C5733" s="2004" t="s">
        <v>5214</v>
      </c>
      <c r="D5733" s="2003" t="s">
        <v>24</v>
      </c>
      <c r="E5733" s="2005">
        <f t="shared" si="178"/>
        <v>337.91</v>
      </c>
      <c r="F5733" s="2078">
        <f t="shared" si="179"/>
        <v>87347</v>
      </c>
      <c r="G5733" s="1529"/>
      <c r="H5733" s="2005">
        <v>332.03</v>
      </c>
      <c r="I5733" s="2005">
        <v>337.91</v>
      </c>
      <c r="J5733" s="1992"/>
    </row>
    <row r="5734" spans="2:10" ht="30">
      <c r="B5734" s="1734">
        <v>87348</v>
      </c>
      <c r="C5734" s="1994" t="s">
        <v>5215</v>
      </c>
      <c r="D5734" s="1993" t="s">
        <v>24</v>
      </c>
      <c r="E5734" s="2002">
        <f t="shared" si="178"/>
        <v>352.88</v>
      </c>
      <c r="F5734" s="2078">
        <f t="shared" si="179"/>
        <v>87348</v>
      </c>
      <c r="G5734" s="1529"/>
      <c r="H5734" s="2002">
        <v>343.15</v>
      </c>
      <c r="I5734" s="2002">
        <v>352.88</v>
      </c>
      <c r="J5734" s="1992"/>
    </row>
    <row r="5735" spans="2:10" ht="30">
      <c r="B5735" s="1733">
        <v>87349</v>
      </c>
      <c r="C5735" s="2004" t="s">
        <v>5216</v>
      </c>
      <c r="D5735" s="2003" t="s">
        <v>24</v>
      </c>
      <c r="E5735" s="2005">
        <f t="shared" si="178"/>
        <v>311.63</v>
      </c>
      <c r="F5735" s="2078">
        <f t="shared" si="179"/>
        <v>87349</v>
      </c>
      <c r="G5735" s="1529"/>
      <c r="H5735" s="2005">
        <v>306.08</v>
      </c>
      <c r="I5735" s="2005">
        <v>311.63</v>
      </c>
      <c r="J5735" s="1992"/>
    </row>
    <row r="5736" spans="2:10" ht="30">
      <c r="B5736" s="1734">
        <v>87350</v>
      </c>
      <c r="C5736" s="1994" t="s">
        <v>5217</v>
      </c>
      <c r="D5736" s="1993" t="s">
        <v>24</v>
      </c>
      <c r="E5736" s="2002">
        <f t="shared" si="178"/>
        <v>296.12</v>
      </c>
      <c r="F5736" s="2078">
        <f t="shared" si="179"/>
        <v>87350</v>
      </c>
      <c r="G5736" s="1529"/>
      <c r="H5736" s="2002">
        <v>287.41000000000003</v>
      </c>
      <c r="I5736" s="2002">
        <v>296.12</v>
      </c>
      <c r="J5736" s="1992"/>
    </row>
    <row r="5737" spans="2:10" ht="30">
      <c r="B5737" s="1733">
        <v>87351</v>
      </c>
      <c r="C5737" s="2004" t="s">
        <v>5218</v>
      </c>
      <c r="D5737" s="2003" t="s">
        <v>24</v>
      </c>
      <c r="E5737" s="2005">
        <f t="shared" si="178"/>
        <v>265.97000000000003</v>
      </c>
      <c r="F5737" s="2078">
        <f t="shared" si="179"/>
        <v>87351</v>
      </c>
      <c r="G5737" s="1529"/>
      <c r="H5737" s="2005">
        <v>260.08999999999997</v>
      </c>
      <c r="I5737" s="2005">
        <v>265.97000000000003</v>
      </c>
      <c r="J5737" s="1992"/>
    </row>
    <row r="5738" spans="2:10" ht="30">
      <c r="B5738" s="1734">
        <v>87352</v>
      </c>
      <c r="C5738" s="1994" t="s">
        <v>5219</v>
      </c>
      <c r="D5738" s="1993" t="s">
        <v>24</v>
      </c>
      <c r="E5738" s="2002">
        <f t="shared" si="178"/>
        <v>379.27</v>
      </c>
      <c r="F5738" s="2078">
        <f t="shared" si="179"/>
        <v>87352</v>
      </c>
      <c r="G5738" s="1529"/>
      <c r="H5738" s="2002">
        <v>368.15</v>
      </c>
      <c r="I5738" s="2002">
        <v>379.27</v>
      </c>
      <c r="J5738" s="1992"/>
    </row>
    <row r="5739" spans="2:10" ht="30">
      <c r="B5739" s="1733">
        <v>87353</v>
      </c>
      <c r="C5739" s="2004" t="s">
        <v>5220</v>
      </c>
      <c r="D5739" s="2003" t="s">
        <v>24</v>
      </c>
      <c r="E5739" s="2005">
        <f t="shared" si="178"/>
        <v>335.37</v>
      </c>
      <c r="F5739" s="2078">
        <f t="shared" si="179"/>
        <v>87353</v>
      </c>
      <c r="G5739" s="1529"/>
      <c r="H5739" s="2005">
        <v>328.53</v>
      </c>
      <c r="I5739" s="2005">
        <v>335.37</v>
      </c>
      <c r="J5739" s="1992"/>
    </row>
    <row r="5740" spans="2:10" ht="30">
      <c r="B5740" s="1734">
        <v>87354</v>
      </c>
      <c r="C5740" s="1994" t="s">
        <v>5221</v>
      </c>
      <c r="D5740" s="1993" t="s">
        <v>24</v>
      </c>
      <c r="E5740" s="2002">
        <f t="shared" si="178"/>
        <v>316.44</v>
      </c>
      <c r="F5740" s="2078">
        <f t="shared" si="179"/>
        <v>87354</v>
      </c>
      <c r="G5740" s="1529"/>
      <c r="H5740" s="2002">
        <v>311.52999999999997</v>
      </c>
      <c r="I5740" s="2002">
        <v>316.44</v>
      </c>
      <c r="J5740" s="1992"/>
    </row>
    <row r="5741" spans="2:10" ht="30">
      <c r="B5741" s="1733">
        <v>87355</v>
      </c>
      <c r="C5741" s="2004" t="s">
        <v>5222</v>
      </c>
      <c r="D5741" s="2003" t="s">
        <v>24</v>
      </c>
      <c r="E5741" s="2005">
        <f t="shared" si="178"/>
        <v>326.57</v>
      </c>
      <c r="F5741" s="2078">
        <f t="shared" si="179"/>
        <v>87355</v>
      </c>
      <c r="G5741" s="1529"/>
      <c r="H5741" s="2005">
        <v>317.08999999999997</v>
      </c>
      <c r="I5741" s="2005">
        <v>326.57</v>
      </c>
      <c r="J5741" s="1992"/>
    </row>
    <row r="5742" spans="2:10" ht="30">
      <c r="B5742" s="1734">
        <v>87356</v>
      </c>
      <c r="C5742" s="1994" t="s">
        <v>5223</v>
      </c>
      <c r="D5742" s="1993" t="s">
        <v>24</v>
      </c>
      <c r="E5742" s="2002">
        <f t="shared" si="178"/>
        <v>290.99</v>
      </c>
      <c r="F5742" s="2078">
        <f t="shared" si="179"/>
        <v>87356</v>
      </c>
      <c r="G5742" s="1529"/>
      <c r="H5742" s="2002">
        <v>285.02</v>
      </c>
      <c r="I5742" s="2002">
        <v>290.99</v>
      </c>
      <c r="J5742" s="1992"/>
    </row>
    <row r="5743" spans="2:10" ht="30">
      <c r="B5743" s="1733">
        <v>87357</v>
      </c>
      <c r="C5743" s="2004" t="s">
        <v>5224</v>
      </c>
      <c r="D5743" s="2003" t="s">
        <v>24</v>
      </c>
      <c r="E5743" s="2005">
        <f t="shared" si="178"/>
        <v>284.04000000000002</v>
      </c>
      <c r="F5743" s="2078">
        <f t="shared" si="179"/>
        <v>87357</v>
      </c>
      <c r="G5743" s="1529"/>
      <c r="H5743" s="2005">
        <v>278.79000000000002</v>
      </c>
      <c r="I5743" s="2005">
        <v>284.04000000000002</v>
      </c>
      <c r="J5743" s="1992"/>
    </row>
    <row r="5744" spans="2:10" ht="30">
      <c r="B5744" s="1734">
        <v>87358</v>
      </c>
      <c r="C5744" s="1994" t="s">
        <v>5225</v>
      </c>
      <c r="D5744" s="1993" t="s">
        <v>24</v>
      </c>
      <c r="E5744" s="2002">
        <f t="shared" si="178"/>
        <v>2237.7199999999998</v>
      </c>
      <c r="F5744" s="2078">
        <f t="shared" si="179"/>
        <v>87358</v>
      </c>
      <c r="G5744" s="1529"/>
      <c r="H5744" s="2002">
        <v>2230.4299999999998</v>
      </c>
      <c r="I5744" s="2002">
        <v>2237.7199999999998</v>
      </c>
      <c r="J5744" s="1992"/>
    </row>
    <row r="5745" spans="2:10" ht="30">
      <c r="B5745" s="1733">
        <v>87359</v>
      </c>
      <c r="C5745" s="2004" t="s">
        <v>5226</v>
      </c>
      <c r="D5745" s="2003" t="s">
        <v>24</v>
      </c>
      <c r="E5745" s="2005">
        <f t="shared" si="178"/>
        <v>2226.19</v>
      </c>
      <c r="F5745" s="2078">
        <f t="shared" si="179"/>
        <v>87359</v>
      </c>
      <c r="G5745" s="1529"/>
      <c r="H5745" s="2005">
        <v>2221.09</v>
      </c>
      <c r="I5745" s="2005">
        <v>2226.19</v>
      </c>
      <c r="J5745" s="1992"/>
    </row>
    <row r="5746" spans="2:10" ht="30">
      <c r="B5746" s="1734">
        <v>87360</v>
      </c>
      <c r="C5746" s="1994" t="s">
        <v>5227</v>
      </c>
      <c r="D5746" s="1993" t="s">
        <v>24</v>
      </c>
      <c r="E5746" s="2002">
        <f t="shared" si="178"/>
        <v>2311.36</v>
      </c>
      <c r="F5746" s="2078">
        <f t="shared" si="179"/>
        <v>87360</v>
      </c>
      <c r="G5746" s="1529"/>
      <c r="H5746" s="2002">
        <v>2301.94</v>
      </c>
      <c r="I5746" s="2002">
        <v>2311.36</v>
      </c>
      <c r="J5746" s="1992"/>
    </row>
    <row r="5747" spans="2:10" ht="30">
      <c r="B5747" s="1733">
        <v>87361</v>
      </c>
      <c r="C5747" s="2004" t="s">
        <v>5228</v>
      </c>
      <c r="D5747" s="2003" t="s">
        <v>24</v>
      </c>
      <c r="E5747" s="2005">
        <f t="shared" si="178"/>
        <v>2290.13</v>
      </c>
      <c r="F5747" s="2078">
        <f t="shared" si="179"/>
        <v>87361</v>
      </c>
      <c r="G5747" s="1529"/>
      <c r="H5747" s="2005">
        <v>2284.2199999999998</v>
      </c>
      <c r="I5747" s="2005">
        <v>2290.13</v>
      </c>
      <c r="J5747" s="1992"/>
    </row>
    <row r="5748" spans="2:10" ht="30">
      <c r="B5748" s="1734">
        <v>87362</v>
      </c>
      <c r="C5748" s="1994" t="s">
        <v>5229</v>
      </c>
      <c r="D5748" s="1993" t="s">
        <v>24</v>
      </c>
      <c r="E5748" s="2002">
        <f t="shared" si="178"/>
        <v>2288.12</v>
      </c>
      <c r="F5748" s="2078">
        <f t="shared" si="179"/>
        <v>87362</v>
      </c>
      <c r="G5748" s="1529"/>
      <c r="H5748" s="2002">
        <v>2283.0100000000002</v>
      </c>
      <c r="I5748" s="2002">
        <v>2288.12</v>
      </c>
      <c r="J5748" s="1992"/>
    </row>
    <row r="5749" spans="2:10" ht="30">
      <c r="B5749" s="1733">
        <v>87363</v>
      </c>
      <c r="C5749" s="2004" t="s">
        <v>5230</v>
      </c>
      <c r="D5749" s="2003" t="s">
        <v>24</v>
      </c>
      <c r="E5749" s="2005">
        <f t="shared" si="178"/>
        <v>2278.5700000000002</v>
      </c>
      <c r="F5749" s="2078">
        <f t="shared" si="179"/>
        <v>87363</v>
      </c>
      <c r="G5749" s="1529"/>
      <c r="H5749" s="2005">
        <v>2269.84</v>
      </c>
      <c r="I5749" s="2005">
        <v>2278.5700000000002</v>
      </c>
      <c r="J5749" s="1992"/>
    </row>
    <row r="5750" spans="2:10" ht="30">
      <c r="B5750" s="1734">
        <v>87364</v>
      </c>
      <c r="C5750" s="1994" t="s">
        <v>5231</v>
      </c>
      <c r="D5750" s="1993" t="s">
        <v>24</v>
      </c>
      <c r="E5750" s="2002">
        <f t="shared" si="178"/>
        <v>2248.5300000000002</v>
      </c>
      <c r="F5750" s="2078">
        <f t="shared" si="179"/>
        <v>87364</v>
      </c>
      <c r="G5750" s="1529"/>
      <c r="H5750" s="2002">
        <v>2243.0100000000002</v>
      </c>
      <c r="I5750" s="2002">
        <v>2248.5300000000002</v>
      </c>
      <c r="J5750" s="1992"/>
    </row>
    <row r="5751" spans="2:10" ht="30">
      <c r="B5751" s="1733">
        <v>87365</v>
      </c>
      <c r="C5751" s="2004" t="s">
        <v>5232</v>
      </c>
      <c r="D5751" s="2003" t="s">
        <v>24</v>
      </c>
      <c r="E5751" s="2005">
        <f t="shared" si="178"/>
        <v>379.47</v>
      </c>
      <c r="F5751" s="2078">
        <f t="shared" si="179"/>
        <v>87365</v>
      </c>
      <c r="G5751" s="1529"/>
      <c r="H5751" s="2005">
        <v>362.97</v>
      </c>
      <c r="I5751" s="2005">
        <v>379.47</v>
      </c>
      <c r="J5751" s="1992"/>
    </row>
    <row r="5752" spans="2:10" ht="30">
      <c r="B5752" s="1734">
        <v>87366</v>
      </c>
      <c r="C5752" s="1994" t="s">
        <v>5233</v>
      </c>
      <c r="D5752" s="1993" t="s">
        <v>24</v>
      </c>
      <c r="E5752" s="2002">
        <f t="shared" si="178"/>
        <v>395.66</v>
      </c>
      <c r="F5752" s="2078">
        <f t="shared" si="179"/>
        <v>87366</v>
      </c>
      <c r="G5752" s="1529"/>
      <c r="H5752" s="2002">
        <v>379.15</v>
      </c>
      <c r="I5752" s="2002">
        <v>395.66</v>
      </c>
      <c r="J5752" s="1992"/>
    </row>
    <row r="5753" spans="2:10" ht="30">
      <c r="B5753" s="1733">
        <v>87367</v>
      </c>
      <c r="C5753" s="2004" t="s">
        <v>5234</v>
      </c>
      <c r="D5753" s="2003" t="s">
        <v>24</v>
      </c>
      <c r="E5753" s="2005">
        <f t="shared" si="178"/>
        <v>448.12</v>
      </c>
      <c r="F5753" s="2078">
        <f t="shared" si="179"/>
        <v>87367</v>
      </c>
      <c r="G5753" s="1529"/>
      <c r="H5753" s="2005">
        <v>431.51</v>
      </c>
      <c r="I5753" s="2005">
        <v>448.12</v>
      </c>
      <c r="J5753" s="1992"/>
    </row>
    <row r="5754" spans="2:10" ht="30">
      <c r="B5754" s="1734">
        <v>87368</v>
      </c>
      <c r="C5754" s="1994" t="s">
        <v>5235</v>
      </c>
      <c r="D5754" s="1993" t="s">
        <v>24</v>
      </c>
      <c r="E5754" s="2002">
        <f t="shared" si="178"/>
        <v>442.07</v>
      </c>
      <c r="F5754" s="2078">
        <f t="shared" si="179"/>
        <v>87368</v>
      </c>
      <c r="G5754" s="1529"/>
      <c r="H5754" s="2002">
        <v>424.82</v>
      </c>
      <c r="I5754" s="2002">
        <v>442.07</v>
      </c>
      <c r="J5754" s="1992"/>
    </row>
    <row r="5755" spans="2:10" ht="30">
      <c r="B5755" s="1733">
        <v>87369</v>
      </c>
      <c r="C5755" s="2004" t="s">
        <v>5236</v>
      </c>
      <c r="D5755" s="2003" t="s">
        <v>24</v>
      </c>
      <c r="E5755" s="2005">
        <f t="shared" si="178"/>
        <v>451.75</v>
      </c>
      <c r="F5755" s="2078">
        <f t="shared" si="179"/>
        <v>87369</v>
      </c>
      <c r="G5755" s="1529"/>
      <c r="H5755" s="2005">
        <v>434.69</v>
      </c>
      <c r="I5755" s="2005">
        <v>451.75</v>
      </c>
      <c r="J5755" s="1992"/>
    </row>
    <row r="5756" spans="2:10" ht="30">
      <c r="B5756" s="1734">
        <v>87370</v>
      </c>
      <c r="C5756" s="1994" t="s">
        <v>5237</v>
      </c>
      <c r="D5756" s="1993" t="s">
        <v>24</v>
      </c>
      <c r="E5756" s="2002">
        <f t="shared" si="178"/>
        <v>435.98</v>
      </c>
      <c r="F5756" s="2078">
        <f t="shared" si="179"/>
        <v>87370</v>
      </c>
      <c r="G5756" s="1529"/>
      <c r="H5756" s="2002">
        <v>418.88</v>
      </c>
      <c r="I5756" s="2002">
        <v>435.98</v>
      </c>
      <c r="J5756" s="1992"/>
    </row>
    <row r="5757" spans="2:10" ht="30">
      <c r="B5757" s="1733">
        <v>87371</v>
      </c>
      <c r="C5757" s="2004" t="s">
        <v>1141</v>
      </c>
      <c r="D5757" s="2003" t="s">
        <v>24</v>
      </c>
      <c r="E5757" s="2005">
        <f t="shared" si="178"/>
        <v>428.26</v>
      </c>
      <c r="F5757" s="2078">
        <f t="shared" si="179"/>
        <v>87371</v>
      </c>
      <c r="G5757" s="1529"/>
      <c r="H5757" s="2005">
        <v>411.39</v>
      </c>
      <c r="I5757" s="2005">
        <v>428.26</v>
      </c>
      <c r="J5757" s="1992"/>
    </row>
    <row r="5758" spans="2:10">
      <c r="B5758" s="1734">
        <v>87372</v>
      </c>
      <c r="C5758" s="1994" t="s">
        <v>5238</v>
      </c>
      <c r="D5758" s="1993" t="s">
        <v>24</v>
      </c>
      <c r="E5758" s="2002">
        <f t="shared" si="178"/>
        <v>536.52</v>
      </c>
      <c r="F5758" s="2078">
        <f t="shared" si="179"/>
        <v>87372</v>
      </c>
      <c r="G5758" s="1529"/>
      <c r="H5758" s="2002">
        <v>519.24</v>
      </c>
      <c r="I5758" s="2002">
        <v>536.52</v>
      </c>
      <c r="J5758" s="1992"/>
    </row>
    <row r="5759" spans="2:10">
      <c r="B5759" s="1733">
        <v>87373</v>
      </c>
      <c r="C5759" s="2004" t="s">
        <v>5239</v>
      </c>
      <c r="D5759" s="2003" t="s">
        <v>24</v>
      </c>
      <c r="E5759" s="2005">
        <f t="shared" si="178"/>
        <v>487.64</v>
      </c>
      <c r="F5759" s="2078">
        <f t="shared" si="179"/>
        <v>87373</v>
      </c>
      <c r="G5759" s="1529"/>
      <c r="H5759" s="2005">
        <v>470.4</v>
      </c>
      <c r="I5759" s="2005">
        <v>487.64</v>
      </c>
      <c r="J5759" s="1992"/>
    </row>
    <row r="5760" spans="2:10">
      <c r="B5760" s="1734">
        <v>87374</v>
      </c>
      <c r="C5760" s="1994" t="s">
        <v>5240</v>
      </c>
      <c r="D5760" s="1993" t="s">
        <v>24</v>
      </c>
      <c r="E5760" s="2002">
        <f t="shared" si="178"/>
        <v>454.77</v>
      </c>
      <c r="F5760" s="2078">
        <f t="shared" si="179"/>
        <v>87374</v>
      </c>
      <c r="G5760" s="1529"/>
      <c r="H5760" s="2002">
        <v>437.58</v>
      </c>
      <c r="I5760" s="2002">
        <v>454.77</v>
      </c>
      <c r="J5760" s="1992"/>
    </row>
    <row r="5761" spans="2:10">
      <c r="B5761" s="1733">
        <v>87375</v>
      </c>
      <c r="C5761" s="2004" t="s">
        <v>5241</v>
      </c>
      <c r="D5761" s="2003" t="s">
        <v>24</v>
      </c>
      <c r="E5761" s="2005">
        <f t="shared" si="178"/>
        <v>426.9</v>
      </c>
      <c r="F5761" s="2078">
        <f t="shared" si="179"/>
        <v>87375</v>
      </c>
      <c r="G5761" s="1529"/>
      <c r="H5761" s="2005">
        <v>410.15</v>
      </c>
      <c r="I5761" s="2005">
        <v>426.9</v>
      </c>
      <c r="J5761" s="1992"/>
    </row>
    <row r="5762" spans="2:10">
      <c r="B5762" s="1734">
        <v>87376</v>
      </c>
      <c r="C5762" s="1994" t="s">
        <v>5242</v>
      </c>
      <c r="D5762" s="1993" t="s">
        <v>24</v>
      </c>
      <c r="E5762" s="2002">
        <f t="shared" si="178"/>
        <v>376.61</v>
      </c>
      <c r="F5762" s="2078">
        <f t="shared" si="179"/>
        <v>87376</v>
      </c>
      <c r="G5762" s="1529"/>
      <c r="H5762" s="2002">
        <v>360.08</v>
      </c>
      <c r="I5762" s="2002">
        <v>376.61</v>
      </c>
      <c r="J5762" s="1992"/>
    </row>
    <row r="5763" spans="2:10">
      <c r="B5763" s="1733">
        <v>87377</v>
      </c>
      <c r="C5763" s="2004" t="s">
        <v>5243</v>
      </c>
      <c r="D5763" s="2003" t="s">
        <v>24</v>
      </c>
      <c r="E5763" s="2005">
        <f t="shared" ref="E5763:E5826" si="180">IF($K$2=$H$1,H5763,I5763)</f>
        <v>435.27</v>
      </c>
      <c r="F5763" s="2078">
        <f t="shared" ref="F5763:F5826" si="181">IF(LEN($B5763)=7,CONCATENATE(MID($B5763,1,6),"00",RIGHT($B5763,1)),IF(LEN($B5763)=8,CONCATENATE(MID($B5763,1,6),"0",RIGHT($B5763,2)),$B5763))</f>
        <v>87377</v>
      </c>
      <c r="G5763" s="1529"/>
      <c r="H5763" s="2005">
        <v>418.94</v>
      </c>
      <c r="I5763" s="2005">
        <v>435.27</v>
      </c>
      <c r="J5763" s="1992"/>
    </row>
    <row r="5764" spans="2:10">
      <c r="B5764" s="1734">
        <v>87378</v>
      </c>
      <c r="C5764" s="1994" t="s">
        <v>5244</v>
      </c>
      <c r="D5764" s="1993" t="s">
        <v>24</v>
      </c>
      <c r="E5764" s="2002">
        <f t="shared" si="180"/>
        <v>400.08</v>
      </c>
      <c r="F5764" s="2078">
        <f t="shared" si="181"/>
        <v>87378</v>
      </c>
      <c r="G5764" s="1529"/>
      <c r="H5764" s="2002">
        <v>383.63</v>
      </c>
      <c r="I5764" s="2002">
        <v>400.08</v>
      </c>
      <c r="J5764" s="1992"/>
    </row>
    <row r="5765" spans="2:10" ht="30">
      <c r="B5765" s="1733">
        <v>87379</v>
      </c>
      <c r="C5765" s="2004" t="s">
        <v>5245</v>
      </c>
      <c r="D5765" s="2003" t="s">
        <v>24</v>
      </c>
      <c r="E5765" s="2005">
        <f t="shared" si="180"/>
        <v>2358.02</v>
      </c>
      <c r="F5765" s="2078">
        <f t="shared" si="181"/>
        <v>87379</v>
      </c>
      <c r="G5765" s="1529"/>
      <c r="H5765" s="2005">
        <v>2341.8200000000002</v>
      </c>
      <c r="I5765" s="2005">
        <v>2358.02</v>
      </c>
      <c r="J5765" s="1992"/>
    </row>
    <row r="5766" spans="2:10" ht="30">
      <c r="B5766" s="1734">
        <v>87380</v>
      </c>
      <c r="C5766" s="1994" t="s">
        <v>5246</v>
      </c>
      <c r="D5766" s="1993" t="s">
        <v>24</v>
      </c>
      <c r="E5766" s="2002">
        <f t="shared" si="180"/>
        <v>2418.66</v>
      </c>
      <c r="F5766" s="2078">
        <f t="shared" si="181"/>
        <v>87380</v>
      </c>
      <c r="G5766" s="1529"/>
      <c r="H5766" s="2002">
        <v>2402.5500000000002</v>
      </c>
      <c r="I5766" s="2002">
        <v>2418.66</v>
      </c>
      <c r="J5766" s="1992"/>
    </row>
    <row r="5767" spans="2:10" ht="30">
      <c r="B5767" s="1733">
        <v>87381</v>
      </c>
      <c r="C5767" s="2004" t="s">
        <v>5247</v>
      </c>
      <c r="D5767" s="2003" t="s">
        <v>24</v>
      </c>
      <c r="E5767" s="2005">
        <f t="shared" si="180"/>
        <v>2383.14</v>
      </c>
      <c r="F5767" s="2078">
        <f t="shared" si="181"/>
        <v>87381</v>
      </c>
      <c r="G5767" s="1529"/>
      <c r="H5767" s="2005">
        <v>2366.89</v>
      </c>
      <c r="I5767" s="2005">
        <v>2383.14</v>
      </c>
      <c r="J5767" s="1992"/>
    </row>
    <row r="5768" spans="2:10" ht="30">
      <c r="B5768" s="1734">
        <v>87382</v>
      </c>
      <c r="C5768" s="1994" t="s">
        <v>5248</v>
      </c>
      <c r="D5768" s="1993" t="s">
        <v>24</v>
      </c>
      <c r="E5768" s="2002">
        <f t="shared" si="180"/>
        <v>980.67</v>
      </c>
      <c r="F5768" s="2078">
        <f t="shared" si="181"/>
        <v>87382</v>
      </c>
      <c r="G5768" s="1529"/>
      <c r="H5768" s="2002">
        <v>973.63</v>
      </c>
      <c r="I5768" s="2002">
        <v>980.67</v>
      </c>
      <c r="J5768" s="1992"/>
    </row>
    <row r="5769" spans="2:10" ht="30">
      <c r="B5769" s="1733">
        <v>87383</v>
      </c>
      <c r="C5769" s="2004" t="s">
        <v>5249</v>
      </c>
      <c r="D5769" s="2003" t="s">
        <v>24</v>
      </c>
      <c r="E5769" s="2005">
        <f t="shared" si="180"/>
        <v>976.39</v>
      </c>
      <c r="F5769" s="2078">
        <f t="shared" si="181"/>
        <v>87383</v>
      </c>
      <c r="G5769" s="1529"/>
      <c r="H5769" s="2005">
        <v>970.74</v>
      </c>
      <c r="I5769" s="2005">
        <v>976.39</v>
      </c>
      <c r="J5769" s="1992"/>
    </row>
    <row r="5770" spans="2:10" ht="30">
      <c r="B5770" s="1734">
        <v>87384</v>
      </c>
      <c r="C5770" s="1994" t="s">
        <v>5250</v>
      </c>
      <c r="D5770" s="1993" t="s">
        <v>24</v>
      </c>
      <c r="E5770" s="2002">
        <f t="shared" si="180"/>
        <v>972.12</v>
      </c>
      <c r="F5770" s="2078">
        <f t="shared" si="181"/>
        <v>87384</v>
      </c>
      <c r="G5770" s="1529"/>
      <c r="H5770" s="2002">
        <v>967.29</v>
      </c>
      <c r="I5770" s="2002">
        <v>972.12</v>
      </c>
      <c r="J5770" s="1992"/>
    </row>
    <row r="5771" spans="2:10">
      <c r="B5771" s="1733">
        <v>87385</v>
      </c>
      <c r="C5771" s="2004" t="s">
        <v>5251</v>
      </c>
      <c r="D5771" s="2003" t="s">
        <v>24</v>
      </c>
      <c r="E5771" s="2005">
        <f t="shared" si="180"/>
        <v>1396.69</v>
      </c>
      <c r="F5771" s="2078">
        <f t="shared" si="181"/>
        <v>87385</v>
      </c>
      <c r="G5771" s="1529"/>
      <c r="H5771" s="2005">
        <v>1388.61</v>
      </c>
      <c r="I5771" s="2005">
        <v>1396.69</v>
      </c>
      <c r="J5771" s="1992"/>
    </row>
    <row r="5772" spans="2:10">
      <c r="B5772" s="1734">
        <v>87386</v>
      </c>
      <c r="C5772" s="1994" t="s">
        <v>5252</v>
      </c>
      <c r="D5772" s="1993" t="s">
        <v>24</v>
      </c>
      <c r="E5772" s="2002">
        <f t="shared" si="180"/>
        <v>1392.33</v>
      </c>
      <c r="F5772" s="2078">
        <f t="shared" si="181"/>
        <v>87386</v>
      </c>
      <c r="G5772" s="1529"/>
      <c r="H5772" s="2002">
        <v>1386.09</v>
      </c>
      <c r="I5772" s="2002">
        <v>1392.33</v>
      </c>
      <c r="J5772" s="1992"/>
    </row>
    <row r="5773" spans="2:10">
      <c r="B5773" s="1733">
        <v>87387</v>
      </c>
      <c r="C5773" s="2004" t="s">
        <v>5253</v>
      </c>
      <c r="D5773" s="2003" t="s">
        <v>24</v>
      </c>
      <c r="E5773" s="2005">
        <f t="shared" si="180"/>
        <v>1391.39</v>
      </c>
      <c r="F5773" s="2078">
        <f t="shared" si="181"/>
        <v>87387</v>
      </c>
      <c r="G5773" s="1529"/>
      <c r="H5773" s="2005">
        <v>1385.98</v>
      </c>
      <c r="I5773" s="2005">
        <v>1391.39</v>
      </c>
      <c r="J5773" s="1992"/>
    </row>
    <row r="5774" spans="2:10" ht="30">
      <c r="B5774" s="1734">
        <v>87388</v>
      </c>
      <c r="C5774" s="1994" t="s">
        <v>1142</v>
      </c>
      <c r="D5774" s="1993" t="s">
        <v>24</v>
      </c>
      <c r="E5774" s="2002">
        <f t="shared" si="180"/>
        <v>3301.33</v>
      </c>
      <c r="F5774" s="2078">
        <f t="shared" si="181"/>
        <v>87388</v>
      </c>
      <c r="G5774" s="1529"/>
      <c r="H5774" s="2002">
        <v>3294.1</v>
      </c>
      <c r="I5774" s="2002">
        <v>3301.33</v>
      </c>
      <c r="J5774" s="1992"/>
    </row>
    <row r="5775" spans="2:10" ht="30">
      <c r="B5775" s="1733">
        <v>87389</v>
      </c>
      <c r="C5775" s="2004" t="s">
        <v>1143</v>
      </c>
      <c r="D5775" s="2003" t="s">
        <v>24</v>
      </c>
      <c r="E5775" s="2005">
        <f t="shared" si="180"/>
        <v>3316.05</v>
      </c>
      <c r="F5775" s="2078">
        <f t="shared" si="181"/>
        <v>87389</v>
      </c>
      <c r="G5775" s="1529"/>
      <c r="H5775" s="2005">
        <v>3310.4</v>
      </c>
      <c r="I5775" s="2005">
        <v>3316.05</v>
      </c>
      <c r="J5775" s="1992"/>
    </row>
    <row r="5776" spans="2:10" ht="30">
      <c r="B5776" s="1734">
        <v>87390</v>
      </c>
      <c r="C5776" s="1994" t="s">
        <v>1144</v>
      </c>
      <c r="D5776" s="1993" t="s">
        <v>24</v>
      </c>
      <c r="E5776" s="2002">
        <f t="shared" si="180"/>
        <v>3325.84</v>
      </c>
      <c r="F5776" s="2078">
        <f t="shared" si="181"/>
        <v>87390</v>
      </c>
      <c r="G5776" s="1529"/>
      <c r="H5776" s="2002">
        <v>3321.14</v>
      </c>
      <c r="I5776" s="2002">
        <v>3325.84</v>
      </c>
      <c r="J5776" s="1992"/>
    </row>
    <row r="5777" spans="2:10">
      <c r="B5777" s="1733">
        <v>87391</v>
      </c>
      <c r="C5777" s="2004" t="s">
        <v>1145</v>
      </c>
      <c r="D5777" s="2003" t="s">
        <v>24</v>
      </c>
      <c r="E5777" s="2005">
        <f t="shared" si="180"/>
        <v>4774.16</v>
      </c>
      <c r="F5777" s="2078">
        <f t="shared" si="181"/>
        <v>87391</v>
      </c>
      <c r="G5777" s="1529"/>
      <c r="H5777" s="2005">
        <v>4764.66</v>
      </c>
      <c r="I5777" s="2005">
        <v>4774.16</v>
      </c>
      <c r="J5777" s="1992"/>
    </row>
    <row r="5778" spans="2:10">
      <c r="B5778" s="1734">
        <v>87393</v>
      </c>
      <c r="C5778" s="1994" t="s">
        <v>1146</v>
      </c>
      <c r="D5778" s="1993" t="s">
        <v>24</v>
      </c>
      <c r="E5778" s="2002">
        <f t="shared" si="180"/>
        <v>4831.09</v>
      </c>
      <c r="F5778" s="2078">
        <f t="shared" si="181"/>
        <v>87393</v>
      </c>
      <c r="G5778" s="1529"/>
      <c r="H5778" s="2002">
        <v>4823.2700000000004</v>
      </c>
      <c r="I5778" s="2002">
        <v>4831.09</v>
      </c>
      <c r="J5778" s="1992"/>
    </row>
    <row r="5779" spans="2:10">
      <c r="B5779" s="1733">
        <v>87394</v>
      </c>
      <c r="C5779" s="2004" t="s">
        <v>1147</v>
      </c>
      <c r="D5779" s="2003" t="s">
        <v>24</v>
      </c>
      <c r="E5779" s="2005">
        <f t="shared" si="180"/>
        <v>4856.04</v>
      </c>
      <c r="F5779" s="2078">
        <f t="shared" si="181"/>
        <v>87394</v>
      </c>
      <c r="G5779" s="1529"/>
      <c r="H5779" s="2005">
        <v>4849.25</v>
      </c>
      <c r="I5779" s="2005">
        <v>4856.04</v>
      </c>
      <c r="J5779" s="1992"/>
    </row>
    <row r="5780" spans="2:10" ht="30">
      <c r="B5780" s="1734">
        <v>87395</v>
      </c>
      <c r="C5780" s="1994" t="s">
        <v>5254</v>
      </c>
      <c r="D5780" s="1993" t="s">
        <v>24</v>
      </c>
      <c r="E5780" s="2002">
        <f t="shared" si="180"/>
        <v>3745.08</v>
      </c>
      <c r="F5780" s="2078">
        <f t="shared" si="181"/>
        <v>87395</v>
      </c>
      <c r="G5780" s="1529"/>
      <c r="H5780" s="2002">
        <v>3735.95</v>
      </c>
      <c r="I5780" s="2002">
        <v>3745.08</v>
      </c>
      <c r="J5780" s="1992"/>
    </row>
    <row r="5781" spans="2:10" ht="30">
      <c r="B5781" s="1733">
        <v>87396</v>
      </c>
      <c r="C5781" s="2004" t="s">
        <v>5255</v>
      </c>
      <c r="D5781" s="2003" t="s">
        <v>24</v>
      </c>
      <c r="E5781" s="2005">
        <f t="shared" si="180"/>
        <v>3787.62</v>
      </c>
      <c r="F5781" s="2078">
        <f t="shared" si="181"/>
        <v>87396</v>
      </c>
      <c r="G5781" s="1529"/>
      <c r="H5781" s="2005">
        <v>3780</v>
      </c>
      <c r="I5781" s="2005">
        <v>3787.62</v>
      </c>
      <c r="J5781" s="1992"/>
    </row>
    <row r="5782" spans="2:10" ht="30">
      <c r="B5782" s="1734">
        <v>87397</v>
      </c>
      <c r="C5782" s="1994" t="s">
        <v>5256</v>
      </c>
      <c r="D5782" s="1993" t="s">
        <v>24</v>
      </c>
      <c r="E5782" s="2002">
        <f t="shared" si="180"/>
        <v>3802.43</v>
      </c>
      <c r="F5782" s="2078">
        <f t="shared" si="181"/>
        <v>87397</v>
      </c>
      <c r="G5782" s="1529"/>
      <c r="H5782" s="2002">
        <v>3795.88</v>
      </c>
      <c r="I5782" s="2002">
        <v>3802.43</v>
      </c>
      <c r="J5782" s="1992"/>
    </row>
    <row r="5783" spans="2:10" ht="30">
      <c r="B5783" s="1733">
        <v>87398</v>
      </c>
      <c r="C5783" s="2004" t="s">
        <v>5257</v>
      </c>
      <c r="D5783" s="2003" t="s">
        <v>24</v>
      </c>
      <c r="E5783" s="2005">
        <f t="shared" si="180"/>
        <v>1140.79</v>
      </c>
      <c r="F5783" s="2078">
        <f t="shared" si="181"/>
        <v>87398</v>
      </c>
      <c r="G5783" s="1529"/>
      <c r="H5783" s="2005">
        <v>1120.33</v>
      </c>
      <c r="I5783" s="2005">
        <v>1140.79</v>
      </c>
      <c r="J5783" s="1992"/>
    </row>
    <row r="5784" spans="2:10">
      <c r="B5784" s="1734">
        <v>87399</v>
      </c>
      <c r="C5784" s="1994" t="s">
        <v>467</v>
      </c>
      <c r="D5784" s="1993" t="s">
        <v>24</v>
      </c>
      <c r="E5784" s="2002">
        <f t="shared" si="180"/>
        <v>1572.9</v>
      </c>
      <c r="F5784" s="2078">
        <f t="shared" si="181"/>
        <v>87399</v>
      </c>
      <c r="G5784" s="1529"/>
      <c r="H5784" s="2002">
        <v>1550.69</v>
      </c>
      <c r="I5784" s="2002">
        <v>1572.9</v>
      </c>
      <c r="J5784" s="1992"/>
    </row>
    <row r="5785" spans="2:10">
      <c r="B5785" s="1733">
        <v>87401</v>
      </c>
      <c r="C5785" s="2004" t="s">
        <v>5258</v>
      </c>
      <c r="D5785" s="2003" t="s">
        <v>24</v>
      </c>
      <c r="E5785" s="2005">
        <f t="shared" si="180"/>
        <v>5031.26</v>
      </c>
      <c r="F5785" s="2078">
        <f t="shared" si="181"/>
        <v>87401</v>
      </c>
      <c r="G5785" s="1529"/>
      <c r="H5785" s="2005">
        <v>5004.2700000000004</v>
      </c>
      <c r="I5785" s="2005">
        <v>5031.26</v>
      </c>
      <c r="J5785" s="1992"/>
    </row>
    <row r="5786" spans="2:10">
      <c r="B5786" s="1734">
        <v>87402</v>
      </c>
      <c r="C5786" s="1994" t="s">
        <v>5259</v>
      </c>
      <c r="D5786" s="1993" t="s">
        <v>24</v>
      </c>
      <c r="E5786" s="2002">
        <f t="shared" si="180"/>
        <v>3993.86</v>
      </c>
      <c r="F5786" s="2078">
        <f t="shared" si="181"/>
        <v>87402</v>
      </c>
      <c r="G5786" s="1529"/>
      <c r="H5786" s="2002">
        <v>3966.87</v>
      </c>
      <c r="I5786" s="2002">
        <v>3993.86</v>
      </c>
      <c r="J5786" s="1992"/>
    </row>
    <row r="5787" spans="2:10" ht="30">
      <c r="B5787" s="1733">
        <v>87404</v>
      </c>
      <c r="C5787" s="2004" t="s">
        <v>1148</v>
      </c>
      <c r="D5787" s="2003" t="s">
        <v>24</v>
      </c>
      <c r="E5787" s="2005">
        <f t="shared" si="180"/>
        <v>3415.86</v>
      </c>
      <c r="F5787" s="2078">
        <f t="shared" si="181"/>
        <v>87404</v>
      </c>
      <c r="G5787" s="1529"/>
      <c r="H5787" s="2005">
        <v>3406.82</v>
      </c>
      <c r="I5787" s="2005">
        <v>3415.86</v>
      </c>
      <c r="J5787" s="1992"/>
    </row>
    <row r="5788" spans="2:10" ht="30">
      <c r="B5788" s="1734">
        <v>87405</v>
      </c>
      <c r="C5788" s="1994" t="s">
        <v>1149</v>
      </c>
      <c r="D5788" s="1993" t="s">
        <v>24</v>
      </c>
      <c r="E5788" s="2002">
        <f t="shared" si="180"/>
        <v>3422.31</v>
      </c>
      <c r="F5788" s="2078">
        <f t="shared" si="181"/>
        <v>87405</v>
      </c>
      <c r="G5788" s="1529"/>
      <c r="H5788" s="2002">
        <v>3415.53</v>
      </c>
      <c r="I5788" s="2002">
        <v>3422.31</v>
      </c>
      <c r="J5788" s="1992"/>
    </row>
    <row r="5789" spans="2:10">
      <c r="B5789" s="1733">
        <v>87407</v>
      </c>
      <c r="C5789" s="2004" t="s">
        <v>5260</v>
      </c>
      <c r="D5789" s="2003" t="s">
        <v>24</v>
      </c>
      <c r="E5789" s="2005">
        <f t="shared" si="180"/>
        <v>994.32</v>
      </c>
      <c r="F5789" s="2078">
        <f t="shared" si="181"/>
        <v>87407</v>
      </c>
      <c r="G5789" s="1529"/>
      <c r="H5789" s="2005">
        <v>988.21</v>
      </c>
      <c r="I5789" s="2005">
        <v>994.32</v>
      </c>
      <c r="J5789" s="1992"/>
    </row>
    <row r="5790" spans="2:10">
      <c r="B5790" s="1734">
        <v>87408</v>
      </c>
      <c r="C5790" s="1994" t="s">
        <v>1150</v>
      </c>
      <c r="D5790" s="1993" t="s">
        <v>24</v>
      </c>
      <c r="E5790" s="2002">
        <f t="shared" si="180"/>
        <v>983.86</v>
      </c>
      <c r="F5790" s="2078">
        <f t="shared" si="181"/>
        <v>87408</v>
      </c>
      <c r="G5790" s="1529"/>
      <c r="H5790" s="2002">
        <v>979.28</v>
      </c>
      <c r="I5790" s="2002">
        <v>983.86</v>
      </c>
      <c r="J5790" s="1992"/>
    </row>
    <row r="5791" spans="2:10">
      <c r="B5791" s="1733">
        <v>87410</v>
      </c>
      <c r="C5791" s="2004" t="s">
        <v>5261</v>
      </c>
      <c r="D5791" s="2003" t="s">
        <v>24</v>
      </c>
      <c r="E5791" s="2005">
        <f t="shared" si="180"/>
        <v>728.88</v>
      </c>
      <c r="F5791" s="2078">
        <f t="shared" si="181"/>
        <v>87410</v>
      </c>
      <c r="G5791" s="1529"/>
      <c r="H5791" s="2005">
        <v>720.37</v>
      </c>
      <c r="I5791" s="2005">
        <v>728.88</v>
      </c>
      <c r="J5791" s="1992"/>
    </row>
    <row r="5792" spans="2:10">
      <c r="B5792" s="1734">
        <v>88626</v>
      </c>
      <c r="C5792" s="1994" t="s">
        <v>5262</v>
      </c>
      <c r="D5792" s="1993" t="s">
        <v>24</v>
      </c>
      <c r="E5792" s="2002">
        <f t="shared" si="180"/>
        <v>328.9</v>
      </c>
      <c r="F5792" s="2078">
        <f t="shared" si="181"/>
        <v>88626</v>
      </c>
      <c r="G5792" s="1529"/>
      <c r="H5792" s="2002">
        <v>323.39</v>
      </c>
      <c r="I5792" s="2002">
        <v>328.9</v>
      </c>
      <c r="J5792" s="1992"/>
    </row>
    <row r="5793" spans="2:10">
      <c r="B5793" s="1733">
        <v>88627</v>
      </c>
      <c r="C5793" s="2004" t="s">
        <v>5263</v>
      </c>
      <c r="D5793" s="2003" t="s">
        <v>24</v>
      </c>
      <c r="E5793" s="2005">
        <f t="shared" si="180"/>
        <v>407.33</v>
      </c>
      <c r="F5793" s="2078">
        <f t="shared" si="181"/>
        <v>88627</v>
      </c>
      <c r="G5793" s="1529"/>
      <c r="H5793" s="2005">
        <v>394.33</v>
      </c>
      <c r="I5793" s="2005">
        <v>407.33</v>
      </c>
      <c r="J5793" s="1992"/>
    </row>
    <row r="5794" spans="2:10">
      <c r="B5794" s="1734">
        <v>88628</v>
      </c>
      <c r="C5794" s="1994" t="s">
        <v>5264</v>
      </c>
      <c r="D5794" s="1993" t="s">
        <v>24</v>
      </c>
      <c r="E5794" s="2002">
        <f t="shared" si="180"/>
        <v>341.52</v>
      </c>
      <c r="F5794" s="2078">
        <f t="shared" si="181"/>
        <v>88628</v>
      </c>
      <c r="G5794" s="1529"/>
      <c r="H5794" s="2002">
        <v>336.61</v>
      </c>
      <c r="I5794" s="2002">
        <v>341.52</v>
      </c>
      <c r="J5794" s="1992"/>
    </row>
    <row r="5795" spans="2:10">
      <c r="B5795" s="1733">
        <v>88629</v>
      </c>
      <c r="C5795" s="2004" t="s">
        <v>5265</v>
      </c>
      <c r="D5795" s="2003" t="s">
        <v>24</v>
      </c>
      <c r="E5795" s="2005">
        <f t="shared" si="180"/>
        <v>423.32</v>
      </c>
      <c r="F5795" s="2078">
        <f t="shared" si="181"/>
        <v>88629</v>
      </c>
      <c r="G5795" s="1529"/>
      <c r="H5795" s="2005">
        <v>410.6</v>
      </c>
      <c r="I5795" s="2005">
        <v>423.32</v>
      </c>
      <c r="J5795" s="1992"/>
    </row>
    <row r="5796" spans="2:10">
      <c r="B5796" s="1734">
        <v>88630</v>
      </c>
      <c r="C5796" s="1994" t="s">
        <v>5266</v>
      </c>
      <c r="D5796" s="1993" t="s">
        <v>24</v>
      </c>
      <c r="E5796" s="2002">
        <f t="shared" si="180"/>
        <v>301.16000000000003</v>
      </c>
      <c r="F5796" s="2078">
        <f t="shared" si="181"/>
        <v>88630</v>
      </c>
      <c r="G5796" s="1529"/>
      <c r="H5796" s="2002">
        <v>296.32</v>
      </c>
      <c r="I5796" s="2002">
        <v>301.16000000000003</v>
      </c>
      <c r="J5796" s="1992"/>
    </row>
    <row r="5797" spans="2:10">
      <c r="B5797" s="1733">
        <v>88631</v>
      </c>
      <c r="C5797" s="2004" t="s">
        <v>5267</v>
      </c>
      <c r="D5797" s="2003" t="s">
        <v>24</v>
      </c>
      <c r="E5797" s="2005">
        <f t="shared" si="180"/>
        <v>385.45</v>
      </c>
      <c r="F5797" s="2078">
        <f t="shared" si="181"/>
        <v>88631</v>
      </c>
      <c r="G5797" s="1529"/>
      <c r="H5797" s="2005">
        <v>372.57</v>
      </c>
      <c r="I5797" s="2005">
        <v>385.45</v>
      </c>
      <c r="J5797" s="1992"/>
    </row>
    <row r="5798" spans="2:10" ht="30">
      <c r="B5798" s="1734">
        <v>88715</v>
      </c>
      <c r="C5798" s="1994" t="s">
        <v>5268</v>
      </c>
      <c r="D5798" s="1993" t="s">
        <v>24</v>
      </c>
      <c r="E5798" s="2002">
        <f t="shared" si="180"/>
        <v>332.92</v>
      </c>
      <c r="F5798" s="2078">
        <f t="shared" si="181"/>
        <v>88715</v>
      </c>
      <c r="G5798" s="1529"/>
      <c r="H5798" s="2002">
        <v>326.38</v>
      </c>
      <c r="I5798" s="2002">
        <v>332.92</v>
      </c>
      <c r="J5798" s="1992"/>
    </row>
    <row r="5799" spans="2:10" ht="30">
      <c r="B5799" s="1733">
        <v>95563</v>
      </c>
      <c r="C5799" s="2004" t="s">
        <v>5269</v>
      </c>
      <c r="D5799" s="2003" t="s">
        <v>24</v>
      </c>
      <c r="E5799" s="2005">
        <f t="shared" si="180"/>
        <v>549.79999999999995</v>
      </c>
      <c r="F5799" s="2078">
        <f t="shared" si="181"/>
        <v>95563</v>
      </c>
      <c r="G5799" s="1529"/>
      <c r="H5799" s="2005">
        <v>537.32000000000005</v>
      </c>
      <c r="I5799" s="2005">
        <v>549.79999999999995</v>
      </c>
      <c r="J5799" s="1992"/>
    </row>
    <row r="5800" spans="2:10">
      <c r="B5800" s="1734">
        <v>96920</v>
      </c>
      <c r="C5800" s="1994" t="s">
        <v>6824</v>
      </c>
      <c r="D5800" s="1993" t="s">
        <v>24</v>
      </c>
      <c r="E5800" s="2002">
        <f t="shared" si="180"/>
        <v>421.98</v>
      </c>
      <c r="F5800" s="2078">
        <f t="shared" si="181"/>
        <v>96920</v>
      </c>
      <c r="G5800" s="1529"/>
      <c r="H5800" s="2002">
        <v>417.07</v>
      </c>
      <c r="I5800" s="2002">
        <v>421.98</v>
      </c>
      <c r="J5800" s="1992"/>
    </row>
    <row r="5801" spans="2:10">
      <c r="B5801" s="1733">
        <v>88036</v>
      </c>
      <c r="C5801" s="2004" t="s">
        <v>468</v>
      </c>
      <c r="D5801" s="2003" t="s">
        <v>24</v>
      </c>
      <c r="E5801" s="2005">
        <f t="shared" si="180"/>
        <v>27.3</v>
      </c>
      <c r="F5801" s="2078">
        <f t="shared" si="181"/>
        <v>88036</v>
      </c>
      <c r="G5801" s="1529"/>
      <c r="H5801" s="2005">
        <v>24.7</v>
      </c>
      <c r="I5801" s="2005">
        <v>27.3</v>
      </c>
      <c r="J5801" s="1992"/>
    </row>
    <row r="5802" spans="2:10">
      <c r="B5802" s="1734">
        <v>88037</v>
      </c>
      <c r="C5802" s="1994" t="s">
        <v>469</v>
      </c>
      <c r="D5802" s="1993" t="s">
        <v>24</v>
      </c>
      <c r="E5802" s="2002">
        <f t="shared" si="180"/>
        <v>38.25</v>
      </c>
      <c r="F5802" s="2078">
        <f t="shared" si="181"/>
        <v>88037</v>
      </c>
      <c r="G5802" s="1529"/>
      <c r="H5802" s="2002">
        <v>34.6</v>
      </c>
      <c r="I5802" s="2002">
        <v>38.25</v>
      </c>
      <c r="J5802" s="1992"/>
    </row>
    <row r="5803" spans="2:10">
      <c r="B5803" s="1733">
        <v>88038</v>
      </c>
      <c r="C5803" s="2004" t="s">
        <v>470</v>
      </c>
      <c r="D5803" s="2003" t="s">
        <v>24</v>
      </c>
      <c r="E5803" s="2005">
        <f t="shared" si="180"/>
        <v>51.93</v>
      </c>
      <c r="F5803" s="2078">
        <f t="shared" si="181"/>
        <v>88038</v>
      </c>
      <c r="G5803" s="1529"/>
      <c r="H5803" s="2005">
        <v>46.98</v>
      </c>
      <c r="I5803" s="2005">
        <v>51.93</v>
      </c>
      <c r="J5803" s="1992"/>
    </row>
    <row r="5804" spans="2:10">
      <c r="B5804" s="1734">
        <v>88039</v>
      </c>
      <c r="C5804" s="1994" t="s">
        <v>471</v>
      </c>
      <c r="D5804" s="1993" t="s">
        <v>24</v>
      </c>
      <c r="E5804" s="2002">
        <f t="shared" si="180"/>
        <v>65.62</v>
      </c>
      <c r="F5804" s="2078">
        <f t="shared" si="181"/>
        <v>88039</v>
      </c>
      <c r="G5804" s="1529"/>
      <c r="H5804" s="2002">
        <v>59.36</v>
      </c>
      <c r="I5804" s="2002">
        <v>65.62</v>
      </c>
      <c r="J5804" s="1992"/>
    </row>
    <row r="5805" spans="2:10">
      <c r="B5805" s="1733">
        <v>88040</v>
      </c>
      <c r="C5805" s="2004" t="s">
        <v>472</v>
      </c>
      <c r="D5805" s="2003" t="s">
        <v>24</v>
      </c>
      <c r="E5805" s="2005">
        <f t="shared" si="180"/>
        <v>8.4</v>
      </c>
      <c r="F5805" s="2078">
        <f t="shared" si="181"/>
        <v>88040</v>
      </c>
      <c r="G5805" s="1529"/>
      <c r="H5805" s="2005">
        <v>8.0399999999999991</v>
      </c>
      <c r="I5805" s="2005">
        <v>8.4</v>
      </c>
      <c r="J5805" s="1992"/>
    </row>
    <row r="5806" spans="2:10">
      <c r="B5806" s="1734">
        <v>88041</v>
      </c>
      <c r="C5806" s="1994" t="s">
        <v>473</v>
      </c>
      <c r="D5806" s="1993" t="s">
        <v>24</v>
      </c>
      <c r="E5806" s="2002">
        <f t="shared" si="180"/>
        <v>13.03</v>
      </c>
      <c r="F5806" s="2078">
        <f t="shared" si="181"/>
        <v>88041</v>
      </c>
      <c r="G5806" s="1529"/>
      <c r="H5806" s="2002">
        <v>12.47</v>
      </c>
      <c r="I5806" s="2002">
        <v>13.03</v>
      </c>
      <c r="J5806" s="1992"/>
    </row>
    <row r="5807" spans="2:10">
      <c r="B5807" s="1733">
        <v>88042</v>
      </c>
      <c r="C5807" s="2004" t="s">
        <v>474</v>
      </c>
      <c r="D5807" s="2003" t="s">
        <v>24</v>
      </c>
      <c r="E5807" s="2005">
        <f t="shared" si="180"/>
        <v>18.809999999999999</v>
      </c>
      <c r="F5807" s="2078">
        <f t="shared" si="181"/>
        <v>88042</v>
      </c>
      <c r="G5807" s="1529"/>
      <c r="H5807" s="2005">
        <v>18.010000000000002</v>
      </c>
      <c r="I5807" s="2005">
        <v>18.809999999999999</v>
      </c>
      <c r="J5807" s="1992"/>
    </row>
    <row r="5808" spans="2:10">
      <c r="B5808" s="1734">
        <v>88043</v>
      </c>
      <c r="C5808" s="1994" t="s">
        <v>5270</v>
      </c>
      <c r="D5808" s="1993" t="s">
        <v>24</v>
      </c>
      <c r="E5808" s="2002">
        <f t="shared" si="180"/>
        <v>24.59</v>
      </c>
      <c r="F5808" s="2078">
        <f t="shared" si="181"/>
        <v>88043</v>
      </c>
      <c r="G5808" s="1529"/>
      <c r="H5808" s="2002">
        <v>23.52</v>
      </c>
      <c r="I5808" s="2002">
        <v>24.59</v>
      </c>
      <c r="J5808" s="1992"/>
    </row>
    <row r="5809" spans="2:10">
      <c r="B5809" s="1733">
        <v>88044</v>
      </c>
      <c r="C5809" s="2004" t="s">
        <v>475</v>
      </c>
      <c r="D5809" s="2003" t="s">
        <v>29</v>
      </c>
      <c r="E5809" s="2005">
        <f t="shared" si="180"/>
        <v>0.56000000000000005</v>
      </c>
      <c r="F5809" s="2078">
        <f t="shared" si="181"/>
        <v>88044</v>
      </c>
      <c r="G5809" s="1529"/>
      <c r="H5809" s="2005">
        <v>0.51</v>
      </c>
      <c r="I5809" s="2005">
        <v>0.56000000000000005</v>
      </c>
      <c r="J5809" s="1992"/>
    </row>
    <row r="5810" spans="2:10">
      <c r="B5810" s="1734">
        <v>88045</v>
      </c>
      <c r="C5810" s="1994" t="s">
        <v>476</v>
      </c>
      <c r="D5810" s="1993" t="s">
        <v>29</v>
      </c>
      <c r="E5810" s="2002">
        <f t="shared" si="180"/>
        <v>0.28000000000000003</v>
      </c>
      <c r="F5810" s="2078">
        <f t="shared" si="181"/>
        <v>88045</v>
      </c>
      <c r="G5810" s="1529"/>
      <c r="H5810" s="2002">
        <v>0.25</v>
      </c>
      <c r="I5810" s="2002">
        <v>0.28000000000000003</v>
      </c>
      <c r="J5810" s="1992"/>
    </row>
    <row r="5811" spans="2:10" ht="30">
      <c r="B5811" s="1733">
        <v>88046</v>
      </c>
      <c r="C5811" s="2004" t="s">
        <v>477</v>
      </c>
      <c r="D5811" s="2003" t="s">
        <v>29</v>
      </c>
      <c r="E5811" s="2005">
        <f t="shared" si="180"/>
        <v>0.24</v>
      </c>
      <c r="F5811" s="2078">
        <f t="shared" si="181"/>
        <v>88046</v>
      </c>
      <c r="G5811" s="1529"/>
      <c r="H5811" s="2005">
        <v>0.22</v>
      </c>
      <c r="I5811" s="2005">
        <v>0.24</v>
      </c>
      <c r="J5811" s="1992"/>
    </row>
    <row r="5812" spans="2:10">
      <c r="B5812" s="1734">
        <v>88047</v>
      </c>
      <c r="C5812" s="1994" t="s">
        <v>478</v>
      </c>
      <c r="D5812" s="1993" t="s">
        <v>29</v>
      </c>
      <c r="E5812" s="2002">
        <f t="shared" si="180"/>
        <v>0.09</v>
      </c>
      <c r="F5812" s="2078">
        <f t="shared" si="181"/>
        <v>88047</v>
      </c>
      <c r="G5812" s="1529"/>
      <c r="H5812" s="2002">
        <v>0.08</v>
      </c>
      <c r="I5812" s="2002">
        <v>0.09</v>
      </c>
      <c r="J5812" s="1992"/>
    </row>
    <row r="5813" spans="2:10" ht="30">
      <c r="B5813" s="1733">
        <v>88048</v>
      </c>
      <c r="C5813" s="2004" t="s">
        <v>479</v>
      </c>
      <c r="D5813" s="2003" t="s">
        <v>29</v>
      </c>
      <c r="E5813" s="2005">
        <f t="shared" si="180"/>
        <v>0.32</v>
      </c>
      <c r="F5813" s="2078">
        <f t="shared" si="181"/>
        <v>88048</v>
      </c>
      <c r="G5813" s="1529"/>
      <c r="H5813" s="2005">
        <v>0.28999999999999998</v>
      </c>
      <c r="I5813" s="2005">
        <v>0.32</v>
      </c>
      <c r="J5813" s="1992"/>
    </row>
    <row r="5814" spans="2:10">
      <c r="B5814" s="1734">
        <v>88049</v>
      </c>
      <c r="C5814" s="1994" t="s">
        <v>480</v>
      </c>
      <c r="D5814" s="1993" t="s">
        <v>29</v>
      </c>
      <c r="E5814" s="2002">
        <f t="shared" si="180"/>
        <v>0.11</v>
      </c>
      <c r="F5814" s="2078">
        <f t="shared" si="181"/>
        <v>88049</v>
      </c>
      <c r="G5814" s="1529"/>
      <c r="H5814" s="2002">
        <v>0.1</v>
      </c>
      <c r="I5814" s="2002">
        <v>0.11</v>
      </c>
      <c r="J5814" s="1992"/>
    </row>
    <row r="5815" spans="2:10" ht="30">
      <c r="B5815" s="1733">
        <v>88050</v>
      </c>
      <c r="C5815" s="2004" t="s">
        <v>481</v>
      </c>
      <c r="D5815" s="2003" t="s">
        <v>29</v>
      </c>
      <c r="E5815" s="2005">
        <f t="shared" si="180"/>
        <v>0.42</v>
      </c>
      <c r="F5815" s="2078">
        <f t="shared" si="181"/>
        <v>88050</v>
      </c>
      <c r="G5815" s="1529"/>
      <c r="H5815" s="2005">
        <v>0.38</v>
      </c>
      <c r="I5815" s="2005">
        <v>0.42</v>
      </c>
      <c r="J5815" s="1992"/>
    </row>
    <row r="5816" spans="2:10">
      <c r="B5816" s="1734">
        <v>88051</v>
      </c>
      <c r="C5816" s="1994" t="s">
        <v>482</v>
      </c>
      <c r="D5816" s="1993" t="s">
        <v>29</v>
      </c>
      <c r="E5816" s="2002">
        <f t="shared" si="180"/>
        <v>0.13</v>
      </c>
      <c r="F5816" s="2078">
        <f t="shared" si="181"/>
        <v>88051</v>
      </c>
      <c r="G5816" s="1529"/>
      <c r="H5816" s="2002">
        <v>0.12</v>
      </c>
      <c r="I5816" s="2002">
        <v>0.13</v>
      </c>
      <c r="J5816" s="1992"/>
    </row>
    <row r="5817" spans="2:10" ht="30">
      <c r="B5817" s="1733">
        <v>88052</v>
      </c>
      <c r="C5817" s="2004" t="s">
        <v>483</v>
      </c>
      <c r="D5817" s="2003" t="s">
        <v>29</v>
      </c>
      <c r="E5817" s="2005">
        <f t="shared" si="180"/>
        <v>0.52</v>
      </c>
      <c r="F5817" s="2078">
        <f t="shared" si="181"/>
        <v>88052</v>
      </c>
      <c r="G5817" s="1529"/>
      <c r="H5817" s="2005">
        <v>0.47</v>
      </c>
      <c r="I5817" s="2005">
        <v>0.52</v>
      </c>
      <c r="J5817" s="1992"/>
    </row>
    <row r="5818" spans="2:10" ht="30">
      <c r="B5818" s="1734">
        <v>88053</v>
      </c>
      <c r="C5818" s="1994" t="s">
        <v>484</v>
      </c>
      <c r="D5818" s="1993" t="s">
        <v>29</v>
      </c>
      <c r="E5818" s="2002">
        <f t="shared" si="180"/>
        <v>0.15</v>
      </c>
      <c r="F5818" s="2078">
        <f t="shared" si="181"/>
        <v>88053</v>
      </c>
      <c r="G5818" s="1529"/>
      <c r="H5818" s="2002">
        <v>0.14000000000000001</v>
      </c>
      <c r="I5818" s="2002">
        <v>0.15</v>
      </c>
      <c r="J5818" s="1992"/>
    </row>
    <row r="5819" spans="2:10" ht="30">
      <c r="B5819" s="1733">
        <v>88054</v>
      </c>
      <c r="C5819" s="2004" t="s">
        <v>485</v>
      </c>
      <c r="D5819" s="2003" t="s">
        <v>29</v>
      </c>
      <c r="E5819" s="2005">
        <f t="shared" si="180"/>
        <v>0.1</v>
      </c>
      <c r="F5819" s="2078">
        <f t="shared" si="181"/>
        <v>88054</v>
      </c>
      <c r="G5819" s="1529"/>
      <c r="H5819" s="2005">
        <v>0.09</v>
      </c>
      <c r="I5819" s="2005">
        <v>0.1</v>
      </c>
      <c r="J5819" s="1992"/>
    </row>
    <row r="5820" spans="2:10" ht="30">
      <c r="B5820" s="1734">
        <v>88055</v>
      </c>
      <c r="C5820" s="1994" t="s">
        <v>486</v>
      </c>
      <c r="D5820" s="1993" t="s">
        <v>29</v>
      </c>
      <c r="E5820" s="2002">
        <f t="shared" si="180"/>
        <v>0.02</v>
      </c>
      <c r="F5820" s="2078">
        <f t="shared" si="181"/>
        <v>88055</v>
      </c>
      <c r="G5820" s="1529"/>
      <c r="H5820" s="2002">
        <v>0.02</v>
      </c>
      <c r="I5820" s="2002">
        <v>0.02</v>
      </c>
      <c r="J5820" s="1992"/>
    </row>
    <row r="5821" spans="2:10" ht="30">
      <c r="B5821" s="1733">
        <v>88056</v>
      </c>
      <c r="C5821" s="2004" t="s">
        <v>487</v>
      </c>
      <c r="D5821" s="2003" t="s">
        <v>29</v>
      </c>
      <c r="E5821" s="2005">
        <f t="shared" si="180"/>
        <v>0.16</v>
      </c>
      <c r="F5821" s="2078">
        <f t="shared" si="181"/>
        <v>88056</v>
      </c>
      <c r="G5821" s="1529"/>
      <c r="H5821" s="2005">
        <v>0.15</v>
      </c>
      <c r="I5821" s="2005">
        <v>0.16</v>
      </c>
      <c r="J5821" s="1992"/>
    </row>
    <row r="5822" spans="2:10" ht="30">
      <c r="B5822" s="1734">
        <v>88057</v>
      </c>
      <c r="C5822" s="1994" t="s">
        <v>488</v>
      </c>
      <c r="D5822" s="1993" t="s">
        <v>29</v>
      </c>
      <c r="E5822" s="2002">
        <f t="shared" si="180"/>
        <v>0.04</v>
      </c>
      <c r="F5822" s="2078">
        <f t="shared" si="181"/>
        <v>88057</v>
      </c>
      <c r="G5822" s="1529"/>
      <c r="H5822" s="2002">
        <v>0.03</v>
      </c>
      <c r="I5822" s="2002">
        <v>0.04</v>
      </c>
      <c r="J5822" s="1992"/>
    </row>
    <row r="5823" spans="2:10" ht="30">
      <c r="B5823" s="1733">
        <v>88058</v>
      </c>
      <c r="C5823" s="2004" t="s">
        <v>489</v>
      </c>
      <c r="D5823" s="2003" t="s">
        <v>29</v>
      </c>
      <c r="E5823" s="2005">
        <f t="shared" si="180"/>
        <v>0.24</v>
      </c>
      <c r="F5823" s="2078">
        <f t="shared" si="181"/>
        <v>88058</v>
      </c>
      <c r="G5823" s="1529"/>
      <c r="H5823" s="2005">
        <v>0.22</v>
      </c>
      <c r="I5823" s="2005">
        <v>0.24</v>
      </c>
      <c r="J5823" s="1992"/>
    </row>
    <row r="5824" spans="2:10" ht="30">
      <c r="B5824" s="1734">
        <v>88059</v>
      </c>
      <c r="C5824" s="1994" t="s">
        <v>490</v>
      </c>
      <c r="D5824" s="1993" t="s">
        <v>29</v>
      </c>
      <c r="E5824" s="2002">
        <f t="shared" si="180"/>
        <v>0.06</v>
      </c>
      <c r="F5824" s="2078">
        <f t="shared" si="181"/>
        <v>88059</v>
      </c>
      <c r="G5824" s="1529"/>
      <c r="H5824" s="2002">
        <v>0.05</v>
      </c>
      <c r="I5824" s="2002">
        <v>0.06</v>
      </c>
      <c r="J5824" s="1992"/>
    </row>
    <row r="5825" spans="2:10" ht="30">
      <c r="B5825" s="1733">
        <v>88060</v>
      </c>
      <c r="C5825" s="2004" t="s">
        <v>491</v>
      </c>
      <c r="D5825" s="2003" t="s">
        <v>29</v>
      </c>
      <c r="E5825" s="2005">
        <f t="shared" si="180"/>
        <v>0.32</v>
      </c>
      <c r="F5825" s="2078">
        <f t="shared" si="181"/>
        <v>88060</v>
      </c>
      <c r="G5825" s="1529"/>
      <c r="H5825" s="2005">
        <v>0.28999999999999998</v>
      </c>
      <c r="I5825" s="2005">
        <v>0.32</v>
      </c>
      <c r="J5825" s="1992"/>
    </row>
    <row r="5826" spans="2:10" ht="30">
      <c r="B5826" s="1734">
        <v>88061</v>
      </c>
      <c r="C5826" s="1994" t="s">
        <v>492</v>
      </c>
      <c r="D5826" s="1993" t="s">
        <v>29</v>
      </c>
      <c r="E5826" s="2002">
        <f t="shared" si="180"/>
        <v>0.08</v>
      </c>
      <c r="F5826" s="2078">
        <f t="shared" si="181"/>
        <v>88061</v>
      </c>
      <c r="G5826" s="1529"/>
      <c r="H5826" s="2002">
        <v>7.0000000000000007E-2</v>
      </c>
      <c r="I5826" s="2002">
        <v>0.08</v>
      </c>
      <c r="J5826" s="1992"/>
    </row>
    <row r="5827" spans="2:10">
      <c r="B5827" s="1733">
        <v>88074</v>
      </c>
      <c r="C5827" s="2004" t="s">
        <v>493</v>
      </c>
      <c r="D5827" s="2003" t="s">
        <v>0</v>
      </c>
      <c r="E5827" s="2005">
        <f t="shared" ref="E5827:E5890" si="182">IF($K$2=$H$1,H5827,I5827)</f>
        <v>0.81</v>
      </c>
      <c r="F5827" s="2078">
        <f t="shared" ref="F5827:F5890" si="183">IF(LEN($B5827)=7,CONCATENATE(MID($B5827,1,6),"00",RIGHT($B5827,1)),IF(LEN($B5827)=8,CONCATENATE(MID($B5827,1,6),"0",RIGHT($B5827,2)),$B5827))</f>
        <v>88074</v>
      </c>
      <c r="G5827" s="1529"/>
      <c r="H5827" s="2005">
        <v>0.73</v>
      </c>
      <c r="I5827" s="2005">
        <v>0.81</v>
      </c>
      <c r="J5827" s="1992"/>
    </row>
    <row r="5828" spans="2:10">
      <c r="B5828" s="1734">
        <v>88075</v>
      </c>
      <c r="C5828" s="1994" t="s">
        <v>5271</v>
      </c>
      <c r="D5828" s="1993" t="s">
        <v>0</v>
      </c>
      <c r="E5828" s="2002">
        <f t="shared" si="182"/>
        <v>0.55000000000000004</v>
      </c>
      <c r="F5828" s="2078">
        <f t="shared" si="183"/>
        <v>88075</v>
      </c>
      <c r="G5828" s="1529"/>
      <c r="H5828" s="2002">
        <v>0.49</v>
      </c>
      <c r="I5828" s="2002">
        <v>0.55000000000000004</v>
      </c>
      <c r="J5828" s="1992"/>
    </row>
    <row r="5829" spans="2:10">
      <c r="B5829" s="1733">
        <v>88076</v>
      </c>
      <c r="C5829" s="2004" t="s">
        <v>5272</v>
      </c>
      <c r="D5829" s="2003" t="s">
        <v>0</v>
      </c>
      <c r="E5829" s="2005">
        <f t="shared" si="182"/>
        <v>0.63</v>
      </c>
      <c r="F5829" s="2078">
        <f t="shared" si="183"/>
        <v>88076</v>
      </c>
      <c r="G5829" s="1529"/>
      <c r="H5829" s="2005">
        <v>0.56999999999999995</v>
      </c>
      <c r="I5829" s="2005">
        <v>0.63</v>
      </c>
      <c r="J5829" s="1992"/>
    </row>
    <row r="5830" spans="2:10">
      <c r="B5830" s="1734">
        <v>88077</v>
      </c>
      <c r="C5830" s="1994" t="s">
        <v>5273</v>
      </c>
      <c r="D5830" s="1993" t="s">
        <v>0</v>
      </c>
      <c r="E5830" s="2002">
        <f t="shared" si="182"/>
        <v>0.73</v>
      </c>
      <c r="F5830" s="2078">
        <f t="shared" si="183"/>
        <v>88077</v>
      </c>
      <c r="G5830" s="1529"/>
      <c r="H5830" s="2002">
        <v>0.66</v>
      </c>
      <c r="I5830" s="2002">
        <v>0.73</v>
      </c>
      <c r="J5830" s="1992"/>
    </row>
    <row r="5831" spans="2:10">
      <c r="B5831" s="1733">
        <v>88078</v>
      </c>
      <c r="C5831" s="2004" t="s">
        <v>5274</v>
      </c>
      <c r="D5831" s="2003" t="s">
        <v>0</v>
      </c>
      <c r="E5831" s="2005">
        <f t="shared" si="182"/>
        <v>0.83</v>
      </c>
      <c r="F5831" s="2078">
        <f t="shared" si="183"/>
        <v>88078</v>
      </c>
      <c r="G5831" s="1529"/>
      <c r="H5831" s="2005">
        <v>0.75</v>
      </c>
      <c r="I5831" s="2005">
        <v>0.83</v>
      </c>
      <c r="J5831" s="1992"/>
    </row>
    <row r="5832" spans="2:10">
      <c r="B5832" s="1734">
        <v>88079</v>
      </c>
      <c r="C5832" s="1994" t="s">
        <v>5275</v>
      </c>
      <c r="D5832" s="1993" t="s">
        <v>0</v>
      </c>
      <c r="E5832" s="2002">
        <f t="shared" si="182"/>
        <v>0.14000000000000001</v>
      </c>
      <c r="F5832" s="2078">
        <f t="shared" si="183"/>
        <v>88079</v>
      </c>
      <c r="G5832" s="1529"/>
      <c r="H5832" s="2002">
        <v>0.13</v>
      </c>
      <c r="I5832" s="2002">
        <v>0.14000000000000001</v>
      </c>
      <c r="J5832" s="1992"/>
    </row>
    <row r="5833" spans="2:10">
      <c r="B5833" s="1733">
        <v>88080</v>
      </c>
      <c r="C5833" s="2004" t="s">
        <v>5276</v>
      </c>
      <c r="D5833" s="2003" t="s">
        <v>0</v>
      </c>
      <c r="E5833" s="2005">
        <f t="shared" si="182"/>
        <v>0.23</v>
      </c>
      <c r="F5833" s="2078">
        <f t="shared" si="183"/>
        <v>88080</v>
      </c>
      <c r="G5833" s="1529"/>
      <c r="H5833" s="2005">
        <v>0.21</v>
      </c>
      <c r="I5833" s="2005">
        <v>0.23</v>
      </c>
      <c r="J5833" s="1992"/>
    </row>
    <row r="5834" spans="2:10">
      <c r="B5834" s="1734">
        <v>88081</v>
      </c>
      <c r="C5834" s="1994" t="s">
        <v>5277</v>
      </c>
      <c r="D5834" s="1993" t="s">
        <v>0</v>
      </c>
      <c r="E5834" s="2002">
        <f t="shared" si="182"/>
        <v>0.35</v>
      </c>
      <c r="F5834" s="2078">
        <f t="shared" si="183"/>
        <v>88081</v>
      </c>
      <c r="G5834" s="1529"/>
      <c r="H5834" s="2002">
        <v>0.32</v>
      </c>
      <c r="I5834" s="2002">
        <v>0.35</v>
      </c>
      <c r="J5834" s="1992"/>
    </row>
    <row r="5835" spans="2:10">
      <c r="B5835" s="1733">
        <v>88082</v>
      </c>
      <c r="C5835" s="2004" t="s">
        <v>5278</v>
      </c>
      <c r="D5835" s="2003" t="s">
        <v>0</v>
      </c>
      <c r="E5835" s="2005">
        <f t="shared" si="182"/>
        <v>0.47</v>
      </c>
      <c r="F5835" s="2078">
        <f t="shared" si="183"/>
        <v>88082</v>
      </c>
      <c r="G5835" s="1529"/>
      <c r="H5835" s="2005">
        <v>0.42</v>
      </c>
      <c r="I5835" s="2005">
        <v>0.47</v>
      </c>
      <c r="J5835" s="1992"/>
    </row>
    <row r="5836" spans="2:10">
      <c r="B5836" s="1734">
        <v>88083</v>
      </c>
      <c r="C5836" s="1994" t="s">
        <v>494</v>
      </c>
      <c r="D5836" s="1993" t="s">
        <v>0</v>
      </c>
      <c r="E5836" s="2002">
        <f t="shared" si="182"/>
        <v>0.06</v>
      </c>
      <c r="F5836" s="2078">
        <f t="shared" si="183"/>
        <v>88083</v>
      </c>
      <c r="G5836" s="1529"/>
      <c r="H5836" s="2002">
        <v>0.06</v>
      </c>
      <c r="I5836" s="2002">
        <v>0.06</v>
      </c>
      <c r="J5836" s="1992"/>
    </row>
    <row r="5837" spans="2:10">
      <c r="B5837" s="1733">
        <v>88084</v>
      </c>
      <c r="C5837" s="2004" t="s">
        <v>495</v>
      </c>
      <c r="D5837" s="2003" t="s">
        <v>0</v>
      </c>
      <c r="E5837" s="2005">
        <f t="shared" si="182"/>
        <v>0.09</v>
      </c>
      <c r="F5837" s="2078">
        <f t="shared" si="183"/>
        <v>88084</v>
      </c>
      <c r="G5837" s="1529"/>
      <c r="H5837" s="2005">
        <v>0.09</v>
      </c>
      <c r="I5837" s="2005">
        <v>0.09</v>
      </c>
      <c r="J5837" s="1992"/>
    </row>
    <row r="5838" spans="2:10">
      <c r="B5838" s="1734">
        <v>88085</v>
      </c>
      <c r="C5838" s="1994" t="s">
        <v>496</v>
      </c>
      <c r="D5838" s="1993" t="s">
        <v>0</v>
      </c>
      <c r="E5838" s="2002">
        <f t="shared" si="182"/>
        <v>0.14000000000000001</v>
      </c>
      <c r="F5838" s="2078">
        <f t="shared" si="183"/>
        <v>88085</v>
      </c>
      <c r="G5838" s="1529"/>
      <c r="H5838" s="2002">
        <v>0.14000000000000001</v>
      </c>
      <c r="I5838" s="2002">
        <v>0.14000000000000001</v>
      </c>
      <c r="J5838" s="1992"/>
    </row>
    <row r="5839" spans="2:10">
      <c r="B5839" s="1733">
        <v>88086</v>
      </c>
      <c r="C5839" s="2004" t="s">
        <v>5279</v>
      </c>
      <c r="D5839" s="2003" t="s">
        <v>0</v>
      </c>
      <c r="E5839" s="2005">
        <f t="shared" si="182"/>
        <v>0.19</v>
      </c>
      <c r="F5839" s="2078">
        <f t="shared" si="183"/>
        <v>88086</v>
      </c>
      <c r="G5839" s="1529"/>
      <c r="H5839" s="2005">
        <v>0.19</v>
      </c>
      <c r="I5839" s="2005">
        <v>0.19</v>
      </c>
      <c r="J5839" s="1992"/>
    </row>
    <row r="5840" spans="2:10">
      <c r="B5840" s="1734">
        <v>88087</v>
      </c>
      <c r="C5840" s="1994" t="s">
        <v>497</v>
      </c>
      <c r="D5840" s="1993" t="s">
        <v>498</v>
      </c>
      <c r="E5840" s="2002">
        <f t="shared" si="182"/>
        <v>0.06</v>
      </c>
      <c r="F5840" s="2078">
        <f t="shared" si="183"/>
        <v>88087</v>
      </c>
      <c r="G5840" s="1529"/>
      <c r="H5840" s="2002">
        <v>0.05</v>
      </c>
      <c r="I5840" s="2002">
        <v>0.06</v>
      </c>
      <c r="J5840" s="1992"/>
    </row>
    <row r="5841" spans="2:10">
      <c r="B5841" s="1733">
        <v>88099</v>
      </c>
      <c r="C5841" s="2004" t="s">
        <v>5280</v>
      </c>
      <c r="D5841" s="2003" t="s">
        <v>29</v>
      </c>
      <c r="E5841" s="2005">
        <f t="shared" si="182"/>
        <v>0.23</v>
      </c>
      <c r="F5841" s="2078">
        <f t="shared" si="183"/>
        <v>88099</v>
      </c>
      <c r="G5841" s="1529"/>
      <c r="H5841" s="2005">
        <v>0.2</v>
      </c>
      <c r="I5841" s="2005">
        <v>0.23</v>
      </c>
      <c r="J5841" s="1992"/>
    </row>
    <row r="5842" spans="2:10">
      <c r="B5842" s="1734">
        <v>88100</v>
      </c>
      <c r="C5842" s="1994" t="s">
        <v>5281</v>
      </c>
      <c r="D5842" s="1993" t="s">
        <v>29</v>
      </c>
      <c r="E5842" s="2002">
        <f t="shared" si="182"/>
        <v>0.11</v>
      </c>
      <c r="F5842" s="2078">
        <f t="shared" si="183"/>
        <v>88100</v>
      </c>
      <c r="G5842" s="1529"/>
      <c r="H5842" s="2002">
        <v>0.1</v>
      </c>
      <c r="I5842" s="2002">
        <v>0.11</v>
      </c>
      <c r="J5842" s="1992"/>
    </row>
    <row r="5843" spans="2:10">
      <c r="B5843" s="1733">
        <v>88101</v>
      </c>
      <c r="C5843" s="2004" t="s">
        <v>499</v>
      </c>
      <c r="D5843" s="2003" t="s">
        <v>0</v>
      </c>
      <c r="E5843" s="2005">
        <f t="shared" si="182"/>
        <v>0.36</v>
      </c>
      <c r="F5843" s="2078">
        <f t="shared" si="183"/>
        <v>88101</v>
      </c>
      <c r="G5843" s="1529"/>
      <c r="H5843" s="2005">
        <v>0.32</v>
      </c>
      <c r="I5843" s="2005">
        <v>0.36</v>
      </c>
      <c r="J5843" s="1992"/>
    </row>
    <row r="5844" spans="2:10">
      <c r="B5844" s="1734">
        <v>88102</v>
      </c>
      <c r="C5844" s="1994" t="s">
        <v>500</v>
      </c>
      <c r="D5844" s="1993" t="s">
        <v>498</v>
      </c>
      <c r="E5844" s="2002">
        <f t="shared" si="182"/>
        <v>0.02</v>
      </c>
      <c r="F5844" s="2078">
        <f t="shared" si="183"/>
        <v>88102</v>
      </c>
      <c r="G5844" s="1529"/>
      <c r="H5844" s="2002">
        <v>0.02</v>
      </c>
      <c r="I5844" s="2002">
        <v>0.02</v>
      </c>
      <c r="J5844" s="1992"/>
    </row>
    <row r="5845" spans="2:10">
      <c r="B5845" s="1733">
        <v>88103</v>
      </c>
      <c r="C5845" s="2004" t="s">
        <v>5282</v>
      </c>
      <c r="D5845" s="2003" t="s">
        <v>498</v>
      </c>
      <c r="E5845" s="2005">
        <f t="shared" si="182"/>
        <v>0.04</v>
      </c>
      <c r="F5845" s="2078">
        <f t="shared" si="183"/>
        <v>88103</v>
      </c>
      <c r="G5845" s="1529"/>
      <c r="H5845" s="2005">
        <v>0.04</v>
      </c>
      <c r="I5845" s="2005">
        <v>0.04</v>
      </c>
      <c r="J5845" s="1992"/>
    </row>
    <row r="5846" spans="2:10">
      <c r="B5846" s="1734">
        <v>89176</v>
      </c>
      <c r="C5846" s="1994" t="s">
        <v>5283</v>
      </c>
      <c r="D5846" s="1993" t="s">
        <v>374</v>
      </c>
      <c r="E5846" s="2002">
        <f t="shared" si="182"/>
        <v>7.87</v>
      </c>
      <c r="F5846" s="2078">
        <f t="shared" si="183"/>
        <v>89176</v>
      </c>
      <c r="G5846" s="1529"/>
      <c r="H5846" s="2002">
        <v>7.12</v>
      </c>
      <c r="I5846" s="2002">
        <v>7.87</v>
      </c>
      <c r="J5846" s="1992"/>
    </row>
    <row r="5847" spans="2:10">
      <c r="B5847" s="1733">
        <v>89177</v>
      </c>
      <c r="C5847" s="2004" t="s">
        <v>5284</v>
      </c>
      <c r="D5847" s="2003" t="s">
        <v>374</v>
      </c>
      <c r="E5847" s="2005">
        <f t="shared" si="182"/>
        <v>11.01</v>
      </c>
      <c r="F5847" s="2078">
        <f t="shared" si="183"/>
        <v>89177</v>
      </c>
      <c r="G5847" s="1529"/>
      <c r="H5847" s="2005">
        <v>9.9600000000000009</v>
      </c>
      <c r="I5847" s="2005">
        <v>11.01</v>
      </c>
      <c r="J5847" s="1992"/>
    </row>
    <row r="5848" spans="2:10">
      <c r="B5848" s="1734">
        <v>89178</v>
      </c>
      <c r="C5848" s="1994" t="s">
        <v>5285</v>
      </c>
      <c r="D5848" s="1993" t="s">
        <v>374</v>
      </c>
      <c r="E5848" s="2002">
        <f t="shared" si="182"/>
        <v>12.59</v>
      </c>
      <c r="F5848" s="2078">
        <f t="shared" si="183"/>
        <v>89178</v>
      </c>
      <c r="G5848" s="1529"/>
      <c r="H5848" s="2002">
        <v>11.39</v>
      </c>
      <c r="I5848" s="2002">
        <v>12.59</v>
      </c>
      <c r="J5848" s="1992"/>
    </row>
    <row r="5849" spans="2:10">
      <c r="B5849" s="1733">
        <v>89179</v>
      </c>
      <c r="C5849" s="2004" t="s">
        <v>5286</v>
      </c>
      <c r="D5849" s="2003" t="s">
        <v>374</v>
      </c>
      <c r="E5849" s="2005">
        <f t="shared" si="182"/>
        <v>12.59</v>
      </c>
      <c r="F5849" s="2078">
        <f t="shared" si="183"/>
        <v>89179</v>
      </c>
      <c r="G5849" s="1529"/>
      <c r="H5849" s="2005">
        <v>11.39</v>
      </c>
      <c r="I5849" s="2005">
        <v>12.59</v>
      </c>
      <c r="J5849" s="1992"/>
    </row>
    <row r="5850" spans="2:10">
      <c r="B5850" s="1734">
        <v>89180</v>
      </c>
      <c r="C5850" s="1994" t="s">
        <v>5287</v>
      </c>
      <c r="D5850" s="1993" t="s">
        <v>374</v>
      </c>
      <c r="E5850" s="2002">
        <f t="shared" si="182"/>
        <v>14.16</v>
      </c>
      <c r="F5850" s="2078">
        <f t="shared" si="183"/>
        <v>89180</v>
      </c>
      <c r="G5850" s="1529"/>
      <c r="H5850" s="2002">
        <v>12.81</v>
      </c>
      <c r="I5850" s="2002">
        <v>14.16</v>
      </c>
      <c r="J5850" s="1992"/>
    </row>
    <row r="5851" spans="2:10">
      <c r="B5851" s="1733">
        <v>89181</v>
      </c>
      <c r="C5851" s="2004" t="s">
        <v>5288</v>
      </c>
      <c r="D5851" s="2003" t="s">
        <v>374</v>
      </c>
      <c r="E5851" s="2005">
        <f t="shared" si="182"/>
        <v>17.309999999999999</v>
      </c>
      <c r="F5851" s="2078">
        <f t="shared" si="183"/>
        <v>89181</v>
      </c>
      <c r="G5851" s="1529"/>
      <c r="H5851" s="2005">
        <v>15.66</v>
      </c>
      <c r="I5851" s="2005">
        <v>17.309999999999999</v>
      </c>
      <c r="J5851" s="1992"/>
    </row>
    <row r="5852" spans="2:10">
      <c r="B5852" s="1734">
        <v>89182</v>
      </c>
      <c r="C5852" s="1994" t="s">
        <v>5289</v>
      </c>
      <c r="D5852" s="1993" t="s">
        <v>374</v>
      </c>
      <c r="E5852" s="2002">
        <f t="shared" si="182"/>
        <v>17.309999999999999</v>
      </c>
      <c r="F5852" s="2078">
        <f t="shared" si="183"/>
        <v>89182</v>
      </c>
      <c r="G5852" s="1529"/>
      <c r="H5852" s="2002">
        <v>15.66</v>
      </c>
      <c r="I5852" s="2002">
        <v>17.309999999999999</v>
      </c>
      <c r="J5852" s="1992"/>
    </row>
    <row r="5853" spans="2:10">
      <c r="B5853" s="1733">
        <v>89183</v>
      </c>
      <c r="C5853" s="2004" t="s">
        <v>5290</v>
      </c>
      <c r="D5853" s="2003" t="s">
        <v>374</v>
      </c>
      <c r="E5853" s="2005">
        <f t="shared" si="182"/>
        <v>18.88</v>
      </c>
      <c r="F5853" s="2078">
        <f t="shared" si="183"/>
        <v>89183</v>
      </c>
      <c r="G5853" s="1529"/>
      <c r="H5853" s="2005">
        <v>17.079999999999998</v>
      </c>
      <c r="I5853" s="2005">
        <v>18.88</v>
      </c>
      <c r="J5853" s="1992"/>
    </row>
    <row r="5854" spans="2:10">
      <c r="B5854" s="1734">
        <v>89184</v>
      </c>
      <c r="C5854" s="1994" t="s">
        <v>5291</v>
      </c>
      <c r="D5854" s="1993" t="s">
        <v>374</v>
      </c>
      <c r="E5854" s="2002">
        <f t="shared" si="182"/>
        <v>22.03</v>
      </c>
      <c r="F5854" s="2078">
        <f t="shared" si="183"/>
        <v>89184</v>
      </c>
      <c r="G5854" s="1529"/>
      <c r="H5854" s="2002">
        <v>19.93</v>
      </c>
      <c r="I5854" s="2002">
        <v>22.03</v>
      </c>
      <c r="J5854" s="1992"/>
    </row>
    <row r="5855" spans="2:10">
      <c r="B5855" s="1733">
        <v>89185</v>
      </c>
      <c r="C5855" s="2004" t="s">
        <v>5292</v>
      </c>
      <c r="D5855" s="2003" t="s">
        <v>374</v>
      </c>
      <c r="E5855" s="2005">
        <f t="shared" si="182"/>
        <v>22.03</v>
      </c>
      <c r="F5855" s="2078">
        <f t="shared" si="183"/>
        <v>89185</v>
      </c>
      <c r="G5855" s="1529"/>
      <c r="H5855" s="2005">
        <v>19.93</v>
      </c>
      <c r="I5855" s="2005">
        <v>22.03</v>
      </c>
      <c r="J5855" s="1992"/>
    </row>
    <row r="5856" spans="2:10">
      <c r="B5856" s="1734">
        <v>89186</v>
      </c>
      <c r="C5856" s="1994" t="s">
        <v>5293</v>
      </c>
      <c r="D5856" s="1993" t="s">
        <v>374</v>
      </c>
      <c r="E5856" s="2002">
        <f t="shared" si="182"/>
        <v>23.61</v>
      </c>
      <c r="F5856" s="2078">
        <f t="shared" si="183"/>
        <v>89186</v>
      </c>
      <c r="G5856" s="1529"/>
      <c r="H5856" s="2002">
        <v>21.36</v>
      </c>
      <c r="I5856" s="2002">
        <v>23.61</v>
      </c>
      <c r="J5856" s="1992"/>
    </row>
    <row r="5857" spans="2:10">
      <c r="B5857" s="1733">
        <v>89187</v>
      </c>
      <c r="C5857" s="2004" t="s">
        <v>5294</v>
      </c>
      <c r="D5857" s="2003" t="s">
        <v>374</v>
      </c>
      <c r="E5857" s="2005">
        <f t="shared" si="182"/>
        <v>26.75</v>
      </c>
      <c r="F5857" s="2078">
        <f t="shared" si="183"/>
        <v>89187</v>
      </c>
      <c r="G5857" s="1529"/>
      <c r="H5857" s="2005">
        <v>24.2</v>
      </c>
      <c r="I5857" s="2005">
        <v>26.75</v>
      </c>
      <c r="J5857" s="1992"/>
    </row>
    <row r="5858" spans="2:10">
      <c r="B5858" s="1734">
        <v>89188</v>
      </c>
      <c r="C5858" s="1994" t="s">
        <v>5295</v>
      </c>
      <c r="D5858" s="1993" t="s">
        <v>501</v>
      </c>
      <c r="E5858" s="2002">
        <f t="shared" si="182"/>
        <v>0.39</v>
      </c>
      <c r="F5858" s="2078">
        <f t="shared" si="183"/>
        <v>89188</v>
      </c>
      <c r="G5858" s="1529"/>
      <c r="H5858" s="2002">
        <v>0.35</v>
      </c>
      <c r="I5858" s="2002">
        <v>0.39</v>
      </c>
      <c r="J5858" s="1992"/>
    </row>
    <row r="5859" spans="2:10">
      <c r="B5859" s="1733">
        <v>89189</v>
      </c>
      <c r="C5859" s="2004" t="s">
        <v>5296</v>
      </c>
      <c r="D5859" s="2003" t="s">
        <v>501</v>
      </c>
      <c r="E5859" s="2005">
        <f t="shared" si="182"/>
        <v>0.5</v>
      </c>
      <c r="F5859" s="2078">
        <f t="shared" si="183"/>
        <v>89189</v>
      </c>
      <c r="G5859" s="1529"/>
      <c r="H5859" s="2005">
        <v>0.46</v>
      </c>
      <c r="I5859" s="2005">
        <v>0.5</v>
      </c>
      <c r="J5859" s="1992"/>
    </row>
    <row r="5860" spans="2:10">
      <c r="B5860" s="1734">
        <v>89190</v>
      </c>
      <c r="C5860" s="1994" t="s">
        <v>5297</v>
      </c>
      <c r="D5860" s="1993" t="s">
        <v>501</v>
      </c>
      <c r="E5860" s="2002">
        <f t="shared" si="182"/>
        <v>0.67</v>
      </c>
      <c r="F5860" s="2078">
        <f t="shared" si="183"/>
        <v>89190</v>
      </c>
      <c r="G5860" s="1529"/>
      <c r="H5860" s="2002">
        <v>0.61</v>
      </c>
      <c r="I5860" s="2002">
        <v>0.67</v>
      </c>
      <c r="J5860" s="1992"/>
    </row>
    <row r="5861" spans="2:10">
      <c r="B5861" s="1733">
        <v>89191</v>
      </c>
      <c r="C5861" s="2004" t="s">
        <v>5298</v>
      </c>
      <c r="D5861" s="2003" t="s">
        <v>501</v>
      </c>
      <c r="E5861" s="2005">
        <f t="shared" si="182"/>
        <v>0.82</v>
      </c>
      <c r="F5861" s="2078">
        <f t="shared" si="183"/>
        <v>89191</v>
      </c>
      <c r="G5861" s="1529"/>
      <c r="H5861" s="2005">
        <v>0.74</v>
      </c>
      <c r="I5861" s="2005">
        <v>0.82</v>
      </c>
      <c r="J5861" s="1992"/>
    </row>
    <row r="5862" spans="2:10">
      <c r="B5862" s="1734">
        <v>89192</v>
      </c>
      <c r="C5862" s="1994" t="s">
        <v>502</v>
      </c>
      <c r="D5862" s="1993" t="s">
        <v>374</v>
      </c>
      <c r="E5862" s="2002">
        <f t="shared" si="182"/>
        <v>23.61</v>
      </c>
      <c r="F5862" s="2078">
        <f t="shared" si="183"/>
        <v>89192</v>
      </c>
      <c r="G5862" s="1529"/>
      <c r="H5862" s="2002">
        <v>21.36</v>
      </c>
      <c r="I5862" s="2002">
        <v>23.61</v>
      </c>
      <c r="J5862" s="1992"/>
    </row>
    <row r="5863" spans="2:10">
      <c r="B5863" s="1733">
        <v>89193</v>
      </c>
      <c r="C5863" s="2004" t="s">
        <v>503</v>
      </c>
      <c r="D5863" s="2003" t="s">
        <v>374</v>
      </c>
      <c r="E5863" s="2005">
        <f t="shared" si="182"/>
        <v>39.35</v>
      </c>
      <c r="F5863" s="2078">
        <f t="shared" si="183"/>
        <v>89193</v>
      </c>
      <c r="G5863" s="1529"/>
      <c r="H5863" s="2005">
        <v>35.6</v>
      </c>
      <c r="I5863" s="2005">
        <v>39.35</v>
      </c>
      <c r="J5863" s="1992"/>
    </row>
    <row r="5864" spans="2:10">
      <c r="B5864" s="1734">
        <v>89194</v>
      </c>
      <c r="C5864" s="1994" t="s">
        <v>504</v>
      </c>
      <c r="D5864" s="1993" t="s">
        <v>374</v>
      </c>
      <c r="E5864" s="2002">
        <f t="shared" si="182"/>
        <v>58.23</v>
      </c>
      <c r="F5864" s="2078">
        <f t="shared" si="183"/>
        <v>89194</v>
      </c>
      <c r="G5864" s="1529"/>
      <c r="H5864" s="2002">
        <v>52.68</v>
      </c>
      <c r="I5864" s="2002">
        <v>58.23</v>
      </c>
      <c r="J5864" s="1992"/>
    </row>
    <row r="5865" spans="2:10">
      <c r="B5865" s="1733">
        <v>89195</v>
      </c>
      <c r="C5865" s="2004" t="s">
        <v>505</v>
      </c>
      <c r="D5865" s="2003" t="s">
        <v>374</v>
      </c>
      <c r="E5865" s="2005">
        <f t="shared" si="182"/>
        <v>9.44</v>
      </c>
      <c r="F5865" s="2078">
        <f t="shared" si="183"/>
        <v>89195</v>
      </c>
      <c r="G5865" s="1529"/>
      <c r="H5865" s="2005">
        <v>8.5399999999999991</v>
      </c>
      <c r="I5865" s="2005">
        <v>9.44</v>
      </c>
      <c r="J5865" s="1992"/>
    </row>
    <row r="5866" spans="2:10">
      <c r="B5866" s="1734">
        <v>89196</v>
      </c>
      <c r="C5866" s="1994" t="s">
        <v>506</v>
      </c>
      <c r="D5866" s="1993" t="s">
        <v>374</v>
      </c>
      <c r="E5866" s="2002">
        <f t="shared" si="182"/>
        <v>15.74</v>
      </c>
      <c r="F5866" s="2078">
        <f t="shared" si="183"/>
        <v>89196</v>
      </c>
      <c r="G5866" s="1529"/>
      <c r="H5866" s="2002">
        <v>14.24</v>
      </c>
      <c r="I5866" s="2002">
        <v>15.74</v>
      </c>
      <c r="J5866" s="1992"/>
    </row>
    <row r="5867" spans="2:10">
      <c r="B5867" s="1733">
        <v>89197</v>
      </c>
      <c r="C5867" s="2004" t="s">
        <v>507</v>
      </c>
      <c r="D5867" s="2003" t="s">
        <v>374</v>
      </c>
      <c r="E5867" s="2005">
        <f t="shared" si="182"/>
        <v>23.61</v>
      </c>
      <c r="F5867" s="2078">
        <f t="shared" si="183"/>
        <v>89197</v>
      </c>
      <c r="G5867" s="1529"/>
      <c r="H5867" s="2005">
        <v>21.36</v>
      </c>
      <c r="I5867" s="2005">
        <v>23.61</v>
      </c>
      <c r="J5867" s="1992"/>
    </row>
    <row r="5868" spans="2:10">
      <c r="B5868" s="1734">
        <v>91104</v>
      </c>
      <c r="C5868" s="1994" t="s">
        <v>5299</v>
      </c>
      <c r="D5868" s="1993" t="s">
        <v>28</v>
      </c>
      <c r="E5868" s="2002">
        <f t="shared" si="182"/>
        <v>0.06</v>
      </c>
      <c r="F5868" s="2078">
        <f t="shared" si="183"/>
        <v>91104</v>
      </c>
      <c r="G5868" s="1529"/>
      <c r="H5868" s="2002">
        <v>0.05</v>
      </c>
      <c r="I5868" s="2002">
        <v>0.06</v>
      </c>
      <c r="J5868" s="1992"/>
    </row>
    <row r="5869" spans="2:10" ht="30">
      <c r="B5869" s="1733">
        <v>91105</v>
      </c>
      <c r="C5869" s="2004" t="s">
        <v>508</v>
      </c>
      <c r="D5869" s="2003" t="s">
        <v>28</v>
      </c>
      <c r="E5869" s="2005">
        <f t="shared" si="182"/>
        <v>0.15</v>
      </c>
      <c r="F5869" s="2078">
        <f t="shared" si="183"/>
        <v>91105</v>
      </c>
      <c r="G5869" s="1529"/>
      <c r="H5869" s="2005">
        <v>0.13</v>
      </c>
      <c r="I5869" s="2005">
        <v>0.15</v>
      </c>
      <c r="J5869" s="1992"/>
    </row>
    <row r="5870" spans="2:10" ht="30">
      <c r="B5870" s="1734">
        <v>91106</v>
      </c>
      <c r="C5870" s="1994" t="s">
        <v>1151</v>
      </c>
      <c r="D5870" s="1993" t="s">
        <v>28</v>
      </c>
      <c r="E5870" s="2002">
        <f t="shared" si="182"/>
        <v>0.06</v>
      </c>
      <c r="F5870" s="2078">
        <f t="shared" si="183"/>
        <v>91106</v>
      </c>
      <c r="G5870" s="1529"/>
      <c r="H5870" s="2002">
        <v>0.05</v>
      </c>
      <c r="I5870" s="2002">
        <v>0.06</v>
      </c>
      <c r="J5870" s="1992"/>
    </row>
    <row r="5871" spans="2:10" ht="30">
      <c r="B5871" s="1733">
        <v>91107</v>
      </c>
      <c r="C5871" s="2004" t="s">
        <v>5300</v>
      </c>
      <c r="D5871" s="2003" t="s">
        <v>28</v>
      </c>
      <c r="E5871" s="2005">
        <f t="shared" si="182"/>
        <v>7.0000000000000007E-2</v>
      </c>
      <c r="F5871" s="2078">
        <f t="shared" si="183"/>
        <v>91107</v>
      </c>
      <c r="G5871" s="1529"/>
      <c r="H5871" s="2005">
        <v>0.06</v>
      </c>
      <c r="I5871" s="2005">
        <v>7.0000000000000007E-2</v>
      </c>
      <c r="J5871" s="1992"/>
    </row>
    <row r="5872" spans="2:10" ht="30">
      <c r="B5872" s="1734">
        <v>91108</v>
      </c>
      <c r="C5872" s="1994" t="s">
        <v>5301</v>
      </c>
      <c r="D5872" s="1993" t="s">
        <v>28</v>
      </c>
      <c r="E5872" s="2002">
        <f t="shared" si="182"/>
        <v>0.15</v>
      </c>
      <c r="F5872" s="2078">
        <f t="shared" si="183"/>
        <v>91108</v>
      </c>
      <c r="G5872" s="1529"/>
      <c r="H5872" s="2002">
        <v>0.13</v>
      </c>
      <c r="I5872" s="2002">
        <v>0.15</v>
      </c>
      <c r="J5872" s="1992"/>
    </row>
    <row r="5873" spans="2:10">
      <c r="B5873" s="1733">
        <v>91109</v>
      </c>
      <c r="C5873" s="2004" t="s">
        <v>509</v>
      </c>
      <c r="D5873" s="2003" t="s">
        <v>28</v>
      </c>
      <c r="E5873" s="2005">
        <f t="shared" si="182"/>
        <v>0.12</v>
      </c>
      <c r="F5873" s="2078">
        <f t="shared" si="183"/>
        <v>91109</v>
      </c>
      <c r="G5873" s="1529"/>
      <c r="H5873" s="2005">
        <v>0.11</v>
      </c>
      <c r="I5873" s="2005">
        <v>0.12</v>
      </c>
      <c r="J5873" s="1992"/>
    </row>
    <row r="5874" spans="2:10" ht="30">
      <c r="B5874" s="1734">
        <v>91110</v>
      </c>
      <c r="C5874" s="1994" t="s">
        <v>5302</v>
      </c>
      <c r="D5874" s="1993" t="s">
        <v>28</v>
      </c>
      <c r="E5874" s="2002">
        <f t="shared" si="182"/>
        <v>0.15</v>
      </c>
      <c r="F5874" s="2078">
        <f t="shared" si="183"/>
        <v>91110</v>
      </c>
      <c r="G5874" s="1529"/>
      <c r="H5874" s="2002">
        <v>0.13</v>
      </c>
      <c r="I5874" s="2002">
        <v>0.15</v>
      </c>
      <c r="J5874" s="1992"/>
    </row>
    <row r="5875" spans="2:10" ht="30">
      <c r="B5875" s="1733">
        <v>91111</v>
      </c>
      <c r="C5875" s="2004" t="s">
        <v>5303</v>
      </c>
      <c r="D5875" s="2003" t="s">
        <v>28</v>
      </c>
      <c r="E5875" s="2005">
        <f t="shared" si="182"/>
        <v>0.2</v>
      </c>
      <c r="F5875" s="2078">
        <f t="shared" si="183"/>
        <v>91111</v>
      </c>
      <c r="G5875" s="1529"/>
      <c r="H5875" s="2005">
        <v>0.18</v>
      </c>
      <c r="I5875" s="2005">
        <v>0.2</v>
      </c>
      <c r="J5875" s="1992"/>
    </row>
    <row r="5876" spans="2:10">
      <c r="B5876" s="1734">
        <v>91112</v>
      </c>
      <c r="C5876" s="1994" t="s">
        <v>5304</v>
      </c>
      <c r="D5876" s="1993" t="s">
        <v>28</v>
      </c>
      <c r="E5876" s="2002">
        <f t="shared" si="182"/>
        <v>0.11</v>
      </c>
      <c r="F5876" s="2078">
        <f t="shared" si="183"/>
        <v>91112</v>
      </c>
      <c r="G5876" s="1529"/>
      <c r="H5876" s="2002">
        <v>0.1</v>
      </c>
      <c r="I5876" s="2002">
        <v>0.11</v>
      </c>
      <c r="J5876" s="1992"/>
    </row>
    <row r="5877" spans="2:10" ht="30">
      <c r="B5877" s="1733">
        <v>91113</v>
      </c>
      <c r="C5877" s="2004" t="s">
        <v>5305</v>
      </c>
      <c r="D5877" s="2003" t="s">
        <v>28</v>
      </c>
      <c r="E5877" s="2005">
        <f t="shared" si="182"/>
        <v>0.22</v>
      </c>
      <c r="F5877" s="2078">
        <f t="shared" si="183"/>
        <v>91113</v>
      </c>
      <c r="G5877" s="1529"/>
      <c r="H5877" s="2005">
        <v>0.2</v>
      </c>
      <c r="I5877" s="2005">
        <v>0.22</v>
      </c>
      <c r="J5877" s="1992"/>
    </row>
    <row r="5878" spans="2:10" ht="30">
      <c r="B5878" s="1734">
        <v>91114</v>
      </c>
      <c r="C5878" s="1994" t="s">
        <v>5306</v>
      </c>
      <c r="D5878" s="1993" t="s">
        <v>28</v>
      </c>
      <c r="E5878" s="2002">
        <f t="shared" si="182"/>
        <v>0.43</v>
      </c>
      <c r="F5878" s="2078">
        <f t="shared" si="183"/>
        <v>91114</v>
      </c>
      <c r="G5878" s="1529"/>
      <c r="H5878" s="2002">
        <v>0.39</v>
      </c>
      <c r="I5878" s="2002">
        <v>0.43</v>
      </c>
      <c r="J5878" s="1992"/>
    </row>
    <row r="5879" spans="2:10">
      <c r="B5879" s="1733">
        <v>91115</v>
      </c>
      <c r="C5879" s="2004" t="s">
        <v>5307</v>
      </c>
      <c r="D5879" s="2003" t="s">
        <v>28</v>
      </c>
      <c r="E5879" s="2005">
        <f t="shared" si="182"/>
        <v>7.0000000000000007E-2</v>
      </c>
      <c r="F5879" s="2078">
        <f t="shared" si="183"/>
        <v>91115</v>
      </c>
      <c r="G5879" s="1529"/>
      <c r="H5879" s="2005">
        <v>0.06</v>
      </c>
      <c r="I5879" s="2005">
        <v>7.0000000000000007E-2</v>
      </c>
      <c r="J5879" s="1992"/>
    </row>
    <row r="5880" spans="2:10" ht="30">
      <c r="B5880" s="1734">
        <v>91116</v>
      </c>
      <c r="C5880" s="1994" t="s">
        <v>5308</v>
      </c>
      <c r="D5880" s="1993" t="s">
        <v>28</v>
      </c>
      <c r="E5880" s="2002">
        <f t="shared" si="182"/>
        <v>0.12</v>
      </c>
      <c r="F5880" s="2078">
        <f t="shared" si="183"/>
        <v>91116</v>
      </c>
      <c r="G5880" s="1529"/>
      <c r="H5880" s="2002">
        <v>0.11</v>
      </c>
      <c r="I5880" s="2002">
        <v>0.12</v>
      </c>
      <c r="J5880" s="1992"/>
    </row>
    <row r="5881" spans="2:10" ht="30">
      <c r="B5881" s="1733">
        <v>91117</v>
      </c>
      <c r="C5881" s="2004" t="s">
        <v>5309</v>
      </c>
      <c r="D5881" s="2003" t="s">
        <v>28</v>
      </c>
      <c r="E5881" s="2005">
        <f t="shared" si="182"/>
        <v>0.18</v>
      </c>
      <c r="F5881" s="2078">
        <f t="shared" si="183"/>
        <v>91117</v>
      </c>
      <c r="G5881" s="1529"/>
      <c r="H5881" s="2005">
        <v>0.16</v>
      </c>
      <c r="I5881" s="2005">
        <v>0.18</v>
      </c>
      <c r="J5881" s="1992"/>
    </row>
    <row r="5882" spans="2:10" ht="30">
      <c r="B5882" s="1734">
        <v>91118</v>
      </c>
      <c r="C5882" s="1994" t="s">
        <v>5310</v>
      </c>
      <c r="D5882" s="1993" t="s">
        <v>28</v>
      </c>
      <c r="E5882" s="2002">
        <f t="shared" si="182"/>
        <v>0.15</v>
      </c>
      <c r="F5882" s="2078">
        <f t="shared" si="183"/>
        <v>91118</v>
      </c>
      <c r="G5882" s="1529"/>
      <c r="H5882" s="2002">
        <v>0.13</v>
      </c>
      <c r="I5882" s="2002">
        <v>0.15</v>
      </c>
      <c r="J5882" s="1992"/>
    </row>
    <row r="5883" spans="2:10" ht="30">
      <c r="B5883" s="1733">
        <v>91119</v>
      </c>
      <c r="C5883" s="2004" t="s">
        <v>5311</v>
      </c>
      <c r="D5883" s="2003" t="s">
        <v>28</v>
      </c>
      <c r="E5883" s="2005">
        <f t="shared" si="182"/>
        <v>0.28000000000000003</v>
      </c>
      <c r="F5883" s="2078">
        <f t="shared" si="183"/>
        <v>91119</v>
      </c>
      <c r="G5883" s="1529"/>
      <c r="H5883" s="2005">
        <v>0.26</v>
      </c>
      <c r="I5883" s="2005">
        <v>0.28000000000000003</v>
      </c>
      <c r="J5883" s="1992"/>
    </row>
    <row r="5884" spans="2:10" ht="30">
      <c r="B5884" s="1734">
        <v>91120</v>
      </c>
      <c r="C5884" s="1994" t="s">
        <v>5312</v>
      </c>
      <c r="D5884" s="1993" t="s">
        <v>28</v>
      </c>
      <c r="E5884" s="2002">
        <f t="shared" si="182"/>
        <v>0.43</v>
      </c>
      <c r="F5884" s="2078">
        <f t="shared" si="183"/>
        <v>91120</v>
      </c>
      <c r="G5884" s="1529"/>
      <c r="H5884" s="2002">
        <v>0.39</v>
      </c>
      <c r="I5884" s="2002">
        <v>0.43</v>
      </c>
      <c r="J5884" s="1992"/>
    </row>
    <row r="5885" spans="2:10" ht="30">
      <c r="B5885" s="1733">
        <v>91121</v>
      </c>
      <c r="C5885" s="2004" t="s">
        <v>5313</v>
      </c>
      <c r="D5885" s="2003" t="s">
        <v>28</v>
      </c>
      <c r="E5885" s="2005">
        <f t="shared" si="182"/>
        <v>0.72</v>
      </c>
      <c r="F5885" s="2078">
        <f t="shared" si="183"/>
        <v>91121</v>
      </c>
      <c r="G5885" s="1529"/>
      <c r="H5885" s="2005">
        <v>0.65</v>
      </c>
      <c r="I5885" s="2005">
        <v>0.72</v>
      </c>
      <c r="J5885" s="1992"/>
    </row>
    <row r="5886" spans="2:10" ht="30">
      <c r="B5886" s="1734">
        <v>91122</v>
      </c>
      <c r="C5886" s="1994" t="s">
        <v>5314</v>
      </c>
      <c r="D5886" s="1993" t="s">
        <v>28</v>
      </c>
      <c r="E5886" s="2002">
        <f t="shared" si="182"/>
        <v>1.01</v>
      </c>
      <c r="F5886" s="2078">
        <f t="shared" si="183"/>
        <v>91122</v>
      </c>
      <c r="G5886" s="1529"/>
      <c r="H5886" s="2002">
        <v>0.91</v>
      </c>
      <c r="I5886" s="2002">
        <v>1.01</v>
      </c>
      <c r="J5886" s="1992"/>
    </row>
    <row r="5887" spans="2:10" ht="30">
      <c r="B5887" s="1733">
        <v>91123</v>
      </c>
      <c r="C5887" s="2004" t="s">
        <v>5315</v>
      </c>
      <c r="D5887" s="2003" t="s">
        <v>28</v>
      </c>
      <c r="E5887" s="2005">
        <f t="shared" si="182"/>
        <v>1.3</v>
      </c>
      <c r="F5887" s="2078">
        <f t="shared" si="183"/>
        <v>91123</v>
      </c>
      <c r="G5887" s="1529"/>
      <c r="H5887" s="2005">
        <v>1.18</v>
      </c>
      <c r="I5887" s="2005">
        <v>1.3</v>
      </c>
      <c r="J5887" s="1992"/>
    </row>
    <row r="5888" spans="2:10">
      <c r="B5888" s="1734">
        <v>91124</v>
      </c>
      <c r="C5888" s="1994" t="s">
        <v>510</v>
      </c>
      <c r="D5888" s="1993" t="s">
        <v>24</v>
      </c>
      <c r="E5888" s="2002">
        <f t="shared" si="182"/>
        <v>66.89</v>
      </c>
      <c r="F5888" s="2078">
        <f t="shared" si="183"/>
        <v>91124</v>
      </c>
      <c r="G5888" s="1529"/>
      <c r="H5888" s="2002">
        <v>60.52</v>
      </c>
      <c r="I5888" s="2002">
        <v>66.89</v>
      </c>
      <c r="J5888" s="1992"/>
    </row>
    <row r="5889" spans="2:10">
      <c r="B5889" s="1733">
        <v>91125</v>
      </c>
      <c r="C5889" s="2004" t="s">
        <v>511</v>
      </c>
      <c r="D5889" s="2003" t="s">
        <v>25</v>
      </c>
      <c r="E5889" s="2005">
        <f t="shared" si="182"/>
        <v>0.08</v>
      </c>
      <c r="F5889" s="2078">
        <f t="shared" si="183"/>
        <v>91125</v>
      </c>
      <c r="G5889" s="1529"/>
      <c r="H5889" s="2005">
        <v>7.0000000000000007E-2</v>
      </c>
      <c r="I5889" s="2005">
        <v>0.08</v>
      </c>
      <c r="J5889" s="1992"/>
    </row>
    <row r="5890" spans="2:10">
      <c r="B5890" s="1734">
        <v>91128</v>
      </c>
      <c r="C5890" s="1994" t="s">
        <v>5316</v>
      </c>
      <c r="D5890" s="1993" t="s">
        <v>501</v>
      </c>
      <c r="E5890" s="2002">
        <f t="shared" si="182"/>
        <v>0.13</v>
      </c>
      <c r="F5890" s="2078">
        <f t="shared" si="183"/>
        <v>91128</v>
      </c>
      <c r="G5890" s="1529"/>
      <c r="H5890" s="2002">
        <v>0.12</v>
      </c>
      <c r="I5890" s="2002">
        <v>0.13</v>
      </c>
      <c r="J5890" s="1992"/>
    </row>
    <row r="5891" spans="2:10">
      <c r="B5891" s="1733">
        <v>91129</v>
      </c>
      <c r="C5891" s="2004" t="s">
        <v>5317</v>
      </c>
      <c r="D5891" s="2003" t="s">
        <v>501</v>
      </c>
      <c r="E5891" s="2005">
        <f t="shared" ref="E5891:E5954" si="184">IF($K$2=$H$1,H5891,I5891)</f>
        <v>0.19</v>
      </c>
      <c r="F5891" s="2078">
        <f t="shared" ref="F5891:F5954" si="185">IF(LEN($B5891)=7,CONCATENATE(MID($B5891,1,6),"00",RIGHT($B5891,1)),IF(LEN($B5891)=8,CONCATENATE(MID($B5891,1,6),"0",RIGHT($B5891,2)),$B5891))</f>
        <v>91129</v>
      </c>
      <c r="G5891" s="1529"/>
      <c r="H5891" s="2005">
        <v>0.19</v>
      </c>
      <c r="I5891" s="2005">
        <v>0.19</v>
      </c>
      <c r="J5891" s="1992"/>
    </row>
    <row r="5892" spans="2:10">
      <c r="B5892" s="1734">
        <v>91130</v>
      </c>
      <c r="C5892" s="1994" t="s">
        <v>5318</v>
      </c>
      <c r="D5892" s="1993" t="s">
        <v>501</v>
      </c>
      <c r="E5892" s="2002">
        <f t="shared" si="184"/>
        <v>0.26</v>
      </c>
      <c r="F5892" s="2078">
        <f t="shared" si="185"/>
        <v>91130</v>
      </c>
      <c r="G5892" s="1529"/>
      <c r="H5892" s="2002">
        <v>0.26</v>
      </c>
      <c r="I5892" s="2002">
        <v>0.26</v>
      </c>
      <c r="J5892" s="1992"/>
    </row>
    <row r="5893" spans="2:10">
      <c r="B5893" s="1733">
        <v>91132</v>
      </c>
      <c r="C5893" s="2004" t="s">
        <v>5319</v>
      </c>
      <c r="D5893" s="2003" t="s">
        <v>501</v>
      </c>
      <c r="E5893" s="2005">
        <f t="shared" si="184"/>
        <v>0.37</v>
      </c>
      <c r="F5893" s="2078">
        <f t="shared" si="185"/>
        <v>91132</v>
      </c>
      <c r="G5893" s="1529"/>
      <c r="H5893" s="2005">
        <v>0.35</v>
      </c>
      <c r="I5893" s="2005">
        <v>0.37</v>
      </c>
      <c r="J5893" s="1992"/>
    </row>
    <row r="5894" spans="2:10">
      <c r="B5894" s="1734">
        <v>91134</v>
      </c>
      <c r="C5894" s="1994" t="s">
        <v>512</v>
      </c>
      <c r="D5894" s="1993" t="s">
        <v>374</v>
      </c>
      <c r="E5894" s="2002">
        <f t="shared" si="184"/>
        <v>2.2000000000000002</v>
      </c>
      <c r="F5894" s="2078">
        <f t="shared" si="185"/>
        <v>91134</v>
      </c>
      <c r="G5894" s="1529"/>
      <c r="H5894" s="2002">
        <v>2.13</v>
      </c>
      <c r="I5894" s="2002">
        <v>2.2000000000000002</v>
      </c>
      <c r="J5894" s="1992"/>
    </row>
    <row r="5895" spans="2:10">
      <c r="B5895" s="1733">
        <v>91135</v>
      </c>
      <c r="C5895" s="2004" t="s">
        <v>513</v>
      </c>
      <c r="D5895" s="2003" t="s">
        <v>374</v>
      </c>
      <c r="E5895" s="2005">
        <f t="shared" si="184"/>
        <v>3.96</v>
      </c>
      <c r="F5895" s="2078">
        <f t="shared" si="185"/>
        <v>91135</v>
      </c>
      <c r="G5895" s="1529"/>
      <c r="H5895" s="2005">
        <v>3.84</v>
      </c>
      <c r="I5895" s="2005">
        <v>3.96</v>
      </c>
      <c r="J5895" s="1992"/>
    </row>
    <row r="5896" spans="2:10">
      <c r="B5896" s="1734">
        <v>91136</v>
      </c>
      <c r="C5896" s="1994" t="s">
        <v>514</v>
      </c>
      <c r="D5896" s="1993" t="s">
        <v>374</v>
      </c>
      <c r="E5896" s="2002">
        <f t="shared" si="184"/>
        <v>5.72</v>
      </c>
      <c r="F5896" s="2078">
        <f t="shared" si="185"/>
        <v>91136</v>
      </c>
      <c r="G5896" s="1529"/>
      <c r="H5896" s="2002">
        <v>5.55</v>
      </c>
      <c r="I5896" s="2002">
        <v>5.72</v>
      </c>
      <c r="J5896" s="1992"/>
    </row>
    <row r="5897" spans="2:10">
      <c r="B5897" s="1733">
        <v>91137</v>
      </c>
      <c r="C5897" s="2004" t="s">
        <v>515</v>
      </c>
      <c r="D5897" s="2003" t="s">
        <v>374</v>
      </c>
      <c r="E5897" s="2005">
        <f t="shared" si="184"/>
        <v>7.47</v>
      </c>
      <c r="F5897" s="2078">
        <f t="shared" si="185"/>
        <v>91137</v>
      </c>
      <c r="G5897" s="1529"/>
      <c r="H5897" s="2005">
        <v>7.25</v>
      </c>
      <c r="I5897" s="2005">
        <v>7.47</v>
      </c>
      <c r="J5897" s="1992"/>
    </row>
    <row r="5898" spans="2:10">
      <c r="B5898" s="1734">
        <v>91138</v>
      </c>
      <c r="C5898" s="1994" t="s">
        <v>5320</v>
      </c>
      <c r="D5898" s="1993" t="s">
        <v>516</v>
      </c>
      <c r="E5898" s="2002">
        <f t="shared" si="184"/>
        <v>74.8</v>
      </c>
      <c r="F5898" s="2078">
        <f t="shared" si="185"/>
        <v>91138</v>
      </c>
      <c r="G5898" s="1529"/>
      <c r="H5898" s="2002">
        <v>72.7</v>
      </c>
      <c r="I5898" s="2002">
        <v>74.8</v>
      </c>
      <c r="J5898" s="1992"/>
    </row>
    <row r="5899" spans="2:10" ht="30">
      <c r="B5899" s="1733">
        <v>91139</v>
      </c>
      <c r="C5899" s="2004" t="s">
        <v>5321</v>
      </c>
      <c r="D5899" s="2003" t="s">
        <v>516</v>
      </c>
      <c r="E5899" s="2005">
        <f t="shared" si="184"/>
        <v>39.64</v>
      </c>
      <c r="F5899" s="2078">
        <f t="shared" si="185"/>
        <v>91139</v>
      </c>
      <c r="G5899" s="1529"/>
      <c r="H5899" s="2005">
        <v>38.51</v>
      </c>
      <c r="I5899" s="2005">
        <v>39.64</v>
      </c>
      <c r="J5899" s="1992"/>
    </row>
    <row r="5900" spans="2:10" ht="30">
      <c r="B5900" s="1734">
        <v>91140</v>
      </c>
      <c r="C5900" s="1994" t="s">
        <v>517</v>
      </c>
      <c r="D5900" s="1993" t="s">
        <v>516</v>
      </c>
      <c r="E5900" s="2002">
        <f t="shared" si="184"/>
        <v>17.57</v>
      </c>
      <c r="F5900" s="2078">
        <f t="shared" si="185"/>
        <v>91140</v>
      </c>
      <c r="G5900" s="1529"/>
      <c r="H5900" s="2002">
        <v>17.079999999999998</v>
      </c>
      <c r="I5900" s="2002">
        <v>17.57</v>
      </c>
      <c r="J5900" s="1992"/>
    </row>
    <row r="5901" spans="2:10">
      <c r="B5901" s="1733">
        <v>91141</v>
      </c>
      <c r="C5901" s="2004" t="s">
        <v>5322</v>
      </c>
      <c r="D5901" s="2003" t="s">
        <v>516</v>
      </c>
      <c r="E5901" s="2005">
        <f t="shared" si="184"/>
        <v>114.45</v>
      </c>
      <c r="F5901" s="2078">
        <f t="shared" si="185"/>
        <v>91141</v>
      </c>
      <c r="G5901" s="1529"/>
      <c r="H5901" s="2005">
        <v>111.22</v>
      </c>
      <c r="I5901" s="2005">
        <v>114.45</v>
      </c>
      <c r="J5901" s="1992"/>
    </row>
    <row r="5902" spans="2:10" ht="30">
      <c r="B5902" s="1734">
        <v>91142</v>
      </c>
      <c r="C5902" s="1994" t="s">
        <v>5323</v>
      </c>
      <c r="D5902" s="1993" t="s">
        <v>516</v>
      </c>
      <c r="E5902" s="2002">
        <f t="shared" si="184"/>
        <v>74.8</v>
      </c>
      <c r="F5902" s="2078">
        <f t="shared" si="185"/>
        <v>91142</v>
      </c>
      <c r="G5902" s="1529"/>
      <c r="H5902" s="2002">
        <v>72.7</v>
      </c>
      <c r="I5902" s="2002">
        <v>74.8</v>
      </c>
      <c r="J5902" s="1992"/>
    </row>
    <row r="5903" spans="2:10" ht="30">
      <c r="B5903" s="1733">
        <v>91143</v>
      </c>
      <c r="C5903" s="2004" t="s">
        <v>518</v>
      </c>
      <c r="D5903" s="2003" t="s">
        <v>516</v>
      </c>
      <c r="E5903" s="2005">
        <f t="shared" si="184"/>
        <v>17.57</v>
      </c>
      <c r="F5903" s="2078">
        <f t="shared" si="185"/>
        <v>91143</v>
      </c>
      <c r="G5903" s="1529"/>
      <c r="H5903" s="2005">
        <v>17.079999999999998</v>
      </c>
      <c r="I5903" s="2005">
        <v>17.57</v>
      </c>
      <c r="J5903" s="1992"/>
    </row>
    <row r="5904" spans="2:10">
      <c r="B5904" s="1734">
        <v>91144</v>
      </c>
      <c r="C5904" s="1994" t="s">
        <v>5324</v>
      </c>
      <c r="D5904" s="1993" t="s">
        <v>516</v>
      </c>
      <c r="E5904" s="2002">
        <f t="shared" si="184"/>
        <v>154.12</v>
      </c>
      <c r="F5904" s="2078">
        <f t="shared" si="185"/>
        <v>91144</v>
      </c>
      <c r="G5904" s="1529"/>
      <c r="H5904" s="2002">
        <v>149.74</v>
      </c>
      <c r="I5904" s="2002">
        <v>154.12</v>
      </c>
      <c r="J5904" s="1992"/>
    </row>
    <row r="5905" spans="2:10" ht="30">
      <c r="B5905" s="1733">
        <v>91145</v>
      </c>
      <c r="C5905" s="2004" t="s">
        <v>5325</v>
      </c>
      <c r="D5905" s="2003" t="s">
        <v>516</v>
      </c>
      <c r="E5905" s="2005">
        <f t="shared" si="184"/>
        <v>114.45</v>
      </c>
      <c r="F5905" s="2078">
        <f t="shared" si="185"/>
        <v>91145</v>
      </c>
      <c r="G5905" s="1529"/>
      <c r="H5905" s="2005">
        <v>111.22</v>
      </c>
      <c r="I5905" s="2005">
        <v>114.45</v>
      </c>
      <c r="J5905" s="1992"/>
    </row>
    <row r="5906" spans="2:10" ht="30">
      <c r="B5906" s="1734">
        <v>91146</v>
      </c>
      <c r="C5906" s="1994" t="s">
        <v>519</v>
      </c>
      <c r="D5906" s="1993" t="s">
        <v>516</v>
      </c>
      <c r="E5906" s="2002">
        <f t="shared" si="184"/>
        <v>22.07</v>
      </c>
      <c r="F5906" s="2078">
        <f t="shared" si="185"/>
        <v>91146</v>
      </c>
      <c r="G5906" s="1529"/>
      <c r="H5906" s="2002">
        <v>21.41</v>
      </c>
      <c r="I5906" s="2002">
        <v>22.07</v>
      </c>
      <c r="J5906" s="1992"/>
    </row>
    <row r="5907" spans="2:10">
      <c r="B5907" s="1733">
        <v>91147</v>
      </c>
      <c r="C5907" s="2004" t="s">
        <v>5326</v>
      </c>
      <c r="D5907" s="2003" t="s">
        <v>516</v>
      </c>
      <c r="E5907" s="2005">
        <f t="shared" si="184"/>
        <v>211.35</v>
      </c>
      <c r="F5907" s="2078">
        <f t="shared" si="185"/>
        <v>91147</v>
      </c>
      <c r="G5907" s="1529"/>
      <c r="H5907" s="2005">
        <v>205.36</v>
      </c>
      <c r="I5907" s="2005">
        <v>211.35</v>
      </c>
      <c r="J5907" s="1992"/>
    </row>
    <row r="5908" spans="2:10" ht="30">
      <c r="B5908" s="1734">
        <v>91148</v>
      </c>
      <c r="C5908" s="1994" t="s">
        <v>5327</v>
      </c>
      <c r="D5908" s="1993" t="s">
        <v>516</v>
      </c>
      <c r="E5908" s="2002">
        <f t="shared" si="184"/>
        <v>136.54</v>
      </c>
      <c r="F5908" s="2078">
        <f t="shared" si="185"/>
        <v>91148</v>
      </c>
      <c r="G5908" s="1529"/>
      <c r="H5908" s="2002">
        <v>132.65</v>
      </c>
      <c r="I5908" s="2002">
        <v>136.54</v>
      </c>
      <c r="J5908" s="1992"/>
    </row>
    <row r="5909" spans="2:10" ht="30">
      <c r="B5909" s="1733">
        <v>91149</v>
      </c>
      <c r="C5909" s="2004" t="s">
        <v>520</v>
      </c>
      <c r="D5909" s="2003" t="s">
        <v>516</v>
      </c>
      <c r="E5909" s="2005">
        <f t="shared" si="184"/>
        <v>35.14</v>
      </c>
      <c r="F5909" s="2078">
        <f t="shared" si="185"/>
        <v>91149</v>
      </c>
      <c r="G5909" s="1529"/>
      <c r="H5909" s="2005">
        <v>34.17</v>
      </c>
      <c r="I5909" s="2005">
        <v>35.14</v>
      </c>
      <c r="J5909" s="1992"/>
    </row>
    <row r="5910" spans="2:10">
      <c r="B5910" s="1734">
        <v>92121</v>
      </c>
      <c r="C5910" s="1994" t="s">
        <v>521</v>
      </c>
      <c r="D5910" s="1993" t="s">
        <v>24</v>
      </c>
      <c r="E5910" s="2002">
        <f t="shared" si="184"/>
        <v>22.22</v>
      </c>
      <c r="F5910" s="2078">
        <f t="shared" si="185"/>
        <v>92121</v>
      </c>
      <c r="G5910" s="1529"/>
      <c r="H5910" s="2002">
        <v>20.239999999999998</v>
      </c>
      <c r="I5910" s="2002">
        <v>22.22</v>
      </c>
      <c r="J5910" s="1992"/>
    </row>
    <row r="5911" spans="2:10">
      <c r="B5911" s="1733">
        <v>92122</v>
      </c>
      <c r="C5911" s="2004" t="s">
        <v>522</v>
      </c>
      <c r="D5911" s="2003" t="s">
        <v>24</v>
      </c>
      <c r="E5911" s="2005">
        <f t="shared" si="184"/>
        <v>37.74</v>
      </c>
      <c r="F5911" s="2078">
        <f t="shared" si="185"/>
        <v>92122</v>
      </c>
      <c r="G5911" s="1529"/>
      <c r="H5911" s="2005">
        <v>34.14</v>
      </c>
      <c r="I5911" s="2005">
        <v>37.74</v>
      </c>
      <c r="J5911" s="1992"/>
    </row>
    <row r="5912" spans="2:10">
      <c r="B5912" s="1734">
        <v>92123</v>
      </c>
      <c r="C5912" s="1994" t="s">
        <v>523</v>
      </c>
      <c r="D5912" s="1993" t="s">
        <v>24</v>
      </c>
      <c r="E5912" s="2002">
        <f t="shared" si="184"/>
        <v>36.29</v>
      </c>
      <c r="F5912" s="2078">
        <f t="shared" si="185"/>
        <v>92123</v>
      </c>
      <c r="G5912" s="1529"/>
      <c r="H5912" s="2002">
        <v>33.979999999999997</v>
      </c>
      <c r="I5912" s="2002">
        <v>36.29</v>
      </c>
      <c r="J5912" s="1992"/>
    </row>
    <row r="5913" spans="2:10">
      <c r="B5913" s="1733">
        <v>94926</v>
      </c>
      <c r="C5913" s="2004" t="s">
        <v>1409</v>
      </c>
      <c r="D5913" s="2003" t="s">
        <v>0</v>
      </c>
      <c r="E5913" s="2005">
        <f t="shared" si="184"/>
        <v>1.1299999999999999</v>
      </c>
      <c r="F5913" s="2078">
        <f t="shared" si="185"/>
        <v>94926</v>
      </c>
      <c r="G5913" s="1529"/>
      <c r="H5913" s="2005">
        <v>1.03</v>
      </c>
      <c r="I5913" s="2005">
        <v>1.1299999999999999</v>
      </c>
      <c r="J5913" s="1992"/>
    </row>
    <row r="5914" spans="2:10">
      <c r="B5914" s="1734">
        <v>94927</v>
      </c>
      <c r="C5914" s="1994" t="s">
        <v>1410</v>
      </c>
      <c r="D5914" s="1993" t="s">
        <v>0</v>
      </c>
      <c r="E5914" s="2002">
        <f t="shared" si="184"/>
        <v>0.59</v>
      </c>
      <c r="F5914" s="2078">
        <f t="shared" si="185"/>
        <v>94927</v>
      </c>
      <c r="G5914" s="1529"/>
      <c r="H5914" s="2002">
        <v>0.53</v>
      </c>
      <c r="I5914" s="2002">
        <v>0.59</v>
      </c>
      <c r="J5914" s="1992"/>
    </row>
    <row r="5915" spans="2:10" ht="30">
      <c r="B5915" s="1733">
        <v>94928</v>
      </c>
      <c r="C5915" s="2004" t="s">
        <v>5328</v>
      </c>
      <c r="D5915" s="2003" t="s">
        <v>29</v>
      </c>
      <c r="E5915" s="2005">
        <f t="shared" si="184"/>
        <v>1.8</v>
      </c>
      <c r="F5915" s="2078">
        <f t="shared" si="185"/>
        <v>94928</v>
      </c>
      <c r="G5915" s="1529"/>
      <c r="H5915" s="2005">
        <v>1.63</v>
      </c>
      <c r="I5915" s="2005">
        <v>1.8</v>
      </c>
      <c r="J5915" s="1992"/>
    </row>
    <row r="5916" spans="2:10" ht="30">
      <c r="B5916" s="1734">
        <v>94929</v>
      </c>
      <c r="C5916" s="1994" t="s">
        <v>1411</v>
      </c>
      <c r="D5916" s="1993" t="s">
        <v>29</v>
      </c>
      <c r="E5916" s="2002">
        <f t="shared" si="184"/>
        <v>3.17</v>
      </c>
      <c r="F5916" s="2078">
        <f t="shared" si="185"/>
        <v>94929</v>
      </c>
      <c r="G5916" s="1529"/>
      <c r="H5916" s="2002">
        <v>2.86</v>
      </c>
      <c r="I5916" s="2002">
        <v>3.17</v>
      </c>
      <c r="J5916" s="1992"/>
    </row>
    <row r="5917" spans="2:10" ht="30">
      <c r="B5917" s="1733">
        <v>94930</v>
      </c>
      <c r="C5917" s="2004" t="s">
        <v>5329</v>
      </c>
      <c r="D5917" s="2003" t="s">
        <v>29</v>
      </c>
      <c r="E5917" s="2005">
        <f t="shared" si="184"/>
        <v>0.93</v>
      </c>
      <c r="F5917" s="2078">
        <f t="shared" si="185"/>
        <v>94930</v>
      </c>
      <c r="G5917" s="1529"/>
      <c r="H5917" s="2005">
        <v>0.84</v>
      </c>
      <c r="I5917" s="2005">
        <v>0.93</v>
      </c>
      <c r="J5917" s="1992"/>
    </row>
    <row r="5918" spans="2:10" ht="30">
      <c r="B5918" s="1734">
        <v>94931</v>
      </c>
      <c r="C5918" s="1994" t="s">
        <v>5330</v>
      </c>
      <c r="D5918" s="1993" t="s">
        <v>29</v>
      </c>
      <c r="E5918" s="2002">
        <f t="shared" si="184"/>
        <v>1.64</v>
      </c>
      <c r="F5918" s="2078">
        <f t="shared" si="185"/>
        <v>94931</v>
      </c>
      <c r="G5918" s="1529"/>
      <c r="H5918" s="2002">
        <v>1.49</v>
      </c>
      <c r="I5918" s="2002">
        <v>1.64</v>
      </c>
      <c r="J5918" s="1992"/>
    </row>
    <row r="5919" spans="2:10" ht="30">
      <c r="B5919" s="1733">
        <v>94932</v>
      </c>
      <c r="C5919" s="2004" t="s">
        <v>5331</v>
      </c>
      <c r="D5919" s="2003" t="s">
        <v>29</v>
      </c>
      <c r="E5919" s="2005">
        <f t="shared" si="184"/>
        <v>3.35</v>
      </c>
      <c r="F5919" s="2078">
        <f t="shared" si="185"/>
        <v>94932</v>
      </c>
      <c r="G5919" s="1529"/>
      <c r="H5919" s="2005">
        <v>3.03</v>
      </c>
      <c r="I5919" s="2005">
        <v>3.35</v>
      </c>
      <c r="J5919" s="1992"/>
    </row>
    <row r="5920" spans="2:10" ht="30">
      <c r="B5920" s="1734">
        <v>94934</v>
      </c>
      <c r="C5920" s="1994" t="s">
        <v>5332</v>
      </c>
      <c r="D5920" s="1993" t="s">
        <v>29</v>
      </c>
      <c r="E5920" s="2002">
        <f t="shared" si="184"/>
        <v>1.1599999999999999</v>
      </c>
      <c r="F5920" s="2078">
        <f t="shared" si="185"/>
        <v>94934</v>
      </c>
      <c r="G5920" s="1529"/>
      <c r="H5920" s="2002">
        <v>1.05</v>
      </c>
      <c r="I5920" s="2002">
        <v>1.1599999999999999</v>
      </c>
      <c r="J5920" s="1992"/>
    </row>
    <row r="5921" spans="2:10" ht="30">
      <c r="B5921" s="1733">
        <v>94935</v>
      </c>
      <c r="C5921" s="2004" t="s">
        <v>5333</v>
      </c>
      <c r="D5921" s="2003" t="s">
        <v>29</v>
      </c>
      <c r="E5921" s="2005">
        <f t="shared" si="184"/>
        <v>1.81</v>
      </c>
      <c r="F5921" s="2078">
        <f t="shared" si="185"/>
        <v>94935</v>
      </c>
      <c r="G5921" s="1529"/>
      <c r="H5921" s="2005">
        <v>1.64</v>
      </c>
      <c r="I5921" s="2005">
        <v>1.81</v>
      </c>
      <c r="J5921" s="1992"/>
    </row>
    <row r="5922" spans="2:10" ht="30">
      <c r="B5922" s="1734">
        <v>94936</v>
      </c>
      <c r="C5922" s="1994" t="s">
        <v>5334</v>
      </c>
      <c r="D5922" s="1993" t="s">
        <v>29</v>
      </c>
      <c r="E5922" s="2002">
        <f t="shared" si="184"/>
        <v>2.91</v>
      </c>
      <c r="F5922" s="2078">
        <f t="shared" si="185"/>
        <v>94936</v>
      </c>
      <c r="G5922" s="1529"/>
      <c r="H5922" s="2002">
        <v>2.64</v>
      </c>
      <c r="I5922" s="2002">
        <v>2.91</v>
      </c>
      <c r="J5922" s="1992"/>
    </row>
    <row r="5923" spans="2:10" ht="30">
      <c r="B5923" s="1733">
        <v>94937</v>
      </c>
      <c r="C5923" s="2004" t="s">
        <v>5335</v>
      </c>
      <c r="D5923" s="2003" t="s">
        <v>29</v>
      </c>
      <c r="E5923" s="2005">
        <f t="shared" si="184"/>
        <v>4.29</v>
      </c>
      <c r="F5923" s="2078">
        <f t="shared" si="185"/>
        <v>94937</v>
      </c>
      <c r="G5923" s="1529"/>
      <c r="H5923" s="2005">
        <v>3.88</v>
      </c>
      <c r="I5923" s="2005">
        <v>4.29</v>
      </c>
      <c r="J5923" s="1992"/>
    </row>
    <row r="5924" spans="2:10" ht="30">
      <c r="B5924" s="1734">
        <v>94938</v>
      </c>
      <c r="C5924" s="1994" t="s">
        <v>5336</v>
      </c>
      <c r="D5924" s="1993" t="s">
        <v>29</v>
      </c>
      <c r="E5924" s="2002">
        <f t="shared" si="184"/>
        <v>5.67</v>
      </c>
      <c r="F5924" s="2078">
        <f t="shared" si="185"/>
        <v>94938</v>
      </c>
      <c r="G5924" s="1529"/>
      <c r="H5924" s="2002">
        <v>5.13</v>
      </c>
      <c r="I5924" s="2002">
        <v>5.67</v>
      </c>
      <c r="J5924" s="1992"/>
    </row>
    <row r="5925" spans="2:10">
      <c r="B5925" s="1733">
        <v>94939</v>
      </c>
      <c r="C5925" s="2004" t="s">
        <v>1412</v>
      </c>
      <c r="D5925" s="2003" t="s">
        <v>0</v>
      </c>
      <c r="E5925" s="2005">
        <f t="shared" si="184"/>
        <v>1.77</v>
      </c>
      <c r="F5925" s="2078">
        <f t="shared" si="185"/>
        <v>94939</v>
      </c>
      <c r="G5925" s="1529"/>
      <c r="H5925" s="2005">
        <v>1.6</v>
      </c>
      <c r="I5925" s="2005">
        <v>1.77</v>
      </c>
      <c r="J5925" s="1992"/>
    </row>
    <row r="5926" spans="2:10">
      <c r="B5926" s="1734">
        <v>94940</v>
      </c>
      <c r="C5926" s="1994" t="s">
        <v>1413</v>
      </c>
      <c r="D5926" s="1993" t="s">
        <v>0</v>
      </c>
      <c r="E5926" s="2002">
        <f t="shared" si="184"/>
        <v>0.92</v>
      </c>
      <c r="F5926" s="2078">
        <f t="shared" si="185"/>
        <v>94940</v>
      </c>
      <c r="G5926" s="1529"/>
      <c r="H5926" s="2002">
        <v>0.83</v>
      </c>
      <c r="I5926" s="2002">
        <v>0.92</v>
      </c>
      <c r="J5926" s="1992"/>
    </row>
    <row r="5927" spans="2:10">
      <c r="B5927" s="1733">
        <v>94941</v>
      </c>
      <c r="C5927" s="2004" t="s">
        <v>1414</v>
      </c>
      <c r="D5927" s="2003" t="s">
        <v>25</v>
      </c>
      <c r="E5927" s="2005">
        <f t="shared" si="184"/>
        <v>0.06</v>
      </c>
      <c r="F5927" s="2078">
        <f t="shared" si="185"/>
        <v>94941</v>
      </c>
      <c r="G5927" s="1529"/>
      <c r="H5927" s="2005">
        <v>0.05</v>
      </c>
      <c r="I5927" s="2005">
        <v>0.06</v>
      </c>
      <c r="J5927" s="1992"/>
    </row>
    <row r="5928" spans="2:10">
      <c r="B5928" s="1734">
        <v>94942</v>
      </c>
      <c r="C5928" s="1994" t="s">
        <v>5337</v>
      </c>
      <c r="D5928" s="1993" t="s">
        <v>0</v>
      </c>
      <c r="E5928" s="2002">
        <f t="shared" si="184"/>
        <v>0.71</v>
      </c>
      <c r="F5928" s="2078">
        <f t="shared" si="185"/>
        <v>94942</v>
      </c>
      <c r="G5928" s="1529"/>
      <c r="H5928" s="2002">
        <v>0.64</v>
      </c>
      <c r="I5928" s="2002">
        <v>0.71</v>
      </c>
      <c r="J5928" s="1992"/>
    </row>
    <row r="5929" spans="2:10">
      <c r="B5929" s="1733">
        <v>94943</v>
      </c>
      <c r="C5929" s="2004" t="s">
        <v>1415</v>
      </c>
      <c r="D5929" s="2003" t="s">
        <v>0</v>
      </c>
      <c r="E5929" s="2005">
        <f t="shared" si="184"/>
        <v>0.38</v>
      </c>
      <c r="F5929" s="2078">
        <f t="shared" si="185"/>
        <v>94943</v>
      </c>
      <c r="G5929" s="1529"/>
      <c r="H5929" s="2005">
        <v>0.35</v>
      </c>
      <c r="I5929" s="2005">
        <v>0.38</v>
      </c>
      <c r="J5929" s="1992"/>
    </row>
    <row r="5930" spans="2:10" ht="30">
      <c r="B5930" s="1734">
        <v>94944</v>
      </c>
      <c r="C5930" s="1994" t="s">
        <v>5338</v>
      </c>
      <c r="D5930" s="1993" t="s">
        <v>0</v>
      </c>
      <c r="E5930" s="2002">
        <f t="shared" si="184"/>
        <v>0.99</v>
      </c>
      <c r="F5930" s="2078">
        <f t="shared" si="185"/>
        <v>94944</v>
      </c>
      <c r="G5930" s="1529"/>
      <c r="H5930" s="2002">
        <v>0.89</v>
      </c>
      <c r="I5930" s="2002">
        <v>0.99</v>
      </c>
      <c r="J5930" s="1992"/>
    </row>
    <row r="5931" spans="2:10" ht="30">
      <c r="B5931" s="1733">
        <v>94945</v>
      </c>
      <c r="C5931" s="2004" t="s">
        <v>5339</v>
      </c>
      <c r="D5931" s="2003" t="s">
        <v>0</v>
      </c>
      <c r="E5931" s="2005">
        <f t="shared" si="184"/>
        <v>0.2</v>
      </c>
      <c r="F5931" s="2078">
        <f t="shared" si="185"/>
        <v>94945</v>
      </c>
      <c r="G5931" s="1529"/>
      <c r="H5931" s="2005">
        <v>0.19</v>
      </c>
      <c r="I5931" s="2005">
        <v>0.2</v>
      </c>
      <c r="J5931" s="1992"/>
    </row>
    <row r="5932" spans="2:10">
      <c r="B5932" s="1734">
        <v>94946</v>
      </c>
      <c r="C5932" s="1994" t="s">
        <v>5340</v>
      </c>
      <c r="D5932" s="1993" t="s">
        <v>29</v>
      </c>
      <c r="E5932" s="2002">
        <f t="shared" si="184"/>
        <v>1.01</v>
      </c>
      <c r="F5932" s="2078">
        <f t="shared" si="185"/>
        <v>94946</v>
      </c>
      <c r="G5932" s="1529"/>
      <c r="H5932" s="2002">
        <v>0.91</v>
      </c>
      <c r="I5932" s="2002">
        <v>1.01</v>
      </c>
      <c r="J5932" s="1992"/>
    </row>
    <row r="5933" spans="2:10">
      <c r="B5933" s="1733">
        <v>94947</v>
      </c>
      <c r="C5933" s="2004" t="s">
        <v>5341</v>
      </c>
      <c r="D5933" s="2003" t="s">
        <v>29</v>
      </c>
      <c r="E5933" s="2005">
        <f t="shared" si="184"/>
        <v>0.75</v>
      </c>
      <c r="F5933" s="2078">
        <f t="shared" si="185"/>
        <v>94947</v>
      </c>
      <c r="G5933" s="1529"/>
      <c r="H5933" s="2005">
        <v>0.67</v>
      </c>
      <c r="I5933" s="2005">
        <v>0.75</v>
      </c>
      <c r="J5933" s="1992"/>
    </row>
    <row r="5934" spans="2:10" ht="30">
      <c r="B5934" s="1734">
        <v>94948</v>
      </c>
      <c r="C5934" s="1994" t="s">
        <v>5342</v>
      </c>
      <c r="D5934" s="1993" t="s">
        <v>29</v>
      </c>
      <c r="E5934" s="2002">
        <f t="shared" si="184"/>
        <v>0.53</v>
      </c>
      <c r="F5934" s="2078">
        <f t="shared" si="185"/>
        <v>94948</v>
      </c>
      <c r="G5934" s="1529"/>
      <c r="H5934" s="2002">
        <v>0.48</v>
      </c>
      <c r="I5934" s="2002">
        <v>0.53</v>
      </c>
      <c r="J5934" s="1992"/>
    </row>
    <row r="5935" spans="2:10" ht="30">
      <c r="B5935" s="1733">
        <v>94949</v>
      </c>
      <c r="C5935" s="2004" t="s">
        <v>5343</v>
      </c>
      <c r="D5935" s="2003" t="s">
        <v>29</v>
      </c>
      <c r="E5935" s="2005">
        <f t="shared" si="184"/>
        <v>0.81</v>
      </c>
      <c r="F5935" s="2078">
        <f t="shared" si="185"/>
        <v>94949</v>
      </c>
      <c r="G5935" s="1529"/>
      <c r="H5935" s="2005">
        <v>0.73</v>
      </c>
      <c r="I5935" s="2005">
        <v>0.81</v>
      </c>
      <c r="J5935" s="1992"/>
    </row>
    <row r="5936" spans="2:10" ht="30">
      <c r="B5936" s="1734">
        <v>94950</v>
      </c>
      <c r="C5936" s="1994" t="s">
        <v>5344</v>
      </c>
      <c r="D5936" s="1993" t="s">
        <v>29</v>
      </c>
      <c r="E5936" s="2002">
        <f t="shared" si="184"/>
        <v>1.1499999999999999</v>
      </c>
      <c r="F5936" s="2078">
        <f t="shared" si="185"/>
        <v>94950</v>
      </c>
      <c r="G5936" s="1529"/>
      <c r="H5936" s="2002">
        <v>1.04</v>
      </c>
      <c r="I5936" s="2002">
        <v>1.1499999999999999</v>
      </c>
      <c r="J5936" s="1992"/>
    </row>
    <row r="5937" spans="2:10" ht="30">
      <c r="B5937" s="1733">
        <v>94951</v>
      </c>
      <c r="C5937" s="2004" t="s">
        <v>5345</v>
      </c>
      <c r="D5937" s="2003" t="s">
        <v>29</v>
      </c>
      <c r="E5937" s="2005">
        <f t="shared" si="184"/>
        <v>1.5</v>
      </c>
      <c r="F5937" s="2078">
        <f t="shared" si="185"/>
        <v>94951</v>
      </c>
      <c r="G5937" s="1529"/>
      <c r="H5937" s="2005">
        <v>1.35</v>
      </c>
      <c r="I5937" s="2005">
        <v>1.5</v>
      </c>
      <c r="J5937" s="1992"/>
    </row>
    <row r="5938" spans="2:10" ht="30">
      <c r="B5938" s="1734">
        <v>94952</v>
      </c>
      <c r="C5938" s="1994" t="s">
        <v>5346</v>
      </c>
      <c r="D5938" s="1993" t="s">
        <v>29</v>
      </c>
      <c r="E5938" s="2002">
        <f t="shared" si="184"/>
        <v>0.27</v>
      </c>
      <c r="F5938" s="2078">
        <f t="shared" si="185"/>
        <v>94952</v>
      </c>
      <c r="G5938" s="1529"/>
      <c r="H5938" s="2002">
        <v>0.24</v>
      </c>
      <c r="I5938" s="2002">
        <v>0.27</v>
      </c>
      <c r="J5938" s="1992"/>
    </row>
    <row r="5939" spans="2:10">
      <c r="B5939" s="1733">
        <v>94953</v>
      </c>
      <c r="C5939" s="2004" t="s">
        <v>5347</v>
      </c>
      <c r="D5939" s="2003" t="s">
        <v>0</v>
      </c>
      <c r="E5939" s="2005">
        <f t="shared" si="184"/>
        <v>4.57</v>
      </c>
      <c r="F5939" s="2078">
        <f t="shared" si="185"/>
        <v>94953</v>
      </c>
      <c r="G5939" s="1529"/>
      <c r="H5939" s="2005">
        <v>4.13</v>
      </c>
      <c r="I5939" s="2005">
        <v>4.57</v>
      </c>
      <c r="J5939" s="1992"/>
    </row>
    <row r="5940" spans="2:10">
      <c r="B5940" s="1734">
        <v>94954</v>
      </c>
      <c r="C5940" s="1994" t="s">
        <v>5348</v>
      </c>
      <c r="D5940" s="1993" t="s">
        <v>0</v>
      </c>
      <c r="E5940" s="2002">
        <f t="shared" si="184"/>
        <v>0.74</v>
      </c>
      <c r="F5940" s="2078">
        <f t="shared" si="185"/>
        <v>94954</v>
      </c>
      <c r="G5940" s="1529"/>
      <c r="H5940" s="2002">
        <v>0.67</v>
      </c>
      <c r="I5940" s="2002">
        <v>0.74</v>
      </c>
      <c r="J5940" s="1992"/>
    </row>
    <row r="5941" spans="2:10">
      <c r="B5941" s="1733">
        <v>94955</v>
      </c>
      <c r="C5941" s="2004" t="s">
        <v>5349</v>
      </c>
      <c r="D5941" s="2003" t="s">
        <v>0</v>
      </c>
      <c r="E5941" s="2005">
        <f t="shared" si="184"/>
        <v>1.1000000000000001</v>
      </c>
      <c r="F5941" s="2078">
        <f t="shared" si="185"/>
        <v>94955</v>
      </c>
      <c r="G5941" s="1529"/>
      <c r="H5941" s="2005">
        <v>1</v>
      </c>
      <c r="I5941" s="2005">
        <v>1.1000000000000001</v>
      </c>
      <c r="J5941" s="1992"/>
    </row>
    <row r="5942" spans="2:10">
      <c r="B5942" s="1734">
        <v>94956</v>
      </c>
      <c r="C5942" s="1994" t="s">
        <v>5350</v>
      </c>
      <c r="D5942" s="1993" t="s">
        <v>0</v>
      </c>
      <c r="E5942" s="2002">
        <f t="shared" si="184"/>
        <v>1.56</v>
      </c>
      <c r="F5942" s="2078">
        <f t="shared" si="185"/>
        <v>94956</v>
      </c>
      <c r="G5942" s="1529"/>
      <c r="H5942" s="2002">
        <v>1.41</v>
      </c>
      <c r="I5942" s="2002">
        <v>1.56</v>
      </c>
      <c r="J5942" s="1992"/>
    </row>
    <row r="5943" spans="2:10">
      <c r="B5943" s="1733">
        <v>94957</v>
      </c>
      <c r="C5943" s="2004" t="s">
        <v>5351</v>
      </c>
      <c r="D5943" s="2003" t="s">
        <v>0</v>
      </c>
      <c r="E5943" s="2005">
        <f t="shared" si="184"/>
        <v>2.02</v>
      </c>
      <c r="F5943" s="2078">
        <f t="shared" si="185"/>
        <v>94957</v>
      </c>
      <c r="G5943" s="1529"/>
      <c r="H5943" s="2005">
        <v>1.83</v>
      </c>
      <c r="I5943" s="2005">
        <v>2.02</v>
      </c>
      <c r="J5943" s="1992"/>
    </row>
    <row r="5944" spans="2:10">
      <c r="B5944" s="1734">
        <v>94958</v>
      </c>
      <c r="C5944" s="1994" t="s">
        <v>5352</v>
      </c>
      <c r="D5944" s="1993" t="s">
        <v>0</v>
      </c>
      <c r="E5944" s="2002">
        <f t="shared" si="184"/>
        <v>0.46</v>
      </c>
      <c r="F5944" s="2078">
        <f t="shared" si="185"/>
        <v>94958</v>
      </c>
      <c r="G5944" s="1529"/>
      <c r="H5944" s="2002">
        <v>0.46</v>
      </c>
      <c r="I5944" s="2002">
        <v>0.46</v>
      </c>
      <c r="J5944" s="1992"/>
    </row>
    <row r="5945" spans="2:10">
      <c r="B5945" s="1733">
        <v>94959</v>
      </c>
      <c r="C5945" s="2004" t="s">
        <v>5353</v>
      </c>
      <c r="D5945" s="2003" t="s">
        <v>28</v>
      </c>
      <c r="E5945" s="2005">
        <f t="shared" si="184"/>
        <v>1.26</v>
      </c>
      <c r="F5945" s="2078">
        <f t="shared" si="185"/>
        <v>94959</v>
      </c>
      <c r="G5945" s="1529"/>
      <c r="H5945" s="2005">
        <v>1.1399999999999999</v>
      </c>
      <c r="I5945" s="2005">
        <v>1.26</v>
      </c>
      <c r="J5945" s="1992"/>
    </row>
    <row r="5946" spans="2:10">
      <c r="B5946" s="1734">
        <v>94960</v>
      </c>
      <c r="C5946" s="1994" t="s">
        <v>1416</v>
      </c>
      <c r="D5946" s="1993" t="s">
        <v>28</v>
      </c>
      <c r="E5946" s="2002">
        <f t="shared" si="184"/>
        <v>1.03</v>
      </c>
      <c r="F5946" s="2078">
        <f t="shared" si="185"/>
        <v>94960</v>
      </c>
      <c r="G5946" s="1529"/>
      <c r="H5946" s="2002">
        <v>0.93</v>
      </c>
      <c r="I5946" s="2002">
        <v>1.03</v>
      </c>
      <c r="J5946" s="1992"/>
    </row>
    <row r="5947" spans="2:10">
      <c r="B5947" s="1733">
        <v>94961</v>
      </c>
      <c r="C5947" s="2004" t="s">
        <v>1417</v>
      </c>
      <c r="D5947" s="2003" t="s">
        <v>28</v>
      </c>
      <c r="E5947" s="2005">
        <f t="shared" si="184"/>
        <v>0.47</v>
      </c>
      <c r="F5947" s="2078">
        <f t="shared" si="185"/>
        <v>94961</v>
      </c>
      <c r="G5947" s="1529"/>
      <c r="H5947" s="2005">
        <v>0.42</v>
      </c>
      <c r="I5947" s="2005">
        <v>0.47</v>
      </c>
      <c r="J5947" s="1992"/>
    </row>
    <row r="5948" spans="2:10">
      <c r="B5948" s="1734">
        <v>9537</v>
      </c>
      <c r="C5948" s="1994" t="s">
        <v>1</v>
      </c>
      <c r="D5948" s="1993" t="s">
        <v>0</v>
      </c>
      <c r="E5948" s="2002">
        <f t="shared" si="184"/>
        <v>2.35</v>
      </c>
      <c r="F5948" s="2078">
        <f t="shared" si="185"/>
        <v>9537</v>
      </c>
      <c r="G5948" s="1529"/>
      <c r="H5948" s="2002">
        <v>2.14</v>
      </c>
      <c r="I5948" s="2002">
        <v>2.35</v>
      </c>
      <c r="J5948" s="1992"/>
    </row>
    <row r="5949" spans="2:10">
      <c r="B5949" s="1733" t="s">
        <v>5918</v>
      </c>
      <c r="C5949" s="2004" t="s">
        <v>1152</v>
      </c>
      <c r="D5949" s="2003" t="s">
        <v>0</v>
      </c>
      <c r="E5949" s="2005">
        <f t="shared" si="184"/>
        <v>1.64</v>
      </c>
      <c r="F5949" s="2078" t="str">
        <f t="shared" si="185"/>
        <v>73806/001</v>
      </c>
      <c r="G5949" s="1529"/>
      <c r="H5949" s="2005">
        <v>1.49</v>
      </c>
      <c r="I5949" s="2005">
        <v>1.64</v>
      </c>
      <c r="J5949" s="1992"/>
    </row>
    <row r="5950" spans="2:10">
      <c r="B5950" s="1734" t="s">
        <v>5919</v>
      </c>
      <c r="C5950" s="1994" t="s">
        <v>524</v>
      </c>
      <c r="D5950" s="1993" t="s">
        <v>0</v>
      </c>
      <c r="E5950" s="2002">
        <f t="shared" si="184"/>
        <v>8.43</v>
      </c>
      <c r="F5950" s="2078" t="str">
        <f t="shared" si="185"/>
        <v>73948/002</v>
      </c>
      <c r="G5950" s="1529"/>
      <c r="H5950" s="2002">
        <v>7.68</v>
      </c>
      <c r="I5950" s="2002">
        <v>8.43</v>
      </c>
      <c r="J5950" s="1992"/>
    </row>
    <row r="5951" spans="2:10">
      <c r="B5951" s="1733" t="s">
        <v>5920</v>
      </c>
      <c r="C5951" s="2004" t="s">
        <v>525</v>
      </c>
      <c r="D5951" s="2003" t="s">
        <v>0</v>
      </c>
      <c r="E5951" s="2005">
        <f t="shared" si="184"/>
        <v>6.24</v>
      </c>
      <c r="F5951" s="2078" t="str">
        <f t="shared" si="185"/>
        <v>73948/003</v>
      </c>
      <c r="G5951" s="1529"/>
      <c r="H5951" s="2005">
        <v>5.79</v>
      </c>
      <c r="I5951" s="2005">
        <v>6.24</v>
      </c>
      <c r="J5951" s="1992"/>
    </row>
    <row r="5952" spans="2:10">
      <c r="B5952" s="1734" t="s">
        <v>5921</v>
      </c>
      <c r="C5952" s="1994" t="s">
        <v>526</v>
      </c>
      <c r="D5952" s="1993" t="s">
        <v>0</v>
      </c>
      <c r="E5952" s="2002">
        <f t="shared" si="184"/>
        <v>11.7</v>
      </c>
      <c r="F5952" s="2078" t="str">
        <f t="shared" si="185"/>
        <v>73948/008</v>
      </c>
      <c r="G5952" s="1529"/>
      <c r="H5952" s="2002">
        <v>10.8</v>
      </c>
      <c r="I5952" s="2002">
        <v>11.7</v>
      </c>
      <c r="J5952" s="1992"/>
    </row>
    <row r="5953" spans="2:10">
      <c r="B5953" s="1733" t="s">
        <v>5922</v>
      </c>
      <c r="C5953" s="2004" t="s">
        <v>527</v>
      </c>
      <c r="D5953" s="2003" t="s">
        <v>0</v>
      </c>
      <c r="E5953" s="2005">
        <f t="shared" si="184"/>
        <v>24.17</v>
      </c>
      <c r="F5953" s="2078" t="str">
        <f t="shared" si="185"/>
        <v>73948/009</v>
      </c>
      <c r="G5953" s="1529"/>
      <c r="H5953" s="2005">
        <v>21.92</v>
      </c>
      <c r="I5953" s="2005">
        <v>24.17</v>
      </c>
      <c r="J5953" s="1992"/>
    </row>
    <row r="5954" spans="2:10">
      <c r="B5954" s="1734" t="s">
        <v>5923</v>
      </c>
      <c r="C5954" s="1994" t="s">
        <v>528</v>
      </c>
      <c r="D5954" s="1993" t="s">
        <v>0</v>
      </c>
      <c r="E5954" s="2002">
        <f t="shared" si="184"/>
        <v>20.65</v>
      </c>
      <c r="F5954" s="2078" t="str">
        <f t="shared" si="185"/>
        <v>73948/011</v>
      </c>
      <c r="G5954" s="1529"/>
      <c r="H5954" s="2002">
        <v>18.850000000000001</v>
      </c>
      <c r="I5954" s="2002">
        <v>20.65</v>
      </c>
      <c r="J5954" s="1992"/>
    </row>
    <row r="5955" spans="2:10">
      <c r="B5955" s="1733" t="s">
        <v>5924</v>
      </c>
      <c r="C5955" s="2004" t="s">
        <v>529</v>
      </c>
      <c r="D5955" s="2003" t="s">
        <v>0</v>
      </c>
      <c r="E5955" s="2005">
        <f t="shared" ref="E5955:E6018" si="186">IF($K$2=$H$1,H5955,I5955)</f>
        <v>13.74</v>
      </c>
      <c r="F5955" s="2078" t="str">
        <f t="shared" ref="F5955:F6018" si="187">IF(LEN($B5955)=7,CONCATENATE(MID($B5955,1,6),"00",RIGHT($B5955,1)),IF(LEN($B5955)=8,CONCATENATE(MID($B5955,1,6),"0",RIGHT($B5955,2)),$B5955))</f>
        <v>73948/015</v>
      </c>
      <c r="G5955" s="1529"/>
      <c r="H5955" s="2005">
        <v>12.69</v>
      </c>
      <c r="I5955" s="2005">
        <v>13.74</v>
      </c>
      <c r="J5955" s="1992"/>
    </row>
    <row r="5956" spans="2:10">
      <c r="B5956" s="1734" t="s">
        <v>21</v>
      </c>
      <c r="C5956" s="1994" t="s">
        <v>22</v>
      </c>
      <c r="D5956" s="1993" t="s">
        <v>0</v>
      </c>
      <c r="E5956" s="2002">
        <f t="shared" si="186"/>
        <v>3.93</v>
      </c>
      <c r="F5956" s="2078" t="str">
        <f t="shared" si="187"/>
        <v>73948/016</v>
      </c>
      <c r="G5956" s="1529"/>
      <c r="H5956" s="2002">
        <v>3.56</v>
      </c>
      <c r="I5956" s="2002">
        <v>3.93</v>
      </c>
      <c r="J5956" s="1992"/>
    </row>
    <row r="5957" spans="2:10">
      <c r="B5957" s="1733" t="s">
        <v>5925</v>
      </c>
      <c r="C5957" s="2004" t="s">
        <v>530</v>
      </c>
      <c r="D5957" s="2003" t="s">
        <v>29</v>
      </c>
      <c r="E5957" s="2005">
        <f t="shared" si="186"/>
        <v>25.58</v>
      </c>
      <c r="F5957" s="2078" t="str">
        <f t="shared" si="187"/>
        <v>74086/001</v>
      </c>
      <c r="G5957" s="1529"/>
      <c r="H5957" s="2005">
        <v>23.63</v>
      </c>
      <c r="I5957" s="2005">
        <v>25.58</v>
      </c>
      <c r="J5957" s="1992"/>
    </row>
    <row r="5958" spans="2:10">
      <c r="B5958" s="1734">
        <v>84117</v>
      </c>
      <c r="C5958" s="1994" t="s">
        <v>531</v>
      </c>
      <c r="D5958" s="1993" t="s">
        <v>0</v>
      </c>
      <c r="E5958" s="2002">
        <f t="shared" si="186"/>
        <v>18.95</v>
      </c>
      <c r="F5958" s="2078">
        <f t="shared" si="187"/>
        <v>84117</v>
      </c>
      <c r="G5958" s="1529"/>
      <c r="H5958" s="2002">
        <v>17.09</v>
      </c>
      <c r="I5958" s="2002">
        <v>18.95</v>
      </c>
      <c r="J5958" s="1992"/>
    </row>
    <row r="5959" spans="2:10">
      <c r="B5959" s="1733">
        <v>84120</v>
      </c>
      <c r="C5959" s="2004" t="s">
        <v>532</v>
      </c>
      <c r="D5959" s="2003" t="s">
        <v>0</v>
      </c>
      <c r="E5959" s="2005">
        <f t="shared" si="186"/>
        <v>13.22</v>
      </c>
      <c r="F5959" s="2078">
        <f t="shared" si="187"/>
        <v>84120</v>
      </c>
      <c r="G5959" s="1529"/>
      <c r="H5959" s="2005">
        <v>12.64</v>
      </c>
      <c r="I5959" s="2005">
        <v>13.22</v>
      </c>
      <c r="J5959" s="1992"/>
    </row>
    <row r="5960" spans="2:10">
      <c r="B5960" s="1734">
        <v>84123</v>
      </c>
      <c r="C5960" s="1994" t="s">
        <v>533</v>
      </c>
      <c r="D5960" s="1993" t="s">
        <v>0</v>
      </c>
      <c r="E5960" s="2002">
        <f t="shared" si="186"/>
        <v>5.63</v>
      </c>
      <c r="F5960" s="2078">
        <f t="shared" si="187"/>
        <v>84123</v>
      </c>
      <c r="G5960" s="1529"/>
      <c r="H5960" s="2002">
        <v>5.0599999999999996</v>
      </c>
      <c r="I5960" s="2002">
        <v>5.63</v>
      </c>
      <c r="J5960" s="1992"/>
    </row>
    <row r="5961" spans="2:10">
      <c r="B5961" s="1733">
        <v>84125</v>
      </c>
      <c r="C5961" s="2004" t="s">
        <v>1153</v>
      </c>
      <c r="D5961" s="2003" t="s">
        <v>0</v>
      </c>
      <c r="E5961" s="2005">
        <f t="shared" si="186"/>
        <v>7.16</v>
      </c>
      <c r="F5961" s="2078">
        <f t="shared" si="187"/>
        <v>84125</v>
      </c>
      <c r="G5961" s="1529"/>
      <c r="H5961" s="2005">
        <v>6.56</v>
      </c>
      <c r="I5961" s="2005">
        <v>7.16</v>
      </c>
      <c r="J5961" s="1992"/>
    </row>
    <row r="5962" spans="2:10">
      <c r="B5962" s="1734" t="s">
        <v>5926</v>
      </c>
      <c r="C5962" s="1994" t="s">
        <v>534</v>
      </c>
      <c r="D5962" s="1993" t="s">
        <v>28</v>
      </c>
      <c r="E5962" s="2002">
        <f t="shared" si="186"/>
        <v>40.51</v>
      </c>
      <c r="F5962" s="2078" t="str">
        <f t="shared" si="187"/>
        <v>74163/001</v>
      </c>
      <c r="G5962" s="1529"/>
      <c r="H5962" s="2002">
        <v>38.340000000000003</v>
      </c>
      <c r="I5962" s="2002">
        <v>40.51</v>
      </c>
      <c r="J5962" s="1992"/>
    </row>
    <row r="5963" spans="2:10">
      <c r="B5963" s="1733" t="s">
        <v>5927</v>
      </c>
      <c r="C5963" s="2004" t="s">
        <v>535</v>
      </c>
      <c r="D5963" s="2003" t="s">
        <v>28</v>
      </c>
      <c r="E5963" s="2005">
        <f t="shared" si="186"/>
        <v>67.8</v>
      </c>
      <c r="F5963" s="2078" t="str">
        <f t="shared" si="187"/>
        <v>74163/002</v>
      </c>
      <c r="G5963" s="1529"/>
      <c r="H5963" s="2005">
        <v>61.54</v>
      </c>
      <c r="I5963" s="2005">
        <v>67.8</v>
      </c>
      <c r="J5963" s="1992"/>
    </row>
    <row r="5964" spans="2:10">
      <c r="B5964" s="1734">
        <v>84127</v>
      </c>
      <c r="C5964" s="1994" t="s">
        <v>1154</v>
      </c>
      <c r="D5964" s="1993" t="s">
        <v>28</v>
      </c>
      <c r="E5964" s="2002">
        <f t="shared" si="186"/>
        <v>370.74</v>
      </c>
      <c r="F5964" s="2078">
        <f t="shared" si="187"/>
        <v>84127</v>
      </c>
      <c r="G5964" s="1529"/>
      <c r="H5964" s="2002">
        <v>363.69</v>
      </c>
      <c r="I5964" s="2002">
        <v>370.74</v>
      </c>
      <c r="J5964" s="1992"/>
    </row>
    <row r="5965" spans="2:10">
      <c r="B5965" s="1733">
        <v>40841</v>
      </c>
      <c r="C5965" s="2004" t="s">
        <v>536</v>
      </c>
      <c r="D5965" s="2003" t="s">
        <v>29</v>
      </c>
      <c r="E5965" s="2005">
        <f t="shared" si="186"/>
        <v>108.26</v>
      </c>
      <c r="F5965" s="2078">
        <f t="shared" si="187"/>
        <v>40841</v>
      </c>
      <c r="G5965" s="1529"/>
      <c r="H5965" s="2005">
        <v>99.13</v>
      </c>
      <c r="I5965" s="2005">
        <v>108.26</v>
      </c>
      <c r="J5965" s="1992"/>
    </row>
    <row r="5966" spans="2:10">
      <c r="B5966" s="1734">
        <v>6391</v>
      </c>
      <c r="C5966" s="1994" t="s">
        <v>537</v>
      </c>
      <c r="D5966" s="1993" t="s">
        <v>28</v>
      </c>
      <c r="E5966" s="2002">
        <f t="shared" si="186"/>
        <v>129.52000000000001</v>
      </c>
      <c r="F5966" s="2078">
        <f t="shared" si="187"/>
        <v>6391</v>
      </c>
      <c r="G5966" s="1529"/>
      <c r="H5966" s="2002">
        <v>120.43</v>
      </c>
      <c r="I5966" s="2002">
        <v>129.52000000000001</v>
      </c>
      <c r="J5966" s="1992"/>
    </row>
    <row r="5967" spans="2:10" ht="30">
      <c r="B5967" s="1733">
        <v>84132</v>
      </c>
      <c r="C5967" s="2004" t="s">
        <v>5354</v>
      </c>
      <c r="D5967" s="2003" t="s">
        <v>28</v>
      </c>
      <c r="E5967" s="2005">
        <f t="shared" si="186"/>
        <v>190.52</v>
      </c>
      <c r="F5967" s="2078">
        <f t="shared" si="187"/>
        <v>84132</v>
      </c>
      <c r="G5967" s="1529"/>
      <c r="H5967" s="2005">
        <v>178.92</v>
      </c>
      <c r="I5967" s="2005">
        <v>190.52</v>
      </c>
      <c r="J5967" s="1992"/>
    </row>
    <row r="5968" spans="2:10" ht="30">
      <c r="B5968" s="1734">
        <v>84133</v>
      </c>
      <c r="C5968" s="1994" t="s">
        <v>5355</v>
      </c>
      <c r="D5968" s="1993" t="s">
        <v>28</v>
      </c>
      <c r="E5968" s="2002">
        <f t="shared" si="186"/>
        <v>291.8</v>
      </c>
      <c r="F5968" s="2078">
        <f t="shared" si="187"/>
        <v>84133</v>
      </c>
      <c r="G5968" s="1529"/>
      <c r="H5968" s="2002">
        <v>271.49</v>
      </c>
      <c r="I5968" s="2002">
        <v>291.8</v>
      </c>
      <c r="J5968" s="1992"/>
    </row>
    <row r="5969" spans="2:10" ht="30">
      <c r="B5969" s="1733">
        <v>71516</v>
      </c>
      <c r="C5969" s="2004" t="s">
        <v>5356</v>
      </c>
      <c r="D5969" s="2003" t="s">
        <v>29</v>
      </c>
      <c r="E5969" s="2005">
        <f t="shared" si="186"/>
        <v>543.28</v>
      </c>
      <c r="F5969" s="2078">
        <f t="shared" si="187"/>
        <v>71516</v>
      </c>
      <c r="G5969" s="1529"/>
      <c r="H5969" s="2005">
        <v>543.28</v>
      </c>
      <c r="I5969" s="2005">
        <v>543.28</v>
      </c>
      <c r="J5969" s="1992"/>
    </row>
    <row r="5970" spans="2:10">
      <c r="B5970" s="1734">
        <v>73361</v>
      </c>
      <c r="C5970" s="1994" t="s">
        <v>538</v>
      </c>
      <c r="D5970" s="1993" t="s">
        <v>24</v>
      </c>
      <c r="E5970" s="2002">
        <f t="shared" si="186"/>
        <v>367.77</v>
      </c>
      <c r="F5970" s="2078">
        <f t="shared" si="187"/>
        <v>73361</v>
      </c>
      <c r="G5970" s="1529"/>
      <c r="H5970" s="2002">
        <v>349.1</v>
      </c>
      <c r="I5970" s="2002">
        <v>367.77</v>
      </c>
      <c r="J5970" s="1992"/>
    </row>
    <row r="5971" spans="2:10" ht="30">
      <c r="B5971" s="1733">
        <v>73714</v>
      </c>
      <c r="C5971" s="2004" t="s">
        <v>5357</v>
      </c>
      <c r="D5971" s="2003" t="s">
        <v>29</v>
      </c>
      <c r="E5971" s="2005">
        <f t="shared" si="186"/>
        <v>1382.52</v>
      </c>
      <c r="F5971" s="2078">
        <f t="shared" si="187"/>
        <v>73714</v>
      </c>
      <c r="G5971" s="1529"/>
      <c r="H5971" s="2005">
        <v>1322.07</v>
      </c>
      <c r="I5971" s="2005">
        <v>1382.52</v>
      </c>
      <c r="J5971" s="1992"/>
    </row>
    <row r="5972" spans="2:10">
      <c r="B5972" s="1734">
        <v>86957</v>
      </c>
      <c r="C5972" s="1994" t="s">
        <v>1155</v>
      </c>
      <c r="D5972" s="1993" t="s">
        <v>29</v>
      </c>
      <c r="E5972" s="2002">
        <f t="shared" si="186"/>
        <v>32.020000000000003</v>
      </c>
      <c r="F5972" s="2078">
        <f t="shared" si="187"/>
        <v>86957</v>
      </c>
      <c r="G5972" s="1529"/>
      <c r="H5972" s="2002">
        <v>31.11</v>
      </c>
      <c r="I5972" s="2002">
        <v>32.020000000000003</v>
      </c>
      <c r="J5972" s="1992"/>
    </row>
    <row r="5973" spans="2:10">
      <c r="B5973" s="1733">
        <v>86958</v>
      </c>
      <c r="C5973" s="2004" t="s">
        <v>1156</v>
      </c>
      <c r="D5973" s="2003" t="s">
        <v>29</v>
      </c>
      <c r="E5973" s="2005">
        <f t="shared" si="186"/>
        <v>27.71</v>
      </c>
      <c r="F5973" s="2078">
        <f t="shared" si="187"/>
        <v>86958</v>
      </c>
      <c r="G5973" s="1529"/>
      <c r="H5973" s="2005">
        <v>26.8</v>
      </c>
      <c r="I5973" s="2005">
        <v>27.71</v>
      </c>
      <c r="J5973" s="1992"/>
    </row>
    <row r="5974" spans="2:10" ht="30">
      <c r="B5974" s="1734">
        <v>97010</v>
      </c>
      <c r="C5974" s="1994" t="s">
        <v>7182</v>
      </c>
      <c r="D5974" s="1993" t="s">
        <v>28</v>
      </c>
      <c r="E5974" s="2002">
        <f t="shared" si="186"/>
        <v>32.22</v>
      </c>
      <c r="F5974" s="2078">
        <f t="shared" si="187"/>
        <v>97010</v>
      </c>
      <c r="G5974" s="1529"/>
      <c r="H5974" s="2002">
        <v>30.93</v>
      </c>
      <c r="I5974" s="2002">
        <v>32.22</v>
      </c>
      <c r="J5974" s="1992"/>
    </row>
    <row r="5975" spans="2:10" ht="30">
      <c r="B5975" s="1733">
        <v>97011</v>
      </c>
      <c r="C5975" s="2004" t="s">
        <v>7183</v>
      </c>
      <c r="D5975" s="2003" t="s">
        <v>28</v>
      </c>
      <c r="E5975" s="2005">
        <f t="shared" si="186"/>
        <v>26.09</v>
      </c>
      <c r="F5975" s="2078">
        <f t="shared" si="187"/>
        <v>97011</v>
      </c>
      <c r="G5975" s="1529"/>
      <c r="H5975" s="2005">
        <v>24.8</v>
      </c>
      <c r="I5975" s="2005">
        <v>26.09</v>
      </c>
      <c r="J5975" s="1992"/>
    </row>
    <row r="5976" spans="2:10" ht="30">
      <c r="B5976" s="1734">
        <v>97012</v>
      </c>
      <c r="C5976" s="1994" t="s">
        <v>7184</v>
      </c>
      <c r="D5976" s="1993" t="s">
        <v>28</v>
      </c>
      <c r="E5976" s="2002">
        <f t="shared" si="186"/>
        <v>23.02</v>
      </c>
      <c r="F5976" s="2078">
        <f t="shared" si="187"/>
        <v>97012</v>
      </c>
      <c r="G5976" s="1529"/>
      <c r="H5976" s="2002">
        <v>21.73</v>
      </c>
      <c r="I5976" s="2002">
        <v>23.02</v>
      </c>
      <c r="J5976" s="1992"/>
    </row>
    <row r="5977" spans="2:10" ht="30">
      <c r="B5977" s="1733">
        <v>97013</v>
      </c>
      <c r="C5977" s="2004" t="s">
        <v>7185</v>
      </c>
      <c r="D5977" s="2003" t="s">
        <v>28</v>
      </c>
      <c r="E5977" s="2005">
        <f t="shared" si="186"/>
        <v>43.85</v>
      </c>
      <c r="F5977" s="2078">
        <f t="shared" si="187"/>
        <v>97013</v>
      </c>
      <c r="G5977" s="1529"/>
      <c r="H5977" s="2005">
        <v>42.49</v>
      </c>
      <c r="I5977" s="2005">
        <v>43.85</v>
      </c>
      <c r="J5977" s="1992"/>
    </row>
    <row r="5978" spans="2:10" ht="30">
      <c r="B5978" s="1734">
        <v>97014</v>
      </c>
      <c r="C5978" s="1994" t="s">
        <v>7186</v>
      </c>
      <c r="D5978" s="1993" t="s">
        <v>28</v>
      </c>
      <c r="E5978" s="2002">
        <f t="shared" si="186"/>
        <v>34.04</v>
      </c>
      <c r="F5978" s="2078">
        <f t="shared" si="187"/>
        <v>97014</v>
      </c>
      <c r="G5978" s="1529"/>
      <c r="H5978" s="2002">
        <v>32.68</v>
      </c>
      <c r="I5978" s="2002">
        <v>34.04</v>
      </c>
      <c r="J5978" s="1992"/>
    </row>
    <row r="5979" spans="2:10" ht="30">
      <c r="B5979" s="1733">
        <v>97015</v>
      </c>
      <c r="C5979" s="2004" t="s">
        <v>7187</v>
      </c>
      <c r="D5979" s="2003" t="s">
        <v>28</v>
      </c>
      <c r="E5979" s="2005">
        <f t="shared" si="186"/>
        <v>29.07</v>
      </c>
      <c r="F5979" s="2078">
        <f t="shared" si="187"/>
        <v>97015</v>
      </c>
      <c r="G5979" s="1529"/>
      <c r="H5979" s="2005">
        <v>27.71</v>
      </c>
      <c r="I5979" s="2005">
        <v>29.07</v>
      </c>
      <c r="J5979" s="1992"/>
    </row>
    <row r="5980" spans="2:10" ht="30">
      <c r="B5980" s="1734">
        <v>97016</v>
      </c>
      <c r="C5980" s="1994" t="s">
        <v>7188</v>
      </c>
      <c r="D5980" s="1993" t="s">
        <v>28</v>
      </c>
      <c r="E5980" s="2002">
        <f t="shared" si="186"/>
        <v>27.04</v>
      </c>
      <c r="F5980" s="2078">
        <f t="shared" si="187"/>
        <v>97016</v>
      </c>
      <c r="G5980" s="1529"/>
      <c r="H5980" s="2002">
        <v>26.24</v>
      </c>
      <c r="I5980" s="2002">
        <v>27.04</v>
      </c>
      <c r="J5980" s="1992"/>
    </row>
    <row r="5981" spans="2:10" ht="30">
      <c r="B5981" s="1733">
        <v>97017</v>
      </c>
      <c r="C5981" s="2004" t="s">
        <v>7189</v>
      </c>
      <c r="D5981" s="2003" t="s">
        <v>28</v>
      </c>
      <c r="E5981" s="2005">
        <f t="shared" si="186"/>
        <v>21.22</v>
      </c>
      <c r="F5981" s="2078">
        <f t="shared" si="187"/>
        <v>97017</v>
      </c>
      <c r="G5981" s="1529"/>
      <c r="H5981" s="2005">
        <v>20.420000000000002</v>
      </c>
      <c r="I5981" s="2005">
        <v>21.22</v>
      </c>
      <c r="J5981" s="1992"/>
    </row>
    <row r="5982" spans="2:10" ht="30">
      <c r="B5982" s="1734">
        <v>97018</v>
      </c>
      <c r="C5982" s="1994" t="s">
        <v>7190</v>
      </c>
      <c r="D5982" s="1993" t="s">
        <v>28</v>
      </c>
      <c r="E5982" s="2002">
        <f t="shared" si="186"/>
        <v>18.190000000000001</v>
      </c>
      <c r="F5982" s="2078">
        <f t="shared" si="187"/>
        <v>97018</v>
      </c>
      <c r="G5982" s="1529"/>
      <c r="H5982" s="2002">
        <v>17.39</v>
      </c>
      <c r="I5982" s="2002">
        <v>18.190000000000001</v>
      </c>
      <c r="J5982" s="1992"/>
    </row>
    <row r="5983" spans="2:10" ht="45">
      <c r="B5983" s="1733">
        <v>97031</v>
      </c>
      <c r="C5983" s="2004" t="s">
        <v>7191</v>
      </c>
      <c r="D5983" s="2003" t="s">
        <v>28</v>
      </c>
      <c r="E5983" s="2005">
        <f t="shared" si="186"/>
        <v>48.22</v>
      </c>
      <c r="F5983" s="2078">
        <f t="shared" si="187"/>
        <v>97031</v>
      </c>
      <c r="G5983" s="1529"/>
      <c r="H5983" s="2005">
        <v>46.92</v>
      </c>
      <c r="I5983" s="2005">
        <v>48.22</v>
      </c>
      <c r="J5983" s="1992"/>
    </row>
    <row r="5984" spans="2:10" ht="45">
      <c r="B5984" s="1734">
        <v>97032</v>
      </c>
      <c r="C5984" s="1994" t="s">
        <v>8464</v>
      </c>
      <c r="D5984" s="1993" t="s">
        <v>28</v>
      </c>
      <c r="E5984" s="2002">
        <f t="shared" si="186"/>
        <v>31.42</v>
      </c>
      <c r="F5984" s="2078">
        <f t="shared" si="187"/>
        <v>97032</v>
      </c>
      <c r="G5984" s="1529"/>
      <c r="H5984" s="2002">
        <v>30.12</v>
      </c>
      <c r="I5984" s="2002">
        <v>31.42</v>
      </c>
      <c r="J5984" s="1992"/>
    </row>
    <row r="5985" spans="2:10" ht="45">
      <c r="B5985" s="1733">
        <v>97033</v>
      </c>
      <c r="C5985" s="2004" t="s">
        <v>7844</v>
      </c>
      <c r="D5985" s="2003" t="s">
        <v>28</v>
      </c>
      <c r="E5985" s="2005">
        <f t="shared" si="186"/>
        <v>56.4</v>
      </c>
      <c r="F5985" s="2078">
        <f t="shared" si="187"/>
        <v>97033</v>
      </c>
      <c r="G5985" s="1529"/>
      <c r="H5985" s="2005">
        <v>55.17</v>
      </c>
      <c r="I5985" s="2005">
        <v>56.4</v>
      </c>
      <c r="J5985" s="1992"/>
    </row>
    <row r="5986" spans="2:10" ht="45">
      <c r="B5986" s="1734">
        <v>97034</v>
      </c>
      <c r="C5986" s="1994" t="s">
        <v>7845</v>
      </c>
      <c r="D5986" s="1993" t="s">
        <v>28</v>
      </c>
      <c r="E5986" s="2002">
        <f t="shared" si="186"/>
        <v>34.85</v>
      </c>
      <c r="F5986" s="2078">
        <f t="shared" si="187"/>
        <v>97034</v>
      </c>
      <c r="G5986" s="1529"/>
      <c r="H5986" s="2002">
        <v>33.619999999999997</v>
      </c>
      <c r="I5986" s="2002">
        <v>34.85</v>
      </c>
      <c r="J5986" s="1992"/>
    </row>
    <row r="5987" spans="2:10">
      <c r="B5987" s="1733">
        <v>97039</v>
      </c>
      <c r="C5987" s="2004" t="s">
        <v>7192</v>
      </c>
      <c r="D5987" s="2003" t="s">
        <v>0</v>
      </c>
      <c r="E5987" s="2005">
        <f t="shared" si="186"/>
        <v>28.51</v>
      </c>
      <c r="F5987" s="2078">
        <f t="shared" si="187"/>
        <v>97039</v>
      </c>
      <c r="G5987" s="1529"/>
      <c r="H5987" s="2005">
        <v>27.3</v>
      </c>
      <c r="I5987" s="2005">
        <v>28.51</v>
      </c>
      <c r="J5987" s="1992"/>
    </row>
    <row r="5988" spans="2:10">
      <c r="B5988" s="1734">
        <v>97040</v>
      </c>
      <c r="C5988" s="1994" t="s">
        <v>7193</v>
      </c>
      <c r="D5988" s="1993" t="s">
        <v>0</v>
      </c>
      <c r="E5988" s="2002">
        <f t="shared" si="186"/>
        <v>10.88</v>
      </c>
      <c r="F5988" s="2078">
        <f t="shared" si="187"/>
        <v>97040</v>
      </c>
      <c r="G5988" s="1529"/>
      <c r="H5988" s="2002">
        <v>10.130000000000001</v>
      </c>
      <c r="I5988" s="2002">
        <v>10.88</v>
      </c>
      <c r="J5988" s="1992"/>
    </row>
    <row r="5989" spans="2:10">
      <c r="B5989" s="1733">
        <v>97041</v>
      </c>
      <c r="C5989" s="2004" t="s">
        <v>7194</v>
      </c>
      <c r="D5989" s="2003" t="s">
        <v>0</v>
      </c>
      <c r="E5989" s="2005">
        <f t="shared" si="186"/>
        <v>91.1</v>
      </c>
      <c r="F5989" s="2078">
        <f t="shared" si="187"/>
        <v>97041</v>
      </c>
      <c r="G5989" s="1529"/>
      <c r="H5989" s="2005">
        <v>89.11</v>
      </c>
      <c r="I5989" s="2005">
        <v>91.1</v>
      </c>
      <c r="J5989" s="1992"/>
    </row>
    <row r="5990" spans="2:10">
      <c r="B5990" s="1734">
        <v>97046</v>
      </c>
      <c r="C5990" s="1994" t="s">
        <v>7846</v>
      </c>
      <c r="D5990" s="1993" t="s">
        <v>0</v>
      </c>
      <c r="E5990" s="2002">
        <f t="shared" si="186"/>
        <v>0.22</v>
      </c>
      <c r="F5990" s="2078">
        <f t="shared" si="187"/>
        <v>97046</v>
      </c>
      <c r="G5990" s="1529"/>
      <c r="H5990" s="2002">
        <v>0.21</v>
      </c>
      <c r="I5990" s="2002">
        <v>0.22</v>
      </c>
      <c r="J5990" s="1992"/>
    </row>
    <row r="5991" spans="2:10">
      <c r="B5991" s="1733">
        <v>97047</v>
      </c>
      <c r="C5991" s="2004" t="s">
        <v>7847</v>
      </c>
      <c r="D5991" s="2003" t="s">
        <v>0</v>
      </c>
      <c r="E5991" s="2005">
        <f t="shared" si="186"/>
        <v>0.08</v>
      </c>
      <c r="F5991" s="2078">
        <f t="shared" si="187"/>
        <v>97047</v>
      </c>
      <c r="G5991" s="1529"/>
      <c r="H5991" s="2005">
        <v>0.08</v>
      </c>
      <c r="I5991" s="2005">
        <v>0.08</v>
      </c>
      <c r="J5991" s="1992"/>
    </row>
    <row r="5992" spans="2:10">
      <c r="B5992" s="1734">
        <v>97048</v>
      </c>
      <c r="C5992" s="1994" t="s">
        <v>7848</v>
      </c>
      <c r="D5992" s="1993" t="s">
        <v>0</v>
      </c>
      <c r="E5992" s="2002">
        <f t="shared" si="186"/>
        <v>0.05</v>
      </c>
      <c r="F5992" s="2078">
        <f t="shared" si="187"/>
        <v>97048</v>
      </c>
      <c r="G5992" s="1529"/>
      <c r="H5992" s="2002">
        <v>0.05</v>
      </c>
      <c r="I5992" s="2002">
        <v>0.05</v>
      </c>
      <c r="J5992" s="1992"/>
    </row>
    <row r="5993" spans="2:10">
      <c r="B5993" s="1733">
        <v>97051</v>
      </c>
      <c r="C5993" s="2004" t="s">
        <v>7500</v>
      </c>
      <c r="D5993" s="2003" t="s">
        <v>28</v>
      </c>
      <c r="E5993" s="2005">
        <f t="shared" si="186"/>
        <v>0.51</v>
      </c>
      <c r="F5993" s="2078">
        <f t="shared" si="187"/>
        <v>97051</v>
      </c>
      <c r="G5993" s="1529"/>
      <c r="H5993" s="2005">
        <v>0.46</v>
      </c>
      <c r="I5993" s="2005">
        <v>0.51</v>
      </c>
      <c r="J5993" s="1992"/>
    </row>
    <row r="5994" spans="2:10">
      <c r="B5994" s="1734">
        <v>97053</v>
      </c>
      <c r="C5994" s="1994" t="s">
        <v>7501</v>
      </c>
      <c r="D5994" s="1993" t="s">
        <v>28</v>
      </c>
      <c r="E5994" s="2002">
        <f t="shared" si="186"/>
        <v>19.54</v>
      </c>
      <c r="F5994" s="2078">
        <f t="shared" si="187"/>
        <v>97053</v>
      </c>
      <c r="G5994" s="1529"/>
      <c r="H5994" s="2002">
        <v>18.989999999999998</v>
      </c>
      <c r="I5994" s="2002">
        <v>19.54</v>
      </c>
      <c r="J5994" s="1992"/>
    </row>
    <row r="5995" spans="2:10">
      <c r="B5995" s="1733">
        <v>97062</v>
      </c>
      <c r="C5995" s="2004" t="s">
        <v>7195</v>
      </c>
      <c r="D5995" s="2003" t="s">
        <v>0</v>
      </c>
      <c r="E5995" s="2005">
        <f t="shared" si="186"/>
        <v>5.08</v>
      </c>
      <c r="F5995" s="2078">
        <f t="shared" si="187"/>
        <v>97062</v>
      </c>
      <c r="G5995" s="1529"/>
      <c r="H5995" s="2005">
        <v>4.8099999999999996</v>
      </c>
      <c r="I5995" s="2005">
        <v>5.08</v>
      </c>
      <c r="J5995" s="1992"/>
    </row>
    <row r="5996" spans="2:10" ht="30">
      <c r="B5996" s="1734">
        <v>97063</v>
      </c>
      <c r="C5996" s="1994" t="s">
        <v>7196</v>
      </c>
      <c r="D5996" s="1993" t="s">
        <v>0</v>
      </c>
      <c r="E5996" s="2002">
        <f t="shared" si="186"/>
        <v>7.77</v>
      </c>
      <c r="F5996" s="2078">
        <f t="shared" si="187"/>
        <v>97063</v>
      </c>
      <c r="G5996" s="1529"/>
      <c r="H5996" s="2002">
        <v>7.05</v>
      </c>
      <c r="I5996" s="2002">
        <v>7.77</v>
      </c>
      <c r="J5996" s="1992"/>
    </row>
    <row r="5997" spans="2:10">
      <c r="B5997" s="1733">
        <v>97064</v>
      </c>
      <c r="C5997" s="2004" t="s">
        <v>7197</v>
      </c>
      <c r="D5997" s="2003" t="s">
        <v>28</v>
      </c>
      <c r="E5997" s="2005">
        <f t="shared" si="186"/>
        <v>14.89</v>
      </c>
      <c r="F5997" s="2078">
        <f t="shared" si="187"/>
        <v>97064</v>
      </c>
      <c r="G5997" s="1529"/>
      <c r="H5997" s="2005">
        <v>13.49</v>
      </c>
      <c r="I5997" s="2005">
        <v>14.89</v>
      </c>
      <c r="J5997" s="1992"/>
    </row>
    <row r="5998" spans="2:10">
      <c r="B5998" s="1734">
        <v>97065</v>
      </c>
      <c r="C5998" s="1994" t="s">
        <v>7198</v>
      </c>
      <c r="D5998" s="1993" t="s">
        <v>24</v>
      </c>
      <c r="E5998" s="2002">
        <f t="shared" si="186"/>
        <v>5.66</v>
      </c>
      <c r="F5998" s="2078">
        <f t="shared" si="187"/>
        <v>97065</v>
      </c>
      <c r="G5998" s="1529"/>
      <c r="H5998" s="2002">
        <v>5.13</v>
      </c>
      <c r="I5998" s="2002">
        <v>5.66</v>
      </c>
      <c r="J5998" s="1992"/>
    </row>
    <row r="5999" spans="2:10">
      <c r="B5999" s="1733">
        <v>97066</v>
      </c>
      <c r="C5999" s="2004" t="s">
        <v>8465</v>
      </c>
      <c r="D5999" s="2003" t="s">
        <v>0</v>
      </c>
      <c r="E5999" s="2005">
        <f t="shared" si="186"/>
        <v>50.82</v>
      </c>
      <c r="F5999" s="2078">
        <f t="shared" si="187"/>
        <v>97066</v>
      </c>
      <c r="G5999" s="1529"/>
      <c r="H5999" s="2005">
        <v>48.79</v>
      </c>
      <c r="I5999" s="2005">
        <v>50.82</v>
      </c>
      <c r="J5999" s="1992"/>
    </row>
    <row r="6000" spans="2:10" ht="30">
      <c r="B6000" s="1734">
        <v>97067</v>
      </c>
      <c r="C6000" s="1994" t="s">
        <v>7199</v>
      </c>
      <c r="D6000" s="1993" t="s">
        <v>28</v>
      </c>
      <c r="E6000" s="2002">
        <f t="shared" si="186"/>
        <v>400.55</v>
      </c>
      <c r="F6000" s="2078">
        <f t="shared" si="187"/>
        <v>97067</v>
      </c>
      <c r="G6000" s="1529"/>
      <c r="H6000" s="2002">
        <v>380.01</v>
      </c>
      <c r="I6000" s="2002">
        <v>400.55</v>
      </c>
      <c r="J6000" s="1992"/>
    </row>
    <row r="6001" spans="2:10">
      <c r="B6001" s="1733" t="s">
        <v>5928</v>
      </c>
      <c r="C6001" s="2004" t="s">
        <v>539</v>
      </c>
      <c r="D6001" s="2003" t="s">
        <v>29</v>
      </c>
      <c r="E6001" s="2005">
        <f t="shared" si="186"/>
        <v>86.21</v>
      </c>
      <c r="F6001" s="2078" t="str">
        <f t="shared" si="187"/>
        <v>73916/002</v>
      </c>
      <c r="G6001" s="1529"/>
      <c r="H6001" s="2005">
        <v>85.61</v>
      </c>
      <c r="I6001" s="2005">
        <v>86.21</v>
      </c>
      <c r="J6001" s="1992"/>
    </row>
    <row r="6002" spans="2:10">
      <c r="B6002" s="1734">
        <v>73672</v>
      </c>
      <c r="C6002" s="1994" t="s">
        <v>5358</v>
      </c>
      <c r="D6002" s="1993" t="s">
        <v>0</v>
      </c>
      <c r="E6002" s="2002">
        <f t="shared" si="186"/>
        <v>0.34</v>
      </c>
      <c r="F6002" s="2078">
        <f t="shared" si="187"/>
        <v>73672</v>
      </c>
      <c r="G6002" s="1529"/>
      <c r="H6002" s="2002">
        <v>0.34</v>
      </c>
      <c r="I6002" s="2002">
        <v>0.34</v>
      </c>
      <c r="J6002" s="1992"/>
    </row>
    <row r="6003" spans="2:10">
      <c r="B6003" s="1733" t="s">
        <v>5929</v>
      </c>
      <c r="C6003" s="2004" t="s">
        <v>5359</v>
      </c>
      <c r="D6003" s="2003" t="s">
        <v>0</v>
      </c>
      <c r="E6003" s="2005">
        <f t="shared" si="186"/>
        <v>0.48</v>
      </c>
      <c r="F6003" s="2078" t="str">
        <f t="shared" si="187"/>
        <v>73822/002</v>
      </c>
      <c r="G6003" s="1529"/>
      <c r="H6003" s="2005">
        <v>0.47</v>
      </c>
      <c r="I6003" s="2005">
        <v>0.48</v>
      </c>
      <c r="J6003" s="1992"/>
    </row>
    <row r="6004" spans="2:10">
      <c r="B6004" s="1734" t="s">
        <v>5930</v>
      </c>
      <c r="C6004" s="1994" t="s">
        <v>5360</v>
      </c>
      <c r="D6004" s="1993" t="s">
        <v>0</v>
      </c>
      <c r="E6004" s="2002">
        <f t="shared" si="186"/>
        <v>0.13</v>
      </c>
      <c r="F6004" s="2078" t="str">
        <f t="shared" si="187"/>
        <v>73859/001</v>
      </c>
      <c r="G6004" s="1529"/>
      <c r="H6004" s="2002">
        <v>0.12</v>
      </c>
      <c r="I6004" s="2002">
        <v>0.13</v>
      </c>
      <c r="J6004" s="1992"/>
    </row>
    <row r="6005" spans="2:10">
      <c r="B6005" s="1733" t="s">
        <v>5931</v>
      </c>
      <c r="C6005" s="2004" t="s">
        <v>540</v>
      </c>
      <c r="D6005" s="2003" t="s">
        <v>0</v>
      </c>
      <c r="E6005" s="2005">
        <f t="shared" si="186"/>
        <v>1.25</v>
      </c>
      <c r="F6005" s="2078" t="str">
        <f t="shared" si="187"/>
        <v>73859/002</v>
      </c>
      <c r="G6005" s="1529"/>
      <c r="H6005" s="2005">
        <v>1.1299999999999999</v>
      </c>
      <c r="I6005" s="2005">
        <v>1.25</v>
      </c>
      <c r="J6005" s="1992"/>
    </row>
    <row r="6006" spans="2:10">
      <c r="B6006" s="1734">
        <v>85331</v>
      </c>
      <c r="C6006" s="1994" t="s">
        <v>541</v>
      </c>
      <c r="D6006" s="1993" t="s">
        <v>0</v>
      </c>
      <c r="E6006" s="2002">
        <f t="shared" si="186"/>
        <v>1.21</v>
      </c>
      <c r="F6006" s="2078">
        <f t="shared" si="187"/>
        <v>85331</v>
      </c>
      <c r="G6006" s="1529"/>
      <c r="H6006" s="2002">
        <v>1.1000000000000001</v>
      </c>
      <c r="I6006" s="2002">
        <v>1.21</v>
      </c>
      <c r="J6006" s="1992"/>
    </row>
    <row r="6007" spans="2:10">
      <c r="B6007" s="1733">
        <v>85422</v>
      </c>
      <c r="C6007" s="2004" t="s">
        <v>542</v>
      </c>
      <c r="D6007" s="2003" t="s">
        <v>0</v>
      </c>
      <c r="E6007" s="2005">
        <f t="shared" si="186"/>
        <v>6.29</v>
      </c>
      <c r="F6007" s="2078">
        <f t="shared" si="187"/>
        <v>85422</v>
      </c>
      <c r="G6007" s="1529"/>
      <c r="H6007" s="2005">
        <v>5.69</v>
      </c>
      <c r="I6007" s="2005">
        <v>6.29</v>
      </c>
      <c r="J6007" s="1992"/>
    </row>
    <row r="6008" spans="2:10">
      <c r="B6008" s="1734" t="s">
        <v>543</v>
      </c>
      <c r="C6008" s="1994" t="s">
        <v>5361</v>
      </c>
      <c r="D6008" s="1993" t="s">
        <v>0</v>
      </c>
      <c r="E6008" s="2002">
        <f t="shared" si="186"/>
        <v>50.65</v>
      </c>
      <c r="F6008" s="2078" t="str">
        <f t="shared" si="187"/>
        <v>74220/001</v>
      </c>
      <c r="G6008" s="1529"/>
      <c r="H6008" s="2002">
        <v>47</v>
      </c>
      <c r="I6008" s="2002">
        <v>50.65</v>
      </c>
      <c r="J6008" s="1992"/>
    </row>
    <row r="6009" spans="2:10">
      <c r="B6009" s="1733" t="s">
        <v>5932</v>
      </c>
      <c r="C6009" s="2004" t="s">
        <v>544</v>
      </c>
      <c r="D6009" s="2003" t="s">
        <v>28</v>
      </c>
      <c r="E6009" s="2005">
        <f t="shared" si="186"/>
        <v>2.44</v>
      </c>
      <c r="F6009" s="2078" t="str">
        <f t="shared" si="187"/>
        <v>74221/001</v>
      </c>
      <c r="G6009" s="1529"/>
      <c r="H6009" s="2005">
        <v>2.2599999999999998</v>
      </c>
      <c r="I6009" s="2005">
        <v>2.44</v>
      </c>
      <c r="J6009" s="1992"/>
    </row>
    <row r="6010" spans="2:10">
      <c r="B6010" s="1734" t="s">
        <v>5933</v>
      </c>
      <c r="C6010" s="1994" t="s">
        <v>545</v>
      </c>
      <c r="D6010" s="1993" t="s">
        <v>0</v>
      </c>
      <c r="E6010" s="2002">
        <f t="shared" si="186"/>
        <v>49.26</v>
      </c>
      <c r="F6010" s="2078" t="str">
        <f t="shared" si="187"/>
        <v>74219/001</v>
      </c>
      <c r="G6010" s="1529"/>
      <c r="H6010" s="2002">
        <v>46</v>
      </c>
      <c r="I6010" s="2002">
        <v>49.26</v>
      </c>
      <c r="J6010" s="1992"/>
    </row>
    <row r="6011" spans="2:10">
      <c r="B6011" s="1733" t="s">
        <v>5934</v>
      </c>
      <c r="C6011" s="2004" t="s">
        <v>546</v>
      </c>
      <c r="D6011" s="2003" t="s">
        <v>0</v>
      </c>
      <c r="E6011" s="2005">
        <f t="shared" si="186"/>
        <v>46.24</v>
      </c>
      <c r="F6011" s="2078" t="str">
        <f t="shared" si="187"/>
        <v>74219/002</v>
      </c>
      <c r="G6011" s="1529"/>
      <c r="H6011" s="2005">
        <v>42.98</v>
      </c>
      <c r="I6011" s="2005">
        <v>46.24</v>
      </c>
      <c r="J6011" s="1992"/>
    </row>
    <row r="6012" spans="2:10">
      <c r="B6012" s="1734">
        <v>84126</v>
      </c>
      <c r="C6012" s="1994" t="s">
        <v>5362</v>
      </c>
      <c r="D6012" s="1993" t="s">
        <v>0</v>
      </c>
      <c r="E6012" s="2002">
        <f t="shared" si="186"/>
        <v>35.770000000000003</v>
      </c>
      <c r="F6012" s="2078">
        <f t="shared" si="187"/>
        <v>84126</v>
      </c>
      <c r="G6012" s="1529"/>
      <c r="H6012" s="2002">
        <v>33.520000000000003</v>
      </c>
      <c r="I6012" s="2002">
        <v>35.770000000000003</v>
      </c>
      <c r="J6012" s="1992"/>
    </row>
    <row r="6013" spans="2:10">
      <c r="B6013" s="1733">
        <v>85421</v>
      </c>
      <c r="C6013" s="2004" t="s">
        <v>547</v>
      </c>
      <c r="D6013" s="2003" t="s">
        <v>0</v>
      </c>
      <c r="E6013" s="2005">
        <f t="shared" si="186"/>
        <v>12.56</v>
      </c>
      <c r="F6013" s="2078">
        <f t="shared" si="187"/>
        <v>85421</v>
      </c>
      <c r="G6013" s="1529"/>
      <c r="H6013" s="2005">
        <v>11.29</v>
      </c>
      <c r="I6013" s="2005">
        <v>12.56</v>
      </c>
      <c r="J6013" s="1992"/>
    </row>
    <row r="6014" spans="2:10">
      <c r="B6014" s="1734">
        <v>97621</v>
      </c>
      <c r="C6014" s="1994" t="s">
        <v>7325</v>
      </c>
      <c r="D6014" s="1993" t="s">
        <v>24</v>
      </c>
      <c r="E6014" s="2002">
        <f t="shared" si="186"/>
        <v>84.1</v>
      </c>
      <c r="F6014" s="2078">
        <f t="shared" si="187"/>
        <v>97621</v>
      </c>
      <c r="G6014" s="1529"/>
      <c r="H6014" s="2002">
        <v>76.010000000000005</v>
      </c>
      <c r="I6014" s="2002">
        <v>84.1</v>
      </c>
      <c r="J6014" s="1992"/>
    </row>
    <row r="6015" spans="2:10">
      <c r="B6015" s="1733">
        <v>97622</v>
      </c>
      <c r="C6015" s="2004" t="s">
        <v>7326</v>
      </c>
      <c r="D6015" s="2003" t="s">
        <v>24</v>
      </c>
      <c r="E6015" s="2005">
        <f t="shared" si="186"/>
        <v>40.99</v>
      </c>
      <c r="F6015" s="2078">
        <f t="shared" si="187"/>
        <v>97622</v>
      </c>
      <c r="G6015" s="1529"/>
      <c r="H6015" s="2005">
        <v>37.04</v>
      </c>
      <c r="I6015" s="2005">
        <v>40.99</v>
      </c>
      <c r="J6015" s="1992"/>
    </row>
    <row r="6016" spans="2:10">
      <c r="B6016" s="1734">
        <v>97623</v>
      </c>
      <c r="C6016" s="1994" t="s">
        <v>7327</v>
      </c>
      <c r="D6016" s="1993" t="s">
        <v>24</v>
      </c>
      <c r="E6016" s="2002">
        <f t="shared" si="186"/>
        <v>125.56</v>
      </c>
      <c r="F6016" s="2078">
        <f t="shared" si="187"/>
        <v>97623</v>
      </c>
      <c r="G6016" s="1529"/>
      <c r="H6016" s="2002">
        <v>113.47</v>
      </c>
      <c r="I6016" s="2002">
        <v>125.56</v>
      </c>
      <c r="J6016" s="1992"/>
    </row>
    <row r="6017" spans="2:10">
      <c r="B6017" s="1733">
        <v>97624</v>
      </c>
      <c r="C6017" s="2004" t="s">
        <v>7328</v>
      </c>
      <c r="D6017" s="2003" t="s">
        <v>24</v>
      </c>
      <c r="E6017" s="2005">
        <f t="shared" si="186"/>
        <v>77.06</v>
      </c>
      <c r="F6017" s="2078">
        <f t="shared" si="187"/>
        <v>97624</v>
      </c>
      <c r="G6017" s="1529"/>
      <c r="H6017" s="2005">
        <v>69.64</v>
      </c>
      <c r="I6017" s="2005">
        <v>77.06</v>
      </c>
      <c r="J6017" s="1992"/>
    </row>
    <row r="6018" spans="2:10">
      <c r="B6018" s="1734">
        <v>97625</v>
      </c>
      <c r="C6018" s="1994" t="s">
        <v>7329</v>
      </c>
      <c r="D6018" s="1993" t="s">
        <v>24</v>
      </c>
      <c r="E6018" s="2002">
        <f t="shared" si="186"/>
        <v>33.619999999999997</v>
      </c>
      <c r="F6018" s="2078">
        <f t="shared" si="187"/>
        <v>97625</v>
      </c>
      <c r="G6018" s="1529"/>
      <c r="H6018" s="2002">
        <v>32.979999999999997</v>
      </c>
      <c r="I6018" s="2002">
        <v>33.619999999999997</v>
      </c>
      <c r="J6018" s="1992"/>
    </row>
    <row r="6019" spans="2:10">
      <c r="B6019" s="1733">
        <v>97626</v>
      </c>
      <c r="C6019" s="2004" t="s">
        <v>7330</v>
      </c>
      <c r="D6019" s="2003" t="s">
        <v>24</v>
      </c>
      <c r="E6019" s="2005">
        <f t="shared" ref="E6019:E6082" si="188">IF($K$2=$H$1,H6019,I6019)</f>
        <v>425.62</v>
      </c>
      <c r="F6019" s="2078">
        <f t="shared" ref="F6019:F6082" si="189">IF(LEN($B6019)=7,CONCATENATE(MID($B6019,1,6),"00",RIGHT($B6019,1)),IF(LEN($B6019)=8,CONCATENATE(MID($B6019,1,6),"0",RIGHT($B6019,2)),$B6019))</f>
        <v>97626</v>
      </c>
      <c r="G6019" s="1529"/>
      <c r="H6019" s="2005">
        <v>384.94</v>
      </c>
      <c r="I6019" s="2005">
        <v>425.62</v>
      </c>
      <c r="J6019" s="1992"/>
    </row>
    <row r="6020" spans="2:10" ht="30">
      <c r="B6020" s="1734">
        <v>97627</v>
      </c>
      <c r="C6020" s="1994" t="s">
        <v>7331</v>
      </c>
      <c r="D6020" s="1993" t="s">
        <v>24</v>
      </c>
      <c r="E6020" s="2002">
        <f t="shared" si="188"/>
        <v>182.63</v>
      </c>
      <c r="F6020" s="2078">
        <f t="shared" si="189"/>
        <v>97627</v>
      </c>
      <c r="G6020" s="1529"/>
      <c r="H6020" s="2002">
        <v>166.45</v>
      </c>
      <c r="I6020" s="2002">
        <v>182.63</v>
      </c>
      <c r="J6020" s="1992"/>
    </row>
    <row r="6021" spans="2:10">
      <c r="B6021" s="1733">
        <v>97628</v>
      </c>
      <c r="C6021" s="2004" t="s">
        <v>7332</v>
      </c>
      <c r="D6021" s="2003" t="s">
        <v>24</v>
      </c>
      <c r="E6021" s="2005">
        <f t="shared" si="188"/>
        <v>202.57</v>
      </c>
      <c r="F6021" s="2078">
        <f t="shared" si="189"/>
        <v>97628</v>
      </c>
      <c r="G6021" s="1529"/>
      <c r="H6021" s="2005">
        <v>183.07</v>
      </c>
      <c r="I6021" s="2005">
        <v>202.57</v>
      </c>
      <c r="J6021" s="1992"/>
    </row>
    <row r="6022" spans="2:10">
      <c r="B6022" s="1734">
        <v>97629</v>
      </c>
      <c r="C6022" s="1994" t="s">
        <v>7333</v>
      </c>
      <c r="D6022" s="1993" t="s">
        <v>24</v>
      </c>
      <c r="E6022" s="2002">
        <f t="shared" si="188"/>
        <v>86.11</v>
      </c>
      <c r="F6022" s="2078">
        <f t="shared" si="189"/>
        <v>97629</v>
      </c>
      <c r="G6022" s="1529"/>
      <c r="H6022" s="2002">
        <v>78.349999999999994</v>
      </c>
      <c r="I6022" s="2002">
        <v>86.11</v>
      </c>
      <c r="J6022" s="1992"/>
    </row>
    <row r="6023" spans="2:10">
      <c r="B6023" s="1733">
        <v>97631</v>
      </c>
      <c r="C6023" s="2004" t="s">
        <v>7334</v>
      </c>
      <c r="D6023" s="2003" t="s">
        <v>0</v>
      </c>
      <c r="E6023" s="2005">
        <f t="shared" si="188"/>
        <v>2.38</v>
      </c>
      <c r="F6023" s="2078">
        <f t="shared" si="189"/>
        <v>97631</v>
      </c>
      <c r="G6023" s="1529"/>
      <c r="H6023" s="2005">
        <v>2.14</v>
      </c>
      <c r="I6023" s="2005">
        <v>2.38</v>
      </c>
      <c r="J6023" s="1992"/>
    </row>
    <row r="6024" spans="2:10">
      <c r="B6024" s="1734">
        <v>97632</v>
      </c>
      <c r="C6024" s="1994" t="s">
        <v>7335</v>
      </c>
      <c r="D6024" s="1993" t="s">
        <v>28</v>
      </c>
      <c r="E6024" s="2002">
        <f t="shared" si="188"/>
        <v>1.86</v>
      </c>
      <c r="F6024" s="2078">
        <f t="shared" si="189"/>
        <v>97632</v>
      </c>
      <c r="G6024" s="1529"/>
      <c r="H6024" s="2002">
        <v>1.68</v>
      </c>
      <c r="I6024" s="2002">
        <v>1.86</v>
      </c>
      <c r="J6024" s="1992"/>
    </row>
    <row r="6025" spans="2:10">
      <c r="B6025" s="1733">
        <v>97633</v>
      </c>
      <c r="C6025" s="2004" t="s">
        <v>7336</v>
      </c>
      <c r="D6025" s="2003" t="s">
        <v>0</v>
      </c>
      <c r="E6025" s="2005">
        <f t="shared" si="188"/>
        <v>16.29</v>
      </c>
      <c r="F6025" s="2078">
        <f t="shared" si="189"/>
        <v>97633</v>
      </c>
      <c r="G6025" s="1529"/>
      <c r="H6025" s="2005">
        <v>14.7</v>
      </c>
      <c r="I6025" s="2005">
        <v>16.29</v>
      </c>
      <c r="J6025" s="1992"/>
    </row>
    <row r="6026" spans="2:10">
      <c r="B6026" s="1734">
        <v>97634</v>
      </c>
      <c r="C6026" s="1994" t="s">
        <v>7337</v>
      </c>
      <c r="D6026" s="1993" t="s">
        <v>0</v>
      </c>
      <c r="E6026" s="2002">
        <f t="shared" si="188"/>
        <v>8.48</v>
      </c>
      <c r="F6026" s="2078">
        <f t="shared" si="189"/>
        <v>97634</v>
      </c>
      <c r="G6026" s="1529"/>
      <c r="H6026" s="2002">
        <v>7.69</v>
      </c>
      <c r="I6026" s="2002">
        <v>8.48</v>
      </c>
      <c r="J6026" s="1992"/>
    </row>
    <row r="6027" spans="2:10">
      <c r="B6027" s="1733">
        <v>97635</v>
      </c>
      <c r="C6027" s="2004" t="s">
        <v>7338</v>
      </c>
      <c r="D6027" s="2003" t="s">
        <v>0</v>
      </c>
      <c r="E6027" s="2005">
        <f t="shared" si="188"/>
        <v>11.34</v>
      </c>
      <c r="F6027" s="2078">
        <f t="shared" si="189"/>
        <v>97635</v>
      </c>
      <c r="G6027" s="1529"/>
      <c r="H6027" s="2005">
        <v>10.18</v>
      </c>
      <c r="I6027" s="2005">
        <v>11.34</v>
      </c>
      <c r="J6027" s="1992"/>
    </row>
    <row r="6028" spans="2:10">
      <c r="B6028" s="1734">
        <v>97636</v>
      </c>
      <c r="C6028" s="1994" t="s">
        <v>7339</v>
      </c>
      <c r="D6028" s="1993" t="s">
        <v>0</v>
      </c>
      <c r="E6028" s="2002">
        <f t="shared" si="188"/>
        <v>9.56</v>
      </c>
      <c r="F6028" s="2078">
        <f t="shared" si="189"/>
        <v>97636</v>
      </c>
      <c r="G6028" s="1529"/>
      <c r="H6028" s="2002">
        <v>9.31</v>
      </c>
      <c r="I6028" s="2002">
        <v>9.56</v>
      </c>
      <c r="J6028" s="1992"/>
    </row>
    <row r="6029" spans="2:10">
      <c r="B6029" s="1733">
        <v>97637</v>
      </c>
      <c r="C6029" s="2004" t="s">
        <v>7340</v>
      </c>
      <c r="D6029" s="2003" t="s">
        <v>0</v>
      </c>
      <c r="E6029" s="2005">
        <f t="shared" si="188"/>
        <v>1.87</v>
      </c>
      <c r="F6029" s="2078">
        <f t="shared" si="189"/>
        <v>97637</v>
      </c>
      <c r="G6029" s="1529"/>
      <c r="H6029" s="2005">
        <v>1.69</v>
      </c>
      <c r="I6029" s="2005">
        <v>1.87</v>
      </c>
      <c r="J6029" s="1992"/>
    </row>
    <row r="6030" spans="2:10">
      <c r="B6030" s="1734">
        <v>97638</v>
      </c>
      <c r="C6030" s="1994" t="s">
        <v>7341</v>
      </c>
      <c r="D6030" s="1993" t="s">
        <v>0</v>
      </c>
      <c r="E6030" s="2002">
        <f t="shared" si="188"/>
        <v>5.45</v>
      </c>
      <c r="F6030" s="2078">
        <f t="shared" si="189"/>
        <v>97638</v>
      </c>
      <c r="G6030" s="1529"/>
      <c r="H6030" s="2002">
        <v>4.93</v>
      </c>
      <c r="I6030" s="2002">
        <v>5.45</v>
      </c>
      <c r="J6030" s="1992"/>
    </row>
    <row r="6031" spans="2:10">
      <c r="B6031" s="1733">
        <v>97639</v>
      </c>
      <c r="C6031" s="2004" t="s">
        <v>7342</v>
      </c>
      <c r="D6031" s="2003" t="s">
        <v>0</v>
      </c>
      <c r="E6031" s="2005">
        <f t="shared" si="188"/>
        <v>14.35</v>
      </c>
      <c r="F6031" s="2078">
        <f t="shared" si="189"/>
        <v>97639</v>
      </c>
      <c r="G6031" s="1529"/>
      <c r="H6031" s="2005">
        <v>12.93</v>
      </c>
      <c r="I6031" s="2005">
        <v>14.35</v>
      </c>
      <c r="J6031" s="1992"/>
    </row>
    <row r="6032" spans="2:10">
      <c r="B6032" s="1734">
        <v>97640</v>
      </c>
      <c r="C6032" s="1994" t="s">
        <v>7343</v>
      </c>
      <c r="D6032" s="1993" t="s">
        <v>0</v>
      </c>
      <c r="E6032" s="2002">
        <f t="shared" si="188"/>
        <v>1.18</v>
      </c>
      <c r="F6032" s="2078">
        <f t="shared" si="189"/>
        <v>97640</v>
      </c>
      <c r="G6032" s="1529"/>
      <c r="H6032" s="2002">
        <v>1.07</v>
      </c>
      <c r="I6032" s="2002">
        <v>1.18</v>
      </c>
      <c r="J6032" s="1992"/>
    </row>
    <row r="6033" spans="2:10">
      <c r="B6033" s="1733">
        <v>97641</v>
      </c>
      <c r="C6033" s="2004" t="s">
        <v>7344</v>
      </c>
      <c r="D6033" s="2003" t="s">
        <v>0</v>
      </c>
      <c r="E6033" s="2005">
        <f t="shared" si="188"/>
        <v>3.58</v>
      </c>
      <c r="F6033" s="2078">
        <f t="shared" si="189"/>
        <v>97641</v>
      </c>
      <c r="G6033" s="1529"/>
      <c r="H6033" s="2005">
        <v>3.23</v>
      </c>
      <c r="I6033" s="2005">
        <v>3.58</v>
      </c>
      <c r="J6033" s="1992"/>
    </row>
    <row r="6034" spans="2:10">
      <c r="B6034" s="1734">
        <v>97642</v>
      </c>
      <c r="C6034" s="1994" t="s">
        <v>7345</v>
      </c>
      <c r="D6034" s="1993" t="s">
        <v>0</v>
      </c>
      <c r="E6034" s="2002">
        <f t="shared" si="188"/>
        <v>2.11</v>
      </c>
      <c r="F6034" s="2078">
        <f t="shared" si="189"/>
        <v>97642</v>
      </c>
      <c r="G6034" s="1529"/>
      <c r="H6034" s="2002">
        <v>1.91</v>
      </c>
      <c r="I6034" s="2002">
        <v>2.11</v>
      </c>
      <c r="J6034" s="1992"/>
    </row>
    <row r="6035" spans="2:10">
      <c r="B6035" s="1733">
        <v>97643</v>
      </c>
      <c r="C6035" s="2004" t="s">
        <v>7346</v>
      </c>
      <c r="D6035" s="2003" t="s">
        <v>0</v>
      </c>
      <c r="E6035" s="2005">
        <f t="shared" si="188"/>
        <v>17.63</v>
      </c>
      <c r="F6035" s="2078">
        <f t="shared" si="189"/>
        <v>97643</v>
      </c>
      <c r="G6035" s="1529"/>
      <c r="H6035" s="2005">
        <v>15.89</v>
      </c>
      <c r="I6035" s="2005">
        <v>17.63</v>
      </c>
      <c r="J6035" s="1992"/>
    </row>
    <row r="6036" spans="2:10">
      <c r="B6036" s="1734">
        <v>97644</v>
      </c>
      <c r="C6036" s="1994" t="s">
        <v>7347</v>
      </c>
      <c r="D6036" s="1993" t="s">
        <v>0</v>
      </c>
      <c r="E6036" s="2002">
        <f t="shared" si="188"/>
        <v>6.63</v>
      </c>
      <c r="F6036" s="2078">
        <f t="shared" si="189"/>
        <v>97644</v>
      </c>
      <c r="G6036" s="1529"/>
      <c r="H6036" s="2002">
        <v>5.97</v>
      </c>
      <c r="I6036" s="2002">
        <v>6.63</v>
      </c>
      <c r="J6036" s="1992"/>
    </row>
    <row r="6037" spans="2:10">
      <c r="B6037" s="1733">
        <v>97645</v>
      </c>
      <c r="C6037" s="2004" t="s">
        <v>7348</v>
      </c>
      <c r="D6037" s="2003" t="s">
        <v>0</v>
      </c>
      <c r="E6037" s="2005">
        <f t="shared" si="188"/>
        <v>19.399999999999999</v>
      </c>
      <c r="F6037" s="2078">
        <f t="shared" si="189"/>
        <v>97645</v>
      </c>
      <c r="G6037" s="1529"/>
      <c r="H6037" s="2005">
        <v>17.59</v>
      </c>
      <c r="I6037" s="2005">
        <v>19.399999999999999</v>
      </c>
      <c r="J6037" s="1992"/>
    </row>
    <row r="6038" spans="2:10">
      <c r="B6038" s="1734">
        <v>97647</v>
      </c>
      <c r="C6038" s="1994" t="s">
        <v>7349</v>
      </c>
      <c r="D6038" s="1993" t="s">
        <v>0</v>
      </c>
      <c r="E6038" s="2002">
        <f t="shared" si="188"/>
        <v>2.54</v>
      </c>
      <c r="F6038" s="2078">
        <f t="shared" si="189"/>
        <v>97647</v>
      </c>
      <c r="G6038" s="1529"/>
      <c r="H6038" s="2002">
        <v>2.29</v>
      </c>
      <c r="I6038" s="2002">
        <v>2.54</v>
      </c>
      <c r="J6038" s="1992"/>
    </row>
    <row r="6039" spans="2:10">
      <c r="B6039" s="1733">
        <v>97648</v>
      </c>
      <c r="C6039" s="2004" t="s">
        <v>7350</v>
      </c>
      <c r="D6039" s="2003" t="s">
        <v>0</v>
      </c>
      <c r="E6039" s="2005">
        <f t="shared" si="188"/>
        <v>1.46</v>
      </c>
      <c r="F6039" s="2078">
        <f t="shared" si="189"/>
        <v>97648</v>
      </c>
      <c r="G6039" s="1529"/>
      <c r="H6039" s="2005">
        <v>1.31</v>
      </c>
      <c r="I6039" s="2005">
        <v>1.46</v>
      </c>
      <c r="J6039" s="1992"/>
    </row>
    <row r="6040" spans="2:10" ht="30">
      <c r="B6040" s="1734">
        <v>97649</v>
      </c>
      <c r="C6040" s="1994" t="s">
        <v>7351</v>
      </c>
      <c r="D6040" s="1993" t="s">
        <v>0</v>
      </c>
      <c r="E6040" s="2002">
        <f t="shared" si="188"/>
        <v>3.09</v>
      </c>
      <c r="F6040" s="2078">
        <f t="shared" si="189"/>
        <v>97649</v>
      </c>
      <c r="G6040" s="1529"/>
      <c r="H6040" s="2002">
        <v>2.83</v>
      </c>
      <c r="I6040" s="2002">
        <v>3.09</v>
      </c>
      <c r="J6040" s="1992"/>
    </row>
    <row r="6041" spans="2:10">
      <c r="B6041" s="1733">
        <v>97650</v>
      </c>
      <c r="C6041" s="2004" t="s">
        <v>7352</v>
      </c>
      <c r="D6041" s="2003" t="s">
        <v>0</v>
      </c>
      <c r="E6041" s="2005">
        <f t="shared" si="188"/>
        <v>5.48</v>
      </c>
      <c r="F6041" s="2078">
        <f t="shared" si="189"/>
        <v>97650</v>
      </c>
      <c r="G6041" s="1529"/>
      <c r="H6041" s="2005">
        <v>4.9400000000000004</v>
      </c>
      <c r="I6041" s="2005">
        <v>5.48</v>
      </c>
      <c r="J6041" s="1992"/>
    </row>
    <row r="6042" spans="2:10">
      <c r="B6042" s="1734">
        <v>97651</v>
      </c>
      <c r="C6042" s="1994" t="s">
        <v>7353</v>
      </c>
      <c r="D6042" s="1993" t="s">
        <v>29</v>
      </c>
      <c r="E6042" s="2002">
        <f t="shared" si="188"/>
        <v>60.72</v>
      </c>
      <c r="F6042" s="2078">
        <f t="shared" si="189"/>
        <v>97651</v>
      </c>
      <c r="G6042" s="1529"/>
      <c r="H6042" s="2002">
        <v>54.67</v>
      </c>
      <c r="I6042" s="2002">
        <v>60.72</v>
      </c>
      <c r="J6042" s="1992"/>
    </row>
    <row r="6043" spans="2:10" ht="30">
      <c r="B6043" s="1733">
        <v>97652</v>
      </c>
      <c r="C6043" s="2004" t="s">
        <v>7354</v>
      </c>
      <c r="D6043" s="2003" t="s">
        <v>29</v>
      </c>
      <c r="E6043" s="2005">
        <f t="shared" si="188"/>
        <v>137.68</v>
      </c>
      <c r="F6043" s="2078">
        <f t="shared" si="189"/>
        <v>97652</v>
      </c>
      <c r="G6043" s="1529"/>
      <c r="H6043" s="2005">
        <v>123.95</v>
      </c>
      <c r="I6043" s="2005">
        <v>137.68</v>
      </c>
      <c r="J6043" s="1992"/>
    </row>
    <row r="6044" spans="2:10">
      <c r="B6044" s="1734">
        <v>97653</v>
      </c>
      <c r="C6044" s="1994" t="s">
        <v>7355</v>
      </c>
      <c r="D6044" s="1993" t="s">
        <v>29</v>
      </c>
      <c r="E6044" s="2002">
        <f t="shared" si="188"/>
        <v>78.03</v>
      </c>
      <c r="F6044" s="2078">
        <f t="shared" si="189"/>
        <v>97653</v>
      </c>
      <c r="G6044" s="1529"/>
      <c r="H6044" s="2002">
        <v>75.540000000000006</v>
      </c>
      <c r="I6044" s="2002">
        <v>78.03</v>
      </c>
      <c r="J6044" s="1992"/>
    </row>
    <row r="6045" spans="2:10" ht="30">
      <c r="B6045" s="1733">
        <v>97654</v>
      </c>
      <c r="C6045" s="2004" t="s">
        <v>7356</v>
      </c>
      <c r="D6045" s="2003" t="s">
        <v>29</v>
      </c>
      <c r="E6045" s="2005">
        <f t="shared" si="188"/>
        <v>99.1</v>
      </c>
      <c r="F6045" s="2078">
        <f t="shared" si="189"/>
        <v>97654</v>
      </c>
      <c r="G6045" s="1529"/>
      <c r="H6045" s="2005">
        <v>94.51</v>
      </c>
      <c r="I6045" s="2005">
        <v>99.1</v>
      </c>
      <c r="J6045" s="1992"/>
    </row>
    <row r="6046" spans="2:10">
      <c r="B6046" s="1734">
        <v>97655</v>
      </c>
      <c r="C6046" s="1994" t="s">
        <v>7357</v>
      </c>
      <c r="D6046" s="1993" t="s">
        <v>0</v>
      </c>
      <c r="E6046" s="2002">
        <f t="shared" si="188"/>
        <v>16.55</v>
      </c>
      <c r="F6046" s="2078">
        <f t="shared" si="189"/>
        <v>97655</v>
      </c>
      <c r="G6046" s="1529"/>
      <c r="H6046" s="2002">
        <v>15.31</v>
      </c>
      <c r="I6046" s="2002">
        <v>16.55</v>
      </c>
      <c r="J6046" s="1992"/>
    </row>
    <row r="6047" spans="2:10">
      <c r="B6047" s="1733">
        <v>97656</v>
      </c>
      <c r="C6047" s="2004" t="s">
        <v>7358</v>
      </c>
      <c r="D6047" s="2003" t="s">
        <v>29</v>
      </c>
      <c r="E6047" s="2005">
        <f t="shared" si="188"/>
        <v>164.39</v>
      </c>
      <c r="F6047" s="2078">
        <f t="shared" si="189"/>
        <v>97656</v>
      </c>
      <c r="G6047" s="1529"/>
      <c r="H6047" s="2005">
        <v>151.30000000000001</v>
      </c>
      <c r="I6047" s="2005">
        <v>164.39</v>
      </c>
      <c r="J6047" s="1992"/>
    </row>
    <row r="6048" spans="2:10">
      <c r="B6048" s="1734">
        <v>97657</v>
      </c>
      <c r="C6048" s="1994" t="s">
        <v>7359</v>
      </c>
      <c r="D6048" s="1993" t="s">
        <v>29</v>
      </c>
      <c r="E6048" s="2002">
        <f t="shared" si="188"/>
        <v>325.86</v>
      </c>
      <c r="F6048" s="2078">
        <f t="shared" si="189"/>
        <v>97657</v>
      </c>
      <c r="G6048" s="1529"/>
      <c r="H6048" s="2002">
        <v>299.91000000000003</v>
      </c>
      <c r="I6048" s="2002">
        <v>325.86</v>
      </c>
      <c r="J6048" s="1992"/>
    </row>
    <row r="6049" spans="2:10">
      <c r="B6049" s="1733">
        <v>97658</v>
      </c>
      <c r="C6049" s="2004" t="s">
        <v>7360</v>
      </c>
      <c r="D6049" s="2003" t="s">
        <v>29</v>
      </c>
      <c r="E6049" s="2005">
        <f t="shared" si="188"/>
        <v>117.97</v>
      </c>
      <c r="F6049" s="2078">
        <f t="shared" si="189"/>
        <v>97658</v>
      </c>
      <c r="G6049" s="1529"/>
      <c r="H6049" s="2005">
        <v>112.33</v>
      </c>
      <c r="I6049" s="2005">
        <v>117.97</v>
      </c>
      <c r="J6049" s="1992"/>
    </row>
    <row r="6050" spans="2:10" ht="30">
      <c r="B6050" s="1734">
        <v>97659</v>
      </c>
      <c r="C6050" s="1994" t="s">
        <v>7361</v>
      </c>
      <c r="D6050" s="1993" t="s">
        <v>29</v>
      </c>
      <c r="E6050" s="2002">
        <f t="shared" si="188"/>
        <v>163.87</v>
      </c>
      <c r="F6050" s="2078">
        <f t="shared" si="189"/>
        <v>97659</v>
      </c>
      <c r="G6050" s="1529"/>
      <c r="H6050" s="2002">
        <v>154.32</v>
      </c>
      <c r="I6050" s="2002">
        <v>163.87</v>
      </c>
      <c r="J6050" s="1992"/>
    </row>
    <row r="6051" spans="2:10">
      <c r="B6051" s="1733">
        <v>97660</v>
      </c>
      <c r="C6051" s="2004" t="s">
        <v>7362</v>
      </c>
      <c r="D6051" s="2003" t="s">
        <v>29</v>
      </c>
      <c r="E6051" s="2005">
        <f t="shared" si="188"/>
        <v>0.48</v>
      </c>
      <c r="F6051" s="2078">
        <f t="shared" si="189"/>
        <v>97660</v>
      </c>
      <c r="G6051" s="1529"/>
      <c r="H6051" s="2005">
        <v>0.43</v>
      </c>
      <c r="I6051" s="2005">
        <v>0.48</v>
      </c>
      <c r="J6051" s="1992"/>
    </row>
    <row r="6052" spans="2:10">
      <c r="B6052" s="1734">
        <v>97661</v>
      </c>
      <c r="C6052" s="1994" t="s">
        <v>7363</v>
      </c>
      <c r="D6052" s="1993" t="s">
        <v>28</v>
      </c>
      <c r="E6052" s="2002">
        <f t="shared" si="188"/>
        <v>0.48</v>
      </c>
      <c r="F6052" s="2078">
        <f t="shared" si="189"/>
        <v>97661</v>
      </c>
      <c r="H6052" s="2002">
        <v>0.43</v>
      </c>
      <c r="I6052" s="2002">
        <v>0.48</v>
      </c>
      <c r="J6052" s="1992"/>
    </row>
    <row r="6053" spans="2:10">
      <c r="B6053" s="1733">
        <v>97662</v>
      </c>
      <c r="C6053" s="2004" t="s">
        <v>7364</v>
      </c>
      <c r="D6053" s="2003" t="s">
        <v>28</v>
      </c>
      <c r="E6053" s="2005">
        <f t="shared" si="188"/>
        <v>0.36</v>
      </c>
      <c r="F6053" s="2078">
        <f t="shared" si="189"/>
        <v>97662</v>
      </c>
      <c r="H6053" s="2005">
        <v>0.31</v>
      </c>
      <c r="I6053" s="2005">
        <v>0.36</v>
      </c>
      <c r="J6053" s="1992"/>
    </row>
    <row r="6054" spans="2:10">
      <c r="B6054" s="1734">
        <v>97663</v>
      </c>
      <c r="C6054" s="1994" t="s">
        <v>7365</v>
      </c>
      <c r="D6054" s="1993" t="s">
        <v>29</v>
      </c>
      <c r="E6054" s="2002">
        <f t="shared" si="188"/>
        <v>8.93</v>
      </c>
      <c r="F6054" s="2078">
        <f t="shared" si="189"/>
        <v>97663</v>
      </c>
      <c r="H6054" s="2002">
        <v>8.0500000000000007</v>
      </c>
      <c r="I6054" s="2002">
        <v>8.93</v>
      </c>
      <c r="J6054" s="1992"/>
    </row>
    <row r="6055" spans="2:10">
      <c r="B6055" s="1733">
        <v>97664</v>
      </c>
      <c r="C6055" s="2004" t="s">
        <v>7366</v>
      </c>
      <c r="D6055" s="2003" t="s">
        <v>29</v>
      </c>
      <c r="E6055" s="2005">
        <f t="shared" si="188"/>
        <v>1.1000000000000001</v>
      </c>
      <c r="F6055" s="2078">
        <f t="shared" si="189"/>
        <v>97664</v>
      </c>
      <c r="H6055" s="2005">
        <v>1</v>
      </c>
      <c r="I6055" s="2005">
        <v>1.1000000000000001</v>
      </c>
      <c r="J6055" s="1992"/>
    </row>
    <row r="6056" spans="2:10">
      <c r="B6056" s="1734">
        <v>97665</v>
      </c>
      <c r="C6056" s="1994" t="s">
        <v>7367</v>
      </c>
      <c r="D6056" s="1993" t="s">
        <v>29</v>
      </c>
      <c r="E6056" s="2002">
        <f t="shared" si="188"/>
        <v>0.93</v>
      </c>
      <c r="F6056" s="2078">
        <f t="shared" si="189"/>
        <v>97665</v>
      </c>
      <c r="H6056" s="2002">
        <v>0.84</v>
      </c>
      <c r="I6056" s="2002">
        <v>0.93</v>
      </c>
      <c r="J6056" s="1992"/>
    </row>
    <row r="6057" spans="2:10">
      <c r="B6057" s="1733">
        <v>97666</v>
      </c>
      <c r="C6057" s="2004" t="s">
        <v>7368</v>
      </c>
      <c r="D6057" s="2003" t="s">
        <v>29</v>
      </c>
      <c r="E6057" s="2005">
        <f t="shared" si="188"/>
        <v>6.51</v>
      </c>
      <c r="F6057" s="2078">
        <f t="shared" si="189"/>
        <v>97666</v>
      </c>
      <c r="H6057" s="2005">
        <v>5.86</v>
      </c>
      <c r="I6057" s="2005">
        <v>6.51</v>
      </c>
      <c r="J6057" s="1992"/>
    </row>
    <row r="6058" spans="2:10">
      <c r="B6058" s="1734">
        <v>85423</v>
      </c>
      <c r="C6058" s="1994" t="s">
        <v>1157</v>
      </c>
      <c r="D6058" s="1993" t="s">
        <v>0</v>
      </c>
      <c r="E6058" s="2002">
        <f t="shared" si="188"/>
        <v>6.93</v>
      </c>
      <c r="F6058" s="2078">
        <f t="shared" si="189"/>
        <v>85423</v>
      </c>
      <c r="H6058" s="2002">
        <v>6.54</v>
      </c>
      <c r="I6058" s="2002">
        <v>6.93</v>
      </c>
      <c r="J6058" s="1992"/>
    </row>
    <row r="6059" spans="2:10">
      <c r="B6059" s="1733">
        <v>85424</v>
      </c>
      <c r="C6059" s="2004" t="s">
        <v>5363</v>
      </c>
      <c r="D6059" s="2003" t="s">
        <v>0</v>
      </c>
      <c r="E6059" s="2005">
        <f t="shared" si="188"/>
        <v>20.23</v>
      </c>
      <c r="F6059" s="2078">
        <f t="shared" si="189"/>
        <v>85424</v>
      </c>
      <c r="H6059" s="2005">
        <v>18.489999999999998</v>
      </c>
      <c r="I6059" s="2005">
        <v>20.23</v>
      </c>
      <c r="J6059" s="1992"/>
    </row>
    <row r="6060" spans="2:10">
      <c r="B6060" s="1734">
        <v>72742</v>
      </c>
      <c r="C6060" s="1994" t="s">
        <v>1158</v>
      </c>
      <c r="D6060" s="1993" t="s">
        <v>29</v>
      </c>
      <c r="E6060" s="2002">
        <f t="shared" si="188"/>
        <v>606</v>
      </c>
      <c r="F6060" s="2078">
        <f t="shared" si="189"/>
        <v>72742</v>
      </c>
      <c r="H6060" s="2002">
        <v>538.48</v>
      </c>
      <c r="I6060" s="2002">
        <v>606</v>
      </c>
      <c r="J6060" s="1992"/>
    </row>
    <row r="6061" spans="2:10">
      <c r="B6061" s="1733">
        <v>72743</v>
      </c>
      <c r="C6061" s="2004" t="s">
        <v>1159</v>
      </c>
      <c r="D6061" s="2003" t="s">
        <v>29</v>
      </c>
      <c r="E6061" s="2005">
        <f t="shared" si="188"/>
        <v>303</v>
      </c>
      <c r="F6061" s="2078">
        <f t="shared" si="189"/>
        <v>72743</v>
      </c>
      <c r="H6061" s="2005">
        <v>269.24</v>
      </c>
      <c r="I6061" s="2005">
        <v>303</v>
      </c>
      <c r="J6061" s="1992"/>
    </row>
    <row r="6062" spans="2:10">
      <c r="B6062" s="1734" t="s">
        <v>5935</v>
      </c>
      <c r="C6062" s="1994" t="s">
        <v>548</v>
      </c>
      <c r="D6062" s="1993" t="s">
        <v>374</v>
      </c>
      <c r="E6062" s="2002">
        <f t="shared" si="188"/>
        <v>34.119999999999997</v>
      </c>
      <c r="F6062" s="2078" t="str">
        <f t="shared" si="189"/>
        <v>73900/011</v>
      </c>
      <c r="H6062" s="2002">
        <v>30.35</v>
      </c>
      <c r="I6062" s="2002">
        <v>34.119999999999997</v>
      </c>
      <c r="J6062" s="1992"/>
    </row>
    <row r="6063" spans="2:10">
      <c r="B6063" s="1733" t="s">
        <v>5936</v>
      </c>
      <c r="C6063" s="2004" t="s">
        <v>549</v>
      </c>
      <c r="D6063" s="2003" t="s">
        <v>374</v>
      </c>
      <c r="E6063" s="2005">
        <f t="shared" si="188"/>
        <v>47.46</v>
      </c>
      <c r="F6063" s="2078" t="str">
        <f t="shared" si="189"/>
        <v>73900/012</v>
      </c>
      <c r="H6063" s="2005">
        <v>42.18</v>
      </c>
      <c r="I6063" s="2005">
        <v>47.46</v>
      </c>
      <c r="J6063" s="1992"/>
    </row>
    <row r="6064" spans="2:10">
      <c r="B6064" s="1734" t="s">
        <v>5937</v>
      </c>
      <c r="C6064" s="1994" t="s">
        <v>1160</v>
      </c>
      <c r="D6064" s="1993" t="s">
        <v>24</v>
      </c>
      <c r="E6064" s="2002">
        <f t="shared" si="188"/>
        <v>22.48</v>
      </c>
      <c r="F6064" s="2078" t="str">
        <f t="shared" si="189"/>
        <v>74020/001</v>
      </c>
      <c r="H6064" s="2002">
        <v>19.97</v>
      </c>
      <c r="I6064" s="2002">
        <v>22.48</v>
      </c>
      <c r="J6064" s="1992"/>
    </row>
    <row r="6065" spans="2:10">
      <c r="B6065" s="1733" t="s">
        <v>5938</v>
      </c>
      <c r="C6065" s="2004" t="s">
        <v>1161</v>
      </c>
      <c r="D6065" s="2003" t="s">
        <v>24</v>
      </c>
      <c r="E6065" s="2005">
        <f t="shared" si="188"/>
        <v>20.69</v>
      </c>
      <c r="F6065" s="2078" t="str">
        <f t="shared" si="189"/>
        <v>74020/002</v>
      </c>
      <c r="H6065" s="2005">
        <v>18.38</v>
      </c>
      <c r="I6065" s="2005">
        <v>20.69</v>
      </c>
      <c r="J6065" s="1992"/>
    </row>
    <row r="6066" spans="2:10">
      <c r="B6066" s="1734" t="s">
        <v>5939</v>
      </c>
      <c r="C6066" s="1994" t="s">
        <v>550</v>
      </c>
      <c r="D6066" s="1993" t="s">
        <v>24</v>
      </c>
      <c r="E6066" s="2002">
        <f t="shared" si="188"/>
        <v>1.77</v>
      </c>
      <c r="F6066" s="2078" t="str">
        <f t="shared" si="189"/>
        <v>74021/002</v>
      </c>
      <c r="H6066" s="2002">
        <v>1.57</v>
      </c>
      <c r="I6066" s="2002">
        <v>1.77</v>
      </c>
      <c r="J6066" s="1992"/>
    </row>
    <row r="6067" spans="2:10">
      <c r="B6067" s="1733" t="s">
        <v>5940</v>
      </c>
      <c r="C6067" s="2004" t="s">
        <v>551</v>
      </c>
      <c r="D6067" s="2003" t="s">
        <v>0</v>
      </c>
      <c r="E6067" s="2005">
        <f t="shared" si="188"/>
        <v>0.8</v>
      </c>
      <c r="F6067" s="2078" t="str">
        <f t="shared" si="189"/>
        <v>74021/003</v>
      </c>
      <c r="H6067" s="2005">
        <v>0.72</v>
      </c>
      <c r="I6067" s="2005">
        <v>0.8</v>
      </c>
      <c r="J6067" s="1992"/>
    </row>
    <row r="6068" spans="2:10">
      <c r="B6068" s="1734" t="s">
        <v>5941</v>
      </c>
      <c r="C6068" s="1994" t="s">
        <v>552</v>
      </c>
      <c r="D6068" s="1993" t="s">
        <v>24</v>
      </c>
      <c r="E6068" s="2002">
        <f t="shared" si="188"/>
        <v>1.48</v>
      </c>
      <c r="F6068" s="2078" t="str">
        <f t="shared" si="189"/>
        <v>74021/004</v>
      </c>
      <c r="H6068" s="2002">
        <v>1.32</v>
      </c>
      <c r="I6068" s="2002">
        <v>1.48</v>
      </c>
      <c r="J6068" s="1992"/>
    </row>
    <row r="6069" spans="2:10">
      <c r="B6069" s="1733" t="s">
        <v>5942</v>
      </c>
      <c r="C6069" s="2004" t="s">
        <v>1162</v>
      </c>
      <c r="D6069" s="2003" t="s">
        <v>24</v>
      </c>
      <c r="E6069" s="2005">
        <f t="shared" si="188"/>
        <v>1.48</v>
      </c>
      <c r="F6069" s="2078" t="str">
        <f t="shared" si="189"/>
        <v>74021/005</v>
      </c>
      <c r="H6069" s="2005">
        <v>1.32</v>
      </c>
      <c r="I6069" s="2005">
        <v>1.48</v>
      </c>
      <c r="J6069" s="1992"/>
    </row>
    <row r="6070" spans="2:10">
      <c r="B6070" s="1734" t="s">
        <v>5943</v>
      </c>
      <c r="C6070" s="1994" t="s">
        <v>553</v>
      </c>
      <c r="D6070" s="1993" t="s">
        <v>24</v>
      </c>
      <c r="E6070" s="2002">
        <f t="shared" si="188"/>
        <v>1.59</v>
      </c>
      <c r="F6070" s="2078" t="str">
        <f t="shared" si="189"/>
        <v>74021/006</v>
      </c>
      <c r="H6070" s="2002">
        <v>1.42</v>
      </c>
      <c r="I6070" s="2002">
        <v>1.59</v>
      </c>
      <c r="J6070" s="1992"/>
    </row>
    <row r="6071" spans="2:10">
      <c r="B6071" s="1733" t="s">
        <v>5944</v>
      </c>
      <c r="C6071" s="2004" t="s">
        <v>1163</v>
      </c>
      <c r="D6071" s="2003" t="s">
        <v>24</v>
      </c>
      <c r="E6071" s="2005">
        <f t="shared" si="188"/>
        <v>1.48</v>
      </c>
      <c r="F6071" s="2078" t="str">
        <f t="shared" si="189"/>
        <v>74021/007</v>
      </c>
      <c r="H6071" s="2005">
        <v>1.32</v>
      </c>
      <c r="I6071" s="2005">
        <v>1.48</v>
      </c>
      <c r="J6071" s="1992"/>
    </row>
    <row r="6072" spans="2:10">
      <c r="B6072" s="1734" t="s">
        <v>5945</v>
      </c>
      <c r="C6072" s="1994" t="s">
        <v>1164</v>
      </c>
      <c r="D6072" s="1993" t="s">
        <v>24</v>
      </c>
      <c r="E6072" s="2002">
        <f t="shared" si="188"/>
        <v>1.62</v>
      </c>
      <c r="F6072" s="2078" t="str">
        <f t="shared" si="189"/>
        <v>74021/008</v>
      </c>
      <c r="H6072" s="2002">
        <v>1.44</v>
      </c>
      <c r="I6072" s="2002">
        <v>1.62</v>
      </c>
      <c r="J6072" s="1992"/>
    </row>
    <row r="6073" spans="2:10">
      <c r="B6073" s="1733" t="s">
        <v>5946</v>
      </c>
      <c r="C6073" s="2004" t="s">
        <v>554</v>
      </c>
      <c r="D6073" s="2003" t="s">
        <v>29</v>
      </c>
      <c r="E6073" s="2005">
        <f t="shared" si="188"/>
        <v>128.76</v>
      </c>
      <c r="F6073" s="2078" t="str">
        <f t="shared" si="189"/>
        <v>74022/001</v>
      </c>
      <c r="H6073" s="2005">
        <v>114.42</v>
      </c>
      <c r="I6073" s="2005">
        <v>128.76</v>
      </c>
      <c r="J6073" s="1992"/>
    </row>
    <row r="6074" spans="2:10">
      <c r="B6074" s="1734" t="s">
        <v>5947</v>
      </c>
      <c r="C6074" s="1994" t="s">
        <v>1165</v>
      </c>
      <c r="D6074" s="1993" t="s">
        <v>29</v>
      </c>
      <c r="E6074" s="2002">
        <f t="shared" si="188"/>
        <v>166.64</v>
      </c>
      <c r="F6074" s="2078" t="str">
        <f t="shared" si="189"/>
        <v>74022/002</v>
      </c>
      <c r="H6074" s="2002">
        <v>148.08000000000001</v>
      </c>
      <c r="I6074" s="2002">
        <v>166.64</v>
      </c>
      <c r="J6074" s="1992"/>
    </row>
    <row r="6075" spans="2:10">
      <c r="B6075" s="1733" t="s">
        <v>5948</v>
      </c>
      <c r="C6075" s="2004" t="s">
        <v>555</v>
      </c>
      <c r="D6075" s="2003" t="s">
        <v>29</v>
      </c>
      <c r="E6075" s="2005">
        <f t="shared" si="188"/>
        <v>151.5</v>
      </c>
      <c r="F6075" s="2078" t="str">
        <f t="shared" si="189"/>
        <v>74022/003</v>
      </c>
      <c r="H6075" s="2005">
        <v>134.62</v>
      </c>
      <c r="I6075" s="2005">
        <v>151.5</v>
      </c>
      <c r="J6075" s="1992"/>
    </row>
    <row r="6076" spans="2:10">
      <c r="B6076" s="1734" t="s">
        <v>5949</v>
      </c>
      <c r="C6076" s="1994" t="s">
        <v>556</v>
      </c>
      <c r="D6076" s="1993" t="s">
        <v>29</v>
      </c>
      <c r="E6076" s="2002">
        <f t="shared" si="188"/>
        <v>166.64</v>
      </c>
      <c r="F6076" s="2078" t="str">
        <f t="shared" si="189"/>
        <v>74022/004</v>
      </c>
      <c r="H6076" s="2002">
        <v>148.08000000000001</v>
      </c>
      <c r="I6076" s="2002">
        <v>166.64</v>
      </c>
      <c r="J6076" s="1992"/>
    </row>
    <row r="6077" spans="2:10">
      <c r="B6077" s="1733" t="s">
        <v>5950</v>
      </c>
      <c r="C6077" s="2004" t="s">
        <v>5364</v>
      </c>
      <c r="D6077" s="2003" t="s">
        <v>29</v>
      </c>
      <c r="E6077" s="2005">
        <f t="shared" si="188"/>
        <v>132.56</v>
      </c>
      <c r="F6077" s="2078" t="str">
        <f t="shared" si="189"/>
        <v>74022/005</v>
      </c>
      <c r="H6077" s="2005">
        <v>117.78</v>
      </c>
      <c r="I6077" s="2005">
        <v>132.56</v>
      </c>
      <c r="J6077" s="1992"/>
    </row>
    <row r="6078" spans="2:10">
      <c r="B6078" s="1734" t="s">
        <v>5951</v>
      </c>
      <c r="C6078" s="1994" t="s">
        <v>557</v>
      </c>
      <c r="D6078" s="1993" t="s">
        <v>29</v>
      </c>
      <c r="E6078" s="2002">
        <f t="shared" si="188"/>
        <v>121.19</v>
      </c>
      <c r="F6078" s="2078" t="str">
        <f t="shared" si="189"/>
        <v>74022/006</v>
      </c>
      <c r="H6078" s="2002">
        <v>107.69</v>
      </c>
      <c r="I6078" s="2002">
        <v>121.19</v>
      </c>
      <c r="J6078" s="1992"/>
    </row>
    <row r="6079" spans="2:10">
      <c r="B6079" s="1733" t="s">
        <v>5952</v>
      </c>
      <c r="C6079" s="2004" t="s">
        <v>558</v>
      </c>
      <c r="D6079" s="2003" t="s">
        <v>29</v>
      </c>
      <c r="E6079" s="2005">
        <f t="shared" si="188"/>
        <v>143.91</v>
      </c>
      <c r="F6079" s="2078" t="str">
        <f t="shared" si="189"/>
        <v>74022/007</v>
      </c>
      <c r="H6079" s="2005">
        <v>127.88</v>
      </c>
      <c r="I6079" s="2005">
        <v>143.91</v>
      </c>
      <c r="J6079" s="1992"/>
    </row>
    <row r="6080" spans="2:10">
      <c r="B6080" s="1734" t="s">
        <v>5953</v>
      </c>
      <c r="C6080" s="1994" t="s">
        <v>1166</v>
      </c>
      <c r="D6080" s="1993" t="s">
        <v>29</v>
      </c>
      <c r="E6080" s="2002">
        <f t="shared" si="188"/>
        <v>75.75</v>
      </c>
      <c r="F6080" s="2078" t="str">
        <f t="shared" si="189"/>
        <v>74022/008</v>
      </c>
      <c r="H6080" s="2002">
        <v>67.31</v>
      </c>
      <c r="I6080" s="2002">
        <v>75.75</v>
      </c>
      <c r="J6080" s="1992"/>
    </row>
    <row r="6081" spans="2:10">
      <c r="B6081" s="1733" t="s">
        <v>5954</v>
      </c>
      <c r="C6081" s="2004" t="s">
        <v>1167</v>
      </c>
      <c r="D6081" s="2003" t="s">
        <v>29</v>
      </c>
      <c r="E6081" s="2005">
        <f t="shared" si="188"/>
        <v>68.16</v>
      </c>
      <c r="F6081" s="2078" t="str">
        <f t="shared" si="189"/>
        <v>74022/009</v>
      </c>
      <c r="H6081" s="2005">
        <v>60.57</v>
      </c>
      <c r="I6081" s="2005">
        <v>68.16</v>
      </c>
      <c r="J6081" s="1992"/>
    </row>
    <row r="6082" spans="2:10">
      <c r="B6082" s="1734" t="s">
        <v>5955</v>
      </c>
      <c r="C6082" s="1994" t="s">
        <v>5365</v>
      </c>
      <c r="D6082" s="1993" t="s">
        <v>29</v>
      </c>
      <c r="E6082" s="2002">
        <f t="shared" si="188"/>
        <v>143.91</v>
      </c>
      <c r="F6082" s="2078" t="str">
        <f t="shared" si="189"/>
        <v>74022/010</v>
      </c>
      <c r="H6082" s="2002">
        <v>127.88</v>
      </c>
      <c r="I6082" s="2002">
        <v>143.91</v>
      </c>
      <c r="J6082" s="1992"/>
    </row>
    <row r="6083" spans="2:10">
      <c r="B6083" s="1733" t="s">
        <v>5956</v>
      </c>
      <c r="C6083" s="2004" t="s">
        <v>5366</v>
      </c>
      <c r="D6083" s="2003" t="s">
        <v>29</v>
      </c>
      <c r="E6083" s="2005">
        <f t="shared" ref="E6083:E6146" si="190">IF($K$2=$H$1,H6083,I6083)</f>
        <v>219.66</v>
      </c>
      <c r="F6083" s="2078" t="str">
        <f t="shared" ref="F6083:F6146" si="191">IF(LEN($B6083)=7,CONCATENATE(MID($B6083,1,6),"00",RIGHT($B6083,1)),IF(LEN($B6083)=8,CONCATENATE(MID($B6083,1,6),"0",RIGHT($B6083,2)),$B6083))</f>
        <v>74022/011</v>
      </c>
      <c r="H6083" s="2005">
        <v>195.19</v>
      </c>
      <c r="I6083" s="2005">
        <v>219.66</v>
      </c>
      <c r="J6083" s="1992"/>
    </row>
    <row r="6084" spans="2:10">
      <c r="B6084" s="1734" t="s">
        <v>5957</v>
      </c>
      <c r="C6084" s="1994" t="s">
        <v>1168</v>
      </c>
      <c r="D6084" s="1993" t="s">
        <v>29</v>
      </c>
      <c r="E6084" s="2002">
        <f t="shared" si="190"/>
        <v>287.83999999999997</v>
      </c>
      <c r="F6084" s="2078" t="str">
        <f t="shared" si="191"/>
        <v>74022/012</v>
      </c>
      <c r="H6084" s="2002">
        <v>255.77</v>
      </c>
      <c r="I6084" s="2002">
        <v>287.83999999999997</v>
      </c>
      <c r="J6084" s="1992"/>
    </row>
    <row r="6085" spans="2:10">
      <c r="B6085" s="1733" t="s">
        <v>5958</v>
      </c>
      <c r="C6085" s="2004" t="s">
        <v>1169</v>
      </c>
      <c r="D6085" s="2003" t="s">
        <v>29</v>
      </c>
      <c r="E6085" s="2005">
        <f t="shared" si="190"/>
        <v>151.5</v>
      </c>
      <c r="F6085" s="2078" t="str">
        <f t="shared" si="191"/>
        <v>74022/013</v>
      </c>
      <c r="H6085" s="2005">
        <v>134.62</v>
      </c>
      <c r="I6085" s="2005">
        <v>151.5</v>
      </c>
      <c r="J6085" s="1992"/>
    </row>
    <row r="6086" spans="2:10">
      <c r="B6086" s="1734" t="s">
        <v>5959</v>
      </c>
      <c r="C6086" s="1994" t="s">
        <v>1170</v>
      </c>
      <c r="D6086" s="1993" t="s">
        <v>29</v>
      </c>
      <c r="E6086" s="2002">
        <f t="shared" si="190"/>
        <v>53.01</v>
      </c>
      <c r="F6086" s="2078" t="str">
        <f t="shared" si="191"/>
        <v>74022/014</v>
      </c>
      <c r="H6086" s="2002">
        <v>47.11</v>
      </c>
      <c r="I6086" s="2002">
        <v>53.01</v>
      </c>
      <c r="J6086" s="1992"/>
    </row>
    <row r="6087" spans="2:10">
      <c r="B6087" s="1733" t="s">
        <v>5960</v>
      </c>
      <c r="C6087" s="2004" t="s">
        <v>5367</v>
      </c>
      <c r="D6087" s="2003" t="s">
        <v>29</v>
      </c>
      <c r="E6087" s="2005">
        <f t="shared" si="190"/>
        <v>60.59</v>
      </c>
      <c r="F6087" s="2078" t="str">
        <f t="shared" si="191"/>
        <v>74022/015</v>
      </c>
      <c r="H6087" s="2005">
        <v>53.84</v>
      </c>
      <c r="I6087" s="2005">
        <v>60.59</v>
      </c>
      <c r="J6087" s="1992"/>
    </row>
    <row r="6088" spans="2:10">
      <c r="B6088" s="1734" t="s">
        <v>5961</v>
      </c>
      <c r="C6088" s="1994" t="s">
        <v>559</v>
      </c>
      <c r="D6088" s="1993" t="s">
        <v>29</v>
      </c>
      <c r="E6088" s="2002">
        <f t="shared" si="190"/>
        <v>68.16</v>
      </c>
      <c r="F6088" s="2078" t="str">
        <f t="shared" si="191"/>
        <v>74022/016</v>
      </c>
      <c r="H6088" s="2002">
        <v>60.57</v>
      </c>
      <c r="I6088" s="2002">
        <v>68.16</v>
      </c>
      <c r="J6088" s="1992"/>
    </row>
    <row r="6089" spans="2:10">
      <c r="B6089" s="1733" t="s">
        <v>5963</v>
      </c>
      <c r="C6089" s="2004" t="s">
        <v>560</v>
      </c>
      <c r="D6089" s="2003" t="s">
        <v>29</v>
      </c>
      <c r="E6089" s="2005">
        <f t="shared" si="190"/>
        <v>318.14</v>
      </c>
      <c r="F6089" s="2078" t="str">
        <f t="shared" si="191"/>
        <v>74022/017</v>
      </c>
      <c r="H6089" s="2005">
        <v>282.7</v>
      </c>
      <c r="I6089" s="2005">
        <v>318.14</v>
      </c>
      <c r="J6089" s="1992"/>
    </row>
    <row r="6090" spans="2:10">
      <c r="B6090" s="1734" t="s">
        <v>5962</v>
      </c>
      <c r="C6090" s="1994" t="s">
        <v>1171</v>
      </c>
      <c r="D6090" s="1993" t="s">
        <v>29</v>
      </c>
      <c r="E6090" s="2002">
        <f t="shared" si="190"/>
        <v>83.32</v>
      </c>
      <c r="F6090" s="2078" t="str">
        <f t="shared" si="191"/>
        <v>74022/018</v>
      </c>
      <c r="H6090" s="2002">
        <v>74.040000000000006</v>
      </c>
      <c r="I6090" s="2002">
        <v>83.32</v>
      </c>
      <c r="J6090" s="1992"/>
    </row>
    <row r="6091" spans="2:10">
      <c r="B6091" s="1733" t="s">
        <v>5965</v>
      </c>
      <c r="C6091" s="2004" t="s">
        <v>5368</v>
      </c>
      <c r="D6091" s="2003" t="s">
        <v>29</v>
      </c>
      <c r="E6091" s="2005">
        <f t="shared" si="190"/>
        <v>174.22</v>
      </c>
      <c r="F6091" s="2078" t="str">
        <f t="shared" si="191"/>
        <v>74022/019</v>
      </c>
      <c r="H6091" s="2005">
        <v>154.81</v>
      </c>
      <c r="I6091" s="2005">
        <v>174.22</v>
      </c>
      <c r="J6091" s="1992"/>
    </row>
    <row r="6092" spans="2:10">
      <c r="B6092" s="1734" t="s">
        <v>5964</v>
      </c>
      <c r="C6092" s="1994" t="s">
        <v>5369</v>
      </c>
      <c r="D6092" s="1993" t="s">
        <v>29</v>
      </c>
      <c r="E6092" s="2002">
        <f t="shared" si="190"/>
        <v>196.94</v>
      </c>
      <c r="F6092" s="2078" t="str">
        <f t="shared" si="191"/>
        <v>74022/020</v>
      </c>
      <c r="H6092" s="2002">
        <v>175</v>
      </c>
      <c r="I6092" s="2002">
        <v>196.94</v>
      </c>
      <c r="J6092" s="1992"/>
    </row>
    <row r="6093" spans="2:10">
      <c r="B6093" s="1733" t="s">
        <v>5966</v>
      </c>
      <c r="C6093" s="2004" t="s">
        <v>5370</v>
      </c>
      <c r="D6093" s="2003" t="s">
        <v>29</v>
      </c>
      <c r="E6093" s="2005">
        <f t="shared" si="190"/>
        <v>212.09</v>
      </c>
      <c r="F6093" s="2078" t="str">
        <f t="shared" si="191"/>
        <v>74022/021</v>
      </c>
      <c r="H6093" s="2005">
        <v>188.46</v>
      </c>
      <c r="I6093" s="2005">
        <v>212.09</v>
      </c>
      <c r="J6093" s="1992"/>
    </row>
    <row r="6094" spans="2:10">
      <c r="B6094" s="1734" t="s">
        <v>5967</v>
      </c>
      <c r="C6094" s="1994" t="s">
        <v>1172</v>
      </c>
      <c r="D6094" s="1993" t="s">
        <v>29</v>
      </c>
      <c r="E6094" s="2002">
        <f t="shared" si="190"/>
        <v>45.44</v>
      </c>
      <c r="F6094" s="2078" t="str">
        <f t="shared" si="191"/>
        <v>74022/022</v>
      </c>
      <c r="H6094" s="2002">
        <v>40.380000000000003</v>
      </c>
      <c r="I6094" s="2002">
        <v>45.44</v>
      </c>
      <c r="J6094" s="1992"/>
    </row>
    <row r="6095" spans="2:10">
      <c r="B6095" s="1733" t="s">
        <v>5968</v>
      </c>
      <c r="C6095" s="2004" t="s">
        <v>1173</v>
      </c>
      <c r="D6095" s="2003" t="s">
        <v>29</v>
      </c>
      <c r="E6095" s="2005">
        <f t="shared" si="190"/>
        <v>45.44</v>
      </c>
      <c r="F6095" s="2078" t="str">
        <f t="shared" si="191"/>
        <v>74022/023</v>
      </c>
      <c r="H6095" s="2005">
        <v>40.380000000000003</v>
      </c>
      <c r="I6095" s="2005">
        <v>45.44</v>
      </c>
      <c r="J6095" s="1992"/>
    </row>
    <row r="6096" spans="2:10">
      <c r="B6096" s="1734" t="s">
        <v>5969</v>
      </c>
      <c r="C6096" s="1994" t="s">
        <v>1174</v>
      </c>
      <c r="D6096" s="1993" t="s">
        <v>29</v>
      </c>
      <c r="E6096" s="2002">
        <f t="shared" si="190"/>
        <v>60.59</v>
      </c>
      <c r="F6096" s="2078" t="str">
        <f t="shared" si="191"/>
        <v>74022/024</v>
      </c>
      <c r="H6096" s="2002">
        <v>53.84</v>
      </c>
      <c r="I6096" s="2002">
        <v>60.59</v>
      </c>
      <c r="J6096" s="1992"/>
    </row>
    <row r="6097" spans="2:10">
      <c r="B6097" s="1733" t="s">
        <v>5970</v>
      </c>
      <c r="C6097" s="2004" t="s">
        <v>1175</v>
      </c>
      <c r="D6097" s="2003" t="s">
        <v>29</v>
      </c>
      <c r="E6097" s="2005">
        <f t="shared" si="190"/>
        <v>121.19</v>
      </c>
      <c r="F6097" s="2078" t="str">
        <f t="shared" si="191"/>
        <v>74022/025</v>
      </c>
      <c r="H6097" s="2005">
        <v>107.69</v>
      </c>
      <c r="I6097" s="2005">
        <v>121.19</v>
      </c>
      <c r="J6097" s="1992"/>
    </row>
    <row r="6098" spans="2:10">
      <c r="B6098" s="1734" t="s">
        <v>5971</v>
      </c>
      <c r="C6098" s="1994" t="s">
        <v>561</v>
      </c>
      <c r="D6098" s="1993" t="s">
        <v>29</v>
      </c>
      <c r="E6098" s="2002">
        <f t="shared" si="190"/>
        <v>196.94</v>
      </c>
      <c r="F6098" s="2078" t="str">
        <f t="shared" si="191"/>
        <v>74022/026</v>
      </c>
      <c r="H6098" s="2002">
        <v>175</v>
      </c>
      <c r="I6098" s="2002">
        <v>196.94</v>
      </c>
      <c r="J6098" s="1992"/>
    </row>
    <row r="6099" spans="2:10">
      <c r="B6099" s="1733" t="s">
        <v>5972</v>
      </c>
      <c r="C6099" s="2004" t="s">
        <v>1176</v>
      </c>
      <c r="D6099" s="2003" t="s">
        <v>29</v>
      </c>
      <c r="E6099" s="2005">
        <f t="shared" si="190"/>
        <v>53.01</v>
      </c>
      <c r="F6099" s="2078" t="str">
        <f t="shared" si="191"/>
        <v>74022/027</v>
      </c>
      <c r="H6099" s="2005">
        <v>47.11</v>
      </c>
      <c r="I6099" s="2005">
        <v>53.01</v>
      </c>
      <c r="J6099" s="1992"/>
    </row>
    <row r="6100" spans="2:10">
      <c r="B6100" s="1734" t="s">
        <v>5973</v>
      </c>
      <c r="C6100" s="1994" t="s">
        <v>5371</v>
      </c>
      <c r="D6100" s="1993" t="s">
        <v>29</v>
      </c>
      <c r="E6100" s="2002">
        <f t="shared" si="190"/>
        <v>189.37</v>
      </c>
      <c r="F6100" s="2078" t="str">
        <f t="shared" si="191"/>
        <v>74022/028</v>
      </c>
      <c r="H6100" s="2002">
        <v>168.27</v>
      </c>
      <c r="I6100" s="2002">
        <v>189.37</v>
      </c>
      <c r="J6100" s="1992"/>
    </row>
    <row r="6101" spans="2:10">
      <c r="B6101" s="1733" t="s">
        <v>5974</v>
      </c>
      <c r="C6101" s="2004" t="s">
        <v>562</v>
      </c>
      <c r="D6101" s="2003" t="s">
        <v>29</v>
      </c>
      <c r="E6101" s="2005">
        <f t="shared" si="190"/>
        <v>136.34</v>
      </c>
      <c r="F6101" s="2078" t="str">
        <f t="shared" si="191"/>
        <v>74022/029</v>
      </c>
      <c r="H6101" s="2005">
        <v>121.15</v>
      </c>
      <c r="I6101" s="2005">
        <v>136.34</v>
      </c>
      <c r="J6101" s="1992"/>
    </row>
    <row r="6102" spans="2:10">
      <c r="B6102" s="1734" t="s">
        <v>5975</v>
      </c>
      <c r="C6102" s="1994" t="s">
        <v>563</v>
      </c>
      <c r="D6102" s="1993" t="s">
        <v>29</v>
      </c>
      <c r="E6102" s="2002">
        <f t="shared" si="190"/>
        <v>136.34</v>
      </c>
      <c r="F6102" s="2078" t="str">
        <f t="shared" si="191"/>
        <v>74022/030</v>
      </c>
      <c r="H6102" s="2002">
        <v>121.15</v>
      </c>
      <c r="I6102" s="2002">
        <v>136.34</v>
      </c>
      <c r="J6102" s="1992"/>
    </row>
    <row r="6103" spans="2:10">
      <c r="B6103" s="1733" t="s">
        <v>5976</v>
      </c>
      <c r="C6103" s="2004" t="s">
        <v>564</v>
      </c>
      <c r="D6103" s="2003" t="s">
        <v>29</v>
      </c>
      <c r="E6103" s="2005">
        <f t="shared" si="190"/>
        <v>136.34</v>
      </c>
      <c r="F6103" s="2078" t="str">
        <f t="shared" si="191"/>
        <v>74022/031</v>
      </c>
      <c r="H6103" s="2005">
        <v>121.15</v>
      </c>
      <c r="I6103" s="2005">
        <v>136.34</v>
      </c>
      <c r="J6103" s="1992"/>
    </row>
    <row r="6104" spans="2:10">
      <c r="B6104" s="1734" t="s">
        <v>5977</v>
      </c>
      <c r="C6104" s="1994" t="s">
        <v>1177</v>
      </c>
      <c r="D6104" s="1993" t="s">
        <v>29</v>
      </c>
      <c r="E6104" s="2002">
        <f t="shared" si="190"/>
        <v>151.5</v>
      </c>
      <c r="F6104" s="2078" t="str">
        <f t="shared" si="191"/>
        <v>74022/032</v>
      </c>
      <c r="H6104" s="2002">
        <v>134.62</v>
      </c>
      <c r="I6104" s="2002">
        <v>151.5</v>
      </c>
      <c r="J6104" s="1992"/>
    </row>
    <row r="6105" spans="2:10">
      <c r="B6105" s="1733" t="s">
        <v>5978</v>
      </c>
      <c r="C6105" s="2004" t="s">
        <v>565</v>
      </c>
      <c r="D6105" s="2003" t="s">
        <v>29</v>
      </c>
      <c r="E6105" s="2005">
        <f t="shared" si="190"/>
        <v>977.16</v>
      </c>
      <c r="F6105" s="2078" t="str">
        <f t="shared" si="191"/>
        <v>74022/033</v>
      </c>
      <c r="H6105" s="2005">
        <v>868.29</v>
      </c>
      <c r="I6105" s="2005">
        <v>977.16</v>
      </c>
      <c r="J6105" s="1992"/>
    </row>
    <row r="6106" spans="2:10">
      <c r="B6106" s="1734" t="s">
        <v>5979</v>
      </c>
      <c r="C6106" s="1994" t="s">
        <v>566</v>
      </c>
      <c r="D6106" s="1993" t="s">
        <v>29</v>
      </c>
      <c r="E6106" s="2002">
        <f t="shared" si="190"/>
        <v>204.51</v>
      </c>
      <c r="F6106" s="2078" t="str">
        <f t="shared" si="191"/>
        <v>74022/034</v>
      </c>
      <c r="H6106" s="2002">
        <v>181.73</v>
      </c>
      <c r="I6106" s="2002">
        <v>204.51</v>
      </c>
      <c r="J6106" s="1992"/>
    </row>
    <row r="6107" spans="2:10">
      <c r="B6107" s="1733" t="s">
        <v>5980</v>
      </c>
      <c r="C6107" s="2004" t="s">
        <v>1178</v>
      </c>
      <c r="D6107" s="2003" t="s">
        <v>29</v>
      </c>
      <c r="E6107" s="2005">
        <f t="shared" si="190"/>
        <v>113.62</v>
      </c>
      <c r="F6107" s="2078" t="str">
        <f t="shared" si="191"/>
        <v>74022/035</v>
      </c>
      <c r="H6107" s="2005">
        <v>100.96</v>
      </c>
      <c r="I6107" s="2005">
        <v>113.62</v>
      </c>
      <c r="J6107" s="1992"/>
    </row>
    <row r="6108" spans="2:10">
      <c r="B6108" s="1734" t="s">
        <v>5981</v>
      </c>
      <c r="C6108" s="1994" t="s">
        <v>1179</v>
      </c>
      <c r="D6108" s="1993" t="s">
        <v>29</v>
      </c>
      <c r="E6108" s="2002">
        <f t="shared" si="190"/>
        <v>90.89</v>
      </c>
      <c r="F6108" s="2078" t="str">
        <f t="shared" si="191"/>
        <v>74022/036</v>
      </c>
      <c r="H6108" s="2002">
        <v>80.77</v>
      </c>
      <c r="I6108" s="2002">
        <v>90.89</v>
      </c>
      <c r="J6108" s="1992"/>
    </row>
    <row r="6109" spans="2:10">
      <c r="B6109" s="1733" t="s">
        <v>5982</v>
      </c>
      <c r="C6109" s="2004" t="s">
        <v>567</v>
      </c>
      <c r="D6109" s="2003" t="s">
        <v>29</v>
      </c>
      <c r="E6109" s="2005">
        <f t="shared" si="190"/>
        <v>75.75</v>
      </c>
      <c r="F6109" s="2078" t="str">
        <f t="shared" si="191"/>
        <v>74022/037</v>
      </c>
      <c r="H6109" s="2005">
        <v>67.31</v>
      </c>
      <c r="I6109" s="2005">
        <v>75.75</v>
      </c>
      <c r="J6109" s="1992"/>
    </row>
    <row r="6110" spans="2:10">
      <c r="B6110" s="1734" t="s">
        <v>5983</v>
      </c>
      <c r="C6110" s="1994" t="s">
        <v>568</v>
      </c>
      <c r="D6110" s="1993" t="s">
        <v>29</v>
      </c>
      <c r="E6110" s="2002">
        <f t="shared" si="190"/>
        <v>109.82</v>
      </c>
      <c r="F6110" s="2078" t="str">
        <f t="shared" si="191"/>
        <v>74022/038</v>
      </c>
      <c r="H6110" s="2002">
        <v>97.59</v>
      </c>
      <c r="I6110" s="2002">
        <v>109.82</v>
      </c>
      <c r="J6110" s="1992"/>
    </row>
    <row r="6111" spans="2:10">
      <c r="B6111" s="1733" t="s">
        <v>5984</v>
      </c>
      <c r="C6111" s="2004" t="s">
        <v>1180</v>
      </c>
      <c r="D6111" s="2003" t="s">
        <v>29</v>
      </c>
      <c r="E6111" s="2005">
        <f t="shared" si="190"/>
        <v>83.32</v>
      </c>
      <c r="F6111" s="2078" t="str">
        <f t="shared" si="191"/>
        <v>74022/039</v>
      </c>
      <c r="H6111" s="2005">
        <v>74.040000000000006</v>
      </c>
      <c r="I6111" s="2005">
        <v>83.32</v>
      </c>
      <c r="J6111" s="1992"/>
    </row>
    <row r="6112" spans="2:10">
      <c r="B6112" s="1734" t="s">
        <v>5985</v>
      </c>
      <c r="C6112" s="1994" t="s">
        <v>569</v>
      </c>
      <c r="D6112" s="1993" t="s">
        <v>29</v>
      </c>
      <c r="E6112" s="2002">
        <f t="shared" si="190"/>
        <v>265.12</v>
      </c>
      <c r="F6112" s="2078" t="str">
        <f t="shared" si="191"/>
        <v>74022/040</v>
      </c>
      <c r="H6112" s="2002">
        <v>235.58</v>
      </c>
      <c r="I6112" s="2002">
        <v>265.12</v>
      </c>
      <c r="J6112" s="1992"/>
    </row>
    <row r="6113" spans="2:10">
      <c r="B6113" s="1733" t="s">
        <v>5986</v>
      </c>
      <c r="C6113" s="2004" t="s">
        <v>1181</v>
      </c>
      <c r="D6113" s="2003" t="s">
        <v>29</v>
      </c>
      <c r="E6113" s="2005">
        <f t="shared" si="190"/>
        <v>75.75</v>
      </c>
      <c r="F6113" s="2078" t="str">
        <f t="shared" si="191"/>
        <v>74022/041</v>
      </c>
      <c r="H6113" s="2005">
        <v>67.31</v>
      </c>
      <c r="I6113" s="2005">
        <v>75.75</v>
      </c>
      <c r="J6113" s="1992"/>
    </row>
    <row r="6114" spans="2:10">
      <c r="B6114" s="1734" t="s">
        <v>5987</v>
      </c>
      <c r="C6114" s="1994" t="s">
        <v>570</v>
      </c>
      <c r="D6114" s="1993" t="s">
        <v>29</v>
      </c>
      <c r="E6114" s="2002">
        <f t="shared" si="190"/>
        <v>68.16</v>
      </c>
      <c r="F6114" s="2078" t="str">
        <f t="shared" si="191"/>
        <v>74022/042</v>
      </c>
      <c r="H6114" s="2002">
        <v>60.57</v>
      </c>
      <c r="I6114" s="2002">
        <v>68.16</v>
      </c>
      <c r="J6114" s="1992"/>
    </row>
    <row r="6115" spans="2:10">
      <c r="B6115" s="1733" t="s">
        <v>5988</v>
      </c>
      <c r="C6115" s="2004" t="s">
        <v>1182</v>
      </c>
      <c r="D6115" s="2003" t="s">
        <v>29</v>
      </c>
      <c r="E6115" s="2005">
        <f t="shared" si="190"/>
        <v>75.75</v>
      </c>
      <c r="F6115" s="2078" t="str">
        <f t="shared" si="191"/>
        <v>74022/043</v>
      </c>
      <c r="H6115" s="2005">
        <v>67.31</v>
      </c>
      <c r="I6115" s="2005">
        <v>75.75</v>
      </c>
      <c r="J6115" s="1992"/>
    </row>
    <row r="6116" spans="2:10">
      <c r="B6116" s="1734" t="s">
        <v>5989</v>
      </c>
      <c r="C6116" s="1994" t="s">
        <v>1183</v>
      </c>
      <c r="D6116" s="1993" t="s">
        <v>29</v>
      </c>
      <c r="E6116" s="2002">
        <f t="shared" si="190"/>
        <v>60.59</v>
      </c>
      <c r="F6116" s="2078" t="str">
        <f t="shared" si="191"/>
        <v>74022/044</v>
      </c>
      <c r="H6116" s="2002">
        <v>53.84</v>
      </c>
      <c r="I6116" s="2002">
        <v>60.59</v>
      </c>
      <c r="J6116" s="1992"/>
    </row>
    <row r="6117" spans="2:10">
      <c r="B6117" s="1733" t="s">
        <v>5990</v>
      </c>
      <c r="C6117" s="2004" t="s">
        <v>571</v>
      </c>
      <c r="D6117" s="2003" t="s">
        <v>29</v>
      </c>
      <c r="E6117" s="2005">
        <f t="shared" si="190"/>
        <v>151.5</v>
      </c>
      <c r="F6117" s="2078" t="str">
        <f t="shared" si="191"/>
        <v>74022/045</v>
      </c>
      <c r="H6117" s="2005">
        <v>134.62</v>
      </c>
      <c r="I6117" s="2005">
        <v>151.5</v>
      </c>
      <c r="J6117" s="1992"/>
    </row>
    <row r="6118" spans="2:10">
      <c r="B6118" s="1734" t="s">
        <v>5991</v>
      </c>
      <c r="C6118" s="1994" t="s">
        <v>572</v>
      </c>
      <c r="D6118" s="1993" t="s">
        <v>29</v>
      </c>
      <c r="E6118" s="2002">
        <f t="shared" si="190"/>
        <v>75.75</v>
      </c>
      <c r="F6118" s="2078" t="str">
        <f t="shared" si="191"/>
        <v>74022/047</v>
      </c>
      <c r="H6118" s="2002">
        <v>67.31</v>
      </c>
      <c r="I6118" s="2002">
        <v>75.75</v>
      </c>
      <c r="J6118" s="1992"/>
    </row>
    <row r="6119" spans="2:10">
      <c r="B6119" s="1733" t="s">
        <v>5992</v>
      </c>
      <c r="C6119" s="2004" t="s">
        <v>573</v>
      </c>
      <c r="D6119" s="2003" t="s">
        <v>29</v>
      </c>
      <c r="E6119" s="2005">
        <f t="shared" si="190"/>
        <v>56.81</v>
      </c>
      <c r="F6119" s="2078" t="str">
        <f t="shared" si="191"/>
        <v>74022/048</v>
      </c>
      <c r="H6119" s="2005">
        <v>50.47</v>
      </c>
      <c r="I6119" s="2005">
        <v>56.81</v>
      </c>
      <c r="J6119" s="1992"/>
    </row>
    <row r="6120" spans="2:10">
      <c r="B6120" s="1734" t="s">
        <v>5993</v>
      </c>
      <c r="C6120" s="1994" t="s">
        <v>574</v>
      </c>
      <c r="D6120" s="1993" t="s">
        <v>29</v>
      </c>
      <c r="E6120" s="2002">
        <f t="shared" si="190"/>
        <v>151.5</v>
      </c>
      <c r="F6120" s="2078" t="str">
        <f t="shared" si="191"/>
        <v>74022/049</v>
      </c>
      <c r="H6120" s="2002">
        <v>134.62</v>
      </c>
      <c r="I6120" s="2002">
        <v>151.5</v>
      </c>
      <c r="J6120" s="1992"/>
    </row>
    <row r="6121" spans="2:10">
      <c r="B6121" s="1733" t="s">
        <v>5994</v>
      </c>
      <c r="C6121" s="2004" t="s">
        <v>1184</v>
      </c>
      <c r="D6121" s="2003" t="s">
        <v>29</v>
      </c>
      <c r="E6121" s="2005">
        <f t="shared" si="190"/>
        <v>37.869999999999997</v>
      </c>
      <c r="F6121" s="2078" t="str">
        <f t="shared" si="191"/>
        <v>74022/050</v>
      </c>
      <c r="H6121" s="2005">
        <v>33.65</v>
      </c>
      <c r="I6121" s="2005">
        <v>37.869999999999997</v>
      </c>
      <c r="J6121" s="1992"/>
    </row>
    <row r="6122" spans="2:10">
      <c r="B6122" s="1734" t="s">
        <v>5995</v>
      </c>
      <c r="C6122" s="1994" t="s">
        <v>575</v>
      </c>
      <c r="D6122" s="1993" t="s">
        <v>29</v>
      </c>
      <c r="E6122" s="2002">
        <f t="shared" si="190"/>
        <v>83.32</v>
      </c>
      <c r="F6122" s="2078" t="str">
        <f t="shared" si="191"/>
        <v>74022/051</v>
      </c>
      <c r="H6122" s="2002">
        <v>74.040000000000006</v>
      </c>
      <c r="I6122" s="2002">
        <v>83.32</v>
      </c>
      <c r="J6122" s="1992"/>
    </row>
    <row r="6123" spans="2:10">
      <c r="B6123" s="1733" t="s">
        <v>5996</v>
      </c>
      <c r="C6123" s="2004" t="s">
        <v>576</v>
      </c>
      <c r="D6123" s="2003" t="s">
        <v>29</v>
      </c>
      <c r="E6123" s="2005">
        <f t="shared" si="190"/>
        <v>75.75</v>
      </c>
      <c r="F6123" s="2078" t="str">
        <f t="shared" si="191"/>
        <v>74022/052</v>
      </c>
      <c r="H6123" s="2005">
        <v>67.31</v>
      </c>
      <c r="I6123" s="2005">
        <v>75.75</v>
      </c>
      <c r="J6123" s="1992"/>
    </row>
    <row r="6124" spans="2:10">
      <c r="B6124" s="1734" t="s">
        <v>5997</v>
      </c>
      <c r="C6124" s="1994" t="s">
        <v>1185</v>
      </c>
      <c r="D6124" s="1993" t="s">
        <v>29</v>
      </c>
      <c r="E6124" s="2002">
        <f t="shared" si="190"/>
        <v>68.16</v>
      </c>
      <c r="F6124" s="2078" t="str">
        <f t="shared" si="191"/>
        <v>74022/053</v>
      </c>
      <c r="H6124" s="2002">
        <v>60.57</v>
      </c>
      <c r="I6124" s="2002">
        <v>68.16</v>
      </c>
      <c r="J6124" s="1992"/>
    </row>
    <row r="6125" spans="2:10">
      <c r="B6125" s="1733" t="s">
        <v>5998</v>
      </c>
      <c r="C6125" s="2004" t="s">
        <v>577</v>
      </c>
      <c r="D6125" s="2003" t="s">
        <v>29</v>
      </c>
      <c r="E6125" s="2005">
        <f t="shared" si="190"/>
        <v>68.16</v>
      </c>
      <c r="F6125" s="2078" t="str">
        <f t="shared" si="191"/>
        <v>74022/054</v>
      </c>
      <c r="H6125" s="2005">
        <v>60.57</v>
      </c>
      <c r="I6125" s="2005">
        <v>68.16</v>
      </c>
      <c r="J6125" s="1992"/>
    </row>
    <row r="6126" spans="2:10">
      <c r="B6126" s="1734" t="s">
        <v>5999</v>
      </c>
      <c r="C6126" s="1994" t="s">
        <v>578</v>
      </c>
      <c r="D6126" s="1993" t="s">
        <v>29</v>
      </c>
      <c r="E6126" s="2002">
        <f t="shared" si="190"/>
        <v>189.37</v>
      </c>
      <c r="F6126" s="2078" t="str">
        <f t="shared" si="191"/>
        <v>74022/055</v>
      </c>
      <c r="H6126" s="2002">
        <v>168.27</v>
      </c>
      <c r="I6126" s="2002">
        <v>189.37</v>
      </c>
      <c r="J6126" s="1992"/>
    </row>
    <row r="6127" spans="2:10">
      <c r="B6127" s="1733" t="s">
        <v>6000</v>
      </c>
      <c r="C6127" s="2004" t="s">
        <v>579</v>
      </c>
      <c r="D6127" s="2003" t="s">
        <v>29</v>
      </c>
      <c r="E6127" s="2005">
        <f t="shared" si="190"/>
        <v>50.83</v>
      </c>
      <c r="F6127" s="2078" t="str">
        <f t="shared" si="191"/>
        <v>74022/056</v>
      </c>
      <c r="H6127" s="2005">
        <v>45.16</v>
      </c>
      <c r="I6127" s="2005">
        <v>50.83</v>
      </c>
      <c r="J6127" s="1992"/>
    </row>
    <row r="6128" spans="2:10">
      <c r="B6128" s="1734" t="s">
        <v>6001</v>
      </c>
      <c r="C6128" s="1994" t="s">
        <v>580</v>
      </c>
      <c r="D6128" s="1993" t="s">
        <v>29</v>
      </c>
      <c r="E6128" s="2002">
        <f t="shared" si="190"/>
        <v>50.83</v>
      </c>
      <c r="F6128" s="2078" t="str">
        <f t="shared" si="191"/>
        <v>74022/057</v>
      </c>
      <c r="H6128" s="2002">
        <v>45.16</v>
      </c>
      <c r="I6128" s="2002">
        <v>50.83</v>
      </c>
      <c r="J6128" s="1992"/>
    </row>
    <row r="6129" spans="2:10">
      <c r="B6129" s="1733" t="s">
        <v>6002</v>
      </c>
      <c r="C6129" s="2004" t="s">
        <v>1186</v>
      </c>
      <c r="D6129" s="2003" t="s">
        <v>29</v>
      </c>
      <c r="E6129" s="2005">
        <f t="shared" si="190"/>
        <v>50.83</v>
      </c>
      <c r="F6129" s="2078" t="str">
        <f t="shared" si="191"/>
        <v>74022/058</v>
      </c>
      <c r="H6129" s="2005">
        <v>45.16</v>
      </c>
      <c r="I6129" s="2005">
        <v>50.83</v>
      </c>
      <c r="J6129" s="1992"/>
    </row>
    <row r="6130" spans="2:10" ht="30">
      <c r="B6130" s="1734">
        <v>95967</v>
      </c>
      <c r="C6130" s="1994" t="s">
        <v>5372</v>
      </c>
      <c r="D6130" s="1993" t="s">
        <v>81</v>
      </c>
      <c r="E6130" s="2002">
        <f t="shared" si="190"/>
        <v>129.47</v>
      </c>
      <c r="F6130" s="2078">
        <f t="shared" si="191"/>
        <v>95967</v>
      </c>
      <c r="H6130" s="2002">
        <v>112.33</v>
      </c>
      <c r="I6130" s="2002">
        <v>129.47</v>
      </c>
      <c r="J6130" s="1992"/>
    </row>
    <row r="6131" spans="2:10">
      <c r="B6131" s="1733">
        <v>72733</v>
      </c>
      <c r="C6131" s="2004" t="s">
        <v>5373</v>
      </c>
      <c r="D6131" s="2003" t="s">
        <v>29</v>
      </c>
      <c r="E6131" s="2005">
        <f t="shared" si="190"/>
        <v>688.38</v>
      </c>
      <c r="F6131" s="2078">
        <f t="shared" si="191"/>
        <v>72733</v>
      </c>
      <c r="H6131" s="2005">
        <v>655.05999999999995</v>
      </c>
      <c r="I6131" s="2005">
        <v>688.38</v>
      </c>
      <c r="J6131" s="1992"/>
    </row>
    <row r="6132" spans="2:10">
      <c r="B6132" s="1734">
        <v>72871</v>
      </c>
      <c r="C6132" s="1994" t="s">
        <v>1187</v>
      </c>
      <c r="D6132" s="1993" t="s">
        <v>29</v>
      </c>
      <c r="E6132" s="2002">
        <f t="shared" si="190"/>
        <v>303.82</v>
      </c>
      <c r="F6132" s="2078">
        <f t="shared" si="191"/>
        <v>72871</v>
      </c>
      <c r="H6132" s="2002">
        <v>285.14</v>
      </c>
      <c r="I6132" s="2002">
        <v>303.82</v>
      </c>
      <c r="J6132" s="1992"/>
    </row>
    <row r="6133" spans="2:10">
      <c r="B6133" s="1733">
        <v>72872</v>
      </c>
      <c r="C6133" s="2004" t="s">
        <v>5374</v>
      </c>
      <c r="D6133" s="2003" t="s">
        <v>29</v>
      </c>
      <c r="E6133" s="2005">
        <f t="shared" si="190"/>
        <v>496.1</v>
      </c>
      <c r="F6133" s="2078">
        <f t="shared" si="191"/>
        <v>72872</v>
      </c>
      <c r="H6133" s="2005">
        <v>470.1</v>
      </c>
      <c r="I6133" s="2005">
        <v>496.1</v>
      </c>
      <c r="J6133" s="1992"/>
    </row>
    <row r="6134" spans="2:10">
      <c r="B6134" s="1734">
        <v>73610</v>
      </c>
      <c r="C6134" s="1994" t="s">
        <v>1188</v>
      </c>
      <c r="D6134" s="1993" t="s">
        <v>28</v>
      </c>
      <c r="E6134" s="2002">
        <f t="shared" si="190"/>
        <v>0.88</v>
      </c>
      <c r="F6134" s="2078">
        <f t="shared" si="191"/>
        <v>73610</v>
      </c>
      <c r="H6134" s="2002">
        <v>0.85</v>
      </c>
      <c r="I6134" s="2002">
        <v>0.88</v>
      </c>
      <c r="J6134" s="1992"/>
    </row>
    <row r="6135" spans="2:10">
      <c r="B6135" s="1733">
        <v>73679</v>
      </c>
      <c r="C6135" s="2004" t="s">
        <v>581</v>
      </c>
      <c r="D6135" s="2003" t="s">
        <v>28</v>
      </c>
      <c r="E6135" s="2005">
        <f t="shared" si="190"/>
        <v>2.02</v>
      </c>
      <c r="F6135" s="2078">
        <f t="shared" si="191"/>
        <v>73679</v>
      </c>
      <c r="H6135" s="2005">
        <v>1.99</v>
      </c>
      <c r="I6135" s="2005">
        <v>2.02</v>
      </c>
      <c r="J6135" s="1992"/>
    </row>
    <row r="6136" spans="2:10">
      <c r="B6136" s="1734">
        <v>73686</v>
      </c>
      <c r="C6136" s="1994" t="s">
        <v>5375</v>
      </c>
      <c r="D6136" s="1993" t="s">
        <v>0</v>
      </c>
      <c r="E6136" s="2002">
        <f t="shared" si="190"/>
        <v>15.57</v>
      </c>
      <c r="F6136" s="2078">
        <f t="shared" si="191"/>
        <v>73686</v>
      </c>
      <c r="H6136" s="2002">
        <v>14.52</v>
      </c>
      <c r="I6136" s="2002">
        <v>15.57</v>
      </c>
      <c r="J6136" s="1992"/>
    </row>
    <row r="6137" spans="2:10" ht="30">
      <c r="B6137" s="1733" t="s">
        <v>6003</v>
      </c>
      <c r="C6137" s="2004" t="s">
        <v>5376</v>
      </c>
      <c r="D6137" s="2003" t="s">
        <v>0</v>
      </c>
      <c r="E6137" s="2005">
        <f t="shared" si="190"/>
        <v>8.4700000000000006</v>
      </c>
      <c r="F6137" s="2078" t="str">
        <f t="shared" si="191"/>
        <v>73992/001</v>
      </c>
      <c r="H6137" s="2005">
        <v>8.02</v>
      </c>
      <c r="I6137" s="2005">
        <v>8.4700000000000006</v>
      </c>
      <c r="J6137" s="1992"/>
    </row>
    <row r="6138" spans="2:10" ht="30">
      <c r="B6138" s="1734" t="s">
        <v>6004</v>
      </c>
      <c r="C6138" s="1994" t="s">
        <v>5377</v>
      </c>
      <c r="D6138" s="1993" t="s">
        <v>0</v>
      </c>
      <c r="E6138" s="2002">
        <f t="shared" si="190"/>
        <v>4.1100000000000003</v>
      </c>
      <c r="F6138" s="2078" t="str">
        <f t="shared" si="191"/>
        <v>74077/002</v>
      </c>
      <c r="H6138" s="2002">
        <v>3.76</v>
      </c>
      <c r="I6138" s="2002">
        <v>4.1100000000000003</v>
      </c>
      <c r="J6138" s="1992"/>
    </row>
    <row r="6139" spans="2:10" ht="30">
      <c r="B6139" s="1733" t="s">
        <v>43</v>
      </c>
      <c r="C6139" s="2004" t="s">
        <v>5378</v>
      </c>
      <c r="D6139" s="2003" t="s">
        <v>0</v>
      </c>
      <c r="E6139" s="2005">
        <f t="shared" si="190"/>
        <v>4.88</v>
      </c>
      <c r="F6139" s="2078" t="str">
        <f t="shared" si="191"/>
        <v>74077/003</v>
      </c>
      <c r="H6139" s="2005">
        <v>4.53</v>
      </c>
      <c r="I6139" s="2005">
        <v>4.88</v>
      </c>
      <c r="J6139" s="1992"/>
    </row>
    <row r="6140" spans="2:10">
      <c r="B6140" s="1734">
        <v>85323</v>
      </c>
      <c r="C6140" s="1994" t="s">
        <v>5379</v>
      </c>
      <c r="D6140" s="1993" t="s">
        <v>28</v>
      </c>
      <c r="E6140" s="2002">
        <f t="shared" si="190"/>
        <v>1.28</v>
      </c>
      <c r="F6140" s="2078">
        <f t="shared" si="191"/>
        <v>85323</v>
      </c>
      <c r="H6140" s="2002">
        <v>1.18</v>
      </c>
      <c r="I6140" s="2002">
        <v>1.28</v>
      </c>
      <c r="J6140" s="1992"/>
    </row>
    <row r="6141" spans="2:10" ht="30">
      <c r="B6141" s="1733" t="s">
        <v>6005</v>
      </c>
      <c r="C6141" s="2004" t="s">
        <v>5380</v>
      </c>
      <c r="D6141" s="2003" t="s">
        <v>28</v>
      </c>
      <c r="E6141" s="2005">
        <f t="shared" si="190"/>
        <v>1.39</v>
      </c>
      <c r="F6141" s="2078" t="str">
        <f t="shared" si="191"/>
        <v>73758/001</v>
      </c>
      <c r="H6141" s="2005">
        <v>1.26</v>
      </c>
      <c r="I6141" s="2005">
        <v>1.39</v>
      </c>
      <c r="J6141" s="1992"/>
    </row>
    <row r="6142" spans="2:10">
      <c r="B6142" s="1734">
        <v>78472</v>
      </c>
      <c r="C6142" s="1994" t="s">
        <v>5381</v>
      </c>
      <c r="D6142" s="1993" t="s">
        <v>0</v>
      </c>
      <c r="E6142" s="2002">
        <f t="shared" si="190"/>
        <v>0.32</v>
      </c>
      <c r="F6142" s="2078">
        <f t="shared" si="191"/>
        <v>78472</v>
      </c>
      <c r="H6142" s="2002">
        <v>0.28000000000000003</v>
      </c>
      <c r="I6142" s="2002">
        <v>0.32</v>
      </c>
      <c r="J6142" s="1992"/>
    </row>
    <row r="6143" spans="2:10">
      <c r="B6143" s="1733">
        <v>93588</v>
      </c>
      <c r="C6143" s="2004" t="s">
        <v>5382</v>
      </c>
      <c r="D6143" s="2003" t="s">
        <v>377</v>
      </c>
      <c r="E6143" s="2005">
        <f t="shared" si="190"/>
        <v>1.59</v>
      </c>
      <c r="F6143" s="2078">
        <f t="shared" si="191"/>
        <v>93588</v>
      </c>
      <c r="H6143" s="2005">
        <v>1.57</v>
      </c>
      <c r="I6143" s="2005">
        <v>1.59</v>
      </c>
      <c r="J6143" s="1992"/>
    </row>
    <row r="6144" spans="2:10" ht="30">
      <c r="B6144" s="1734">
        <v>93589</v>
      </c>
      <c r="C6144" s="1994" t="s">
        <v>5383</v>
      </c>
      <c r="D6144" s="1993" t="s">
        <v>377</v>
      </c>
      <c r="E6144" s="2002">
        <f t="shared" si="190"/>
        <v>1.22</v>
      </c>
      <c r="F6144" s="2078">
        <f t="shared" si="191"/>
        <v>93589</v>
      </c>
      <c r="H6144" s="2002">
        <v>1.21</v>
      </c>
      <c r="I6144" s="2002">
        <v>1.22</v>
      </c>
      <c r="J6144" s="1992"/>
    </row>
    <row r="6145" spans="2:10" ht="30">
      <c r="B6145" s="1733">
        <v>93590</v>
      </c>
      <c r="C6145" s="2004" t="s">
        <v>5384</v>
      </c>
      <c r="D6145" s="2003" t="s">
        <v>377</v>
      </c>
      <c r="E6145" s="2005">
        <f t="shared" si="190"/>
        <v>0.8</v>
      </c>
      <c r="F6145" s="2078">
        <f t="shared" si="191"/>
        <v>93590</v>
      </c>
      <c r="H6145" s="2005">
        <v>0.8</v>
      </c>
      <c r="I6145" s="2005">
        <v>0.8</v>
      </c>
      <c r="J6145" s="1992"/>
    </row>
    <row r="6146" spans="2:10">
      <c r="B6146" s="1734">
        <v>93591</v>
      </c>
      <c r="C6146" s="1994" t="s">
        <v>5385</v>
      </c>
      <c r="D6146" s="1993" t="s">
        <v>377</v>
      </c>
      <c r="E6146" s="2002">
        <f t="shared" si="190"/>
        <v>1.45</v>
      </c>
      <c r="F6146" s="2078">
        <f t="shared" si="191"/>
        <v>93591</v>
      </c>
      <c r="H6146" s="2002">
        <v>1.44</v>
      </c>
      <c r="I6146" s="2002">
        <v>1.45</v>
      </c>
      <c r="J6146" s="1992"/>
    </row>
    <row r="6147" spans="2:10" ht="30">
      <c r="B6147" s="1733">
        <v>93592</v>
      </c>
      <c r="C6147" s="2004" t="s">
        <v>5386</v>
      </c>
      <c r="D6147" s="2003" t="s">
        <v>377</v>
      </c>
      <c r="E6147" s="2005">
        <f t="shared" ref="E6147:E6210" si="192">IF($K$2=$H$1,H6147,I6147)</f>
        <v>1.1000000000000001</v>
      </c>
      <c r="F6147" s="2078">
        <f t="shared" ref="F6147:F6210" si="193">IF(LEN($B6147)=7,CONCATENATE(MID($B6147,1,6),"00",RIGHT($B6147,1)),IF(LEN($B6147)=8,CONCATENATE(MID($B6147,1,6),"0",RIGHT($B6147,2)),$B6147))</f>
        <v>93592</v>
      </c>
      <c r="H6147" s="2005">
        <v>1.0900000000000001</v>
      </c>
      <c r="I6147" s="2005">
        <v>1.1000000000000001</v>
      </c>
      <c r="J6147" s="1992"/>
    </row>
    <row r="6148" spans="2:10" ht="30">
      <c r="B6148" s="1734">
        <v>93593</v>
      </c>
      <c r="C6148" s="1994" t="s">
        <v>5387</v>
      </c>
      <c r="D6148" s="1993" t="s">
        <v>377</v>
      </c>
      <c r="E6148" s="2002">
        <f t="shared" si="192"/>
        <v>0.73</v>
      </c>
      <c r="F6148" s="2078">
        <f t="shared" si="193"/>
        <v>93593</v>
      </c>
      <c r="H6148" s="2002">
        <v>0.73</v>
      </c>
      <c r="I6148" s="2002">
        <v>0.73</v>
      </c>
      <c r="J6148" s="1992"/>
    </row>
    <row r="6149" spans="2:10">
      <c r="B6149" s="1733">
        <v>93594</v>
      </c>
      <c r="C6149" s="2004" t="s">
        <v>7457</v>
      </c>
      <c r="D6149" s="2003" t="s">
        <v>372</v>
      </c>
      <c r="E6149" s="2005">
        <f t="shared" si="192"/>
        <v>1.05</v>
      </c>
      <c r="F6149" s="2078">
        <f t="shared" si="193"/>
        <v>93594</v>
      </c>
      <c r="H6149" s="2005">
        <v>1.04</v>
      </c>
      <c r="I6149" s="2005">
        <v>1.05</v>
      </c>
      <c r="J6149" s="1992"/>
    </row>
    <row r="6150" spans="2:10">
      <c r="B6150" s="1734">
        <v>93595</v>
      </c>
      <c r="C6150" s="1994" t="s">
        <v>7458</v>
      </c>
      <c r="D6150" s="1993" t="s">
        <v>372</v>
      </c>
      <c r="E6150" s="2002">
        <f t="shared" si="192"/>
        <v>0.8</v>
      </c>
      <c r="F6150" s="2078">
        <f t="shared" si="193"/>
        <v>93595</v>
      </c>
      <c r="H6150" s="2002">
        <v>0.8</v>
      </c>
      <c r="I6150" s="2002">
        <v>0.8</v>
      </c>
      <c r="J6150" s="1992"/>
    </row>
    <row r="6151" spans="2:10" ht="30">
      <c r="B6151" s="1733">
        <v>93596</v>
      </c>
      <c r="C6151" s="2004" t="s">
        <v>7459</v>
      </c>
      <c r="D6151" s="2003" t="s">
        <v>372</v>
      </c>
      <c r="E6151" s="2005">
        <f t="shared" si="192"/>
        <v>0.53</v>
      </c>
      <c r="F6151" s="2078">
        <f t="shared" si="193"/>
        <v>93596</v>
      </c>
      <c r="H6151" s="2005">
        <v>0.53</v>
      </c>
      <c r="I6151" s="2005">
        <v>0.53</v>
      </c>
      <c r="J6151" s="1992"/>
    </row>
    <row r="6152" spans="2:10">
      <c r="B6152" s="1734">
        <v>93597</v>
      </c>
      <c r="C6152" s="1994" t="s">
        <v>7460</v>
      </c>
      <c r="D6152" s="1993" t="s">
        <v>372</v>
      </c>
      <c r="E6152" s="2002">
        <f t="shared" si="192"/>
        <v>0.96</v>
      </c>
      <c r="F6152" s="2078">
        <f t="shared" si="193"/>
        <v>93597</v>
      </c>
      <c r="H6152" s="2002">
        <v>0.96</v>
      </c>
      <c r="I6152" s="2002">
        <v>0.96</v>
      </c>
      <c r="J6152" s="1992"/>
    </row>
    <row r="6153" spans="2:10">
      <c r="B6153" s="1733">
        <v>93598</v>
      </c>
      <c r="C6153" s="2004" t="s">
        <v>7461</v>
      </c>
      <c r="D6153" s="2003" t="s">
        <v>372</v>
      </c>
      <c r="E6153" s="2005">
        <f t="shared" si="192"/>
        <v>0.73</v>
      </c>
      <c r="F6153" s="2078">
        <f t="shared" si="193"/>
        <v>93598</v>
      </c>
      <c r="H6153" s="2005">
        <v>0.73</v>
      </c>
      <c r="I6153" s="2005">
        <v>0.73</v>
      </c>
      <c r="J6153" s="1992"/>
    </row>
    <row r="6154" spans="2:10" ht="30">
      <c r="B6154" s="1734">
        <v>93599</v>
      </c>
      <c r="C6154" s="1994" t="s">
        <v>7462</v>
      </c>
      <c r="D6154" s="1993" t="s">
        <v>372</v>
      </c>
      <c r="E6154" s="2002">
        <f t="shared" si="192"/>
        <v>0.49</v>
      </c>
      <c r="F6154" s="2078">
        <f t="shared" si="193"/>
        <v>93599</v>
      </c>
      <c r="H6154" s="2002">
        <v>0.49</v>
      </c>
      <c r="I6154" s="2002">
        <v>0.49</v>
      </c>
      <c r="J6154" s="1992"/>
    </row>
    <row r="6155" spans="2:10">
      <c r="B6155" s="1733">
        <v>95425</v>
      </c>
      <c r="C6155" s="2004" t="s">
        <v>5388</v>
      </c>
      <c r="D6155" s="2003" t="s">
        <v>377</v>
      </c>
      <c r="E6155" s="2005">
        <f t="shared" si="192"/>
        <v>1.25</v>
      </c>
      <c r="F6155" s="2078">
        <f t="shared" si="193"/>
        <v>95425</v>
      </c>
      <c r="H6155" s="2005">
        <v>1.23</v>
      </c>
      <c r="I6155" s="2005">
        <v>1.25</v>
      </c>
      <c r="J6155" s="1992"/>
    </row>
    <row r="6156" spans="2:10" ht="30">
      <c r="B6156" s="1734">
        <v>95426</v>
      </c>
      <c r="C6156" s="1994" t="s">
        <v>5389</v>
      </c>
      <c r="D6156" s="1993" t="s">
        <v>377</v>
      </c>
      <c r="E6156" s="2002">
        <f t="shared" si="192"/>
        <v>0.95</v>
      </c>
      <c r="F6156" s="2078">
        <f t="shared" si="193"/>
        <v>95426</v>
      </c>
      <c r="H6156" s="2002">
        <v>0.94</v>
      </c>
      <c r="I6156" s="2002">
        <v>0.95</v>
      </c>
      <c r="J6156" s="1992"/>
    </row>
    <row r="6157" spans="2:10" ht="30">
      <c r="B6157" s="1733">
        <v>95427</v>
      </c>
      <c r="C6157" s="2004" t="s">
        <v>5390</v>
      </c>
      <c r="D6157" s="2003" t="s">
        <v>377</v>
      </c>
      <c r="E6157" s="2005">
        <f t="shared" si="192"/>
        <v>0.63</v>
      </c>
      <c r="F6157" s="2078">
        <f t="shared" si="193"/>
        <v>95427</v>
      </c>
      <c r="H6157" s="2005">
        <v>0.63</v>
      </c>
      <c r="I6157" s="2005">
        <v>0.63</v>
      </c>
      <c r="J6157" s="1992"/>
    </row>
    <row r="6158" spans="2:10">
      <c r="B6158" s="1734">
        <v>95428</v>
      </c>
      <c r="C6158" s="1994" t="s">
        <v>7463</v>
      </c>
      <c r="D6158" s="1993" t="s">
        <v>372</v>
      </c>
      <c r="E6158" s="2002">
        <f t="shared" si="192"/>
        <v>0.83</v>
      </c>
      <c r="F6158" s="2078">
        <f t="shared" si="193"/>
        <v>95428</v>
      </c>
      <c r="H6158" s="2002">
        <v>0.82</v>
      </c>
      <c r="I6158" s="2002">
        <v>0.83</v>
      </c>
      <c r="J6158" s="1992"/>
    </row>
    <row r="6159" spans="2:10">
      <c r="B6159" s="1733">
        <v>95429</v>
      </c>
      <c r="C6159" s="2004" t="s">
        <v>7464</v>
      </c>
      <c r="D6159" s="2003" t="s">
        <v>372</v>
      </c>
      <c r="E6159" s="2005">
        <f t="shared" si="192"/>
        <v>0.63</v>
      </c>
      <c r="F6159" s="2078">
        <f t="shared" si="193"/>
        <v>95429</v>
      </c>
      <c r="H6159" s="2005">
        <v>0.63</v>
      </c>
      <c r="I6159" s="2005">
        <v>0.63</v>
      </c>
      <c r="J6159" s="1992"/>
    </row>
    <row r="6160" spans="2:10" ht="30">
      <c r="B6160" s="1734">
        <v>95430</v>
      </c>
      <c r="C6160" s="1994" t="s">
        <v>7465</v>
      </c>
      <c r="D6160" s="1993" t="s">
        <v>372</v>
      </c>
      <c r="E6160" s="2002">
        <f t="shared" si="192"/>
        <v>0.42</v>
      </c>
      <c r="F6160" s="2078">
        <f t="shared" si="193"/>
        <v>95430</v>
      </c>
      <c r="H6160" s="2002">
        <v>0.41</v>
      </c>
      <c r="I6160" s="2002">
        <v>0.42</v>
      </c>
      <c r="J6160" s="1992"/>
    </row>
    <row r="6161" spans="2:10" ht="30">
      <c r="B6161" s="1733">
        <v>95875</v>
      </c>
      <c r="C6161" s="2004" t="s">
        <v>5391</v>
      </c>
      <c r="D6161" s="2003" t="s">
        <v>377</v>
      </c>
      <c r="E6161" s="2005">
        <f t="shared" si="192"/>
        <v>1.1399999999999999</v>
      </c>
      <c r="F6161" s="2078">
        <f t="shared" si="193"/>
        <v>95875</v>
      </c>
      <c r="H6161" s="2005">
        <v>1.1200000000000001</v>
      </c>
      <c r="I6161" s="2005">
        <v>1.1399999999999999</v>
      </c>
      <c r="J6161" s="1992"/>
    </row>
    <row r="6162" spans="2:10" ht="30">
      <c r="B6162" s="1734">
        <v>95876</v>
      </c>
      <c r="C6162" s="1994" t="s">
        <v>5392</v>
      </c>
      <c r="D6162" s="1993" t="s">
        <v>377</v>
      </c>
      <c r="E6162" s="2002">
        <f t="shared" si="192"/>
        <v>1.03</v>
      </c>
      <c r="F6162" s="2078">
        <f t="shared" si="193"/>
        <v>95876</v>
      </c>
      <c r="H6162" s="2002">
        <v>1.03</v>
      </c>
      <c r="I6162" s="2002">
        <v>1.03</v>
      </c>
      <c r="J6162" s="1992"/>
    </row>
    <row r="6163" spans="2:10" ht="30">
      <c r="B6163" s="1733">
        <v>95877</v>
      </c>
      <c r="C6163" s="2004" t="s">
        <v>5393</v>
      </c>
      <c r="D6163" s="2003" t="s">
        <v>377</v>
      </c>
      <c r="E6163" s="2005">
        <f t="shared" si="192"/>
        <v>0.89</v>
      </c>
      <c r="F6163" s="2078">
        <f t="shared" si="193"/>
        <v>95877</v>
      </c>
      <c r="H6163" s="2005">
        <v>0.89</v>
      </c>
      <c r="I6163" s="2005">
        <v>0.89</v>
      </c>
      <c r="J6163" s="1992"/>
    </row>
    <row r="6164" spans="2:10" ht="30">
      <c r="B6164" s="1734">
        <v>95878</v>
      </c>
      <c r="C6164" s="1994" t="s">
        <v>7466</v>
      </c>
      <c r="D6164" s="1993" t="s">
        <v>372</v>
      </c>
      <c r="E6164" s="2002">
        <f t="shared" si="192"/>
        <v>0.76</v>
      </c>
      <c r="F6164" s="2078">
        <f t="shared" si="193"/>
        <v>95878</v>
      </c>
      <c r="H6164" s="2002">
        <v>0.75</v>
      </c>
      <c r="I6164" s="2002">
        <v>0.76</v>
      </c>
      <c r="J6164" s="1992"/>
    </row>
    <row r="6165" spans="2:10" ht="30">
      <c r="B6165" s="1733">
        <v>95879</v>
      </c>
      <c r="C6165" s="2004" t="s">
        <v>7467</v>
      </c>
      <c r="D6165" s="2003" t="s">
        <v>372</v>
      </c>
      <c r="E6165" s="2005">
        <f t="shared" si="192"/>
        <v>0.69</v>
      </c>
      <c r="F6165" s="2078">
        <f t="shared" si="193"/>
        <v>95879</v>
      </c>
      <c r="H6165" s="2005">
        <v>0.68</v>
      </c>
      <c r="I6165" s="2005">
        <v>0.69</v>
      </c>
      <c r="J6165" s="1992"/>
    </row>
    <row r="6166" spans="2:10" ht="30">
      <c r="B6166" s="1734">
        <v>95880</v>
      </c>
      <c r="C6166" s="1994" t="s">
        <v>7468</v>
      </c>
      <c r="D6166" s="1993" t="s">
        <v>372</v>
      </c>
      <c r="E6166" s="2002">
        <f t="shared" si="192"/>
        <v>0.59</v>
      </c>
      <c r="F6166" s="2078">
        <f t="shared" si="193"/>
        <v>95880</v>
      </c>
      <c r="H6166" s="2002">
        <v>0.59</v>
      </c>
      <c r="I6166" s="2002">
        <v>0.59</v>
      </c>
    </row>
    <row r="6167" spans="2:10" ht="30">
      <c r="B6167" s="1733">
        <v>93176</v>
      </c>
      <c r="C6167" s="2004" t="s">
        <v>5394</v>
      </c>
      <c r="D6167" s="2003" t="s">
        <v>372</v>
      </c>
      <c r="E6167" s="2005">
        <f t="shared" si="192"/>
        <v>0.48</v>
      </c>
      <c r="F6167" s="2078">
        <f t="shared" si="193"/>
        <v>93176</v>
      </c>
      <c r="H6167" s="2005">
        <v>0.47</v>
      </c>
      <c r="I6167" s="2005">
        <v>0.48</v>
      </c>
    </row>
    <row r="6168" spans="2:10" ht="30">
      <c r="B6168" s="1734">
        <v>93177</v>
      </c>
      <c r="C6168" s="1994" t="s">
        <v>5395</v>
      </c>
      <c r="D6168" s="1993" t="s">
        <v>372</v>
      </c>
      <c r="E6168" s="2002">
        <f t="shared" si="192"/>
        <v>1.69</v>
      </c>
      <c r="F6168" s="2078">
        <f t="shared" si="193"/>
        <v>93177</v>
      </c>
      <c r="H6168" s="2002">
        <v>1.67</v>
      </c>
      <c r="I6168" s="2002">
        <v>1.69</v>
      </c>
    </row>
    <row r="6169" spans="2:10" ht="30">
      <c r="B6169" s="1733">
        <v>93178</v>
      </c>
      <c r="C6169" s="2004" t="s">
        <v>5396</v>
      </c>
      <c r="D6169" s="2003" t="s">
        <v>372</v>
      </c>
      <c r="E6169" s="2005">
        <f t="shared" si="192"/>
        <v>0.55000000000000004</v>
      </c>
      <c r="F6169" s="2078">
        <f t="shared" si="193"/>
        <v>93178</v>
      </c>
      <c r="H6169" s="2005">
        <v>0.55000000000000004</v>
      </c>
      <c r="I6169" s="2005">
        <v>0.55000000000000004</v>
      </c>
    </row>
    <row r="6170" spans="2:10" ht="30">
      <c r="B6170" s="1734">
        <v>93179</v>
      </c>
      <c r="C6170" s="1994" t="s">
        <v>5397</v>
      </c>
      <c r="D6170" s="1993" t="s">
        <v>372</v>
      </c>
      <c r="E6170" s="2002">
        <f t="shared" si="192"/>
        <v>1.88</v>
      </c>
      <c r="F6170" s="2078">
        <f t="shared" si="193"/>
        <v>93179</v>
      </c>
      <c r="H6170" s="2002">
        <v>1.86</v>
      </c>
      <c r="I6170" s="2002">
        <v>1.88</v>
      </c>
    </row>
    <row r="6171" spans="2:10" ht="30">
      <c r="B6171" s="1733" t="s">
        <v>6006</v>
      </c>
      <c r="C6171" s="2004" t="s">
        <v>5398</v>
      </c>
      <c r="D6171" s="2003" t="s">
        <v>28</v>
      </c>
      <c r="E6171" s="2005">
        <f t="shared" si="192"/>
        <v>27.74</v>
      </c>
      <c r="F6171" s="2078" t="str">
        <f t="shared" si="193"/>
        <v>74038/001</v>
      </c>
      <c r="H6171" s="2005">
        <v>26.03</v>
      </c>
      <c r="I6171" s="2005">
        <v>27.74</v>
      </c>
    </row>
    <row r="6172" spans="2:10" ht="30">
      <c r="B6172" s="1734" t="s">
        <v>6007</v>
      </c>
      <c r="C6172" s="1994" t="s">
        <v>1189</v>
      </c>
      <c r="D6172" s="1993" t="s">
        <v>28</v>
      </c>
      <c r="E6172" s="2002">
        <f t="shared" si="192"/>
        <v>27.74</v>
      </c>
      <c r="F6172" s="2078" t="str">
        <f t="shared" si="193"/>
        <v>74039/001</v>
      </c>
      <c r="H6172" s="2002">
        <v>26.03</v>
      </c>
      <c r="I6172" s="2002">
        <v>27.74</v>
      </c>
    </row>
    <row r="6173" spans="2:10" ht="30">
      <c r="B6173" s="1733" t="s">
        <v>6008</v>
      </c>
      <c r="C6173" s="2004" t="s">
        <v>1190</v>
      </c>
      <c r="D6173" s="2003" t="s">
        <v>28</v>
      </c>
      <c r="E6173" s="2005">
        <f t="shared" si="192"/>
        <v>45.7</v>
      </c>
      <c r="F6173" s="2078" t="str">
        <f t="shared" si="193"/>
        <v>74142/001</v>
      </c>
      <c r="H6173" s="2005">
        <v>43.82</v>
      </c>
      <c r="I6173" s="2005">
        <v>45.7</v>
      </c>
    </row>
    <row r="6174" spans="2:10" ht="30">
      <c r="B6174" s="1734" t="s">
        <v>6009</v>
      </c>
      <c r="C6174" s="1994" t="s">
        <v>5399</v>
      </c>
      <c r="D6174" s="1993" t="s">
        <v>28</v>
      </c>
      <c r="E6174" s="2002">
        <f t="shared" si="192"/>
        <v>18.11</v>
      </c>
      <c r="F6174" s="2078" t="str">
        <f t="shared" si="193"/>
        <v>74142/002</v>
      </c>
      <c r="H6174" s="2002">
        <v>17.25</v>
      </c>
      <c r="I6174" s="2002">
        <v>18.11</v>
      </c>
    </row>
    <row r="6175" spans="2:10" ht="30">
      <c r="B6175" s="1733" t="s">
        <v>6010</v>
      </c>
      <c r="C6175" s="2004" t="s">
        <v>5400</v>
      </c>
      <c r="D6175" s="2003" t="s">
        <v>28</v>
      </c>
      <c r="E6175" s="2005">
        <f t="shared" si="192"/>
        <v>29.86</v>
      </c>
      <c r="F6175" s="2078" t="str">
        <f t="shared" si="193"/>
        <v>74142/003</v>
      </c>
      <c r="H6175" s="2005">
        <v>28.15</v>
      </c>
      <c r="I6175" s="2005">
        <v>29.86</v>
      </c>
    </row>
    <row r="6176" spans="2:10" ht="30">
      <c r="B6176" s="1734" t="s">
        <v>6011</v>
      </c>
      <c r="C6176" s="1994" t="s">
        <v>5401</v>
      </c>
      <c r="D6176" s="1993" t="s">
        <v>28</v>
      </c>
      <c r="E6176" s="2002">
        <f t="shared" si="192"/>
        <v>57.16</v>
      </c>
      <c r="F6176" s="2078" t="str">
        <f t="shared" si="193"/>
        <v>74142/004</v>
      </c>
      <c r="H6176" s="2002">
        <v>55.47</v>
      </c>
      <c r="I6176" s="2002">
        <v>57.16</v>
      </c>
    </row>
    <row r="6177" spans="2:9" ht="30">
      <c r="B6177" s="1733" t="s">
        <v>6012</v>
      </c>
      <c r="C6177" s="2004" t="s">
        <v>5402</v>
      </c>
      <c r="D6177" s="2003" t="s">
        <v>28</v>
      </c>
      <c r="E6177" s="2005">
        <f t="shared" si="192"/>
        <v>55.67</v>
      </c>
      <c r="F6177" s="2078" t="str">
        <f t="shared" si="193"/>
        <v>74143/001</v>
      </c>
      <c r="H6177" s="2005">
        <v>53.81</v>
      </c>
      <c r="I6177" s="2005">
        <v>55.67</v>
      </c>
    </row>
    <row r="6178" spans="2:9" ht="30">
      <c r="B6178" s="1734" t="s">
        <v>6013</v>
      </c>
      <c r="C6178" s="1994" t="s">
        <v>5403</v>
      </c>
      <c r="D6178" s="1993" t="s">
        <v>28</v>
      </c>
      <c r="E6178" s="2002">
        <f t="shared" si="192"/>
        <v>53.24</v>
      </c>
      <c r="F6178" s="2078" t="str">
        <f t="shared" si="193"/>
        <v>74143/002</v>
      </c>
      <c r="H6178" s="2002">
        <v>51.38</v>
      </c>
      <c r="I6178" s="2002">
        <v>53.24</v>
      </c>
    </row>
    <row r="6179" spans="2:9">
      <c r="B6179" s="1733">
        <v>85171</v>
      </c>
      <c r="C6179" s="2004" t="s">
        <v>5404</v>
      </c>
      <c r="D6179" s="2003" t="s">
        <v>28</v>
      </c>
      <c r="E6179" s="2005">
        <f t="shared" si="192"/>
        <v>3.93</v>
      </c>
      <c r="F6179" s="2078">
        <f t="shared" si="193"/>
        <v>85171</v>
      </c>
      <c r="H6179" s="2005">
        <v>3.68</v>
      </c>
      <c r="I6179" s="2005">
        <v>3.93</v>
      </c>
    </row>
    <row r="6180" spans="2:9" ht="30">
      <c r="B6180" s="1734" t="s">
        <v>6015</v>
      </c>
      <c r="C6180" s="1994" t="s">
        <v>5405</v>
      </c>
      <c r="D6180" s="1993" t="s">
        <v>0</v>
      </c>
      <c r="E6180" s="2002">
        <f t="shared" si="192"/>
        <v>192.99</v>
      </c>
      <c r="F6180" s="2078" t="str">
        <f t="shared" si="193"/>
        <v>73787/001</v>
      </c>
      <c r="H6180" s="2002">
        <v>182.56</v>
      </c>
      <c r="I6180" s="2002">
        <v>192.99</v>
      </c>
    </row>
    <row r="6181" spans="2:9" ht="30">
      <c r="B6181" s="1733" t="s">
        <v>6014</v>
      </c>
      <c r="C6181" s="2004" t="s">
        <v>5406</v>
      </c>
      <c r="D6181" s="2003" t="s">
        <v>0</v>
      </c>
      <c r="E6181" s="2005">
        <f t="shared" si="192"/>
        <v>113.51</v>
      </c>
      <c r="F6181" s="2078" t="str">
        <f t="shared" si="193"/>
        <v>74244/001</v>
      </c>
      <c r="H6181" s="2005">
        <v>111</v>
      </c>
      <c r="I6181" s="2005">
        <v>113.51</v>
      </c>
    </row>
    <row r="6182" spans="2:9">
      <c r="B6182" s="1734" t="s">
        <v>6016</v>
      </c>
      <c r="C6182" s="1994" t="s">
        <v>1191</v>
      </c>
      <c r="D6182" s="1993" t="s">
        <v>29</v>
      </c>
      <c r="E6182" s="2002">
        <f t="shared" si="192"/>
        <v>120.04</v>
      </c>
      <c r="F6182" s="2078" t="str">
        <f t="shared" si="193"/>
        <v>73788/002</v>
      </c>
      <c r="H6182" s="2002">
        <v>115.6</v>
      </c>
      <c r="I6182" s="2002">
        <v>120.04</v>
      </c>
    </row>
    <row r="6183" spans="2:9">
      <c r="B6183" s="1733">
        <v>98509</v>
      </c>
      <c r="C6183" s="2004" t="s">
        <v>7849</v>
      </c>
      <c r="D6183" s="2003" t="s">
        <v>29</v>
      </c>
      <c r="E6183" s="2005">
        <f t="shared" si="192"/>
        <v>46.62</v>
      </c>
      <c r="F6183" s="2078">
        <f t="shared" si="193"/>
        <v>98509</v>
      </c>
      <c r="H6183" s="2005">
        <v>46.41</v>
      </c>
      <c r="I6183" s="2005">
        <v>46.62</v>
      </c>
    </row>
    <row r="6184" spans="2:9">
      <c r="B6184" s="1734">
        <v>98510</v>
      </c>
      <c r="C6184" s="1994" t="s">
        <v>7850</v>
      </c>
      <c r="D6184" s="1993" t="s">
        <v>29</v>
      </c>
      <c r="E6184" s="2002">
        <f t="shared" si="192"/>
        <v>68.03</v>
      </c>
      <c r="F6184" s="2078">
        <f t="shared" si="193"/>
        <v>98510</v>
      </c>
      <c r="H6184" s="2002">
        <v>66.59</v>
      </c>
      <c r="I6184" s="2002">
        <v>68.03</v>
      </c>
    </row>
    <row r="6185" spans="2:9">
      <c r="B6185" s="1733">
        <v>98511</v>
      </c>
      <c r="C6185" s="2004" t="s">
        <v>7851</v>
      </c>
      <c r="D6185" s="2003" t="s">
        <v>29</v>
      </c>
      <c r="E6185" s="2005">
        <f t="shared" si="192"/>
        <v>130.47</v>
      </c>
      <c r="F6185" s="2078">
        <f t="shared" si="193"/>
        <v>98511</v>
      </c>
      <c r="H6185" s="2005">
        <v>128.4</v>
      </c>
      <c r="I6185" s="2005">
        <v>130.47</v>
      </c>
    </row>
    <row r="6186" spans="2:9">
      <c r="B6186" s="1734">
        <v>98516</v>
      </c>
      <c r="C6186" s="1994" t="s">
        <v>7852</v>
      </c>
      <c r="D6186" s="1993" t="s">
        <v>29</v>
      </c>
      <c r="E6186" s="2002">
        <f t="shared" si="192"/>
        <v>271.19</v>
      </c>
      <c r="F6186" s="2078">
        <f t="shared" si="193"/>
        <v>98516</v>
      </c>
      <c r="H6186" s="2002">
        <v>259.58</v>
      </c>
      <c r="I6186" s="2002">
        <v>271.19</v>
      </c>
    </row>
    <row r="6187" spans="2:9">
      <c r="B6187" s="1733">
        <v>98519</v>
      </c>
      <c r="C6187" s="2004" t="s">
        <v>7853</v>
      </c>
      <c r="D6187" s="2003" t="s">
        <v>0</v>
      </c>
      <c r="E6187" s="2005">
        <f t="shared" si="192"/>
        <v>1.54</v>
      </c>
      <c r="F6187" s="2078">
        <f t="shared" si="193"/>
        <v>98519</v>
      </c>
      <c r="H6187" s="2005">
        <v>1.4</v>
      </c>
      <c r="I6187" s="2005">
        <v>1.54</v>
      </c>
    </row>
    <row r="6188" spans="2:9" s="2078" customFormat="1">
      <c r="B6188" s="1734">
        <v>98520</v>
      </c>
      <c r="C6188" s="1994" t="s">
        <v>7854</v>
      </c>
      <c r="D6188" s="1993" t="s">
        <v>0</v>
      </c>
      <c r="E6188" s="2002">
        <f t="shared" si="192"/>
        <v>3.31</v>
      </c>
      <c r="F6188" s="2078">
        <f t="shared" si="193"/>
        <v>98520</v>
      </c>
      <c r="H6188" s="2002">
        <v>3.18</v>
      </c>
      <c r="I6188" s="2002">
        <v>3.31</v>
      </c>
    </row>
    <row r="6189" spans="2:9" s="2078" customFormat="1">
      <c r="B6189" s="1733">
        <v>98521</v>
      </c>
      <c r="C6189" s="2004" t="s">
        <v>7855</v>
      </c>
      <c r="D6189" s="2003" t="s">
        <v>0</v>
      </c>
      <c r="E6189" s="2005">
        <f t="shared" si="192"/>
        <v>0.27</v>
      </c>
      <c r="F6189" s="2078">
        <f t="shared" si="193"/>
        <v>98521</v>
      </c>
      <c r="H6189" s="2005">
        <v>0.24</v>
      </c>
      <c r="I6189" s="2005">
        <v>0.27</v>
      </c>
    </row>
    <row r="6190" spans="2:9" s="2078" customFormat="1">
      <c r="B6190" s="1734">
        <v>98522</v>
      </c>
      <c r="C6190" s="1994" t="s">
        <v>7856</v>
      </c>
      <c r="D6190" s="1993" t="s">
        <v>28</v>
      </c>
      <c r="E6190" s="2002">
        <f t="shared" si="192"/>
        <v>123.9</v>
      </c>
      <c r="F6190" s="2078">
        <f t="shared" si="193"/>
        <v>98522</v>
      </c>
      <c r="H6190" s="2002">
        <v>119.71</v>
      </c>
      <c r="I6190" s="2002">
        <v>123.9</v>
      </c>
    </row>
    <row r="6191" spans="2:9" s="2078" customFormat="1">
      <c r="B6191" s="1733">
        <v>98524</v>
      </c>
      <c r="C6191" s="2004" t="s">
        <v>7857</v>
      </c>
      <c r="D6191" s="2003" t="s">
        <v>0</v>
      </c>
      <c r="E6191" s="2005">
        <f t="shared" si="192"/>
        <v>2.48</v>
      </c>
      <c r="F6191" s="2078">
        <f t="shared" si="193"/>
        <v>98524</v>
      </c>
      <c r="H6191" s="2005">
        <v>2.23</v>
      </c>
      <c r="I6191" s="2005">
        <v>2.48</v>
      </c>
    </row>
    <row r="6192" spans="2:9" s="2078" customFormat="1">
      <c r="B6192" s="1734">
        <v>85179</v>
      </c>
      <c r="C6192" s="1994" t="s">
        <v>582</v>
      </c>
      <c r="D6192" s="1993" t="s">
        <v>0</v>
      </c>
      <c r="E6192" s="2002">
        <f t="shared" si="192"/>
        <v>13.38</v>
      </c>
      <c r="F6192" s="2078">
        <f t="shared" si="193"/>
        <v>85179</v>
      </c>
      <c r="H6192" s="2002">
        <v>13.04</v>
      </c>
      <c r="I6192" s="2002">
        <v>13.38</v>
      </c>
    </row>
    <row r="6193" spans="2:9" s="2078" customFormat="1">
      <c r="B6193" s="1733">
        <v>85180</v>
      </c>
      <c r="C6193" s="2004" t="s">
        <v>583</v>
      </c>
      <c r="D6193" s="2003" t="s">
        <v>0</v>
      </c>
      <c r="E6193" s="2005">
        <f t="shared" si="192"/>
        <v>13.38</v>
      </c>
      <c r="F6193" s="2078">
        <f t="shared" si="193"/>
        <v>85180</v>
      </c>
      <c r="H6193" s="2005">
        <v>13.04</v>
      </c>
      <c r="I6193" s="2005">
        <v>13.38</v>
      </c>
    </row>
    <row r="6194" spans="2:9" s="2078" customFormat="1">
      <c r="B6194" s="1734">
        <v>98503</v>
      </c>
      <c r="C6194" s="1994" t="s">
        <v>7858</v>
      </c>
      <c r="D6194" s="1993" t="s">
        <v>0</v>
      </c>
      <c r="E6194" s="2002">
        <f t="shared" si="192"/>
        <v>12.89</v>
      </c>
      <c r="F6194" s="2078">
        <f t="shared" si="193"/>
        <v>98503</v>
      </c>
      <c r="H6194" s="2002">
        <v>12.51</v>
      </c>
      <c r="I6194" s="2002">
        <v>12.89</v>
      </c>
    </row>
    <row r="6195" spans="2:9" s="2078" customFormat="1">
      <c r="B6195" s="1733">
        <v>98504</v>
      </c>
      <c r="C6195" s="2004" t="s">
        <v>7859</v>
      </c>
      <c r="D6195" s="2003" t="s">
        <v>0</v>
      </c>
      <c r="E6195" s="2005">
        <f t="shared" si="192"/>
        <v>8.5399999999999991</v>
      </c>
      <c r="F6195" s="2078">
        <f t="shared" si="193"/>
        <v>98504</v>
      </c>
      <c r="H6195" s="2005">
        <v>8.23</v>
      </c>
      <c r="I6195" s="2005">
        <v>8.5399999999999991</v>
      </c>
    </row>
    <row r="6196" spans="2:9" s="2078" customFormat="1">
      <c r="B6196" s="1734">
        <v>98505</v>
      </c>
      <c r="C6196" s="1994" t="s">
        <v>7860</v>
      </c>
      <c r="D6196" s="1993" t="s">
        <v>0</v>
      </c>
      <c r="E6196" s="2002">
        <f t="shared" si="192"/>
        <v>66.81</v>
      </c>
      <c r="F6196" s="2078">
        <f t="shared" si="193"/>
        <v>98505</v>
      </c>
      <c r="H6196" s="2002">
        <v>66.39</v>
      </c>
      <c r="I6196" s="2002">
        <v>66.81</v>
      </c>
    </row>
    <row r="6197" spans="2:9" s="2078" customFormat="1">
      <c r="B6197" s="1733">
        <v>85184</v>
      </c>
      <c r="C6197" s="2004" t="s">
        <v>584</v>
      </c>
      <c r="D6197" s="2003" t="s">
        <v>0</v>
      </c>
      <c r="E6197" s="2005">
        <f t="shared" si="192"/>
        <v>3.93</v>
      </c>
      <c r="F6197" s="2078">
        <f t="shared" si="193"/>
        <v>85184</v>
      </c>
      <c r="H6197" s="2005">
        <v>3.56</v>
      </c>
      <c r="I6197" s="2005">
        <v>3.93</v>
      </c>
    </row>
    <row r="6198" spans="2:9" s="2078" customFormat="1">
      <c r="B6198" s="1734">
        <v>85185</v>
      </c>
      <c r="C6198" s="1994" t="s">
        <v>585</v>
      </c>
      <c r="D6198" s="1993" t="s">
        <v>0</v>
      </c>
      <c r="E6198" s="2002">
        <f t="shared" si="192"/>
        <v>4.72</v>
      </c>
      <c r="F6198" s="2078">
        <f t="shared" si="193"/>
        <v>85185</v>
      </c>
      <c r="H6198" s="2002">
        <v>4.24</v>
      </c>
      <c r="I6198" s="2002">
        <v>4.72</v>
      </c>
    </row>
    <row r="6199" spans="2:9" s="2078" customFormat="1" ht="30">
      <c r="B6199" s="1733">
        <v>98525</v>
      </c>
      <c r="C6199" s="2004" t="s">
        <v>7861</v>
      </c>
      <c r="D6199" s="2003" t="s">
        <v>0</v>
      </c>
      <c r="E6199" s="2005">
        <f t="shared" si="192"/>
        <v>0.25</v>
      </c>
      <c r="F6199" s="2078">
        <f t="shared" si="193"/>
        <v>98525</v>
      </c>
      <c r="H6199" s="2005">
        <v>0.25</v>
      </c>
      <c r="I6199" s="2005">
        <v>0.25</v>
      </c>
    </row>
    <row r="6200" spans="2:9" s="2078" customFormat="1" ht="30">
      <c r="B6200" s="1734">
        <v>98526</v>
      </c>
      <c r="C6200" s="1994" t="s">
        <v>7862</v>
      </c>
      <c r="D6200" s="1993" t="s">
        <v>29</v>
      </c>
      <c r="E6200" s="2002">
        <f t="shared" si="192"/>
        <v>55.64</v>
      </c>
      <c r="F6200" s="2078">
        <f t="shared" si="193"/>
        <v>98526</v>
      </c>
      <c r="H6200" s="2002">
        <v>51.93</v>
      </c>
      <c r="I6200" s="2002">
        <v>55.64</v>
      </c>
    </row>
    <row r="6201" spans="2:9" s="2078" customFormat="1" ht="30">
      <c r="B6201" s="1733">
        <v>98527</v>
      </c>
      <c r="C6201" s="2004" t="s">
        <v>7863</v>
      </c>
      <c r="D6201" s="2003" t="s">
        <v>29</v>
      </c>
      <c r="E6201" s="2005">
        <f t="shared" si="192"/>
        <v>119.77</v>
      </c>
      <c r="F6201" s="2078">
        <f t="shared" si="193"/>
        <v>98527</v>
      </c>
      <c r="H6201" s="2005">
        <v>111.82</v>
      </c>
      <c r="I6201" s="2005">
        <v>119.77</v>
      </c>
    </row>
    <row r="6202" spans="2:9" s="2078" customFormat="1">
      <c r="B6202" s="1734">
        <v>98528</v>
      </c>
      <c r="C6202" s="1994" t="s">
        <v>7864</v>
      </c>
      <c r="D6202" s="1993" t="s">
        <v>29</v>
      </c>
      <c r="E6202" s="2002">
        <f t="shared" si="192"/>
        <v>175.14</v>
      </c>
      <c r="F6202" s="2078">
        <f t="shared" si="193"/>
        <v>98528</v>
      </c>
      <c r="H6202" s="2002">
        <v>163.52000000000001</v>
      </c>
      <c r="I6202" s="2002">
        <v>175.14</v>
      </c>
    </row>
    <row r="6203" spans="2:9" s="2078" customFormat="1">
      <c r="B6203" s="1733">
        <v>98529</v>
      </c>
      <c r="C6203" s="2004" t="s">
        <v>7865</v>
      </c>
      <c r="D6203" s="2003" t="s">
        <v>29</v>
      </c>
      <c r="E6203" s="2005">
        <f t="shared" si="192"/>
        <v>53.47</v>
      </c>
      <c r="F6203" s="2078">
        <f t="shared" si="193"/>
        <v>98529</v>
      </c>
      <c r="H6203" s="2005">
        <v>48.18</v>
      </c>
      <c r="I6203" s="2005">
        <v>53.47</v>
      </c>
    </row>
    <row r="6204" spans="2:9" s="2078" customFormat="1">
      <c r="B6204" s="1734">
        <v>98530</v>
      </c>
      <c r="C6204" s="1994" t="s">
        <v>7866</v>
      </c>
      <c r="D6204" s="1993" t="s">
        <v>29</v>
      </c>
      <c r="E6204" s="2002">
        <f t="shared" si="192"/>
        <v>95.26</v>
      </c>
      <c r="F6204" s="2078">
        <f t="shared" si="193"/>
        <v>98530</v>
      </c>
      <c r="H6204" s="2002">
        <v>85.82</v>
      </c>
      <c r="I6204" s="2002">
        <v>95.26</v>
      </c>
    </row>
    <row r="6205" spans="2:9" s="2078" customFormat="1">
      <c r="B6205" s="1733">
        <v>98531</v>
      </c>
      <c r="C6205" s="2004" t="s">
        <v>7867</v>
      </c>
      <c r="D6205" s="2003" t="s">
        <v>29</v>
      </c>
      <c r="E6205" s="2005">
        <f t="shared" si="192"/>
        <v>195.41</v>
      </c>
      <c r="F6205" s="2078">
        <f t="shared" si="193"/>
        <v>98531</v>
      </c>
      <c r="H6205" s="2005">
        <v>181.36</v>
      </c>
      <c r="I6205" s="2005">
        <v>195.41</v>
      </c>
    </row>
    <row r="6206" spans="2:9" s="2078" customFormat="1">
      <c r="B6206" s="1734">
        <v>98532</v>
      </c>
      <c r="C6206" s="1994" t="s">
        <v>7868</v>
      </c>
      <c r="D6206" s="1993" t="s">
        <v>29</v>
      </c>
      <c r="E6206" s="2002">
        <f t="shared" si="192"/>
        <v>68.34</v>
      </c>
      <c r="F6206" s="2078">
        <f t="shared" si="193"/>
        <v>98532</v>
      </c>
      <c r="H6206" s="2002">
        <v>64.61</v>
      </c>
      <c r="I6206" s="2002">
        <v>68.34</v>
      </c>
    </row>
    <row r="6207" spans="2:9" s="2078" customFormat="1">
      <c r="B6207" s="1733">
        <v>98533</v>
      </c>
      <c r="C6207" s="2004" t="s">
        <v>7869</v>
      </c>
      <c r="D6207" s="2003" t="s">
        <v>29</v>
      </c>
      <c r="E6207" s="2005">
        <f t="shared" si="192"/>
        <v>187.12</v>
      </c>
      <c r="F6207" s="2078">
        <f t="shared" si="193"/>
        <v>98533</v>
      </c>
      <c r="H6207" s="2005">
        <v>175.51</v>
      </c>
      <c r="I6207" s="2005">
        <v>187.12</v>
      </c>
    </row>
    <row r="6208" spans="2:9" s="2078" customFormat="1">
      <c r="B6208" s="1734">
        <v>98534</v>
      </c>
      <c r="C6208" s="1994" t="s">
        <v>7870</v>
      </c>
      <c r="D6208" s="1993" t="s">
        <v>29</v>
      </c>
      <c r="E6208" s="2002">
        <f t="shared" si="192"/>
        <v>479.46</v>
      </c>
      <c r="F6208" s="2078">
        <f t="shared" si="193"/>
        <v>98534</v>
      </c>
      <c r="H6208" s="2002">
        <v>451.39</v>
      </c>
      <c r="I6208" s="2002">
        <v>479.46</v>
      </c>
    </row>
    <row r="6209" spans="2:9" s="2078" customFormat="1">
      <c r="B6209" s="1733">
        <v>98535</v>
      </c>
      <c r="C6209" s="2004" t="s">
        <v>7871</v>
      </c>
      <c r="D6209" s="2003" t="s">
        <v>29</v>
      </c>
      <c r="E6209" s="2005">
        <f t="shared" si="192"/>
        <v>758.79</v>
      </c>
      <c r="F6209" s="2078">
        <f t="shared" si="193"/>
        <v>98535</v>
      </c>
      <c r="H6209" s="2005">
        <v>711.46</v>
      </c>
      <c r="I6209" s="2005">
        <v>758.79</v>
      </c>
    </row>
    <row r="6210" spans="2:9" s="2078" customFormat="1">
      <c r="B6210" s="1734">
        <v>88236</v>
      </c>
      <c r="C6210" s="1994" t="s">
        <v>1311</v>
      </c>
      <c r="D6210" s="1993" t="s">
        <v>81</v>
      </c>
      <c r="E6210" s="2002">
        <f t="shared" si="192"/>
        <v>0.49</v>
      </c>
      <c r="F6210" s="2078">
        <f t="shared" si="193"/>
        <v>88236</v>
      </c>
      <c r="H6210" s="2002">
        <v>0.49</v>
      </c>
      <c r="I6210" s="2002">
        <v>0.49</v>
      </c>
    </row>
    <row r="6211" spans="2:9" s="2078" customFormat="1">
      <c r="B6211" s="1733">
        <v>88237</v>
      </c>
      <c r="C6211" s="2004" t="s">
        <v>1312</v>
      </c>
      <c r="D6211" s="2003" t="s">
        <v>81</v>
      </c>
      <c r="E6211" s="2005">
        <f t="shared" ref="E6211:E6274" si="194">IF($K$2=$H$1,H6211,I6211)</f>
        <v>1.01</v>
      </c>
      <c r="F6211" s="2078">
        <f t="shared" ref="F6211:F6274" si="195">IF(LEN($B6211)=7,CONCATENATE(MID($B6211,1,6),"00",RIGHT($B6211,1)),IF(LEN($B6211)=8,CONCATENATE(MID($B6211,1,6),"0",RIGHT($B6211,2)),$B6211))</f>
        <v>88237</v>
      </c>
      <c r="H6211" s="2005">
        <v>1.01</v>
      </c>
      <c r="I6211" s="2005">
        <v>1.01</v>
      </c>
    </row>
    <row r="6212" spans="2:9" s="2078" customFormat="1">
      <c r="B6212" s="1734">
        <v>88238</v>
      </c>
      <c r="C6212" s="1994" t="s">
        <v>586</v>
      </c>
      <c r="D6212" s="1993" t="s">
        <v>81</v>
      </c>
      <c r="E6212" s="2002">
        <f t="shared" si="194"/>
        <v>14.95</v>
      </c>
      <c r="F6212" s="2078">
        <f t="shared" si="195"/>
        <v>88238</v>
      </c>
      <c r="H6212" s="2002">
        <v>13.55</v>
      </c>
      <c r="I6212" s="2002">
        <v>14.95</v>
      </c>
    </row>
    <row r="6213" spans="2:9" s="2078" customFormat="1">
      <c r="B6213" s="1733">
        <v>88239</v>
      </c>
      <c r="C6213" s="2004" t="s">
        <v>587</v>
      </c>
      <c r="D6213" s="2003" t="s">
        <v>81</v>
      </c>
      <c r="E6213" s="2005">
        <f t="shared" si="194"/>
        <v>16.329999999999998</v>
      </c>
      <c r="F6213" s="2078">
        <f t="shared" si="195"/>
        <v>88239</v>
      </c>
      <c r="H6213" s="2005">
        <v>14.73</v>
      </c>
      <c r="I6213" s="2005">
        <v>16.329999999999998</v>
      </c>
    </row>
    <row r="6214" spans="2:9" s="2078" customFormat="1">
      <c r="B6214" s="1734">
        <v>88240</v>
      </c>
      <c r="C6214" s="1994" t="s">
        <v>588</v>
      </c>
      <c r="D6214" s="1993" t="s">
        <v>81</v>
      </c>
      <c r="E6214" s="2002">
        <f t="shared" si="194"/>
        <v>12.55</v>
      </c>
      <c r="F6214" s="2078">
        <f t="shared" si="195"/>
        <v>88240</v>
      </c>
      <c r="H6214" s="2002">
        <v>11.47</v>
      </c>
      <c r="I6214" s="2002">
        <v>12.55</v>
      </c>
    </row>
    <row r="6215" spans="2:9" s="2078" customFormat="1">
      <c r="B6215" s="1733">
        <v>88241</v>
      </c>
      <c r="C6215" s="2004" t="s">
        <v>589</v>
      </c>
      <c r="D6215" s="2003" t="s">
        <v>81</v>
      </c>
      <c r="E6215" s="2005">
        <f t="shared" si="194"/>
        <v>15.33</v>
      </c>
      <c r="F6215" s="2078">
        <f t="shared" si="195"/>
        <v>88241</v>
      </c>
      <c r="H6215" s="2005">
        <v>13.87</v>
      </c>
      <c r="I6215" s="2005">
        <v>15.33</v>
      </c>
    </row>
    <row r="6216" spans="2:9" s="2078" customFormat="1">
      <c r="B6216" s="1734">
        <v>88242</v>
      </c>
      <c r="C6216" s="1994" t="s">
        <v>590</v>
      </c>
      <c r="D6216" s="1993" t="s">
        <v>81</v>
      </c>
      <c r="E6216" s="2002">
        <f t="shared" si="194"/>
        <v>15.66</v>
      </c>
      <c r="F6216" s="2078">
        <f t="shared" si="195"/>
        <v>88242</v>
      </c>
      <c r="H6216" s="2002">
        <v>14.17</v>
      </c>
      <c r="I6216" s="2002">
        <v>15.66</v>
      </c>
    </row>
    <row r="6217" spans="2:9" s="2078" customFormat="1">
      <c r="B6217" s="1733">
        <v>88243</v>
      </c>
      <c r="C6217" s="2004" t="s">
        <v>591</v>
      </c>
      <c r="D6217" s="2003" t="s">
        <v>81</v>
      </c>
      <c r="E6217" s="2005">
        <f t="shared" si="194"/>
        <v>18.93</v>
      </c>
      <c r="F6217" s="2078">
        <f t="shared" si="195"/>
        <v>88243</v>
      </c>
      <c r="H6217" s="2005">
        <v>16.98</v>
      </c>
      <c r="I6217" s="2005">
        <v>18.93</v>
      </c>
    </row>
    <row r="6218" spans="2:9" s="2078" customFormat="1">
      <c r="B6218" s="1734">
        <v>88245</v>
      </c>
      <c r="C6218" s="1994" t="s">
        <v>592</v>
      </c>
      <c r="D6218" s="1993" t="s">
        <v>81</v>
      </c>
      <c r="E6218" s="2002">
        <f t="shared" si="194"/>
        <v>19.45</v>
      </c>
      <c r="F6218" s="2078">
        <f t="shared" si="195"/>
        <v>88245</v>
      </c>
      <c r="H6218" s="2002">
        <v>17.43</v>
      </c>
      <c r="I6218" s="2002">
        <v>19.45</v>
      </c>
    </row>
    <row r="6219" spans="2:9" s="2078" customFormat="1">
      <c r="B6219" s="1733">
        <v>88246</v>
      </c>
      <c r="C6219" s="2004" t="s">
        <v>593</v>
      </c>
      <c r="D6219" s="2003" t="s">
        <v>81</v>
      </c>
      <c r="E6219" s="2005">
        <f t="shared" si="194"/>
        <v>17.53</v>
      </c>
      <c r="F6219" s="2078">
        <f t="shared" si="195"/>
        <v>88246</v>
      </c>
      <c r="H6219" s="2005">
        <v>15.77</v>
      </c>
      <c r="I6219" s="2005">
        <v>17.53</v>
      </c>
    </row>
    <row r="6220" spans="2:9" s="2078" customFormat="1">
      <c r="B6220" s="1734">
        <v>88247</v>
      </c>
      <c r="C6220" s="1994" t="s">
        <v>594</v>
      </c>
      <c r="D6220" s="1993" t="s">
        <v>81</v>
      </c>
      <c r="E6220" s="2002">
        <f t="shared" si="194"/>
        <v>15.62</v>
      </c>
      <c r="F6220" s="2078">
        <f t="shared" si="195"/>
        <v>88247</v>
      </c>
      <c r="H6220" s="2002">
        <v>14.12</v>
      </c>
      <c r="I6220" s="2002">
        <v>15.62</v>
      </c>
    </row>
    <row r="6221" spans="2:9" s="2078" customFormat="1">
      <c r="B6221" s="1733">
        <v>88248</v>
      </c>
      <c r="C6221" s="2004" t="s">
        <v>5478</v>
      </c>
      <c r="D6221" s="2003" t="s">
        <v>81</v>
      </c>
      <c r="E6221" s="2005">
        <f t="shared" si="194"/>
        <v>15.54</v>
      </c>
      <c r="F6221" s="2078">
        <f t="shared" si="195"/>
        <v>88248</v>
      </c>
      <c r="H6221" s="2005">
        <v>14.05</v>
      </c>
      <c r="I6221" s="2005">
        <v>15.54</v>
      </c>
    </row>
    <row r="6222" spans="2:9" s="2078" customFormat="1">
      <c r="B6222" s="1734">
        <v>88249</v>
      </c>
      <c r="C6222" s="1994" t="s">
        <v>595</v>
      </c>
      <c r="D6222" s="1993" t="s">
        <v>81</v>
      </c>
      <c r="E6222" s="2002">
        <f t="shared" si="194"/>
        <v>24.92</v>
      </c>
      <c r="F6222" s="2078">
        <f t="shared" si="195"/>
        <v>88249</v>
      </c>
      <c r="H6222" s="2002">
        <v>22.15</v>
      </c>
      <c r="I6222" s="2002">
        <v>24.92</v>
      </c>
    </row>
    <row r="6223" spans="2:9" s="2078" customFormat="1">
      <c r="B6223" s="1733">
        <v>88250</v>
      </c>
      <c r="C6223" s="2004" t="s">
        <v>596</v>
      </c>
      <c r="D6223" s="2003" t="s">
        <v>81</v>
      </c>
      <c r="E6223" s="2005">
        <f t="shared" si="194"/>
        <v>14.22</v>
      </c>
      <c r="F6223" s="2078">
        <f t="shared" si="195"/>
        <v>88250</v>
      </c>
      <c r="H6223" s="2005">
        <v>12.92</v>
      </c>
      <c r="I6223" s="2005">
        <v>14.22</v>
      </c>
    </row>
    <row r="6224" spans="2:9" s="2078" customFormat="1">
      <c r="B6224" s="1734">
        <v>88251</v>
      </c>
      <c r="C6224" s="1994" t="s">
        <v>597</v>
      </c>
      <c r="D6224" s="1993" t="s">
        <v>81</v>
      </c>
      <c r="E6224" s="2002">
        <f t="shared" si="194"/>
        <v>15.71</v>
      </c>
      <c r="F6224" s="2078">
        <f t="shared" si="195"/>
        <v>88251</v>
      </c>
      <c r="H6224" s="2002">
        <v>14.19</v>
      </c>
      <c r="I6224" s="2002">
        <v>15.71</v>
      </c>
    </row>
    <row r="6225" spans="2:9" s="2078" customFormat="1">
      <c r="B6225" s="1733">
        <v>88252</v>
      </c>
      <c r="C6225" s="2004" t="s">
        <v>598</v>
      </c>
      <c r="D6225" s="2003" t="s">
        <v>81</v>
      </c>
      <c r="E6225" s="2005">
        <f t="shared" si="194"/>
        <v>16.489999999999998</v>
      </c>
      <c r="F6225" s="2078">
        <f t="shared" si="195"/>
        <v>88252</v>
      </c>
      <c r="H6225" s="2005">
        <v>14.88</v>
      </c>
      <c r="I6225" s="2005">
        <v>16.489999999999998</v>
      </c>
    </row>
    <row r="6226" spans="2:9" s="2078" customFormat="1">
      <c r="B6226" s="1734">
        <v>88253</v>
      </c>
      <c r="C6226" s="1994" t="s">
        <v>599</v>
      </c>
      <c r="D6226" s="1993" t="s">
        <v>81</v>
      </c>
      <c r="E6226" s="2002">
        <f t="shared" si="194"/>
        <v>10.66</v>
      </c>
      <c r="F6226" s="2078">
        <f t="shared" si="195"/>
        <v>88253</v>
      </c>
      <c r="H6226" s="2002">
        <v>9.84</v>
      </c>
      <c r="I6226" s="2002">
        <v>10.66</v>
      </c>
    </row>
    <row r="6227" spans="2:9" s="2078" customFormat="1">
      <c r="B6227" s="1733">
        <v>88255</v>
      </c>
      <c r="C6227" s="2004" t="s">
        <v>600</v>
      </c>
      <c r="D6227" s="2003" t="s">
        <v>81</v>
      </c>
      <c r="E6227" s="2005">
        <f t="shared" si="194"/>
        <v>28.52</v>
      </c>
      <c r="F6227" s="2078">
        <f t="shared" si="195"/>
        <v>88255</v>
      </c>
      <c r="H6227" s="2005">
        <v>25.27</v>
      </c>
      <c r="I6227" s="2005">
        <v>28.52</v>
      </c>
    </row>
    <row r="6228" spans="2:9" s="2078" customFormat="1">
      <c r="B6228" s="1734">
        <v>88256</v>
      </c>
      <c r="C6228" s="1994" t="s">
        <v>601</v>
      </c>
      <c r="D6228" s="1993" t="s">
        <v>81</v>
      </c>
      <c r="E6228" s="2002">
        <f t="shared" si="194"/>
        <v>19.489999999999998</v>
      </c>
      <c r="F6228" s="2078">
        <f t="shared" si="195"/>
        <v>88256</v>
      </c>
      <c r="H6228" s="2002">
        <v>17.47</v>
      </c>
      <c r="I6228" s="2002">
        <v>19.489999999999998</v>
      </c>
    </row>
    <row r="6229" spans="2:9" s="2078" customFormat="1">
      <c r="B6229" s="1733">
        <v>88257</v>
      </c>
      <c r="C6229" s="2004" t="s">
        <v>602</v>
      </c>
      <c r="D6229" s="2003" t="s">
        <v>81</v>
      </c>
      <c r="E6229" s="2005">
        <f t="shared" si="194"/>
        <v>15.23</v>
      </c>
      <c r="F6229" s="2078">
        <f t="shared" si="195"/>
        <v>88257</v>
      </c>
      <c r="H6229" s="2005">
        <v>13.79</v>
      </c>
      <c r="I6229" s="2005">
        <v>15.23</v>
      </c>
    </row>
    <row r="6230" spans="2:9" s="2078" customFormat="1">
      <c r="B6230" s="1734">
        <v>88258</v>
      </c>
      <c r="C6230" s="1994" t="s">
        <v>1677</v>
      </c>
      <c r="D6230" s="1993" t="s">
        <v>81</v>
      </c>
      <c r="E6230" s="2002">
        <f t="shared" si="194"/>
        <v>13.9</v>
      </c>
      <c r="F6230" s="2078">
        <f t="shared" si="195"/>
        <v>88258</v>
      </c>
      <c r="H6230" s="2002">
        <v>12.58</v>
      </c>
      <c r="I6230" s="2002">
        <v>13.9</v>
      </c>
    </row>
    <row r="6231" spans="2:9" s="2078" customFormat="1">
      <c r="B6231" s="1733">
        <v>88259</v>
      </c>
      <c r="C6231" s="2004" t="s">
        <v>603</v>
      </c>
      <c r="D6231" s="2003" t="s">
        <v>81</v>
      </c>
      <c r="E6231" s="2005">
        <f t="shared" si="194"/>
        <v>22.72</v>
      </c>
      <c r="F6231" s="2078">
        <f t="shared" si="195"/>
        <v>88259</v>
      </c>
      <c r="H6231" s="2005">
        <v>20.260000000000002</v>
      </c>
      <c r="I6231" s="2005">
        <v>22.72</v>
      </c>
    </row>
    <row r="6232" spans="2:9" s="2078" customFormat="1">
      <c r="B6232" s="1734">
        <v>88260</v>
      </c>
      <c r="C6232" s="1994" t="s">
        <v>604</v>
      </c>
      <c r="D6232" s="1993" t="s">
        <v>81</v>
      </c>
      <c r="E6232" s="2002">
        <f t="shared" si="194"/>
        <v>19.28</v>
      </c>
      <c r="F6232" s="2078">
        <f t="shared" si="195"/>
        <v>88260</v>
      </c>
      <c r="H6232" s="2002">
        <v>17.28</v>
      </c>
      <c r="I6232" s="2002">
        <v>19.28</v>
      </c>
    </row>
    <row r="6233" spans="2:9" s="2078" customFormat="1">
      <c r="B6233" s="1733">
        <v>88261</v>
      </c>
      <c r="C6233" s="2004" t="s">
        <v>605</v>
      </c>
      <c r="D6233" s="2003" t="s">
        <v>81</v>
      </c>
      <c r="E6233" s="2005">
        <f t="shared" si="194"/>
        <v>20.85</v>
      </c>
      <c r="F6233" s="2078">
        <f t="shared" si="195"/>
        <v>88261</v>
      </c>
      <c r="H6233" s="2005">
        <v>18.63</v>
      </c>
      <c r="I6233" s="2005">
        <v>20.85</v>
      </c>
    </row>
    <row r="6234" spans="2:9" s="2078" customFormat="1">
      <c r="B6234" s="1734">
        <v>88262</v>
      </c>
      <c r="C6234" s="1994" t="s">
        <v>606</v>
      </c>
      <c r="D6234" s="1993" t="s">
        <v>81</v>
      </c>
      <c r="E6234" s="2002">
        <f t="shared" si="194"/>
        <v>19.45</v>
      </c>
      <c r="F6234" s="2078">
        <f t="shared" si="195"/>
        <v>88262</v>
      </c>
      <c r="H6234" s="2002">
        <v>17.43</v>
      </c>
      <c r="I6234" s="2002">
        <v>19.45</v>
      </c>
    </row>
    <row r="6235" spans="2:9" s="2078" customFormat="1">
      <c r="B6235" s="1733">
        <v>88263</v>
      </c>
      <c r="C6235" s="2004" t="s">
        <v>5479</v>
      </c>
      <c r="D6235" s="2003" t="s">
        <v>81</v>
      </c>
      <c r="E6235" s="2005">
        <f t="shared" si="194"/>
        <v>13.74</v>
      </c>
      <c r="F6235" s="2078">
        <f t="shared" si="195"/>
        <v>88263</v>
      </c>
      <c r="H6235" s="2005">
        <v>12.5</v>
      </c>
      <c r="I6235" s="2005">
        <v>13.74</v>
      </c>
    </row>
    <row r="6236" spans="2:9" s="2078" customFormat="1">
      <c r="B6236" s="1734">
        <v>88264</v>
      </c>
      <c r="C6236" s="1994" t="s">
        <v>607</v>
      </c>
      <c r="D6236" s="1993" t="s">
        <v>81</v>
      </c>
      <c r="E6236" s="2002">
        <f t="shared" si="194"/>
        <v>20.28</v>
      </c>
      <c r="F6236" s="2078">
        <f t="shared" si="195"/>
        <v>88264</v>
      </c>
      <c r="H6236" s="2002">
        <v>18.149999999999999</v>
      </c>
      <c r="I6236" s="2002">
        <v>20.28</v>
      </c>
    </row>
    <row r="6237" spans="2:9" s="2078" customFormat="1">
      <c r="B6237" s="1733">
        <v>88265</v>
      </c>
      <c r="C6237" s="2004" t="s">
        <v>608</v>
      </c>
      <c r="D6237" s="2003" t="s">
        <v>81</v>
      </c>
      <c r="E6237" s="2005">
        <f t="shared" si="194"/>
        <v>20.28</v>
      </c>
      <c r="F6237" s="2078">
        <f t="shared" si="195"/>
        <v>88265</v>
      </c>
      <c r="H6237" s="2005">
        <v>18.149999999999999</v>
      </c>
      <c r="I6237" s="2005">
        <v>20.28</v>
      </c>
    </row>
    <row r="6238" spans="2:9" s="2078" customFormat="1">
      <c r="B6238" s="1734">
        <v>88266</v>
      </c>
      <c r="C6238" s="1994" t="s">
        <v>609</v>
      </c>
      <c r="D6238" s="1993" t="s">
        <v>81</v>
      </c>
      <c r="E6238" s="2002">
        <f t="shared" si="194"/>
        <v>20.36</v>
      </c>
      <c r="F6238" s="2078">
        <f t="shared" si="195"/>
        <v>88266</v>
      </c>
      <c r="H6238" s="2002">
        <v>18.21</v>
      </c>
      <c r="I6238" s="2002">
        <v>20.36</v>
      </c>
    </row>
    <row r="6239" spans="2:9" s="2078" customFormat="1">
      <c r="B6239" s="1733">
        <v>88267</v>
      </c>
      <c r="C6239" s="2004" t="s">
        <v>610</v>
      </c>
      <c r="D6239" s="2003" t="s">
        <v>81</v>
      </c>
      <c r="E6239" s="2005">
        <f t="shared" si="194"/>
        <v>20.05</v>
      </c>
      <c r="F6239" s="2078">
        <f t="shared" si="195"/>
        <v>88267</v>
      </c>
      <c r="H6239" s="2005">
        <v>17.95</v>
      </c>
      <c r="I6239" s="2005">
        <v>20.05</v>
      </c>
    </row>
    <row r="6240" spans="2:9" s="2078" customFormat="1">
      <c r="B6240" s="1734">
        <v>88268</v>
      </c>
      <c r="C6240" s="1994" t="s">
        <v>611</v>
      </c>
      <c r="D6240" s="1993" t="s">
        <v>81</v>
      </c>
      <c r="E6240" s="2002">
        <f t="shared" si="194"/>
        <v>20.18</v>
      </c>
      <c r="F6240" s="2078">
        <f t="shared" si="195"/>
        <v>88268</v>
      </c>
      <c r="H6240" s="2002">
        <v>18.07</v>
      </c>
      <c r="I6240" s="2002">
        <v>20.18</v>
      </c>
    </row>
    <row r="6241" spans="2:9" s="2078" customFormat="1">
      <c r="B6241" s="1733">
        <v>88269</v>
      </c>
      <c r="C6241" s="2004" t="s">
        <v>612</v>
      </c>
      <c r="D6241" s="2003" t="s">
        <v>81</v>
      </c>
      <c r="E6241" s="2005">
        <f t="shared" si="194"/>
        <v>19.45</v>
      </c>
      <c r="F6241" s="2078">
        <f t="shared" si="195"/>
        <v>88269</v>
      </c>
      <c r="H6241" s="2005">
        <v>17.43</v>
      </c>
      <c r="I6241" s="2005">
        <v>19.45</v>
      </c>
    </row>
    <row r="6242" spans="2:9" s="2078" customFormat="1">
      <c r="B6242" s="1734">
        <v>88270</v>
      </c>
      <c r="C6242" s="1994" t="s">
        <v>613</v>
      </c>
      <c r="D6242" s="1993" t="s">
        <v>81</v>
      </c>
      <c r="E6242" s="2002">
        <f t="shared" si="194"/>
        <v>20.46</v>
      </c>
      <c r="F6242" s="2078">
        <f t="shared" si="195"/>
        <v>88270</v>
      </c>
      <c r="H6242" s="2002">
        <v>18.3</v>
      </c>
      <c r="I6242" s="2002">
        <v>20.46</v>
      </c>
    </row>
    <row r="6243" spans="2:9" s="2078" customFormat="1">
      <c r="B6243" s="1733">
        <v>88272</v>
      </c>
      <c r="C6243" s="2004" t="s">
        <v>614</v>
      </c>
      <c r="D6243" s="2003" t="s">
        <v>81</v>
      </c>
      <c r="E6243" s="2005">
        <f t="shared" si="194"/>
        <v>19.71</v>
      </c>
      <c r="F6243" s="2078">
        <f t="shared" si="195"/>
        <v>88272</v>
      </c>
      <c r="H6243" s="2005">
        <v>17.649999999999999</v>
      </c>
      <c r="I6243" s="2005">
        <v>19.71</v>
      </c>
    </row>
    <row r="6244" spans="2:9" s="2078" customFormat="1">
      <c r="B6244" s="1734">
        <v>88273</v>
      </c>
      <c r="C6244" s="1994" t="s">
        <v>615</v>
      </c>
      <c r="D6244" s="1993" t="s">
        <v>81</v>
      </c>
      <c r="E6244" s="2002">
        <f t="shared" si="194"/>
        <v>19.8</v>
      </c>
      <c r="F6244" s="2078">
        <f t="shared" si="195"/>
        <v>88273</v>
      </c>
      <c r="H6244" s="2002">
        <v>17.739999999999998</v>
      </c>
      <c r="I6244" s="2002">
        <v>19.8</v>
      </c>
    </row>
    <row r="6245" spans="2:9" s="2078" customFormat="1">
      <c r="B6245" s="1733">
        <v>88274</v>
      </c>
      <c r="C6245" s="2004" t="s">
        <v>616</v>
      </c>
      <c r="D6245" s="2003" t="s">
        <v>81</v>
      </c>
      <c r="E6245" s="2005">
        <f t="shared" si="194"/>
        <v>19.82</v>
      </c>
      <c r="F6245" s="2078">
        <f t="shared" si="195"/>
        <v>88274</v>
      </c>
      <c r="H6245" s="2005">
        <v>17.760000000000002</v>
      </c>
      <c r="I6245" s="2005">
        <v>19.82</v>
      </c>
    </row>
    <row r="6246" spans="2:9" s="2078" customFormat="1">
      <c r="B6246" s="1734">
        <v>88275</v>
      </c>
      <c r="C6246" s="1994" t="s">
        <v>617</v>
      </c>
      <c r="D6246" s="1993" t="s">
        <v>81</v>
      </c>
      <c r="E6246" s="2002">
        <f t="shared" si="194"/>
        <v>21.38</v>
      </c>
      <c r="F6246" s="2078">
        <f t="shared" si="195"/>
        <v>88275</v>
      </c>
      <c r="H6246" s="2002">
        <v>19.09</v>
      </c>
      <c r="I6246" s="2002">
        <v>21.38</v>
      </c>
    </row>
    <row r="6247" spans="2:9" s="2078" customFormat="1">
      <c r="B6247" s="1733">
        <v>88277</v>
      </c>
      <c r="C6247" s="2004" t="s">
        <v>618</v>
      </c>
      <c r="D6247" s="2003" t="s">
        <v>81</v>
      </c>
      <c r="E6247" s="2005">
        <f t="shared" si="194"/>
        <v>16.04</v>
      </c>
      <c r="F6247" s="2078">
        <f t="shared" si="195"/>
        <v>88277</v>
      </c>
      <c r="H6247" s="2005">
        <v>14.49</v>
      </c>
      <c r="I6247" s="2005">
        <v>16.04</v>
      </c>
    </row>
    <row r="6248" spans="2:9" s="2078" customFormat="1">
      <c r="B6248" s="1734">
        <v>88278</v>
      </c>
      <c r="C6248" s="1994" t="s">
        <v>619</v>
      </c>
      <c r="D6248" s="1993" t="s">
        <v>81</v>
      </c>
      <c r="E6248" s="2002">
        <f t="shared" si="194"/>
        <v>15.13</v>
      </c>
      <c r="F6248" s="2078">
        <f t="shared" si="195"/>
        <v>88278</v>
      </c>
      <c r="H6248" s="2002">
        <v>13.7</v>
      </c>
      <c r="I6248" s="2002">
        <v>15.13</v>
      </c>
    </row>
    <row r="6249" spans="2:9" s="2078" customFormat="1">
      <c r="B6249" s="1733">
        <v>88279</v>
      </c>
      <c r="C6249" s="2004" t="s">
        <v>620</v>
      </c>
      <c r="D6249" s="2003" t="s">
        <v>81</v>
      </c>
      <c r="E6249" s="2005">
        <f t="shared" si="194"/>
        <v>21.57</v>
      </c>
      <c r="F6249" s="2078">
        <f t="shared" si="195"/>
        <v>88279</v>
      </c>
      <c r="H6249" s="2005">
        <v>19.260000000000002</v>
      </c>
      <c r="I6249" s="2005">
        <v>21.57</v>
      </c>
    </row>
    <row r="6250" spans="2:9" s="2078" customFormat="1">
      <c r="B6250" s="1734">
        <v>88281</v>
      </c>
      <c r="C6250" s="1994" t="s">
        <v>621</v>
      </c>
      <c r="D6250" s="1993" t="s">
        <v>81</v>
      </c>
      <c r="E6250" s="2002">
        <f t="shared" si="194"/>
        <v>14.56</v>
      </c>
      <c r="F6250" s="2078">
        <f t="shared" si="195"/>
        <v>88281</v>
      </c>
      <c r="H6250" s="2002">
        <v>13.01</v>
      </c>
      <c r="I6250" s="2002">
        <v>14.56</v>
      </c>
    </row>
    <row r="6251" spans="2:9" s="2078" customFormat="1">
      <c r="B6251" s="1733">
        <v>88282</v>
      </c>
      <c r="C6251" s="2004" t="s">
        <v>622</v>
      </c>
      <c r="D6251" s="2003" t="s">
        <v>81</v>
      </c>
      <c r="E6251" s="2005">
        <f t="shared" si="194"/>
        <v>15.24</v>
      </c>
      <c r="F6251" s="2078">
        <f t="shared" si="195"/>
        <v>88282</v>
      </c>
      <c r="H6251" s="2005">
        <v>13.6</v>
      </c>
      <c r="I6251" s="2005">
        <v>15.24</v>
      </c>
    </row>
    <row r="6252" spans="2:9" s="2078" customFormat="1">
      <c r="B6252" s="1734">
        <v>88283</v>
      </c>
      <c r="C6252" s="1994" t="s">
        <v>623</v>
      </c>
      <c r="D6252" s="1993" t="s">
        <v>81</v>
      </c>
      <c r="E6252" s="2002">
        <f t="shared" si="194"/>
        <v>19.329999999999998</v>
      </c>
      <c r="F6252" s="2078">
        <f t="shared" si="195"/>
        <v>88283</v>
      </c>
      <c r="H6252" s="2002">
        <v>17.12</v>
      </c>
      <c r="I6252" s="2002">
        <v>19.329999999999998</v>
      </c>
    </row>
    <row r="6253" spans="2:9" s="2078" customFormat="1">
      <c r="B6253" s="1733">
        <v>88284</v>
      </c>
      <c r="C6253" s="2004" t="s">
        <v>624</v>
      </c>
      <c r="D6253" s="2003" t="s">
        <v>81</v>
      </c>
      <c r="E6253" s="2005">
        <f t="shared" si="194"/>
        <v>14.37</v>
      </c>
      <c r="F6253" s="2078">
        <f t="shared" si="195"/>
        <v>88284</v>
      </c>
      <c r="H6253" s="2005">
        <v>12.83</v>
      </c>
      <c r="I6253" s="2005">
        <v>14.37</v>
      </c>
    </row>
    <row r="6254" spans="2:9" s="2078" customFormat="1">
      <c r="B6254" s="1734">
        <v>88285</v>
      </c>
      <c r="C6254" s="1994" t="s">
        <v>625</v>
      </c>
      <c r="D6254" s="1993" t="s">
        <v>81</v>
      </c>
      <c r="E6254" s="2002">
        <f t="shared" si="194"/>
        <v>16.36</v>
      </c>
      <c r="F6254" s="2078">
        <f t="shared" si="195"/>
        <v>88285</v>
      </c>
      <c r="H6254" s="2002">
        <v>14.56</v>
      </c>
      <c r="I6254" s="2002">
        <v>16.36</v>
      </c>
    </row>
    <row r="6255" spans="2:9" s="2078" customFormat="1">
      <c r="B6255" s="1733">
        <v>88286</v>
      </c>
      <c r="C6255" s="2004" t="s">
        <v>626</v>
      </c>
      <c r="D6255" s="2003" t="s">
        <v>81</v>
      </c>
      <c r="E6255" s="2005">
        <f t="shared" si="194"/>
        <v>17.46</v>
      </c>
      <c r="F6255" s="2078">
        <f t="shared" si="195"/>
        <v>88286</v>
      </c>
      <c r="H6255" s="2005">
        <v>15.51</v>
      </c>
      <c r="I6255" s="2005">
        <v>17.46</v>
      </c>
    </row>
    <row r="6256" spans="2:9" s="2078" customFormat="1">
      <c r="B6256" s="1734">
        <v>88288</v>
      </c>
      <c r="C6256" s="1994" t="s">
        <v>627</v>
      </c>
      <c r="D6256" s="1993" t="s">
        <v>81</v>
      </c>
      <c r="E6256" s="2002">
        <f t="shared" si="194"/>
        <v>12.23</v>
      </c>
      <c r="F6256" s="2078">
        <f t="shared" si="195"/>
        <v>88288</v>
      </c>
      <c r="H6256" s="2002">
        <v>11.19</v>
      </c>
      <c r="I6256" s="2002">
        <v>12.23</v>
      </c>
    </row>
    <row r="6257" spans="2:9" s="2078" customFormat="1">
      <c r="B6257" s="1733">
        <v>88291</v>
      </c>
      <c r="C6257" s="2004" t="s">
        <v>628</v>
      </c>
      <c r="D6257" s="2003" t="s">
        <v>81</v>
      </c>
      <c r="E6257" s="2005">
        <f t="shared" si="194"/>
        <v>15.1</v>
      </c>
      <c r="F6257" s="2078">
        <f t="shared" si="195"/>
        <v>88291</v>
      </c>
      <c r="H6257" s="2005">
        <v>13.61</v>
      </c>
      <c r="I6257" s="2005">
        <v>15.1</v>
      </c>
    </row>
    <row r="6258" spans="2:9" s="2078" customFormat="1">
      <c r="B6258" s="1734">
        <v>88292</v>
      </c>
      <c r="C6258" s="1994" t="s">
        <v>629</v>
      </c>
      <c r="D6258" s="1993" t="s">
        <v>81</v>
      </c>
      <c r="E6258" s="2002">
        <f t="shared" si="194"/>
        <v>15.67</v>
      </c>
      <c r="F6258" s="2078">
        <f t="shared" si="195"/>
        <v>88292</v>
      </c>
      <c r="H6258" s="2002">
        <v>14.1</v>
      </c>
      <c r="I6258" s="2002">
        <v>15.67</v>
      </c>
    </row>
    <row r="6259" spans="2:9" s="2078" customFormat="1">
      <c r="B6259" s="1733">
        <v>88293</v>
      </c>
      <c r="C6259" s="2004" t="s">
        <v>1192</v>
      </c>
      <c r="D6259" s="2003" t="s">
        <v>81</v>
      </c>
      <c r="E6259" s="2005">
        <f t="shared" si="194"/>
        <v>17.62</v>
      </c>
      <c r="F6259" s="2078">
        <f t="shared" si="195"/>
        <v>88293</v>
      </c>
      <c r="H6259" s="2005">
        <v>15.79</v>
      </c>
      <c r="I6259" s="2005">
        <v>17.62</v>
      </c>
    </row>
    <row r="6260" spans="2:9" s="2078" customFormat="1">
      <c r="B6260" s="1734">
        <v>88294</v>
      </c>
      <c r="C6260" s="1994" t="s">
        <v>630</v>
      </c>
      <c r="D6260" s="1993" t="s">
        <v>81</v>
      </c>
      <c r="E6260" s="2002">
        <f t="shared" si="194"/>
        <v>18.96</v>
      </c>
      <c r="F6260" s="2078">
        <f t="shared" si="195"/>
        <v>88294</v>
      </c>
      <c r="H6260" s="2002">
        <v>16.940000000000001</v>
      </c>
      <c r="I6260" s="2002">
        <v>18.96</v>
      </c>
    </row>
    <row r="6261" spans="2:9" s="2078" customFormat="1">
      <c r="B6261" s="1733">
        <v>88295</v>
      </c>
      <c r="C6261" s="2004" t="s">
        <v>631</v>
      </c>
      <c r="D6261" s="2003" t="s">
        <v>81</v>
      </c>
      <c r="E6261" s="2005">
        <f t="shared" si="194"/>
        <v>14.83</v>
      </c>
      <c r="F6261" s="2078">
        <f t="shared" si="195"/>
        <v>88295</v>
      </c>
      <c r="H6261" s="2005">
        <v>13.38</v>
      </c>
      <c r="I6261" s="2005">
        <v>14.83</v>
      </c>
    </row>
    <row r="6262" spans="2:9" s="2078" customFormat="1">
      <c r="B6262" s="1734">
        <v>88296</v>
      </c>
      <c r="C6262" s="1994" t="s">
        <v>632</v>
      </c>
      <c r="D6262" s="1993" t="s">
        <v>81</v>
      </c>
      <c r="E6262" s="2002">
        <f t="shared" si="194"/>
        <v>14.91</v>
      </c>
      <c r="F6262" s="2078">
        <f t="shared" si="195"/>
        <v>88296</v>
      </c>
      <c r="H6262" s="2002">
        <v>13.44</v>
      </c>
      <c r="I6262" s="2002">
        <v>14.91</v>
      </c>
    </row>
    <row r="6263" spans="2:9" s="2078" customFormat="1">
      <c r="B6263" s="1733">
        <v>88297</v>
      </c>
      <c r="C6263" s="2004" t="s">
        <v>633</v>
      </c>
      <c r="D6263" s="2003" t="s">
        <v>81</v>
      </c>
      <c r="E6263" s="2005">
        <f t="shared" si="194"/>
        <v>15.44</v>
      </c>
      <c r="F6263" s="2078">
        <f t="shared" si="195"/>
        <v>88297</v>
      </c>
      <c r="H6263" s="2005">
        <v>13.89</v>
      </c>
      <c r="I6263" s="2005">
        <v>15.44</v>
      </c>
    </row>
    <row r="6264" spans="2:9" s="2078" customFormat="1">
      <c r="B6264" s="1734">
        <v>88298</v>
      </c>
      <c r="C6264" s="1994" t="s">
        <v>634</v>
      </c>
      <c r="D6264" s="1993" t="s">
        <v>81</v>
      </c>
      <c r="E6264" s="2002">
        <f t="shared" si="194"/>
        <v>13</v>
      </c>
      <c r="F6264" s="2078">
        <f t="shared" si="195"/>
        <v>88298</v>
      </c>
      <c r="H6264" s="2002">
        <v>11.8</v>
      </c>
      <c r="I6264" s="2002">
        <v>13</v>
      </c>
    </row>
    <row r="6265" spans="2:9" s="2078" customFormat="1">
      <c r="B6265" s="1733">
        <v>88299</v>
      </c>
      <c r="C6265" s="2004" t="s">
        <v>635</v>
      </c>
      <c r="D6265" s="2003" t="s">
        <v>81</v>
      </c>
      <c r="E6265" s="2005">
        <f t="shared" si="194"/>
        <v>17.850000000000001</v>
      </c>
      <c r="F6265" s="2078">
        <f t="shared" si="195"/>
        <v>88299</v>
      </c>
      <c r="H6265" s="2005">
        <v>15.98</v>
      </c>
      <c r="I6265" s="2005">
        <v>17.850000000000001</v>
      </c>
    </row>
    <row r="6266" spans="2:9" s="2078" customFormat="1">
      <c r="B6266" s="1734">
        <v>88300</v>
      </c>
      <c r="C6266" s="1994" t="s">
        <v>636</v>
      </c>
      <c r="D6266" s="1993" t="s">
        <v>81</v>
      </c>
      <c r="E6266" s="2002">
        <f t="shared" si="194"/>
        <v>20.98</v>
      </c>
      <c r="F6266" s="2078">
        <f t="shared" si="195"/>
        <v>88300</v>
      </c>
      <c r="H6266" s="2002">
        <v>18.68</v>
      </c>
      <c r="I6266" s="2002">
        <v>20.98</v>
      </c>
    </row>
    <row r="6267" spans="2:9" s="2078" customFormat="1">
      <c r="B6267" s="1733">
        <v>88301</v>
      </c>
      <c r="C6267" s="2004" t="s">
        <v>637</v>
      </c>
      <c r="D6267" s="2003" t="s">
        <v>81</v>
      </c>
      <c r="E6267" s="2005">
        <f t="shared" si="194"/>
        <v>16.420000000000002</v>
      </c>
      <c r="F6267" s="2078">
        <f t="shared" si="195"/>
        <v>88301</v>
      </c>
      <c r="H6267" s="2005">
        <v>14.75</v>
      </c>
      <c r="I6267" s="2005">
        <v>16.420000000000002</v>
      </c>
    </row>
    <row r="6268" spans="2:9" s="2078" customFormat="1">
      <c r="B6268" s="1734">
        <v>88302</v>
      </c>
      <c r="C6268" s="1994" t="s">
        <v>638</v>
      </c>
      <c r="D6268" s="1993" t="s">
        <v>81</v>
      </c>
      <c r="E6268" s="2002">
        <f t="shared" si="194"/>
        <v>18.309999999999999</v>
      </c>
      <c r="F6268" s="2078">
        <f t="shared" si="195"/>
        <v>88302</v>
      </c>
      <c r="H6268" s="2002">
        <v>16.38</v>
      </c>
      <c r="I6268" s="2002">
        <v>18.309999999999999</v>
      </c>
    </row>
    <row r="6269" spans="2:9" s="2078" customFormat="1">
      <c r="B6269" s="1733">
        <v>88303</v>
      </c>
      <c r="C6269" s="2004" t="s">
        <v>639</v>
      </c>
      <c r="D6269" s="2003" t="s">
        <v>81</v>
      </c>
      <c r="E6269" s="2005">
        <f t="shared" si="194"/>
        <v>15.41</v>
      </c>
      <c r="F6269" s="2078">
        <f t="shared" si="195"/>
        <v>88303</v>
      </c>
      <c r="H6269" s="2005">
        <v>13.87</v>
      </c>
      <c r="I6269" s="2005">
        <v>15.41</v>
      </c>
    </row>
    <row r="6270" spans="2:9" s="2078" customFormat="1">
      <c r="B6270" s="1734">
        <v>88304</v>
      </c>
      <c r="C6270" s="1994" t="s">
        <v>5480</v>
      </c>
      <c r="D6270" s="1993" t="s">
        <v>81</v>
      </c>
      <c r="E6270" s="2002">
        <f t="shared" si="194"/>
        <v>16.309999999999999</v>
      </c>
      <c r="F6270" s="2078">
        <f t="shared" si="195"/>
        <v>88304</v>
      </c>
      <c r="H6270" s="2002">
        <v>14.65</v>
      </c>
      <c r="I6270" s="2002">
        <v>16.309999999999999</v>
      </c>
    </row>
    <row r="6271" spans="2:9" s="2078" customFormat="1">
      <c r="B6271" s="1733">
        <v>88306</v>
      </c>
      <c r="C6271" s="2004" t="s">
        <v>640</v>
      </c>
      <c r="D6271" s="2003" t="s">
        <v>81</v>
      </c>
      <c r="E6271" s="2005">
        <f t="shared" si="194"/>
        <v>20.37</v>
      </c>
      <c r="F6271" s="2078">
        <f t="shared" si="195"/>
        <v>88306</v>
      </c>
      <c r="H6271" s="2005">
        <v>18.16</v>
      </c>
      <c r="I6271" s="2005">
        <v>20.37</v>
      </c>
    </row>
    <row r="6272" spans="2:9" s="2078" customFormat="1">
      <c r="B6272" s="1734">
        <v>88307</v>
      </c>
      <c r="C6272" s="1994" t="s">
        <v>641</v>
      </c>
      <c r="D6272" s="1993" t="s">
        <v>81</v>
      </c>
      <c r="E6272" s="2002">
        <f t="shared" si="194"/>
        <v>16.920000000000002</v>
      </c>
      <c r="F6272" s="2078">
        <f t="shared" si="195"/>
        <v>88307</v>
      </c>
      <c r="H6272" s="2002">
        <v>15.18</v>
      </c>
      <c r="I6272" s="2002">
        <v>16.920000000000002</v>
      </c>
    </row>
    <row r="6273" spans="2:9" s="2078" customFormat="1">
      <c r="B6273" s="1733">
        <v>88308</v>
      </c>
      <c r="C6273" s="2004" t="s">
        <v>642</v>
      </c>
      <c r="D6273" s="2003" t="s">
        <v>81</v>
      </c>
      <c r="E6273" s="2005">
        <f t="shared" si="194"/>
        <v>21.95</v>
      </c>
      <c r="F6273" s="2078">
        <f t="shared" si="195"/>
        <v>88308</v>
      </c>
      <c r="H6273" s="2005">
        <v>19.59</v>
      </c>
      <c r="I6273" s="2005">
        <v>21.95</v>
      </c>
    </row>
    <row r="6274" spans="2:9" s="2078" customFormat="1">
      <c r="B6274" s="1734">
        <v>88309</v>
      </c>
      <c r="C6274" s="1994" t="s">
        <v>643</v>
      </c>
      <c r="D6274" s="1993" t="s">
        <v>81</v>
      </c>
      <c r="E6274" s="2002">
        <f t="shared" si="194"/>
        <v>19.57</v>
      </c>
      <c r="F6274" s="2078">
        <f t="shared" si="195"/>
        <v>88309</v>
      </c>
      <c r="H6274" s="2002">
        <v>17.53</v>
      </c>
      <c r="I6274" s="2002">
        <v>19.57</v>
      </c>
    </row>
    <row r="6275" spans="2:9" s="2078" customFormat="1">
      <c r="B6275" s="1733">
        <v>88310</v>
      </c>
      <c r="C6275" s="2004" t="s">
        <v>644</v>
      </c>
      <c r="D6275" s="2003" t="s">
        <v>81</v>
      </c>
      <c r="E6275" s="2005">
        <f t="shared" ref="E6275:E6338" si="196">IF($K$2=$H$1,H6275,I6275)</f>
        <v>19.489999999999998</v>
      </c>
      <c r="F6275" s="2078">
        <f t="shared" ref="F6275:F6338" si="197">IF(LEN($B6275)=7,CONCATENATE(MID($B6275,1,6),"00",RIGHT($B6275,1)),IF(LEN($B6275)=8,CONCATENATE(MID($B6275,1,6),"0",RIGHT($B6275,2)),$B6275))</f>
        <v>88310</v>
      </c>
      <c r="H6275" s="2005">
        <v>17.47</v>
      </c>
      <c r="I6275" s="2005">
        <v>19.489999999999998</v>
      </c>
    </row>
    <row r="6276" spans="2:9" s="2078" customFormat="1">
      <c r="B6276" s="1734">
        <v>88311</v>
      </c>
      <c r="C6276" s="1994" t="s">
        <v>645</v>
      </c>
      <c r="D6276" s="1993" t="s">
        <v>81</v>
      </c>
      <c r="E6276" s="2002">
        <f t="shared" si="196"/>
        <v>21.75</v>
      </c>
      <c r="F6276" s="2078">
        <f t="shared" si="197"/>
        <v>88311</v>
      </c>
      <c r="H6276" s="2002">
        <v>19.420000000000002</v>
      </c>
      <c r="I6276" s="2002">
        <v>21.75</v>
      </c>
    </row>
    <row r="6277" spans="2:9" s="2078" customFormat="1">
      <c r="B6277" s="1733">
        <v>88312</v>
      </c>
      <c r="C6277" s="2004" t="s">
        <v>646</v>
      </c>
      <c r="D6277" s="2003" t="s">
        <v>81</v>
      </c>
      <c r="E6277" s="2005">
        <f t="shared" si="196"/>
        <v>20.6</v>
      </c>
      <c r="F6277" s="2078">
        <f t="shared" si="197"/>
        <v>88312</v>
      </c>
      <c r="H6277" s="2005">
        <v>18.43</v>
      </c>
      <c r="I6277" s="2005">
        <v>20.6</v>
      </c>
    </row>
    <row r="6278" spans="2:9" s="2078" customFormat="1">
      <c r="B6278" s="1734">
        <v>88313</v>
      </c>
      <c r="C6278" s="1994" t="s">
        <v>647</v>
      </c>
      <c r="D6278" s="1993" t="s">
        <v>81</v>
      </c>
      <c r="E6278" s="2002">
        <f t="shared" si="196"/>
        <v>15.37</v>
      </c>
      <c r="F6278" s="2078">
        <f t="shared" si="197"/>
        <v>88313</v>
      </c>
      <c r="H6278" s="2002">
        <v>13.9</v>
      </c>
      <c r="I6278" s="2002">
        <v>15.37</v>
      </c>
    </row>
    <row r="6279" spans="2:9" s="2078" customFormat="1">
      <c r="B6279" s="1733">
        <v>88314</v>
      </c>
      <c r="C6279" s="2004" t="s">
        <v>648</v>
      </c>
      <c r="D6279" s="2003" t="s">
        <v>81</v>
      </c>
      <c r="E6279" s="2005">
        <f t="shared" si="196"/>
        <v>14.17</v>
      </c>
      <c r="F6279" s="2078">
        <f t="shared" si="197"/>
        <v>88314</v>
      </c>
      <c r="H6279" s="2005">
        <v>12.88</v>
      </c>
      <c r="I6279" s="2005">
        <v>14.17</v>
      </c>
    </row>
    <row r="6280" spans="2:9" s="2078" customFormat="1">
      <c r="B6280" s="1734">
        <v>88315</v>
      </c>
      <c r="C6280" s="1994" t="s">
        <v>649</v>
      </c>
      <c r="D6280" s="1993" t="s">
        <v>81</v>
      </c>
      <c r="E6280" s="2002">
        <f t="shared" si="196"/>
        <v>19.45</v>
      </c>
      <c r="F6280" s="2078">
        <f t="shared" si="197"/>
        <v>88315</v>
      </c>
      <c r="H6280" s="2002">
        <v>17.43</v>
      </c>
      <c r="I6280" s="2002">
        <v>19.45</v>
      </c>
    </row>
    <row r="6281" spans="2:9" s="2078" customFormat="1">
      <c r="B6281" s="1733">
        <v>88316</v>
      </c>
      <c r="C6281" s="2004" t="s">
        <v>650</v>
      </c>
      <c r="D6281" s="2003" t="s">
        <v>81</v>
      </c>
      <c r="E6281" s="2005">
        <f t="shared" si="196"/>
        <v>15.74</v>
      </c>
      <c r="F6281" s="2078">
        <f t="shared" si="197"/>
        <v>88316</v>
      </c>
      <c r="H6281" s="2005">
        <v>14.24</v>
      </c>
      <c r="I6281" s="2005">
        <v>15.74</v>
      </c>
    </row>
    <row r="6282" spans="2:9" s="2078" customFormat="1">
      <c r="B6282" s="1734">
        <v>88317</v>
      </c>
      <c r="C6282" s="1994" t="s">
        <v>651</v>
      </c>
      <c r="D6282" s="1993" t="s">
        <v>81</v>
      </c>
      <c r="E6282" s="2002">
        <f t="shared" si="196"/>
        <v>19.45</v>
      </c>
      <c r="F6282" s="2078">
        <f t="shared" si="197"/>
        <v>88317</v>
      </c>
      <c r="H6282" s="2002">
        <v>17.43</v>
      </c>
      <c r="I6282" s="2002">
        <v>19.45</v>
      </c>
    </row>
    <row r="6283" spans="2:9" s="2078" customFormat="1">
      <c r="B6283" s="1733">
        <v>88318</v>
      </c>
      <c r="C6283" s="2004" t="s">
        <v>5481</v>
      </c>
      <c r="D6283" s="2003" t="s">
        <v>81</v>
      </c>
      <c r="E6283" s="2005">
        <f t="shared" si="196"/>
        <v>24.49</v>
      </c>
      <c r="F6283" s="2078">
        <f t="shared" si="197"/>
        <v>88318</v>
      </c>
      <c r="H6283" s="2005">
        <v>21.78</v>
      </c>
      <c r="I6283" s="2005">
        <v>24.49</v>
      </c>
    </row>
    <row r="6284" spans="2:9" s="2078" customFormat="1">
      <c r="B6284" s="1734">
        <v>88320</v>
      </c>
      <c r="C6284" s="1994" t="s">
        <v>652</v>
      </c>
      <c r="D6284" s="1993" t="s">
        <v>81</v>
      </c>
      <c r="E6284" s="2002">
        <f t="shared" si="196"/>
        <v>22.81</v>
      </c>
      <c r="F6284" s="2078">
        <f t="shared" si="197"/>
        <v>88320</v>
      </c>
      <c r="H6284" s="2002">
        <v>20.329999999999998</v>
      </c>
      <c r="I6284" s="2002">
        <v>22.81</v>
      </c>
    </row>
    <row r="6285" spans="2:9" s="2078" customFormat="1">
      <c r="B6285" s="1733">
        <v>88321</v>
      </c>
      <c r="C6285" s="2004" t="s">
        <v>653</v>
      </c>
      <c r="D6285" s="2003" t="s">
        <v>81</v>
      </c>
      <c r="E6285" s="2005">
        <f t="shared" si="196"/>
        <v>25.91</v>
      </c>
      <c r="F6285" s="2078">
        <f t="shared" si="197"/>
        <v>88321</v>
      </c>
      <c r="H6285" s="2005">
        <v>23.01</v>
      </c>
      <c r="I6285" s="2005">
        <v>25.91</v>
      </c>
    </row>
    <row r="6286" spans="2:9" s="2078" customFormat="1">
      <c r="B6286" s="1734">
        <v>88322</v>
      </c>
      <c r="C6286" s="1994" t="s">
        <v>654</v>
      </c>
      <c r="D6286" s="1993" t="s">
        <v>81</v>
      </c>
      <c r="E6286" s="2002">
        <f t="shared" si="196"/>
        <v>24.29</v>
      </c>
      <c r="F6286" s="2078">
        <f t="shared" si="197"/>
        <v>88322</v>
      </c>
      <c r="H6286" s="2002">
        <v>21.61</v>
      </c>
      <c r="I6286" s="2002">
        <v>24.29</v>
      </c>
    </row>
    <row r="6287" spans="2:9" s="2078" customFormat="1">
      <c r="B6287" s="1733">
        <v>88323</v>
      </c>
      <c r="C6287" s="2004" t="s">
        <v>655</v>
      </c>
      <c r="D6287" s="2003" t="s">
        <v>81</v>
      </c>
      <c r="E6287" s="2005">
        <f t="shared" si="196"/>
        <v>20.8</v>
      </c>
      <c r="F6287" s="2078">
        <f t="shared" si="197"/>
        <v>88323</v>
      </c>
      <c r="H6287" s="2005">
        <v>18.59</v>
      </c>
      <c r="I6287" s="2005">
        <v>20.8</v>
      </c>
    </row>
    <row r="6288" spans="2:9" s="2078" customFormat="1">
      <c r="B6288" s="1734">
        <v>88324</v>
      </c>
      <c r="C6288" s="1994" t="s">
        <v>656</v>
      </c>
      <c r="D6288" s="1993" t="s">
        <v>81</v>
      </c>
      <c r="E6288" s="2002">
        <f t="shared" si="196"/>
        <v>16.010000000000002</v>
      </c>
      <c r="F6288" s="2078">
        <f t="shared" si="197"/>
        <v>88324</v>
      </c>
      <c r="H6288" s="2002">
        <v>14.47</v>
      </c>
      <c r="I6288" s="2002">
        <v>16.010000000000002</v>
      </c>
    </row>
    <row r="6289" spans="2:9" s="2078" customFormat="1">
      <c r="B6289" s="1733">
        <v>88325</v>
      </c>
      <c r="C6289" s="2004" t="s">
        <v>657</v>
      </c>
      <c r="D6289" s="2003" t="s">
        <v>81</v>
      </c>
      <c r="E6289" s="2005">
        <f t="shared" si="196"/>
        <v>18.850000000000001</v>
      </c>
      <c r="F6289" s="2078">
        <f t="shared" si="197"/>
        <v>88325</v>
      </c>
      <c r="H6289" s="2005">
        <v>16.91</v>
      </c>
      <c r="I6289" s="2005">
        <v>18.850000000000001</v>
      </c>
    </row>
    <row r="6290" spans="2:9" s="2078" customFormat="1">
      <c r="B6290" s="1734">
        <v>88326</v>
      </c>
      <c r="C6290" s="1994" t="s">
        <v>658</v>
      </c>
      <c r="D6290" s="1993" t="s">
        <v>81</v>
      </c>
      <c r="E6290" s="2002">
        <f t="shared" si="196"/>
        <v>17.22</v>
      </c>
      <c r="F6290" s="2078">
        <f t="shared" si="197"/>
        <v>88326</v>
      </c>
      <c r="H6290" s="2002">
        <v>15.3</v>
      </c>
      <c r="I6290" s="2002">
        <v>17.22</v>
      </c>
    </row>
    <row r="6291" spans="2:9" s="2078" customFormat="1">
      <c r="B6291" s="1733">
        <v>88377</v>
      </c>
      <c r="C6291" s="2004" t="s">
        <v>5482</v>
      </c>
      <c r="D6291" s="2003" t="s">
        <v>81</v>
      </c>
      <c r="E6291" s="2005">
        <f t="shared" si="196"/>
        <v>14.71</v>
      </c>
      <c r="F6291" s="2078">
        <f t="shared" si="197"/>
        <v>88377</v>
      </c>
      <c r="H6291" s="2005">
        <v>13.27</v>
      </c>
      <c r="I6291" s="2005">
        <v>14.71</v>
      </c>
    </row>
    <row r="6292" spans="2:9" s="2078" customFormat="1">
      <c r="B6292" s="1734">
        <v>88441</v>
      </c>
      <c r="C6292" s="1994" t="s">
        <v>659</v>
      </c>
      <c r="D6292" s="1993" t="s">
        <v>81</v>
      </c>
      <c r="E6292" s="2002">
        <f t="shared" si="196"/>
        <v>18.89</v>
      </c>
      <c r="F6292" s="2078">
        <f t="shared" si="197"/>
        <v>88441</v>
      </c>
      <c r="H6292" s="2002">
        <v>16.96</v>
      </c>
      <c r="I6292" s="2002">
        <v>18.89</v>
      </c>
    </row>
    <row r="6293" spans="2:9" s="2078" customFormat="1">
      <c r="B6293" s="1733">
        <v>88597</v>
      </c>
      <c r="C6293" s="2004" t="s">
        <v>660</v>
      </c>
      <c r="D6293" s="2003" t="s">
        <v>81</v>
      </c>
      <c r="E6293" s="2005">
        <f t="shared" si="196"/>
        <v>26.07</v>
      </c>
      <c r="F6293" s="2078">
        <f t="shared" si="197"/>
        <v>88597</v>
      </c>
      <c r="H6293" s="2005">
        <v>22.94</v>
      </c>
      <c r="I6293" s="2005">
        <v>26.07</v>
      </c>
    </row>
    <row r="6294" spans="2:9" s="2078" customFormat="1">
      <c r="B6294" s="1734">
        <v>90766</v>
      </c>
      <c r="C6294" s="1994" t="s">
        <v>661</v>
      </c>
      <c r="D6294" s="1993" t="s">
        <v>81</v>
      </c>
      <c r="E6294" s="2002">
        <f t="shared" si="196"/>
        <v>17.93</v>
      </c>
      <c r="F6294" s="2078">
        <f t="shared" si="197"/>
        <v>90766</v>
      </c>
      <c r="H6294" s="2002">
        <v>15.92</v>
      </c>
      <c r="I6294" s="2002">
        <v>17.93</v>
      </c>
    </row>
    <row r="6295" spans="2:9" s="2078" customFormat="1">
      <c r="B6295" s="1733">
        <v>90767</v>
      </c>
      <c r="C6295" s="2004" t="s">
        <v>662</v>
      </c>
      <c r="D6295" s="2003" t="s">
        <v>81</v>
      </c>
      <c r="E6295" s="2005">
        <f t="shared" si="196"/>
        <v>17.54</v>
      </c>
      <c r="F6295" s="2078">
        <f t="shared" si="197"/>
        <v>90767</v>
      </c>
      <c r="H6295" s="2005">
        <v>15.58</v>
      </c>
      <c r="I6295" s="2005">
        <v>17.54</v>
      </c>
    </row>
    <row r="6296" spans="2:9" s="2078" customFormat="1">
      <c r="B6296" s="1734">
        <v>90768</v>
      </c>
      <c r="C6296" s="1994" t="s">
        <v>663</v>
      </c>
      <c r="D6296" s="1993" t="s">
        <v>81</v>
      </c>
      <c r="E6296" s="2002">
        <f t="shared" si="196"/>
        <v>68.62</v>
      </c>
      <c r="F6296" s="2078">
        <f t="shared" si="197"/>
        <v>90768</v>
      </c>
      <c r="H6296" s="2002">
        <v>59.33</v>
      </c>
      <c r="I6296" s="2002">
        <v>68.62</v>
      </c>
    </row>
    <row r="6297" spans="2:9" s="2078" customFormat="1">
      <c r="B6297" s="1733">
        <v>90769</v>
      </c>
      <c r="C6297" s="2004" t="s">
        <v>664</v>
      </c>
      <c r="D6297" s="2003" t="s">
        <v>81</v>
      </c>
      <c r="E6297" s="2005">
        <f t="shared" si="196"/>
        <v>97.29</v>
      </c>
      <c r="F6297" s="2078">
        <f t="shared" si="197"/>
        <v>90769</v>
      </c>
      <c r="H6297" s="2005">
        <v>84.09</v>
      </c>
      <c r="I6297" s="2005">
        <v>97.29</v>
      </c>
    </row>
    <row r="6298" spans="2:9" s="2078" customFormat="1">
      <c r="B6298" s="1734">
        <v>90770</v>
      </c>
      <c r="C6298" s="1994" t="s">
        <v>665</v>
      </c>
      <c r="D6298" s="1993" t="s">
        <v>81</v>
      </c>
      <c r="E6298" s="2002">
        <f t="shared" si="196"/>
        <v>128.49</v>
      </c>
      <c r="F6298" s="2078">
        <f t="shared" si="197"/>
        <v>90770</v>
      </c>
      <c r="H6298" s="2002">
        <v>111.05</v>
      </c>
      <c r="I6298" s="2002">
        <v>128.49</v>
      </c>
    </row>
    <row r="6299" spans="2:9" s="2078" customFormat="1">
      <c r="B6299" s="1733">
        <v>90771</v>
      </c>
      <c r="C6299" s="2004" t="s">
        <v>666</v>
      </c>
      <c r="D6299" s="2003" t="s">
        <v>81</v>
      </c>
      <c r="E6299" s="2005">
        <f t="shared" si="196"/>
        <v>21.46</v>
      </c>
      <c r="F6299" s="2078">
        <f t="shared" si="197"/>
        <v>90771</v>
      </c>
      <c r="H6299" s="2005">
        <v>18.96</v>
      </c>
      <c r="I6299" s="2005">
        <v>21.46</v>
      </c>
    </row>
    <row r="6300" spans="2:9" s="2078" customFormat="1">
      <c r="B6300" s="1734">
        <v>90772</v>
      </c>
      <c r="C6300" s="1994" t="s">
        <v>667</v>
      </c>
      <c r="D6300" s="1993" t="s">
        <v>81</v>
      </c>
      <c r="E6300" s="2002">
        <f t="shared" si="196"/>
        <v>15</v>
      </c>
      <c r="F6300" s="2078">
        <f t="shared" si="197"/>
        <v>90772</v>
      </c>
      <c r="H6300" s="2002">
        <v>13.39</v>
      </c>
      <c r="I6300" s="2002">
        <v>15</v>
      </c>
    </row>
    <row r="6301" spans="2:9" s="2078" customFormat="1">
      <c r="B6301" s="1733">
        <v>90773</v>
      </c>
      <c r="C6301" s="2004" t="s">
        <v>668</v>
      </c>
      <c r="D6301" s="2003" t="s">
        <v>81</v>
      </c>
      <c r="E6301" s="2005">
        <f t="shared" si="196"/>
        <v>20.43</v>
      </c>
      <c r="F6301" s="2078">
        <f t="shared" si="197"/>
        <v>90773</v>
      </c>
      <c r="H6301" s="2005">
        <v>18.07</v>
      </c>
      <c r="I6301" s="2005">
        <v>20.43</v>
      </c>
    </row>
    <row r="6302" spans="2:9" s="2078" customFormat="1">
      <c r="B6302" s="1734">
        <v>90775</v>
      </c>
      <c r="C6302" s="1994" t="s">
        <v>669</v>
      </c>
      <c r="D6302" s="1993" t="s">
        <v>81</v>
      </c>
      <c r="E6302" s="2002">
        <f t="shared" si="196"/>
        <v>18.71</v>
      </c>
      <c r="F6302" s="2078">
        <f t="shared" si="197"/>
        <v>90775</v>
      </c>
      <c r="H6302" s="2002">
        <v>16.21</v>
      </c>
      <c r="I6302" s="2002">
        <v>18.71</v>
      </c>
    </row>
    <row r="6303" spans="2:9" s="2078" customFormat="1">
      <c r="B6303" s="1733">
        <v>90776</v>
      </c>
      <c r="C6303" s="2004" t="s">
        <v>670</v>
      </c>
      <c r="D6303" s="2003" t="s">
        <v>81</v>
      </c>
      <c r="E6303" s="2005">
        <f t="shared" si="196"/>
        <v>23.19</v>
      </c>
      <c r="F6303" s="2078">
        <f t="shared" si="197"/>
        <v>90776</v>
      </c>
      <c r="H6303" s="2005">
        <v>20.47</v>
      </c>
      <c r="I6303" s="2005">
        <v>23.19</v>
      </c>
    </row>
    <row r="6304" spans="2:9" s="2078" customFormat="1">
      <c r="B6304" s="1734">
        <v>90777</v>
      </c>
      <c r="C6304" s="1994" t="s">
        <v>671</v>
      </c>
      <c r="D6304" s="1993" t="s">
        <v>81</v>
      </c>
      <c r="E6304" s="2002">
        <f t="shared" si="196"/>
        <v>93.43</v>
      </c>
      <c r="F6304" s="2078">
        <f t="shared" si="197"/>
        <v>90777</v>
      </c>
      <c r="H6304" s="2002">
        <v>80.77</v>
      </c>
      <c r="I6304" s="2002">
        <v>93.43</v>
      </c>
    </row>
    <row r="6305" spans="2:9" s="2078" customFormat="1">
      <c r="B6305" s="1733">
        <v>90778</v>
      </c>
      <c r="C6305" s="2004" t="s">
        <v>672</v>
      </c>
      <c r="D6305" s="2003" t="s">
        <v>81</v>
      </c>
      <c r="E6305" s="2005">
        <f t="shared" si="196"/>
        <v>106.28</v>
      </c>
      <c r="F6305" s="2078">
        <f t="shared" si="197"/>
        <v>90778</v>
      </c>
      <c r="H6305" s="2005">
        <v>91.86</v>
      </c>
      <c r="I6305" s="2005">
        <v>106.28</v>
      </c>
    </row>
    <row r="6306" spans="2:9" s="2078" customFormat="1">
      <c r="B6306" s="1734">
        <v>90779</v>
      </c>
      <c r="C6306" s="1994" t="s">
        <v>673</v>
      </c>
      <c r="D6306" s="1993" t="s">
        <v>81</v>
      </c>
      <c r="E6306" s="2002">
        <f t="shared" si="196"/>
        <v>145.12</v>
      </c>
      <c r="F6306" s="2078">
        <f t="shared" si="197"/>
        <v>90779</v>
      </c>
      <c r="H6306" s="2002">
        <v>125.41</v>
      </c>
      <c r="I6306" s="2002">
        <v>145.12</v>
      </c>
    </row>
    <row r="6307" spans="2:9" s="2078" customFormat="1">
      <c r="B6307" s="1733">
        <v>90780</v>
      </c>
      <c r="C6307" s="2004" t="s">
        <v>674</v>
      </c>
      <c r="D6307" s="2003" t="s">
        <v>81</v>
      </c>
      <c r="E6307" s="2005">
        <f t="shared" si="196"/>
        <v>30.78</v>
      </c>
      <c r="F6307" s="2078">
        <f t="shared" si="197"/>
        <v>90780</v>
      </c>
      <c r="H6307" s="2005">
        <v>26.65</v>
      </c>
      <c r="I6307" s="2005">
        <v>30.78</v>
      </c>
    </row>
    <row r="6308" spans="2:9" s="2078" customFormat="1">
      <c r="B6308" s="1734">
        <v>90781</v>
      </c>
      <c r="C6308" s="1994" t="s">
        <v>675</v>
      </c>
      <c r="D6308" s="1993" t="s">
        <v>81</v>
      </c>
      <c r="E6308" s="2002">
        <f t="shared" si="196"/>
        <v>17.96</v>
      </c>
      <c r="F6308" s="2078">
        <f t="shared" si="197"/>
        <v>90781</v>
      </c>
      <c r="H6308" s="2002">
        <v>15.95</v>
      </c>
      <c r="I6308" s="2002">
        <v>17.96</v>
      </c>
    </row>
    <row r="6309" spans="2:9" s="2078" customFormat="1">
      <c r="B6309" s="1733">
        <v>91677</v>
      </c>
      <c r="C6309" s="2004" t="s">
        <v>676</v>
      </c>
      <c r="D6309" s="2003" t="s">
        <v>81</v>
      </c>
      <c r="E6309" s="2005">
        <f t="shared" si="196"/>
        <v>90.49</v>
      </c>
      <c r="F6309" s="2078">
        <f t="shared" si="197"/>
        <v>91677</v>
      </c>
      <c r="H6309" s="2005">
        <v>78.22</v>
      </c>
      <c r="I6309" s="2005">
        <v>90.49</v>
      </c>
    </row>
    <row r="6310" spans="2:9" s="2078" customFormat="1">
      <c r="B6310" s="1734">
        <v>91678</v>
      </c>
      <c r="C6310" s="1994" t="s">
        <v>677</v>
      </c>
      <c r="D6310" s="1993" t="s">
        <v>81</v>
      </c>
      <c r="E6310" s="2002">
        <f t="shared" si="196"/>
        <v>87.23</v>
      </c>
      <c r="F6310" s="2078">
        <f t="shared" si="197"/>
        <v>91678</v>
      </c>
      <c r="H6310" s="2002">
        <v>75.41</v>
      </c>
      <c r="I6310" s="2002">
        <v>87.23</v>
      </c>
    </row>
    <row r="6311" spans="2:9" s="2078" customFormat="1">
      <c r="B6311" s="1733">
        <v>93556</v>
      </c>
      <c r="C6311" s="2004" t="s">
        <v>1313</v>
      </c>
      <c r="D6311" s="2003" t="s">
        <v>77</v>
      </c>
      <c r="E6311" s="2005">
        <f t="shared" si="196"/>
        <v>102.93</v>
      </c>
      <c r="F6311" s="2078">
        <f t="shared" si="197"/>
        <v>93556</v>
      </c>
      <c r="H6311" s="2005">
        <v>102.93</v>
      </c>
      <c r="I6311" s="2005">
        <v>102.93</v>
      </c>
    </row>
    <row r="6312" spans="2:9" s="2078" customFormat="1">
      <c r="B6312" s="1734">
        <v>93557</v>
      </c>
      <c r="C6312" s="1994" t="s">
        <v>1314</v>
      </c>
      <c r="D6312" s="1993" t="s">
        <v>77</v>
      </c>
      <c r="E6312" s="2002">
        <f t="shared" si="196"/>
        <v>197.82</v>
      </c>
      <c r="F6312" s="2078">
        <f t="shared" si="197"/>
        <v>93557</v>
      </c>
      <c r="H6312" s="2002">
        <v>197.82</v>
      </c>
      <c r="I6312" s="2002">
        <v>197.82</v>
      </c>
    </row>
    <row r="6313" spans="2:9" s="2078" customFormat="1">
      <c r="B6313" s="1733">
        <v>93558</v>
      </c>
      <c r="C6313" s="2004" t="s">
        <v>1315</v>
      </c>
      <c r="D6313" s="2003" t="s">
        <v>77</v>
      </c>
      <c r="E6313" s="2005">
        <f t="shared" si="196"/>
        <v>3191.49</v>
      </c>
      <c r="F6313" s="2078">
        <f t="shared" si="197"/>
        <v>93558</v>
      </c>
      <c r="H6313" s="2005">
        <v>2836.02</v>
      </c>
      <c r="I6313" s="2005">
        <v>3191.49</v>
      </c>
    </row>
    <row r="6314" spans="2:9" s="2078" customFormat="1">
      <c r="B6314" s="1734">
        <v>93559</v>
      </c>
      <c r="C6314" s="1994" t="s">
        <v>660</v>
      </c>
      <c r="D6314" s="1993" t="s">
        <v>77</v>
      </c>
      <c r="E6314" s="2002">
        <f t="shared" si="196"/>
        <v>3770.62</v>
      </c>
      <c r="F6314" s="2078">
        <f t="shared" si="197"/>
        <v>93559</v>
      </c>
      <c r="H6314" s="2002">
        <v>3335.94</v>
      </c>
      <c r="I6314" s="2002">
        <v>3770.62</v>
      </c>
    </row>
    <row r="6315" spans="2:9" s="2078" customFormat="1">
      <c r="B6315" s="1733">
        <v>93560</v>
      </c>
      <c r="C6315" s="2004" t="s">
        <v>668</v>
      </c>
      <c r="D6315" s="2003" t="s">
        <v>77</v>
      </c>
      <c r="E6315" s="2005">
        <f t="shared" si="196"/>
        <v>2989.76</v>
      </c>
      <c r="F6315" s="2078">
        <f t="shared" si="197"/>
        <v>93560</v>
      </c>
      <c r="H6315" s="2005">
        <v>2661.88</v>
      </c>
      <c r="I6315" s="2005">
        <v>2989.76</v>
      </c>
    </row>
    <row r="6316" spans="2:9" s="2078" customFormat="1">
      <c r="B6316" s="1734">
        <v>93561</v>
      </c>
      <c r="C6316" s="1994" t="s">
        <v>669</v>
      </c>
      <c r="D6316" s="1993" t="s">
        <v>77</v>
      </c>
      <c r="E6316" s="2002">
        <f t="shared" si="196"/>
        <v>3019.44</v>
      </c>
      <c r="F6316" s="2078">
        <f t="shared" si="197"/>
        <v>93561</v>
      </c>
      <c r="H6316" s="2002">
        <v>2671.98</v>
      </c>
      <c r="I6316" s="2002">
        <v>3019.44</v>
      </c>
    </row>
    <row r="6317" spans="2:9" s="2078" customFormat="1">
      <c r="B6317" s="1733">
        <v>93562</v>
      </c>
      <c r="C6317" s="2004" t="s">
        <v>666</v>
      </c>
      <c r="D6317" s="2003" t="s">
        <v>77</v>
      </c>
      <c r="E6317" s="2005">
        <f t="shared" si="196"/>
        <v>3132.17</v>
      </c>
      <c r="F6317" s="2078">
        <f t="shared" si="197"/>
        <v>93562</v>
      </c>
      <c r="H6317" s="2005">
        <v>2784.82</v>
      </c>
      <c r="I6317" s="2005">
        <v>3132.17</v>
      </c>
    </row>
    <row r="6318" spans="2:9" s="2078" customFormat="1">
      <c r="B6318" s="1734">
        <v>93563</v>
      </c>
      <c r="C6318" s="1994" t="s">
        <v>661</v>
      </c>
      <c r="D6318" s="1993" t="s">
        <v>77</v>
      </c>
      <c r="E6318" s="2002">
        <f t="shared" si="196"/>
        <v>3201.38</v>
      </c>
      <c r="F6318" s="2078">
        <f t="shared" si="197"/>
        <v>93563</v>
      </c>
      <c r="H6318" s="2002">
        <v>2845.91</v>
      </c>
      <c r="I6318" s="2002">
        <v>3201.38</v>
      </c>
    </row>
    <row r="6319" spans="2:9" s="2078" customFormat="1">
      <c r="B6319" s="1733">
        <v>93564</v>
      </c>
      <c r="C6319" s="2004" t="s">
        <v>662</v>
      </c>
      <c r="D6319" s="2003" t="s">
        <v>77</v>
      </c>
      <c r="E6319" s="2005">
        <f t="shared" si="196"/>
        <v>3127.72</v>
      </c>
      <c r="F6319" s="2078">
        <f t="shared" si="197"/>
        <v>93564</v>
      </c>
      <c r="H6319" s="2005">
        <v>2782.32</v>
      </c>
      <c r="I6319" s="2005">
        <v>3127.72</v>
      </c>
    </row>
    <row r="6320" spans="2:9" s="2078" customFormat="1">
      <c r="B6320" s="1734">
        <v>93565</v>
      </c>
      <c r="C6320" s="1994" t="s">
        <v>671</v>
      </c>
      <c r="D6320" s="1993" t="s">
        <v>77</v>
      </c>
      <c r="E6320" s="2002">
        <f t="shared" si="196"/>
        <v>16442.97</v>
      </c>
      <c r="F6320" s="2078">
        <f t="shared" si="197"/>
        <v>93565</v>
      </c>
      <c r="H6320" s="2002">
        <v>14205.33</v>
      </c>
      <c r="I6320" s="2002">
        <v>16442.97</v>
      </c>
    </row>
    <row r="6321" spans="2:9" s="2078" customFormat="1">
      <c r="B6321" s="1733">
        <v>93566</v>
      </c>
      <c r="C6321" s="2004" t="s">
        <v>667</v>
      </c>
      <c r="D6321" s="2003" t="s">
        <v>77</v>
      </c>
      <c r="E6321" s="2005">
        <f t="shared" si="196"/>
        <v>2687.98</v>
      </c>
      <c r="F6321" s="2078">
        <f t="shared" si="197"/>
        <v>93566</v>
      </c>
      <c r="H6321" s="2005">
        <v>2401.37</v>
      </c>
      <c r="I6321" s="2005">
        <v>2687.98</v>
      </c>
    </row>
    <row r="6322" spans="2:9" s="2078" customFormat="1">
      <c r="B6322" s="1734">
        <v>93567</v>
      </c>
      <c r="C6322" s="1994" t="s">
        <v>672</v>
      </c>
      <c r="D6322" s="1993" t="s">
        <v>77</v>
      </c>
      <c r="E6322" s="2002">
        <f t="shared" si="196"/>
        <v>18704</v>
      </c>
      <c r="F6322" s="2078">
        <f t="shared" si="197"/>
        <v>93567</v>
      </c>
      <c r="H6322" s="2002">
        <v>16157.1</v>
      </c>
      <c r="I6322" s="2002">
        <v>18704</v>
      </c>
    </row>
    <row r="6323" spans="2:9" s="2078" customFormat="1">
      <c r="B6323" s="1733">
        <v>93568</v>
      </c>
      <c r="C6323" s="2004" t="s">
        <v>673</v>
      </c>
      <c r="D6323" s="2003" t="s">
        <v>77</v>
      </c>
      <c r="E6323" s="2005">
        <f t="shared" si="196"/>
        <v>25537.39</v>
      </c>
      <c r="F6323" s="2078">
        <f t="shared" si="197"/>
        <v>93568</v>
      </c>
      <c r="H6323" s="2005">
        <v>22055.84</v>
      </c>
      <c r="I6323" s="2005">
        <v>25537.39</v>
      </c>
    </row>
    <row r="6324" spans="2:9" s="2078" customFormat="1">
      <c r="B6324" s="1734">
        <v>93569</v>
      </c>
      <c r="C6324" s="1994" t="s">
        <v>1316</v>
      </c>
      <c r="D6324" s="1993" t="s">
        <v>77</v>
      </c>
      <c r="E6324" s="2002">
        <f t="shared" si="196"/>
        <v>12094.14</v>
      </c>
      <c r="F6324" s="2078">
        <f t="shared" si="197"/>
        <v>93569</v>
      </c>
      <c r="H6324" s="2002">
        <v>10451.31</v>
      </c>
      <c r="I6324" s="2002">
        <v>12094.14</v>
      </c>
    </row>
    <row r="6325" spans="2:9" s="2078" customFormat="1">
      <c r="B6325" s="1733">
        <v>93570</v>
      </c>
      <c r="C6325" s="2004" t="s">
        <v>1317</v>
      </c>
      <c r="D6325" s="2003" t="s">
        <v>77</v>
      </c>
      <c r="E6325" s="2005">
        <f t="shared" si="196"/>
        <v>17143.810000000001</v>
      </c>
      <c r="F6325" s="2078">
        <f t="shared" si="197"/>
        <v>93570</v>
      </c>
      <c r="H6325" s="2005">
        <v>14810.31</v>
      </c>
      <c r="I6325" s="2005">
        <v>17143.810000000001</v>
      </c>
    </row>
    <row r="6326" spans="2:9" s="2078" customFormat="1">
      <c r="B6326" s="1734">
        <v>93571</v>
      </c>
      <c r="C6326" s="1994" t="s">
        <v>1318</v>
      </c>
      <c r="D6326" s="1993" t="s">
        <v>77</v>
      </c>
      <c r="E6326" s="2002">
        <f t="shared" si="196"/>
        <v>22638.91</v>
      </c>
      <c r="F6326" s="2078">
        <f t="shared" si="197"/>
        <v>93571</v>
      </c>
      <c r="H6326" s="2002">
        <v>19553.8</v>
      </c>
      <c r="I6326" s="2002">
        <v>22638.91</v>
      </c>
    </row>
    <row r="6327" spans="2:9" s="2078" customFormat="1">
      <c r="B6327" s="1733">
        <v>93572</v>
      </c>
      <c r="C6327" s="2004" t="s">
        <v>1319</v>
      </c>
      <c r="D6327" s="2003" t="s">
        <v>77</v>
      </c>
      <c r="E6327" s="2005">
        <f t="shared" si="196"/>
        <v>4117.51</v>
      </c>
      <c r="F6327" s="2078">
        <f t="shared" si="197"/>
        <v>93572</v>
      </c>
      <c r="H6327" s="2005">
        <v>3636.73</v>
      </c>
      <c r="I6327" s="2005">
        <v>4117.51</v>
      </c>
    </row>
    <row r="6328" spans="2:9" s="2078" customFormat="1">
      <c r="B6328" s="1734">
        <v>94295</v>
      </c>
      <c r="C6328" s="1994" t="s">
        <v>674</v>
      </c>
      <c r="D6328" s="1993" t="s">
        <v>77</v>
      </c>
      <c r="E6328" s="2002">
        <f t="shared" si="196"/>
        <v>5418.03</v>
      </c>
      <c r="F6328" s="2078">
        <f t="shared" si="197"/>
        <v>94295</v>
      </c>
      <c r="H6328" s="2002">
        <v>4688.34</v>
      </c>
      <c r="I6328" s="2002">
        <v>5418.03</v>
      </c>
    </row>
    <row r="6329" spans="2:9" s="2078" customFormat="1">
      <c r="B6329" s="1733">
        <v>94296</v>
      </c>
      <c r="C6329" s="2004" t="s">
        <v>675</v>
      </c>
      <c r="D6329" s="2003" t="s">
        <v>77</v>
      </c>
      <c r="E6329" s="2005">
        <f t="shared" si="196"/>
        <v>3332.36</v>
      </c>
      <c r="F6329" s="2078">
        <f t="shared" si="197"/>
        <v>94296</v>
      </c>
      <c r="H6329" s="2005">
        <v>2958.97</v>
      </c>
      <c r="I6329" s="2005">
        <v>3332.36</v>
      </c>
    </row>
    <row r="6330" spans="2:9" s="2078" customFormat="1">
      <c r="B6330" s="1734">
        <v>95308</v>
      </c>
      <c r="C6330" s="1994" t="s">
        <v>5483</v>
      </c>
      <c r="D6330" s="1993" t="s">
        <v>81</v>
      </c>
      <c r="E6330" s="2002">
        <f t="shared" si="196"/>
        <v>0.09</v>
      </c>
      <c r="F6330" s="2078">
        <f t="shared" si="197"/>
        <v>95308</v>
      </c>
      <c r="H6330" s="2002">
        <v>0.08</v>
      </c>
      <c r="I6330" s="2002">
        <v>0.09</v>
      </c>
    </row>
    <row r="6331" spans="2:9" s="2078" customFormat="1">
      <c r="B6331" s="1733">
        <v>95309</v>
      </c>
      <c r="C6331" s="2004" t="s">
        <v>5484</v>
      </c>
      <c r="D6331" s="2003" t="s">
        <v>81</v>
      </c>
      <c r="E6331" s="2005">
        <f t="shared" si="196"/>
        <v>0.13</v>
      </c>
      <c r="F6331" s="2078">
        <f t="shared" si="197"/>
        <v>95309</v>
      </c>
      <c r="H6331" s="2005">
        <v>0.11</v>
      </c>
      <c r="I6331" s="2005">
        <v>0.13</v>
      </c>
    </row>
    <row r="6332" spans="2:9" s="2078" customFormat="1">
      <c r="B6332" s="1734">
        <v>95310</v>
      </c>
      <c r="C6332" s="1994" t="s">
        <v>5485</v>
      </c>
      <c r="D6332" s="1993" t="s">
        <v>81</v>
      </c>
      <c r="E6332" s="2002">
        <f t="shared" si="196"/>
        <v>7.0000000000000007E-2</v>
      </c>
      <c r="F6332" s="2078">
        <f t="shared" si="197"/>
        <v>95310</v>
      </c>
      <c r="H6332" s="2002">
        <v>0.06</v>
      </c>
      <c r="I6332" s="2002">
        <v>7.0000000000000007E-2</v>
      </c>
    </row>
    <row r="6333" spans="2:9" s="2078" customFormat="1">
      <c r="B6333" s="1733">
        <v>95311</v>
      </c>
      <c r="C6333" s="2004" t="s">
        <v>5486</v>
      </c>
      <c r="D6333" s="2003" t="s">
        <v>81</v>
      </c>
      <c r="E6333" s="2005">
        <f t="shared" si="196"/>
        <v>0.09</v>
      </c>
      <c r="F6333" s="2078">
        <f t="shared" si="197"/>
        <v>95311</v>
      </c>
      <c r="H6333" s="2005">
        <v>0.08</v>
      </c>
      <c r="I6333" s="2005">
        <v>0.09</v>
      </c>
    </row>
    <row r="6334" spans="2:9" s="2078" customFormat="1">
      <c r="B6334" s="1734">
        <v>95312</v>
      </c>
      <c r="C6334" s="1994" t="s">
        <v>5487</v>
      </c>
      <c r="D6334" s="1993" t="s">
        <v>81</v>
      </c>
      <c r="E6334" s="2002">
        <f t="shared" si="196"/>
        <v>0.12</v>
      </c>
      <c r="F6334" s="2078">
        <f t="shared" si="197"/>
        <v>95312</v>
      </c>
      <c r="H6334" s="2002">
        <v>0.11</v>
      </c>
      <c r="I6334" s="2002">
        <v>0.12</v>
      </c>
    </row>
    <row r="6335" spans="2:9" s="2078" customFormat="1">
      <c r="B6335" s="1733">
        <v>95313</v>
      </c>
      <c r="C6335" s="2004" t="s">
        <v>5488</v>
      </c>
      <c r="D6335" s="2003" t="s">
        <v>81</v>
      </c>
      <c r="E6335" s="2005">
        <f t="shared" si="196"/>
        <v>0.13</v>
      </c>
      <c r="F6335" s="2078">
        <f t="shared" si="197"/>
        <v>95313</v>
      </c>
      <c r="H6335" s="2005">
        <v>0.11</v>
      </c>
      <c r="I6335" s="2005">
        <v>0.13</v>
      </c>
    </row>
    <row r="6336" spans="2:9" s="2078" customFormat="1">
      <c r="B6336" s="1734">
        <v>95314</v>
      </c>
      <c r="C6336" s="1994" t="s">
        <v>1655</v>
      </c>
      <c r="D6336" s="1993" t="s">
        <v>81</v>
      </c>
      <c r="E6336" s="2002">
        <f t="shared" si="196"/>
        <v>0.13</v>
      </c>
      <c r="F6336" s="2078">
        <f t="shared" si="197"/>
        <v>95314</v>
      </c>
      <c r="H6336" s="2002">
        <v>0.11</v>
      </c>
      <c r="I6336" s="2002">
        <v>0.13</v>
      </c>
    </row>
    <row r="6337" spans="2:9" s="2078" customFormat="1">
      <c r="B6337" s="1733">
        <v>95315</v>
      </c>
      <c r="C6337" s="2004" t="s">
        <v>5489</v>
      </c>
      <c r="D6337" s="2003" t="s">
        <v>81</v>
      </c>
      <c r="E6337" s="2005">
        <f t="shared" si="196"/>
        <v>0.15</v>
      </c>
      <c r="F6337" s="2078">
        <f t="shared" si="197"/>
        <v>95315</v>
      </c>
      <c r="H6337" s="2005">
        <v>0.13</v>
      </c>
      <c r="I6337" s="2005">
        <v>0.15</v>
      </c>
    </row>
    <row r="6338" spans="2:9" s="2078" customFormat="1">
      <c r="B6338" s="1734">
        <v>95316</v>
      </c>
      <c r="C6338" s="1994" t="s">
        <v>5490</v>
      </c>
      <c r="D6338" s="1993" t="s">
        <v>81</v>
      </c>
      <c r="E6338" s="2002">
        <f t="shared" si="196"/>
        <v>0.32</v>
      </c>
      <c r="F6338" s="2078">
        <f t="shared" si="197"/>
        <v>95316</v>
      </c>
      <c r="H6338" s="2002">
        <v>0.27</v>
      </c>
      <c r="I6338" s="2002">
        <v>0.32</v>
      </c>
    </row>
    <row r="6339" spans="2:9" s="2078" customFormat="1">
      <c r="B6339" s="1733">
        <v>95317</v>
      </c>
      <c r="C6339" s="2004" t="s">
        <v>5491</v>
      </c>
      <c r="D6339" s="2003" t="s">
        <v>81</v>
      </c>
      <c r="E6339" s="2005">
        <f t="shared" ref="E6339:E6399" si="198">IF($K$2=$H$1,H6339,I6339)</f>
        <v>0.15</v>
      </c>
      <c r="F6339" s="2078">
        <f t="shared" ref="F6339:F6402" si="199">IF(LEN($B6339)=7,CONCATENATE(MID($B6339,1,6),"00",RIGHT($B6339,1)),IF(LEN($B6339)=8,CONCATENATE(MID($B6339,1,6),"0",RIGHT($B6339,2)),$B6339))</f>
        <v>95317</v>
      </c>
      <c r="H6339" s="2005">
        <v>0.13</v>
      </c>
      <c r="I6339" s="2005">
        <v>0.15</v>
      </c>
    </row>
    <row r="6340" spans="2:9" s="2078" customFormat="1">
      <c r="B6340" s="1734">
        <v>95318</v>
      </c>
      <c r="C6340" s="1994" t="s">
        <v>5492</v>
      </c>
      <c r="D6340" s="1993" t="s">
        <v>81</v>
      </c>
      <c r="E6340" s="2002">
        <f t="shared" si="198"/>
        <v>0.13</v>
      </c>
      <c r="F6340" s="2078">
        <f t="shared" si="199"/>
        <v>95318</v>
      </c>
      <c r="H6340" s="2002">
        <v>0.11</v>
      </c>
      <c r="I6340" s="2002">
        <v>0.13</v>
      </c>
    </row>
    <row r="6341" spans="2:9" s="2078" customFormat="1">
      <c r="B6341" s="1733">
        <v>95319</v>
      </c>
      <c r="C6341" s="2004" t="s">
        <v>5493</v>
      </c>
      <c r="D6341" s="2003" t="s">
        <v>81</v>
      </c>
      <c r="E6341" s="2005">
        <f t="shared" si="198"/>
        <v>0.08</v>
      </c>
      <c r="F6341" s="2078">
        <f t="shared" si="199"/>
        <v>95319</v>
      </c>
      <c r="H6341" s="2005">
        <v>7.0000000000000007E-2</v>
      </c>
      <c r="I6341" s="2005">
        <v>0.08</v>
      </c>
    </row>
    <row r="6342" spans="2:9" s="2078" customFormat="1">
      <c r="B6342" s="1734">
        <v>95320</v>
      </c>
      <c r="C6342" s="1994" t="s">
        <v>5494</v>
      </c>
      <c r="D6342" s="1993" t="s">
        <v>81</v>
      </c>
      <c r="E6342" s="2002">
        <f t="shared" si="198"/>
        <v>0.1</v>
      </c>
      <c r="F6342" s="2078">
        <f t="shared" si="199"/>
        <v>95320</v>
      </c>
      <c r="H6342" s="2002">
        <v>0.08</v>
      </c>
      <c r="I6342" s="2002">
        <v>0.1</v>
      </c>
    </row>
    <row r="6343" spans="2:9" s="2078" customFormat="1">
      <c r="B6343" s="1733">
        <v>95321</v>
      </c>
      <c r="C6343" s="2004" t="s">
        <v>5495</v>
      </c>
      <c r="D6343" s="2003" t="s">
        <v>81</v>
      </c>
      <c r="E6343" s="2005">
        <f t="shared" si="198"/>
        <v>0.1</v>
      </c>
      <c r="F6343" s="2078">
        <f t="shared" si="199"/>
        <v>95321</v>
      </c>
      <c r="H6343" s="2005">
        <v>0.09</v>
      </c>
      <c r="I6343" s="2005">
        <v>0.1</v>
      </c>
    </row>
    <row r="6344" spans="2:9" s="2078" customFormat="1">
      <c r="B6344" s="1734">
        <v>95322</v>
      </c>
      <c r="C6344" s="1994" t="s">
        <v>5496</v>
      </c>
      <c r="D6344" s="1993" t="s">
        <v>81</v>
      </c>
      <c r="E6344" s="2002">
        <f t="shared" si="198"/>
        <v>0.04</v>
      </c>
      <c r="F6344" s="2078">
        <f t="shared" si="199"/>
        <v>95322</v>
      </c>
      <c r="H6344" s="2002">
        <v>0.03</v>
      </c>
      <c r="I6344" s="2002">
        <v>0.04</v>
      </c>
    </row>
    <row r="6345" spans="2:9" s="2078" customFormat="1">
      <c r="B6345" s="1733">
        <v>95323</v>
      </c>
      <c r="C6345" s="2004" t="s">
        <v>5497</v>
      </c>
      <c r="D6345" s="2003" t="s">
        <v>81</v>
      </c>
      <c r="E6345" s="2005">
        <f t="shared" si="198"/>
        <v>0.15</v>
      </c>
      <c r="F6345" s="2078">
        <f t="shared" si="199"/>
        <v>95323</v>
      </c>
      <c r="H6345" s="2005">
        <v>0.13</v>
      </c>
      <c r="I6345" s="2005">
        <v>0.15</v>
      </c>
    </row>
    <row r="6346" spans="2:9" s="2078" customFormat="1">
      <c r="B6346" s="1734">
        <v>95324</v>
      </c>
      <c r="C6346" s="1994" t="s">
        <v>5498</v>
      </c>
      <c r="D6346" s="1993" t="s">
        <v>81</v>
      </c>
      <c r="E6346" s="2002">
        <f t="shared" si="198"/>
        <v>0.17</v>
      </c>
      <c r="F6346" s="2078">
        <f t="shared" si="199"/>
        <v>95324</v>
      </c>
      <c r="H6346" s="2002">
        <v>0.15</v>
      </c>
      <c r="I6346" s="2002">
        <v>0.17</v>
      </c>
    </row>
    <row r="6347" spans="2:9" s="2078" customFormat="1">
      <c r="B6347" s="1733">
        <v>95325</v>
      </c>
      <c r="C6347" s="2004" t="s">
        <v>5499</v>
      </c>
      <c r="D6347" s="2003" t="s">
        <v>81</v>
      </c>
      <c r="E6347" s="2005">
        <f t="shared" si="198"/>
        <v>0.15</v>
      </c>
      <c r="F6347" s="2078">
        <f t="shared" si="199"/>
        <v>95325</v>
      </c>
      <c r="H6347" s="2005">
        <v>0.13</v>
      </c>
      <c r="I6347" s="2005">
        <v>0.15</v>
      </c>
    </row>
    <row r="6348" spans="2:9" s="2078" customFormat="1">
      <c r="B6348" s="1734">
        <v>95326</v>
      </c>
      <c r="C6348" s="1994" t="s">
        <v>5500</v>
      </c>
      <c r="D6348" s="1993" t="s">
        <v>81</v>
      </c>
      <c r="E6348" s="2002">
        <f t="shared" si="198"/>
        <v>0.03</v>
      </c>
      <c r="F6348" s="2078">
        <f t="shared" si="199"/>
        <v>95326</v>
      </c>
      <c r="H6348" s="2002">
        <v>0.03</v>
      </c>
      <c r="I6348" s="2002">
        <v>0.03</v>
      </c>
    </row>
    <row r="6349" spans="2:9" s="2078" customFormat="1">
      <c r="B6349" s="1733">
        <v>95327</v>
      </c>
      <c r="C6349" s="2004" t="s">
        <v>5501</v>
      </c>
      <c r="D6349" s="2003" t="s">
        <v>81</v>
      </c>
      <c r="E6349" s="2005">
        <f t="shared" si="198"/>
        <v>0.21</v>
      </c>
      <c r="F6349" s="2078">
        <f t="shared" si="199"/>
        <v>95327</v>
      </c>
      <c r="H6349" s="2005">
        <v>0.18</v>
      </c>
      <c r="I6349" s="2005">
        <v>0.21</v>
      </c>
    </row>
    <row r="6350" spans="2:9" s="2078" customFormat="1">
      <c r="B6350" s="1734">
        <v>95328</v>
      </c>
      <c r="C6350" s="1994" t="s">
        <v>5502</v>
      </c>
      <c r="D6350" s="1993" t="s">
        <v>81</v>
      </c>
      <c r="E6350" s="2002">
        <f t="shared" si="198"/>
        <v>0.13</v>
      </c>
      <c r="F6350" s="2078">
        <f t="shared" si="199"/>
        <v>95328</v>
      </c>
      <c r="H6350" s="2002">
        <v>0.11</v>
      </c>
      <c r="I6350" s="2002">
        <v>0.13</v>
      </c>
    </row>
    <row r="6351" spans="2:9" s="2078" customFormat="1">
      <c r="B6351" s="1733">
        <v>95329</v>
      </c>
      <c r="C6351" s="2004" t="s">
        <v>5503</v>
      </c>
      <c r="D6351" s="2003" t="s">
        <v>81</v>
      </c>
      <c r="E6351" s="2005">
        <f t="shared" si="198"/>
        <v>0.19</v>
      </c>
      <c r="F6351" s="2078">
        <f t="shared" si="199"/>
        <v>95329</v>
      </c>
      <c r="H6351" s="2005">
        <v>0.16</v>
      </c>
      <c r="I6351" s="2005">
        <v>0.19</v>
      </c>
    </row>
    <row r="6352" spans="2:9" s="2078" customFormat="1">
      <c r="B6352" s="1734">
        <v>95330</v>
      </c>
      <c r="C6352" s="1994" t="s">
        <v>5504</v>
      </c>
      <c r="D6352" s="1993" t="s">
        <v>81</v>
      </c>
      <c r="E6352" s="2002">
        <f t="shared" si="198"/>
        <v>0.13</v>
      </c>
      <c r="F6352" s="2078">
        <f t="shared" si="199"/>
        <v>95330</v>
      </c>
      <c r="H6352" s="2002">
        <v>0.11</v>
      </c>
      <c r="I6352" s="2002">
        <v>0.13</v>
      </c>
    </row>
    <row r="6353" spans="2:9" s="2078" customFormat="1">
      <c r="B6353" s="1733">
        <v>95331</v>
      </c>
      <c r="C6353" s="2004" t="s">
        <v>5505</v>
      </c>
      <c r="D6353" s="2003" t="s">
        <v>81</v>
      </c>
      <c r="E6353" s="2005">
        <f t="shared" si="198"/>
        <v>0.08</v>
      </c>
      <c r="F6353" s="2078">
        <f t="shared" si="199"/>
        <v>95331</v>
      </c>
      <c r="H6353" s="2005">
        <v>7.0000000000000007E-2</v>
      </c>
      <c r="I6353" s="2005">
        <v>0.08</v>
      </c>
    </row>
    <row r="6354" spans="2:9" s="2078" customFormat="1">
      <c r="B6354" s="1734">
        <v>95332</v>
      </c>
      <c r="C6354" s="1994" t="s">
        <v>5506</v>
      </c>
      <c r="D6354" s="1993" t="s">
        <v>81</v>
      </c>
      <c r="E6354" s="2002">
        <f t="shared" si="198"/>
        <v>0.45</v>
      </c>
      <c r="F6354" s="2078">
        <f t="shared" si="199"/>
        <v>95332</v>
      </c>
      <c r="H6354" s="2002">
        <v>0.39</v>
      </c>
      <c r="I6354" s="2002">
        <v>0.45</v>
      </c>
    </row>
    <row r="6355" spans="2:9" s="2078" customFormat="1">
      <c r="B6355" s="1733">
        <v>95333</v>
      </c>
      <c r="C6355" s="2004" t="s">
        <v>5507</v>
      </c>
      <c r="D6355" s="2003" t="s">
        <v>81</v>
      </c>
      <c r="E6355" s="2005">
        <f t="shared" si="198"/>
        <v>0.45</v>
      </c>
      <c r="F6355" s="2078">
        <f t="shared" si="199"/>
        <v>95333</v>
      </c>
      <c r="H6355" s="2005">
        <v>0.39</v>
      </c>
      <c r="I6355" s="2005">
        <v>0.45</v>
      </c>
    </row>
    <row r="6356" spans="2:9" s="2078" customFormat="1">
      <c r="B6356" s="1734">
        <v>95334</v>
      </c>
      <c r="C6356" s="1994" t="s">
        <v>5508</v>
      </c>
      <c r="D6356" s="1993" t="s">
        <v>81</v>
      </c>
      <c r="E6356" s="2002">
        <f t="shared" si="198"/>
        <v>0.38</v>
      </c>
      <c r="F6356" s="2078">
        <f t="shared" si="199"/>
        <v>95334</v>
      </c>
      <c r="H6356" s="2002">
        <v>0.32</v>
      </c>
      <c r="I6356" s="2002">
        <v>0.38</v>
      </c>
    </row>
    <row r="6357" spans="2:9" s="2078" customFormat="1">
      <c r="B6357" s="1733">
        <v>95335</v>
      </c>
      <c r="C6357" s="2004" t="s">
        <v>5509</v>
      </c>
      <c r="D6357" s="2003" t="s">
        <v>81</v>
      </c>
      <c r="E6357" s="2005">
        <f t="shared" si="198"/>
        <v>0.22</v>
      </c>
      <c r="F6357" s="2078">
        <f t="shared" si="199"/>
        <v>95335</v>
      </c>
      <c r="H6357" s="2005">
        <v>0.19</v>
      </c>
      <c r="I6357" s="2005">
        <v>0.22</v>
      </c>
    </row>
    <row r="6358" spans="2:9" s="2078" customFormat="1">
      <c r="B6358" s="1734">
        <v>95336</v>
      </c>
      <c r="C6358" s="1994" t="s">
        <v>5510</v>
      </c>
      <c r="D6358" s="1993" t="s">
        <v>81</v>
      </c>
      <c r="E6358" s="2002">
        <f t="shared" si="198"/>
        <v>0.14000000000000001</v>
      </c>
      <c r="F6358" s="2078">
        <f t="shared" si="199"/>
        <v>95336</v>
      </c>
      <c r="H6358" s="2002">
        <v>0.12</v>
      </c>
      <c r="I6358" s="2002">
        <v>0.14000000000000001</v>
      </c>
    </row>
    <row r="6359" spans="2:9" s="2078" customFormat="1">
      <c r="B6359" s="1733">
        <v>95337</v>
      </c>
      <c r="C6359" s="2004" t="s">
        <v>1656</v>
      </c>
      <c r="D6359" s="2003" t="s">
        <v>81</v>
      </c>
      <c r="E6359" s="2005">
        <f t="shared" si="198"/>
        <v>0.13</v>
      </c>
      <c r="F6359" s="2078">
        <f t="shared" si="199"/>
        <v>95337</v>
      </c>
      <c r="H6359" s="2005">
        <v>0.11</v>
      </c>
      <c r="I6359" s="2005">
        <v>0.13</v>
      </c>
    </row>
    <row r="6360" spans="2:9" s="2078" customFormat="1">
      <c r="B6360" s="1734">
        <v>95338</v>
      </c>
      <c r="C6360" s="1994" t="s">
        <v>5511</v>
      </c>
      <c r="D6360" s="1993" t="s">
        <v>81</v>
      </c>
      <c r="E6360" s="2002">
        <f t="shared" si="198"/>
        <v>0.26</v>
      </c>
      <c r="F6360" s="2078">
        <f t="shared" si="199"/>
        <v>95338</v>
      </c>
      <c r="H6360" s="2002">
        <v>0.22</v>
      </c>
      <c r="I6360" s="2002">
        <v>0.26</v>
      </c>
    </row>
    <row r="6361" spans="2:9" s="2078" customFormat="1">
      <c r="B6361" s="1733">
        <v>95339</v>
      </c>
      <c r="C6361" s="2004" t="s">
        <v>5512</v>
      </c>
      <c r="D6361" s="2003" t="s">
        <v>81</v>
      </c>
      <c r="E6361" s="2005">
        <f t="shared" si="198"/>
        <v>0.21</v>
      </c>
      <c r="F6361" s="2078">
        <f t="shared" si="199"/>
        <v>95339</v>
      </c>
      <c r="H6361" s="2005">
        <v>0.18</v>
      </c>
      <c r="I6361" s="2005">
        <v>0.21</v>
      </c>
    </row>
    <row r="6362" spans="2:9" s="2078" customFormat="1">
      <c r="B6362" s="1734">
        <v>95340</v>
      </c>
      <c r="C6362" s="1994" t="s">
        <v>5513</v>
      </c>
      <c r="D6362" s="1993" t="s">
        <v>81</v>
      </c>
      <c r="E6362" s="2002">
        <f t="shared" si="198"/>
        <v>0.17</v>
      </c>
      <c r="F6362" s="2078">
        <f t="shared" si="199"/>
        <v>95340</v>
      </c>
      <c r="H6362" s="2002">
        <v>0.15</v>
      </c>
      <c r="I6362" s="2002">
        <v>0.17</v>
      </c>
    </row>
    <row r="6363" spans="2:9" s="2078" customFormat="1">
      <c r="B6363" s="1733">
        <v>95341</v>
      </c>
      <c r="C6363" s="2004" t="s">
        <v>5514</v>
      </c>
      <c r="D6363" s="2003" t="s">
        <v>81</v>
      </c>
      <c r="E6363" s="2005">
        <f t="shared" si="198"/>
        <v>0.17</v>
      </c>
      <c r="F6363" s="2078">
        <f t="shared" si="199"/>
        <v>95341</v>
      </c>
      <c r="H6363" s="2005">
        <v>0.15</v>
      </c>
      <c r="I6363" s="2005">
        <v>0.17</v>
      </c>
    </row>
    <row r="6364" spans="2:9" s="2078" customFormat="1">
      <c r="B6364" s="1734">
        <v>95342</v>
      </c>
      <c r="C6364" s="1994" t="s">
        <v>5515</v>
      </c>
      <c r="D6364" s="1993" t="s">
        <v>81</v>
      </c>
      <c r="E6364" s="2002">
        <f t="shared" si="198"/>
        <v>0.11</v>
      </c>
      <c r="F6364" s="2078">
        <f t="shared" si="199"/>
        <v>95342</v>
      </c>
      <c r="H6364" s="2002">
        <v>0.09</v>
      </c>
      <c r="I6364" s="2002">
        <v>0.11</v>
      </c>
    </row>
    <row r="6365" spans="2:9" s="2078" customFormat="1">
      <c r="B6365" s="1733">
        <v>95343</v>
      </c>
      <c r="C6365" s="2004" t="s">
        <v>5516</v>
      </c>
      <c r="D6365" s="2003" t="s">
        <v>81</v>
      </c>
      <c r="E6365" s="2005">
        <f t="shared" si="198"/>
        <v>0.13</v>
      </c>
      <c r="F6365" s="2078">
        <f t="shared" si="199"/>
        <v>95343</v>
      </c>
      <c r="H6365" s="2005">
        <v>0.11</v>
      </c>
      <c r="I6365" s="2005">
        <v>0.13</v>
      </c>
    </row>
    <row r="6366" spans="2:9" s="2078" customFormat="1">
      <c r="B6366" s="1734">
        <v>95344</v>
      </c>
      <c r="C6366" s="1994" t="s">
        <v>5517</v>
      </c>
      <c r="D6366" s="1993" t="s">
        <v>81</v>
      </c>
      <c r="E6366" s="2002">
        <f t="shared" si="198"/>
        <v>0.09</v>
      </c>
      <c r="F6366" s="2078">
        <f t="shared" si="199"/>
        <v>95344</v>
      </c>
      <c r="H6366" s="2002">
        <v>0.08</v>
      </c>
      <c r="I6366" s="2002">
        <v>0.09</v>
      </c>
    </row>
    <row r="6367" spans="2:9" s="2078" customFormat="1">
      <c r="B6367" s="1733">
        <v>95345</v>
      </c>
      <c r="C6367" s="2004" t="s">
        <v>5518</v>
      </c>
      <c r="D6367" s="2003" t="s">
        <v>81</v>
      </c>
      <c r="E6367" s="2005">
        <f t="shared" si="198"/>
        <v>0.41</v>
      </c>
      <c r="F6367" s="2078">
        <f t="shared" si="199"/>
        <v>95345</v>
      </c>
      <c r="H6367" s="2005">
        <v>0.35</v>
      </c>
      <c r="I6367" s="2005">
        <v>0.41</v>
      </c>
    </row>
    <row r="6368" spans="2:9" s="2078" customFormat="1">
      <c r="B6368" s="1734">
        <v>95346</v>
      </c>
      <c r="C6368" s="1994" t="s">
        <v>5519</v>
      </c>
      <c r="D6368" s="1993" t="s">
        <v>81</v>
      </c>
      <c r="E6368" s="2002">
        <f t="shared" si="198"/>
        <v>0.04</v>
      </c>
      <c r="F6368" s="2078">
        <f t="shared" si="199"/>
        <v>95346</v>
      </c>
      <c r="H6368" s="2002">
        <v>0.04</v>
      </c>
      <c r="I6368" s="2002">
        <v>0.04</v>
      </c>
    </row>
    <row r="6369" spans="2:9" s="2078" customFormat="1">
      <c r="B6369" s="1733">
        <v>95347</v>
      </c>
      <c r="C6369" s="2004" t="s">
        <v>5520</v>
      </c>
      <c r="D6369" s="2003" t="s">
        <v>81</v>
      </c>
      <c r="E6369" s="2005">
        <f t="shared" si="198"/>
        <v>0.04</v>
      </c>
      <c r="F6369" s="2078">
        <f t="shared" si="199"/>
        <v>95347</v>
      </c>
      <c r="H6369" s="2005">
        <v>0.04</v>
      </c>
      <c r="I6369" s="2005">
        <v>0.04</v>
      </c>
    </row>
    <row r="6370" spans="2:9" s="2078" customFormat="1">
      <c r="B6370" s="1734">
        <v>95348</v>
      </c>
      <c r="C6370" s="1994" t="s">
        <v>5521</v>
      </c>
      <c r="D6370" s="1993" t="s">
        <v>81</v>
      </c>
      <c r="E6370" s="2002">
        <f t="shared" si="198"/>
        <v>0.06</v>
      </c>
      <c r="F6370" s="2078">
        <f t="shared" si="199"/>
        <v>95348</v>
      </c>
      <c r="H6370" s="2002">
        <v>0.05</v>
      </c>
      <c r="I6370" s="2002">
        <v>0.06</v>
      </c>
    </row>
    <row r="6371" spans="2:9" s="2078" customFormat="1">
      <c r="B6371" s="1733">
        <v>95349</v>
      </c>
      <c r="C6371" s="2004" t="s">
        <v>5522</v>
      </c>
      <c r="D6371" s="2003" t="s">
        <v>81</v>
      </c>
      <c r="E6371" s="2005">
        <f t="shared" si="198"/>
        <v>0.04</v>
      </c>
      <c r="F6371" s="2078">
        <f t="shared" si="199"/>
        <v>95349</v>
      </c>
      <c r="H6371" s="2005">
        <v>0.03</v>
      </c>
      <c r="I6371" s="2005">
        <v>0.04</v>
      </c>
    </row>
    <row r="6372" spans="2:9" s="2078" customFormat="1">
      <c r="B6372" s="1734">
        <v>95350</v>
      </c>
      <c r="C6372" s="1994" t="s">
        <v>5523</v>
      </c>
      <c r="D6372" s="1993" t="s">
        <v>81</v>
      </c>
      <c r="E6372" s="2002">
        <f t="shared" si="198"/>
        <v>0.05</v>
      </c>
      <c r="F6372" s="2078">
        <f t="shared" si="199"/>
        <v>95350</v>
      </c>
      <c r="H6372" s="2002">
        <v>0.04</v>
      </c>
      <c r="I6372" s="2002">
        <v>0.05</v>
      </c>
    </row>
    <row r="6373" spans="2:9" s="2078" customFormat="1">
      <c r="B6373" s="1733">
        <v>95351</v>
      </c>
      <c r="C6373" s="2004" t="s">
        <v>5524</v>
      </c>
      <c r="D6373" s="2003" t="s">
        <v>81</v>
      </c>
      <c r="E6373" s="2005">
        <f t="shared" si="198"/>
        <v>0.18</v>
      </c>
      <c r="F6373" s="2078">
        <f t="shared" si="199"/>
        <v>95351</v>
      </c>
      <c r="H6373" s="2005">
        <v>0.16</v>
      </c>
      <c r="I6373" s="2005">
        <v>0.18</v>
      </c>
    </row>
    <row r="6374" spans="2:9" s="2078" customFormat="1">
      <c r="B6374" s="1734">
        <v>95352</v>
      </c>
      <c r="C6374" s="1994" t="s">
        <v>5525</v>
      </c>
      <c r="D6374" s="1993" t="s">
        <v>81</v>
      </c>
      <c r="E6374" s="2002">
        <f t="shared" si="198"/>
        <v>0.05</v>
      </c>
      <c r="F6374" s="2078">
        <f t="shared" si="199"/>
        <v>95352</v>
      </c>
      <c r="H6374" s="2002">
        <v>0.04</v>
      </c>
      <c r="I6374" s="2002">
        <v>0.05</v>
      </c>
    </row>
    <row r="6375" spans="2:9" s="2078" customFormat="1">
      <c r="B6375" s="1733">
        <v>95354</v>
      </c>
      <c r="C6375" s="2004" t="s">
        <v>5526</v>
      </c>
      <c r="D6375" s="2003" t="s">
        <v>81</v>
      </c>
      <c r="E6375" s="2005">
        <f t="shared" si="198"/>
        <v>7.0000000000000007E-2</v>
      </c>
      <c r="F6375" s="2078">
        <f t="shared" si="199"/>
        <v>95354</v>
      </c>
      <c r="H6375" s="2005">
        <v>0.06</v>
      </c>
      <c r="I6375" s="2005">
        <v>7.0000000000000007E-2</v>
      </c>
    </row>
    <row r="6376" spans="2:9" s="2078" customFormat="1">
      <c r="B6376" s="1734">
        <v>95355</v>
      </c>
      <c r="C6376" s="1994" t="s">
        <v>5527</v>
      </c>
      <c r="D6376" s="1993" t="s">
        <v>81</v>
      </c>
      <c r="E6376" s="2002">
        <f t="shared" si="198"/>
        <v>7.0000000000000007E-2</v>
      </c>
      <c r="F6376" s="2078">
        <f t="shared" si="199"/>
        <v>95355</v>
      </c>
      <c r="H6376" s="2002">
        <v>0.06</v>
      </c>
      <c r="I6376" s="2002">
        <v>7.0000000000000007E-2</v>
      </c>
    </row>
    <row r="6377" spans="2:9" s="2078" customFormat="1">
      <c r="B6377" s="1733">
        <v>95356</v>
      </c>
      <c r="C6377" s="2004" t="s">
        <v>5528</v>
      </c>
      <c r="D6377" s="2003" t="s">
        <v>81</v>
      </c>
      <c r="E6377" s="2005">
        <f t="shared" si="198"/>
        <v>0.08</v>
      </c>
      <c r="F6377" s="2078">
        <f t="shared" si="199"/>
        <v>95356</v>
      </c>
      <c r="H6377" s="2005">
        <v>7.0000000000000007E-2</v>
      </c>
      <c r="I6377" s="2005">
        <v>0.08</v>
      </c>
    </row>
    <row r="6378" spans="2:9" s="2078" customFormat="1">
      <c r="B6378" s="1734">
        <v>95357</v>
      </c>
      <c r="C6378" s="1994" t="s">
        <v>5529</v>
      </c>
      <c r="D6378" s="1993" t="s">
        <v>81</v>
      </c>
      <c r="E6378" s="2002">
        <f t="shared" si="198"/>
        <v>0.13</v>
      </c>
      <c r="F6378" s="2078">
        <f t="shared" si="199"/>
        <v>95357</v>
      </c>
      <c r="H6378" s="2002">
        <v>0.11</v>
      </c>
      <c r="I6378" s="2002">
        <v>0.13</v>
      </c>
    </row>
    <row r="6379" spans="2:9" s="2078" customFormat="1">
      <c r="B6379" s="1733">
        <v>95358</v>
      </c>
      <c r="C6379" s="2004" t="s">
        <v>5530</v>
      </c>
      <c r="D6379" s="2003" t="s">
        <v>81</v>
      </c>
      <c r="E6379" s="2005">
        <f t="shared" si="198"/>
        <v>0.13</v>
      </c>
      <c r="F6379" s="2078">
        <f t="shared" si="199"/>
        <v>95358</v>
      </c>
      <c r="H6379" s="2005">
        <v>0.12</v>
      </c>
      <c r="I6379" s="2005">
        <v>0.13</v>
      </c>
    </row>
    <row r="6380" spans="2:9" s="2078" customFormat="1">
      <c r="B6380" s="1734">
        <v>95359</v>
      </c>
      <c r="C6380" s="1994" t="s">
        <v>5531</v>
      </c>
      <c r="D6380" s="1993" t="s">
        <v>81</v>
      </c>
      <c r="E6380" s="2002">
        <f t="shared" si="198"/>
        <v>0.14000000000000001</v>
      </c>
      <c r="F6380" s="2078">
        <f t="shared" si="199"/>
        <v>95359</v>
      </c>
      <c r="H6380" s="2002">
        <v>0.12</v>
      </c>
      <c r="I6380" s="2002">
        <v>0.14000000000000001</v>
      </c>
    </row>
    <row r="6381" spans="2:9" s="2078" customFormat="1">
      <c r="B6381" s="1733">
        <v>95360</v>
      </c>
      <c r="C6381" s="2004" t="s">
        <v>5532</v>
      </c>
      <c r="D6381" s="2003" t="s">
        <v>81</v>
      </c>
      <c r="E6381" s="2005">
        <f t="shared" si="198"/>
        <v>0.1</v>
      </c>
      <c r="F6381" s="2078">
        <f t="shared" si="199"/>
        <v>95360</v>
      </c>
      <c r="H6381" s="2005">
        <v>0.08</v>
      </c>
      <c r="I6381" s="2005">
        <v>0.1</v>
      </c>
    </row>
    <row r="6382" spans="2:9" s="2078" customFormat="1">
      <c r="B6382" s="1734">
        <v>95361</v>
      </c>
      <c r="C6382" s="1994" t="s">
        <v>5533</v>
      </c>
      <c r="D6382" s="1993" t="s">
        <v>81</v>
      </c>
      <c r="E6382" s="2002">
        <f t="shared" si="198"/>
        <v>0.05</v>
      </c>
      <c r="F6382" s="2078">
        <f t="shared" si="199"/>
        <v>95361</v>
      </c>
      <c r="H6382" s="2002">
        <v>0.05</v>
      </c>
      <c r="I6382" s="2002">
        <v>0.05</v>
      </c>
    </row>
    <row r="6383" spans="2:9" s="2078" customFormat="1">
      <c r="B6383" s="1733">
        <v>95362</v>
      </c>
      <c r="C6383" s="2004" t="s">
        <v>5534</v>
      </c>
      <c r="D6383" s="2003" t="s">
        <v>81</v>
      </c>
      <c r="E6383" s="2005">
        <f t="shared" si="198"/>
        <v>0.09</v>
      </c>
      <c r="F6383" s="2078">
        <f t="shared" si="199"/>
        <v>95362</v>
      </c>
      <c r="H6383" s="2005">
        <v>7.0000000000000007E-2</v>
      </c>
      <c r="I6383" s="2005">
        <v>0.09</v>
      </c>
    </row>
    <row r="6384" spans="2:9" s="2078" customFormat="1">
      <c r="B6384" s="1734">
        <v>95363</v>
      </c>
      <c r="C6384" s="1994" t="s">
        <v>5535</v>
      </c>
      <c r="D6384" s="1993" t="s">
        <v>81</v>
      </c>
      <c r="E6384" s="2002">
        <f t="shared" si="198"/>
        <v>0.11</v>
      </c>
      <c r="F6384" s="2078">
        <f t="shared" si="199"/>
        <v>95363</v>
      </c>
      <c r="H6384" s="2002">
        <v>0.09</v>
      </c>
      <c r="I6384" s="2002">
        <v>0.11</v>
      </c>
    </row>
    <row r="6385" spans="2:9" s="2078" customFormat="1">
      <c r="B6385" s="1733">
        <v>95364</v>
      </c>
      <c r="C6385" s="2004" t="s">
        <v>5536</v>
      </c>
      <c r="D6385" s="2003" t="s">
        <v>81</v>
      </c>
      <c r="E6385" s="2005">
        <f t="shared" si="198"/>
        <v>0.08</v>
      </c>
      <c r="F6385" s="2078">
        <f t="shared" si="199"/>
        <v>95364</v>
      </c>
      <c r="H6385" s="2005">
        <v>7.0000000000000007E-2</v>
      </c>
      <c r="I6385" s="2005">
        <v>0.08</v>
      </c>
    </row>
    <row r="6386" spans="2:9" s="2078" customFormat="1">
      <c r="B6386" s="1734">
        <v>95365</v>
      </c>
      <c r="C6386" s="1994" t="s">
        <v>5537</v>
      </c>
      <c r="D6386" s="1993" t="s">
        <v>81</v>
      </c>
      <c r="E6386" s="2002">
        <f t="shared" si="198"/>
        <v>0.09</v>
      </c>
      <c r="F6386" s="2078">
        <f t="shared" si="199"/>
        <v>95365</v>
      </c>
      <c r="H6386" s="2002">
        <v>0.08</v>
      </c>
      <c r="I6386" s="2002">
        <v>0.09</v>
      </c>
    </row>
    <row r="6387" spans="2:9" s="2078" customFormat="1">
      <c r="B6387" s="1733">
        <v>95366</v>
      </c>
      <c r="C6387" s="2004" t="s">
        <v>5538</v>
      </c>
      <c r="D6387" s="2003" t="s">
        <v>81</v>
      </c>
      <c r="E6387" s="2005">
        <f t="shared" si="198"/>
        <v>7.0000000000000007E-2</v>
      </c>
      <c r="F6387" s="2078">
        <f t="shared" si="199"/>
        <v>95366</v>
      </c>
      <c r="H6387" s="2005">
        <v>0.06</v>
      </c>
      <c r="I6387" s="2005">
        <v>7.0000000000000007E-2</v>
      </c>
    </row>
    <row r="6388" spans="2:9" s="2078" customFormat="1" ht="30">
      <c r="B6388" s="1734">
        <v>95367</v>
      </c>
      <c r="C6388" s="1994" t="s">
        <v>5539</v>
      </c>
      <c r="D6388" s="1993" t="s">
        <v>81</v>
      </c>
      <c r="E6388" s="2002">
        <f t="shared" si="198"/>
        <v>0.08</v>
      </c>
      <c r="F6388" s="2078">
        <f t="shared" si="199"/>
        <v>95367</v>
      </c>
      <c r="H6388" s="2002">
        <v>0.06</v>
      </c>
      <c r="I6388" s="2002">
        <v>0.08</v>
      </c>
    </row>
    <row r="6389" spans="2:9" s="2078" customFormat="1">
      <c r="B6389" s="1733">
        <v>95368</v>
      </c>
      <c r="C6389" s="2004" t="s">
        <v>5540</v>
      </c>
      <c r="D6389" s="2003" t="s">
        <v>81</v>
      </c>
      <c r="E6389" s="2005">
        <f t="shared" si="198"/>
        <v>0.14000000000000001</v>
      </c>
      <c r="F6389" s="2078">
        <f t="shared" si="199"/>
        <v>95368</v>
      </c>
      <c r="H6389" s="2005">
        <v>0.12</v>
      </c>
      <c r="I6389" s="2005">
        <v>0.14000000000000001</v>
      </c>
    </row>
    <row r="6390" spans="2:9" s="2078" customFormat="1">
      <c r="B6390" s="1734">
        <v>95369</v>
      </c>
      <c r="C6390" s="1994" t="s">
        <v>5541</v>
      </c>
      <c r="D6390" s="1993" t="s">
        <v>81</v>
      </c>
      <c r="E6390" s="2002">
        <f t="shared" si="198"/>
        <v>0.08</v>
      </c>
      <c r="F6390" s="2078">
        <f t="shared" si="199"/>
        <v>95369</v>
      </c>
      <c r="H6390" s="2002">
        <v>7.0000000000000007E-2</v>
      </c>
      <c r="I6390" s="2002">
        <v>0.08</v>
      </c>
    </row>
    <row r="6391" spans="2:9" s="2078" customFormat="1">
      <c r="B6391" s="1733">
        <v>95370</v>
      </c>
      <c r="C6391" s="2004" t="s">
        <v>5542</v>
      </c>
      <c r="D6391" s="2003" t="s">
        <v>81</v>
      </c>
      <c r="E6391" s="2005">
        <f t="shared" si="198"/>
        <v>0.2</v>
      </c>
      <c r="F6391" s="2078">
        <f t="shared" si="199"/>
        <v>95370</v>
      </c>
      <c r="H6391" s="2005">
        <v>0.17</v>
      </c>
      <c r="I6391" s="2005">
        <v>0.2</v>
      </c>
    </row>
    <row r="6392" spans="2:9" s="2078" customFormat="1">
      <c r="B6392" s="1734">
        <v>95371</v>
      </c>
      <c r="C6392" s="1994" t="s">
        <v>1657</v>
      </c>
      <c r="D6392" s="1993" t="s">
        <v>81</v>
      </c>
      <c r="E6392" s="2002">
        <f t="shared" si="198"/>
        <v>0.25</v>
      </c>
      <c r="F6392" s="2078">
        <f t="shared" si="199"/>
        <v>95371</v>
      </c>
      <c r="H6392" s="2002">
        <v>0.21</v>
      </c>
      <c r="I6392" s="2002">
        <v>0.25</v>
      </c>
    </row>
    <row r="6393" spans="2:9" s="2078" customFormat="1">
      <c r="B6393" s="1733">
        <v>95372</v>
      </c>
      <c r="C6393" s="2004" t="s">
        <v>1658</v>
      </c>
      <c r="D6393" s="2003" t="s">
        <v>81</v>
      </c>
      <c r="E6393" s="2005">
        <f t="shared" si="198"/>
        <v>0.17</v>
      </c>
      <c r="F6393" s="2078">
        <f t="shared" si="199"/>
        <v>95372</v>
      </c>
      <c r="H6393" s="2005">
        <v>0.15</v>
      </c>
      <c r="I6393" s="2005">
        <v>0.17</v>
      </c>
    </row>
    <row r="6394" spans="2:9" s="2078" customFormat="1">
      <c r="B6394" s="1734">
        <v>95373</v>
      </c>
      <c r="C6394" s="1994" t="s">
        <v>5543</v>
      </c>
      <c r="D6394" s="1993" t="s">
        <v>81</v>
      </c>
      <c r="E6394" s="2002">
        <f t="shared" si="198"/>
        <v>0.2</v>
      </c>
      <c r="F6394" s="2078">
        <f t="shared" si="199"/>
        <v>95373</v>
      </c>
      <c r="H6394" s="2002">
        <v>0.17</v>
      </c>
      <c r="I6394" s="2002">
        <v>0.2</v>
      </c>
    </row>
    <row r="6395" spans="2:9" s="2078" customFormat="1">
      <c r="B6395" s="1733">
        <v>95374</v>
      </c>
      <c r="C6395" s="2004" t="s">
        <v>5544</v>
      </c>
      <c r="D6395" s="2003" t="s">
        <v>81</v>
      </c>
      <c r="E6395" s="2005">
        <f t="shared" si="198"/>
        <v>0.18</v>
      </c>
      <c r="F6395" s="2078">
        <f t="shared" si="199"/>
        <v>95374</v>
      </c>
      <c r="H6395" s="2005">
        <v>0.16</v>
      </c>
      <c r="I6395" s="2005">
        <v>0.18</v>
      </c>
    </row>
    <row r="6396" spans="2:9" s="2078" customFormat="1">
      <c r="B6396" s="1734">
        <v>95375</v>
      </c>
      <c r="C6396" s="1994" t="s">
        <v>1659</v>
      </c>
      <c r="D6396" s="1993" t="s">
        <v>81</v>
      </c>
      <c r="E6396" s="2002">
        <f t="shared" si="198"/>
        <v>0.18</v>
      </c>
      <c r="F6396" s="2078">
        <f t="shared" si="199"/>
        <v>95375</v>
      </c>
      <c r="H6396" s="2002">
        <v>0.15</v>
      </c>
      <c r="I6396" s="2002">
        <v>0.18</v>
      </c>
    </row>
    <row r="6397" spans="2:9" s="2078" customFormat="1">
      <c r="B6397" s="1733">
        <v>95376</v>
      </c>
      <c r="C6397" s="2004" t="s">
        <v>5545</v>
      </c>
      <c r="D6397" s="2003" t="s">
        <v>81</v>
      </c>
      <c r="E6397" s="2005">
        <f t="shared" si="198"/>
        <v>0.03</v>
      </c>
      <c r="F6397" s="2078">
        <f t="shared" si="199"/>
        <v>95376</v>
      </c>
      <c r="H6397" s="2005">
        <v>0.03</v>
      </c>
      <c r="I6397" s="2005">
        <v>0.03</v>
      </c>
    </row>
    <row r="6398" spans="2:9" s="2078" customFormat="1">
      <c r="B6398" s="1734">
        <v>95377</v>
      </c>
      <c r="C6398" s="1994" t="s">
        <v>5546</v>
      </c>
      <c r="D6398" s="1993" t="s">
        <v>81</v>
      </c>
      <c r="E6398" s="2002">
        <f t="shared" si="198"/>
        <v>0.13</v>
      </c>
      <c r="F6398" s="2078">
        <f t="shared" si="199"/>
        <v>95377</v>
      </c>
      <c r="H6398" s="2002">
        <v>0.11</v>
      </c>
      <c r="I6398" s="2002">
        <v>0.13</v>
      </c>
    </row>
    <row r="6399" spans="2:9" s="2078" customFormat="1">
      <c r="B6399" s="1733">
        <v>95378</v>
      </c>
      <c r="C6399" s="2004" t="s">
        <v>1660</v>
      </c>
      <c r="D6399" s="2003" t="s">
        <v>81</v>
      </c>
      <c r="E6399" s="2005">
        <f t="shared" si="198"/>
        <v>0.18</v>
      </c>
      <c r="F6399" s="2078">
        <f t="shared" si="199"/>
        <v>95378</v>
      </c>
      <c r="H6399" s="2005">
        <v>0.16</v>
      </c>
      <c r="I6399" s="2005">
        <v>0.18</v>
      </c>
    </row>
    <row r="6400" spans="2:9" s="2078" customFormat="1">
      <c r="B6400" s="1734">
        <v>95379</v>
      </c>
      <c r="C6400" s="1994" t="s">
        <v>1661</v>
      </c>
      <c r="D6400" s="1993" t="s">
        <v>81</v>
      </c>
      <c r="E6400" s="2002">
        <f t="shared" ref="E6400:E6445" si="200">IF($K$2=$H$1,H6400,I6400)</f>
        <v>0.13</v>
      </c>
      <c r="F6400" s="2078">
        <f t="shared" si="199"/>
        <v>95379</v>
      </c>
      <c r="H6400" s="2002">
        <v>0.11</v>
      </c>
      <c r="I6400" s="2002">
        <v>0.13</v>
      </c>
    </row>
    <row r="6401" spans="2:9" s="2078" customFormat="1" ht="30">
      <c r="B6401" s="1733">
        <v>95380</v>
      </c>
      <c r="C6401" s="2004" t="s">
        <v>5547</v>
      </c>
      <c r="D6401" s="2003" t="s">
        <v>81</v>
      </c>
      <c r="E6401" s="2005">
        <f t="shared" si="200"/>
        <v>0.18</v>
      </c>
      <c r="F6401" s="2078">
        <f t="shared" si="199"/>
        <v>95380</v>
      </c>
      <c r="H6401" s="2005">
        <v>0.15</v>
      </c>
      <c r="I6401" s="2005">
        <v>0.18</v>
      </c>
    </row>
    <row r="6402" spans="2:9" s="2078" customFormat="1">
      <c r="B6402" s="1734">
        <v>95381</v>
      </c>
      <c r="C6402" s="1994" t="s">
        <v>1662</v>
      </c>
      <c r="D6402" s="1993" t="s">
        <v>81</v>
      </c>
      <c r="E6402" s="2002">
        <f t="shared" si="200"/>
        <v>0.18</v>
      </c>
      <c r="F6402" s="2078">
        <f t="shared" si="199"/>
        <v>95381</v>
      </c>
      <c r="H6402" s="2002">
        <v>0.15</v>
      </c>
      <c r="I6402" s="2002">
        <v>0.18</v>
      </c>
    </row>
    <row r="6403" spans="2:9" s="2078" customFormat="1">
      <c r="B6403" s="1733">
        <v>95382</v>
      </c>
      <c r="C6403" s="2004" t="s">
        <v>5548</v>
      </c>
      <c r="D6403" s="2003" t="s">
        <v>81</v>
      </c>
      <c r="E6403" s="2005">
        <f t="shared" si="200"/>
        <v>0.16</v>
      </c>
      <c r="F6403" s="2078">
        <f t="shared" ref="F6403:F6445" si="201">IF(LEN($B6403)=7,CONCATENATE(MID($B6403,1,6),"00",RIGHT($B6403,1)),IF(LEN($B6403)=8,CONCATENATE(MID($B6403,1,6),"0",RIGHT($B6403,2)),$B6403))</f>
        <v>95382</v>
      </c>
      <c r="H6403" s="2005">
        <v>0.14000000000000001</v>
      </c>
      <c r="I6403" s="2005">
        <v>0.16</v>
      </c>
    </row>
    <row r="6404" spans="2:9" s="2078" customFormat="1">
      <c r="B6404" s="1734">
        <v>95383</v>
      </c>
      <c r="C6404" s="1994" t="s">
        <v>5549</v>
      </c>
      <c r="D6404" s="1993" t="s">
        <v>81</v>
      </c>
      <c r="E6404" s="2002">
        <f t="shared" si="200"/>
        <v>0.14000000000000001</v>
      </c>
      <c r="F6404" s="2078">
        <f t="shared" si="201"/>
        <v>95383</v>
      </c>
      <c r="H6404" s="2002">
        <v>0.12</v>
      </c>
      <c r="I6404" s="2002">
        <v>0.14000000000000001</v>
      </c>
    </row>
    <row r="6405" spans="2:9" s="2078" customFormat="1">
      <c r="B6405" s="1733">
        <v>95384</v>
      </c>
      <c r="C6405" s="2004" t="s">
        <v>5550</v>
      </c>
      <c r="D6405" s="2003" t="s">
        <v>81</v>
      </c>
      <c r="E6405" s="2005">
        <f t="shared" si="200"/>
        <v>0.18</v>
      </c>
      <c r="F6405" s="2078">
        <f t="shared" si="201"/>
        <v>95384</v>
      </c>
      <c r="H6405" s="2005">
        <v>0.15</v>
      </c>
      <c r="I6405" s="2005">
        <v>0.18</v>
      </c>
    </row>
    <row r="6406" spans="2:9" s="2078" customFormat="1">
      <c r="B6406" s="1734">
        <v>95385</v>
      </c>
      <c r="C6406" s="1994" t="s">
        <v>5551</v>
      </c>
      <c r="D6406" s="1993" t="s">
        <v>81</v>
      </c>
      <c r="E6406" s="2002">
        <f t="shared" si="200"/>
        <v>0.14000000000000001</v>
      </c>
      <c r="F6406" s="2078">
        <f t="shared" si="201"/>
        <v>95385</v>
      </c>
      <c r="H6406" s="2002">
        <v>0.12</v>
      </c>
      <c r="I6406" s="2002">
        <v>0.14000000000000001</v>
      </c>
    </row>
    <row r="6407" spans="2:9" s="2078" customFormat="1">
      <c r="B6407" s="1733">
        <v>95386</v>
      </c>
      <c r="C6407" s="2004" t="s">
        <v>5552</v>
      </c>
      <c r="D6407" s="2003" t="s">
        <v>81</v>
      </c>
      <c r="E6407" s="2005">
        <f t="shared" si="200"/>
        <v>0.1</v>
      </c>
      <c r="F6407" s="2078">
        <f t="shared" si="201"/>
        <v>95386</v>
      </c>
      <c r="H6407" s="2005">
        <v>0.09</v>
      </c>
      <c r="I6407" s="2005">
        <v>0.1</v>
      </c>
    </row>
    <row r="6408" spans="2:9" s="2078" customFormat="1">
      <c r="B6408" s="1734">
        <v>95387</v>
      </c>
      <c r="C6408" s="1994" t="s">
        <v>5553</v>
      </c>
      <c r="D6408" s="1993" t="s">
        <v>81</v>
      </c>
      <c r="E6408" s="2002">
        <f t="shared" si="200"/>
        <v>0.16</v>
      </c>
      <c r="F6408" s="2078">
        <f t="shared" si="201"/>
        <v>95387</v>
      </c>
      <c r="H6408" s="2002">
        <v>0.14000000000000001</v>
      </c>
      <c r="I6408" s="2002">
        <v>0.16</v>
      </c>
    </row>
    <row r="6409" spans="2:9" s="2078" customFormat="1">
      <c r="B6409" s="1733">
        <v>95388</v>
      </c>
      <c r="C6409" s="2004" t="s">
        <v>5554</v>
      </c>
      <c r="D6409" s="2003" t="s">
        <v>81</v>
      </c>
      <c r="E6409" s="2005">
        <f t="shared" si="200"/>
        <v>0.05</v>
      </c>
      <c r="F6409" s="2078">
        <f t="shared" si="201"/>
        <v>95388</v>
      </c>
      <c r="H6409" s="2005">
        <v>0.04</v>
      </c>
      <c r="I6409" s="2005">
        <v>0.05</v>
      </c>
    </row>
    <row r="6410" spans="2:9" s="2078" customFormat="1">
      <c r="B6410" s="1734">
        <v>95389</v>
      </c>
      <c r="C6410" s="1994" t="s">
        <v>5555</v>
      </c>
      <c r="D6410" s="1993" t="s">
        <v>81</v>
      </c>
      <c r="E6410" s="2002">
        <f t="shared" si="200"/>
        <v>7.0000000000000007E-2</v>
      </c>
      <c r="F6410" s="2078">
        <f t="shared" si="201"/>
        <v>95389</v>
      </c>
      <c r="H6410" s="2002">
        <v>0.06</v>
      </c>
      <c r="I6410" s="2002">
        <v>7.0000000000000007E-2</v>
      </c>
    </row>
    <row r="6411" spans="2:9" s="2078" customFormat="1">
      <c r="B6411" s="1733">
        <v>95390</v>
      </c>
      <c r="C6411" s="2004" t="s">
        <v>5556</v>
      </c>
      <c r="D6411" s="2003" t="s">
        <v>81</v>
      </c>
      <c r="E6411" s="2005">
        <f t="shared" si="200"/>
        <v>0.05</v>
      </c>
      <c r="F6411" s="2078">
        <f t="shared" si="201"/>
        <v>95390</v>
      </c>
      <c r="H6411" s="2005">
        <v>0.05</v>
      </c>
      <c r="I6411" s="2005">
        <v>0.05</v>
      </c>
    </row>
    <row r="6412" spans="2:9" s="2078" customFormat="1">
      <c r="B6412" s="1734">
        <v>95391</v>
      </c>
      <c r="C6412" s="1994" t="s">
        <v>5557</v>
      </c>
      <c r="D6412" s="1993" t="s">
        <v>81</v>
      </c>
      <c r="E6412" s="2002">
        <f t="shared" si="200"/>
        <v>0.09</v>
      </c>
      <c r="F6412" s="2078">
        <f t="shared" si="201"/>
        <v>95391</v>
      </c>
      <c r="H6412" s="2002">
        <v>0.08</v>
      </c>
      <c r="I6412" s="2002">
        <v>0.09</v>
      </c>
    </row>
    <row r="6413" spans="2:9" s="2078" customFormat="1">
      <c r="B6413" s="1733">
        <v>95392</v>
      </c>
      <c r="C6413" s="2004" t="s">
        <v>5558</v>
      </c>
      <c r="D6413" s="2003" t="s">
        <v>81</v>
      </c>
      <c r="E6413" s="2005">
        <f t="shared" si="200"/>
        <v>0.06</v>
      </c>
      <c r="F6413" s="2078">
        <f t="shared" si="201"/>
        <v>95392</v>
      </c>
      <c r="H6413" s="2005">
        <v>0.05</v>
      </c>
      <c r="I6413" s="2005">
        <v>0.06</v>
      </c>
    </row>
    <row r="6414" spans="2:9" s="2078" customFormat="1">
      <c r="B6414" s="1734">
        <v>95393</v>
      </c>
      <c r="C6414" s="1994" t="s">
        <v>5559</v>
      </c>
      <c r="D6414" s="1993" t="s">
        <v>81</v>
      </c>
      <c r="E6414" s="2002">
        <f t="shared" si="200"/>
        <v>0.24</v>
      </c>
      <c r="F6414" s="2078">
        <f t="shared" si="201"/>
        <v>95393</v>
      </c>
      <c r="H6414" s="2002">
        <v>0.2</v>
      </c>
      <c r="I6414" s="2002">
        <v>0.24</v>
      </c>
    </row>
    <row r="6415" spans="2:9" s="2078" customFormat="1">
      <c r="B6415" s="1733">
        <v>95394</v>
      </c>
      <c r="C6415" s="2004" t="s">
        <v>5560</v>
      </c>
      <c r="D6415" s="2003" t="s">
        <v>81</v>
      </c>
      <c r="E6415" s="2005">
        <f t="shared" si="200"/>
        <v>0.45</v>
      </c>
      <c r="F6415" s="2078">
        <f t="shared" si="201"/>
        <v>95394</v>
      </c>
      <c r="H6415" s="2005">
        <v>0.39</v>
      </c>
      <c r="I6415" s="2005">
        <v>0.45</v>
      </c>
    </row>
    <row r="6416" spans="2:9" s="2078" customFormat="1">
      <c r="B6416" s="1734">
        <v>95395</v>
      </c>
      <c r="C6416" s="1994" t="s">
        <v>5561</v>
      </c>
      <c r="D6416" s="1993" t="s">
        <v>81</v>
      </c>
      <c r="E6416" s="2002">
        <f t="shared" si="200"/>
        <v>0.64</v>
      </c>
      <c r="F6416" s="2078">
        <f t="shared" si="201"/>
        <v>95395</v>
      </c>
      <c r="H6416" s="2002">
        <v>0.55000000000000004</v>
      </c>
      <c r="I6416" s="2002">
        <v>0.64</v>
      </c>
    </row>
    <row r="6417" spans="2:9" s="2078" customFormat="1">
      <c r="B6417" s="1733">
        <v>95396</v>
      </c>
      <c r="C6417" s="2004" t="s">
        <v>5562</v>
      </c>
      <c r="D6417" s="2003" t="s">
        <v>81</v>
      </c>
      <c r="E6417" s="2005">
        <f t="shared" si="200"/>
        <v>0.85</v>
      </c>
      <c r="F6417" s="2078">
        <f t="shared" si="201"/>
        <v>95396</v>
      </c>
      <c r="H6417" s="2005">
        <v>0.73</v>
      </c>
      <c r="I6417" s="2005">
        <v>0.85</v>
      </c>
    </row>
    <row r="6418" spans="2:9" s="2078" customFormat="1">
      <c r="B6418" s="1734">
        <v>95397</v>
      </c>
      <c r="C6418" s="1994" t="s">
        <v>5563</v>
      </c>
      <c r="D6418" s="1993" t="s">
        <v>81</v>
      </c>
      <c r="E6418" s="2002">
        <f t="shared" si="200"/>
        <v>7.0000000000000007E-2</v>
      </c>
      <c r="F6418" s="2078">
        <f t="shared" si="201"/>
        <v>95397</v>
      </c>
      <c r="H6418" s="2002">
        <v>0.06</v>
      </c>
      <c r="I6418" s="2002">
        <v>7.0000000000000007E-2</v>
      </c>
    </row>
    <row r="6419" spans="2:9" s="2078" customFormat="1">
      <c r="B6419" s="1733">
        <v>95398</v>
      </c>
      <c r="C6419" s="2004" t="s">
        <v>5564</v>
      </c>
      <c r="D6419" s="2003" t="s">
        <v>81</v>
      </c>
      <c r="E6419" s="2005">
        <f t="shared" si="200"/>
        <v>0.04</v>
      </c>
      <c r="F6419" s="2078">
        <f t="shared" si="201"/>
        <v>95398</v>
      </c>
      <c r="H6419" s="2005">
        <v>0.04</v>
      </c>
      <c r="I6419" s="2005">
        <v>0.04</v>
      </c>
    </row>
    <row r="6420" spans="2:9" s="2078" customFormat="1">
      <c r="B6420" s="1734">
        <v>95399</v>
      </c>
      <c r="C6420" s="1994" t="s">
        <v>5565</v>
      </c>
      <c r="D6420" s="1993" t="s">
        <v>81</v>
      </c>
      <c r="E6420" s="2002">
        <f t="shared" si="200"/>
        <v>7.0000000000000007E-2</v>
      </c>
      <c r="F6420" s="2078">
        <f t="shared" si="201"/>
        <v>95399</v>
      </c>
      <c r="H6420" s="2002">
        <v>0.06</v>
      </c>
      <c r="I6420" s="2002">
        <v>7.0000000000000007E-2</v>
      </c>
    </row>
    <row r="6421" spans="2:9" s="2078" customFormat="1">
      <c r="B6421" s="1733">
        <v>95400</v>
      </c>
      <c r="C6421" s="2004" t="s">
        <v>5566</v>
      </c>
      <c r="D6421" s="2003" t="s">
        <v>81</v>
      </c>
      <c r="E6421" s="2005">
        <f t="shared" si="200"/>
        <v>7.0000000000000007E-2</v>
      </c>
      <c r="F6421" s="2078">
        <f t="shared" si="201"/>
        <v>95400</v>
      </c>
      <c r="H6421" s="2005">
        <v>0.06</v>
      </c>
      <c r="I6421" s="2005">
        <v>7.0000000000000007E-2</v>
      </c>
    </row>
    <row r="6422" spans="2:9" s="2078" customFormat="1">
      <c r="B6422" s="1734">
        <v>95401</v>
      </c>
      <c r="C6422" s="1994" t="s">
        <v>5567</v>
      </c>
      <c r="D6422" s="1993" t="s">
        <v>81</v>
      </c>
      <c r="E6422" s="2002">
        <f t="shared" si="200"/>
        <v>0.33</v>
      </c>
      <c r="F6422" s="2078">
        <f t="shared" si="201"/>
        <v>95401</v>
      </c>
      <c r="H6422" s="2002">
        <v>0.28999999999999998</v>
      </c>
      <c r="I6422" s="2002">
        <v>0.33</v>
      </c>
    </row>
    <row r="6423" spans="2:9" s="2078" customFormat="1">
      <c r="B6423" s="1733">
        <v>95402</v>
      </c>
      <c r="C6423" s="2004" t="s">
        <v>5568</v>
      </c>
      <c r="D6423" s="2003" t="s">
        <v>81</v>
      </c>
      <c r="E6423" s="2005">
        <f t="shared" si="200"/>
        <v>1.0900000000000001</v>
      </c>
      <c r="F6423" s="2078">
        <f t="shared" si="201"/>
        <v>95402</v>
      </c>
      <c r="H6423" s="2005">
        <v>0.94</v>
      </c>
      <c r="I6423" s="2005">
        <v>1.0900000000000001</v>
      </c>
    </row>
    <row r="6424" spans="2:9" s="2078" customFormat="1">
      <c r="B6424" s="1734">
        <v>95403</v>
      </c>
      <c r="C6424" s="1994" t="s">
        <v>5569</v>
      </c>
      <c r="D6424" s="1993" t="s">
        <v>81</v>
      </c>
      <c r="E6424" s="2002">
        <f t="shared" si="200"/>
        <v>1.24</v>
      </c>
      <c r="F6424" s="2078">
        <f t="shared" si="201"/>
        <v>95403</v>
      </c>
      <c r="H6424" s="2002">
        <v>1.07</v>
      </c>
      <c r="I6424" s="2002">
        <v>1.24</v>
      </c>
    </row>
    <row r="6425" spans="2:9" s="2078" customFormat="1">
      <c r="B6425" s="1733">
        <v>95404</v>
      </c>
      <c r="C6425" s="2004" t="s">
        <v>5570</v>
      </c>
      <c r="D6425" s="2003" t="s">
        <v>81</v>
      </c>
      <c r="E6425" s="2005">
        <f t="shared" si="200"/>
        <v>1.7</v>
      </c>
      <c r="F6425" s="2078">
        <f t="shared" si="201"/>
        <v>95404</v>
      </c>
      <c r="H6425" s="2005">
        <v>1.46</v>
      </c>
      <c r="I6425" s="2005">
        <v>1.7</v>
      </c>
    </row>
    <row r="6426" spans="2:9" s="2078" customFormat="1">
      <c r="B6426" s="1734">
        <v>95405</v>
      </c>
      <c r="C6426" s="1994" t="s">
        <v>5571</v>
      </c>
      <c r="D6426" s="1993" t="s">
        <v>81</v>
      </c>
      <c r="E6426" s="2002">
        <f t="shared" si="200"/>
        <v>0.51</v>
      </c>
      <c r="F6426" s="2078">
        <f t="shared" si="201"/>
        <v>95405</v>
      </c>
      <c r="H6426" s="2002">
        <v>0.44</v>
      </c>
      <c r="I6426" s="2002">
        <v>0.51</v>
      </c>
    </row>
    <row r="6427" spans="2:9" s="2078" customFormat="1">
      <c r="B6427" s="1733">
        <v>95406</v>
      </c>
      <c r="C6427" s="2004" t="s">
        <v>5572</v>
      </c>
      <c r="D6427" s="2003" t="s">
        <v>81</v>
      </c>
      <c r="E6427" s="2005">
        <f t="shared" si="200"/>
        <v>0.09</v>
      </c>
      <c r="F6427" s="2078">
        <f t="shared" si="201"/>
        <v>95406</v>
      </c>
      <c r="H6427" s="2005">
        <v>0.08</v>
      </c>
      <c r="I6427" s="2005">
        <v>0.09</v>
      </c>
    </row>
    <row r="6428" spans="2:9" s="2078" customFormat="1">
      <c r="B6428" s="1734">
        <v>95407</v>
      </c>
      <c r="C6428" s="1994" t="s">
        <v>5573</v>
      </c>
      <c r="D6428" s="1993" t="s">
        <v>81</v>
      </c>
      <c r="E6428" s="2002">
        <f t="shared" si="200"/>
        <v>2.41</v>
      </c>
      <c r="F6428" s="2078">
        <f t="shared" si="201"/>
        <v>95407</v>
      </c>
      <c r="H6428" s="2002">
        <v>2.08</v>
      </c>
      <c r="I6428" s="2002">
        <v>2.41</v>
      </c>
    </row>
    <row r="6429" spans="2:9" s="2078" customFormat="1">
      <c r="B6429" s="1733">
        <v>95408</v>
      </c>
      <c r="C6429" s="2004" t="s">
        <v>5574</v>
      </c>
      <c r="D6429" s="2003" t="s">
        <v>77</v>
      </c>
      <c r="E6429" s="2005">
        <f t="shared" si="200"/>
        <v>8.0299999999999994</v>
      </c>
      <c r="F6429" s="2078">
        <f t="shared" si="201"/>
        <v>95408</v>
      </c>
      <c r="H6429" s="2005">
        <v>6.93</v>
      </c>
      <c r="I6429" s="2005">
        <v>8.0299999999999994</v>
      </c>
    </row>
    <row r="6430" spans="2:9" s="2078" customFormat="1">
      <c r="B6430" s="1734">
        <v>95409</v>
      </c>
      <c r="C6430" s="1994" t="s">
        <v>5575</v>
      </c>
      <c r="D6430" s="1993" t="s">
        <v>77</v>
      </c>
      <c r="E6430" s="2002">
        <f t="shared" si="200"/>
        <v>9.82</v>
      </c>
      <c r="F6430" s="2078">
        <f t="shared" si="201"/>
        <v>95409</v>
      </c>
      <c r="H6430" s="2002">
        <v>8.4700000000000006</v>
      </c>
      <c r="I6430" s="2002">
        <v>9.82</v>
      </c>
    </row>
    <row r="6431" spans="2:9" s="2078" customFormat="1">
      <c r="B6431" s="1733">
        <v>95410</v>
      </c>
      <c r="C6431" s="2004" t="s">
        <v>5576</v>
      </c>
      <c r="D6431" s="2003" t="s">
        <v>77</v>
      </c>
      <c r="E6431" s="2005">
        <f t="shared" si="200"/>
        <v>7.4</v>
      </c>
      <c r="F6431" s="2078">
        <f t="shared" si="201"/>
        <v>95410</v>
      </c>
      <c r="H6431" s="2005">
        <v>6.39</v>
      </c>
      <c r="I6431" s="2005">
        <v>7.4</v>
      </c>
    </row>
    <row r="6432" spans="2:9" s="2078" customFormat="1">
      <c r="B6432" s="1734">
        <v>95411</v>
      </c>
      <c r="C6432" s="1994" t="s">
        <v>5577</v>
      </c>
      <c r="D6432" s="1993" t="s">
        <v>77</v>
      </c>
      <c r="E6432" s="2002">
        <f t="shared" si="200"/>
        <v>7.85</v>
      </c>
      <c r="F6432" s="2078">
        <f t="shared" si="201"/>
        <v>95411</v>
      </c>
      <c r="H6432" s="2002">
        <v>6.77</v>
      </c>
      <c r="I6432" s="2002">
        <v>7.85</v>
      </c>
    </row>
    <row r="6433" spans="2:9" s="2078" customFormat="1">
      <c r="B6433" s="1733">
        <v>95412</v>
      </c>
      <c r="C6433" s="2004" t="s">
        <v>5578</v>
      </c>
      <c r="D6433" s="2003" t="s">
        <v>77</v>
      </c>
      <c r="E6433" s="2005">
        <f t="shared" si="200"/>
        <v>7.84</v>
      </c>
      <c r="F6433" s="2078">
        <f t="shared" si="201"/>
        <v>95412</v>
      </c>
      <c r="H6433" s="2005">
        <v>6.77</v>
      </c>
      <c r="I6433" s="2005">
        <v>7.84</v>
      </c>
    </row>
    <row r="6434" spans="2:9" s="2078" customFormat="1">
      <c r="B6434" s="1734">
        <v>95413</v>
      </c>
      <c r="C6434" s="1994" t="s">
        <v>5579</v>
      </c>
      <c r="D6434" s="1993" t="s">
        <v>77</v>
      </c>
      <c r="E6434" s="2002">
        <f t="shared" si="200"/>
        <v>8.0299999999999994</v>
      </c>
      <c r="F6434" s="2078">
        <f t="shared" si="201"/>
        <v>95413</v>
      </c>
      <c r="H6434" s="2002">
        <v>6.93</v>
      </c>
      <c r="I6434" s="2002">
        <v>8.0299999999999994</v>
      </c>
    </row>
    <row r="6435" spans="2:9" s="2078" customFormat="1">
      <c r="B6435" s="1733">
        <v>95414</v>
      </c>
      <c r="C6435" s="2004" t="s">
        <v>5580</v>
      </c>
      <c r="D6435" s="2003" t="s">
        <v>77</v>
      </c>
      <c r="E6435" s="2005">
        <f t="shared" si="200"/>
        <v>32.4</v>
      </c>
      <c r="F6435" s="2078">
        <f t="shared" si="201"/>
        <v>95414</v>
      </c>
      <c r="H6435" s="2005">
        <v>27.97</v>
      </c>
      <c r="I6435" s="2005">
        <v>32.4</v>
      </c>
    </row>
    <row r="6436" spans="2:9" s="2078" customFormat="1">
      <c r="B6436" s="1734">
        <v>95415</v>
      </c>
      <c r="C6436" s="1994" t="s">
        <v>5581</v>
      </c>
      <c r="D6436" s="1993" t="s">
        <v>77</v>
      </c>
      <c r="E6436" s="2002">
        <f t="shared" si="200"/>
        <v>147.53</v>
      </c>
      <c r="F6436" s="2078">
        <f t="shared" si="201"/>
        <v>95415</v>
      </c>
      <c r="H6436" s="2002">
        <v>127.35</v>
      </c>
      <c r="I6436" s="2002">
        <v>147.53</v>
      </c>
    </row>
    <row r="6437" spans="2:9" s="2078" customFormat="1">
      <c r="B6437" s="1733">
        <v>95416</v>
      </c>
      <c r="C6437" s="2004" t="s">
        <v>5582</v>
      </c>
      <c r="D6437" s="2003" t="s">
        <v>77</v>
      </c>
      <c r="E6437" s="2005">
        <f t="shared" si="200"/>
        <v>6.47</v>
      </c>
      <c r="F6437" s="2078">
        <f t="shared" si="201"/>
        <v>95416</v>
      </c>
      <c r="H6437" s="2005">
        <v>5.58</v>
      </c>
      <c r="I6437" s="2005">
        <v>6.47</v>
      </c>
    </row>
    <row r="6438" spans="2:9" s="2078" customFormat="1">
      <c r="B6438" s="1734">
        <v>95417</v>
      </c>
      <c r="C6438" s="1994" t="s">
        <v>5583</v>
      </c>
      <c r="D6438" s="1993" t="s">
        <v>77</v>
      </c>
      <c r="E6438" s="2002">
        <f t="shared" si="200"/>
        <v>167.92</v>
      </c>
      <c r="F6438" s="2078">
        <f t="shared" si="201"/>
        <v>95417</v>
      </c>
      <c r="H6438" s="2002">
        <v>144.94999999999999</v>
      </c>
      <c r="I6438" s="2002">
        <v>167.92</v>
      </c>
    </row>
    <row r="6439" spans="2:9" s="2078" customFormat="1">
      <c r="B6439" s="1733">
        <v>95418</v>
      </c>
      <c r="C6439" s="2004" t="s">
        <v>5584</v>
      </c>
      <c r="D6439" s="2003" t="s">
        <v>77</v>
      </c>
      <c r="E6439" s="2005">
        <f t="shared" si="200"/>
        <v>229.54</v>
      </c>
      <c r="F6439" s="2078">
        <f t="shared" si="201"/>
        <v>95418</v>
      </c>
      <c r="H6439" s="2005">
        <v>198.14</v>
      </c>
      <c r="I6439" s="2005">
        <v>229.54</v>
      </c>
    </row>
    <row r="6440" spans="2:9" s="2078" customFormat="1">
      <c r="B6440" s="1734">
        <v>95419</v>
      </c>
      <c r="C6440" s="1994" t="s">
        <v>5585</v>
      </c>
      <c r="D6440" s="1993" t="s">
        <v>77</v>
      </c>
      <c r="E6440" s="2002">
        <f t="shared" si="200"/>
        <v>60.94</v>
      </c>
      <c r="F6440" s="2078">
        <f t="shared" si="201"/>
        <v>95419</v>
      </c>
      <c r="H6440" s="2002">
        <v>52.6</v>
      </c>
      <c r="I6440" s="2002">
        <v>60.94</v>
      </c>
    </row>
    <row r="6441" spans="2:9" s="2078" customFormat="1">
      <c r="B6441" s="1733">
        <v>95420</v>
      </c>
      <c r="C6441" s="2004" t="s">
        <v>5586</v>
      </c>
      <c r="D6441" s="2003" t="s">
        <v>77</v>
      </c>
      <c r="E6441" s="2005">
        <f t="shared" si="200"/>
        <v>86.56</v>
      </c>
      <c r="F6441" s="2078">
        <f t="shared" si="201"/>
        <v>95420</v>
      </c>
      <c r="H6441" s="2005">
        <v>74.72</v>
      </c>
      <c r="I6441" s="2005">
        <v>86.56</v>
      </c>
    </row>
    <row r="6442" spans="2:9" s="2078" customFormat="1">
      <c r="B6442" s="1734">
        <v>95421</v>
      </c>
      <c r="C6442" s="1994" t="s">
        <v>5587</v>
      </c>
      <c r="D6442" s="1993" t="s">
        <v>77</v>
      </c>
      <c r="E6442" s="2002">
        <f t="shared" si="200"/>
        <v>114.45</v>
      </c>
      <c r="F6442" s="2078">
        <f t="shared" si="201"/>
        <v>95421</v>
      </c>
      <c r="H6442" s="2002">
        <v>98.79</v>
      </c>
      <c r="I6442" s="2002">
        <v>114.45</v>
      </c>
    </row>
    <row r="6443" spans="2:9" s="2078" customFormat="1">
      <c r="B6443" s="1733">
        <v>95422</v>
      </c>
      <c r="C6443" s="2004" t="s">
        <v>5588</v>
      </c>
      <c r="D6443" s="2003" t="s">
        <v>77</v>
      </c>
      <c r="E6443" s="2005">
        <f t="shared" si="200"/>
        <v>45.1</v>
      </c>
      <c r="F6443" s="2078">
        <f t="shared" si="201"/>
        <v>95422</v>
      </c>
      <c r="H6443" s="2005">
        <v>38.93</v>
      </c>
      <c r="I6443" s="2005">
        <v>45.1</v>
      </c>
    </row>
    <row r="6444" spans="2:9" s="2078" customFormat="1">
      <c r="B6444" s="1734">
        <v>95423</v>
      </c>
      <c r="C6444" s="1994" t="s">
        <v>5589</v>
      </c>
      <c r="D6444" s="1993" t="s">
        <v>77</v>
      </c>
      <c r="E6444" s="2002">
        <f t="shared" si="200"/>
        <v>68.459999999999994</v>
      </c>
      <c r="F6444" s="2078">
        <f t="shared" si="201"/>
        <v>95423</v>
      </c>
      <c r="H6444" s="2002">
        <v>59.1</v>
      </c>
      <c r="I6444" s="2002">
        <v>68.459999999999994</v>
      </c>
    </row>
    <row r="6445" spans="2:9" s="2078" customFormat="1">
      <c r="B6445" s="1733">
        <v>95424</v>
      </c>
      <c r="C6445" s="2004" t="s">
        <v>5590</v>
      </c>
      <c r="D6445" s="2003" t="s">
        <v>77</v>
      </c>
      <c r="E6445" s="2005">
        <f t="shared" si="200"/>
        <v>13.85</v>
      </c>
      <c r="F6445" s="2078">
        <f t="shared" si="201"/>
        <v>95424</v>
      </c>
      <c r="H6445" s="2005">
        <v>11.95</v>
      </c>
      <c r="I6445" s="2005">
        <v>13.85</v>
      </c>
    </row>
  </sheetData>
  <pageMargins left="0.511811024" right="0.511811024" top="0.78740157499999996" bottom="0.78740157499999996" header="0.31496062000000002" footer="0.31496062000000002"/>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J5348"/>
  <sheetViews>
    <sheetView workbookViewId="0">
      <selection activeCell="B6303" sqref="B6303"/>
    </sheetView>
  </sheetViews>
  <sheetFormatPr defaultRowHeight="15"/>
  <cols>
    <col min="1" max="1" width="10.7109375" style="896" customWidth="1"/>
    <col min="2" max="2" width="120.7109375" style="897" customWidth="1"/>
    <col min="3" max="3" width="10.7109375" style="896" customWidth="1"/>
    <col min="4" max="4" width="12.7109375" style="1529" customWidth="1"/>
    <col min="5" max="5" width="9.140625" style="1529"/>
    <col min="6" max="6" width="14.85546875" style="1992" bestFit="1" customWidth="1"/>
    <col min="7" max="7" width="20.140625" style="1992" bestFit="1" customWidth="1"/>
    <col min="8" max="8" width="12.42578125" style="1529" bestFit="1" customWidth="1"/>
    <col min="9" max="9" width="9.140625" style="1529"/>
    <col min="10" max="10" width="23.28515625" style="1529" customWidth="1"/>
    <col min="11" max="16384" width="9.140625" style="1529"/>
  </cols>
  <sheetData>
    <row r="1" spans="1:10" ht="16.5" thickBot="1">
      <c r="A1" s="2001" t="s">
        <v>44</v>
      </c>
      <c r="B1" s="2000" t="s">
        <v>45</v>
      </c>
      <c r="C1" s="2001" t="s">
        <v>46</v>
      </c>
      <c r="D1" s="2001" t="s">
        <v>47</v>
      </c>
      <c r="F1" s="2001" t="s">
        <v>7568</v>
      </c>
      <c r="G1" s="2001" t="s">
        <v>7569</v>
      </c>
    </row>
    <row r="2" spans="1:10" ht="15.75" thickBot="1">
      <c r="A2" s="1993">
        <v>36214</v>
      </c>
      <c r="B2" s="1994" t="s">
        <v>13776</v>
      </c>
      <c r="C2" s="1993" t="s">
        <v>5592</v>
      </c>
      <c r="D2" s="2002">
        <f>IF($J$2=$F$1,F2,G2)</f>
        <v>295.10000000000002</v>
      </c>
      <c r="F2" s="2002">
        <v>295.10000000000002</v>
      </c>
      <c r="G2" s="2002">
        <v>295.10000000000002</v>
      </c>
      <c r="H2" s="1529" t="b">
        <f>F2=G2</f>
        <v>1</v>
      </c>
      <c r="J2" s="2065" t="str">
        <f>'ORÇAMENTO '!F6</f>
        <v>NÃO DESONERADO</v>
      </c>
    </row>
    <row r="3" spans="1:10">
      <c r="A3" s="2003">
        <v>36212</v>
      </c>
      <c r="B3" s="2004" t="s">
        <v>13777</v>
      </c>
      <c r="C3" s="2003" t="s">
        <v>5592</v>
      </c>
      <c r="D3" s="2005">
        <f t="shared" ref="D3:D66" si="0">IF($J$2=$F$1,F3,G3)</f>
        <v>496.59</v>
      </c>
      <c r="F3" s="2005">
        <v>496.59</v>
      </c>
      <c r="G3" s="2005">
        <v>496.59</v>
      </c>
      <c r="H3" s="2078" t="b">
        <f t="shared" ref="H3:H66" si="1">F3=G3</f>
        <v>1</v>
      </c>
    </row>
    <row r="4" spans="1:10">
      <c r="A4" s="1993">
        <v>36211</v>
      </c>
      <c r="B4" s="1994" t="s">
        <v>13778</v>
      </c>
      <c r="C4" s="1993" t="s">
        <v>5592</v>
      </c>
      <c r="D4" s="2002">
        <f t="shared" si="0"/>
        <v>467.08</v>
      </c>
      <c r="F4" s="2002">
        <v>467.08</v>
      </c>
      <c r="G4" s="2002">
        <v>467.08</v>
      </c>
      <c r="H4" s="2078" t="b">
        <f t="shared" si="1"/>
        <v>1</v>
      </c>
    </row>
    <row r="5" spans="1:10" ht="30">
      <c r="A5" s="2003">
        <v>2404</v>
      </c>
      <c r="B5" s="2004" t="s">
        <v>8466</v>
      </c>
      <c r="C5" s="2003" t="s">
        <v>5594</v>
      </c>
      <c r="D5" s="2005">
        <f t="shared" si="0"/>
        <v>80.150000000000006</v>
      </c>
      <c r="F5" s="2005">
        <v>80.150000000000006</v>
      </c>
      <c r="G5" s="2005">
        <v>80.150000000000006</v>
      </c>
      <c r="H5" s="2078" t="b">
        <f t="shared" si="1"/>
        <v>1</v>
      </c>
    </row>
    <row r="6" spans="1:10">
      <c r="A6" s="1993">
        <v>2720</v>
      </c>
      <c r="B6" s="1994" t="s">
        <v>8467</v>
      </c>
      <c r="C6" s="1993" t="s">
        <v>5591</v>
      </c>
      <c r="D6" s="2002">
        <f t="shared" si="0"/>
        <v>153.26</v>
      </c>
      <c r="F6" s="2002">
        <v>153.26</v>
      </c>
      <c r="G6" s="2002">
        <v>153.26</v>
      </c>
      <c r="H6" s="2078" t="b">
        <f t="shared" si="1"/>
        <v>1</v>
      </c>
    </row>
    <row r="7" spans="1:10" ht="30">
      <c r="A7" s="2003">
        <v>2719</v>
      </c>
      <c r="B7" s="2004" t="s">
        <v>8468</v>
      </c>
      <c r="C7" s="2003" t="s">
        <v>5591</v>
      </c>
      <c r="D7" s="2005">
        <f t="shared" si="0"/>
        <v>129.86000000000001</v>
      </c>
      <c r="F7" s="2005">
        <v>129.86000000000001</v>
      </c>
      <c r="G7" s="2005">
        <v>129.86000000000001</v>
      </c>
      <c r="H7" s="2078" t="b">
        <f t="shared" si="1"/>
        <v>1</v>
      </c>
    </row>
    <row r="8" spans="1:10" ht="30">
      <c r="A8" s="1993">
        <v>3378</v>
      </c>
      <c r="B8" s="1994" t="s">
        <v>8469</v>
      </c>
      <c r="C8" s="1993" t="s">
        <v>5592</v>
      </c>
      <c r="D8" s="2002">
        <f t="shared" si="0"/>
        <v>45.69</v>
      </c>
      <c r="F8" s="2002">
        <v>45.69</v>
      </c>
      <c r="G8" s="2002">
        <v>45.69</v>
      </c>
      <c r="H8" s="2078" t="b">
        <f t="shared" si="1"/>
        <v>1</v>
      </c>
    </row>
    <row r="9" spans="1:10" ht="30">
      <c r="A9" s="2003">
        <v>3380</v>
      </c>
      <c r="B9" s="2004" t="s">
        <v>8470</v>
      </c>
      <c r="C9" s="2003" t="s">
        <v>5592</v>
      </c>
      <c r="D9" s="2005">
        <f t="shared" si="0"/>
        <v>31.99</v>
      </c>
      <c r="F9" s="2005">
        <v>31.99</v>
      </c>
      <c r="G9" s="2005">
        <v>31.99</v>
      </c>
      <c r="H9" s="2078" t="b">
        <f t="shared" si="1"/>
        <v>1</v>
      </c>
    </row>
    <row r="10" spans="1:10" ht="30">
      <c r="A10" s="1993">
        <v>3379</v>
      </c>
      <c r="B10" s="1994" t="s">
        <v>8471</v>
      </c>
      <c r="C10" s="1993" t="s">
        <v>5592</v>
      </c>
      <c r="D10" s="2002">
        <f t="shared" si="0"/>
        <v>30.88</v>
      </c>
      <c r="F10" s="2002">
        <v>30.88</v>
      </c>
      <c r="G10" s="2002">
        <v>30.88</v>
      </c>
      <c r="H10" s="2078" t="b">
        <f t="shared" si="1"/>
        <v>1</v>
      </c>
    </row>
    <row r="11" spans="1:10" ht="30">
      <c r="A11" s="2003">
        <v>13382</v>
      </c>
      <c r="B11" s="2004" t="s">
        <v>8472</v>
      </c>
      <c r="C11" s="2003" t="s">
        <v>5592</v>
      </c>
      <c r="D11" s="2005">
        <f t="shared" si="0"/>
        <v>169.9</v>
      </c>
      <c r="F11" s="2005">
        <v>169.9</v>
      </c>
      <c r="G11" s="2005">
        <v>169.9</v>
      </c>
      <c r="H11" s="2078" t="b">
        <f t="shared" si="1"/>
        <v>1</v>
      </c>
    </row>
    <row r="12" spans="1:10" ht="30">
      <c r="A12" s="1993">
        <v>20198</v>
      </c>
      <c r="B12" s="1994" t="s">
        <v>13779</v>
      </c>
      <c r="C12" s="1993" t="s">
        <v>5593</v>
      </c>
      <c r="D12" s="2002">
        <f t="shared" si="0"/>
        <v>1475.61</v>
      </c>
      <c r="F12" s="2002">
        <v>1475.61</v>
      </c>
      <c r="G12" s="2002">
        <v>1475.61</v>
      </c>
      <c r="H12" s="2078" t="b">
        <f t="shared" si="1"/>
        <v>1</v>
      </c>
    </row>
    <row r="13" spans="1:10" ht="30">
      <c r="A13" s="2003">
        <v>4126</v>
      </c>
      <c r="B13" s="2004" t="s">
        <v>8473</v>
      </c>
      <c r="C13" s="2003" t="s">
        <v>5592</v>
      </c>
      <c r="D13" s="2005">
        <f t="shared" si="0"/>
        <v>209.97</v>
      </c>
      <c r="F13" s="2005">
        <v>209.97</v>
      </c>
      <c r="G13" s="2005">
        <v>209.97</v>
      </c>
      <c r="H13" s="2078" t="b">
        <f t="shared" si="1"/>
        <v>1</v>
      </c>
    </row>
    <row r="14" spans="1:10">
      <c r="A14" s="1993">
        <v>10615</v>
      </c>
      <c r="B14" s="1994" t="s">
        <v>8474</v>
      </c>
      <c r="C14" s="1993" t="s">
        <v>5592</v>
      </c>
      <c r="D14" s="2002">
        <f t="shared" si="0"/>
        <v>44990</v>
      </c>
      <c r="F14" s="2002">
        <v>44990</v>
      </c>
      <c r="G14" s="2002">
        <v>44990</v>
      </c>
      <c r="H14" s="2078" t="b">
        <f t="shared" si="1"/>
        <v>1</v>
      </c>
    </row>
    <row r="15" spans="1:10">
      <c r="A15" s="2003">
        <v>21136</v>
      </c>
      <c r="B15" s="2004" t="s">
        <v>8475</v>
      </c>
      <c r="C15" s="2003" t="s">
        <v>5595</v>
      </c>
      <c r="D15" s="2005">
        <f t="shared" si="0"/>
        <v>12.77</v>
      </c>
      <c r="F15" s="2005">
        <v>12.77</v>
      </c>
      <c r="G15" s="2005">
        <v>12.77</v>
      </c>
      <c r="H15" s="2078" t="b">
        <f t="shared" si="1"/>
        <v>1</v>
      </c>
    </row>
    <row r="16" spans="1:10">
      <c r="A16" s="1993">
        <v>21128</v>
      </c>
      <c r="B16" s="1994" t="s">
        <v>8476</v>
      </c>
      <c r="C16" s="1993" t="s">
        <v>5595</v>
      </c>
      <c r="D16" s="2002">
        <f t="shared" si="0"/>
        <v>9.8800000000000008</v>
      </c>
      <c r="F16" s="2002">
        <v>9.8800000000000008</v>
      </c>
      <c r="G16" s="2002">
        <v>9.8800000000000008</v>
      </c>
      <c r="H16" s="2078" t="b">
        <f t="shared" si="1"/>
        <v>1</v>
      </c>
    </row>
    <row r="17" spans="1:8" ht="30">
      <c r="A17" s="2003">
        <v>21130</v>
      </c>
      <c r="B17" s="2004" t="s">
        <v>8477</v>
      </c>
      <c r="C17" s="2003" t="s">
        <v>5595</v>
      </c>
      <c r="D17" s="2005">
        <f t="shared" si="0"/>
        <v>24.95</v>
      </c>
      <c r="F17" s="2005">
        <v>24.95</v>
      </c>
      <c r="G17" s="2005">
        <v>24.95</v>
      </c>
      <c r="H17" s="2078" t="b">
        <f t="shared" si="1"/>
        <v>1</v>
      </c>
    </row>
    <row r="18" spans="1:8" ht="30">
      <c r="A18" s="1993">
        <v>21135</v>
      </c>
      <c r="B18" s="1994" t="s">
        <v>8478</v>
      </c>
      <c r="C18" s="1993" t="s">
        <v>5595</v>
      </c>
      <c r="D18" s="2002">
        <f t="shared" si="0"/>
        <v>24.56</v>
      </c>
      <c r="F18" s="2002">
        <v>24.56</v>
      </c>
      <c r="G18" s="2002">
        <v>24.56</v>
      </c>
      <c r="H18" s="2078" t="b">
        <f t="shared" si="1"/>
        <v>1</v>
      </c>
    </row>
    <row r="19" spans="1:8">
      <c r="A19" s="2003">
        <v>38605</v>
      </c>
      <c r="B19" s="2004" t="s">
        <v>8479</v>
      </c>
      <c r="C19" s="2003" t="s">
        <v>5592</v>
      </c>
      <c r="D19" s="2005">
        <f t="shared" si="0"/>
        <v>103.06</v>
      </c>
      <c r="F19" s="2005">
        <v>103.06</v>
      </c>
      <c r="G19" s="2005">
        <v>103.06</v>
      </c>
      <c r="H19" s="2078" t="b">
        <f t="shared" si="1"/>
        <v>1</v>
      </c>
    </row>
    <row r="20" spans="1:8">
      <c r="A20" s="1993">
        <v>11270</v>
      </c>
      <c r="B20" s="1994" t="s">
        <v>8480</v>
      </c>
      <c r="C20" s="1993" t="s">
        <v>5592</v>
      </c>
      <c r="D20" s="2002">
        <f t="shared" si="0"/>
        <v>1.36</v>
      </c>
      <c r="F20" s="2002">
        <v>1.36</v>
      </c>
      <c r="G20" s="2002">
        <v>1.36</v>
      </c>
      <c r="H20" s="2078" t="b">
        <f t="shared" si="1"/>
        <v>1</v>
      </c>
    </row>
    <row r="21" spans="1:8">
      <c r="A21" s="2003">
        <v>412</v>
      </c>
      <c r="B21" s="2004" t="s">
        <v>8481</v>
      </c>
      <c r="C21" s="2003" t="s">
        <v>5592</v>
      </c>
      <c r="D21" s="2005">
        <f t="shared" si="0"/>
        <v>1.02</v>
      </c>
      <c r="F21" s="2005">
        <v>1.02</v>
      </c>
      <c r="G21" s="2005">
        <v>1.02</v>
      </c>
      <c r="H21" s="2078" t="b">
        <f t="shared" si="1"/>
        <v>1</v>
      </c>
    </row>
    <row r="22" spans="1:8">
      <c r="A22" s="1993">
        <v>414</v>
      </c>
      <c r="B22" s="1994" t="s">
        <v>8482</v>
      </c>
      <c r="C22" s="1993" t="s">
        <v>5592</v>
      </c>
      <c r="D22" s="2002">
        <f t="shared" si="0"/>
        <v>0.06</v>
      </c>
      <c r="F22" s="2002">
        <v>0.06</v>
      </c>
      <c r="G22" s="2002">
        <v>0.06</v>
      </c>
      <c r="H22" s="2078" t="b">
        <f t="shared" si="1"/>
        <v>1</v>
      </c>
    </row>
    <row r="23" spans="1:8">
      <c r="A23" s="2003">
        <v>410</v>
      </c>
      <c r="B23" s="2004" t="s">
        <v>8483</v>
      </c>
      <c r="C23" s="2003" t="s">
        <v>5592</v>
      </c>
      <c r="D23" s="2005">
        <f t="shared" si="0"/>
        <v>0.15</v>
      </c>
      <c r="F23" s="2005">
        <v>0.15</v>
      </c>
      <c r="G23" s="2005">
        <v>0.15</v>
      </c>
      <c r="H23" s="2078" t="b">
        <f t="shared" si="1"/>
        <v>1</v>
      </c>
    </row>
    <row r="24" spans="1:8">
      <c r="A24" s="1993">
        <v>411</v>
      </c>
      <c r="B24" s="1994" t="s">
        <v>8484</v>
      </c>
      <c r="C24" s="1993" t="s">
        <v>5592</v>
      </c>
      <c r="D24" s="2002">
        <f>IF($J$2=$F$1,F23,G23)</f>
        <v>0.15</v>
      </c>
      <c r="F24" s="2002">
        <v>0.2</v>
      </c>
      <c r="G24" s="2002">
        <v>0.2</v>
      </c>
      <c r="H24" s="2078" t="b">
        <f t="shared" si="1"/>
        <v>1</v>
      </c>
    </row>
    <row r="25" spans="1:8">
      <c r="A25" s="2003">
        <v>408</v>
      </c>
      <c r="B25" s="2004" t="s">
        <v>8485</v>
      </c>
      <c r="C25" s="2003" t="s">
        <v>5592</v>
      </c>
      <c r="D25" s="2005">
        <f t="shared" si="0"/>
        <v>0.99</v>
      </c>
      <c r="F25" s="2005">
        <v>0.99</v>
      </c>
      <c r="G25" s="2005">
        <v>0.99</v>
      </c>
      <c r="H25" s="2078" t="b">
        <f t="shared" si="1"/>
        <v>1</v>
      </c>
    </row>
    <row r="26" spans="1:8">
      <c r="A26" s="1993">
        <v>39131</v>
      </c>
      <c r="B26" s="1994" t="s">
        <v>8486</v>
      </c>
      <c r="C26" s="1993" t="s">
        <v>5592</v>
      </c>
      <c r="D26" s="2002">
        <f t="shared" si="0"/>
        <v>2.12</v>
      </c>
      <c r="F26" s="2002">
        <v>2.12</v>
      </c>
      <c r="G26" s="2002">
        <v>2.12</v>
      </c>
      <c r="H26" s="2078" t="b">
        <f t="shared" si="1"/>
        <v>1</v>
      </c>
    </row>
    <row r="27" spans="1:8">
      <c r="A27" s="2003">
        <v>394</v>
      </c>
      <c r="B27" s="2004" t="s">
        <v>8487</v>
      </c>
      <c r="C27" s="2003" t="s">
        <v>5592</v>
      </c>
      <c r="D27" s="2005">
        <f t="shared" si="0"/>
        <v>2.15</v>
      </c>
      <c r="F27" s="2005">
        <v>2.15</v>
      </c>
      <c r="G27" s="2005">
        <v>2.15</v>
      </c>
      <c r="H27" s="2078" t="b">
        <f t="shared" si="1"/>
        <v>1</v>
      </c>
    </row>
    <row r="28" spans="1:8">
      <c r="A28" s="1993">
        <v>39130</v>
      </c>
      <c r="B28" s="1994" t="s">
        <v>8488</v>
      </c>
      <c r="C28" s="1993" t="s">
        <v>5592</v>
      </c>
      <c r="D28" s="2002">
        <f t="shared" si="0"/>
        <v>1.94</v>
      </c>
      <c r="F28" s="2002">
        <v>1.94</v>
      </c>
      <c r="G28" s="2002">
        <v>1.94</v>
      </c>
      <c r="H28" s="2078" t="b">
        <f t="shared" si="1"/>
        <v>1</v>
      </c>
    </row>
    <row r="29" spans="1:8">
      <c r="A29" s="2003">
        <v>395</v>
      </c>
      <c r="B29" s="2004" t="s">
        <v>8489</v>
      </c>
      <c r="C29" s="2003" t="s">
        <v>5592</v>
      </c>
      <c r="D29" s="2005">
        <f t="shared" si="0"/>
        <v>2.0699999999999998</v>
      </c>
      <c r="F29" s="2005">
        <v>2.0699999999999998</v>
      </c>
      <c r="G29" s="2005">
        <v>2.0699999999999998</v>
      </c>
      <c r="H29" s="2078" t="b">
        <f t="shared" si="1"/>
        <v>1</v>
      </c>
    </row>
    <row r="30" spans="1:8">
      <c r="A30" s="1993">
        <v>39127</v>
      </c>
      <c r="B30" s="1994" t="s">
        <v>8490</v>
      </c>
      <c r="C30" s="1993" t="s">
        <v>5592</v>
      </c>
      <c r="D30" s="2002">
        <f t="shared" si="0"/>
        <v>1.02</v>
      </c>
      <c r="F30" s="2002">
        <v>1.02</v>
      </c>
      <c r="G30" s="2002">
        <v>1.02</v>
      </c>
      <c r="H30" s="2078" t="b">
        <f t="shared" si="1"/>
        <v>1</v>
      </c>
    </row>
    <row r="31" spans="1:8">
      <c r="A31" s="2003">
        <v>392</v>
      </c>
      <c r="B31" s="2004" t="s">
        <v>8491</v>
      </c>
      <c r="C31" s="2003" t="s">
        <v>5592</v>
      </c>
      <c r="D31" s="2005">
        <f t="shared" si="0"/>
        <v>1.05</v>
      </c>
      <c r="F31" s="2005">
        <v>1.05</v>
      </c>
      <c r="G31" s="2005">
        <v>1.05</v>
      </c>
      <c r="H31" s="2078" t="b">
        <f t="shared" si="1"/>
        <v>1</v>
      </c>
    </row>
    <row r="32" spans="1:8">
      <c r="A32" s="1993">
        <v>39129</v>
      </c>
      <c r="B32" s="1994" t="s">
        <v>8492</v>
      </c>
      <c r="C32" s="1993" t="s">
        <v>5592</v>
      </c>
      <c r="D32" s="2002">
        <f t="shared" si="0"/>
        <v>1.19</v>
      </c>
      <c r="F32" s="2002">
        <v>1.19</v>
      </c>
      <c r="G32" s="2002">
        <v>1.19</v>
      </c>
      <c r="H32" s="2078" t="b">
        <f t="shared" si="1"/>
        <v>1</v>
      </c>
    </row>
    <row r="33" spans="1:8">
      <c r="A33" s="2003">
        <v>393</v>
      </c>
      <c r="B33" s="2004" t="s">
        <v>8493</v>
      </c>
      <c r="C33" s="2003" t="s">
        <v>5592</v>
      </c>
      <c r="D33" s="2005">
        <f t="shared" si="0"/>
        <v>1.25</v>
      </c>
      <c r="F33" s="2005">
        <v>1.25</v>
      </c>
      <c r="G33" s="2005">
        <v>1.25</v>
      </c>
      <c r="H33" s="2078" t="b">
        <f t="shared" si="1"/>
        <v>1</v>
      </c>
    </row>
    <row r="34" spans="1:8">
      <c r="A34" s="1993">
        <v>39133</v>
      </c>
      <c r="B34" s="1994" t="s">
        <v>8494</v>
      </c>
      <c r="C34" s="1993" t="s">
        <v>5592</v>
      </c>
      <c r="D34" s="2002">
        <f t="shared" si="0"/>
        <v>2.79</v>
      </c>
      <c r="F34" s="2002">
        <v>2.79</v>
      </c>
      <c r="G34" s="2002">
        <v>2.79</v>
      </c>
      <c r="H34" s="2078" t="b">
        <f t="shared" si="1"/>
        <v>1</v>
      </c>
    </row>
    <row r="35" spans="1:8">
      <c r="A35" s="2003">
        <v>397</v>
      </c>
      <c r="B35" s="2004" t="s">
        <v>8495</v>
      </c>
      <c r="C35" s="2003" t="s">
        <v>5592</v>
      </c>
      <c r="D35" s="2005">
        <f t="shared" si="0"/>
        <v>3.08</v>
      </c>
      <c r="F35" s="2005">
        <v>3.08</v>
      </c>
      <c r="G35" s="2005">
        <v>3.08</v>
      </c>
      <c r="H35" s="2078" t="b">
        <f t="shared" si="1"/>
        <v>1</v>
      </c>
    </row>
    <row r="36" spans="1:8">
      <c r="A36" s="1993">
        <v>39132</v>
      </c>
      <c r="B36" s="1994" t="s">
        <v>8496</v>
      </c>
      <c r="C36" s="1993" t="s">
        <v>5592</v>
      </c>
      <c r="D36" s="2002">
        <f t="shared" si="0"/>
        <v>2.23</v>
      </c>
      <c r="F36" s="2002">
        <v>2.23</v>
      </c>
      <c r="G36" s="2002">
        <v>2.23</v>
      </c>
      <c r="H36" s="2078" t="b">
        <f t="shared" si="1"/>
        <v>1</v>
      </c>
    </row>
    <row r="37" spans="1:8">
      <c r="A37" s="2003">
        <v>396</v>
      </c>
      <c r="B37" s="2004" t="s">
        <v>8497</v>
      </c>
      <c r="C37" s="2003" t="s">
        <v>5592</v>
      </c>
      <c r="D37" s="2005">
        <f t="shared" si="0"/>
        <v>2.39</v>
      </c>
      <c r="F37" s="2005">
        <v>2.39</v>
      </c>
      <c r="G37" s="2005">
        <v>2.39</v>
      </c>
      <c r="H37" s="2078" t="b">
        <f t="shared" si="1"/>
        <v>1</v>
      </c>
    </row>
    <row r="38" spans="1:8">
      <c r="A38" s="1993">
        <v>39135</v>
      </c>
      <c r="B38" s="1994" t="s">
        <v>8498</v>
      </c>
      <c r="C38" s="1993" t="s">
        <v>5592</v>
      </c>
      <c r="D38" s="2002">
        <f t="shared" si="0"/>
        <v>4.46</v>
      </c>
      <c r="F38" s="2002">
        <v>4.46</v>
      </c>
      <c r="G38" s="2002">
        <v>4.46</v>
      </c>
      <c r="H38" s="2078" t="b">
        <f t="shared" si="1"/>
        <v>1</v>
      </c>
    </row>
    <row r="39" spans="1:8">
      <c r="A39" s="2003">
        <v>39128</v>
      </c>
      <c r="B39" s="2004" t="s">
        <v>8499</v>
      </c>
      <c r="C39" s="2003" t="s">
        <v>5592</v>
      </c>
      <c r="D39" s="2005">
        <f t="shared" si="0"/>
        <v>1.1100000000000001</v>
      </c>
      <c r="F39" s="2005">
        <v>1.1100000000000001</v>
      </c>
      <c r="G39" s="2005">
        <v>1.1100000000000001</v>
      </c>
      <c r="H39" s="2078" t="b">
        <f t="shared" si="1"/>
        <v>1</v>
      </c>
    </row>
    <row r="40" spans="1:8">
      <c r="A40" s="1993">
        <v>400</v>
      </c>
      <c r="B40" s="1994" t="s">
        <v>8500</v>
      </c>
      <c r="C40" s="1993" t="s">
        <v>5592</v>
      </c>
      <c r="D40" s="2002">
        <f t="shared" si="0"/>
        <v>1.0900000000000001</v>
      </c>
      <c r="F40" s="2002">
        <v>1.0900000000000001</v>
      </c>
      <c r="G40" s="2002">
        <v>1.0900000000000001</v>
      </c>
      <c r="H40" s="2078" t="b">
        <f t="shared" si="1"/>
        <v>1</v>
      </c>
    </row>
    <row r="41" spans="1:8">
      <c r="A41" s="2003">
        <v>39125</v>
      </c>
      <c r="B41" s="2004" t="s">
        <v>8501</v>
      </c>
      <c r="C41" s="2003" t="s">
        <v>5592</v>
      </c>
      <c r="D41" s="2005">
        <f t="shared" si="0"/>
        <v>1.1100000000000001</v>
      </c>
      <c r="F41" s="2005">
        <v>1.1100000000000001</v>
      </c>
      <c r="G41" s="2005">
        <v>1.1100000000000001</v>
      </c>
      <c r="H41" s="2078" t="b">
        <f t="shared" si="1"/>
        <v>1</v>
      </c>
    </row>
    <row r="42" spans="1:8">
      <c r="A42" s="1993">
        <v>39134</v>
      </c>
      <c r="B42" s="1994" t="s">
        <v>8502</v>
      </c>
      <c r="C42" s="1993" t="s">
        <v>5592</v>
      </c>
      <c r="D42" s="2002">
        <f t="shared" si="0"/>
        <v>3.72</v>
      </c>
      <c r="F42" s="2002">
        <v>3.72</v>
      </c>
      <c r="G42" s="2002">
        <v>3.72</v>
      </c>
      <c r="H42" s="2078" t="b">
        <f t="shared" si="1"/>
        <v>1</v>
      </c>
    </row>
    <row r="43" spans="1:8">
      <c r="A43" s="2003">
        <v>398</v>
      </c>
      <c r="B43" s="2004" t="s">
        <v>8503</v>
      </c>
      <c r="C43" s="2003" t="s">
        <v>5592</v>
      </c>
      <c r="D43" s="2005">
        <f t="shared" si="0"/>
        <v>3.43</v>
      </c>
      <c r="F43" s="2005">
        <v>3.43</v>
      </c>
      <c r="G43" s="2005">
        <v>3.43</v>
      </c>
      <c r="H43" s="2078" t="b">
        <f t="shared" si="1"/>
        <v>1</v>
      </c>
    </row>
    <row r="44" spans="1:8">
      <c r="A44" s="1993">
        <v>39126</v>
      </c>
      <c r="B44" s="1994" t="s">
        <v>8504</v>
      </c>
      <c r="C44" s="1993" t="s">
        <v>5592</v>
      </c>
      <c r="D44" s="2002">
        <f t="shared" si="0"/>
        <v>5.0199999999999996</v>
      </c>
      <c r="F44" s="2002">
        <v>5.0199999999999996</v>
      </c>
      <c r="G44" s="2002">
        <v>5.0199999999999996</v>
      </c>
      <c r="H44" s="2078" t="b">
        <f t="shared" si="1"/>
        <v>1</v>
      </c>
    </row>
    <row r="45" spans="1:8">
      <c r="A45" s="2003">
        <v>399</v>
      </c>
      <c r="B45" s="2004" t="s">
        <v>8505</v>
      </c>
      <c r="C45" s="2003" t="s">
        <v>5592</v>
      </c>
      <c r="D45" s="2005">
        <f t="shared" si="0"/>
        <v>4.42</v>
      </c>
      <c r="F45" s="2005">
        <v>4.42</v>
      </c>
      <c r="G45" s="2005">
        <v>4.42</v>
      </c>
      <c r="H45" s="2078" t="b">
        <f t="shared" si="1"/>
        <v>1</v>
      </c>
    </row>
    <row r="46" spans="1:8">
      <c r="A46" s="1993">
        <v>39158</v>
      </c>
      <c r="B46" s="1994" t="s">
        <v>8506</v>
      </c>
      <c r="C46" s="1993" t="s">
        <v>5592</v>
      </c>
      <c r="D46" s="2002">
        <f t="shared" si="0"/>
        <v>11.88</v>
      </c>
      <c r="F46" s="2002">
        <v>11.88</v>
      </c>
      <c r="G46" s="2002">
        <v>11.88</v>
      </c>
      <c r="H46" s="2078" t="b">
        <f t="shared" si="1"/>
        <v>1</v>
      </c>
    </row>
    <row r="47" spans="1:8">
      <c r="A47" s="2003">
        <v>39141</v>
      </c>
      <c r="B47" s="2004" t="s">
        <v>8507</v>
      </c>
      <c r="C47" s="2003" t="s">
        <v>5592</v>
      </c>
      <c r="D47" s="2005">
        <f t="shared" si="0"/>
        <v>0.86</v>
      </c>
      <c r="F47" s="2005">
        <v>0.86</v>
      </c>
      <c r="G47" s="2005">
        <v>0.86</v>
      </c>
      <c r="H47" s="2078" t="b">
        <f t="shared" si="1"/>
        <v>1</v>
      </c>
    </row>
    <row r="48" spans="1:8">
      <c r="A48" s="1993">
        <v>39140</v>
      </c>
      <c r="B48" s="1994" t="s">
        <v>8508</v>
      </c>
      <c r="C48" s="1993" t="s">
        <v>5592</v>
      </c>
      <c r="D48" s="2002">
        <f t="shared" si="0"/>
        <v>0.78</v>
      </c>
      <c r="F48" s="2002">
        <v>0.78</v>
      </c>
      <c r="G48" s="2002">
        <v>0.78</v>
      </c>
      <c r="H48" s="2078" t="b">
        <f t="shared" si="1"/>
        <v>1</v>
      </c>
    </row>
    <row r="49" spans="1:8">
      <c r="A49" s="2003">
        <v>39137</v>
      </c>
      <c r="B49" s="2004" t="s">
        <v>8509</v>
      </c>
      <c r="C49" s="2003" t="s">
        <v>5592</v>
      </c>
      <c r="D49" s="2005">
        <f t="shared" si="0"/>
        <v>0.45</v>
      </c>
      <c r="F49" s="2005">
        <v>0.45</v>
      </c>
      <c r="G49" s="2005">
        <v>0.45</v>
      </c>
      <c r="H49" s="2078" t="b">
        <f t="shared" si="1"/>
        <v>1</v>
      </c>
    </row>
    <row r="50" spans="1:8">
      <c r="A50" s="1993">
        <v>39139</v>
      </c>
      <c r="B50" s="1994" t="s">
        <v>8510</v>
      </c>
      <c r="C50" s="1993" t="s">
        <v>5592</v>
      </c>
      <c r="D50" s="2002">
        <f t="shared" si="0"/>
        <v>0.65</v>
      </c>
      <c r="F50" s="2002">
        <v>0.65</v>
      </c>
      <c r="G50" s="2002">
        <v>0.65</v>
      </c>
      <c r="H50" s="2078" t="b">
        <f t="shared" si="1"/>
        <v>1</v>
      </c>
    </row>
    <row r="51" spans="1:8">
      <c r="A51" s="2003">
        <v>39143</v>
      </c>
      <c r="B51" s="2004" t="s">
        <v>8511</v>
      </c>
      <c r="C51" s="2003" t="s">
        <v>5592</v>
      </c>
      <c r="D51" s="2005">
        <f t="shared" si="0"/>
        <v>1.78</v>
      </c>
      <c r="F51" s="2005">
        <v>1.78</v>
      </c>
      <c r="G51" s="2005">
        <v>1.78</v>
      </c>
      <c r="H51" s="2078" t="b">
        <f t="shared" si="1"/>
        <v>1</v>
      </c>
    </row>
    <row r="52" spans="1:8">
      <c r="A52" s="1993">
        <v>39142</v>
      </c>
      <c r="B52" s="1994" t="s">
        <v>8512</v>
      </c>
      <c r="C52" s="1993" t="s">
        <v>5592</v>
      </c>
      <c r="D52" s="2002">
        <f t="shared" si="0"/>
        <v>1.27</v>
      </c>
      <c r="F52" s="2002">
        <v>1.27</v>
      </c>
      <c r="G52" s="2002">
        <v>1.27</v>
      </c>
      <c r="H52" s="2078" t="b">
        <f t="shared" si="1"/>
        <v>1</v>
      </c>
    </row>
    <row r="53" spans="1:8">
      <c r="A53" s="2003">
        <v>39138</v>
      </c>
      <c r="B53" s="2004" t="s">
        <v>8513</v>
      </c>
      <c r="C53" s="2003" t="s">
        <v>5592</v>
      </c>
      <c r="D53" s="2005">
        <f t="shared" si="0"/>
        <v>0.47</v>
      </c>
      <c r="F53" s="2005">
        <v>0.47</v>
      </c>
      <c r="G53" s="2005">
        <v>0.47</v>
      </c>
      <c r="H53" s="2078" t="b">
        <f t="shared" si="1"/>
        <v>1</v>
      </c>
    </row>
    <row r="54" spans="1:8">
      <c r="A54" s="1993">
        <v>39136</v>
      </c>
      <c r="B54" s="1994" t="s">
        <v>8514</v>
      </c>
      <c r="C54" s="1993" t="s">
        <v>5592</v>
      </c>
      <c r="D54" s="2002">
        <f t="shared" si="0"/>
        <v>0.31</v>
      </c>
      <c r="F54" s="2002">
        <v>0.31</v>
      </c>
      <c r="G54" s="2002">
        <v>0.31</v>
      </c>
      <c r="H54" s="2078" t="b">
        <f t="shared" si="1"/>
        <v>1</v>
      </c>
    </row>
    <row r="55" spans="1:8">
      <c r="A55" s="2003">
        <v>39144</v>
      </c>
      <c r="B55" s="2004" t="s">
        <v>8515</v>
      </c>
      <c r="C55" s="2003" t="s">
        <v>5592</v>
      </c>
      <c r="D55" s="2005">
        <f t="shared" si="0"/>
        <v>2.0699999999999998</v>
      </c>
      <c r="F55" s="2005">
        <v>2.0699999999999998</v>
      </c>
      <c r="G55" s="2005">
        <v>2.0699999999999998</v>
      </c>
      <c r="H55" s="2078" t="b">
        <f t="shared" si="1"/>
        <v>1</v>
      </c>
    </row>
    <row r="56" spans="1:8">
      <c r="A56" s="1993">
        <v>39145</v>
      </c>
      <c r="B56" s="1994" t="s">
        <v>8516</v>
      </c>
      <c r="C56" s="1993" t="s">
        <v>5592</v>
      </c>
      <c r="D56" s="2002">
        <f t="shared" si="0"/>
        <v>3.41</v>
      </c>
      <c r="F56" s="2002">
        <v>3.41</v>
      </c>
      <c r="G56" s="2002">
        <v>3.41</v>
      </c>
      <c r="H56" s="2078" t="b">
        <f t="shared" si="1"/>
        <v>1</v>
      </c>
    </row>
    <row r="57" spans="1:8">
      <c r="A57" s="2003">
        <v>12615</v>
      </c>
      <c r="B57" s="2004" t="s">
        <v>8517</v>
      </c>
      <c r="C57" s="2003" t="s">
        <v>5592</v>
      </c>
      <c r="D57" s="2005">
        <f t="shared" si="0"/>
        <v>4.03</v>
      </c>
      <c r="F57" s="2005">
        <v>4.03</v>
      </c>
      <c r="G57" s="2005">
        <v>4.03</v>
      </c>
      <c r="H57" s="2078" t="b">
        <f t="shared" si="1"/>
        <v>1</v>
      </c>
    </row>
    <row r="58" spans="1:8">
      <c r="A58" s="1993">
        <v>11927</v>
      </c>
      <c r="B58" s="1994" t="s">
        <v>8518</v>
      </c>
      <c r="C58" s="1993" t="s">
        <v>5592</v>
      </c>
      <c r="D58" s="2002">
        <f t="shared" si="0"/>
        <v>4.08</v>
      </c>
      <c r="F58" s="2002">
        <v>4.08</v>
      </c>
      <c r="G58" s="2002">
        <v>4.08</v>
      </c>
      <c r="H58" s="2078" t="b">
        <f t="shared" si="1"/>
        <v>1</v>
      </c>
    </row>
    <row r="59" spans="1:8">
      <c r="A59" s="2003">
        <v>11928</v>
      </c>
      <c r="B59" s="2004" t="s">
        <v>8519</v>
      </c>
      <c r="C59" s="2003" t="s">
        <v>5592</v>
      </c>
      <c r="D59" s="2005">
        <f t="shared" si="0"/>
        <v>4.67</v>
      </c>
      <c r="F59" s="2005">
        <v>4.67</v>
      </c>
      <c r="G59" s="2005">
        <v>4.67</v>
      </c>
      <c r="H59" s="2078" t="b">
        <f t="shared" si="1"/>
        <v>1</v>
      </c>
    </row>
    <row r="60" spans="1:8">
      <c r="A60" s="1993">
        <v>11929</v>
      </c>
      <c r="B60" s="1994" t="s">
        <v>8520</v>
      </c>
      <c r="C60" s="1993" t="s">
        <v>5592</v>
      </c>
      <c r="D60" s="2002">
        <f t="shared" si="0"/>
        <v>7.23</v>
      </c>
      <c r="F60" s="2002">
        <v>7.23</v>
      </c>
      <c r="G60" s="2002">
        <v>7.23</v>
      </c>
      <c r="H60" s="2078" t="b">
        <f t="shared" si="1"/>
        <v>1</v>
      </c>
    </row>
    <row r="61" spans="1:8">
      <c r="A61" s="2003">
        <v>36801</v>
      </c>
      <c r="B61" s="2004" t="s">
        <v>8521</v>
      </c>
      <c r="C61" s="2003" t="s">
        <v>5592</v>
      </c>
      <c r="D61" s="2005">
        <f t="shared" si="0"/>
        <v>22.12</v>
      </c>
      <c r="F61" s="2005">
        <v>22.12</v>
      </c>
      <c r="G61" s="2005">
        <v>22.12</v>
      </c>
      <c r="H61" s="2078" t="b">
        <f t="shared" si="1"/>
        <v>1</v>
      </c>
    </row>
    <row r="62" spans="1:8">
      <c r="A62" s="1993">
        <v>36246</v>
      </c>
      <c r="B62" s="1994" t="s">
        <v>8522</v>
      </c>
      <c r="C62" s="1993" t="s">
        <v>5595</v>
      </c>
      <c r="D62" s="2002">
        <f t="shared" si="0"/>
        <v>2.44</v>
      </c>
      <c r="F62" s="2002">
        <v>2.44</v>
      </c>
      <c r="G62" s="2002">
        <v>2.44</v>
      </c>
      <c r="H62" s="2078" t="b">
        <f t="shared" si="1"/>
        <v>1</v>
      </c>
    </row>
    <row r="63" spans="1:8">
      <c r="A63" s="2003">
        <v>37600</v>
      </c>
      <c r="B63" s="2004" t="s">
        <v>8523</v>
      </c>
      <c r="C63" s="2003" t="s">
        <v>5592</v>
      </c>
      <c r="D63" s="2005">
        <f t="shared" si="0"/>
        <v>43.98</v>
      </c>
      <c r="F63" s="2005">
        <v>43.98</v>
      </c>
      <c r="G63" s="2005">
        <v>43.98</v>
      </c>
      <c r="H63" s="2078" t="b">
        <f t="shared" si="1"/>
        <v>1</v>
      </c>
    </row>
    <row r="64" spans="1:8">
      <c r="A64" s="1993">
        <v>37599</v>
      </c>
      <c r="B64" s="1994" t="s">
        <v>8524</v>
      </c>
      <c r="C64" s="1993" t="s">
        <v>5592</v>
      </c>
      <c r="D64" s="2002">
        <f t="shared" si="0"/>
        <v>40.93</v>
      </c>
      <c r="F64" s="2002">
        <v>40.93</v>
      </c>
      <c r="G64" s="2002">
        <v>40.93</v>
      </c>
      <c r="H64" s="2078" t="b">
        <f t="shared" si="1"/>
        <v>1</v>
      </c>
    </row>
    <row r="65" spans="1:8">
      <c r="A65" s="2003">
        <v>1</v>
      </c>
      <c r="B65" s="2004" t="s">
        <v>8525</v>
      </c>
      <c r="C65" s="2003" t="s">
        <v>5596</v>
      </c>
      <c r="D65" s="2005">
        <f t="shared" si="0"/>
        <v>55</v>
      </c>
      <c r="F65" s="2005">
        <v>55</v>
      </c>
      <c r="G65" s="2005">
        <v>55</v>
      </c>
      <c r="H65" s="2078" t="b">
        <f t="shared" si="1"/>
        <v>1</v>
      </c>
    </row>
    <row r="66" spans="1:8">
      <c r="A66" s="1993">
        <v>3</v>
      </c>
      <c r="B66" s="1994" t="s">
        <v>8526</v>
      </c>
      <c r="C66" s="1993" t="s">
        <v>5597</v>
      </c>
      <c r="D66" s="2002">
        <f t="shared" si="0"/>
        <v>3.14</v>
      </c>
      <c r="F66" s="2002">
        <v>3.14</v>
      </c>
      <c r="G66" s="2002">
        <v>3.14</v>
      </c>
      <c r="H66" s="2078" t="b">
        <f t="shared" si="1"/>
        <v>1</v>
      </c>
    </row>
    <row r="67" spans="1:8">
      <c r="A67" s="2003">
        <v>26</v>
      </c>
      <c r="B67" s="2004" t="s">
        <v>8527</v>
      </c>
      <c r="C67" s="2003" t="s">
        <v>5596</v>
      </c>
      <c r="D67" s="2005">
        <f t="shared" ref="D67:D130" si="2">IF($J$2=$F$1,F67,G67)</f>
        <v>4.2300000000000004</v>
      </c>
      <c r="F67" s="2005">
        <v>4.2300000000000004</v>
      </c>
      <c r="G67" s="2005">
        <v>4.2300000000000004</v>
      </c>
      <c r="H67" s="2078" t="b">
        <f t="shared" ref="H67:H130" si="3">F67=G67</f>
        <v>1</v>
      </c>
    </row>
    <row r="68" spans="1:8">
      <c r="A68" s="1993">
        <v>20</v>
      </c>
      <c r="B68" s="1994" t="s">
        <v>8528</v>
      </c>
      <c r="C68" s="1993" t="s">
        <v>5596</v>
      </c>
      <c r="D68" s="2002">
        <f t="shared" si="2"/>
        <v>4.26</v>
      </c>
      <c r="F68" s="2002">
        <v>4.26</v>
      </c>
      <c r="G68" s="2002">
        <v>4.26</v>
      </c>
      <c r="H68" s="2078" t="b">
        <f t="shared" si="3"/>
        <v>1</v>
      </c>
    </row>
    <row r="69" spans="1:8">
      <c r="A69" s="2003">
        <v>21</v>
      </c>
      <c r="B69" s="2004" t="s">
        <v>8529</v>
      </c>
      <c r="C69" s="2003" t="s">
        <v>5596</v>
      </c>
      <c r="D69" s="2005">
        <f t="shared" si="2"/>
        <v>4.26</v>
      </c>
      <c r="F69" s="2005">
        <v>4.26</v>
      </c>
      <c r="G69" s="2005">
        <v>4.26</v>
      </c>
      <c r="H69" s="2078" t="b">
        <f t="shared" si="3"/>
        <v>1</v>
      </c>
    </row>
    <row r="70" spans="1:8">
      <c r="A70" s="1993">
        <v>24</v>
      </c>
      <c r="B70" s="1994" t="s">
        <v>8530</v>
      </c>
      <c r="C70" s="1993" t="s">
        <v>5596</v>
      </c>
      <c r="D70" s="2002">
        <f t="shared" si="2"/>
        <v>4.26</v>
      </c>
      <c r="F70" s="2002">
        <v>4.26</v>
      </c>
      <c r="G70" s="2002">
        <v>4.26</v>
      </c>
      <c r="H70" s="2078" t="b">
        <f t="shared" si="3"/>
        <v>1</v>
      </c>
    </row>
    <row r="71" spans="1:8">
      <c r="A71" s="2003">
        <v>25</v>
      </c>
      <c r="B71" s="2004" t="s">
        <v>8531</v>
      </c>
      <c r="C71" s="2003" t="s">
        <v>5596</v>
      </c>
      <c r="D71" s="2005">
        <f t="shared" si="2"/>
        <v>4.26</v>
      </c>
      <c r="F71" s="2005">
        <v>4.26</v>
      </c>
      <c r="G71" s="2005">
        <v>4.26</v>
      </c>
      <c r="H71" s="2078" t="b">
        <f t="shared" si="3"/>
        <v>1</v>
      </c>
    </row>
    <row r="72" spans="1:8">
      <c r="A72" s="1993">
        <v>34341</v>
      </c>
      <c r="B72" s="1994" t="s">
        <v>8532</v>
      </c>
      <c r="C72" s="1993" t="s">
        <v>5596</v>
      </c>
      <c r="D72" s="2002">
        <f t="shared" si="2"/>
        <v>4.01</v>
      </c>
      <c r="F72" s="2002">
        <v>4.01</v>
      </c>
      <c r="G72" s="2002">
        <v>4.01</v>
      </c>
      <c r="H72" s="2078" t="b">
        <f t="shared" si="3"/>
        <v>1</v>
      </c>
    </row>
    <row r="73" spans="1:8">
      <c r="A73" s="2003">
        <v>22</v>
      </c>
      <c r="B73" s="2004" t="s">
        <v>8533</v>
      </c>
      <c r="C73" s="2003" t="s">
        <v>5596</v>
      </c>
      <c r="D73" s="2005">
        <f t="shared" si="2"/>
        <v>4.5599999999999996</v>
      </c>
      <c r="F73" s="2005">
        <v>4.5599999999999996</v>
      </c>
      <c r="G73" s="2005">
        <v>4.5599999999999996</v>
      </c>
      <c r="H73" s="2078" t="b">
        <f t="shared" si="3"/>
        <v>1</v>
      </c>
    </row>
    <row r="74" spans="1:8">
      <c r="A74" s="1993">
        <v>23</v>
      </c>
      <c r="B74" s="1994" t="s">
        <v>8534</v>
      </c>
      <c r="C74" s="1993" t="s">
        <v>5596</v>
      </c>
      <c r="D74" s="2002">
        <f t="shared" si="2"/>
        <v>4.5199999999999996</v>
      </c>
      <c r="F74" s="2002">
        <v>4.5199999999999996</v>
      </c>
      <c r="G74" s="2002">
        <v>4.5199999999999996</v>
      </c>
      <c r="H74" s="2078" t="b">
        <f t="shared" si="3"/>
        <v>1</v>
      </c>
    </row>
    <row r="75" spans="1:8">
      <c r="A75" s="2003">
        <v>34439</v>
      </c>
      <c r="B75" s="2004" t="s">
        <v>8535</v>
      </c>
      <c r="C75" s="2003" t="s">
        <v>5596</v>
      </c>
      <c r="D75" s="2005">
        <f t="shared" si="2"/>
        <v>5.35</v>
      </c>
      <c r="F75" s="2005">
        <v>5.35</v>
      </c>
      <c r="G75" s="2005">
        <v>5.35</v>
      </c>
      <c r="H75" s="2078" t="b">
        <f t="shared" si="3"/>
        <v>1</v>
      </c>
    </row>
    <row r="76" spans="1:8">
      <c r="A76" s="1993">
        <v>34</v>
      </c>
      <c r="B76" s="1994" t="s">
        <v>8536</v>
      </c>
      <c r="C76" s="1993" t="s">
        <v>5596</v>
      </c>
      <c r="D76" s="2002">
        <f t="shared" si="2"/>
        <v>4.76</v>
      </c>
      <c r="F76" s="2002">
        <v>4.76</v>
      </c>
      <c r="G76" s="2002">
        <v>4.76</v>
      </c>
      <c r="H76" s="2078" t="b">
        <f t="shared" si="3"/>
        <v>1</v>
      </c>
    </row>
    <row r="77" spans="1:8">
      <c r="A77" s="2003">
        <v>34441</v>
      </c>
      <c r="B77" s="2004" t="s">
        <v>8537</v>
      </c>
      <c r="C77" s="2003" t="s">
        <v>5596</v>
      </c>
      <c r="D77" s="2005">
        <f t="shared" si="2"/>
        <v>5.07</v>
      </c>
      <c r="F77" s="2005">
        <v>5.07</v>
      </c>
      <c r="G77" s="2005">
        <v>5.07</v>
      </c>
      <c r="H77" s="2078" t="b">
        <f t="shared" si="3"/>
        <v>1</v>
      </c>
    </row>
    <row r="78" spans="1:8">
      <c r="A78" s="1993">
        <v>31</v>
      </c>
      <c r="B78" s="1994" t="s">
        <v>8538</v>
      </c>
      <c r="C78" s="1993" t="s">
        <v>5596</v>
      </c>
      <c r="D78" s="2002">
        <f t="shared" si="2"/>
        <v>4.53</v>
      </c>
      <c r="F78" s="2002">
        <v>4.53</v>
      </c>
      <c r="G78" s="2002">
        <v>4.53</v>
      </c>
      <c r="H78" s="2078" t="b">
        <f t="shared" si="3"/>
        <v>1</v>
      </c>
    </row>
    <row r="79" spans="1:8">
      <c r="A79" s="2003">
        <v>34443</v>
      </c>
      <c r="B79" s="2004" t="s">
        <v>8539</v>
      </c>
      <c r="C79" s="2003" t="s">
        <v>5596</v>
      </c>
      <c r="D79" s="2005">
        <f t="shared" si="2"/>
        <v>5.07</v>
      </c>
      <c r="F79" s="2005">
        <v>5.07</v>
      </c>
      <c r="G79" s="2005">
        <v>5.07</v>
      </c>
      <c r="H79" s="2078" t="b">
        <f t="shared" si="3"/>
        <v>1</v>
      </c>
    </row>
    <row r="80" spans="1:8">
      <c r="A80" s="1993">
        <v>27</v>
      </c>
      <c r="B80" s="1994" t="s">
        <v>8540</v>
      </c>
      <c r="C80" s="1993" t="s">
        <v>5596</v>
      </c>
      <c r="D80" s="2002">
        <f t="shared" si="2"/>
        <v>4.53</v>
      </c>
      <c r="F80" s="2002">
        <v>4.53</v>
      </c>
      <c r="G80" s="2002">
        <v>4.53</v>
      </c>
      <c r="H80" s="2078" t="b">
        <f t="shared" si="3"/>
        <v>1</v>
      </c>
    </row>
    <row r="81" spans="1:8">
      <c r="A81" s="2003">
        <v>34446</v>
      </c>
      <c r="B81" s="2004" t="s">
        <v>8541</v>
      </c>
      <c r="C81" s="2003" t="s">
        <v>5596</v>
      </c>
      <c r="D81" s="2005">
        <f t="shared" si="2"/>
        <v>5.07</v>
      </c>
      <c r="F81" s="2005">
        <v>5.07</v>
      </c>
      <c r="G81" s="2005">
        <v>5.07</v>
      </c>
      <c r="H81" s="2078" t="b">
        <f t="shared" si="3"/>
        <v>1</v>
      </c>
    </row>
    <row r="82" spans="1:8">
      <c r="A82" s="1993">
        <v>29</v>
      </c>
      <c r="B82" s="1994" t="s">
        <v>8542</v>
      </c>
      <c r="C82" s="1993" t="s">
        <v>5596</v>
      </c>
      <c r="D82" s="2002">
        <f t="shared" si="2"/>
        <v>4.2300000000000004</v>
      </c>
      <c r="F82" s="2002">
        <v>4.2300000000000004</v>
      </c>
      <c r="G82" s="2002">
        <v>4.2300000000000004</v>
      </c>
      <c r="H82" s="2078" t="b">
        <f t="shared" si="3"/>
        <v>1</v>
      </c>
    </row>
    <row r="83" spans="1:8">
      <c r="A83" s="2003">
        <v>28</v>
      </c>
      <c r="B83" s="2004" t="s">
        <v>8543</v>
      </c>
      <c r="C83" s="2003" t="s">
        <v>5596</v>
      </c>
      <c r="D83" s="2005">
        <f t="shared" si="2"/>
        <v>4.8899999999999997</v>
      </c>
      <c r="F83" s="2005">
        <v>4.8899999999999997</v>
      </c>
      <c r="G83" s="2005">
        <v>4.8899999999999997</v>
      </c>
      <c r="H83" s="2078" t="b">
        <f t="shared" si="3"/>
        <v>1</v>
      </c>
    </row>
    <row r="84" spans="1:8">
      <c r="A84" s="1993">
        <v>34449</v>
      </c>
      <c r="B84" s="1994" t="s">
        <v>8544</v>
      </c>
      <c r="C84" s="1993" t="s">
        <v>5596</v>
      </c>
      <c r="D84" s="2002">
        <f t="shared" si="2"/>
        <v>5.59</v>
      </c>
      <c r="F84" s="2002">
        <v>5.59</v>
      </c>
      <c r="G84" s="2002">
        <v>5.59</v>
      </c>
      <c r="H84" s="2078" t="b">
        <f t="shared" si="3"/>
        <v>1</v>
      </c>
    </row>
    <row r="85" spans="1:8">
      <c r="A85" s="2003">
        <v>32</v>
      </c>
      <c r="B85" s="2004" t="s">
        <v>8545</v>
      </c>
      <c r="C85" s="2003" t="s">
        <v>5596</v>
      </c>
      <c r="D85" s="2005">
        <f t="shared" si="2"/>
        <v>4.9800000000000004</v>
      </c>
      <c r="F85" s="2005">
        <v>4.9800000000000004</v>
      </c>
      <c r="G85" s="2005">
        <v>4.9800000000000004</v>
      </c>
      <c r="H85" s="2078" t="b">
        <f t="shared" si="3"/>
        <v>1</v>
      </c>
    </row>
    <row r="86" spans="1:8">
      <c r="A86" s="1993">
        <v>33</v>
      </c>
      <c r="B86" s="1994" t="s">
        <v>8546</v>
      </c>
      <c r="C86" s="1993" t="s">
        <v>5596</v>
      </c>
      <c r="D86" s="2002">
        <f t="shared" si="2"/>
        <v>5.6</v>
      </c>
      <c r="F86" s="2002">
        <v>5.6</v>
      </c>
      <c r="G86" s="2002">
        <v>5.6</v>
      </c>
      <c r="H86" s="2078" t="b">
        <f t="shared" si="3"/>
        <v>1</v>
      </c>
    </row>
    <row r="87" spans="1:8">
      <c r="A87" s="2003">
        <v>34343</v>
      </c>
      <c r="B87" s="2004" t="s">
        <v>8547</v>
      </c>
      <c r="C87" s="2003" t="s">
        <v>5596</v>
      </c>
      <c r="D87" s="2005">
        <f t="shared" si="2"/>
        <v>5.38</v>
      </c>
      <c r="F87" s="2005">
        <v>5.38</v>
      </c>
      <c r="G87" s="2005">
        <v>5.38</v>
      </c>
      <c r="H87" s="2078" t="b">
        <f t="shared" si="3"/>
        <v>1</v>
      </c>
    </row>
    <row r="88" spans="1:8">
      <c r="A88" s="1993">
        <v>34452</v>
      </c>
      <c r="B88" s="1994" t="s">
        <v>8548</v>
      </c>
      <c r="C88" s="1993" t="s">
        <v>5596</v>
      </c>
      <c r="D88" s="2002">
        <f t="shared" si="2"/>
        <v>4.95</v>
      </c>
      <c r="F88" s="2002">
        <v>4.95</v>
      </c>
      <c r="G88" s="2002">
        <v>4.95</v>
      </c>
      <c r="H88" s="2078" t="b">
        <f t="shared" si="3"/>
        <v>1</v>
      </c>
    </row>
    <row r="89" spans="1:8">
      <c r="A89" s="2003">
        <v>36</v>
      </c>
      <c r="B89" s="2004" t="s">
        <v>8549</v>
      </c>
      <c r="C89" s="2003" t="s">
        <v>5596</v>
      </c>
      <c r="D89" s="2005">
        <f t="shared" si="2"/>
        <v>4.72</v>
      </c>
      <c r="F89" s="2005">
        <v>4.72</v>
      </c>
      <c r="G89" s="2005">
        <v>4.72</v>
      </c>
      <c r="H89" s="2078" t="b">
        <f t="shared" si="3"/>
        <v>1</v>
      </c>
    </row>
    <row r="90" spans="1:8">
      <c r="A90" s="1993">
        <v>34456</v>
      </c>
      <c r="B90" s="1994" t="s">
        <v>8550</v>
      </c>
      <c r="C90" s="1993" t="s">
        <v>5596</v>
      </c>
      <c r="D90" s="2002">
        <f t="shared" si="2"/>
        <v>4.95</v>
      </c>
      <c r="F90" s="2002">
        <v>4.95</v>
      </c>
      <c r="G90" s="2002">
        <v>4.95</v>
      </c>
      <c r="H90" s="2078" t="b">
        <f t="shared" si="3"/>
        <v>1</v>
      </c>
    </row>
    <row r="91" spans="1:8">
      <c r="A91" s="2003">
        <v>39</v>
      </c>
      <c r="B91" s="2004" t="s">
        <v>8551</v>
      </c>
      <c r="C91" s="2003" t="s">
        <v>5596</v>
      </c>
      <c r="D91" s="2005">
        <f t="shared" si="2"/>
        <v>4.72</v>
      </c>
      <c r="F91" s="2005">
        <v>4.72</v>
      </c>
      <c r="G91" s="2005">
        <v>4.72</v>
      </c>
      <c r="H91" s="2078" t="b">
        <f t="shared" si="3"/>
        <v>1</v>
      </c>
    </row>
    <row r="92" spans="1:8">
      <c r="A92" s="1993">
        <v>34457</v>
      </c>
      <c r="B92" s="1994" t="s">
        <v>8552</v>
      </c>
      <c r="C92" s="1993" t="s">
        <v>5596</v>
      </c>
      <c r="D92" s="2002">
        <f t="shared" si="2"/>
        <v>5.31</v>
      </c>
      <c r="F92" s="2002">
        <v>5.31</v>
      </c>
      <c r="G92" s="2002">
        <v>5.31</v>
      </c>
      <c r="H92" s="2078" t="b">
        <f t="shared" si="3"/>
        <v>1</v>
      </c>
    </row>
    <row r="93" spans="1:8">
      <c r="A93" s="2003">
        <v>40</v>
      </c>
      <c r="B93" s="2004" t="s">
        <v>8553</v>
      </c>
      <c r="C93" s="2003" t="s">
        <v>5596</v>
      </c>
      <c r="D93" s="2005">
        <f t="shared" si="2"/>
        <v>4.82</v>
      </c>
      <c r="F93" s="2005">
        <v>4.82</v>
      </c>
      <c r="G93" s="2005">
        <v>4.82</v>
      </c>
      <c r="H93" s="2078" t="b">
        <f t="shared" si="3"/>
        <v>1</v>
      </c>
    </row>
    <row r="94" spans="1:8">
      <c r="A94" s="1993">
        <v>34460</v>
      </c>
      <c r="B94" s="1994" t="s">
        <v>8554</v>
      </c>
      <c r="C94" s="1993" t="s">
        <v>5596</v>
      </c>
      <c r="D94" s="2002">
        <f t="shared" si="2"/>
        <v>5.42</v>
      </c>
      <c r="F94" s="2002">
        <v>5.42</v>
      </c>
      <c r="G94" s="2002">
        <v>5.42</v>
      </c>
      <c r="H94" s="2078" t="b">
        <f t="shared" si="3"/>
        <v>1</v>
      </c>
    </row>
    <row r="95" spans="1:8">
      <c r="A95" s="2003">
        <v>42</v>
      </c>
      <c r="B95" s="2004" t="s">
        <v>8555</v>
      </c>
      <c r="C95" s="2003" t="s">
        <v>5596</v>
      </c>
      <c r="D95" s="2005">
        <f t="shared" si="2"/>
        <v>4.9000000000000004</v>
      </c>
      <c r="F95" s="2005">
        <v>4.9000000000000004</v>
      </c>
      <c r="G95" s="2005">
        <v>4.9000000000000004</v>
      </c>
      <c r="H95" s="2078" t="b">
        <f t="shared" si="3"/>
        <v>1</v>
      </c>
    </row>
    <row r="96" spans="1:8">
      <c r="A96" s="1993">
        <v>38</v>
      </c>
      <c r="B96" s="1994" t="s">
        <v>8556</v>
      </c>
      <c r="C96" s="1993" t="s">
        <v>5596</v>
      </c>
      <c r="D96" s="2002">
        <f t="shared" si="2"/>
        <v>5.46</v>
      </c>
      <c r="F96" s="2002">
        <v>5.46</v>
      </c>
      <c r="G96" s="2002">
        <v>5.46</v>
      </c>
      <c r="H96" s="2078" t="b">
        <f t="shared" si="3"/>
        <v>1</v>
      </c>
    </row>
    <row r="97" spans="1:8">
      <c r="A97" s="2003">
        <v>34344</v>
      </c>
      <c r="B97" s="2004" t="s">
        <v>8557</v>
      </c>
      <c r="C97" s="2003" t="s">
        <v>5596</v>
      </c>
      <c r="D97" s="2005">
        <f t="shared" si="2"/>
        <v>7.41</v>
      </c>
      <c r="F97" s="2005">
        <v>7.41</v>
      </c>
      <c r="G97" s="2005">
        <v>7.41</v>
      </c>
      <c r="H97" s="2078" t="b">
        <f t="shared" si="3"/>
        <v>1</v>
      </c>
    </row>
    <row r="98" spans="1:8">
      <c r="A98" s="1993">
        <v>20063</v>
      </c>
      <c r="B98" s="1994" t="s">
        <v>8558</v>
      </c>
      <c r="C98" s="1993" t="s">
        <v>5592</v>
      </c>
      <c r="D98" s="2002">
        <f t="shared" si="2"/>
        <v>4.01</v>
      </c>
      <c r="F98" s="2002">
        <v>4.01</v>
      </c>
      <c r="G98" s="2002">
        <v>4.01</v>
      </c>
      <c r="H98" s="2078" t="b">
        <f t="shared" si="3"/>
        <v>1</v>
      </c>
    </row>
    <row r="99" spans="1:8">
      <c r="A99" s="2003">
        <v>40410</v>
      </c>
      <c r="B99" s="2004" t="s">
        <v>8559</v>
      </c>
      <c r="C99" s="2003" t="s">
        <v>5592</v>
      </c>
      <c r="D99" s="2005">
        <f t="shared" si="2"/>
        <v>14.99</v>
      </c>
      <c r="F99" s="2005">
        <v>14.99</v>
      </c>
      <c r="G99" s="2005">
        <v>14.99</v>
      </c>
      <c r="H99" s="2078" t="b">
        <f t="shared" si="3"/>
        <v>1</v>
      </c>
    </row>
    <row r="100" spans="1:8">
      <c r="A100" s="1993">
        <v>40411</v>
      </c>
      <c r="B100" s="1994" t="s">
        <v>8560</v>
      </c>
      <c r="C100" s="1993" t="s">
        <v>5592</v>
      </c>
      <c r="D100" s="2002">
        <f t="shared" si="2"/>
        <v>16.260000000000002</v>
      </c>
      <c r="F100" s="2002">
        <v>16.260000000000002</v>
      </c>
      <c r="G100" s="2002">
        <v>16.260000000000002</v>
      </c>
      <c r="H100" s="2078" t="b">
        <f t="shared" si="3"/>
        <v>1</v>
      </c>
    </row>
    <row r="101" spans="1:8">
      <c r="A101" s="2003">
        <v>40412</v>
      </c>
      <c r="B101" s="2004" t="s">
        <v>8561</v>
      </c>
      <c r="C101" s="2003" t="s">
        <v>5592</v>
      </c>
      <c r="D101" s="2005">
        <f t="shared" si="2"/>
        <v>18.25</v>
      </c>
      <c r="F101" s="2005">
        <v>18.25</v>
      </c>
      <c r="G101" s="2005">
        <v>18.25</v>
      </c>
      <c r="H101" s="2078" t="b">
        <f t="shared" si="3"/>
        <v>1</v>
      </c>
    </row>
    <row r="102" spans="1:8">
      <c r="A102" s="1993">
        <v>38838</v>
      </c>
      <c r="B102" s="1994" t="s">
        <v>8562</v>
      </c>
      <c r="C102" s="1993" t="s">
        <v>5592</v>
      </c>
      <c r="D102" s="2002">
        <f t="shared" si="2"/>
        <v>7.05</v>
      </c>
      <c r="F102" s="2002">
        <v>7.05</v>
      </c>
      <c r="G102" s="2002">
        <v>7.05</v>
      </c>
      <c r="H102" s="2078" t="b">
        <f t="shared" si="3"/>
        <v>1</v>
      </c>
    </row>
    <row r="103" spans="1:8">
      <c r="A103" s="2003">
        <v>38839</v>
      </c>
      <c r="B103" s="2004" t="s">
        <v>8563</v>
      </c>
      <c r="C103" s="2003" t="s">
        <v>5592</v>
      </c>
      <c r="D103" s="2005">
        <f t="shared" si="2"/>
        <v>8.3000000000000007</v>
      </c>
      <c r="F103" s="2005">
        <v>8.3000000000000007</v>
      </c>
      <c r="G103" s="2005">
        <v>8.3000000000000007</v>
      </c>
      <c r="H103" s="2078" t="b">
        <f t="shared" si="3"/>
        <v>1</v>
      </c>
    </row>
    <row r="104" spans="1:8" ht="30">
      <c r="A104" s="1993">
        <v>55</v>
      </c>
      <c r="B104" s="1994" t="s">
        <v>8564</v>
      </c>
      <c r="C104" s="1993" t="s">
        <v>5592</v>
      </c>
      <c r="D104" s="2002">
        <f t="shared" si="2"/>
        <v>3</v>
      </c>
      <c r="F104" s="2002">
        <v>3</v>
      </c>
      <c r="G104" s="2002">
        <v>3</v>
      </c>
      <c r="H104" s="2078" t="b">
        <f t="shared" si="3"/>
        <v>1</v>
      </c>
    </row>
    <row r="105" spans="1:8" ht="30">
      <c r="A105" s="2003">
        <v>61</v>
      </c>
      <c r="B105" s="2004" t="s">
        <v>8565</v>
      </c>
      <c r="C105" s="2003" t="s">
        <v>5592</v>
      </c>
      <c r="D105" s="2005">
        <f t="shared" si="2"/>
        <v>2.83</v>
      </c>
      <c r="F105" s="2005">
        <v>2.83</v>
      </c>
      <c r="G105" s="2005">
        <v>2.83</v>
      </c>
      <c r="H105" s="2078" t="b">
        <f t="shared" si="3"/>
        <v>1</v>
      </c>
    </row>
    <row r="106" spans="1:8" ht="30">
      <c r="A106" s="1993">
        <v>62</v>
      </c>
      <c r="B106" s="1994" t="s">
        <v>8566</v>
      </c>
      <c r="C106" s="1993" t="s">
        <v>5592</v>
      </c>
      <c r="D106" s="2002">
        <f t="shared" si="2"/>
        <v>5.88</v>
      </c>
      <c r="F106" s="2002">
        <v>5.88</v>
      </c>
      <c r="G106" s="2002">
        <v>5.88</v>
      </c>
      <c r="H106" s="2078" t="b">
        <f t="shared" si="3"/>
        <v>1</v>
      </c>
    </row>
    <row r="107" spans="1:8">
      <c r="A107" s="2003">
        <v>77</v>
      </c>
      <c r="B107" s="2004" t="s">
        <v>8567</v>
      </c>
      <c r="C107" s="2003" t="s">
        <v>5592</v>
      </c>
      <c r="D107" s="2005">
        <f t="shared" si="2"/>
        <v>4.16</v>
      </c>
      <c r="F107" s="2005">
        <v>4.16</v>
      </c>
      <c r="G107" s="2005">
        <v>4.16</v>
      </c>
      <c r="H107" s="2078" t="b">
        <f t="shared" si="3"/>
        <v>1</v>
      </c>
    </row>
    <row r="108" spans="1:8">
      <c r="A108" s="1993">
        <v>76</v>
      </c>
      <c r="B108" s="1994" t="s">
        <v>8568</v>
      </c>
      <c r="C108" s="1993" t="s">
        <v>5592</v>
      </c>
      <c r="D108" s="2002">
        <f t="shared" si="2"/>
        <v>0.8</v>
      </c>
      <c r="F108" s="2002">
        <v>0.8</v>
      </c>
      <c r="G108" s="2002">
        <v>0.8</v>
      </c>
      <c r="H108" s="2078" t="b">
        <f t="shared" si="3"/>
        <v>1</v>
      </c>
    </row>
    <row r="109" spans="1:8">
      <c r="A109" s="2003">
        <v>67</v>
      </c>
      <c r="B109" s="2004" t="s">
        <v>8569</v>
      </c>
      <c r="C109" s="2003" t="s">
        <v>5592</v>
      </c>
      <c r="D109" s="2005">
        <f t="shared" si="2"/>
        <v>9.07</v>
      </c>
      <c r="F109" s="2005">
        <v>9.07</v>
      </c>
      <c r="G109" s="2005">
        <v>9.07</v>
      </c>
      <c r="H109" s="2078" t="b">
        <f t="shared" si="3"/>
        <v>1</v>
      </c>
    </row>
    <row r="110" spans="1:8">
      <c r="A110" s="1993">
        <v>71</v>
      </c>
      <c r="B110" s="1994" t="s">
        <v>8570</v>
      </c>
      <c r="C110" s="1993" t="s">
        <v>5592</v>
      </c>
      <c r="D110" s="2002">
        <f t="shared" si="2"/>
        <v>15.95</v>
      </c>
      <c r="F110" s="2002">
        <v>15.95</v>
      </c>
      <c r="G110" s="2002">
        <v>15.95</v>
      </c>
      <c r="H110" s="2078" t="b">
        <f t="shared" si="3"/>
        <v>1</v>
      </c>
    </row>
    <row r="111" spans="1:8">
      <c r="A111" s="2003">
        <v>73</v>
      </c>
      <c r="B111" s="2004" t="s">
        <v>8571</v>
      </c>
      <c r="C111" s="2003" t="s">
        <v>5592</v>
      </c>
      <c r="D111" s="2005">
        <f t="shared" si="2"/>
        <v>11.47</v>
      </c>
      <c r="F111" s="2005">
        <v>11.47</v>
      </c>
      <c r="G111" s="2005">
        <v>11.47</v>
      </c>
      <c r="H111" s="2078" t="b">
        <f t="shared" si="3"/>
        <v>1</v>
      </c>
    </row>
    <row r="112" spans="1:8">
      <c r="A112" s="1993">
        <v>103</v>
      </c>
      <c r="B112" s="1994" t="s">
        <v>8572</v>
      </c>
      <c r="C112" s="1993" t="s">
        <v>5592</v>
      </c>
      <c r="D112" s="2002">
        <f t="shared" si="2"/>
        <v>39.67</v>
      </c>
      <c r="F112" s="2002">
        <v>39.67</v>
      </c>
      <c r="G112" s="2002">
        <v>39.67</v>
      </c>
      <c r="H112" s="2078" t="b">
        <f t="shared" si="3"/>
        <v>1</v>
      </c>
    </row>
    <row r="113" spans="1:8">
      <c r="A113" s="2003">
        <v>107</v>
      </c>
      <c r="B113" s="2004" t="s">
        <v>8573</v>
      </c>
      <c r="C113" s="2003" t="s">
        <v>5592</v>
      </c>
      <c r="D113" s="2005">
        <f t="shared" si="2"/>
        <v>0.75</v>
      </c>
      <c r="F113" s="2005">
        <v>0.75</v>
      </c>
      <c r="G113" s="2005">
        <v>0.75</v>
      </c>
      <c r="H113" s="2078" t="b">
        <f t="shared" si="3"/>
        <v>1</v>
      </c>
    </row>
    <row r="114" spans="1:8">
      <c r="A114" s="1993">
        <v>65</v>
      </c>
      <c r="B114" s="1994" t="s">
        <v>8574</v>
      </c>
      <c r="C114" s="1993" t="s">
        <v>5592</v>
      </c>
      <c r="D114" s="2002">
        <f t="shared" si="2"/>
        <v>0.85</v>
      </c>
      <c r="F114" s="2002">
        <v>0.85</v>
      </c>
      <c r="G114" s="2002">
        <v>0.85</v>
      </c>
      <c r="H114" s="2078" t="b">
        <f t="shared" si="3"/>
        <v>1</v>
      </c>
    </row>
    <row r="115" spans="1:8">
      <c r="A115" s="2003">
        <v>108</v>
      </c>
      <c r="B115" s="2004" t="s">
        <v>8575</v>
      </c>
      <c r="C115" s="2003" t="s">
        <v>5592</v>
      </c>
      <c r="D115" s="2005">
        <f t="shared" si="2"/>
        <v>1.67</v>
      </c>
      <c r="F115" s="2005">
        <v>1.67</v>
      </c>
      <c r="G115" s="2005">
        <v>1.67</v>
      </c>
      <c r="H115" s="2078" t="b">
        <f t="shared" si="3"/>
        <v>1</v>
      </c>
    </row>
    <row r="116" spans="1:8">
      <c r="A116" s="1993">
        <v>110</v>
      </c>
      <c r="B116" s="1994" t="s">
        <v>8576</v>
      </c>
      <c r="C116" s="1993" t="s">
        <v>5592</v>
      </c>
      <c r="D116" s="2002">
        <f t="shared" si="2"/>
        <v>3.97</v>
      </c>
      <c r="F116" s="2002">
        <v>3.97</v>
      </c>
      <c r="G116" s="2002">
        <v>3.97</v>
      </c>
      <c r="H116" s="2078" t="b">
        <f t="shared" si="3"/>
        <v>1</v>
      </c>
    </row>
    <row r="117" spans="1:8">
      <c r="A117" s="2003">
        <v>109</v>
      </c>
      <c r="B117" s="2004" t="s">
        <v>8577</v>
      </c>
      <c r="C117" s="2003" t="s">
        <v>5592</v>
      </c>
      <c r="D117" s="2005">
        <f t="shared" si="2"/>
        <v>3.03</v>
      </c>
      <c r="F117" s="2005">
        <v>3.03</v>
      </c>
      <c r="G117" s="2005">
        <v>3.03</v>
      </c>
      <c r="H117" s="2078" t="b">
        <f t="shared" si="3"/>
        <v>1</v>
      </c>
    </row>
    <row r="118" spans="1:8">
      <c r="A118" s="1993">
        <v>111</v>
      </c>
      <c r="B118" s="1994" t="s">
        <v>8578</v>
      </c>
      <c r="C118" s="1993" t="s">
        <v>5592</v>
      </c>
      <c r="D118" s="2002">
        <f t="shared" si="2"/>
        <v>6.9</v>
      </c>
      <c r="F118" s="2002">
        <v>6.9</v>
      </c>
      <c r="G118" s="2002">
        <v>6.9</v>
      </c>
      <c r="H118" s="2078" t="b">
        <f t="shared" si="3"/>
        <v>1</v>
      </c>
    </row>
    <row r="119" spans="1:8">
      <c r="A119" s="2003">
        <v>112</v>
      </c>
      <c r="B119" s="2004" t="s">
        <v>8579</v>
      </c>
      <c r="C119" s="2003" t="s">
        <v>5592</v>
      </c>
      <c r="D119" s="2005">
        <f t="shared" si="2"/>
        <v>3.73</v>
      </c>
      <c r="F119" s="2005">
        <v>3.73</v>
      </c>
      <c r="G119" s="2005">
        <v>3.73</v>
      </c>
      <c r="H119" s="2078" t="b">
        <f t="shared" si="3"/>
        <v>1</v>
      </c>
    </row>
    <row r="120" spans="1:8">
      <c r="A120" s="1993">
        <v>113</v>
      </c>
      <c r="B120" s="1994" t="s">
        <v>8580</v>
      </c>
      <c r="C120" s="1993" t="s">
        <v>5592</v>
      </c>
      <c r="D120" s="2002">
        <f t="shared" si="2"/>
        <v>9.5</v>
      </c>
      <c r="F120" s="2002">
        <v>9.5</v>
      </c>
      <c r="G120" s="2002">
        <v>9.5</v>
      </c>
      <c r="H120" s="2078" t="b">
        <f t="shared" si="3"/>
        <v>1</v>
      </c>
    </row>
    <row r="121" spans="1:8">
      <c r="A121" s="2003">
        <v>104</v>
      </c>
      <c r="B121" s="2004" t="s">
        <v>8581</v>
      </c>
      <c r="C121" s="2003" t="s">
        <v>5592</v>
      </c>
      <c r="D121" s="2005">
        <f t="shared" si="2"/>
        <v>16.39</v>
      </c>
      <c r="F121" s="2005">
        <v>16.39</v>
      </c>
      <c r="G121" s="2005">
        <v>16.39</v>
      </c>
      <c r="H121" s="2078" t="b">
        <f t="shared" si="3"/>
        <v>1</v>
      </c>
    </row>
    <row r="122" spans="1:8">
      <c r="A122" s="1993">
        <v>102</v>
      </c>
      <c r="B122" s="1994" t="s">
        <v>8582</v>
      </c>
      <c r="C122" s="1993" t="s">
        <v>5592</v>
      </c>
      <c r="D122" s="2002">
        <f t="shared" si="2"/>
        <v>24.62</v>
      </c>
      <c r="F122" s="2002">
        <v>24.62</v>
      </c>
      <c r="G122" s="2002">
        <v>24.62</v>
      </c>
      <c r="H122" s="2078" t="b">
        <f t="shared" si="3"/>
        <v>1</v>
      </c>
    </row>
    <row r="123" spans="1:8">
      <c r="A123" s="2003">
        <v>95</v>
      </c>
      <c r="B123" s="2004" t="s">
        <v>8583</v>
      </c>
      <c r="C123" s="2003" t="s">
        <v>5592</v>
      </c>
      <c r="D123" s="2005">
        <f t="shared" si="2"/>
        <v>10.41</v>
      </c>
      <c r="F123" s="2005">
        <v>10.41</v>
      </c>
      <c r="G123" s="2005">
        <v>10.41</v>
      </c>
      <c r="H123" s="2078" t="b">
        <f t="shared" si="3"/>
        <v>1</v>
      </c>
    </row>
    <row r="124" spans="1:8">
      <c r="A124" s="1993">
        <v>96</v>
      </c>
      <c r="B124" s="1994" t="s">
        <v>8584</v>
      </c>
      <c r="C124" s="1993" t="s">
        <v>5592</v>
      </c>
      <c r="D124" s="2002">
        <f t="shared" si="2"/>
        <v>13.47</v>
      </c>
      <c r="F124" s="2002">
        <v>13.47</v>
      </c>
      <c r="G124" s="2002">
        <v>13.47</v>
      </c>
      <c r="H124" s="2078" t="b">
        <f t="shared" si="3"/>
        <v>1</v>
      </c>
    </row>
    <row r="125" spans="1:8">
      <c r="A125" s="2003">
        <v>97</v>
      </c>
      <c r="B125" s="2004" t="s">
        <v>8585</v>
      </c>
      <c r="C125" s="2003" t="s">
        <v>5592</v>
      </c>
      <c r="D125" s="2005">
        <f t="shared" si="2"/>
        <v>16.96</v>
      </c>
      <c r="F125" s="2005">
        <v>16.96</v>
      </c>
      <c r="G125" s="2005">
        <v>16.96</v>
      </c>
      <c r="H125" s="2078" t="b">
        <f t="shared" si="3"/>
        <v>1</v>
      </c>
    </row>
    <row r="126" spans="1:8">
      <c r="A126" s="1993">
        <v>98</v>
      </c>
      <c r="B126" s="1994" t="s">
        <v>8586</v>
      </c>
      <c r="C126" s="1993" t="s">
        <v>5592</v>
      </c>
      <c r="D126" s="2002">
        <f t="shared" si="2"/>
        <v>27.52</v>
      </c>
      <c r="F126" s="2002">
        <v>27.52</v>
      </c>
      <c r="G126" s="2002">
        <v>27.52</v>
      </c>
      <c r="H126" s="2078" t="b">
        <f t="shared" si="3"/>
        <v>1</v>
      </c>
    </row>
    <row r="127" spans="1:8">
      <c r="A127" s="2003">
        <v>99</v>
      </c>
      <c r="B127" s="2004" t="s">
        <v>8587</v>
      </c>
      <c r="C127" s="2003" t="s">
        <v>5592</v>
      </c>
      <c r="D127" s="2005">
        <f t="shared" si="2"/>
        <v>31.74</v>
      </c>
      <c r="F127" s="2005">
        <v>31.74</v>
      </c>
      <c r="G127" s="2005">
        <v>31.74</v>
      </c>
      <c r="H127" s="2078" t="b">
        <f t="shared" si="3"/>
        <v>1</v>
      </c>
    </row>
    <row r="128" spans="1:8">
      <c r="A128" s="1993">
        <v>100</v>
      </c>
      <c r="B128" s="1994" t="s">
        <v>8588</v>
      </c>
      <c r="C128" s="1993" t="s">
        <v>5592</v>
      </c>
      <c r="D128" s="2002">
        <f t="shared" si="2"/>
        <v>38.590000000000003</v>
      </c>
      <c r="F128" s="2002">
        <v>38.590000000000003</v>
      </c>
      <c r="G128" s="2002">
        <v>38.590000000000003</v>
      </c>
      <c r="H128" s="2078" t="b">
        <f t="shared" si="3"/>
        <v>1</v>
      </c>
    </row>
    <row r="129" spans="1:8">
      <c r="A129" s="2003">
        <v>75</v>
      </c>
      <c r="B129" s="2004" t="s">
        <v>8589</v>
      </c>
      <c r="C129" s="2003" t="s">
        <v>5592</v>
      </c>
      <c r="D129" s="2005">
        <f t="shared" si="2"/>
        <v>289.48</v>
      </c>
      <c r="F129" s="2005">
        <v>289.48</v>
      </c>
      <c r="G129" s="2005">
        <v>289.48</v>
      </c>
      <c r="H129" s="2078" t="b">
        <f t="shared" si="3"/>
        <v>1</v>
      </c>
    </row>
    <row r="130" spans="1:8">
      <c r="A130" s="1993">
        <v>114</v>
      </c>
      <c r="B130" s="1994" t="s">
        <v>8590</v>
      </c>
      <c r="C130" s="1993" t="s">
        <v>5592</v>
      </c>
      <c r="D130" s="2002">
        <f t="shared" si="2"/>
        <v>11.42</v>
      </c>
      <c r="F130" s="2002">
        <v>11.42</v>
      </c>
      <c r="G130" s="2002">
        <v>11.42</v>
      </c>
      <c r="H130" s="2078" t="b">
        <f t="shared" si="3"/>
        <v>1</v>
      </c>
    </row>
    <row r="131" spans="1:8">
      <c r="A131" s="2003">
        <v>68</v>
      </c>
      <c r="B131" s="2004" t="s">
        <v>8591</v>
      </c>
      <c r="C131" s="2003" t="s">
        <v>5592</v>
      </c>
      <c r="D131" s="2005">
        <f t="shared" ref="D131:D194" si="4">IF($J$2=$F$1,F131,G131)</f>
        <v>15.32</v>
      </c>
      <c r="F131" s="2005">
        <v>15.32</v>
      </c>
      <c r="G131" s="2005">
        <v>15.32</v>
      </c>
      <c r="H131" s="2078" t="b">
        <f t="shared" ref="H131:H194" si="5">F131=G131</f>
        <v>1</v>
      </c>
    </row>
    <row r="132" spans="1:8">
      <c r="A132" s="1993">
        <v>86</v>
      </c>
      <c r="B132" s="1994" t="s">
        <v>8592</v>
      </c>
      <c r="C132" s="1993" t="s">
        <v>5592</v>
      </c>
      <c r="D132" s="2002">
        <f t="shared" si="4"/>
        <v>22.68</v>
      </c>
      <c r="F132" s="2002">
        <v>22.68</v>
      </c>
      <c r="G132" s="2002">
        <v>22.68</v>
      </c>
      <c r="H132" s="2078" t="b">
        <f t="shared" si="5"/>
        <v>1</v>
      </c>
    </row>
    <row r="133" spans="1:8">
      <c r="A133" s="2003">
        <v>66</v>
      </c>
      <c r="B133" s="2004" t="s">
        <v>8593</v>
      </c>
      <c r="C133" s="2003" t="s">
        <v>5592</v>
      </c>
      <c r="D133" s="2005">
        <f t="shared" si="4"/>
        <v>26.02</v>
      </c>
      <c r="F133" s="2005">
        <v>26.02</v>
      </c>
      <c r="G133" s="2005">
        <v>26.02</v>
      </c>
      <c r="H133" s="2078" t="b">
        <f t="shared" si="5"/>
        <v>1</v>
      </c>
    </row>
    <row r="134" spans="1:8">
      <c r="A134" s="1993">
        <v>69</v>
      </c>
      <c r="B134" s="1994" t="s">
        <v>8594</v>
      </c>
      <c r="C134" s="1993" t="s">
        <v>5592</v>
      </c>
      <c r="D134" s="2002">
        <f t="shared" si="4"/>
        <v>38.590000000000003</v>
      </c>
      <c r="F134" s="2002">
        <v>38.590000000000003</v>
      </c>
      <c r="G134" s="2002">
        <v>38.590000000000003</v>
      </c>
      <c r="H134" s="2078" t="b">
        <f t="shared" si="5"/>
        <v>1</v>
      </c>
    </row>
    <row r="135" spans="1:8">
      <c r="A135" s="2003">
        <v>83</v>
      </c>
      <c r="B135" s="2004" t="s">
        <v>8595</v>
      </c>
      <c r="C135" s="2003" t="s">
        <v>5592</v>
      </c>
      <c r="D135" s="2005">
        <f t="shared" si="4"/>
        <v>150.16</v>
      </c>
      <c r="F135" s="2005">
        <v>150.16</v>
      </c>
      <c r="G135" s="2005">
        <v>150.16</v>
      </c>
      <c r="H135" s="2078" t="b">
        <f t="shared" si="5"/>
        <v>1</v>
      </c>
    </row>
    <row r="136" spans="1:8">
      <c r="A136" s="1993">
        <v>74</v>
      </c>
      <c r="B136" s="1994" t="s">
        <v>8596</v>
      </c>
      <c r="C136" s="1993" t="s">
        <v>5592</v>
      </c>
      <c r="D136" s="2002">
        <f t="shared" si="4"/>
        <v>202.27</v>
      </c>
      <c r="F136" s="2002">
        <v>202.27</v>
      </c>
      <c r="G136" s="2002">
        <v>202.27</v>
      </c>
      <c r="H136" s="2078" t="b">
        <f t="shared" si="5"/>
        <v>1</v>
      </c>
    </row>
    <row r="137" spans="1:8">
      <c r="A137" s="2003">
        <v>106</v>
      </c>
      <c r="B137" s="2004" t="s">
        <v>8597</v>
      </c>
      <c r="C137" s="2003" t="s">
        <v>5592</v>
      </c>
      <c r="D137" s="2005">
        <f t="shared" si="4"/>
        <v>413.52</v>
      </c>
      <c r="F137" s="2005">
        <v>413.52</v>
      </c>
      <c r="G137" s="2005">
        <v>413.52</v>
      </c>
      <c r="H137" s="2078" t="b">
        <f t="shared" si="5"/>
        <v>1</v>
      </c>
    </row>
    <row r="138" spans="1:8">
      <c r="A138" s="1993">
        <v>87</v>
      </c>
      <c r="B138" s="1994" t="s">
        <v>8598</v>
      </c>
      <c r="C138" s="1993" t="s">
        <v>5592</v>
      </c>
      <c r="D138" s="2002">
        <f t="shared" si="4"/>
        <v>17.12</v>
      </c>
      <c r="F138" s="2002">
        <v>17.12</v>
      </c>
      <c r="G138" s="2002">
        <v>17.12</v>
      </c>
      <c r="H138" s="2078" t="b">
        <f t="shared" si="5"/>
        <v>1</v>
      </c>
    </row>
    <row r="139" spans="1:8">
      <c r="A139" s="2003">
        <v>88</v>
      </c>
      <c r="B139" s="2004" t="s">
        <v>8599</v>
      </c>
      <c r="C139" s="2003" t="s">
        <v>5592</v>
      </c>
      <c r="D139" s="2005">
        <f t="shared" si="4"/>
        <v>20.59</v>
      </c>
      <c r="F139" s="2005">
        <v>20.59</v>
      </c>
      <c r="G139" s="2005">
        <v>20.59</v>
      </c>
      <c r="H139" s="2078" t="b">
        <f t="shared" si="5"/>
        <v>1</v>
      </c>
    </row>
    <row r="140" spans="1:8">
      <c r="A140" s="1993">
        <v>89</v>
      </c>
      <c r="B140" s="1994" t="s">
        <v>8600</v>
      </c>
      <c r="C140" s="1993" t="s">
        <v>5592</v>
      </c>
      <c r="D140" s="2002">
        <f t="shared" si="4"/>
        <v>30.39</v>
      </c>
      <c r="F140" s="2002">
        <v>30.39</v>
      </c>
      <c r="G140" s="2002">
        <v>30.39</v>
      </c>
      <c r="H140" s="2078" t="b">
        <f t="shared" si="5"/>
        <v>1</v>
      </c>
    </row>
    <row r="141" spans="1:8">
      <c r="A141" s="2003">
        <v>90</v>
      </c>
      <c r="B141" s="2004" t="s">
        <v>8601</v>
      </c>
      <c r="C141" s="2003" t="s">
        <v>5592</v>
      </c>
      <c r="D141" s="2005">
        <f t="shared" si="4"/>
        <v>34.86</v>
      </c>
      <c r="F141" s="2005">
        <v>34.86</v>
      </c>
      <c r="G141" s="2005">
        <v>34.86</v>
      </c>
      <c r="H141" s="2078" t="b">
        <f t="shared" si="5"/>
        <v>1</v>
      </c>
    </row>
    <row r="142" spans="1:8">
      <c r="A142" s="1993">
        <v>81</v>
      </c>
      <c r="B142" s="1994" t="s">
        <v>8602</v>
      </c>
      <c r="C142" s="1993" t="s">
        <v>5592</v>
      </c>
      <c r="D142" s="2002">
        <f t="shared" si="4"/>
        <v>51.72</v>
      </c>
      <c r="F142" s="2002">
        <v>51.72</v>
      </c>
      <c r="G142" s="2002">
        <v>51.72</v>
      </c>
      <c r="H142" s="2078" t="b">
        <f t="shared" si="5"/>
        <v>1</v>
      </c>
    </row>
    <row r="143" spans="1:8">
      <c r="A143" s="2003">
        <v>82</v>
      </c>
      <c r="B143" s="2004" t="s">
        <v>8603</v>
      </c>
      <c r="C143" s="2003" t="s">
        <v>5592</v>
      </c>
      <c r="D143" s="2005">
        <f t="shared" si="4"/>
        <v>201.28</v>
      </c>
      <c r="F143" s="2005">
        <v>201.28</v>
      </c>
      <c r="G143" s="2005">
        <v>201.28</v>
      </c>
      <c r="H143" s="2078" t="b">
        <f t="shared" si="5"/>
        <v>1</v>
      </c>
    </row>
    <row r="144" spans="1:8">
      <c r="A144" s="1993">
        <v>105</v>
      </c>
      <c r="B144" s="1994" t="s">
        <v>8604</v>
      </c>
      <c r="C144" s="1993" t="s">
        <v>5592</v>
      </c>
      <c r="D144" s="2002">
        <f t="shared" si="4"/>
        <v>271.12</v>
      </c>
      <c r="F144" s="2002">
        <v>271.12</v>
      </c>
      <c r="G144" s="2002">
        <v>271.12</v>
      </c>
      <c r="H144" s="2078" t="b">
        <f t="shared" si="5"/>
        <v>1</v>
      </c>
    </row>
    <row r="145" spans="1:8">
      <c r="A145" s="2003">
        <v>60</v>
      </c>
      <c r="B145" s="2004" t="s">
        <v>8605</v>
      </c>
      <c r="C145" s="2003" t="s">
        <v>5592</v>
      </c>
      <c r="D145" s="2005">
        <f t="shared" si="4"/>
        <v>3.89</v>
      </c>
      <c r="F145" s="2005">
        <v>3.89</v>
      </c>
      <c r="G145" s="2005">
        <v>3.89</v>
      </c>
      <c r="H145" s="2078" t="b">
        <f t="shared" si="5"/>
        <v>1</v>
      </c>
    </row>
    <row r="146" spans="1:8">
      <c r="A146" s="1993">
        <v>72</v>
      </c>
      <c r="B146" s="1994" t="s">
        <v>8606</v>
      </c>
      <c r="C146" s="1993" t="s">
        <v>5592</v>
      </c>
      <c r="D146" s="2002">
        <f t="shared" si="4"/>
        <v>26.84</v>
      </c>
      <c r="F146" s="2002">
        <v>26.84</v>
      </c>
      <c r="G146" s="2002">
        <v>26.84</v>
      </c>
      <c r="H146" s="2078" t="b">
        <f t="shared" si="5"/>
        <v>1</v>
      </c>
    </row>
    <row r="147" spans="1:8">
      <c r="A147" s="2003">
        <v>70</v>
      </c>
      <c r="B147" s="2004" t="s">
        <v>8607</v>
      </c>
      <c r="C147" s="2003" t="s">
        <v>5592</v>
      </c>
      <c r="D147" s="2005">
        <f t="shared" si="4"/>
        <v>27.21</v>
      </c>
      <c r="F147" s="2005">
        <v>27.21</v>
      </c>
      <c r="G147" s="2005">
        <v>27.21</v>
      </c>
      <c r="H147" s="2078" t="b">
        <f t="shared" si="5"/>
        <v>1</v>
      </c>
    </row>
    <row r="148" spans="1:8">
      <c r="A148" s="1993">
        <v>85</v>
      </c>
      <c r="B148" s="1994" t="s">
        <v>8608</v>
      </c>
      <c r="C148" s="1993" t="s">
        <v>5592</v>
      </c>
      <c r="D148" s="2002">
        <f t="shared" si="4"/>
        <v>39.1</v>
      </c>
      <c r="F148" s="2002">
        <v>39.1</v>
      </c>
      <c r="G148" s="2002">
        <v>39.1</v>
      </c>
      <c r="H148" s="2078" t="b">
        <f t="shared" si="5"/>
        <v>1</v>
      </c>
    </row>
    <row r="149" spans="1:8">
      <c r="A149" s="2003">
        <v>84</v>
      </c>
      <c r="B149" s="2004" t="s">
        <v>8609</v>
      </c>
      <c r="C149" s="2003" t="s">
        <v>5592</v>
      </c>
      <c r="D149" s="2005">
        <f t="shared" si="4"/>
        <v>1.48</v>
      </c>
      <c r="F149" s="2005">
        <v>1.48</v>
      </c>
      <c r="G149" s="2005">
        <v>1.48</v>
      </c>
      <c r="H149" s="2078" t="b">
        <f t="shared" si="5"/>
        <v>1</v>
      </c>
    </row>
    <row r="150" spans="1:8">
      <c r="A150" s="1993">
        <v>37997</v>
      </c>
      <c r="B150" s="1994" t="s">
        <v>8610</v>
      </c>
      <c r="C150" s="1993" t="s">
        <v>5592</v>
      </c>
      <c r="D150" s="2002">
        <f t="shared" si="4"/>
        <v>6.14</v>
      </c>
      <c r="F150" s="2002">
        <v>6.14</v>
      </c>
      <c r="G150" s="2002">
        <v>6.14</v>
      </c>
      <c r="H150" s="2078" t="b">
        <f t="shared" si="5"/>
        <v>1</v>
      </c>
    </row>
    <row r="151" spans="1:8">
      <c r="A151" s="2003">
        <v>37998</v>
      </c>
      <c r="B151" s="2004" t="s">
        <v>8611</v>
      </c>
      <c r="C151" s="2003" t="s">
        <v>5592</v>
      </c>
      <c r="D151" s="2005">
        <f t="shared" si="4"/>
        <v>6.36</v>
      </c>
      <c r="F151" s="2005">
        <v>6.36</v>
      </c>
      <c r="G151" s="2005">
        <v>6.36</v>
      </c>
      <c r="H151" s="2078" t="b">
        <f t="shared" si="5"/>
        <v>1</v>
      </c>
    </row>
    <row r="152" spans="1:8" ht="30">
      <c r="A152" s="1993">
        <v>10899</v>
      </c>
      <c r="B152" s="1994" t="s">
        <v>8612</v>
      </c>
      <c r="C152" s="1993" t="s">
        <v>5592</v>
      </c>
      <c r="D152" s="2002">
        <f t="shared" si="4"/>
        <v>72.260000000000005</v>
      </c>
      <c r="F152" s="2002">
        <v>72.260000000000005</v>
      </c>
      <c r="G152" s="2002">
        <v>72.260000000000005</v>
      </c>
      <c r="H152" s="2078" t="b">
        <f t="shared" si="5"/>
        <v>1</v>
      </c>
    </row>
    <row r="153" spans="1:8" ht="30">
      <c r="A153" s="2003">
        <v>10900</v>
      </c>
      <c r="B153" s="2004" t="s">
        <v>8613</v>
      </c>
      <c r="C153" s="2003" t="s">
        <v>5592</v>
      </c>
      <c r="D153" s="2005">
        <f t="shared" si="4"/>
        <v>56.55</v>
      </c>
      <c r="F153" s="2005">
        <v>56.55</v>
      </c>
      <c r="G153" s="2005">
        <v>56.55</v>
      </c>
      <c r="H153" s="2078" t="b">
        <f t="shared" si="5"/>
        <v>1</v>
      </c>
    </row>
    <row r="154" spans="1:8">
      <c r="A154" s="1993">
        <v>46</v>
      </c>
      <c r="B154" s="1994" t="s">
        <v>8614</v>
      </c>
      <c r="C154" s="1993" t="s">
        <v>5592</v>
      </c>
      <c r="D154" s="2002">
        <f t="shared" si="4"/>
        <v>20</v>
      </c>
      <c r="F154" s="2002">
        <v>20</v>
      </c>
      <c r="G154" s="2002">
        <v>20</v>
      </c>
      <c r="H154" s="2078" t="b">
        <f t="shared" si="5"/>
        <v>1</v>
      </c>
    </row>
    <row r="155" spans="1:8">
      <c r="A155" s="2003">
        <v>51</v>
      </c>
      <c r="B155" s="2004" t="s">
        <v>8615</v>
      </c>
      <c r="C155" s="2003" t="s">
        <v>5592</v>
      </c>
      <c r="D155" s="2005">
        <f t="shared" si="4"/>
        <v>45.43</v>
      </c>
      <c r="F155" s="2005">
        <v>45.43</v>
      </c>
      <c r="G155" s="2005">
        <v>45.43</v>
      </c>
      <c r="H155" s="2078" t="b">
        <f t="shared" si="5"/>
        <v>1</v>
      </c>
    </row>
    <row r="156" spans="1:8">
      <c r="A156" s="1993">
        <v>12863</v>
      </c>
      <c r="B156" s="1994" t="s">
        <v>8616</v>
      </c>
      <c r="C156" s="1993" t="s">
        <v>5592</v>
      </c>
      <c r="D156" s="2002">
        <f t="shared" si="4"/>
        <v>13.07</v>
      </c>
      <c r="F156" s="2002">
        <v>13.07</v>
      </c>
      <c r="G156" s="2002">
        <v>13.07</v>
      </c>
      <c r="H156" s="2078" t="b">
        <f t="shared" si="5"/>
        <v>1</v>
      </c>
    </row>
    <row r="157" spans="1:8">
      <c r="A157" s="2003">
        <v>50</v>
      </c>
      <c r="B157" s="2004" t="s">
        <v>8617</v>
      </c>
      <c r="C157" s="2003" t="s">
        <v>5592</v>
      </c>
      <c r="D157" s="2005">
        <f t="shared" si="4"/>
        <v>28.78</v>
      </c>
      <c r="F157" s="2005">
        <v>28.78</v>
      </c>
      <c r="G157" s="2005">
        <v>28.78</v>
      </c>
      <c r="H157" s="2078" t="b">
        <f t="shared" si="5"/>
        <v>1</v>
      </c>
    </row>
    <row r="158" spans="1:8">
      <c r="A158" s="1993">
        <v>47</v>
      </c>
      <c r="B158" s="1994" t="s">
        <v>8618</v>
      </c>
      <c r="C158" s="1993" t="s">
        <v>5592</v>
      </c>
      <c r="D158" s="2002">
        <f t="shared" si="4"/>
        <v>23.91</v>
      </c>
      <c r="F158" s="2002">
        <v>23.91</v>
      </c>
      <c r="G158" s="2002">
        <v>23.91</v>
      </c>
      <c r="H158" s="2078" t="b">
        <f t="shared" si="5"/>
        <v>1</v>
      </c>
    </row>
    <row r="159" spans="1:8">
      <c r="A159" s="2003">
        <v>48</v>
      </c>
      <c r="B159" s="2004" t="s">
        <v>8619</v>
      </c>
      <c r="C159" s="2003" t="s">
        <v>5592</v>
      </c>
      <c r="D159" s="2005">
        <f t="shared" si="4"/>
        <v>9.33</v>
      </c>
      <c r="F159" s="2005">
        <v>9.33</v>
      </c>
      <c r="G159" s="2005">
        <v>9.33</v>
      </c>
      <c r="H159" s="2078" t="b">
        <f t="shared" si="5"/>
        <v>1</v>
      </c>
    </row>
    <row r="160" spans="1:8">
      <c r="A160" s="1993">
        <v>52</v>
      </c>
      <c r="B160" s="1994" t="s">
        <v>8620</v>
      </c>
      <c r="C160" s="1993" t="s">
        <v>5592</v>
      </c>
      <c r="D160" s="2002">
        <f t="shared" si="4"/>
        <v>4.6500000000000004</v>
      </c>
      <c r="F160" s="2002">
        <v>4.6500000000000004</v>
      </c>
      <c r="G160" s="2002">
        <v>4.6500000000000004</v>
      </c>
      <c r="H160" s="2078" t="b">
        <f t="shared" si="5"/>
        <v>1</v>
      </c>
    </row>
    <row r="161" spans="1:8">
      <c r="A161" s="2003">
        <v>43</v>
      </c>
      <c r="B161" s="2004" t="s">
        <v>8621</v>
      </c>
      <c r="C161" s="2003" t="s">
        <v>5592</v>
      </c>
      <c r="D161" s="2005">
        <f t="shared" si="4"/>
        <v>12.26</v>
      </c>
      <c r="F161" s="2005">
        <v>12.26</v>
      </c>
      <c r="G161" s="2005">
        <v>12.26</v>
      </c>
      <c r="H161" s="2078" t="b">
        <f t="shared" si="5"/>
        <v>1</v>
      </c>
    </row>
    <row r="162" spans="1:8">
      <c r="A162" s="1993">
        <v>4791</v>
      </c>
      <c r="B162" s="1994" t="s">
        <v>8622</v>
      </c>
      <c r="C162" s="1993" t="s">
        <v>5596</v>
      </c>
      <c r="D162" s="2002">
        <f t="shared" si="4"/>
        <v>14.13</v>
      </c>
      <c r="F162" s="2002">
        <v>14.13</v>
      </c>
      <c r="G162" s="2002">
        <v>14.13</v>
      </c>
      <c r="H162" s="2078" t="b">
        <f t="shared" si="5"/>
        <v>1</v>
      </c>
    </row>
    <row r="163" spans="1:8">
      <c r="A163" s="2003">
        <v>157</v>
      </c>
      <c r="B163" s="2004" t="s">
        <v>8623</v>
      </c>
      <c r="C163" s="2003" t="s">
        <v>5596</v>
      </c>
      <c r="D163" s="2005">
        <f t="shared" si="4"/>
        <v>90.36</v>
      </c>
      <c r="F163" s="2005">
        <v>90.36</v>
      </c>
      <c r="G163" s="2005">
        <v>90.36</v>
      </c>
      <c r="H163" s="2078" t="b">
        <f t="shared" si="5"/>
        <v>1</v>
      </c>
    </row>
    <row r="164" spans="1:8">
      <c r="A164" s="1993">
        <v>156</v>
      </c>
      <c r="B164" s="1994" t="s">
        <v>8624</v>
      </c>
      <c r="C164" s="1993" t="s">
        <v>5596</v>
      </c>
      <c r="D164" s="2002">
        <f t="shared" si="4"/>
        <v>40.33</v>
      </c>
      <c r="F164" s="2002">
        <v>40.33</v>
      </c>
      <c r="G164" s="2002">
        <v>40.33</v>
      </c>
      <c r="H164" s="2078" t="b">
        <f t="shared" si="5"/>
        <v>1</v>
      </c>
    </row>
    <row r="165" spans="1:8">
      <c r="A165" s="2003">
        <v>131</v>
      </c>
      <c r="B165" s="2004" t="s">
        <v>8625</v>
      </c>
      <c r="C165" s="2003" t="s">
        <v>5596</v>
      </c>
      <c r="D165" s="2005">
        <f t="shared" si="4"/>
        <v>38.72</v>
      </c>
      <c r="F165" s="2005">
        <v>38.72</v>
      </c>
      <c r="G165" s="2005">
        <v>38.72</v>
      </c>
      <c r="H165" s="2078" t="b">
        <f t="shared" si="5"/>
        <v>1</v>
      </c>
    </row>
    <row r="166" spans="1:8">
      <c r="A166" s="1993">
        <v>39719</v>
      </c>
      <c r="B166" s="1994" t="s">
        <v>8626</v>
      </c>
      <c r="C166" s="1993" t="s">
        <v>5597</v>
      </c>
      <c r="D166" s="2002">
        <f t="shared" si="4"/>
        <v>68.61</v>
      </c>
      <c r="F166" s="2002">
        <v>68.61</v>
      </c>
      <c r="G166" s="2002">
        <v>68.61</v>
      </c>
      <c r="H166" s="2078" t="b">
        <f t="shared" si="5"/>
        <v>1</v>
      </c>
    </row>
    <row r="167" spans="1:8">
      <c r="A167" s="2003">
        <v>21114</v>
      </c>
      <c r="B167" s="2004" t="s">
        <v>8627</v>
      </c>
      <c r="C167" s="2003" t="s">
        <v>5592</v>
      </c>
      <c r="D167" s="2005">
        <f t="shared" si="4"/>
        <v>14.7</v>
      </c>
      <c r="F167" s="2005">
        <v>14.7</v>
      </c>
      <c r="G167" s="2005">
        <v>14.7</v>
      </c>
      <c r="H167" s="2078" t="b">
        <f t="shared" si="5"/>
        <v>1</v>
      </c>
    </row>
    <row r="168" spans="1:8">
      <c r="A168" s="1993">
        <v>119</v>
      </c>
      <c r="B168" s="1994" t="s">
        <v>8628</v>
      </c>
      <c r="C168" s="1993" t="s">
        <v>5592</v>
      </c>
      <c r="D168" s="2002">
        <f t="shared" si="4"/>
        <v>5.8</v>
      </c>
      <c r="F168" s="2002">
        <v>5.8</v>
      </c>
      <c r="G168" s="2002">
        <v>5.8</v>
      </c>
      <c r="H168" s="2078" t="b">
        <f t="shared" si="5"/>
        <v>1</v>
      </c>
    </row>
    <row r="169" spans="1:8">
      <c r="A169" s="2003">
        <v>20080</v>
      </c>
      <c r="B169" s="2004" t="s">
        <v>8629</v>
      </c>
      <c r="C169" s="2003" t="s">
        <v>5592</v>
      </c>
      <c r="D169" s="2005">
        <f t="shared" si="4"/>
        <v>16.63</v>
      </c>
      <c r="F169" s="2005">
        <v>16.63</v>
      </c>
      <c r="G169" s="2005">
        <v>16.63</v>
      </c>
      <c r="H169" s="2078" t="b">
        <f t="shared" si="5"/>
        <v>1</v>
      </c>
    </row>
    <row r="170" spans="1:8">
      <c r="A170" s="1993">
        <v>122</v>
      </c>
      <c r="B170" s="1994" t="s">
        <v>8630</v>
      </c>
      <c r="C170" s="1993" t="s">
        <v>5592</v>
      </c>
      <c r="D170" s="2002">
        <f t="shared" si="4"/>
        <v>52.39</v>
      </c>
      <c r="F170" s="2002">
        <v>52.39</v>
      </c>
      <c r="G170" s="2002">
        <v>52.39</v>
      </c>
      <c r="H170" s="2078" t="b">
        <f t="shared" si="5"/>
        <v>1</v>
      </c>
    </row>
    <row r="171" spans="1:8">
      <c r="A171" s="2003">
        <v>3410</v>
      </c>
      <c r="B171" s="2004" t="s">
        <v>8631</v>
      </c>
      <c r="C171" s="2003" t="s">
        <v>5596</v>
      </c>
      <c r="D171" s="2005">
        <f t="shared" si="4"/>
        <v>23.01</v>
      </c>
      <c r="F171" s="2005">
        <v>23.01</v>
      </c>
      <c r="G171" s="2005">
        <v>23.01</v>
      </c>
      <c r="H171" s="2078" t="b">
        <f t="shared" si="5"/>
        <v>1</v>
      </c>
    </row>
    <row r="172" spans="1:8">
      <c r="A172" s="1993">
        <v>124</v>
      </c>
      <c r="B172" s="1994" t="s">
        <v>8632</v>
      </c>
      <c r="C172" s="1993" t="s">
        <v>5597</v>
      </c>
      <c r="D172" s="2002">
        <f t="shared" si="4"/>
        <v>10.06</v>
      </c>
      <c r="F172" s="2002">
        <v>10.06</v>
      </c>
      <c r="G172" s="2002">
        <v>10.06</v>
      </c>
      <c r="H172" s="2078" t="b">
        <f t="shared" si="5"/>
        <v>1</v>
      </c>
    </row>
    <row r="173" spans="1:8">
      <c r="A173" s="2003">
        <v>7334</v>
      </c>
      <c r="B173" s="2004" t="s">
        <v>8633</v>
      </c>
      <c r="C173" s="2003" t="s">
        <v>5597</v>
      </c>
      <c r="D173" s="2005">
        <f t="shared" si="4"/>
        <v>10.96</v>
      </c>
      <c r="F173" s="2005">
        <v>10.96</v>
      </c>
      <c r="G173" s="2005">
        <v>10.96</v>
      </c>
      <c r="H173" s="2078" t="b">
        <f t="shared" si="5"/>
        <v>1</v>
      </c>
    </row>
    <row r="174" spans="1:8">
      <c r="A174" s="1993">
        <v>7325</v>
      </c>
      <c r="B174" s="1994" t="s">
        <v>8634</v>
      </c>
      <c r="C174" s="1993" t="s">
        <v>5596</v>
      </c>
      <c r="D174" s="2002">
        <f t="shared" si="4"/>
        <v>4.6500000000000004</v>
      </c>
      <c r="F174" s="2002">
        <v>4.6500000000000004</v>
      </c>
      <c r="G174" s="2002">
        <v>4.6500000000000004</v>
      </c>
      <c r="H174" s="2078" t="b">
        <f t="shared" si="5"/>
        <v>1</v>
      </c>
    </row>
    <row r="175" spans="1:8">
      <c r="A175" s="2003">
        <v>123</v>
      </c>
      <c r="B175" s="2004" t="s">
        <v>8635</v>
      </c>
      <c r="C175" s="2003" t="s">
        <v>5597</v>
      </c>
      <c r="D175" s="2005">
        <f t="shared" si="4"/>
        <v>4.47</v>
      </c>
      <c r="F175" s="2005">
        <v>4.47</v>
      </c>
      <c r="G175" s="2005">
        <v>4.47</v>
      </c>
      <c r="H175" s="2078" t="b">
        <f t="shared" si="5"/>
        <v>1</v>
      </c>
    </row>
    <row r="176" spans="1:8">
      <c r="A176" s="1993">
        <v>127</v>
      </c>
      <c r="B176" s="1994" t="s">
        <v>8636</v>
      </c>
      <c r="C176" s="1993" t="s">
        <v>5597</v>
      </c>
      <c r="D176" s="2002">
        <f t="shared" si="4"/>
        <v>10.5</v>
      </c>
      <c r="F176" s="2002">
        <v>10.5</v>
      </c>
      <c r="G176" s="2002">
        <v>10.5</v>
      </c>
      <c r="H176" s="2078" t="b">
        <f t="shared" si="5"/>
        <v>1</v>
      </c>
    </row>
    <row r="177" spans="1:8">
      <c r="A177" s="2003">
        <v>133</v>
      </c>
      <c r="B177" s="2004" t="s">
        <v>8637</v>
      </c>
      <c r="C177" s="2003" t="s">
        <v>5597</v>
      </c>
      <c r="D177" s="2005">
        <f t="shared" si="4"/>
        <v>4.5</v>
      </c>
      <c r="F177" s="2005">
        <v>4.5</v>
      </c>
      <c r="G177" s="2005">
        <v>4.5</v>
      </c>
      <c r="H177" s="2078" t="b">
        <f t="shared" si="5"/>
        <v>1</v>
      </c>
    </row>
    <row r="178" spans="1:8">
      <c r="A178" s="1993">
        <v>37538</v>
      </c>
      <c r="B178" s="1994" t="s">
        <v>8638</v>
      </c>
      <c r="C178" s="1993" t="s">
        <v>5598</v>
      </c>
      <c r="D178" s="2002">
        <f t="shared" si="4"/>
        <v>111.91</v>
      </c>
      <c r="F178" s="2002">
        <v>111.91</v>
      </c>
      <c r="G178" s="2002">
        <v>111.91</v>
      </c>
      <c r="H178" s="2078" t="b">
        <f t="shared" si="5"/>
        <v>1</v>
      </c>
    </row>
    <row r="179" spans="1:8">
      <c r="A179" s="2003">
        <v>132</v>
      </c>
      <c r="B179" s="2004" t="s">
        <v>8639</v>
      </c>
      <c r="C179" s="2003" t="s">
        <v>5597</v>
      </c>
      <c r="D179" s="2005">
        <f t="shared" si="4"/>
        <v>4.96</v>
      </c>
      <c r="F179" s="2005">
        <v>4.96</v>
      </c>
      <c r="G179" s="2005">
        <v>4.96</v>
      </c>
      <c r="H179" s="2078" t="b">
        <f t="shared" si="5"/>
        <v>1</v>
      </c>
    </row>
    <row r="180" spans="1:8">
      <c r="A180" s="1993">
        <v>13408</v>
      </c>
      <c r="B180" s="1994" t="s">
        <v>8640</v>
      </c>
      <c r="C180" s="1993" t="s">
        <v>5599</v>
      </c>
      <c r="D180" s="2002">
        <f t="shared" si="4"/>
        <v>1763.04</v>
      </c>
      <c r="F180" s="2002">
        <v>1763.04</v>
      </c>
      <c r="G180" s="2002">
        <v>1763.04</v>
      </c>
      <c r="H180" s="2078" t="b">
        <f t="shared" si="5"/>
        <v>1</v>
      </c>
    </row>
    <row r="181" spans="1:8">
      <c r="A181" s="2003">
        <v>37476</v>
      </c>
      <c r="B181" s="2004" t="s">
        <v>8641</v>
      </c>
      <c r="C181" s="2003" t="s">
        <v>5592</v>
      </c>
      <c r="D181" s="2005">
        <f t="shared" si="4"/>
        <v>1883.72</v>
      </c>
      <c r="F181" s="2005">
        <v>1883.72</v>
      </c>
      <c r="G181" s="2005">
        <v>1883.72</v>
      </c>
      <c r="H181" s="2078" t="b">
        <f t="shared" si="5"/>
        <v>1</v>
      </c>
    </row>
    <row r="182" spans="1:8">
      <c r="A182" s="1993">
        <v>37478</v>
      </c>
      <c r="B182" s="1994" t="s">
        <v>8642</v>
      </c>
      <c r="C182" s="1993" t="s">
        <v>5592</v>
      </c>
      <c r="D182" s="2002">
        <f t="shared" si="4"/>
        <v>2664.97</v>
      </c>
      <c r="F182" s="2002">
        <v>2664.97</v>
      </c>
      <c r="G182" s="2002">
        <v>2664.97</v>
      </c>
      <c r="H182" s="2078" t="b">
        <f t="shared" si="5"/>
        <v>1</v>
      </c>
    </row>
    <row r="183" spans="1:8">
      <c r="A183" s="2003">
        <v>37477</v>
      </c>
      <c r="B183" s="2004" t="s">
        <v>8643</v>
      </c>
      <c r="C183" s="2003" t="s">
        <v>5592</v>
      </c>
      <c r="D183" s="2005">
        <f t="shared" si="4"/>
        <v>3260.98</v>
      </c>
      <c r="F183" s="2005">
        <v>3260.98</v>
      </c>
      <c r="G183" s="2005">
        <v>3260.98</v>
      </c>
      <c r="H183" s="2078" t="b">
        <f t="shared" si="5"/>
        <v>1</v>
      </c>
    </row>
    <row r="184" spans="1:8">
      <c r="A184" s="1993">
        <v>37479</v>
      </c>
      <c r="B184" s="1994" t="s">
        <v>8644</v>
      </c>
      <c r="C184" s="1993" t="s">
        <v>5592</v>
      </c>
      <c r="D184" s="2002">
        <f t="shared" si="4"/>
        <v>4077.48</v>
      </c>
      <c r="F184" s="2002">
        <v>4077.48</v>
      </c>
      <c r="G184" s="2002">
        <v>4077.48</v>
      </c>
      <c r="H184" s="2078" t="b">
        <f t="shared" si="5"/>
        <v>1</v>
      </c>
    </row>
    <row r="185" spans="1:8">
      <c r="A185" s="2003">
        <v>4319</v>
      </c>
      <c r="B185" s="2004" t="s">
        <v>8645</v>
      </c>
      <c r="C185" s="2003" t="s">
        <v>5592</v>
      </c>
      <c r="D185" s="2005">
        <f t="shared" si="4"/>
        <v>1.01</v>
      </c>
      <c r="F185" s="2005">
        <v>1.01</v>
      </c>
      <c r="G185" s="2005">
        <v>1.01</v>
      </c>
      <c r="H185" s="2078" t="b">
        <f t="shared" si="5"/>
        <v>1</v>
      </c>
    </row>
    <row r="186" spans="1:8">
      <c r="A186" s="1993">
        <v>40553</v>
      </c>
      <c r="B186" s="1994" t="s">
        <v>13780</v>
      </c>
      <c r="C186" s="1993" t="s">
        <v>5593</v>
      </c>
      <c r="D186" s="2002">
        <f t="shared" si="4"/>
        <v>36.25</v>
      </c>
      <c r="F186" s="2002">
        <v>36.25</v>
      </c>
      <c r="G186" s="2002">
        <v>36.25</v>
      </c>
      <c r="H186" s="2078" t="b">
        <f t="shared" si="5"/>
        <v>1</v>
      </c>
    </row>
    <row r="187" spans="1:8">
      <c r="A187" s="2003">
        <v>13003</v>
      </c>
      <c r="B187" s="2004" t="s">
        <v>8646</v>
      </c>
      <c r="C187" s="2003" t="s">
        <v>5597</v>
      </c>
      <c r="D187" s="2005">
        <f t="shared" si="4"/>
        <v>1.55</v>
      </c>
      <c r="F187" s="2005">
        <v>1.55</v>
      </c>
      <c r="G187" s="2005">
        <v>1.55</v>
      </c>
      <c r="H187" s="2078" t="b">
        <f t="shared" si="5"/>
        <v>1</v>
      </c>
    </row>
    <row r="188" spans="1:8">
      <c r="A188" s="1993">
        <v>6114</v>
      </c>
      <c r="B188" s="1994" t="s">
        <v>8647</v>
      </c>
      <c r="C188" s="1993" t="s">
        <v>5591</v>
      </c>
      <c r="D188" s="2002">
        <f t="shared" si="4"/>
        <v>10.220000000000001</v>
      </c>
      <c r="F188" s="2002">
        <v>8.83</v>
      </c>
      <c r="G188" s="2002">
        <v>10.220000000000001</v>
      </c>
      <c r="H188" s="2078" t="b">
        <f t="shared" si="5"/>
        <v>0</v>
      </c>
    </row>
    <row r="189" spans="1:8">
      <c r="A189" s="2003">
        <v>40912</v>
      </c>
      <c r="B189" s="2004" t="s">
        <v>8648</v>
      </c>
      <c r="C189" s="2003" t="s">
        <v>5600</v>
      </c>
      <c r="D189" s="2005">
        <f t="shared" si="4"/>
        <v>1807.33</v>
      </c>
      <c r="F189" s="2005">
        <v>1560.13</v>
      </c>
      <c r="G189" s="2005">
        <v>1807.33</v>
      </c>
      <c r="H189" s="2078" t="b">
        <f t="shared" si="5"/>
        <v>0</v>
      </c>
    </row>
    <row r="190" spans="1:8">
      <c r="A190" s="1993">
        <v>247</v>
      </c>
      <c r="B190" s="1994" t="s">
        <v>8649</v>
      </c>
      <c r="C190" s="1993" t="s">
        <v>5591</v>
      </c>
      <c r="D190" s="2002">
        <f t="shared" si="4"/>
        <v>10.66</v>
      </c>
      <c r="F190" s="2002">
        <v>9.2100000000000009</v>
      </c>
      <c r="G190" s="2002">
        <v>10.66</v>
      </c>
      <c r="H190" s="2078" t="b">
        <f t="shared" si="5"/>
        <v>0</v>
      </c>
    </row>
    <row r="191" spans="1:8">
      <c r="A191" s="2003">
        <v>40919</v>
      </c>
      <c r="B191" s="2004" t="s">
        <v>8650</v>
      </c>
      <c r="C191" s="2003" t="s">
        <v>5600</v>
      </c>
      <c r="D191" s="2005">
        <f t="shared" si="4"/>
        <v>1884.93</v>
      </c>
      <c r="F191" s="2005">
        <v>1627.12</v>
      </c>
      <c r="G191" s="2005">
        <v>1884.93</v>
      </c>
      <c r="H191" s="2078" t="b">
        <f t="shared" si="5"/>
        <v>0</v>
      </c>
    </row>
    <row r="192" spans="1:8">
      <c r="A192" s="1993">
        <v>25958</v>
      </c>
      <c r="B192" s="1994" t="s">
        <v>8651</v>
      </c>
      <c r="C192" s="1993" t="s">
        <v>5591</v>
      </c>
      <c r="D192" s="2002">
        <f t="shared" si="4"/>
        <v>7.84</v>
      </c>
      <c r="F192" s="2002">
        <v>6.77</v>
      </c>
      <c r="G192" s="2002">
        <v>7.84</v>
      </c>
      <c r="H192" s="2078" t="b">
        <f t="shared" si="5"/>
        <v>0</v>
      </c>
    </row>
    <row r="193" spans="1:8">
      <c r="A193" s="2003">
        <v>40984</v>
      </c>
      <c r="B193" s="2004" t="s">
        <v>8652</v>
      </c>
      <c r="C193" s="2003" t="s">
        <v>5600</v>
      </c>
      <c r="D193" s="2005">
        <f t="shared" si="4"/>
        <v>1384.75</v>
      </c>
      <c r="F193" s="2005">
        <v>1195.3499999999999</v>
      </c>
      <c r="G193" s="2005">
        <v>1384.75</v>
      </c>
      <c r="H193" s="2078" t="b">
        <f t="shared" si="5"/>
        <v>0</v>
      </c>
    </row>
    <row r="194" spans="1:8">
      <c r="A194" s="1993">
        <v>248</v>
      </c>
      <c r="B194" s="1994" t="s">
        <v>8653</v>
      </c>
      <c r="C194" s="1993" t="s">
        <v>5591</v>
      </c>
      <c r="D194" s="2002">
        <f t="shared" si="4"/>
        <v>10.6</v>
      </c>
      <c r="F194" s="2002">
        <v>9.15</v>
      </c>
      <c r="G194" s="2002">
        <v>10.6</v>
      </c>
      <c r="H194" s="2078" t="b">
        <f t="shared" si="5"/>
        <v>0</v>
      </c>
    </row>
    <row r="195" spans="1:8">
      <c r="A195" s="2003">
        <v>41086</v>
      </c>
      <c r="B195" s="2004" t="s">
        <v>8654</v>
      </c>
      <c r="C195" s="2003" t="s">
        <v>5600</v>
      </c>
      <c r="D195" s="2005">
        <f t="shared" ref="D195:D258" si="6">IF($J$2=$F$1,F195,G195)</f>
        <v>1870.16</v>
      </c>
      <c r="F195" s="2005">
        <v>1614.36</v>
      </c>
      <c r="G195" s="2005">
        <v>1870.16</v>
      </c>
      <c r="H195" s="2078" t="b">
        <f t="shared" ref="H195:H258" si="7">F195=G195</f>
        <v>0</v>
      </c>
    </row>
    <row r="196" spans="1:8">
      <c r="A196" s="1993">
        <v>34466</v>
      </c>
      <c r="B196" s="1994" t="s">
        <v>8655</v>
      </c>
      <c r="C196" s="1993" t="s">
        <v>5591</v>
      </c>
      <c r="D196" s="2002">
        <f t="shared" si="6"/>
        <v>10.6</v>
      </c>
      <c r="F196" s="2002">
        <v>9.15</v>
      </c>
      <c r="G196" s="2002">
        <v>10.6</v>
      </c>
      <c r="H196" s="2078" t="b">
        <f t="shared" si="7"/>
        <v>0</v>
      </c>
    </row>
    <row r="197" spans="1:8">
      <c r="A197" s="2003">
        <v>41083</v>
      </c>
      <c r="B197" s="2004" t="s">
        <v>8656</v>
      </c>
      <c r="C197" s="2003" t="s">
        <v>5600</v>
      </c>
      <c r="D197" s="2005">
        <f t="shared" si="6"/>
        <v>1870.16</v>
      </c>
      <c r="F197" s="2005">
        <v>1614.36</v>
      </c>
      <c r="G197" s="2005">
        <v>1870.16</v>
      </c>
      <c r="H197" s="2078" t="b">
        <f t="shared" si="7"/>
        <v>0</v>
      </c>
    </row>
    <row r="198" spans="1:8">
      <c r="A198" s="1993">
        <v>252</v>
      </c>
      <c r="B198" s="1994" t="s">
        <v>8657</v>
      </c>
      <c r="C198" s="1993" t="s">
        <v>5591</v>
      </c>
      <c r="D198" s="2002">
        <f t="shared" si="6"/>
        <v>10.97</v>
      </c>
      <c r="F198" s="2002">
        <v>9.4700000000000006</v>
      </c>
      <c r="G198" s="2002">
        <v>10.97</v>
      </c>
      <c r="H198" s="2078" t="b">
        <f t="shared" si="7"/>
        <v>0</v>
      </c>
    </row>
    <row r="199" spans="1:8">
      <c r="A199" s="2003">
        <v>40909</v>
      </c>
      <c r="B199" s="2004" t="s">
        <v>8658</v>
      </c>
      <c r="C199" s="2003" t="s">
        <v>5600</v>
      </c>
      <c r="D199" s="2005">
        <f t="shared" si="6"/>
        <v>1938.54</v>
      </c>
      <c r="F199" s="2005">
        <v>1673.39</v>
      </c>
      <c r="G199" s="2005">
        <v>1938.54</v>
      </c>
      <c r="H199" s="2078" t="b">
        <f t="shared" si="7"/>
        <v>0</v>
      </c>
    </row>
    <row r="200" spans="1:8">
      <c r="A200" s="1993">
        <v>242</v>
      </c>
      <c r="B200" s="1994" t="s">
        <v>8659</v>
      </c>
      <c r="C200" s="1993" t="s">
        <v>5591</v>
      </c>
      <c r="D200" s="2002">
        <f t="shared" si="6"/>
        <v>14.16</v>
      </c>
      <c r="F200" s="2002">
        <v>12.23</v>
      </c>
      <c r="G200" s="2002">
        <v>14.16</v>
      </c>
      <c r="H200" s="2078" t="b">
        <f t="shared" si="7"/>
        <v>0</v>
      </c>
    </row>
    <row r="201" spans="1:8">
      <c r="A201" s="2003">
        <v>41085</v>
      </c>
      <c r="B201" s="2004" t="s">
        <v>8660</v>
      </c>
      <c r="C201" s="2003" t="s">
        <v>5600</v>
      </c>
      <c r="D201" s="2005">
        <f t="shared" si="6"/>
        <v>2501.9499999999998</v>
      </c>
      <c r="F201" s="2005">
        <v>2159.7399999999998</v>
      </c>
      <c r="G201" s="2005">
        <v>2501.9499999999998</v>
      </c>
      <c r="H201" s="2078" t="b">
        <f t="shared" si="7"/>
        <v>0</v>
      </c>
    </row>
    <row r="202" spans="1:8">
      <c r="A202" s="1993">
        <v>427</v>
      </c>
      <c r="B202" s="1994" t="s">
        <v>8661</v>
      </c>
      <c r="C202" s="1993" t="s">
        <v>5592</v>
      </c>
      <c r="D202" s="2002">
        <f t="shared" si="6"/>
        <v>4.76</v>
      </c>
      <c r="F202" s="2002">
        <v>4.76</v>
      </c>
      <c r="G202" s="2002">
        <v>4.76</v>
      </c>
      <c r="H202" s="2078" t="b">
        <f t="shared" si="7"/>
        <v>1</v>
      </c>
    </row>
    <row r="203" spans="1:8">
      <c r="A203" s="2003">
        <v>417</v>
      </c>
      <c r="B203" s="2004" t="s">
        <v>8662</v>
      </c>
      <c r="C203" s="2003" t="s">
        <v>5592</v>
      </c>
      <c r="D203" s="2005">
        <f t="shared" si="6"/>
        <v>2.2400000000000002</v>
      </c>
      <c r="F203" s="2005">
        <v>2.2400000000000002</v>
      </c>
      <c r="G203" s="2005">
        <v>2.2400000000000002</v>
      </c>
      <c r="H203" s="2078" t="b">
        <f t="shared" si="7"/>
        <v>1</v>
      </c>
    </row>
    <row r="204" spans="1:8">
      <c r="A204" s="1993">
        <v>11273</v>
      </c>
      <c r="B204" s="1994" t="s">
        <v>8663</v>
      </c>
      <c r="C204" s="1993" t="s">
        <v>5592</v>
      </c>
      <c r="D204" s="2002">
        <f t="shared" si="6"/>
        <v>6.96</v>
      </c>
      <c r="F204" s="2002">
        <v>6.96</v>
      </c>
      <c r="G204" s="2002">
        <v>6.96</v>
      </c>
      <c r="H204" s="2078" t="b">
        <f t="shared" si="7"/>
        <v>1</v>
      </c>
    </row>
    <row r="205" spans="1:8">
      <c r="A205" s="2003">
        <v>11272</v>
      </c>
      <c r="B205" s="2004" t="s">
        <v>8664</v>
      </c>
      <c r="C205" s="2003" t="s">
        <v>5592</v>
      </c>
      <c r="D205" s="2005">
        <f t="shared" si="6"/>
        <v>4.2</v>
      </c>
      <c r="F205" s="2005">
        <v>4.2</v>
      </c>
      <c r="G205" s="2005">
        <v>4.2</v>
      </c>
      <c r="H205" s="2078" t="b">
        <f t="shared" si="7"/>
        <v>1</v>
      </c>
    </row>
    <row r="206" spans="1:8">
      <c r="A206" s="1993">
        <v>11275</v>
      </c>
      <c r="B206" s="1994" t="s">
        <v>8665</v>
      </c>
      <c r="C206" s="1993" t="s">
        <v>5592</v>
      </c>
      <c r="D206" s="2002">
        <f t="shared" si="6"/>
        <v>1.68</v>
      </c>
      <c r="F206" s="2002">
        <v>1.68</v>
      </c>
      <c r="G206" s="2002">
        <v>1.68</v>
      </c>
      <c r="H206" s="2078" t="b">
        <f t="shared" si="7"/>
        <v>1</v>
      </c>
    </row>
    <row r="207" spans="1:8">
      <c r="A207" s="2003">
        <v>11274</v>
      </c>
      <c r="B207" s="2004" t="s">
        <v>8666</v>
      </c>
      <c r="C207" s="2003" t="s">
        <v>5592</v>
      </c>
      <c r="D207" s="2005">
        <f t="shared" si="6"/>
        <v>1.28</v>
      </c>
      <c r="F207" s="2005">
        <v>1.28</v>
      </c>
      <c r="G207" s="2005">
        <v>1.28</v>
      </c>
      <c r="H207" s="2078" t="b">
        <f t="shared" si="7"/>
        <v>1</v>
      </c>
    </row>
    <row r="208" spans="1:8">
      <c r="A208" s="1993">
        <v>38470</v>
      </c>
      <c r="B208" s="1994" t="s">
        <v>8667</v>
      </c>
      <c r="C208" s="1993" t="s">
        <v>5592</v>
      </c>
      <c r="D208" s="2002">
        <f t="shared" si="6"/>
        <v>31.2</v>
      </c>
      <c r="F208" s="2002">
        <v>31.2</v>
      </c>
      <c r="G208" s="2002">
        <v>31.2</v>
      </c>
      <c r="H208" s="2078" t="b">
        <f t="shared" si="7"/>
        <v>1</v>
      </c>
    </row>
    <row r="209" spans="1:8">
      <c r="A209" s="2003">
        <v>38547</v>
      </c>
      <c r="B209" s="2004" t="s">
        <v>8668</v>
      </c>
      <c r="C209" s="2003" t="s">
        <v>5592</v>
      </c>
      <c r="D209" s="2005">
        <f t="shared" si="6"/>
        <v>85.14</v>
      </c>
      <c r="F209" s="2005">
        <v>85.14</v>
      </c>
      <c r="G209" s="2005">
        <v>85.14</v>
      </c>
      <c r="H209" s="2078" t="b">
        <f t="shared" si="7"/>
        <v>1</v>
      </c>
    </row>
    <row r="210" spans="1:8">
      <c r="A210" s="1993">
        <v>38469</v>
      </c>
      <c r="B210" s="1994" t="s">
        <v>8669</v>
      </c>
      <c r="C210" s="1993" t="s">
        <v>5592</v>
      </c>
      <c r="D210" s="2002">
        <f t="shared" si="6"/>
        <v>91.54</v>
      </c>
      <c r="F210" s="2002">
        <v>91.54</v>
      </c>
      <c r="G210" s="2002">
        <v>91.54</v>
      </c>
      <c r="H210" s="2078" t="b">
        <f t="shared" si="7"/>
        <v>1</v>
      </c>
    </row>
    <row r="211" spans="1:8">
      <c r="A211" s="2003">
        <v>38467</v>
      </c>
      <c r="B211" s="2004" t="s">
        <v>8670</v>
      </c>
      <c r="C211" s="2003" t="s">
        <v>5592</v>
      </c>
      <c r="D211" s="2005">
        <f t="shared" si="6"/>
        <v>51.51</v>
      </c>
      <c r="F211" s="2005">
        <v>51.51</v>
      </c>
      <c r="G211" s="2005">
        <v>51.51</v>
      </c>
      <c r="H211" s="2078" t="b">
        <f t="shared" si="7"/>
        <v>1</v>
      </c>
    </row>
    <row r="212" spans="1:8">
      <c r="A212" s="1993">
        <v>38468</v>
      </c>
      <c r="B212" s="1994" t="s">
        <v>8671</v>
      </c>
      <c r="C212" s="1993" t="s">
        <v>5592</v>
      </c>
      <c r="D212" s="2002">
        <f t="shared" si="6"/>
        <v>56.68</v>
      </c>
      <c r="F212" s="2002">
        <v>56.68</v>
      </c>
      <c r="G212" s="2002">
        <v>56.68</v>
      </c>
      <c r="H212" s="2078" t="b">
        <f t="shared" si="7"/>
        <v>1</v>
      </c>
    </row>
    <row r="213" spans="1:8">
      <c r="A213" s="2003">
        <v>38471</v>
      </c>
      <c r="B213" s="2004" t="s">
        <v>8672</v>
      </c>
      <c r="C213" s="2003" t="s">
        <v>5592</v>
      </c>
      <c r="D213" s="2005">
        <f t="shared" si="6"/>
        <v>73.61</v>
      </c>
      <c r="F213" s="2005">
        <v>73.61</v>
      </c>
      <c r="G213" s="2005">
        <v>73.61</v>
      </c>
      <c r="H213" s="2078" t="b">
        <f t="shared" si="7"/>
        <v>1</v>
      </c>
    </row>
    <row r="214" spans="1:8">
      <c r="A214" s="1993">
        <v>37370</v>
      </c>
      <c r="B214" s="1994" t="s">
        <v>8673</v>
      </c>
      <c r="C214" s="1993" t="s">
        <v>5591</v>
      </c>
      <c r="D214" s="2002">
        <f t="shared" si="6"/>
        <v>2.15</v>
      </c>
      <c r="F214" s="2002">
        <v>2.15</v>
      </c>
      <c r="G214" s="2002">
        <v>2.15</v>
      </c>
      <c r="H214" s="2078" t="b">
        <f t="shared" si="7"/>
        <v>1</v>
      </c>
    </row>
    <row r="215" spans="1:8">
      <c r="A215" s="2003">
        <v>40862</v>
      </c>
      <c r="B215" s="2004" t="s">
        <v>8674</v>
      </c>
      <c r="C215" s="2003" t="s">
        <v>5600</v>
      </c>
      <c r="D215" s="2005">
        <f t="shared" si="6"/>
        <v>405.95</v>
      </c>
      <c r="F215" s="2005">
        <v>405.95</v>
      </c>
      <c r="G215" s="2005">
        <v>405.95</v>
      </c>
      <c r="H215" s="2078" t="b">
        <f t="shared" si="7"/>
        <v>1</v>
      </c>
    </row>
    <row r="216" spans="1:8">
      <c r="A216" s="1993">
        <v>10658</v>
      </c>
      <c r="B216" s="1994" t="s">
        <v>8675</v>
      </c>
      <c r="C216" s="1993" t="s">
        <v>5592</v>
      </c>
      <c r="D216" s="2002">
        <f t="shared" si="6"/>
        <v>6572.55</v>
      </c>
      <c r="F216" s="2002">
        <v>6572.55</v>
      </c>
      <c r="G216" s="2002">
        <v>6572.55</v>
      </c>
      <c r="H216" s="2078" t="b">
        <f t="shared" si="7"/>
        <v>1</v>
      </c>
    </row>
    <row r="217" spans="1:8">
      <c r="A217" s="2003">
        <v>253</v>
      </c>
      <c r="B217" s="2004" t="s">
        <v>8676</v>
      </c>
      <c r="C217" s="2003" t="s">
        <v>5591</v>
      </c>
      <c r="D217" s="2005">
        <f t="shared" si="6"/>
        <v>14.68</v>
      </c>
      <c r="F217" s="2005">
        <v>12.68</v>
      </c>
      <c r="G217" s="2005">
        <v>14.68</v>
      </c>
      <c r="H217" s="2078" t="b">
        <f t="shared" si="7"/>
        <v>0</v>
      </c>
    </row>
    <row r="218" spans="1:8">
      <c r="A218" s="1993">
        <v>40809</v>
      </c>
      <c r="B218" s="1994" t="s">
        <v>8677</v>
      </c>
      <c r="C218" s="1993" t="s">
        <v>5600</v>
      </c>
      <c r="D218" s="2002">
        <f t="shared" si="6"/>
        <v>2590.89</v>
      </c>
      <c r="F218" s="2002">
        <v>2236.52</v>
      </c>
      <c r="G218" s="2002">
        <v>2590.89</v>
      </c>
      <c r="H218" s="2078" t="b">
        <f t="shared" si="7"/>
        <v>0</v>
      </c>
    </row>
    <row r="219" spans="1:8" ht="30">
      <c r="A219" s="2003">
        <v>42457</v>
      </c>
      <c r="B219" s="2004" t="s">
        <v>8678</v>
      </c>
      <c r="C219" s="2003" t="s">
        <v>5592</v>
      </c>
      <c r="D219" s="2005">
        <f t="shared" si="6"/>
        <v>1585.1</v>
      </c>
      <c r="F219" s="2005">
        <v>1585.1</v>
      </c>
      <c r="G219" s="2005">
        <v>1585.1</v>
      </c>
      <c r="H219" s="2078" t="b">
        <f t="shared" si="7"/>
        <v>1</v>
      </c>
    </row>
    <row r="220" spans="1:8">
      <c r="A220" s="1993">
        <v>583</v>
      </c>
      <c r="B220" s="1994" t="s">
        <v>8679</v>
      </c>
      <c r="C220" s="1993" t="s">
        <v>5596</v>
      </c>
      <c r="D220" s="2002">
        <f t="shared" si="6"/>
        <v>20.74</v>
      </c>
      <c r="F220" s="2002">
        <v>20.74</v>
      </c>
      <c r="G220" s="2002">
        <v>20.74</v>
      </c>
      <c r="H220" s="2078" t="b">
        <f t="shared" si="7"/>
        <v>1</v>
      </c>
    </row>
    <row r="221" spans="1:8">
      <c r="A221" s="2003">
        <v>299</v>
      </c>
      <c r="B221" s="2004" t="s">
        <v>8680</v>
      </c>
      <c r="C221" s="2003" t="s">
        <v>5592</v>
      </c>
      <c r="D221" s="2005">
        <f t="shared" si="6"/>
        <v>1.9</v>
      </c>
      <c r="F221" s="2005">
        <v>1.9</v>
      </c>
      <c r="G221" s="2005">
        <v>1.9</v>
      </c>
      <c r="H221" s="2078" t="b">
        <f t="shared" si="7"/>
        <v>1</v>
      </c>
    </row>
    <row r="222" spans="1:8">
      <c r="A222" s="1993">
        <v>298</v>
      </c>
      <c r="B222" s="1994" t="s">
        <v>8681</v>
      </c>
      <c r="C222" s="1993" t="s">
        <v>5592</v>
      </c>
      <c r="D222" s="2002">
        <f t="shared" si="6"/>
        <v>1.91</v>
      </c>
      <c r="F222" s="2002">
        <v>1.91</v>
      </c>
      <c r="G222" s="2002">
        <v>1.91</v>
      </c>
      <c r="H222" s="2078" t="b">
        <f t="shared" si="7"/>
        <v>1</v>
      </c>
    </row>
    <row r="223" spans="1:8">
      <c r="A223" s="2003">
        <v>295</v>
      </c>
      <c r="B223" s="2004" t="s">
        <v>8682</v>
      </c>
      <c r="C223" s="2003" t="s">
        <v>5592</v>
      </c>
      <c r="D223" s="2005">
        <f t="shared" si="6"/>
        <v>1.1399999999999999</v>
      </c>
      <c r="F223" s="2005">
        <v>1.1399999999999999</v>
      </c>
      <c r="G223" s="2005">
        <v>1.1399999999999999</v>
      </c>
      <c r="H223" s="2078" t="b">
        <f t="shared" si="7"/>
        <v>1</v>
      </c>
    </row>
    <row r="224" spans="1:8">
      <c r="A224" s="1993">
        <v>296</v>
      </c>
      <c r="B224" s="1994" t="s">
        <v>8683</v>
      </c>
      <c r="C224" s="1993" t="s">
        <v>5592</v>
      </c>
      <c r="D224" s="2002">
        <f t="shared" si="6"/>
        <v>1.18</v>
      </c>
      <c r="F224" s="2002">
        <v>1.18</v>
      </c>
      <c r="G224" s="2002">
        <v>1.18</v>
      </c>
      <c r="H224" s="2078" t="b">
        <f t="shared" si="7"/>
        <v>1</v>
      </c>
    </row>
    <row r="225" spans="1:8">
      <c r="A225" s="2003">
        <v>297</v>
      </c>
      <c r="B225" s="2004" t="s">
        <v>8684</v>
      </c>
      <c r="C225" s="2003" t="s">
        <v>5592</v>
      </c>
      <c r="D225" s="2005">
        <f t="shared" si="6"/>
        <v>1.67</v>
      </c>
      <c r="F225" s="2005">
        <v>1.67</v>
      </c>
      <c r="G225" s="2005">
        <v>1.67</v>
      </c>
      <c r="H225" s="2078" t="b">
        <f t="shared" si="7"/>
        <v>1</v>
      </c>
    </row>
    <row r="226" spans="1:8">
      <c r="A226" s="1993">
        <v>301</v>
      </c>
      <c r="B226" s="1994" t="s">
        <v>8685</v>
      </c>
      <c r="C226" s="1993" t="s">
        <v>5592</v>
      </c>
      <c r="D226" s="2002">
        <f t="shared" si="6"/>
        <v>2.1</v>
      </c>
      <c r="F226" s="2002">
        <v>2.1</v>
      </c>
      <c r="G226" s="2002">
        <v>2.1</v>
      </c>
      <c r="H226" s="2078" t="b">
        <f t="shared" si="7"/>
        <v>1</v>
      </c>
    </row>
    <row r="227" spans="1:8">
      <c r="A227" s="2003">
        <v>300</v>
      </c>
      <c r="B227" s="2004" t="s">
        <v>8686</v>
      </c>
      <c r="C227" s="2003" t="s">
        <v>5592</v>
      </c>
      <c r="D227" s="2005">
        <f t="shared" si="6"/>
        <v>8.82</v>
      </c>
      <c r="F227" s="2005">
        <v>8.82</v>
      </c>
      <c r="G227" s="2005">
        <v>8.82</v>
      </c>
      <c r="H227" s="2078" t="b">
        <f t="shared" si="7"/>
        <v>1</v>
      </c>
    </row>
    <row r="228" spans="1:8">
      <c r="A228" s="1993">
        <v>20084</v>
      </c>
      <c r="B228" s="1994" t="s">
        <v>8687</v>
      </c>
      <c r="C228" s="1993" t="s">
        <v>5592</v>
      </c>
      <c r="D228" s="2002">
        <f t="shared" si="6"/>
        <v>1.1399999999999999</v>
      </c>
      <c r="F228" s="2002">
        <v>1.1399999999999999</v>
      </c>
      <c r="G228" s="2002">
        <v>1.1399999999999999</v>
      </c>
      <c r="H228" s="2078" t="b">
        <f t="shared" si="7"/>
        <v>1</v>
      </c>
    </row>
    <row r="229" spans="1:8">
      <c r="A229" s="2003">
        <v>20085</v>
      </c>
      <c r="B229" s="2004" t="s">
        <v>8688</v>
      </c>
      <c r="C229" s="2003" t="s">
        <v>5592</v>
      </c>
      <c r="D229" s="2005">
        <f t="shared" si="6"/>
        <v>1.06</v>
      </c>
      <c r="F229" s="2005">
        <v>1.06</v>
      </c>
      <c r="G229" s="2005">
        <v>1.06</v>
      </c>
      <c r="H229" s="2078" t="b">
        <f t="shared" si="7"/>
        <v>1</v>
      </c>
    </row>
    <row r="230" spans="1:8">
      <c r="A230" s="1993">
        <v>311</v>
      </c>
      <c r="B230" s="1994" t="s">
        <v>8689</v>
      </c>
      <c r="C230" s="1993" t="s">
        <v>5592</v>
      </c>
      <c r="D230" s="2002">
        <f t="shared" si="6"/>
        <v>6.83</v>
      </c>
      <c r="F230" s="2002">
        <v>6.83</v>
      </c>
      <c r="G230" s="2002">
        <v>6.83</v>
      </c>
      <c r="H230" s="2078" t="b">
        <f t="shared" si="7"/>
        <v>1</v>
      </c>
    </row>
    <row r="231" spans="1:8">
      <c r="A231" s="2003">
        <v>318</v>
      </c>
      <c r="B231" s="2004" t="s">
        <v>8690</v>
      </c>
      <c r="C231" s="2003" t="s">
        <v>5592</v>
      </c>
      <c r="D231" s="2005">
        <f t="shared" si="6"/>
        <v>11.96</v>
      </c>
      <c r="F231" s="2005">
        <v>11.96</v>
      </c>
      <c r="G231" s="2005">
        <v>11.96</v>
      </c>
      <c r="H231" s="2078" t="b">
        <f t="shared" si="7"/>
        <v>1</v>
      </c>
    </row>
    <row r="232" spans="1:8">
      <c r="A232" s="1993">
        <v>319</v>
      </c>
      <c r="B232" s="1994" t="s">
        <v>8691</v>
      </c>
      <c r="C232" s="1993" t="s">
        <v>5592</v>
      </c>
      <c r="D232" s="2002">
        <f t="shared" si="6"/>
        <v>22.59</v>
      </c>
      <c r="F232" s="2002">
        <v>22.59</v>
      </c>
      <c r="G232" s="2002">
        <v>22.59</v>
      </c>
      <c r="H232" s="2078" t="b">
        <f t="shared" si="7"/>
        <v>1</v>
      </c>
    </row>
    <row r="233" spans="1:8">
      <c r="A233" s="2003">
        <v>320</v>
      </c>
      <c r="B233" s="2004" t="s">
        <v>8692</v>
      </c>
      <c r="C233" s="2003" t="s">
        <v>5592</v>
      </c>
      <c r="D233" s="2005">
        <f t="shared" si="6"/>
        <v>71.81</v>
      </c>
      <c r="F233" s="2005">
        <v>71.81</v>
      </c>
      <c r="G233" s="2005">
        <v>71.81</v>
      </c>
      <c r="H233" s="2078" t="b">
        <f t="shared" si="7"/>
        <v>1</v>
      </c>
    </row>
    <row r="234" spans="1:8">
      <c r="A234" s="1993">
        <v>314</v>
      </c>
      <c r="B234" s="1994" t="s">
        <v>8693</v>
      </c>
      <c r="C234" s="1993" t="s">
        <v>5592</v>
      </c>
      <c r="D234" s="2002">
        <f t="shared" si="6"/>
        <v>110.3</v>
      </c>
      <c r="F234" s="2002">
        <v>110.3</v>
      </c>
      <c r="G234" s="2002">
        <v>110.3</v>
      </c>
      <c r="H234" s="2078" t="b">
        <f t="shared" si="7"/>
        <v>1</v>
      </c>
    </row>
    <row r="235" spans="1:8">
      <c r="A235" s="2003">
        <v>303</v>
      </c>
      <c r="B235" s="2004" t="s">
        <v>8694</v>
      </c>
      <c r="C235" s="2003" t="s">
        <v>5592</v>
      </c>
      <c r="D235" s="2005">
        <f t="shared" si="6"/>
        <v>2.86</v>
      </c>
      <c r="F235" s="2005">
        <v>2.86</v>
      </c>
      <c r="G235" s="2005">
        <v>2.86</v>
      </c>
      <c r="H235" s="2078" t="b">
        <f t="shared" si="7"/>
        <v>1</v>
      </c>
    </row>
    <row r="236" spans="1:8">
      <c r="A236" s="1993">
        <v>304</v>
      </c>
      <c r="B236" s="1994" t="s">
        <v>8695</v>
      </c>
      <c r="C236" s="1993" t="s">
        <v>5592</v>
      </c>
      <c r="D236" s="2002">
        <f t="shared" si="6"/>
        <v>4.3600000000000003</v>
      </c>
      <c r="F236" s="2002">
        <v>4.3600000000000003</v>
      </c>
      <c r="G236" s="2002">
        <v>4.3600000000000003</v>
      </c>
      <c r="H236" s="2078" t="b">
        <f t="shared" si="7"/>
        <v>1</v>
      </c>
    </row>
    <row r="237" spans="1:8">
      <c r="A237" s="2003">
        <v>305</v>
      </c>
      <c r="B237" s="2004" t="s">
        <v>8696</v>
      </c>
      <c r="C237" s="2003" t="s">
        <v>5592</v>
      </c>
      <c r="D237" s="2005">
        <f t="shared" si="6"/>
        <v>7.46</v>
      </c>
      <c r="F237" s="2005">
        <v>7.46</v>
      </c>
      <c r="G237" s="2005">
        <v>7.46</v>
      </c>
      <c r="H237" s="2078" t="b">
        <f t="shared" si="7"/>
        <v>1</v>
      </c>
    </row>
    <row r="238" spans="1:8">
      <c r="A238" s="1993">
        <v>306</v>
      </c>
      <c r="B238" s="1994" t="s">
        <v>8697</v>
      </c>
      <c r="C238" s="1993" t="s">
        <v>5592</v>
      </c>
      <c r="D238" s="2002">
        <f t="shared" si="6"/>
        <v>8.9700000000000006</v>
      </c>
      <c r="F238" s="2002">
        <v>8.9700000000000006</v>
      </c>
      <c r="G238" s="2002">
        <v>8.9700000000000006</v>
      </c>
      <c r="H238" s="2078" t="b">
        <f t="shared" si="7"/>
        <v>1</v>
      </c>
    </row>
    <row r="239" spans="1:8">
      <c r="A239" s="2003">
        <v>307</v>
      </c>
      <c r="B239" s="2004" t="s">
        <v>8698</v>
      </c>
      <c r="C239" s="2003" t="s">
        <v>5592</v>
      </c>
      <c r="D239" s="2005">
        <f t="shared" si="6"/>
        <v>17.71</v>
      </c>
      <c r="F239" s="2005">
        <v>17.71</v>
      </c>
      <c r="G239" s="2005">
        <v>17.71</v>
      </c>
      <c r="H239" s="2078" t="b">
        <f t="shared" si="7"/>
        <v>1</v>
      </c>
    </row>
    <row r="240" spans="1:8">
      <c r="A240" s="1993">
        <v>309</v>
      </c>
      <c r="B240" s="1994" t="s">
        <v>8699</v>
      </c>
      <c r="C240" s="1993" t="s">
        <v>5592</v>
      </c>
      <c r="D240" s="2002">
        <f t="shared" si="6"/>
        <v>36.29</v>
      </c>
      <c r="F240" s="2002">
        <v>36.29</v>
      </c>
      <c r="G240" s="2002">
        <v>36.29</v>
      </c>
      <c r="H240" s="2078" t="b">
        <f t="shared" si="7"/>
        <v>1</v>
      </c>
    </row>
    <row r="241" spans="1:8">
      <c r="A241" s="2003">
        <v>310</v>
      </c>
      <c r="B241" s="2004" t="s">
        <v>8700</v>
      </c>
      <c r="C241" s="2003" t="s">
        <v>5592</v>
      </c>
      <c r="D241" s="2005">
        <f t="shared" si="6"/>
        <v>46.03</v>
      </c>
      <c r="F241" s="2005">
        <v>46.03</v>
      </c>
      <c r="G241" s="2005">
        <v>46.03</v>
      </c>
      <c r="H241" s="2078" t="b">
        <f t="shared" si="7"/>
        <v>1</v>
      </c>
    </row>
    <row r="242" spans="1:8">
      <c r="A242" s="1993">
        <v>328</v>
      </c>
      <c r="B242" s="1994" t="s">
        <v>8701</v>
      </c>
      <c r="C242" s="1993" t="s">
        <v>5592</v>
      </c>
      <c r="D242" s="2002">
        <f t="shared" si="6"/>
        <v>5.49</v>
      </c>
      <c r="F242" s="2002">
        <v>5.49</v>
      </c>
      <c r="G242" s="2002">
        <v>5.49</v>
      </c>
      <c r="H242" s="2078" t="b">
        <f t="shared" si="7"/>
        <v>1</v>
      </c>
    </row>
    <row r="243" spans="1:8">
      <c r="A243" s="2003">
        <v>325</v>
      </c>
      <c r="B243" s="2004" t="s">
        <v>8702</v>
      </c>
      <c r="C243" s="2003" t="s">
        <v>5592</v>
      </c>
      <c r="D243" s="2005">
        <f t="shared" si="6"/>
        <v>2.13</v>
      </c>
      <c r="F243" s="2005">
        <v>2.13</v>
      </c>
      <c r="G243" s="2005">
        <v>2.13</v>
      </c>
      <c r="H243" s="2078" t="b">
        <f t="shared" si="7"/>
        <v>1</v>
      </c>
    </row>
    <row r="244" spans="1:8">
      <c r="A244" s="1993">
        <v>20326</v>
      </c>
      <c r="B244" s="1994" t="s">
        <v>8703</v>
      </c>
      <c r="C244" s="1993" t="s">
        <v>5592</v>
      </c>
      <c r="D244" s="2002">
        <f t="shared" si="6"/>
        <v>5.7</v>
      </c>
      <c r="F244" s="2002">
        <v>5.7</v>
      </c>
      <c r="G244" s="2002">
        <v>5.7</v>
      </c>
      <c r="H244" s="2078" t="b">
        <f t="shared" si="7"/>
        <v>1</v>
      </c>
    </row>
    <row r="245" spans="1:8">
      <c r="A245" s="2003">
        <v>329</v>
      </c>
      <c r="B245" s="2004" t="s">
        <v>8704</v>
      </c>
      <c r="C245" s="2003" t="s">
        <v>5592</v>
      </c>
      <c r="D245" s="2005">
        <f t="shared" si="6"/>
        <v>7.02</v>
      </c>
      <c r="F245" s="2005">
        <v>7.02</v>
      </c>
      <c r="G245" s="2005">
        <v>7.02</v>
      </c>
      <c r="H245" s="2078" t="b">
        <f t="shared" si="7"/>
        <v>1</v>
      </c>
    </row>
    <row r="246" spans="1:8">
      <c r="A246" s="1993">
        <v>308</v>
      </c>
      <c r="B246" s="1994" t="s">
        <v>8705</v>
      </c>
      <c r="C246" s="1993" t="s">
        <v>5592</v>
      </c>
      <c r="D246" s="2002">
        <f t="shared" si="6"/>
        <v>23.65</v>
      </c>
      <c r="F246" s="2002">
        <v>23.65</v>
      </c>
      <c r="G246" s="2002">
        <v>23.65</v>
      </c>
      <c r="H246" s="2078" t="b">
        <f t="shared" si="7"/>
        <v>1</v>
      </c>
    </row>
    <row r="247" spans="1:8">
      <c r="A247" s="2003">
        <v>39642</v>
      </c>
      <c r="B247" s="2004" t="s">
        <v>8706</v>
      </c>
      <c r="C247" s="2003" t="s">
        <v>5592</v>
      </c>
      <c r="D247" s="2005">
        <f t="shared" si="6"/>
        <v>1.43</v>
      </c>
      <c r="F247" s="2005">
        <v>1.43</v>
      </c>
      <c r="G247" s="2005">
        <v>1.43</v>
      </c>
      <c r="H247" s="2078" t="b">
        <f t="shared" si="7"/>
        <v>1</v>
      </c>
    </row>
    <row r="248" spans="1:8">
      <c r="A248" s="1993">
        <v>39641</v>
      </c>
      <c r="B248" s="1994" t="s">
        <v>8707</v>
      </c>
      <c r="C248" s="1993" t="s">
        <v>5592</v>
      </c>
      <c r="D248" s="2002">
        <f t="shared" si="6"/>
        <v>1</v>
      </c>
      <c r="F248" s="2002">
        <v>1</v>
      </c>
      <c r="G248" s="2002">
        <v>1</v>
      </c>
      <c r="H248" s="2078" t="b">
        <f t="shared" si="7"/>
        <v>1</v>
      </c>
    </row>
    <row r="249" spans="1:8">
      <c r="A249" s="2003">
        <v>39643</v>
      </c>
      <c r="B249" s="2004" t="s">
        <v>8708</v>
      </c>
      <c r="C249" s="2003" t="s">
        <v>5592</v>
      </c>
      <c r="D249" s="2005">
        <f t="shared" si="6"/>
        <v>3.99</v>
      </c>
      <c r="F249" s="2005">
        <v>3.99</v>
      </c>
      <c r="G249" s="2005">
        <v>3.99</v>
      </c>
      <c r="H249" s="2078" t="b">
        <f t="shared" si="7"/>
        <v>1</v>
      </c>
    </row>
    <row r="250" spans="1:8">
      <c r="A250" s="1993">
        <v>39644</v>
      </c>
      <c r="B250" s="1994" t="s">
        <v>8709</v>
      </c>
      <c r="C250" s="1993" t="s">
        <v>5592</v>
      </c>
      <c r="D250" s="2002">
        <f t="shared" si="6"/>
        <v>5.15</v>
      </c>
      <c r="F250" s="2002">
        <v>5.15</v>
      </c>
      <c r="G250" s="2002">
        <v>5.15</v>
      </c>
      <c r="H250" s="2078" t="b">
        <f t="shared" si="7"/>
        <v>1</v>
      </c>
    </row>
    <row r="251" spans="1:8">
      <c r="A251" s="2003">
        <v>39645</v>
      </c>
      <c r="B251" s="2004" t="s">
        <v>8710</v>
      </c>
      <c r="C251" s="2003" t="s">
        <v>5592</v>
      </c>
      <c r="D251" s="2005">
        <f t="shared" si="6"/>
        <v>6.65</v>
      </c>
      <c r="F251" s="2005">
        <v>6.65</v>
      </c>
      <c r="G251" s="2005">
        <v>6.65</v>
      </c>
      <c r="H251" s="2078" t="b">
        <f t="shared" si="7"/>
        <v>1</v>
      </c>
    </row>
    <row r="252" spans="1:8">
      <c r="A252" s="1993">
        <v>12548</v>
      </c>
      <c r="B252" s="1994" t="s">
        <v>8711</v>
      </c>
      <c r="C252" s="1993" t="s">
        <v>5592</v>
      </c>
      <c r="D252" s="2002">
        <f t="shared" si="6"/>
        <v>94.21</v>
      </c>
      <c r="F252" s="2002">
        <v>94.21</v>
      </c>
      <c r="G252" s="2002">
        <v>94.21</v>
      </c>
      <c r="H252" s="2078" t="b">
        <f t="shared" si="7"/>
        <v>1</v>
      </c>
    </row>
    <row r="253" spans="1:8">
      <c r="A253" s="2003">
        <v>13113</v>
      </c>
      <c r="B253" s="2004" t="s">
        <v>8712</v>
      </c>
      <c r="C253" s="2003" t="s">
        <v>5592</v>
      </c>
      <c r="D253" s="2005">
        <f t="shared" si="6"/>
        <v>38.61</v>
      </c>
      <c r="F253" s="2005">
        <v>38.61</v>
      </c>
      <c r="G253" s="2005">
        <v>38.61</v>
      </c>
      <c r="H253" s="2078" t="b">
        <f t="shared" si="7"/>
        <v>1</v>
      </c>
    </row>
    <row r="254" spans="1:8">
      <c r="A254" s="1993">
        <v>13114</v>
      </c>
      <c r="B254" s="1994" t="s">
        <v>8713</v>
      </c>
      <c r="C254" s="1993" t="s">
        <v>5592</v>
      </c>
      <c r="D254" s="2002">
        <f t="shared" si="6"/>
        <v>47</v>
      </c>
      <c r="F254" s="2002">
        <v>47</v>
      </c>
      <c r="G254" s="2002">
        <v>47</v>
      </c>
      <c r="H254" s="2078" t="b">
        <f t="shared" si="7"/>
        <v>1</v>
      </c>
    </row>
    <row r="255" spans="1:8">
      <c r="A255" s="2003">
        <v>12530</v>
      </c>
      <c r="B255" s="2004" t="s">
        <v>8714</v>
      </c>
      <c r="C255" s="2003" t="s">
        <v>5592</v>
      </c>
      <c r="D255" s="2005">
        <f t="shared" si="6"/>
        <v>57.27</v>
      </c>
      <c r="F255" s="2005">
        <v>57.27</v>
      </c>
      <c r="G255" s="2005">
        <v>57.27</v>
      </c>
      <c r="H255" s="2078" t="b">
        <f t="shared" si="7"/>
        <v>1</v>
      </c>
    </row>
    <row r="256" spans="1:8">
      <c r="A256" s="1993">
        <v>12531</v>
      </c>
      <c r="B256" s="1994" t="s">
        <v>8715</v>
      </c>
      <c r="C256" s="1993" t="s">
        <v>5592</v>
      </c>
      <c r="D256" s="2002">
        <f t="shared" si="6"/>
        <v>64.06</v>
      </c>
      <c r="F256" s="2002">
        <v>64.06</v>
      </c>
      <c r="G256" s="2002">
        <v>64.06</v>
      </c>
      <c r="H256" s="2078" t="b">
        <f t="shared" si="7"/>
        <v>1</v>
      </c>
    </row>
    <row r="257" spans="1:8">
      <c r="A257" s="2003">
        <v>12532</v>
      </c>
      <c r="B257" s="2004" t="s">
        <v>8716</v>
      </c>
      <c r="C257" s="2003" t="s">
        <v>5592</v>
      </c>
      <c r="D257" s="2005">
        <f t="shared" si="6"/>
        <v>78.34</v>
      </c>
      <c r="F257" s="2005">
        <v>78.34</v>
      </c>
      <c r="G257" s="2005">
        <v>78.34</v>
      </c>
      <c r="H257" s="2078" t="b">
        <f t="shared" si="7"/>
        <v>1</v>
      </c>
    </row>
    <row r="258" spans="1:8">
      <c r="A258" s="1993">
        <v>12533</v>
      </c>
      <c r="B258" s="1994" t="s">
        <v>8717</v>
      </c>
      <c r="C258" s="1993" t="s">
        <v>5592</v>
      </c>
      <c r="D258" s="2002">
        <f t="shared" si="6"/>
        <v>93.45</v>
      </c>
      <c r="F258" s="2002">
        <v>93.45</v>
      </c>
      <c r="G258" s="2002">
        <v>93.45</v>
      </c>
      <c r="H258" s="2078" t="b">
        <f t="shared" si="7"/>
        <v>1</v>
      </c>
    </row>
    <row r="259" spans="1:8">
      <c r="A259" s="2003">
        <v>12544</v>
      </c>
      <c r="B259" s="2004" t="s">
        <v>8718</v>
      </c>
      <c r="C259" s="2003" t="s">
        <v>5592</v>
      </c>
      <c r="D259" s="2005">
        <f t="shared" ref="D259:D322" si="8">IF($J$2=$F$1,F259,G259)</f>
        <v>114.16</v>
      </c>
      <c r="F259" s="2005">
        <v>114.16</v>
      </c>
      <c r="G259" s="2005">
        <v>114.16</v>
      </c>
      <c r="H259" s="2078" t="b">
        <f t="shared" ref="H259:H322" si="9">F259=G259</f>
        <v>1</v>
      </c>
    </row>
    <row r="260" spans="1:8">
      <c r="A260" s="1993">
        <v>12546</v>
      </c>
      <c r="B260" s="1994" t="s">
        <v>8719</v>
      </c>
      <c r="C260" s="1993" t="s">
        <v>5592</v>
      </c>
      <c r="D260" s="2002">
        <f t="shared" si="8"/>
        <v>118.17</v>
      </c>
      <c r="F260" s="2002">
        <v>118.17</v>
      </c>
      <c r="G260" s="2002">
        <v>118.17</v>
      </c>
      <c r="H260" s="2078" t="b">
        <f t="shared" si="9"/>
        <v>1</v>
      </c>
    </row>
    <row r="261" spans="1:8">
      <c r="A261" s="2003">
        <v>12547</v>
      </c>
      <c r="B261" s="2004" t="s">
        <v>8720</v>
      </c>
      <c r="C261" s="2003" t="s">
        <v>5592</v>
      </c>
      <c r="D261" s="2005">
        <f t="shared" si="8"/>
        <v>137.41999999999999</v>
      </c>
      <c r="F261" s="2005">
        <v>137.41999999999999</v>
      </c>
      <c r="G261" s="2005">
        <v>137.41999999999999</v>
      </c>
      <c r="H261" s="2078" t="b">
        <f t="shared" si="9"/>
        <v>1</v>
      </c>
    </row>
    <row r="262" spans="1:8">
      <c r="A262" s="1993">
        <v>12551</v>
      </c>
      <c r="B262" s="1994" t="s">
        <v>8721</v>
      </c>
      <c r="C262" s="1993" t="s">
        <v>5592</v>
      </c>
      <c r="D262" s="2002">
        <f t="shared" si="8"/>
        <v>149.63999999999999</v>
      </c>
      <c r="F262" s="2002">
        <v>149.63999999999999</v>
      </c>
      <c r="G262" s="2002">
        <v>149.63999999999999</v>
      </c>
      <c r="H262" s="2078" t="b">
        <f t="shared" si="9"/>
        <v>1</v>
      </c>
    </row>
    <row r="263" spans="1:8">
      <c r="A263" s="2003">
        <v>12563</v>
      </c>
      <c r="B263" s="2004" t="s">
        <v>8722</v>
      </c>
      <c r="C263" s="2003" t="s">
        <v>5592</v>
      </c>
      <c r="D263" s="2005">
        <f t="shared" si="8"/>
        <v>235.04</v>
      </c>
      <c r="F263" s="2005">
        <v>235.04</v>
      </c>
      <c r="G263" s="2005">
        <v>235.04</v>
      </c>
      <c r="H263" s="2078" t="b">
        <f t="shared" si="9"/>
        <v>1</v>
      </c>
    </row>
    <row r="264" spans="1:8">
      <c r="A264" s="1993">
        <v>12565</v>
      </c>
      <c r="B264" s="1994" t="s">
        <v>8723</v>
      </c>
      <c r="C264" s="1993" t="s">
        <v>5592</v>
      </c>
      <c r="D264" s="2002">
        <f t="shared" si="8"/>
        <v>369.87</v>
      </c>
      <c r="F264" s="2002">
        <v>369.87</v>
      </c>
      <c r="G264" s="2002">
        <v>369.87</v>
      </c>
      <c r="H264" s="2078" t="b">
        <f t="shared" si="9"/>
        <v>1</v>
      </c>
    </row>
    <row r="265" spans="1:8">
      <c r="A265" s="2003">
        <v>12567</v>
      </c>
      <c r="B265" s="2004" t="s">
        <v>8724</v>
      </c>
      <c r="C265" s="2003" t="s">
        <v>5592</v>
      </c>
      <c r="D265" s="2005">
        <f t="shared" si="8"/>
        <v>481.28</v>
      </c>
      <c r="F265" s="2005">
        <v>481.28</v>
      </c>
      <c r="G265" s="2005">
        <v>481.28</v>
      </c>
      <c r="H265" s="2078" t="b">
        <f t="shared" si="9"/>
        <v>1</v>
      </c>
    </row>
    <row r="266" spans="1:8">
      <c r="A266" s="1993">
        <v>12568</v>
      </c>
      <c r="B266" s="1994" t="s">
        <v>8725</v>
      </c>
      <c r="C266" s="1993" t="s">
        <v>5592</v>
      </c>
      <c r="D266" s="2002">
        <f t="shared" si="8"/>
        <v>794.67</v>
      </c>
      <c r="F266" s="2002">
        <v>794.67</v>
      </c>
      <c r="G266" s="2002">
        <v>794.67</v>
      </c>
      <c r="H266" s="2078" t="b">
        <f t="shared" si="9"/>
        <v>1</v>
      </c>
    </row>
    <row r="267" spans="1:8">
      <c r="A267" s="2003">
        <v>11789</v>
      </c>
      <c r="B267" s="2004" t="s">
        <v>8726</v>
      </c>
      <c r="C267" s="2003" t="s">
        <v>5592</v>
      </c>
      <c r="D267" s="2005">
        <f t="shared" si="8"/>
        <v>0.63</v>
      </c>
      <c r="F267" s="2005">
        <v>0.63</v>
      </c>
      <c r="G267" s="2005">
        <v>0.63</v>
      </c>
      <c r="H267" s="2078" t="b">
        <f t="shared" si="9"/>
        <v>1</v>
      </c>
    </row>
    <row r="268" spans="1:8">
      <c r="A268" s="1993">
        <v>20975</v>
      </c>
      <c r="B268" s="1994" t="s">
        <v>8727</v>
      </c>
      <c r="C268" s="1993" t="s">
        <v>5592</v>
      </c>
      <c r="D268" s="2002">
        <f t="shared" si="8"/>
        <v>11.33</v>
      </c>
      <c r="F268" s="2002">
        <v>11.33</v>
      </c>
      <c r="G268" s="2002">
        <v>11.33</v>
      </c>
      <c r="H268" s="2078" t="b">
        <f t="shared" si="9"/>
        <v>1</v>
      </c>
    </row>
    <row r="269" spans="1:8">
      <c r="A269" s="2003">
        <v>20976</v>
      </c>
      <c r="B269" s="2004" t="s">
        <v>8728</v>
      </c>
      <c r="C269" s="2003" t="s">
        <v>5592</v>
      </c>
      <c r="D269" s="2005">
        <f t="shared" si="8"/>
        <v>17.12</v>
      </c>
      <c r="F269" s="2005">
        <v>17.12</v>
      </c>
      <c r="G269" s="2005">
        <v>17.12</v>
      </c>
      <c r="H269" s="2078" t="b">
        <f t="shared" si="9"/>
        <v>1</v>
      </c>
    </row>
    <row r="270" spans="1:8">
      <c r="A270" s="1993">
        <v>40340</v>
      </c>
      <c r="B270" s="1994" t="s">
        <v>8729</v>
      </c>
      <c r="C270" s="1993" t="s">
        <v>5592</v>
      </c>
      <c r="D270" s="2002">
        <f t="shared" si="8"/>
        <v>55.61</v>
      </c>
      <c r="F270" s="2002">
        <v>55.61</v>
      </c>
      <c r="G270" s="2002">
        <v>55.61</v>
      </c>
      <c r="H270" s="2078" t="b">
        <f t="shared" si="9"/>
        <v>1</v>
      </c>
    </row>
    <row r="271" spans="1:8">
      <c r="A271" s="2003">
        <v>40341</v>
      </c>
      <c r="B271" s="2004" t="s">
        <v>8730</v>
      </c>
      <c r="C271" s="2003" t="s">
        <v>5592</v>
      </c>
      <c r="D271" s="2005">
        <f t="shared" si="8"/>
        <v>65.849999999999994</v>
      </c>
      <c r="F271" s="2005">
        <v>65.849999999999994</v>
      </c>
      <c r="G271" s="2005">
        <v>65.849999999999994</v>
      </c>
      <c r="H271" s="2078" t="b">
        <f t="shared" si="9"/>
        <v>1</v>
      </c>
    </row>
    <row r="272" spans="1:8">
      <c r="A272" s="1993">
        <v>40342</v>
      </c>
      <c r="B272" s="1994" t="s">
        <v>8731</v>
      </c>
      <c r="C272" s="1993" t="s">
        <v>5592</v>
      </c>
      <c r="D272" s="2002">
        <f t="shared" si="8"/>
        <v>83.48</v>
      </c>
      <c r="F272" s="2002">
        <v>83.48</v>
      </c>
      <c r="G272" s="2002">
        <v>83.48</v>
      </c>
      <c r="H272" s="2078" t="b">
        <f t="shared" si="9"/>
        <v>1</v>
      </c>
    </row>
    <row r="273" spans="1:8">
      <c r="A273" s="2003">
        <v>40343</v>
      </c>
      <c r="B273" s="2004" t="s">
        <v>8732</v>
      </c>
      <c r="C273" s="2003" t="s">
        <v>5592</v>
      </c>
      <c r="D273" s="2005">
        <f t="shared" si="8"/>
        <v>102.41</v>
      </c>
      <c r="F273" s="2005">
        <v>102.41</v>
      </c>
      <c r="G273" s="2005">
        <v>102.41</v>
      </c>
      <c r="H273" s="2078" t="b">
        <f t="shared" si="9"/>
        <v>1</v>
      </c>
    </row>
    <row r="274" spans="1:8">
      <c r="A274" s="1993">
        <v>40344</v>
      </c>
      <c r="B274" s="1994" t="s">
        <v>8733</v>
      </c>
      <c r="C274" s="1993" t="s">
        <v>5592</v>
      </c>
      <c r="D274" s="2002">
        <f t="shared" si="8"/>
        <v>108.29</v>
      </c>
      <c r="F274" s="2002">
        <v>108.29</v>
      </c>
      <c r="G274" s="2002">
        <v>108.29</v>
      </c>
      <c r="H274" s="2078" t="b">
        <f t="shared" si="9"/>
        <v>1</v>
      </c>
    </row>
    <row r="275" spans="1:8">
      <c r="A275" s="2003">
        <v>40345</v>
      </c>
      <c r="B275" s="2004" t="s">
        <v>8734</v>
      </c>
      <c r="C275" s="2003" t="s">
        <v>5592</v>
      </c>
      <c r="D275" s="2005">
        <f t="shared" si="8"/>
        <v>135.19999999999999</v>
      </c>
      <c r="F275" s="2005">
        <v>135.19999999999999</v>
      </c>
      <c r="G275" s="2005">
        <v>135.19999999999999</v>
      </c>
      <c r="H275" s="2078" t="b">
        <f t="shared" si="9"/>
        <v>1</v>
      </c>
    </row>
    <row r="276" spans="1:8">
      <c r="A276" s="1993">
        <v>40346</v>
      </c>
      <c r="B276" s="1994" t="s">
        <v>8735</v>
      </c>
      <c r="C276" s="1993" t="s">
        <v>5592</v>
      </c>
      <c r="D276" s="2002">
        <f t="shared" si="8"/>
        <v>127.19</v>
      </c>
      <c r="F276" s="2002">
        <v>127.19</v>
      </c>
      <c r="G276" s="2002">
        <v>127.19</v>
      </c>
      <c r="H276" s="2078" t="b">
        <f t="shared" si="9"/>
        <v>1</v>
      </c>
    </row>
    <row r="277" spans="1:8">
      <c r="A277" s="2003">
        <v>40347</v>
      </c>
      <c r="B277" s="2004" t="s">
        <v>8736</v>
      </c>
      <c r="C277" s="2003" t="s">
        <v>5592</v>
      </c>
      <c r="D277" s="2005">
        <f t="shared" si="8"/>
        <v>157.26</v>
      </c>
      <c r="F277" s="2005">
        <v>157.26</v>
      </c>
      <c r="G277" s="2005">
        <v>157.26</v>
      </c>
      <c r="H277" s="2078" t="b">
        <f t="shared" si="9"/>
        <v>1</v>
      </c>
    </row>
    <row r="278" spans="1:8">
      <c r="A278" s="1993">
        <v>38840</v>
      </c>
      <c r="B278" s="1994" t="s">
        <v>8737</v>
      </c>
      <c r="C278" s="1993" t="s">
        <v>5592</v>
      </c>
      <c r="D278" s="2002">
        <f t="shared" si="8"/>
        <v>1.97</v>
      </c>
      <c r="F278" s="2002">
        <v>1.97</v>
      </c>
      <c r="G278" s="2002">
        <v>1.97</v>
      </c>
      <c r="H278" s="2078" t="b">
        <f t="shared" si="9"/>
        <v>1</v>
      </c>
    </row>
    <row r="279" spans="1:8">
      <c r="A279" s="2003">
        <v>38841</v>
      </c>
      <c r="B279" s="2004" t="s">
        <v>8738</v>
      </c>
      <c r="C279" s="2003" t="s">
        <v>5592</v>
      </c>
      <c r="D279" s="2005">
        <f t="shared" si="8"/>
        <v>2.19</v>
      </c>
      <c r="F279" s="2005">
        <v>2.19</v>
      </c>
      <c r="G279" s="2005">
        <v>2.19</v>
      </c>
      <c r="H279" s="2078" t="b">
        <f t="shared" si="9"/>
        <v>1</v>
      </c>
    </row>
    <row r="280" spans="1:8">
      <c r="A280" s="1993">
        <v>38842</v>
      </c>
      <c r="B280" s="1994" t="s">
        <v>8739</v>
      </c>
      <c r="C280" s="1993" t="s">
        <v>5592</v>
      </c>
      <c r="D280" s="2002">
        <f t="shared" si="8"/>
        <v>4.32</v>
      </c>
      <c r="F280" s="2002">
        <v>4.32</v>
      </c>
      <c r="G280" s="2002">
        <v>4.32</v>
      </c>
      <c r="H280" s="2078" t="b">
        <f t="shared" si="9"/>
        <v>1</v>
      </c>
    </row>
    <row r="281" spans="1:8">
      <c r="A281" s="2003">
        <v>38843</v>
      </c>
      <c r="B281" s="2004" t="s">
        <v>8740</v>
      </c>
      <c r="C281" s="2003" t="s">
        <v>5592</v>
      </c>
      <c r="D281" s="2005">
        <f t="shared" si="8"/>
        <v>6.76</v>
      </c>
      <c r="F281" s="2005">
        <v>6.76</v>
      </c>
      <c r="G281" s="2005">
        <v>6.76</v>
      </c>
      <c r="H281" s="2078" t="b">
        <f t="shared" si="9"/>
        <v>1</v>
      </c>
    </row>
    <row r="282" spans="1:8" ht="30">
      <c r="A282" s="1993">
        <v>13761</v>
      </c>
      <c r="B282" s="1994" t="s">
        <v>8741</v>
      </c>
      <c r="C282" s="1993" t="s">
        <v>5592</v>
      </c>
      <c r="D282" s="2002">
        <f t="shared" si="8"/>
        <v>2931.25</v>
      </c>
      <c r="F282" s="2002">
        <v>2931.25</v>
      </c>
      <c r="G282" s="2002">
        <v>2931.25</v>
      </c>
      <c r="H282" s="2078" t="b">
        <f t="shared" si="9"/>
        <v>1</v>
      </c>
    </row>
    <row r="283" spans="1:8" ht="30">
      <c r="A283" s="2003">
        <v>12888</v>
      </c>
      <c r="B283" s="2004" t="s">
        <v>8742</v>
      </c>
      <c r="C283" s="2003" t="s">
        <v>5602</v>
      </c>
      <c r="D283" s="2005">
        <f t="shared" si="8"/>
        <v>84.62</v>
      </c>
      <c r="F283" s="2005">
        <v>84.62</v>
      </c>
      <c r="G283" s="2005">
        <v>84.62</v>
      </c>
      <c r="H283" s="2078" t="b">
        <f t="shared" si="9"/>
        <v>1</v>
      </c>
    </row>
    <row r="284" spans="1:8">
      <c r="A284" s="1993">
        <v>12889</v>
      </c>
      <c r="B284" s="1994" t="s">
        <v>8743</v>
      </c>
      <c r="C284" s="1993" t="s">
        <v>5602</v>
      </c>
      <c r="D284" s="2002">
        <f t="shared" si="8"/>
        <v>55.26</v>
      </c>
      <c r="F284" s="2002">
        <v>55.26</v>
      </c>
      <c r="G284" s="2002">
        <v>55.26</v>
      </c>
      <c r="H284" s="2078" t="b">
        <f t="shared" si="9"/>
        <v>1</v>
      </c>
    </row>
    <row r="285" spans="1:8" ht="30">
      <c r="A285" s="2003">
        <v>4814</v>
      </c>
      <c r="B285" s="2004" t="s">
        <v>8744</v>
      </c>
      <c r="C285" s="2003" t="s">
        <v>5592</v>
      </c>
      <c r="D285" s="2005">
        <f t="shared" si="8"/>
        <v>109.07</v>
      </c>
      <c r="F285" s="2005">
        <v>109.07</v>
      </c>
      <c r="G285" s="2005">
        <v>109.07</v>
      </c>
      <c r="H285" s="2078" t="b">
        <f t="shared" si="9"/>
        <v>1</v>
      </c>
    </row>
    <row r="286" spans="1:8">
      <c r="A286" s="1993">
        <v>25967</v>
      </c>
      <c r="B286" s="1994" t="s">
        <v>8745</v>
      </c>
      <c r="C286" s="1993" t="s">
        <v>5592</v>
      </c>
      <c r="D286" s="2002">
        <f t="shared" si="8"/>
        <v>1466.27</v>
      </c>
      <c r="F286" s="2002">
        <v>1466.27</v>
      </c>
      <c r="G286" s="2002">
        <v>1466.27</v>
      </c>
      <c r="H286" s="2078" t="b">
        <f t="shared" si="9"/>
        <v>1</v>
      </c>
    </row>
    <row r="287" spans="1:8">
      <c r="A287" s="2003">
        <v>6122</v>
      </c>
      <c r="B287" s="2004" t="s">
        <v>8746</v>
      </c>
      <c r="C287" s="2003" t="s">
        <v>5591</v>
      </c>
      <c r="D287" s="2005">
        <f t="shared" si="8"/>
        <v>14.11</v>
      </c>
      <c r="F287" s="2005">
        <v>12.19</v>
      </c>
      <c r="G287" s="2005">
        <v>14.11</v>
      </c>
      <c r="H287" s="2078" t="b">
        <f t="shared" si="9"/>
        <v>0</v>
      </c>
    </row>
    <row r="288" spans="1:8">
      <c r="A288" s="1993">
        <v>40810</v>
      </c>
      <c r="B288" s="1994" t="s">
        <v>8747</v>
      </c>
      <c r="C288" s="1993" t="s">
        <v>5600</v>
      </c>
      <c r="D288" s="2002">
        <f t="shared" si="8"/>
        <v>2492.86</v>
      </c>
      <c r="F288" s="2002">
        <v>2151.89</v>
      </c>
      <c r="G288" s="2002">
        <v>2492.86</v>
      </c>
      <c r="H288" s="2078" t="b">
        <f t="shared" si="9"/>
        <v>0</v>
      </c>
    </row>
    <row r="289" spans="1:8">
      <c r="A289" s="2003">
        <v>21100</v>
      </c>
      <c r="B289" s="2004" t="s">
        <v>8748</v>
      </c>
      <c r="C289" s="2003" t="s">
        <v>5592</v>
      </c>
      <c r="D289" s="2005">
        <f t="shared" si="8"/>
        <v>2564.96</v>
      </c>
      <c r="F289" s="2005">
        <v>2564.96</v>
      </c>
      <c r="G289" s="2005">
        <v>2564.96</v>
      </c>
      <c r="H289" s="2078" t="b">
        <f t="shared" si="9"/>
        <v>1</v>
      </c>
    </row>
    <row r="290" spans="1:8" ht="30">
      <c r="A290" s="1993">
        <v>11816</v>
      </c>
      <c r="B290" s="1994" t="s">
        <v>8749</v>
      </c>
      <c r="C290" s="1993" t="s">
        <v>5592</v>
      </c>
      <c r="D290" s="2002">
        <f t="shared" si="8"/>
        <v>2735</v>
      </c>
      <c r="F290" s="2002">
        <v>2735</v>
      </c>
      <c r="G290" s="2002">
        <v>2735</v>
      </c>
      <c r="H290" s="2078" t="b">
        <f t="shared" si="9"/>
        <v>1</v>
      </c>
    </row>
    <row r="291" spans="1:8" ht="30">
      <c r="A291" s="2003">
        <v>11814</v>
      </c>
      <c r="B291" s="2004" t="s">
        <v>8750</v>
      </c>
      <c r="C291" s="2003" t="s">
        <v>5592</v>
      </c>
      <c r="D291" s="2005">
        <f t="shared" si="8"/>
        <v>5953.4</v>
      </c>
      <c r="F291" s="2005">
        <v>5953.4</v>
      </c>
      <c r="G291" s="2005">
        <v>5953.4</v>
      </c>
      <c r="H291" s="2078" t="b">
        <f t="shared" si="9"/>
        <v>1</v>
      </c>
    </row>
    <row r="292" spans="1:8" ht="30">
      <c r="A292" s="1993">
        <v>14186</v>
      </c>
      <c r="B292" s="1994" t="s">
        <v>8751</v>
      </c>
      <c r="C292" s="1993" t="s">
        <v>5592</v>
      </c>
      <c r="D292" s="2002">
        <f t="shared" si="8"/>
        <v>7475.31</v>
      </c>
      <c r="F292" s="2002">
        <v>7475.31</v>
      </c>
      <c r="G292" s="2002">
        <v>7475.31</v>
      </c>
      <c r="H292" s="2078" t="b">
        <f t="shared" si="9"/>
        <v>1</v>
      </c>
    </row>
    <row r="293" spans="1:8" ht="30">
      <c r="A293" s="2003">
        <v>14185</v>
      </c>
      <c r="B293" s="2004" t="s">
        <v>8752</v>
      </c>
      <c r="C293" s="2003" t="s">
        <v>5592</v>
      </c>
      <c r="D293" s="2005">
        <f t="shared" si="8"/>
        <v>9683.44</v>
      </c>
      <c r="F293" s="2005">
        <v>9683.44</v>
      </c>
      <c r="G293" s="2005">
        <v>9683.44</v>
      </c>
      <c r="H293" s="2078" t="b">
        <f t="shared" si="9"/>
        <v>1</v>
      </c>
    </row>
    <row r="294" spans="1:8" ht="30">
      <c r="A294" s="1993">
        <v>11811</v>
      </c>
      <c r="B294" s="1994" t="s">
        <v>8753</v>
      </c>
      <c r="C294" s="1993" t="s">
        <v>5592</v>
      </c>
      <c r="D294" s="2002">
        <f t="shared" si="8"/>
        <v>3702.58</v>
      </c>
      <c r="F294" s="2002">
        <v>3702.58</v>
      </c>
      <c r="G294" s="2002">
        <v>3702.58</v>
      </c>
      <c r="H294" s="2078" t="b">
        <f t="shared" si="9"/>
        <v>1</v>
      </c>
    </row>
    <row r="295" spans="1:8">
      <c r="A295" s="2003">
        <v>26038</v>
      </c>
      <c r="B295" s="2004" t="s">
        <v>8754</v>
      </c>
      <c r="C295" s="2003" t="s">
        <v>5592</v>
      </c>
      <c r="D295" s="2005">
        <f t="shared" si="8"/>
        <v>187905.23</v>
      </c>
      <c r="F295" s="2005">
        <v>187905.23</v>
      </c>
      <c r="G295" s="2005">
        <v>187905.23</v>
      </c>
      <c r="H295" s="2078" t="b">
        <f t="shared" si="9"/>
        <v>1</v>
      </c>
    </row>
    <row r="296" spans="1:8">
      <c r="A296" s="1993">
        <v>34482</v>
      </c>
      <c r="B296" s="1994" t="s">
        <v>8755</v>
      </c>
      <c r="C296" s="1993" t="s">
        <v>5592</v>
      </c>
      <c r="D296" s="2002">
        <f t="shared" si="8"/>
        <v>4313.7</v>
      </c>
      <c r="F296" s="2002">
        <v>4313.7</v>
      </c>
      <c r="G296" s="2002">
        <v>4313.7</v>
      </c>
      <c r="H296" s="2078" t="b">
        <f t="shared" si="9"/>
        <v>1</v>
      </c>
    </row>
    <row r="297" spans="1:8">
      <c r="A297" s="2003">
        <v>34469</v>
      </c>
      <c r="B297" s="2004" t="s">
        <v>8756</v>
      </c>
      <c r="C297" s="2003" t="s">
        <v>5592</v>
      </c>
      <c r="D297" s="2005">
        <f t="shared" si="8"/>
        <v>6672.76</v>
      </c>
      <c r="F297" s="2005">
        <v>6672.76</v>
      </c>
      <c r="G297" s="2005">
        <v>6672.76</v>
      </c>
      <c r="H297" s="2078" t="b">
        <f t="shared" si="9"/>
        <v>1</v>
      </c>
    </row>
    <row r="298" spans="1:8">
      <c r="A298" s="1993">
        <v>34472</v>
      </c>
      <c r="B298" s="1994" t="s">
        <v>8757</v>
      </c>
      <c r="C298" s="1993" t="s">
        <v>5592</v>
      </c>
      <c r="D298" s="2002">
        <f t="shared" si="8"/>
        <v>2053</v>
      </c>
      <c r="F298" s="2002">
        <v>2053</v>
      </c>
      <c r="G298" s="2002">
        <v>2053</v>
      </c>
      <c r="H298" s="2078" t="b">
        <f t="shared" si="9"/>
        <v>1</v>
      </c>
    </row>
    <row r="299" spans="1:8">
      <c r="A299" s="2003">
        <v>34476</v>
      </c>
      <c r="B299" s="2004" t="s">
        <v>8758</v>
      </c>
      <c r="C299" s="2003" t="s">
        <v>5592</v>
      </c>
      <c r="D299" s="2005">
        <f t="shared" si="8"/>
        <v>3480.12</v>
      </c>
      <c r="F299" s="2005">
        <v>3480.12</v>
      </c>
      <c r="G299" s="2005">
        <v>3480.12</v>
      </c>
      <c r="H299" s="2078" t="b">
        <f t="shared" si="9"/>
        <v>1</v>
      </c>
    </row>
    <row r="300" spans="1:8">
      <c r="A300" s="1993">
        <v>34477</v>
      </c>
      <c r="B300" s="1994" t="s">
        <v>8759</v>
      </c>
      <c r="C300" s="1993" t="s">
        <v>5592</v>
      </c>
      <c r="D300" s="2002">
        <f t="shared" si="8"/>
        <v>4618.8</v>
      </c>
      <c r="F300" s="2002">
        <v>4618.8</v>
      </c>
      <c r="G300" s="2002">
        <v>4618.8</v>
      </c>
      <c r="H300" s="2078" t="b">
        <f t="shared" si="9"/>
        <v>1</v>
      </c>
    </row>
    <row r="301" spans="1:8">
      <c r="A301" s="2003">
        <v>39847</v>
      </c>
      <c r="B301" s="2004" t="s">
        <v>8760</v>
      </c>
      <c r="C301" s="2003" t="s">
        <v>5592</v>
      </c>
      <c r="D301" s="2005">
        <f t="shared" si="8"/>
        <v>1568.64</v>
      </c>
      <c r="F301" s="2005">
        <v>1568.64</v>
      </c>
      <c r="G301" s="2005">
        <v>1568.64</v>
      </c>
      <c r="H301" s="2078" t="b">
        <f t="shared" si="9"/>
        <v>1</v>
      </c>
    </row>
    <row r="302" spans="1:8">
      <c r="A302" s="1993">
        <v>39844</v>
      </c>
      <c r="B302" s="1994" t="s">
        <v>8761</v>
      </c>
      <c r="C302" s="1993" t="s">
        <v>5592</v>
      </c>
      <c r="D302" s="2002">
        <f t="shared" si="8"/>
        <v>2315</v>
      </c>
      <c r="F302" s="2002">
        <v>2315</v>
      </c>
      <c r="G302" s="2002">
        <v>2315</v>
      </c>
      <c r="H302" s="2078" t="b">
        <f t="shared" si="9"/>
        <v>1</v>
      </c>
    </row>
    <row r="303" spans="1:8">
      <c r="A303" s="2003">
        <v>39845</v>
      </c>
      <c r="B303" s="2004" t="s">
        <v>8762</v>
      </c>
      <c r="C303" s="2003" t="s">
        <v>5592</v>
      </c>
      <c r="D303" s="2005">
        <f t="shared" si="8"/>
        <v>1339.89</v>
      </c>
      <c r="F303" s="2005">
        <v>1339.89</v>
      </c>
      <c r="G303" s="2005">
        <v>1339.89</v>
      </c>
      <c r="H303" s="2078" t="b">
        <f t="shared" si="9"/>
        <v>1</v>
      </c>
    </row>
    <row r="304" spans="1:8">
      <c r="A304" s="1993">
        <v>39846</v>
      </c>
      <c r="B304" s="1994" t="s">
        <v>8763</v>
      </c>
      <c r="C304" s="1993" t="s">
        <v>5592</v>
      </c>
      <c r="D304" s="2002">
        <f t="shared" si="8"/>
        <v>1414.41</v>
      </c>
      <c r="F304" s="2002">
        <v>1414.41</v>
      </c>
      <c r="G304" s="2002">
        <v>1414.41</v>
      </c>
      <c r="H304" s="2078" t="b">
        <f t="shared" si="9"/>
        <v>1</v>
      </c>
    </row>
    <row r="305" spans="1:8">
      <c r="A305" s="2003">
        <v>39838</v>
      </c>
      <c r="B305" s="2004" t="s">
        <v>8764</v>
      </c>
      <c r="C305" s="2003" t="s">
        <v>5592</v>
      </c>
      <c r="D305" s="2005">
        <f t="shared" si="8"/>
        <v>3920.28</v>
      </c>
      <c r="F305" s="2005">
        <v>3920.28</v>
      </c>
      <c r="G305" s="2005">
        <v>3920.28</v>
      </c>
      <c r="H305" s="2078" t="b">
        <f t="shared" si="9"/>
        <v>1</v>
      </c>
    </row>
    <row r="306" spans="1:8">
      <c r="A306" s="1993">
        <v>39839</v>
      </c>
      <c r="B306" s="1994" t="s">
        <v>8765</v>
      </c>
      <c r="C306" s="1993" t="s">
        <v>5592</v>
      </c>
      <c r="D306" s="2002">
        <f t="shared" si="8"/>
        <v>4095.81</v>
      </c>
      <c r="F306" s="2002">
        <v>4095.81</v>
      </c>
      <c r="G306" s="2002">
        <v>4095.81</v>
      </c>
      <c r="H306" s="2078" t="b">
        <f t="shared" si="9"/>
        <v>1</v>
      </c>
    </row>
    <row r="307" spans="1:8">
      <c r="A307" s="2003">
        <v>39840</v>
      </c>
      <c r="B307" s="2004" t="s">
        <v>8766</v>
      </c>
      <c r="C307" s="2003" t="s">
        <v>5592</v>
      </c>
      <c r="D307" s="2005">
        <f t="shared" si="8"/>
        <v>5219.53</v>
      </c>
      <c r="F307" s="2005">
        <v>5219.53</v>
      </c>
      <c r="G307" s="2005">
        <v>5219.53</v>
      </c>
      <c r="H307" s="2078" t="b">
        <f t="shared" si="9"/>
        <v>1</v>
      </c>
    </row>
    <row r="308" spans="1:8">
      <c r="A308" s="1993">
        <v>39841</v>
      </c>
      <c r="B308" s="1994" t="s">
        <v>8767</v>
      </c>
      <c r="C308" s="1993" t="s">
        <v>5592</v>
      </c>
      <c r="D308" s="2002">
        <f t="shared" si="8"/>
        <v>5550.03</v>
      </c>
      <c r="F308" s="2002">
        <v>5550.03</v>
      </c>
      <c r="G308" s="2002">
        <v>5550.03</v>
      </c>
      <c r="H308" s="2078" t="b">
        <f t="shared" si="9"/>
        <v>1</v>
      </c>
    </row>
    <row r="309" spans="1:8">
      <c r="A309" s="2003">
        <v>39842</v>
      </c>
      <c r="B309" s="2004" t="s">
        <v>8768</v>
      </c>
      <c r="C309" s="2003" t="s">
        <v>5592</v>
      </c>
      <c r="D309" s="2005">
        <f t="shared" si="8"/>
        <v>7050.62</v>
      </c>
      <c r="F309" s="2005">
        <v>7050.62</v>
      </c>
      <c r="G309" s="2005">
        <v>7050.62</v>
      </c>
      <c r="H309" s="2078" t="b">
        <f t="shared" si="9"/>
        <v>1</v>
      </c>
    </row>
    <row r="310" spans="1:8">
      <c r="A310" s="1993">
        <v>39843</v>
      </c>
      <c r="B310" s="1994" t="s">
        <v>8769</v>
      </c>
      <c r="C310" s="1993" t="s">
        <v>5592</v>
      </c>
      <c r="D310" s="2002">
        <f t="shared" si="8"/>
        <v>7783.09</v>
      </c>
      <c r="F310" s="2002">
        <v>7783.09</v>
      </c>
      <c r="G310" s="2002">
        <v>7783.09</v>
      </c>
      <c r="H310" s="2078" t="b">
        <f t="shared" si="9"/>
        <v>1</v>
      </c>
    </row>
    <row r="311" spans="1:8">
      <c r="A311" s="2003">
        <v>39580</v>
      </c>
      <c r="B311" s="2004" t="s">
        <v>8770</v>
      </c>
      <c r="C311" s="2003" t="s">
        <v>5592</v>
      </c>
      <c r="D311" s="2005">
        <f t="shared" si="8"/>
        <v>67296.55</v>
      </c>
      <c r="F311" s="2005">
        <v>67296.55</v>
      </c>
      <c r="G311" s="2005">
        <v>67296.55</v>
      </c>
      <c r="H311" s="2078" t="b">
        <f t="shared" si="9"/>
        <v>1</v>
      </c>
    </row>
    <row r="312" spans="1:8">
      <c r="A312" s="1993">
        <v>39577</v>
      </c>
      <c r="B312" s="1994" t="s">
        <v>8771</v>
      </c>
      <c r="C312" s="1993" t="s">
        <v>5592</v>
      </c>
      <c r="D312" s="2002">
        <f t="shared" si="8"/>
        <v>28962.97</v>
      </c>
      <c r="F312" s="2002">
        <v>28962.97</v>
      </c>
      <c r="G312" s="2002">
        <v>28962.97</v>
      </c>
      <c r="H312" s="2078" t="b">
        <f t="shared" si="9"/>
        <v>1</v>
      </c>
    </row>
    <row r="313" spans="1:8">
      <c r="A313" s="2003">
        <v>39578</v>
      </c>
      <c r="B313" s="2004" t="s">
        <v>8772</v>
      </c>
      <c r="C313" s="2003" t="s">
        <v>5592</v>
      </c>
      <c r="D313" s="2005">
        <f t="shared" si="8"/>
        <v>35019.15</v>
      </c>
      <c r="F313" s="2005">
        <v>35019.15</v>
      </c>
      <c r="G313" s="2005">
        <v>35019.15</v>
      </c>
      <c r="H313" s="2078" t="b">
        <f t="shared" si="9"/>
        <v>1</v>
      </c>
    </row>
    <row r="314" spans="1:8">
      <c r="A314" s="1993">
        <v>39579</v>
      </c>
      <c r="B314" s="1994" t="s">
        <v>8773</v>
      </c>
      <c r="C314" s="1993" t="s">
        <v>5592</v>
      </c>
      <c r="D314" s="2002">
        <f t="shared" si="8"/>
        <v>43531.03</v>
      </c>
      <c r="F314" s="2002">
        <v>43531.03</v>
      </c>
      <c r="G314" s="2002">
        <v>43531.03</v>
      </c>
      <c r="H314" s="2078" t="b">
        <f t="shared" si="9"/>
        <v>1</v>
      </c>
    </row>
    <row r="315" spans="1:8">
      <c r="A315" s="2003">
        <v>39557</v>
      </c>
      <c r="B315" s="2004" t="s">
        <v>8774</v>
      </c>
      <c r="C315" s="2003" t="s">
        <v>5592</v>
      </c>
      <c r="D315" s="2005">
        <f t="shared" si="8"/>
        <v>6250.73</v>
      </c>
      <c r="F315" s="2005">
        <v>6250.73</v>
      </c>
      <c r="G315" s="2005">
        <v>6250.73</v>
      </c>
      <c r="H315" s="2078" t="b">
        <f t="shared" si="9"/>
        <v>1</v>
      </c>
    </row>
    <row r="316" spans="1:8">
      <c r="A316" s="1993">
        <v>39558</v>
      </c>
      <c r="B316" s="1994" t="s">
        <v>8775</v>
      </c>
      <c r="C316" s="1993" t="s">
        <v>5592</v>
      </c>
      <c r="D316" s="2002">
        <f t="shared" si="8"/>
        <v>6291.32</v>
      </c>
      <c r="F316" s="2002">
        <v>6291.32</v>
      </c>
      <c r="G316" s="2002">
        <v>6291.32</v>
      </c>
      <c r="H316" s="2078" t="b">
        <f t="shared" si="9"/>
        <v>1</v>
      </c>
    </row>
    <row r="317" spans="1:8">
      <c r="A317" s="2003">
        <v>39559</v>
      </c>
      <c r="B317" s="2004" t="s">
        <v>8776</v>
      </c>
      <c r="C317" s="2003" t="s">
        <v>5592</v>
      </c>
      <c r="D317" s="2005">
        <f t="shared" si="8"/>
        <v>6528.7</v>
      </c>
      <c r="F317" s="2005">
        <v>6528.7</v>
      </c>
      <c r="G317" s="2005">
        <v>6528.7</v>
      </c>
      <c r="H317" s="2078" t="b">
        <f t="shared" si="9"/>
        <v>1</v>
      </c>
    </row>
    <row r="318" spans="1:8">
      <c r="A318" s="1993">
        <v>39560</v>
      </c>
      <c r="B318" s="1994" t="s">
        <v>8777</v>
      </c>
      <c r="C318" s="1993" t="s">
        <v>5592</v>
      </c>
      <c r="D318" s="2002">
        <f t="shared" si="8"/>
        <v>7507.69</v>
      </c>
      <c r="F318" s="2002">
        <v>7507.69</v>
      </c>
      <c r="G318" s="2002">
        <v>7507.69</v>
      </c>
      <c r="H318" s="2078" t="b">
        <f t="shared" si="9"/>
        <v>1</v>
      </c>
    </row>
    <row r="319" spans="1:8">
      <c r="A319" s="2003">
        <v>39561</v>
      </c>
      <c r="B319" s="2004" t="s">
        <v>8778</v>
      </c>
      <c r="C319" s="2003" t="s">
        <v>5592</v>
      </c>
      <c r="D319" s="2005">
        <f t="shared" si="8"/>
        <v>8719.16</v>
      </c>
      <c r="F319" s="2005">
        <v>8719.16</v>
      </c>
      <c r="G319" s="2005">
        <v>8719.16</v>
      </c>
      <c r="H319" s="2078" t="b">
        <f t="shared" si="9"/>
        <v>1</v>
      </c>
    </row>
    <row r="320" spans="1:8">
      <c r="A320" s="1993">
        <v>39556</v>
      </c>
      <c r="B320" s="1994" t="s">
        <v>8779</v>
      </c>
      <c r="C320" s="1993" t="s">
        <v>5592</v>
      </c>
      <c r="D320" s="2002">
        <f t="shared" si="8"/>
        <v>5757.96</v>
      </c>
      <c r="F320" s="2002">
        <v>5757.96</v>
      </c>
      <c r="G320" s="2002">
        <v>5757.96</v>
      </c>
      <c r="H320" s="2078" t="b">
        <f t="shared" si="9"/>
        <v>1</v>
      </c>
    </row>
    <row r="321" spans="1:8">
      <c r="A321" s="2003">
        <v>39555</v>
      </c>
      <c r="B321" s="2004" t="s">
        <v>8780</v>
      </c>
      <c r="C321" s="2003" t="s">
        <v>5592</v>
      </c>
      <c r="D321" s="2005">
        <f t="shared" si="8"/>
        <v>1805.44</v>
      </c>
      <c r="F321" s="2005">
        <v>1805.44</v>
      </c>
      <c r="G321" s="2005">
        <v>1805.44</v>
      </c>
      <c r="H321" s="2078" t="b">
        <f t="shared" si="9"/>
        <v>1</v>
      </c>
    </row>
    <row r="322" spans="1:8">
      <c r="A322" s="1993">
        <v>39548</v>
      </c>
      <c r="B322" s="1994" t="s">
        <v>8781</v>
      </c>
      <c r="C322" s="1993" t="s">
        <v>5592</v>
      </c>
      <c r="D322" s="2002">
        <f t="shared" si="8"/>
        <v>2611.46</v>
      </c>
      <c r="F322" s="2002">
        <v>2611.46</v>
      </c>
      <c r="G322" s="2002">
        <v>2611.46</v>
      </c>
      <c r="H322" s="2078" t="b">
        <f t="shared" si="9"/>
        <v>1</v>
      </c>
    </row>
    <row r="323" spans="1:8">
      <c r="A323" s="2003">
        <v>39554</v>
      </c>
      <c r="B323" s="2004" t="s">
        <v>8782</v>
      </c>
      <c r="C323" s="2003" t="s">
        <v>5592</v>
      </c>
      <c r="D323" s="2005">
        <f t="shared" ref="D323:D386" si="10">IF($J$2=$F$1,F323,G323)</f>
        <v>3241.46</v>
      </c>
      <c r="F323" s="2005">
        <v>3241.46</v>
      </c>
      <c r="G323" s="2005">
        <v>3241.46</v>
      </c>
      <c r="H323" s="2078" t="b">
        <f t="shared" ref="H323:H386" si="11">F323=G323</f>
        <v>1</v>
      </c>
    </row>
    <row r="324" spans="1:8">
      <c r="A324" s="1993">
        <v>39550</v>
      </c>
      <c r="B324" s="1994" t="s">
        <v>8783</v>
      </c>
      <c r="C324" s="1993" t="s">
        <v>5592</v>
      </c>
      <c r="D324" s="2002">
        <f t="shared" si="10"/>
        <v>1264.0999999999999</v>
      </c>
      <c r="F324" s="2002">
        <v>1264.0999999999999</v>
      </c>
      <c r="G324" s="2002">
        <v>1264.0999999999999</v>
      </c>
      <c r="H324" s="2078" t="b">
        <f t="shared" si="11"/>
        <v>1</v>
      </c>
    </row>
    <row r="325" spans="1:8">
      <c r="A325" s="2003">
        <v>39551</v>
      </c>
      <c r="B325" s="2004" t="s">
        <v>8784</v>
      </c>
      <c r="C325" s="2003" t="s">
        <v>5592</v>
      </c>
      <c r="D325" s="2005">
        <f t="shared" si="10"/>
        <v>1582.97</v>
      </c>
      <c r="F325" s="2005">
        <v>1582.97</v>
      </c>
      <c r="G325" s="2005">
        <v>1582.97</v>
      </c>
      <c r="H325" s="2078" t="b">
        <f t="shared" si="11"/>
        <v>1</v>
      </c>
    </row>
    <row r="326" spans="1:8">
      <c r="A326" s="1993">
        <v>39826</v>
      </c>
      <c r="B326" s="1994" t="s">
        <v>8785</v>
      </c>
      <c r="C326" s="1993" t="s">
        <v>5592</v>
      </c>
      <c r="D326" s="2002">
        <f t="shared" si="10"/>
        <v>4283.7299999999996</v>
      </c>
      <c r="F326" s="2002">
        <v>4283.7299999999996</v>
      </c>
      <c r="G326" s="2002">
        <v>4283.7299999999996</v>
      </c>
      <c r="H326" s="2078" t="b">
        <f t="shared" si="11"/>
        <v>1</v>
      </c>
    </row>
    <row r="327" spans="1:8">
      <c r="A327" s="2003">
        <v>10700</v>
      </c>
      <c r="B327" s="2004" t="s">
        <v>8786</v>
      </c>
      <c r="C327" s="2003" t="s">
        <v>5592</v>
      </c>
      <c r="D327" s="2005">
        <f t="shared" si="10"/>
        <v>10948.98</v>
      </c>
      <c r="F327" s="2005">
        <v>10948.98</v>
      </c>
      <c r="G327" s="2005">
        <v>10948.98</v>
      </c>
      <c r="H327" s="2078" t="b">
        <f t="shared" si="11"/>
        <v>1</v>
      </c>
    </row>
    <row r="328" spans="1:8">
      <c r="A328" s="1993">
        <v>346</v>
      </c>
      <c r="B328" s="1994" t="s">
        <v>8787</v>
      </c>
      <c r="C328" s="1993" t="s">
        <v>5596</v>
      </c>
      <c r="D328" s="2002">
        <f t="shared" si="10"/>
        <v>14.6</v>
      </c>
      <c r="F328" s="2002">
        <v>14.6</v>
      </c>
      <c r="G328" s="2002">
        <v>14.6</v>
      </c>
      <c r="H328" s="2078" t="b">
        <f t="shared" si="11"/>
        <v>1</v>
      </c>
    </row>
    <row r="329" spans="1:8">
      <c r="A329" s="2003">
        <v>3312</v>
      </c>
      <c r="B329" s="2004" t="s">
        <v>8788</v>
      </c>
      <c r="C329" s="2003" t="s">
        <v>5596</v>
      </c>
      <c r="D329" s="2005">
        <f t="shared" si="10"/>
        <v>18.77</v>
      </c>
      <c r="F329" s="2005">
        <v>18.77</v>
      </c>
      <c r="G329" s="2005">
        <v>18.77</v>
      </c>
      <c r="H329" s="2078" t="b">
        <f t="shared" si="11"/>
        <v>1</v>
      </c>
    </row>
    <row r="330" spans="1:8">
      <c r="A330" s="1993">
        <v>339</v>
      </c>
      <c r="B330" s="1994" t="s">
        <v>8789</v>
      </c>
      <c r="C330" s="1993" t="s">
        <v>5595</v>
      </c>
      <c r="D330" s="2002">
        <f t="shared" si="10"/>
        <v>0.71</v>
      </c>
      <c r="F330" s="2002">
        <v>0.71</v>
      </c>
      <c r="G330" s="2002">
        <v>0.71</v>
      </c>
      <c r="H330" s="2078" t="b">
        <f t="shared" si="11"/>
        <v>1</v>
      </c>
    </row>
    <row r="331" spans="1:8">
      <c r="A331" s="2003">
        <v>340</v>
      </c>
      <c r="B331" s="2004" t="s">
        <v>8790</v>
      </c>
      <c r="C331" s="2003" t="s">
        <v>5595</v>
      </c>
      <c r="D331" s="2005">
        <f t="shared" si="10"/>
        <v>0.97</v>
      </c>
      <c r="F331" s="2005">
        <v>0.97</v>
      </c>
      <c r="G331" s="2005">
        <v>0.97</v>
      </c>
      <c r="H331" s="2078" t="b">
        <f t="shared" si="11"/>
        <v>1</v>
      </c>
    </row>
    <row r="332" spans="1:8">
      <c r="A332" s="1993">
        <v>338</v>
      </c>
      <c r="B332" s="1994" t="s">
        <v>8791</v>
      </c>
      <c r="C332" s="1993" t="s">
        <v>5596</v>
      </c>
      <c r="D332" s="2002">
        <f t="shared" si="10"/>
        <v>18.38</v>
      </c>
      <c r="F332" s="2002">
        <v>18.38</v>
      </c>
      <c r="G332" s="2002">
        <v>18.38</v>
      </c>
      <c r="H332" s="2078" t="b">
        <f t="shared" si="11"/>
        <v>1</v>
      </c>
    </row>
    <row r="333" spans="1:8">
      <c r="A333" s="2003">
        <v>334</v>
      </c>
      <c r="B333" s="2004" t="s">
        <v>8792</v>
      </c>
      <c r="C333" s="2003" t="s">
        <v>5596</v>
      </c>
      <c r="D333" s="2005">
        <f t="shared" si="10"/>
        <v>13.21</v>
      </c>
      <c r="F333" s="2005">
        <v>13.21</v>
      </c>
      <c r="G333" s="2005">
        <v>13.21</v>
      </c>
      <c r="H333" s="2078" t="b">
        <f t="shared" si="11"/>
        <v>1</v>
      </c>
    </row>
    <row r="334" spans="1:8">
      <c r="A334" s="1993">
        <v>335</v>
      </c>
      <c r="B334" s="1994" t="s">
        <v>8793</v>
      </c>
      <c r="C334" s="1993" t="s">
        <v>5596</v>
      </c>
      <c r="D334" s="2002">
        <f t="shared" si="10"/>
        <v>12.1</v>
      </c>
      <c r="F334" s="2002">
        <v>12.1</v>
      </c>
      <c r="G334" s="2002">
        <v>12.1</v>
      </c>
      <c r="H334" s="2078" t="b">
        <f t="shared" si="11"/>
        <v>1</v>
      </c>
    </row>
    <row r="335" spans="1:8">
      <c r="A335" s="2003">
        <v>342</v>
      </c>
      <c r="B335" s="2004" t="s">
        <v>8794</v>
      </c>
      <c r="C335" s="2003" t="s">
        <v>5596</v>
      </c>
      <c r="D335" s="2005">
        <f t="shared" si="10"/>
        <v>13.68</v>
      </c>
      <c r="F335" s="2005">
        <v>13.68</v>
      </c>
      <c r="G335" s="2005">
        <v>13.68</v>
      </c>
      <c r="H335" s="2078" t="b">
        <f t="shared" si="11"/>
        <v>1</v>
      </c>
    </row>
    <row r="336" spans="1:8">
      <c r="A336" s="1993">
        <v>333</v>
      </c>
      <c r="B336" s="1994" t="s">
        <v>8795</v>
      </c>
      <c r="C336" s="1993" t="s">
        <v>5596</v>
      </c>
      <c r="D336" s="2002">
        <f t="shared" si="10"/>
        <v>14</v>
      </c>
      <c r="F336" s="2002">
        <v>14</v>
      </c>
      <c r="G336" s="2002">
        <v>14</v>
      </c>
      <c r="H336" s="2078" t="b">
        <f t="shared" si="11"/>
        <v>1</v>
      </c>
    </row>
    <row r="337" spans="1:8">
      <c r="A337" s="2003">
        <v>343</v>
      </c>
      <c r="B337" s="2004" t="s">
        <v>8796</v>
      </c>
      <c r="C337" s="2003" t="s">
        <v>5595</v>
      </c>
      <c r="D337" s="2005">
        <f t="shared" si="10"/>
        <v>0.37</v>
      </c>
      <c r="F337" s="2005">
        <v>0.37</v>
      </c>
      <c r="G337" s="2005">
        <v>0.37</v>
      </c>
      <c r="H337" s="2078" t="b">
        <f t="shared" si="11"/>
        <v>1</v>
      </c>
    </row>
    <row r="338" spans="1:8">
      <c r="A338" s="1993">
        <v>344</v>
      </c>
      <c r="B338" s="1994" t="s">
        <v>8797</v>
      </c>
      <c r="C338" s="1993" t="s">
        <v>5596</v>
      </c>
      <c r="D338" s="2002">
        <f t="shared" si="10"/>
        <v>15.14</v>
      </c>
      <c r="F338" s="2002">
        <v>15.14</v>
      </c>
      <c r="G338" s="2002">
        <v>15.14</v>
      </c>
      <c r="H338" s="2078" t="b">
        <f t="shared" si="11"/>
        <v>1</v>
      </c>
    </row>
    <row r="339" spans="1:8">
      <c r="A339" s="2003">
        <v>345</v>
      </c>
      <c r="B339" s="2004" t="s">
        <v>8798</v>
      </c>
      <c r="C339" s="2003" t="s">
        <v>5596</v>
      </c>
      <c r="D339" s="2005">
        <f t="shared" si="10"/>
        <v>18.5</v>
      </c>
      <c r="F339" s="2005">
        <v>18.5</v>
      </c>
      <c r="G339" s="2005">
        <v>18.5</v>
      </c>
      <c r="H339" s="2078" t="b">
        <f t="shared" si="11"/>
        <v>1</v>
      </c>
    </row>
    <row r="340" spans="1:8">
      <c r="A340" s="1993">
        <v>341</v>
      </c>
      <c r="B340" s="1994" t="s">
        <v>8798</v>
      </c>
      <c r="C340" s="1993" t="s">
        <v>5595</v>
      </c>
      <c r="D340" s="2002">
        <f t="shared" si="10"/>
        <v>0.18</v>
      </c>
      <c r="F340" s="2002">
        <v>0.18</v>
      </c>
      <c r="G340" s="2002">
        <v>0.18</v>
      </c>
      <c r="H340" s="2078" t="b">
        <f t="shared" si="11"/>
        <v>1</v>
      </c>
    </row>
    <row r="341" spans="1:8">
      <c r="A341" s="2003">
        <v>11107</v>
      </c>
      <c r="B341" s="2004" t="s">
        <v>8799</v>
      </c>
      <c r="C341" s="2003" t="s">
        <v>5596</v>
      </c>
      <c r="D341" s="2005">
        <f t="shared" si="10"/>
        <v>12.02</v>
      </c>
      <c r="F341" s="2005">
        <v>12.02</v>
      </c>
      <c r="G341" s="2005">
        <v>12.02</v>
      </c>
      <c r="H341" s="2078" t="b">
        <f t="shared" si="11"/>
        <v>1</v>
      </c>
    </row>
    <row r="342" spans="1:8">
      <c r="A342" s="1993">
        <v>3313</v>
      </c>
      <c r="B342" s="1994" t="s">
        <v>8800</v>
      </c>
      <c r="C342" s="1993" t="s">
        <v>5596</v>
      </c>
      <c r="D342" s="2002">
        <f t="shared" si="10"/>
        <v>24.16</v>
      </c>
      <c r="F342" s="2002">
        <v>24.16</v>
      </c>
      <c r="G342" s="2002">
        <v>24.16</v>
      </c>
      <c r="H342" s="2078" t="b">
        <f t="shared" si="11"/>
        <v>1</v>
      </c>
    </row>
    <row r="343" spans="1:8">
      <c r="A343" s="2003">
        <v>34562</v>
      </c>
      <c r="B343" s="2004" t="s">
        <v>8801</v>
      </c>
      <c r="C343" s="2003" t="s">
        <v>5596</v>
      </c>
      <c r="D343" s="2005">
        <f t="shared" si="10"/>
        <v>10.24</v>
      </c>
      <c r="F343" s="2005">
        <v>10.24</v>
      </c>
      <c r="G343" s="2005">
        <v>10.24</v>
      </c>
      <c r="H343" s="2078" t="b">
        <f t="shared" si="11"/>
        <v>1</v>
      </c>
    </row>
    <row r="344" spans="1:8">
      <c r="A344" s="1993">
        <v>337</v>
      </c>
      <c r="B344" s="1994" t="s">
        <v>8802</v>
      </c>
      <c r="C344" s="1993" t="s">
        <v>5596</v>
      </c>
      <c r="D344" s="2002">
        <f t="shared" si="10"/>
        <v>9.9</v>
      </c>
      <c r="F344" s="2002">
        <v>9.9</v>
      </c>
      <c r="G344" s="2002">
        <v>9.9</v>
      </c>
      <c r="H344" s="2078" t="b">
        <f t="shared" si="11"/>
        <v>1</v>
      </c>
    </row>
    <row r="345" spans="1:8">
      <c r="A345" s="2003">
        <v>369</v>
      </c>
      <c r="B345" s="2004" t="s">
        <v>8803</v>
      </c>
      <c r="C345" s="2003" t="s">
        <v>5593</v>
      </c>
      <c r="D345" s="2005">
        <f t="shared" si="10"/>
        <v>67.45</v>
      </c>
      <c r="F345" s="2005">
        <v>67.45</v>
      </c>
      <c r="G345" s="2005">
        <v>67.45</v>
      </c>
      <c r="H345" s="2078" t="b">
        <f t="shared" si="11"/>
        <v>1</v>
      </c>
    </row>
    <row r="346" spans="1:8">
      <c r="A346" s="1993">
        <v>366</v>
      </c>
      <c r="B346" s="1994" t="s">
        <v>8804</v>
      </c>
      <c r="C346" s="1993" t="s">
        <v>5593</v>
      </c>
      <c r="D346" s="2002">
        <f t="shared" si="10"/>
        <v>55</v>
      </c>
      <c r="F346" s="2002">
        <v>55</v>
      </c>
      <c r="G346" s="2002">
        <v>55</v>
      </c>
      <c r="H346" s="2078" t="b">
        <f t="shared" si="11"/>
        <v>1</v>
      </c>
    </row>
    <row r="347" spans="1:8">
      <c r="A347" s="2003">
        <v>367</v>
      </c>
      <c r="B347" s="2004" t="s">
        <v>8805</v>
      </c>
      <c r="C347" s="2003" t="s">
        <v>5593</v>
      </c>
      <c r="D347" s="2005">
        <f t="shared" si="10"/>
        <v>56.5</v>
      </c>
      <c r="F347" s="2005">
        <v>56.5</v>
      </c>
      <c r="G347" s="2005">
        <v>56.5</v>
      </c>
      <c r="H347" s="2078" t="b">
        <f t="shared" si="11"/>
        <v>1</v>
      </c>
    </row>
    <row r="348" spans="1:8">
      <c r="A348" s="1993">
        <v>370</v>
      </c>
      <c r="B348" s="1994" t="s">
        <v>8806</v>
      </c>
      <c r="C348" s="1993" t="s">
        <v>5593</v>
      </c>
      <c r="D348" s="2002">
        <f t="shared" si="10"/>
        <v>56.25</v>
      </c>
      <c r="F348" s="2002">
        <v>56.25</v>
      </c>
      <c r="G348" s="2002">
        <v>56.25</v>
      </c>
      <c r="H348" s="2078" t="b">
        <f t="shared" si="11"/>
        <v>1</v>
      </c>
    </row>
    <row r="349" spans="1:8">
      <c r="A349" s="2003">
        <v>368</v>
      </c>
      <c r="B349" s="2004" t="s">
        <v>8807</v>
      </c>
      <c r="C349" s="2003" t="s">
        <v>5593</v>
      </c>
      <c r="D349" s="2005">
        <f t="shared" si="10"/>
        <v>42.37</v>
      </c>
      <c r="F349" s="2005">
        <v>42.37</v>
      </c>
      <c r="G349" s="2005">
        <v>42.37</v>
      </c>
      <c r="H349" s="2078" t="b">
        <f t="shared" si="11"/>
        <v>1</v>
      </c>
    </row>
    <row r="350" spans="1:8">
      <c r="A350" s="1993">
        <v>11075</v>
      </c>
      <c r="B350" s="1994" t="s">
        <v>8808</v>
      </c>
      <c r="C350" s="1993" t="s">
        <v>5593</v>
      </c>
      <c r="D350" s="2002">
        <f t="shared" si="10"/>
        <v>925.18</v>
      </c>
      <c r="F350" s="2002">
        <v>925.18</v>
      </c>
      <c r="G350" s="2002">
        <v>925.18</v>
      </c>
      <c r="H350" s="2078" t="b">
        <f t="shared" si="11"/>
        <v>1</v>
      </c>
    </row>
    <row r="351" spans="1:8">
      <c r="A351" s="2003">
        <v>11076</v>
      </c>
      <c r="B351" s="2004" t="s">
        <v>8809</v>
      </c>
      <c r="C351" s="2003" t="s">
        <v>5593</v>
      </c>
      <c r="D351" s="2005">
        <f t="shared" si="10"/>
        <v>70.62</v>
      </c>
      <c r="F351" s="2005">
        <v>70.62</v>
      </c>
      <c r="G351" s="2005">
        <v>70.62</v>
      </c>
      <c r="H351" s="2078" t="b">
        <f t="shared" si="11"/>
        <v>1</v>
      </c>
    </row>
    <row r="352" spans="1:8">
      <c r="A352" s="1993">
        <v>1381</v>
      </c>
      <c r="B352" s="1994" t="s">
        <v>8810</v>
      </c>
      <c r="C352" s="1993" t="s">
        <v>5596</v>
      </c>
      <c r="D352" s="2002">
        <f t="shared" si="10"/>
        <v>0.55000000000000004</v>
      </c>
      <c r="F352" s="2002">
        <v>0.55000000000000004</v>
      </c>
      <c r="G352" s="2002">
        <v>0.55000000000000004</v>
      </c>
      <c r="H352" s="2078" t="b">
        <f t="shared" si="11"/>
        <v>1</v>
      </c>
    </row>
    <row r="353" spans="1:8">
      <c r="A353" s="2003">
        <v>34353</v>
      </c>
      <c r="B353" s="2004" t="s">
        <v>8811</v>
      </c>
      <c r="C353" s="2003" t="s">
        <v>5596</v>
      </c>
      <c r="D353" s="2005">
        <f t="shared" si="10"/>
        <v>1.1000000000000001</v>
      </c>
      <c r="F353" s="2005">
        <v>1.1000000000000001</v>
      </c>
      <c r="G353" s="2005">
        <v>1.1000000000000001</v>
      </c>
      <c r="H353" s="2078" t="b">
        <f t="shared" si="11"/>
        <v>1</v>
      </c>
    </row>
    <row r="354" spans="1:8">
      <c r="A354" s="1993">
        <v>37595</v>
      </c>
      <c r="B354" s="1994" t="s">
        <v>8812</v>
      </c>
      <c r="C354" s="1993" t="s">
        <v>5596</v>
      </c>
      <c r="D354" s="2002">
        <f t="shared" si="10"/>
        <v>1.68</v>
      </c>
      <c r="F354" s="2002">
        <v>1.68</v>
      </c>
      <c r="G354" s="2002">
        <v>1.68</v>
      </c>
      <c r="H354" s="2078" t="b">
        <f t="shared" si="11"/>
        <v>1</v>
      </c>
    </row>
    <row r="355" spans="1:8">
      <c r="A355" s="2003">
        <v>37596</v>
      </c>
      <c r="B355" s="2004" t="s">
        <v>8813</v>
      </c>
      <c r="C355" s="2003" t="s">
        <v>5596</v>
      </c>
      <c r="D355" s="2005">
        <f t="shared" si="10"/>
        <v>2.4900000000000002</v>
      </c>
      <c r="F355" s="2005">
        <v>2.4900000000000002</v>
      </c>
      <c r="G355" s="2005">
        <v>2.4900000000000002</v>
      </c>
      <c r="H355" s="2078" t="b">
        <f t="shared" si="11"/>
        <v>1</v>
      </c>
    </row>
    <row r="356" spans="1:8">
      <c r="A356" s="1993">
        <v>371</v>
      </c>
      <c r="B356" s="1994" t="s">
        <v>8814</v>
      </c>
      <c r="C356" s="1993" t="s">
        <v>5596</v>
      </c>
      <c r="D356" s="2002">
        <f t="shared" si="10"/>
        <v>0.49</v>
      </c>
      <c r="F356" s="2002">
        <v>0.49</v>
      </c>
      <c r="G356" s="2002">
        <v>0.49</v>
      </c>
      <c r="H356" s="2078" t="b">
        <f t="shared" si="11"/>
        <v>1</v>
      </c>
    </row>
    <row r="357" spans="1:8">
      <c r="A357" s="2003">
        <v>37553</v>
      </c>
      <c r="B357" s="2004" t="s">
        <v>8815</v>
      </c>
      <c r="C357" s="2003" t="s">
        <v>5596</v>
      </c>
      <c r="D357" s="2005">
        <f t="shared" si="10"/>
        <v>1.86</v>
      </c>
      <c r="F357" s="2005">
        <v>1.86</v>
      </c>
      <c r="G357" s="2005">
        <v>1.86</v>
      </c>
      <c r="H357" s="2078" t="b">
        <f t="shared" si="11"/>
        <v>1</v>
      </c>
    </row>
    <row r="358" spans="1:8">
      <c r="A358" s="1993">
        <v>37552</v>
      </c>
      <c r="B358" s="1994" t="s">
        <v>8816</v>
      </c>
      <c r="C358" s="1993" t="s">
        <v>5596</v>
      </c>
      <c r="D358" s="2002">
        <f t="shared" si="10"/>
        <v>2.38</v>
      </c>
      <c r="F358" s="2002">
        <v>2.38</v>
      </c>
      <c r="G358" s="2002">
        <v>2.38</v>
      </c>
      <c r="H358" s="2078" t="b">
        <f t="shared" si="11"/>
        <v>1</v>
      </c>
    </row>
    <row r="359" spans="1:8">
      <c r="A359" s="2003">
        <v>36880</v>
      </c>
      <c r="B359" s="2004" t="s">
        <v>8817</v>
      </c>
      <c r="C359" s="2003" t="s">
        <v>5596</v>
      </c>
      <c r="D359" s="2005">
        <f t="shared" si="10"/>
        <v>1.85</v>
      </c>
      <c r="F359" s="2005">
        <v>1.85</v>
      </c>
      <c r="G359" s="2005">
        <v>1.85</v>
      </c>
      <c r="H359" s="2078" t="b">
        <f t="shared" si="11"/>
        <v>1</v>
      </c>
    </row>
    <row r="360" spans="1:8">
      <c r="A360" s="1993">
        <v>34355</v>
      </c>
      <c r="B360" s="1994" t="s">
        <v>8818</v>
      </c>
      <c r="C360" s="1993" t="s">
        <v>5596</v>
      </c>
      <c r="D360" s="2002">
        <f t="shared" si="10"/>
        <v>1.52</v>
      </c>
      <c r="F360" s="2002">
        <v>1.52</v>
      </c>
      <c r="G360" s="2002">
        <v>1.52</v>
      </c>
      <c r="H360" s="2078" t="b">
        <f t="shared" si="11"/>
        <v>1</v>
      </c>
    </row>
    <row r="361" spans="1:8">
      <c r="A361" s="2003">
        <v>130</v>
      </c>
      <c r="B361" s="2004" t="s">
        <v>8819</v>
      </c>
      <c r="C361" s="2003" t="s">
        <v>5596</v>
      </c>
      <c r="D361" s="2005">
        <f t="shared" si="10"/>
        <v>3.61</v>
      </c>
      <c r="F361" s="2005">
        <v>3.61</v>
      </c>
      <c r="G361" s="2005">
        <v>3.61</v>
      </c>
      <c r="H361" s="2078" t="b">
        <f t="shared" si="11"/>
        <v>1</v>
      </c>
    </row>
    <row r="362" spans="1:8">
      <c r="A362" s="1993">
        <v>135</v>
      </c>
      <c r="B362" s="1994" t="s">
        <v>8820</v>
      </c>
      <c r="C362" s="1993" t="s">
        <v>5596</v>
      </c>
      <c r="D362" s="2002">
        <f t="shared" si="10"/>
        <v>4.6500000000000004</v>
      </c>
      <c r="F362" s="2002">
        <v>4.6500000000000004</v>
      </c>
      <c r="G362" s="2002">
        <v>4.6500000000000004</v>
      </c>
      <c r="H362" s="2078" t="b">
        <f t="shared" si="11"/>
        <v>1</v>
      </c>
    </row>
    <row r="363" spans="1:8">
      <c r="A363" s="2003">
        <v>36886</v>
      </c>
      <c r="B363" s="2004" t="s">
        <v>8821</v>
      </c>
      <c r="C363" s="2003" t="s">
        <v>5596</v>
      </c>
      <c r="D363" s="2005">
        <f t="shared" si="10"/>
        <v>0.57999999999999996</v>
      </c>
      <c r="F363" s="2005">
        <v>0.57999999999999996</v>
      </c>
      <c r="G363" s="2005">
        <v>0.57999999999999996</v>
      </c>
      <c r="H363" s="2078" t="b">
        <f t="shared" si="11"/>
        <v>1</v>
      </c>
    </row>
    <row r="364" spans="1:8">
      <c r="A364" s="1993">
        <v>374</v>
      </c>
      <c r="B364" s="1994" t="s">
        <v>8822</v>
      </c>
      <c r="C364" s="1993" t="s">
        <v>5596</v>
      </c>
      <c r="D364" s="2002">
        <f t="shared" si="10"/>
        <v>0.42</v>
      </c>
      <c r="F364" s="2002">
        <v>0.42</v>
      </c>
      <c r="G364" s="2002">
        <v>0.42</v>
      </c>
      <c r="H364" s="2078" t="b">
        <f t="shared" si="11"/>
        <v>1</v>
      </c>
    </row>
    <row r="365" spans="1:8">
      <c r="A365" s="2003">
        <v>38546</v>
      </c>
      <c r="B365" s="2004" t="s">
        <v>8823</v>
      </c>
      <c r="C365" s="2003" t="s">
        <v>5593</v>
      </c>
      <c r="D365" s="2005">
        <f t="shared" si="10"/>
        <v>431.47</v>
      </c>
      <c r="F365" s="2005">
        <v>431.47</v>
      </c>
      <c r="G365" s="2005">
        <v>431.47</v>
      </c>
      <c r="H365" s="2078" t="b">
        <f t="shared" si="11"/>
        <v>1</v>
      </c>
    </row>
    <row r="366" spans="1:8">
      <c r="A366" s="1993">
        <v>34549</v>
      </c>
      <c r="B366" s="1994" t="s">
        <v>8824</v>
      </c>
      <c r="C366" s="1993" t="s">
        <v>5593</v>
      </c>
      <c r="D366" s="2002">
        <f t="shared" si="10"/>
        <v>202.35</v>
      </c>
      <c r="F366" s="2002">
        <v>202.35</v>
      </c>
      <c r="G366" s="2002">
        <v>202.35</v>
      </c>
      <c r="H366" s="2078" t="b">
        <f t="shared" si="11"/>
        <v>1</v>
      </c>
    </row>
    <row r="367" spans="1:8">
      <c r="A367" s="2003">
        <v>6081</v>
      </c>
      <c r="B367" s="2004" t="s">
        <v>8825</v>
      </c>
      <c r="C367" s="2003" t="s">
        <v>5593</v>
      </c>
      <c r="D367" s="2005">
        <f t="shared" si="10"/>
        <v>28.66</v>
      </c>
      <c r="F367" s="2005">
        <v>28.66</v>
      </c>
      <c r="G367" s="2005">
        <v>28.66</v>
      </c>
      <c r="H367" s="2078" t="b">
        <f t="shared" si="11"/>
        <v>1</v>
      </c>
    </row>
    <row r="368" spans="1:8">
      <c r="A368" s="1993">
        <v>6077</v>
      </c>
      <c r="B368" s="1994" t="s">
        <v>8826</v>
      </c>
      <c r="C368" s="1993" t="s">
        <v>5593</v>
      </c>
      <c r="D368" s="2002">
        <f t="shared" si="10"/>
        <v>16.52</v>
      </c>
      <c r="F368" s="2002">
        <v>16.52</v>
      </c>
      <c r="G368" s="2002">
        <v>16.52</v>
      </c>
      <c r="H368" s="2078" t="b">
        <f t="shared" si="11"/>
        <v>1</v>
      </c>
    </row>
    <row r="369" spans="1:8">
      <c r="A369" s="2003">
        <v>6079</v>
      </c>
      <c r="B369" s="2004" t="s">
        <v>8827</v>
      </c>
      <c r="C369" s="2003" t="s">
        <v>5593</v>
      </c>
      <c r="D369" s="2005">
        <f t="shared" si="10"/>
        <v>9.44</v>
      </c>
      <c r="F369" s="2005">
        <v>9.44</v>
      </c>
      <c r="G369" s="2005">
        <v>9.44</v>
      </c>
      <c r="H369" s="2078" t="b">
        <f t="shared" si="11"/>
        <v>1</v>
      </c>
    </row>
    <row r="370" spans="1:8">
      <c r="A370" s="1993">
        <v>1091</v>
      </c>
      <c r="B370" s="1994" t="s">
        <v>8828</v>
      </c>
      <c r="C370" s="1993" t="s">
        <v>5592</v>
      </c>
      <c r="D370" s="2002">
        <f t="shared" si="10"/>
        <v>18.95</v>
      </c>
      <c r="F370" s="2002">
        <v>18.95</v>
      </c>
      <c r="G370" s="2002">
        <v>18.95</v>
      </c>
      <c r="H370" s="2078" t="b">
        <f t="shared" si="11"/>
        <v>1</v>
      </c>
    </row>
    <row r="371" spans="1:8">
      <c r="A371" s="2003">
        <v>1094</v>
      </c>
      <c r="B371" s="2004" t="s">
        <v>8829</v>
      </c>
      <c r="C371" s="2003" t="s">
        <v>5592</v>
      </c>
      <c r="D371" s="2005">
        <f t="shared" si="10"/>
        <v>13.25</v>
      </c>
      <c r="F371" s="2005">
        <v>13.25</v>
      </c>
      <c r="G371" s="2005">
        <v>13.25</v>
      </c>
      <c r="H371" s="2078" t="b">
        <f t="shared" si="11"/>
        <v>1</v>
      </c>
    </row>
    <row r="372" spans="1:8">
      <c r="A372" s="1993">
        <v>1095</v>
      </c>
      <c r="B372" s="1994" t="s">
        <v>8830</v>
      </c>
      <c r="C372" s="1993" t="s">
        <v>5592</v>
      </c>
      <c r="D372" s="2002">
        <f t="shared" si="10"/>
        <v>28.17</v>
      </c>
      <c r="F372" s="2002">
        <v>28.17</v>
      </c>
      <c r="G372" s="2002">
        <v>28.17</v>
      </c>
      <c r="H372" s="2078" t="b">
        <f t="shared" si="11"/>
        <v>1</v>
      </c>
    </row>
    <row r="373" spans="1:8">
      <c r="A373" s="2003">
        <v>1092</v>
      </c>
      <c r="B373" s="2004" t="s">
        <v>8831</v>
      </c>
      <c r="C373" s="2003" t="s">
        <v>5592</v>
      </c>
      <c r="D373" s="2005">
        <f t="shared" si="10"/>
        <v>21.8</v>
      </c>
      <c r="F373" s="2005">
        <v>21.8</v>
      </c>
      <c r="G373" s="2005">
        <v>21.8</v>
      </c>
      <c r="H373" s="2078" t="b">
        <f t="shared" si="11"/>
        <v>1</v>
      </c>
    </row>
    <row r="374" spans="1:8">
      <c r="A374" s="1993">
        <v>1093</v>
      </c>
      <c r="B374" s="1994" t="s">
        <v>8832</v>
      </c>
      <c r="C374" s="1993" t="s">
        <v>5592</v>
      </c>
      <c r="D374" s="2002">
        <f t="shared" si="10"/>
        <v>50.91</v>
      </c>
      <c r="F374" s="2002">
        <v>50.91</v>
      </c>
      <c r="G374" s="2002">
        <v>50.91</v>
      </c>
      <c r="H374" s="2078" t="b">
        <f t="shared" si="11"/>
        <v>1</v>
      </c>
    </row>
    <row r="375" spans="1:8">
      <c r="A375" s="2003">
        <v>1090</v>
      </c>
      <c r="B375" s="2004" t="s">
        <v>8833</v>
      </c>
      <c r="C375" s="2003" t="s">
        <v>5592</v>
      </c>
      <c r="D375" s="2005">
        <f t="shared" si="10"/>
        <v>36.450000000000003</v>
      </c>
      <c r="F375" s="2005">
        <v>36.450000000000003</v>
      </c>
      <c r="G375" s="2005">
        <v>36.450000000000003</v>
      </c>
      <c r="H375" s="2078" t="b">
        <f t="shared" si="11"/>
        <v>1</v>
      </c>
    </row>
    <row r="376" spans="1:8">
      <c r="A376" s="1993">
        <v>1096</v>
      </c>
      <c r="B376" s="1994" t="s">
        <v>8834</v>
      </c>
      <c r="C376" s="1993" t="s">
        <v>5592</v>
      </c>
      <c r="D376" s="2002">
        <f t="shared" si="10"/>
        <v>65.599999999999994</v>
      </c>
      <c r="F376" s="2002">
        <v>65.599999999999994</v>
      </c>
      <c r="G376" s="2002">
        <v>65.599999999999994</v>
      </c>
      <c r="H376" s="2078" t="b">
        <f t="shared" si="11"/>
        <v>1</v>
      </c>
    </row>
    <row r="377" spans="1:8">
      <c r="A377" s="2003">
        <v>1097</v>
      </c>
      <c r="B377" s="2004" t="s">
        <v>8835</v>
      </c>
      <c r="C377" s="2003" t="s">
        <v>5592</v>
      </c>
      <c r="D377" s="2005">
        <f t="shared" si="10"/>
        <v>55.68</v>
      </c>
      <c r="F377" s="2005">
        <v>55.68</v>
      </c>
      <c r="G377" s="2005">
        <v>55.68</v>
      </c>
      <c r="H377" s="2078" t="b">
        <f t="shared" si="11"/>
        <v>1</v>
      </c>
    </row>
    <row r="378" spans="1:8">
      <c r="A378" s="1993">
        <v>378</v>
      </c>
      <c r="B378" s="1994" t="s">
        <v>8836</v>
      </c>
      <c r="C378" s="1993" t="s">
        <v>5591</v>
      </c>
      <c r="D378" s="2002">
        <f t="shared" si="10"/>
        <v>14.68</v>
      </c>
      <c r="F378" s="2002">
        <v>12.68</v>
      </c>
      <c r="G378" s="2002">
        <v>14.68</v>
      </c>
      <c r="H378" s="2078" t="b">
        <f t="shared" si="11"/>
        <v>0</v>
      </c>
    </row>
    <row r="379" spans="1:8">
      <c r="A379" s="2003">
        <v>40911</v>
      </c>
      <c r="B379" s="2004" t="s">
        <v>8837</v>
      </c>
      <c r="C379" s="2003" t="s">
        <v>5600</v>
      </c>
      <c r="D379" s="2005">
        <f t="shared" si="10"/>
        <v>2590.89</v>
      </c>
      <c r="F379" s="2005">
        <v>2236.52</v>
      </c>
      <c r="G379" s="2005">
        <v>2590.89</v>
      </c>
      <c r="H379" s="2078" t="b">
        <f t="shared" si="11"/>
        <v>0</v>
      </c>
    </row>
    <row r="380" spans="1:8">
      <c r="A380" s="1993">
        <v>33939</v>
      </c>
      <c r="B380" s="1994" t="s">
        <v>8838</v>
      </c>
      <c r="C380" s="1993" t="s">
        <v>5591</v>
      </c>
      <c r="D380" s="2002">
        <f t="shared" si="10"/>
        <v>67.73</v>
      </c>
      <c r="F380" s="2002">
        <v>58.5</v>
      </c>
      <c r="G380" s="2002">
        <v>67.73</v>
      </c>
      <c r="H380" s="2078" t="b">
        <f t="shared" si="11"/>
        <v>0</v>
      </c>
    </row>
    <row r="381" spans="1:8">
      <c r="A381" s="2003">
        <v>40815</v>
      </c>
      <c r="B381" s="2004" t="s">
        <v>8839</v>
      </c>
      <c r="C381" s="2003" t="s">
        <v>5600</v>
      </c>
      <c r="D381" s="2005">
        <f t="shared" si="10"/>
        <v>11950.13</v>
      </c>
      <c r="F381" s="2005">
        <v>10315.64</v>
      </c>
      <c r="G381" s="2005">
        <v>11950.13</v>
      </c>
      <c r="H381" s="2078" t="b">
        <f t="shared" si="11"/>
        <v>0</v>
      </c>
    </row>
    <row r="382" spans="1:8">
      <c r="A382" s="1993">
        <v>34760</v>
      </c>
      <c r="B382" s="1994" t="s">
        <v>8840</v>
      </c>
      <c r="C382" s="1993" t="s">
        <v>5591</v>
      </c>
      <c r="D382" s="2002">
        <f t="shared" si="10"/>
        <v>63.95</v>
      </c>
      <c r="F382" s="2002">
        <v>55.24</v>
      </c>
      <c r="G382" s="2002">
        <v>63.95</v>
      </c>
      <c r="H382" s="2078" t="b">
        <f t="shared" si="11"/>
        <v>0</v>
      </c>
    </row>
    <row r="383" spans="1:8">
      <c r="A383" s="2003">
        <v>40935</v>
      </c>
      <c r="B383" s="2004" t="s">
        <v>8841</v>
      </c>
      <c r="C383" s="2003" t="s">
        <v>5600</v>
      </c>
      <c r="D383" s="2005">
        <f t="shared" si="10"/>
        <v>11283.83</v>
      </c>
      <c r="F383" s="2005">
        <v>9740.48</v>
      </c>
      <c r="G383" s="2005">
        <v>11283.83</v>
      </c>
      <c r="H383" s="2078" t="b">
        <f t="shared" si="11"/>
        <v>0</v>
      </c>
    </row>
    <row r="384" spans="1:8">
      <c r="A384" s="1993">
        <v>33952</v>
      </c>
      <c r="B384" s="1994" t="s">
        <v>8842</v>
      </c>
      <c r="C384" s="1993" t="s">
        <v>5591</v>
      </c>
      <c r="D384" s="2002">
        <f t="shared" si="10"/>
        <v>96.21</v>
      </c>
      <c r="F384" s="2002">
        <v>83.1</v>
      </c>
      <c r="G384" s="2002">
        <v>96.21</v>
      </c>
      <c r="H384" s="2078" t="b">
        <f t="shared" si="11"/>
        <v>0</v>
      </c>
    </row>
    <row r="385" spans="1:8">
      <c r="A385" s="2003">
        <v>40816</v>
      </c>
      <c r="B385" s="2004" t="s">
        <v>8843</v>
      </c>
      <c r="C385" s="2003" t="s">
        <v>5600</v>
      </c>
      <c r="D385" s="2005">
        <f t="shared" si="10"/>
        <v>16974.18</v>
      </c>
      <c r="F385" s="2005">
        <v>14652.52</v>
      </c>
      <c r="G385" s="2005">
        <v>16974.18</v>
      </c>
      <c r="H385" s="2078" t="b">
        <f t="shared" si="11"/>
        <v>0</v>
      </c>
    </row>
    <row r="386" spans="1:8">
      <c r="A386" s="1993">
        <v>33953</v>
      </c>
      <c r="B386" s="1994" t="s">
        <v>8844</v>
      </c>
      <c r="C386" s="1993" t="s">
        <v>5591</v>
      </c>
      <c r="D386" s="2002">
        <f t="shared" si="10"/>
        <v>127.2</v>
      </c>
      <c r="F386" s="2002">
        <v>109.88</v>
      </c>
      <c r="G386" s="2002">
        <v>127.2</v>
      </c>
      <c r="H386" s="2078" t="b">
        <f t="shared" si="11"/>
        <v>0</v>
      </c>
    </row>
    <row r="387" spans="1:8">
      <c r="A387" s="2003">
        <v>40817</v>
      </c>
      <c r="B387" s="2004" t="s">
        <v>8845</v>
      </c>
      <c r="C387" s="2003" t="s">
        <v>5600</v>
      </c>
      <c r="D387" s="2005">
        <f t="shared" ref="D387:D450" si="12">IF($J$2=$F$1,F387,G387)</f>
        <v>22441.39</v>
      </c>
      <c r="F387" s="2005">
        <v>19371.939999999999</v>
      </c>
      <c r="G387" s="2005">
        <v>22441.39</v>
      </c>
      <c r="H387" s="2078" t="b">
        <f t="shared" ref="H387:H450" si="13">F387=G387</f>
        <v>0</v>
      </c>
    </row>
    <row r="388" spans="1:8">
      <c r="A388" s="1993">
        <v>13348</v>
      </c>
      <c r="B388" s="1994" t="s">
        <v>8846</v>
      </c>
      <c r="C388" s="1993" t="s">
        <v>5592</v>
      </c>
      <c r="D388" s="2002">
        <f t="shared" si="12"/>
        <v>0.6</v>
      </c>
      <c r="F388" s="2002">
        <v>0.6</v>
      </c>
      <c r="G388" s="2002">
        <v>0.6</v>
      </c>
      <c r="H388" s="2078" t="b">
        <f t="shared" si="13"/>
        <v>1</v>
      </c>
    </row>
    <row r="389" spans="1:8">
      <c r="A389" s="2003">
        <v>39211</v>
      </c>
      <c r="B389" s="2004" t="s">
        <v>8847</v>
      </c>
      <c r="C389" s="2003" t="s">
        <v>5592</v>
      </c>
      <c r="D389" s="2005">
        <f t="shared" si="12"/>
        <v>0.86</v>
      </c>
      <c r="F389" s="2005">
        <v>0.86</v>
      </c>
      <c r="G389" s="2005">
        <v>0.86</v>
      </c>
      <c r="H389" s="2078" t="b">
        <f t="shared" si="13"/>
        <v>1</v>
      </c>
    </row>
    <row r="390" spans="1:8">
      <c r="A390" s="1993">
        <v>39212</v>
      </c>
      <c r="B390" s="1994" t="s">
        <v>8848</v>
      </c>
      <c r="C390" s="1993" t="s">
        <v>5592</v>
      </c>
      <c r="D390" s="2002">
        <f t="shared" si="12"/>
        <v>0.96</v>
      </c>
      <c r="F390" s="2002">
        <v>0.96</v>
      </c>
      <c r="G390" s="2002">
        <v>0.96</v>
      </c>
      <c r="H390" s="2078" t="b">
        <f t="shared" si="13"/>
        <v>1</v>
      </c>
    </row>
    <row r="391" spans="1:8">
      <c r="A391" s="2003">
        <v>39208</v>
      </c>
      <c r="B391" s="2004" t="s">
        <v>8849</v>
      </c>
      <c r="C391" s="2003" t="s">
        <v>5592</v>
      </c>
      <c r="D391" s="2005">
        <f t="shared" si="12"/>
        <v>0.26</v>
      </c>
      <c r="F391" s="2005">
        <v>0.26</v>
      </c>
      <c r="G391" s="2005">
        <v>0.26</v>
      </c>
      <c r="H391" s="2078" t="b">
        <f t="shared" si="13"/>
        <v>1</v>
      </c>
    </row>
    <row r="392" spans="1:8">
      <c r="A392" s="1993">
        <v>39210</v>
      </c>
      <c r="B392" s="1994" t="s">
        <v>8850</v>
      </c>
      <c r="C392" s="1993" t="s">
        <v>5592</v>
      </c>
      <c r="D392" s="2002">
        <f t="shared" si="12"/>
        <v>0.48</v>
      </c>
      <c r="F392" s="2002">
        <v>0.48</v>
      </c>
      <c r="G392" s="2002">
        <v>0.48</v>
      </c>
      <c r="H392" s="2078" t="b">
        <f t="shared" si="13"/>
        <v>1</v>
      </c>
    </row>
    <row r="393" spans="1:8">
      <c r="A393" s="2003">
        <v>39214</v>
      </c>
      <c r="B393" s="2004" t="s">
        <v>8851</v>
      </c>
      <c r="C393" s="2003" t="s">
        <v>5592</v>
      </c>
      <c r="D393" s="2005">
        <f t="shared" si="12"/>
        <v>1.77</v>
      </c>
      <c r="F393" s="2005">
        <v>1.77</v>
      </c>
      <c r="G393" s="2005">
        <v>1.77</v>
      </c>
      <c r="H393" s="2078" t="b">
        <f t="shared" si="13"/>
        <v>1</v>
      </c>
    </row>
    <row r="394" spans="1:8">
      <c r="A394" s="1993">
        <v>39213</v>
      </c>
      <c r="B394" s="1994" t="s">
        <v>8852</v>
      </c>
      <c r="C394" s="1993" t="s">
        <v>5592</v>
      </c>
      <c r="D394" s="2002">
        <f t="shared" si="12"/>
        <v>1.25</v>
      </c>
      <c r="F394" s="2002">
        <v>1.25</v>
      </c>
      <c r="G394" s="2002">
        <v>1.25</v>
      </c>
      <c r="H394" s="2078" t="b">
        <f t="shared" si="13"/>
        <v>1</v>
      </c>
    </row>
    <row r="395" spans="1:8">
      <c r="A395" s="2003">
        <v>39209</v>
      </c>
      <c r="B395" s="2004" t="s">
        <v>8853</v>
      </c>
      <c r="C395" s="2003" t="s">
        <v>5592</v>
      </c>
      <c r="D395" s="2005">
        <f t="shared" si="12"/>
        <v>0.31</v>
      </c>
      <c r="F395" s="2005">
        <v>0.31</v>
      </c>
      <c r="G395" s="2005">
        <v>0.31</v>
      </c>
      <c r="H395" s="2078" t="b">
        <f t="shared" si="13"/>
        <v>1</v>
      </c>
    </row>
    <row r="396" spans="1:8">
      <c r="A396" s="1993">
        <v>39207</v>
      </c>
      <c r="B396" s="1994" t="s">
        <v>8854</v>
      </c>
      <c r="C396" s="1993" t="s">
        <v>5592</v>
      </c>
      <c r="D396" s="2002">
        <f t="shared" si="12"/>
        <v>0.48</v>
      </c>
      <c r="F396" s="2002">
        <v>0.48</v>
      </c>
      <c r="G396" s="2002">
        <v>0.48</v>
      </c>
      <c r="H396" s="2078" t="b">
        <f t="shared" si="13"/>
        <v>1</v>
      </c>
    </row>
    <row r="397" spans="1:8">
      <c r="A397" s="2003">
        <v>39215</v>
      </c>
      <c r="B397" s="2004" t="s">
        <v>8855</v>
      </c>
      <c r="C397" s="2003" t="s">
        <v>5592</v>
      </c>
      <c r="D397" s="2005">
        <f t="shared" si="12"/>
        <v>3.23</v>
      </c>
      <c r="F397" s="2005">
        <v>3.23</v>
      </c>
      <c r="G397" s="2005">
        <v>3.23</v>
      </c>
      <c r="H397" s="2078" t="b">
        <f t="shared" si="13"/>
        <v>1</v>
      </c>
    </row>
    <row r="398" spans="1:8">
      <c r="A398" s="1993">
        <v>39216</v>
      </c>
      <c r="B398" s="1994" t="s">
        <v>8856</v>
      </c>
      <c r="C398" s="1993" t="s">
        <v>5592</v>
      </c>
      <c r="D398" s="2002">
        <f t="shared" si="12"/>
        <v>4.51</v>
      </c>
      <c r="F398" s="2002">
        <v>4.51</v>
      </c>
      <c r="G398" s="2002">
        <v>4.51</v>
      </c>
      <c r="H398" s="2078" t="b">
        <f t="shared" si="13"/>
        <v>1</v>
      </c>
    </row>
    <row r="399" spans="1:8">
      <c r="A399" s="2003">
        <v>379</v>
      </c>
      <c r="B399" s="2004" t="s">
        <v>8857</v>
      </c>
      <c r="C399" s="2003" t="s">
        <v>5592</v>
      </c>
      <c r="D399" s="2005">
        <f t="shared" si="12"/>
        <v>0.52</v>
      </c>
      <c r="F399" s="2005">
        <v>0.52</v>
      </c>
      <c r="G399" s="2005">
        <v>0.52</v>
      </c>
      <c r="H399" s="2078" t="b">
        <f t="shared" si="13"/>
        <v>1</v>
      </c>
    </row>
    <row r="400" spans="1:8">
      <c r="A400" s="1993">
        <v>11267</v>
      </c>
      <c r="B400" s="1994" t="s">
        <v>8858</v>
      </c>
      <c r="C400" s="1993" t="s">
        <v>5592</v>
      </c>
      <c r="D400" s="2002">
        <f t="shared" si="12"/>
        <v>5.26</v>
      </c>
      <c r="F400" s="2002">
        <v>5.26</v>
      </c>
      <c r="G400" s="2002">
        <v>5.26</v>
      </c>
      <c r="H400" s="2078" t="b">
        <f t="shared" si="13"/>
        <v>1</v>
      </c>
    </row>
    <row r="401" spans="1:8">
      <c r="A401" s="2003">
        <v>41901</v>
      </c>
      <c r="B401" s="2004" t="s">
        <v>8859</v>
      </c>
      <c r="C401" s="2003" t="s">
        <v>5596</v>
      </c>
      <c r="D401" s="2005">
        <f t="shared" si="12"/>
        <v>4.68</v>
      </c>
      <c r="F401" s="2005">
        <v>4.68</v>
      </c>
      <c r="G401" s="2005">
        <v>4.68</v>
      </c>
      <c r="H401" s="2078" t="b">
        <f t="shared" si="13"/>
        <v>1</v>
      </c>
    </row>
    <row r="402" spans="1:8">
      <c r="A402" s="1993">
        <v>510</v>
      </c>
      <c r="B402" s="1994" t="s">
        <v>8860</v>
      </c>
      <c r="C402" s="1993" t="s">
        <v>5596</v>
      </c>
      <c r="D402" s="2002">
        <f t="shared" si="12"/>
        <v>6.28</v>
      </c>
      <c r="F402" s="2002">
        <v>6.28</v>
      </c>
      <c r="G402" s="2002">
        <v>6.28</v>
      </c>
      <c r="H402" s="2078" t="b">
        <f t="shared" si="13"/>
        <v>1</v>
      </c>
    </row>
    <row r="403" spans="1:8">
      <c r="A403" s="2003">
        <v>516</v>
      </c>
      <c r="B403" s="2004" t="s">
        <v>8861</v>
      </c>
      <c r="C403" s="2003" t="s">
        <v>5596</v>
      </c>
      <c r="D403" s="2005">
        <f t="shared" si="12"/>
        <v>6.7</v>
      </c>
      <c r="F403" s="2005">
        <v>6.7</v>
      </c>
      <c r="G403" s="2005">
        <v>6.7</v>
      </c>
      <c r="H403" s="2078" t="b">
        <f t="shared" si="13"/>
        <v>1</v>
      </c>
    </row>
    <row r="404" spans="1:8">
      <c r="A404" s="1993">
        <v>509</v>
      </c>
      <c r="B404" s="1994" t="s">
        <v>8862</v>
      </c>
      <c r="C404" s="1993" t="s">
        <v>5596</v>
      </c>
      <c r="D404" s="2002">
        <f t="shared" si="12"/>
        <v>6.84</v>
      </c>
      <c r="F404" s="2002">
        <v>6.84</v>
      </c>
      <c r="G404" s="2002">
        <v>6.84</v>
      </c>
      <c r="H404" s="2078" t="b">
        <f t="shared" si="13"/>
        <v>1</v>
      </c>
    </row>
    <row r="405" spans="1:8">
      <c r="A405" s="2003">
        <v>40331</v>
      </c>
      <c r="B405" s="2004" t="s">
        <v>8863</v>
      </c>
      <c r="C405" s="2003" t="s">
        <v>5591</v>
      </c>
      <c r="D405" s="2005">
        <f t="shared" si="12"/>
        <v>12.74</v>
      </c>
      <c r="F405" s="2005">
        <v>11</v>
      </c>
      <c r="G405" s="2005">
        <v>12.74</v>
      </c>
      <c r="H405" s="2078" t="b">
        <f t="shared" si="13"/>
        <v>0</v>
      </c>
    </row>
    <row r="406" spans="1:8">
      <c r="A406" s="1993">
        <v>40930</v>
      </c>
      <c r="B406" s="1994" t="s">
        <v>8864</v>
      </c>
      <c r="C406" s="1993" t="s">
        <v>5600</v>
      </c>
      <c r="D406" s="2002">
        <f t="shared" si="12"/>
        <v>2250.2199999999998</v>
      </c>
      <c r="F406" s="2002">
        <v>1942.45</v>
      </c>
      <c r="G406" s="2002">
        <v>2250.2199999999998</v>
      </c>
      <c r="H406" s="2078" t="b">
        <f t="shared" si="13"/>
        <v>0</v>
      </c>
    </row>
    <row r="407" spans="1:8">
      <c r="A407" s="2003">
        <v>11761</v>
      </c>
      <c r="B407" s="2004" t="s">
        <v>8865</v>
      </c>
      <c r="C407" s="2003" t="s">
        <v>5592</v>
      </c>
      <c r="D407" s="2005">
        <f t="shared" si="12"/>
        <v>49.99</v>
      </c>
      <c r="F407" s="2005">
        <v>49.99</v>
      </c>
      <c r="G407" s="2005">
        <v>49.99</v>
      </c>
      <c r="H407" s="2078" t="b">
        <f t="shared" si="13"/>
        <v>1</v>
      </c>
    </row>
    <row r="408" spans="1:8">
      <c r="A408" s="1993">
        <v>377</v>
      </c>
      <c r="B408" s="1994" t="s">
        <v>8866</v>
      </c>
      <c r="C408" s="1993" t="s">
        <v>5592</v>
      </c>
      <c r="D408" s="2002">
        <f t="shared" si="12"/>
        <v>23.49</v>
      </c>
      <c r="F408" s="2002">
        <v>23.49</v>
      </c>
      <c r="G408" s="2002">
        <v>23.49</v>
      </c>
      <c r="H408" s="2078" t="b">
        <f t="shared" si="13"/>
        <v>1</v>
      </c>
    </row>
    <row r="409" spans="1:8">
      <c r="A409" s="2003">
        <v>7588</v>
      </c>
      <c r="B409" s="2004" t="s">
        <v>8867</v>
      </c>
      <c r="C409" s="2003" t="s">
        <v>5592</v>
      </c>
      <c r="D409" s="2005">
        <f t="shared" si="12"/>
        <v>33.57</v>
      </c>
      <c r="F409" s="2005">
        <v>33.57</v>
      </c>
      <c r="G409" s="2005">
        <v>33.57</v>
      </c>
      <c r="H409" s="2078" t="b">
        <f t="shared" si="13"/>
        <v>1</v>
      </c>
    </row>
    <row r="410" spans="1:8">
      <c r="A410" s="1993">
        <v>34392</v>
      </c>
      <c r="B410" s="1994" t="s">
        <v>8868</v>
      </c>
      <c r="C410" s="1993" t="s">
        <v>5591</v>
      </c>
      <c r="D410" s="2002">
        <f t="shared" si="12"/>
        <v>11.23</v>
      </c>
      <c r="F410" s="2002">
        <v>9.6999999999999993</v>
      </c>
      <c r="G410" s="2002">
        <v>11.23</v>
      </c>
      <c r="H410" s="2078" t="b">
        <f t="shared" si="13"/>
        <v>0</v>
      </c>
    </row>
    <row r="411" spans="1:8">
      <c r="A411" s="2003">
        <v>40908</v>
      </c>
      <c r="B411" s="2004" t="s">
        <v>8869</v>
      </c>
      <c r="C411" s="2003" t="s">
        <v>5600</v>
      </c>
      <c r="D411" s="2005">
        <f t="shared" si="12"/>
        <v>1985.26</v>
      </c>
      <c r="F411" s="2005">
        <v>1713.73</v>
      </c>
      <c r="G411" s="2005">
        <v>1985.26</v>
      </c>
      <c r="H411" s="2078" t="b">
        <f t="shared" si="13"/>
        <v>0</v>
      </c>
    </row>
    <row r="412" spans="1:8">
      <c r="A412" s="1993">
        <v>34551</v>
      </c>
      <c r="B412" s="1994" t="s">
        <v>8870</v>
      </c>
      <c r="C412" s="1993" t="s">
        <v>5591</v>
      </c>
      <c r="D412" s="2002">
        <f t="shared" si="12"/>
        <v>10.68</v>
      </c>
      <c r="F412" s="2002">
        <v>9.23</v>
      </c>
      <c r="G412" s="2002">
        <v>10.68</v>
      </c>
      <c r="H412" s="2078" t="b">
        <f t="shared" si="13"/>
        <v>0</v>
      </c>
    </row>
    <row r="413" spans="1:8">
      <c r="A413" s="2003">
        <v>41078</v>
      </c>
      <c r="B413" s="2004" t="s">
        <v>8871</v>
      </c>
      <c r="C413" s="2003" t="s">
        <v>5600</v>
      </c>
      <c r="D413" s="2005">
        <f t="shared" si="12"/>
        <v>1888.65</v>
      </c>
      <c r="F413" s="2005">
        <v>1630.32</v>
      </c>
      <c r="G413" s="2005">
        <v>1888.65</v>
      </c>
      <c r="H413" s="2078" t="b">
        <f t="shared" si="13"/>
        <v>0</v>
      </c>
    </row>
    <row r="414" spans="1:8">
      <c r="A414" s="1993">
        <v>246</v>
      </c>
      <c r="B414" s="1994" t="s">
        <v>8872</v>
      </c>
      <c r="C414" s="1993" t="s">
        <v>5591</v>
      </c>
      <c r="D414" s="2002">
        <f t="shared" si="12"/>
        <v>10.75</v>
      </c>
      <c r="F414" s="2002">
        <v>9.2799999999999994</v>
      </c>
      <c r="G414" s="2002">
        <v>10.75</v>
      </c>
      <c r="H414" s="2078" t="b">
        <f t="shared" si="13"/>
        <v>0</v>
      </c>
    </row>
    <row r="415" spans="1:8">
      <c r="A415" s="2003">
        <v>40927</v>
      </c>
      <c r="B415" s="2004" t="s">
        <v>8873</v>
      </c>
      <c r="C415" s="2003" t="s">
        <v>5600</v>
      </c>
      <c r="D415" s="2005">
        <f t="shared" si="12"/>
        <v>1899.78</v>
      </c>
      <c r="F415" s="2005">
        <v>1639.93</v>
      </c>
      <c r="G415" s="2005">
        <v>1899.78</v>
      </c>
      <c r="H415" s="2078" t="b">
        <f t="shared" si="13"/>
        <v>0</v>
      </c>
    </row>
    <row r="416" spans="1:8">
      <c r="A416" s="1993">
        <v>2350</v>
      </c>
      <c r="B416" s="1994" t="s">
        <v>8874</v>
      </c>
      <c r="C416" s="1993" t="s">
        <v>5591</v>
      </c>
      <c r="D416" s="2002">
        <f t="shared" si="12"/>
        <v>11.82</v>
      </c>
      <c r="F416" s="2002">
        <v>10.210000000000001</v>
      </c>
      <c r="G416" s="2002">
        <v>11.82</v>
      </c>
      <c r="H416" s="2078" t="b">
        <f t="shared" si="13"/>
        <v>0</v>
      </c>
    </row>
    <row r="417" spans="1:8">
      <c r="A417" s="2003">
        <v>40812</v>
      </c>
      <c r="B417" s="2004" t="s">
        <v>8875</v>
      </c>
      <c r="C417" s="2003" t="s">
        <v>5600</v>
      </c>
      <c r="D417" s="2005">
        <f t="shared" si="12"/>
        <v>2088.94</v>
      </c>
      <c r="F417" s="2005">
        <v>1803.22</v>
      </c>
      <c r="G417" s="2005">
        <v>2088.94</v>
      </c>
      <c r="H417" s="2078" t="b">
        <f t="shared" si="13"/>
        <v>0</v>
      </c>
    </row>
    <row r="418" spans="1:8">
      <c r="A418" s="1993">
        <v>245</v>
      </c>
      <c r="B418" s="1994" t="s">
        <v>8876</v>
      </c>
      <c r="C418" s="1993" t="s">
        <v>5591</v>
      </c>
      <c r="D418" s="2002">
        <f t="shared" si="12"/>
        <v>20.149999999999999</v>
      </c>
      <c r="F418" s="2002">
        <v>17.399999999999999</v>
      </c>
      <c r="G418" s="2002">
        <v>20.149999999999999</v>
      </c>
      <c r="H418" s="2078" t="b">
        <f t="shared" si="13"/>
        <v>0</v>
      </c>
    </row>
    <row r="419" spans="1:8">
      <c r="A419" s="2003">
        <v>41090</v>
      </c>
      <c r="B419" s="2004" t="s">
        <v>8877</v>
      </c>
      <c r="C419" s="2003" t="s">
        <v>5600</v>
      </c>
      <c r="D419" s="2005">
        <f t="shared" si="12"/>
        <v>3554.91</v>
      </c>
      <c r="F419" s="2005">
        <v>3068.68</v>
      </c>
      <c r="G419" s="2005">
        <v>3554.91</v>
      </c>
      <c r="H419" s="2078" t="b">
        <f t="shared" si="13"/>
        <v>0</v>
      </c>
    </row>
    <row r="420" spans="1:8">
      <c r="A420" s="1993">
        <v>251</v>
      </c>
      <c r="B420" s="1994" t="s">
        <v>8878</v>
      </c>
      <c r="C420" s="1993" t="s">
        <v>5591</v>
      </c>
      <c r="D420" s="2002">
        <f t="shared" si="12"/>
        <v>9.5</v>
      </c>
      <c r="F420" s="2002">
        <v>8.2100000000000009</v>
      </c>
      <c r="G420" s="2002">
        <v>9.5</v>
      </c>
      <c r="H420" s="2078" t="b">
        <f t="shared" si="13"/>
        <v>0</v>
      </c>
    </row>
    <row r="421" spans="1:8">
      <c r="A421" s="2003">
        <v>40975</v>
      </c>
      <c r="B421" s="2004" t="s">
        <v>8879</v>
      </c>
      <c r="C421" s="2003" t="s">
        <v>5600</v>
      </c>
      <c r="D421" s="2005">
        <f t="shared" si="12"/>
        <v>1679.77</v>
      </c>
      <c r="F421" s="2005">
        <v>1450.01</v>
      </c>
      <c r="G421" s="2005">
        <v>1679.77</v>
      </c>
      <c r="H421" s="2078" t="b">
        <f t="shared" si="13"/>
        <v>0</v>
      </c>
    </row>
    <row r="422" spans="1:8">
      <c r="A422" s="1993">
        <v>6127</v>
      </c>
      <c r="B422" s="1994" t="s">
        <v>8880</v>
      </c>
      <c r="C422" s="1993" t="s">
        <v>5591</v>
      </c>
      <c r="D422" s="2002">
        <f t="shared" si="12"/>
        <v>10.9</v>
      </c>
      <c r="F422" s="2002">
        <v>9.42</v>
      </c>
      <c r="G422" s="2002">
        <v>10.9</v>
      </c>
      <c r="H422" s="2078" t="b">
        <f t="shared" si="13"/>
        <v>0</v>
      </c>
    </row>
    <row r="423" spans="1:8">
      <c r="A423" s="2003">
        <v>41072</v>
      </c>
      <c r="B423" s="2004" t="s">
        <v>8881</v>
      </c>
      <c r="C423" s="2003" t="s">
        <v>5600</v>
      </c>
      <c r="D423" s="2005">
        <f t="shared" si="12"/>
        <v>1925.12</v>
      </c>
      <c r="F423" s="2005">
        <v>1661.81</v>
      </c>
      <c r="G423" s="2005">
        <v>1925.12</v>
      </c>
      <c r="H423" s="2078" t="b">
        <f t="shared" si="13"/>
        <v>0</v>
      </c>
    </row>
    <row r="424" spans="1:8">
      <c r="A424" s="1993">
        <v>6121</v>
      </c>
      <c r="B424" s="1994" t="s">
        <v>8882</v>
      </c>
      <c r="C424" s="1993" t="s">
        <v>5591</v>
      </c>
      <c r="D424" s="2002">
        <f t="shared" si="12"/>
        <v>11.75</v>
      </c>
      <c r="F424" s="2002">
        <v>10.15</v>
      </c>
      <c r="G424" s="2002">
        <v>11.75</v>
      </c>
      <c r="H424" s="2078" t="b">
        <f t="shared" si="13"/>
        <v>0</v>
      </c>
    </row>
    <row r="425" spans="1:8">
      <c r="A425" s="2003">
        <v>41071</v>
      </c>
      <c r="B425" s="2004" t="s">
        <v>8883</v>
      </c>
      <c r="C425" s="2003" t="s">
        <v>5600</v>
      </c>
      <c r="D425" s="2005">
        <f t="shared" si="12"/>
        <v>2075.39</v>
      </c>
      <c r="F425" s="2005">
        <v>1791.53</v>
      </c>
      <c r="G425" s="2005">
        <v>2075.39</v>
      </c>
      <c r="H425" s="2078" t="b">
        <f t="shared" si="13"/>
        <v>0</v>
      </c>
    </row>
    <row r="426" spans="1:8">
      <c r="A426" s="1993">
        <v>244</v>
      </c>
      <c r="B426" s="1994" t="s">
        <v>8884</v>
      </c>
      <c r="C426" s="1993" t="s">
        <v>5591</v>
      </c>
      <c r="D426" s="2002">
        <f t="shared" si="12"/>
        <v>5.98</v>
      </c>
      <c r="F426" s="2002">
        <v>5.17</v>
      </c>
      <c r="G426" s="2002">
        <v>5.98</v>
      </c>
      <c r="H426" s="2078" t="b">
        <f t="shared" si="13"/>
        <v>0</v>
      </c>
    </row>
    <row r="427" spans="1:8">
      <c r="A427" s="2003">
        <v>41093</v>
      </c>
      <c r="B427" s="2004" t="s">
        <v>8885</v>
      </c>
      <c r="C427" s="2003" t="s">
        <v>5600</v>
      </c>
      <c r="D427" s="2005">
        <f t="shared" si="12"/>
        <v>1109.47</v>
      </c>
      <c r="F427" s="2005">
        <v>957.72</v>
      </c>
      <c r="G427" s="2005">
        <v>1109.47</v>
      </c>
      <c r="H427" s="2078" t="b">
        <f t="shared" si="13"/>
        <v>0</v>
      </c>
    </row>
    <row r="428" spans="1:8">
      <c r="A428" s="1993">
        <v>532</v>
      </c>
      <c r="B428" s="1994" t="s">
        <v>8886</v>
      </c>
      <c r="C428" s="1993" t="s">
        <v>5591</v>
      </c>
      <c r="D428" s="2002">
        <f t="shared" si="12"/>
        <v>23.73</v>
      </c>
      <c r="F428" s="2002">
        <v>20.5</v>
      </c>
      <c r="G428" s="2002">
        <v>23.73</v>
      </c>
      <c r="H428" s="2078" t="b">
        <f t="shared" si="13"/>
        <v>0</v>
      </c>
    </row>
    <row r="429" spans="1:8">
      <c r="A429" s="2003">
        <v>40931</v>
      </c>
      <c r="B429" s="2004" t="s">
        <v>8887</v>
      </c>
      <c r="C429" s="2003" t="s">
        <v>5600</v>
      </c>
      <c r="D429" s="2005">
        <f t="shared" si="12"/>
        <v>4188.45</v>
      </c>
      <c r="F429" s="2005">
        <v>3615.57</v>
      </c>
      <c r="G429" s="2005">
        <v>4188.45</v>
      </c>
      <c r="H429" s="2078" t="b">
        <f t="shared" si="13"/>
        <v>0</v>
      </c>
    </row>
    <row r="430" spans="1:8">
      <c r="A430" s="1993">
        <v>36150</v>
      </c>
      <c r="B430" s="1994" t="s">
        <v>8888</v>
      </c>
      <c r="C430" s="1993" t="s">
        <v>5592</v>
      </c>
      <c r="D430" s="2002">
        <f t="shared" si="12"/>
        <v>36.97</v>
      </c>
      <c r="F430" s="2002">
        <v>36.97</v>
      </c>
      <c r="G430" s="2002">
        <v>36.97</v>
      </c>
      <c r="H430" s="2078" t="b">
        <f t="shared" si="13"/>
        <v>1</v>
      </c>
    </row>
    <row r="431" spans="1:8">
      <c r="A431" s="2003">
        <v>41069</v>
      </c>
      <c r="B431" s="2004" t="s">
        <v>8889</v>
      </c>
      <c r="C431" s="2003" t="s">
        <v>5600</v>
      </c>
      <c r="D431" s="2005">
        <f t="shared" si="12"/>
        <v>2590.89</v>
      </c>
      <c r="F431" s="2005">
        <v>2236.52</v>
      </c>
      <c r="G431" s="2005">
        <v>2590.89</v>
      </c>
      <c r="H431" s="2078" t="b">
        <f t="shared" si="13"/>
        <v>0</v>
      </c>
    </row>
    <row r="432" spans="1:8">
      <c r="A432" s="1993">
        <v>4760</v>
      </c>
      <c r="B432" s="1994" t="s">
        <v>8890</v>
      </c>
      <c r="C432" s="1993" t="s">
        <v>5591</v>
      </c>
      <c r="D432" s="2002">
        <f t="shared" si="12"/>
        <v>14.68</v>
      </c>
      <c r="F432" s="2002">
        <v>12.68</v>
      </c>
      <c r="G432" s="2002">
        <v>14.68</v>
      </c>
      <c r="H432" s="2078" t="b">
        <f t="shared" si="13"/>
        <v>0</v>
      </c>
    </row>
    <row r="433" spans="1:8">
      <c r="A433" s="2003">
        <v>10422</v>
      </c>
      <c r="B433" s="2004" t="s">
        <v>8891</v>
      </c>
      <c r="C433" s="2003" t="s">
        <v>5592</v>
      </c>
      <c r="D433" s="2005">
        <f t="shared" si="12"/>
        <v>279.95999999999998</v>
      </c>
      <c r="F433" s="2005">
        <v>279.95999999999998</v>
      </c>
      <c r="G433" s="2005">
        <v>279.95999999999998</v>
      </c>
      <c r="H433" s="2078" t="b">
        <f t="shared" si="13"/>
        <v>1</v>
      </c>
    </row>
    <row r="434" spans="1:8">
      <c r="A434" s="1993">
        <v>10420</v>
      </c>
      <c r="B434" s="1994" t="s">
        <v>8892</v>
      </c>
      <c r="C434" s="1993" t="s">
        <v>5592</v>
      </c>
      <c r="D434" s="2002">
        <f t="shared" si="12"/>
        <v>105</v>
      </c>
      <c r="F434" s="2002">
        <v>105</v>
      </c>
      <c r="G434" s="2002">
        <v>105</v>
      </c>
      <c r="H434" s="2078" t="b">
        <f t="shared" si="13"/>
        <v>1</v>
      </c>
    </row>
    <row r="435" spans="1:8">
      <c r="A435" s="2003">
        <v>10421</v>
      </c>
      <c r="B435" s="2004" t="s">
        <v>8893</v>
      </c>
      <c r="C435" s="2003" t="s">
        <v>5592</v>
      </c>
      <c r="D435" s="2005">
        <f t="shared" si="12"/>
        <v>140.52000000000001</v>
      </c>
      <c r="F435" s="2005">
        <v>140.52000000000001</v>
      </c>
      <c r="G435" s="2005">
        <v>140.52000000000001</v>
      </c>
      <c r="H435" s="2078" t="b">
        <f t="shared" si="13"/>
        <v>1</v>
      </c>
    </row>
    <row r="436" spans="1:8">
      <c r="A436" s="1993">
        <v>36520</v>
      </c>
      <c r="B436" s="1994" t="s">
        <v>8894</v>
      </c>
      <c r="C436" s="1993" t="s">
        <v>5592</v>
      </c>
      <c r="D436" s="2002">
        <f t="shared" si="12"/>
        <v>523.12</v>
      </c>
      <c r="F436" s="2002">
        <v>523.12</v>
      </c>
      <c r="G436" s="2002">
        <v>523.12</v>
      </c>
      <c r="H436" s="2078" t="b">
        <f t="shared" si="13"/>
        <v>1</v>
      </c>
    </row>
    <row r="437" spans="1:8" ht="30">
      <c r="A437" s="2003">
        <v>36519</v>
      </c>
      <c r="B437" s="2004" t="s">
        <v>8895</v>
      </c>
      <c r="C437" s="2003" t="s">
        <v>5592</v>
      </c>
      <c r="D437" s="2005">
        <f t="shared" si="12"/>
        <v>730.37</v>
      </c>
      <c r="F437" s="2005">
        <v>730.37</v>
      </c>
      <c r="G437" s="2005">
        <v>730.37</v>
      </c>
      <c r="H437" s="2078" t="b">
        <f t="shared" si="13"/>
        <v>1</v>
      </c>
    </row>
    <row r="438" spans="1:8">
      <c r="A438" s="1993">
        <v>11784</v>
      </c>
      <c r="B438" s="1994" t="s">
        <v>8896</v>
      </c>
      <c r="C438" s="1993" t="s">
        <v>5592</v>
      </c>
      <c r="D438" s="2002">
        <f t="shared" si="12"/>
        <v>392.89</v>
      </c>
      <c r="F438" s="2002">
        <v>392.89</v>
      </c>
      <c r="G438" s="2002">
        <v>392.89</v>
      </c>
      <c r="H438" s="2078" t="b">
        <f t="shared" si="13"/>
        <v>1</v>
      </c>
    </row>
    <row r="439" spans="1:8">
      <c r="A439" s="2003">
        <v>10</v>
      </c>
      <c r="B439" s="2004" t="s">
        <v>8897</v>
      </c>
      <c r="C439" s="2003" t="s">
        <v>5592</v>
      </c>
      <c r="D439" s="2005">
        <f t="shared" si="12"/>
        <v>10.01</v>
      </c>
      <c r="F439" s="2005">
        <v>10.01</v>
      </c>
      <c r="G439" s="2005">
        <v>10.01</v>
      </c>
      <c r="H439" s="2078" t="b">
        <f t="shared" si="13"/>
        <v>1</v>
      </c>
    </row>
    <row r="440" spans="1:8">
      <c r="A440" s="1993">
        <v>4815</v>
      </c>
      <c r="B440" s="1994" t="s">
        <v>8898</v>
      </c>
      <c r="C440" s="1993" t="s">
        <v>5592</v>
      </c>
      <c r="D440" s="2002">
        <f t="shared" si="12"/>
        <v>5.22</v>
      </c>
      <c r="F440" s="2002">
        <v>5.22</v>
      </c>
      <c r="G440" s="2002">
        <v>5.22</v>
      </c>
      <c r="H440" s="2078" t="b">
        <f t="shared" si="13"/>
        <v>1</v>
      </c>
    </row>
    <row r="441" spans="1:8">
      <c r="A441" s="2003">
        <v>541</v>
      </c>
      <c r="B441" s="2004" t="s">
        <v>8899</v>
      </c>
      <c r="C441" s="2003" t="s">
        <v>5592</v>
      </c>
      <c r="D441" s="2005">
        <f t="shared" si="12"/>
        <v>116.65</v>
      </c>
      <c r="F441" s="2005">
        <v>116.65</v>
      </c>
      <c r="G441" s="2005">
        <v>116.65</v>
      </c>
      <c r="H441" s="2078" t="b">
        <f t="shared" si="13"/>
        <v>1</v>
      </c>
    </row>
    <row r="442" spans="1:8">
      <c r="A442" s="1993">
        <v>542</v>
      </c>
      <c r="B442" s="1994" t="s">
        <v>8900</v>
      </c>
      <c r="C442" s="1993" t="s">
        <v>5592</v>
      </c>
      <c r="D442" s="2002">
        <f t="shared" si="12"/>
        <v>146.22</v>
      </c>
      <c r="F442" s="2002">
        <v>146.22</v>
      </c>
      <c r="G442" s="2002">
        <v>146.22</v>
      </c>
      <c r="H442" s="2078" t="b">
        <f t="shared" si="13"/>
        <v>1</v>
      </c>
    </row>
    <row r="443" spans="1:8">
      <c r="A443" s="2003">
        <v>540</v>
      </c>
      <c r="B443" s="2004" t="s">
        <v>8901</v>
      </c>
      <c r="C443" s="2003" t="s">
        <v>5592</v>
      </c>
      <c r="D443" s="2005">
        <f t="shared" si="12"/>
        <v>329.51</v>
      </c>
      <c r="F443" s="2005">
        <v>329.51</v>
      </c>
      <c r="G443" s="2005">
        <v>329.51</v>
      </c>
      <c r="H443" s="2078" t="b">
        <f t="shared" si="13"/>
        <v>1</v>
      </c>
    </row>
    <row r="444" spans="1:8" ht="30">
      <c r="A444" s="1993">
        <v>38364</v>
      </c>
      <c r="B444" s="1994" t="s">
        <v>8902</v>
      </c>
      <c r="C444" s="1993" t="s">
        <v>5592</v>
      </c>
      <c r="D444" s="2002">
        <f t="shared" si="12"/>
        <v>607.96</v>
      </c>
      <c r="F444" s="2002">
        <v>607.96</v>
      </c>
      <c r="G444" s="2002">
        <v>607.96</v>
      </c>
      <c r="H444" s="2078" t="b">
        <f t="shared" si="13"/>
        <v>1</v>
      </c>
    </row>
    <row r="445" spans="1:8">
      <c r="A445" s="2003">
        <v>11692</v>
      </c>
      <c r="B445" s="2004" t="s">
        <v>8903</v>
      </c>
      <c r="C445" s="2003" t="s">
        <v>5594</v>
      </c>
      <c r="D445" s="2005">
        <f t="shared" si="12"/>
        <v>348.82</v>
      </c>
      <c r="F445" s="2005">
        <v>348.82</v>
      </c>
      <c r="G445" s="2005">
        <v>348.82</v>
      </c>
      <c r="H445" s="2078" t="b">
        <f t="shared" si="13"/>
        <v>1</v>
      </c>
    </row>
    <row r="446" spans="1:8" ht="30">
      <c r="A446" s="1993">
        <v>1746</v>
      </c>
      <c r="B446" s="1994" t="s">
        <v>8904</v>
      </c>
      <c r="C446" s="1993" t="s">
        <v>5592</v>
      </c>
      <c r="D446" s="2002">
        <f t="shared" si="12"/>
        <v>160</v>
      </c>
      <c r="F446" s="2002">
        <v>160</v>
      </c>
      <c r="G446" s="2002">
        <v>160</v>
      </c>
      <c r="H446" s="2078" t="b">
        <f t="shared" si="13"/>
        <v>1</v>
      </c>
    </row>
    <row r="447" spans="1:8" ht="30">
      <c r="A447" s="2003">
        <v>1748</v>
      </c>
      <c r="B447" s="2004" t="s">
        <v>8905</v>
      </c>
      <c r="C447" s="2003" t="s">
        <v>5592</v>
      </c>
      <c r="D447" s="2005">
        <f t="shared" si="12"/>
        <v>212.76</v>
      </c>
      <c r="F447" s="2005">
        <v>212.76</v>
      </c>
      <c r="G447" s="2005">
        <v>212.76</v>
      </c>
      <c r="H447" s="2078" t="b">
        <f t="shared" si="13"/>
        <v>1</v>
      </c>
    </row>
    <row r="448" spans="1:8" ht="30">
      <c r="A448" s="1993">
        <v>1749</v>
      </c>
      <c r="B448" s="1994" t="s">
        <v>8906</v>
      </c>
      <c r="C448" s="1993" t="s">
        <v>5592</v>
      </c>
      <c r="D448" s="2002">
        <f t="shared" si="12"/>
        <v>308.25</v>
      </c>
      <c r="F448" s="2002">
        <v>308.25</v>
      </c>
      <c r="G448" s="2002">
        <v>308.25</v>
      </c>
      <c r="H448" s="2078" t="b">
        <f t="shared" si="13"/>
        <v>1</v>
      </c>
    </row>
    <row r="449" spans="1:8" ht="30">
      <c r="A449" s="2003">
        <v>37412</v>
      </c>
      <c r="B449" s="2004" t="s">
        <v>8907</v>
      </c>
      <c r="C449" s="2003" t="s">
        <v>5592</v>
      </c>
      <c r="D449" s="2005">
        <f t="shared" si="12"/>
        <v>156.4</v>
      </c>
      <c r="F449" s="2005">
        <v>156.4</v>
      </c>
      <c r="G449" s="2005">
        <v>156.4</v>
      </c>
      <c r="H449" s="2078" t="b">
        <f t="shared" si="13"/>
        <v>1</v>
      </c>
    </row>
    <row r="450" spans="1:8">
      <c r="A450" s="1993">
        <v>1745</v>
      </c>
      <c r="B450" s="1994" t="s">
        <v>8908</v>
      </c>
      <c r="C450" s="1993" t="s">
        <v>5592</v>
      </c>
      <c r="D450" s="2002">
        <f t="shared" si="12"/>
        <v>185.98</v>
      </c>
      <c r="F450" s="2002">
        <v>185.98</v>
      </c>
      <c r="G450" s="2002">
        <v>185.98</v>
      </c>
      <c r="H450" s="2078" t="b">
        <f t="shared" si="13"/>
        <v>1</v>
      </c>
    </row>
    <row r="451" spans="1:8">
      <c r="A451" s="2003">
        <v>1750</v>
      </c>
      <c r="B451" s="2004" t="s">
        <v>8909</v>
      </c>
      <c r="C451" s="2003" t="s">
        <v>5592</v>
      </c>
      <c r="D451" s="2005">
        <f t="shared" ref="D451:D514" si="14">IF($J$2=$F$1,F451,G451)</f>
        <v>434.6</v>
      </c>
      <c r="F451" s="2005">
        <v>434.6</v>
      </c>
      <c r="G451" s="2005">
        <v>434.6</v>
      </c>
      <c r="H451" s="2078" t="b">
        <f t="shared" ref="H451:H514" si="15">F451=G451</f>
        <v>1</v>
      </c>
    </row>
    <row r="452" spans="1:8">
      <c r="A452" s="1993">
        <v>11687</v>
      </c>
      <c r="B452" s="1994" t="s">
        <v>8910</v>
      </c>
      <c r="C452" s="1993" t="s">
        <v>5595</v>
      </c>
      <c r="D452" s="2002">
        <f t="shared" si="14"/>
        <v>692.46</v>
      </c>
      <c r="F452" s="2002">
        <v>692.46</v>
      </c>
      <c r="G452" s="2002">
        <v>692.46</v>
      </c>
      <c r="H452" s="2078" t="b">
        <f t="shared" si="15"/>
        <v>1</v>
      </c>
    </row>
    <row r="453" spans="1:8">
      <c r="A453" s="2003">
        <v>11689</v>
      </c>
      <c r="B453" s="2004" t="s">
        <v>8911</v>
      </c>
      <c r="C453" s="2003" t="s">
        <v>5595</v>
      </c>
      <c r="D453" s="2005">
        <f t="shared" si="14"/>
        <v>867.61</v>
      </c>
      <c r="F453" s="2005">
        <v>867.61</v>
      </c>
      <c r="G453" s="2005">
        <v>867.61</v>
      </c>
      <c r="H453" s="2078" t="b">
        <f t="shared" si="15"/>
        <v>1</v>
      </c>
    </row>
    <row r="454" spans="1:8">
      <c r="A454" s="1993">
        <v>11693</v>
      </c>
      <c r="B454" s="1994" t="s">
        <v>8912</v>
      </c>
      <c r="C454" s="1993" t="s">
        <v>5594</v>
      </c>
      <c r="D454" s="2002">
        <f t="shared" si="14"/>
        <v>129.34</v>
      </c>
      <c r="F454" s="2002">
        <v>129.34</v>
      </c>
      <c r="G454" s="2002">
        <v>129.34</v>
      </c>
      <c r="H454" s="2078" t="b">
        <f t="shared" si="15"/>
        <v>1</v>
      </c>
    </row>
    <row r="455" spans="1:8">
      <c r="A455" s="2003">
        <v>36215</v>
      </c>
      <c r="B455" s="2004" t="s">
        <v>8913</v>
      </c>
      <c r="C455" s="2003" t="s">
        <v>5592</v>
      </c>
      <c r="D455" s="2005">
        <f t="shared" si="14"/>
        <v>915.84</v>
      </c>
      <c r="F455" s="2005">
        <v>915.84</v>
      </c>
      <c r="G455" s="2005">
        <v>915.84</v>
      </c>
      <c r="H455" s="2078" t="b">
        <f t="shared" si="15"/>
        <v>1</v>
      </c>
    </row>
    <row r="456" spans="1:8">
      <c r="A456" s="1993">
        <v>38381</v>
      </c>
      <c r="B456" s="1994" t="s">
        <v>8914</v>
      </c>
      <c r="C456" s="1993" t="s">
        <v>5592</v>
      </c>
      <c r="D456" s="2002">
        <f t="shared" si="14"/>
        <v>7.5</v>
      </c>
      <c r="F456" s="2002">
        <v>7.5</v>
      </c>
      <c r="G456" s="2002">
        <v>7.5</v>
      </c>
      <c r="H456" s="2078" t="b">
        <f t="shared" si="15"/>
        <v>1</v>
      </c>
    </row>
    <row r="457" spans="1:8">
      <c r="A457" s="2003">
        <v>39621</v>
      </c>
      <c r="B457" s="2004" t="s">
        <v>8915</v>
      </c>
      <c r="C457" s="2003" t="s">
        <v>5601</v>
      </c>
      <c r="D457" s="2005">
        <f t="shared" si="14"/>
        <v>1221.31</v>
      </c>
      <c r="F457" s="2005">
        <v>1221.31</v>
      </c>
      <c r="G457" s="2005">
        <v>1221.31</v>
      </c>
      <c r="H457" s="2078" t="b">
        <f t="shared" si="15"/>
        <v>1</v>
      </c>
    </row>
    <row r="458" spans="1:8">
      <c r="A458" s="1993">
        <v>39624</v>
      </c>
      <c r="B458" s="1994" t="s">
        <v>8916</v>
      </c>
      <c r="C458" s="1993" t="s">
        <v>5601</v>
      </c>
      <c r="D458" s="2002">
        <f t="shared" si="14"/>
        <v>1235.8900000000001</v>
      </c>
      <c r="F458" s="2002">
        <v>1235.8900000000001</v>
      </c>
      <c r="G458" s="2002">
        <v>1235.8900000000001</v>
      </c>
      <c r="H458" s="2078" t="b">
        <f t="shared" si="15"/>
        <v>1</v>
      </c>
    </row>
    <row r="459" spans="1:8">
      <c r="A459" s="2003">
        <v>39615</v>
      </c>
      <c r="B459" s="2004" t="s">
        <v>8917</v>
      </c>
      <c r="C459" s="2003" t="s">
        <v>5592</v>
      </c>
      <c r="D459" s="2005">
        <f t="shared" si="14"/>
        <v>426.08</v>
      </c>
      <c r="F459" s="2005">
        <v>426.08</v>
      </c>
      <c r="G459" s="2005">
        <v>426.08</v>
      </c>
      <c r="H459" s="2078" t="b">
        <f t="shared" si="15"/>
        <v>1</v>
      </c>
    </row>
    <row r="460" spans="1:8">
      <c r="A460" s="1993">
        <v>39620</v>
      </c>
      <c r="B460" s="1994" t="s">
        <v>8918</v>
      </c>
      <c r="C460" s="1993" t="s">
        <v>5592</v>
      </c>
      <c r="D460" s="2002">
        <f t="shared" si="14"/>
        <v>651.36</v>
      </c>
      <c r="F460" s="2002">
        <v>651.36</v>
      </c>
      <c r="G460" s="2002">
        <v>651.36</v>
      </c>
      <c r="H460" s="2078" t="b">
        <f t="shared" si="15"/>
        <v>1</v>
      </c>
    </row>
    <row r="461" spans="1:8">
      <c r="A461" s="2003">
        <v>39623</v>
      </c>
      <c r="B461" s="2004" t="s">
        <v>8919</v>
      </c>
      <c r="C461" s="2003" t="s">
        <v>5592</v>
      </c>
      <c r="D461" s="2005">
        <f t="shared" si="14"/>
        <v>630.73</v>
      </c>
      <c r="F461" s="2005">
        <v>630.73</v>
      </c>
      <c r="G461" s="2005">
        <v>630.73</v>
      </c>
      <c r="H461" s="2078" t="b">
        <f t="shared" si="15"/>
        <v>1</v>
      </c>
    </row>
    <row r="462" spans="1:8">
      <c r="A462" s="1993">
        <v>36207</v>
      </c>
      <c r="B462" s="1994" t="s">
        <v>8920</v>
      </c>
      <c r="C462" s="1993" t="s">
        <v>5592</v>
      </c>
      <c r="D462" s="2002">
        <f t="shared" si="14"/>
        <v>405.66</v>
      </c>
      <c r="F462" s="2002">
        <v>405.66</v>
      </c>
      <c r="G462" s="2002">
        <v>405.66</v>
      </c>
      <c r="H462" s="2078" t="b">
        <f t="shared" si="15"/>
        <v>1</v>
      </c>
    </row>
    <row r="463" spans="1:8">
      <c r="A463" s="2003">
        <v>36209</v>
      </c>
      <c r="B463" s="2004" t="s">
        <v>8921</v>
      </c>
      <c r="C463" s="2003" t="s">
        <v>5592</v>
      </c>
      <c r="D463" s="2005">
        <f t="shared" si="14"/>
        <v>465.55</v>
      </c>
      <c r="F463" s="2005">
        <v>465.55</v>
      </c>
      <c r="G463" s="2005">
        <v>465.55</v>
      </c>
      <c r="H463" s="2078" t="b">
        <f t="shared" si="15"/>
        <v>1</v>
      </c>
    </row>
    <row r="464" spans="1:8">
      <c r="A464" s="1993">
        <v>36210</v>
      </c>
      <c r="B464" s="1994" t="s">
        <v>8922</v>
      </c>
      <c r="C464" s="1993" t="s">
        <v>5592</v>
      </c>
      <c r="D464" s="2002">
        <f t="shared" si="14"/>
        <v>503.71</v>
      </c>
      <c r="F464" s="2002">
        <v>503.71</v>
      </c>
      <c r="G464" s="2002">
        <v>503.71</v>
      </c>
      <c r="H464" s="2078" t="b">
        <f t="shared" si="15"/>
        <v>1</v>
      </c>
    </row>
    <row r="465" spans="1:8">
      <c r="A465" s="2003">
        <v>36204</v>
      </c>
      <c r="B465" s="2004" t="s">
        <v>8923</v>
      </c>
      <c r="C465" s="2003" t="s">
        <v>5592</v>
      </c>
      <c r="D465" s="2005">
        <f t="shared" si="14"/>
        <v>178.6</v>
      </c>
      <c r="F465" s="2005">
        <v>178.6</v>
      </c>
      <c r="G465" s="2005">
        <v>178.6</v>
      </c>
      <c r="H465" s="2078" t="b">
        <f t="shared" si="15"/>
        <v>1</v>
      </c>
    </row>
    <row r="466" spans="1:8">
      <c r="A466" s="1993">
        <v>36205</v>
      </c>
      <c r="B466" s="1994" t="s">
        <v>8924</v>
      </c>
      <c r="C466" s="1993" t="s">
        <v>5592</v>
      </c>
      <c r="D466" s="2002">
        <f t="shared" si="14"/>
        <v>198.35</v>
      </c>
      <c r="F466" s="2002">
        <v>198.35</v>
      </c>
      <c r="G466" s="2002">
        <v>198.35</v>
      </c>
      <c r="H466" s="2078" t="b">
        <f t="shared" si="15"/>
        <v>1</v>
      </c>
    </row>
    <row r="467" spans="1:8">
      <c r="A467" s="2003">
        <v>36081</v>
      </c>
      <c r="B467" s="2004" t="s">
        <v>8925</v>
      </c>
      <c r="C467" s="2003" t="s">
        <v>5592</v>
      </c>
      <c r="D467" s="2005">
        <f t="shared" si="14"/>
        <v>211.49</v>
      </c>
      <c r="F467" s="2005">
        <v>211.49</v>
      </c>
      <c r="G467" s="2005">
        <v>211.49</v>
      </c>
      <c r="H467" s="2078" t="b">
        <f t="shared" si="15"/>
        <v>1</v>
      </c>
    </row>
    <row r="468" spans="1:8">
      <c r="A468" s="1993">
        <v>36206</v>
      </c>
      <c r="B468" s="1994" t="s">
        <v>8926</v>
      </c>
      <c r="C468" s="1993" t="s">
        <v>5592</v>
      </c>
      <c r="D468" s="2002">
        <f t="shared" si="14"/>
        <v>221.57</v>
      </c>
      <c r="F468" s="2002">
        <v>221.57</v>
      </c>
      <c r="G468" s="2002">
        <v>221.57</v>
      </c>
      <c r="H468" s="2078" t="b">
        <f t="shared" si="15"/>
        <v>1</v>
      </c>
    </row>
    <row r="469" spans="1:8">
      <c r="A469" s="2003">
        <v>36218</v>
      </c>
      <c r="B469" s="2004" t="s">
        <v>8927</v>
      </c>
      <c r="C469" s="2003" t="s">
        <v>5592</v>
      </c>
      <c r="D469" s="2005">
        <f t="shared" si="14"/>
        <v>95.14</v>
      </c>
      <c r="F469" s="2005">
        <v>95.14</v>
      </c>
      <c r="G469" s="2005">
        <v>95.14</v>
      </c>
      <c r="H469" s="2078" t="b">
        <f t="shared" si="15"/>
        <v>1</v>
      </c>
    </row>
    <row r="470" spans="1:8">
      <c r="A470" s="1993">
        <v>36220</v>
      </c>
      <c r="B470" s="1994" t="s">
        <v>8928</v>
      </c>
      <c r="C470" s="1993" t="s">
        <v>5592</v>
      </c>
      <c r="D470" s="2002">
        <f t="shared" si="14"/>
        <v>109.09</v>
      </c>
      <c r="F470" s="2002">
        <v>109.09</v>
      </c>
      <c r="G470" s="2002">
        <v>109.09</v>
      </c>
      <c r="H470" s="2078" t="b">
        <f t="shared" si="15"/>
        <v>1</v>
      </c>
    </row>
    <row r="471" spans="1:8">
      <c r="A471" s="2003">
        <v>36080</v>
      </c>
      <c r="B471" s="2004" t="s">
        <v>8929</v>
      </c>
      <c r="C471" s="2003" t="s">
        <v>5592</v>
      </c>
      <c r="D471" s="2005">
        <f t="shared" si="14"/>
        <v>118</v>
      </c>
      <c r="F471" s="2005">
        <v>118</v>
      </c>
      <c r="G471" s="2005">
        <v>118</v>
      </c>
      <c r="H471" s="2078" t="b">
        <f t="shared" si="15"/>
        <v>1</v>
      </c>
    </row>
    <row r="472" spans="1:8">
      <c r="A472" s="1993">
        <v>36223</v>
      </c>
      <c r="B472" s="1994" t="s">
        <v>8930</v>
      </c>
      <c r="C472" s="1993" t="s">
        <v>5592</v>
      </c>
      <c r="D472" s="2002">
        <f t="shared" si="14"/>
        <v>123.56</v>
      </c>
      <c r="F472" s="2002">
        <v>123.56</v>
      </c>
      <c r="G472" s="2002">
        <v>123.56</v>
      </c>
      <c r="H472" s="2078" t="b">
        <f t="shared" si="15"/>
        <v>1</v>
      </c>
    </row>
    <row r="473" spans="1:8">
      <c r="A473" s="2003">
        <v>546</v>
      </c>
      <c r="B473" s="2004" t="s">
        <v>8931</v>
      </c>
      <c r="C473" s="2003" t="s">
        <v>5596</v>
      </c>
      <c r="D473" s="2005">
        <f t="shared" si="14"/>
        <v>6.08</v>
      </c>
      <c r="F473" s="2005">
        <v>6.08</v>
      </c>
      <c r="G473" s="2005">
        <v>6.08</v>
      </c>
      <c r="H473" s="2078" t="b">
        <f t="shared" si="15"/>
        <v>1</v>
      </c>
    </row>
    <row r="474" spans="1:8">
      <c r="A474" s="1993">
        <v>557</v>
      </c>
      <c r="B474" s="1994" t="s">
        <v>8932</v>
      </c>
      <c r="C474" s="1993" t="s">
        <v>5595</v>
      </c>
      <c r="D474" s="2002">
        <f t="shared" si="14"/>
        <v>23.33</v>
      </c>
      <c r="F474" s="2002">
        <v>23.33</v>
      </c>
      <c r="G474" s="2002">
        <v>23.33</v>
      </c>
      <c r="H474" s="2078" t="b">
        <f t="shared" si="15"/>
        <v>1</v>
      </c>
    </row>
    <row r="475" spans="1:8">
      <c r="A475" s="2003">
        <v>552</v>
      </c>
      <c r="B475" s="2004" t="s">
        <v>8933</v>
      </c>
      <c r="C475" s="2003" t="s">
        <v>5595</v>
      </c>
      <c r="D475" s="2005">
        <f t="shared" si="14"/>
        <v>11.49</v>
      </c>
      <c r="F475" s="2005">
        <v>11.49</v>
      </c>
      <c r="G475" s="2005">
        <v>11.49</v>
      </c>
      <c r="H475" s="2078" t="b">
        <f t="shared" si="15"/>
        <v>1</v>
      </c>
    </row>
    <row r="476" spans="1:8">
      <c r="A476" s="1993">
        <v>555</v>
      </c>
      <c r="B476" s="1994" t="s">
        <v>8934</v>
      </c>
      <c r="C476" s="1993" t="s">
        <v>5595</v>
      </c>
      <c r="D476" s="2002">
        <f t="shared" si="14"/>
        <v>7.04</v>
      </c>
      <c r="F476" s="2002">
        <v>7.04</v>
      </c>
      <c r="G476" s="2002">
        <v>7.04</v>
      </c>
      <c r="H476" s="2078" t="b">
        <f t="shared" si="15"/>
        <v>1</v>
      </c>
    </row>
    <row r="477" spans="1:8">
      <c r="A477" s="2003">
        <v>565</v>
      </c>
      <c r="B477" s="2004" t="s">
        <v>8935</v>
      </c>
      <c r="C477" s="2003" t="s">
        <v>5595</v>
      </c>
      <c r="D477" s="2005">
        <f t="shared" si="14"/>
        <v>10.76</v>
      </c>
      <c r="F477" s="2005">
        <v>10.76</v>
      </c>
      <c r="G477" s="2005">
        <v>10.76</v>
      </c>
      <c r="H477" s="2078" t="b">
        <f t="shared" si="15"/>
        <v>1</v>
      </c>
    </row>
    <row r="478" spans="1:8">
      <c r="A478" s="1993">
        <v>549</v>
      </c>
      <c r="B478" s="1994" t="s">
        <v>8936</v>
      </c>
      <c r="C478" s="1993" t="s">
        <v>5595</v>
      </c>
      <c r="D478" s="2002">
        <f t="shared" si="14"/>
        <v>30.76</v>
      </c>
      <c r="F478" s="2002">
        <v>30.76</v>
      </c>
      <c r="G478" s="2002">
        <v>30.76</v>
      </c>
      <c r="H478" s="2078" t="b">
        <f t="shared" si="15"/>
        <v>1</v>
      </c>
    </row>
    <row r="479" spans="1:8">
      <c r="A479" s="2003">
        <v>559</v>
      </c>
      <c r="B479" s="2004" t="s">
        <v>8937</v>
      </c>
      <c r="C479" s="2003" t="s">
        <v>5595</v>
      </c>
      <c r="D479" s="2005">
        <f t="shared" si="14"/>
        <v>15.38</v>
      </c>
      <c r="F479" s="2005">
        <v>15.38</v>
      </c>
      <c r="G479" s="2005">
        <v>15.38</v>
      </c>
      <c r="H479" s="2078" t="b">
        <f t="shared" si="15"/>
        <v>1</v>
      </c>
    </row>
    <row r="480" spans="1:8">
      <c r="A480" s="1993">
        <v>551</v>
      </c>
      <c r="B480" s="1994" t="s">
        <v>8938</v>
      </c>
      <c r="C480" s="1993" t="s">
        <v>5595</v>
      </c>
      <c r="D480" s="2002">
        <f t="shared" si="14"/>
        <v>60.1</v>
      </c>
      <c r="F480" s="2002">
        <v>60.1</v>
      </c>
      <c r="G480" s="2002">
        <v>60.1</v>
      </c>
      <c r="H480" s="2078" t="b">
        <f t="shared" si="15"/>
        <v>1</v>
      </c>
    </row>
    <row r="481" spans="1:8">
      <c r="A481" s="2003">
        <v>547</v>
      </c>
      <c r="B481" s="2004" t="s">
        <v>8939</v>
      </c>
      <c r="C481" s="2003" t="s">
        <v>5595</v>
      </c>
      <c r="D481" s="2005">
        <f t="shared" si="14"/>
        <v>23.04</v>
      </c>
      <c r="F481" s="2005">
        <v>23.04</v>
      </c>
      <c r="G481" s="2005">
        <v>23.04</v>
      </c>
      <c r="H481" s="2078" t="b">
        <f t="shared" si="15"/>
        <v>1</v>
      </c>
    </row>
    <row r="482" spans="1:8">
      <c r="A482" s="1993">
        <v>560</v>
      </c>
      <c r="B482" s="1994" t="s">
        <v>8940</v>
      </c>
      <c r="C482" s="1993" t="s">
        <v>5595</v>
      </c>
      <c r="D482" s="2002">
        <f t="shared" si="14"/>
        <v>19.47</v>
      </c>
      <c r="F482" s="2002">
        <v>19.47</v>
      </c>
      <c r="G482" s="2002">
        <v>19.47</v>
      </c>
      <c r="H482" s="2078" t="b">
        <f t="shared" si="15"/>
        <v>1</v>
      </c>
    </row>
    <row r="483" spans="1:8">
      <c r="A483" s="2003">
        <v>566</v>
      </c>
      <c r="B483" s="2004" t="s">
        <v>8941</v>
      </c>
      <c r="C483" s="2003" t="s">
        <v>5595</v>
      </c>
      <c r="D483" s="2005">
        <f t="shared" si="14"/>
        <v>3.12</v>
      </c>
      <c r="F483" s="2005">
        <v>3.12</v>
      </c>
      <c r="G483" s="2005">
        <v>3.12</v>
      </c>
      <c r="H483" s="2078" t="b">
        <f t="shared" si="15"/>
        <v>1</v>
      </c>
    </row>
    <row r="484" spans="1:8">
      <c r="A484" s="1993">
        <v>563</v>
      </c>
      <c r="B484" s="1994" t="s">
        <v>8942</v>
      </c>
      <c r="C484" s="1993" t="s">
        <v>5595</v>
      </c>
      <c r="D484" s="2002">
        <f t="shared" si="14"/>
        <v>17.48</v>
      </c>
      <c r="F484" s="2002">
        <v>17.48</v>
      </c>
      <c r="G484" s="2002">
        <v>17.48</v>
      </c>
      <c r="H484" s="2078" t="b">
        <f t="shared" si="15"/>
        <v>1</v>
      </c>
    </row>
    <row r="485" spans="1:8">
      <c r="A485" s="2003">
        <v>38127</v>
      </c>
      <c r="B485" s="2004" t="s">
        <v>8943</v>
      </c>
      <c r="C485" s="2003" t="s">
        <v>5592</v>
      </c>
      <c r="D485" s="2005">
        <f t="shared" si="14"/>
        <v>387.58</v>
      </c>
      <c r="F485" s="2005">
        <v>387.58</v>
      </c>
      <c r="G485" s="2005">
        <v>387.58</v>
      </c>
      <c r="H485" s="2078" t="b">
        <f t="shared" si="15"/>
        <v>1</v>
      </c>
    </row>
    <row r="486" spans="1:8">
      <c r="A486" s="1993">
        <v>38060</v>
      </c>
      <c r="B486" s="1994" t="s">
        <v>8944</v>
      </c>
      <c r="C486" s="1993" t="s">
        <v>5592</v>
      </c>
      <c r="D486" s="2002">
        <f t="shared" si="14"/>
        <v>53.52</v>
      </c>
      <c r="F486" s="2002">
        <v>53.52</v>
      </c>
      <c r="G486" s="2002">
        <v>53.52</v>
      </c>
      <c r="H486" s="2078" t="b">
        <f t="shared" si="15"/>
        <v>1</v>
      </c>
    </row>
    <row r="487" spans="1:8">
      <c r="A487" s="2003">
        <v>10956</v>
      </c>
      <c r="B487" s="2004" t="s">
        <v>8945</v>
      </c>
      <c r="C487" s="2003" t="s">
        <v>5592</v>
      </c>
      <c r="D487" s="2005">
        <f t="shared" si="14"/>
        <v>55.6</v>
      </c>
      <c r="F487" s="2005">
        <v>55.6</v>
      </c>
      <c r="G487" s="2005">
        <v>55.6</v>
      </c>
      <c r="H487" s="2078" t="b">
        <f t="shared" si="15"/>
        <v>1</v>
      </c>
    </row>
    <row r="488" spans="1:8">
      <c r="A488" s="1993">
        <v>39380</v>
      </c>
      <c r="B488" s="1994" t="s">
        <v>8946</v>
      </c>
      <c r="C488" s="1993" t="s">
        <v>5592</v>
      </c>
      <c r="D488" s="2002">
        <f t="shared" si="14"/>
        <v>8.83</v>
      </c>
      <c r="F488" s="2002">
        <v>8.83</v>
      </c>
      <c r="G488" s="2002">
        <v>8.83</v>
      </c>
      <c r="H488" s="2078" t="b">
        <f t="shared" si="15"/>
        <v>1</v>
      </c>
    </row>
    <row r="489" spans="1:8">
      <c r="A489" s="2003">
        <v>13374</v>
      </c>
      <c r="B489" s="2004" t="s">
        <v>8947</v>
      </c>
      <c r="C489" s="2003" t="s">
        <v>5592</v>
      </c>
      <c r="D489" s="2005">
        <f t="shared" si="14"/>
        <v>85.81</v>
      </c>
      <c r="F489" s="2005">
        <v>85.81</v>
      </c>
      <c r="G489" s="2005">
        <v>85.81</v>
      </c>
      <c r="H489" s="2078" t="b">
        <f t="shared" si="15"/>
        <v>1</v>
      </c>
    </row>
    <row r="490" spans="1:8">
      <c r="A490" s="1993">
        <v>37597</v>
      </c>
      <c r="B490" s="1994" t="s">
        <v>8948</v>
      </c>
      <c r="C490" s="1993" t="s">
        <v>5592</v>
      </c>
      <c r="D490" s="2002">
        <f t="shared" si="14"/>
        <v>299062.5</v>
      </c>
      <c r="F490" s="2002">
        <v>299062.5</v>
      </c>
      <c r="G490" s="2002">
        <v>299062.5</v>
      </c>
      <c r="H490" s="2078" t="b">
        <f t="shared" si="15"/>
        <v>1</v>
      </c>
    </row>
    <row r="491" spans="1:8" ht="30">
      <c r="A491" s="2003">
        <v>183</v>
      </c>
      <c r="B491" s="2004" t="s">
        <v>8949</v>
      </c>
      <c r="C491" s="2003" t="s">
        <v>5603</v>
      </c>
      <c r="D491" s="2005">
        <f t="shared" si="14"/>
        <v>89.08</v>
      </c>
      <c r="F491" s="2005">
        <v>89.08</v>
      </c>
      <c r="G491" s="2005">
        <v>89.08</v>
      </c>
      <c r="H491" s="2078" t="b">
        <f t="shared" si="15"/>
        <v>1</v>
      </c>
    </row>
    <row r="492" spans="1:8" ht="30">
      <c r="A492" s="1993">
        <v>184</v>
      </c>
      <c r="B492" s="1994" t="s">
        <v>8950</v>
      </c>
      <c r="C492" s="1993" t="s">
        <v>5603</v>
      </c>
      <c r="D492" s="2002">
        <f t="shared" si="14"/>
        <v>58.87</v>
      </c>
      <c r="F492" s="2002">
        <v>58.87</v>
      </c>
      <c r="G492" s="2002">
        <v>58.87</v>
      </c>
      <c r="H492" s="2078" t="b">
        <f t="shared" si="15"/>
        <v>1</v>
      </c>
    </row>
    <row r="493" spans="1:8" ht="30">
      <c r="A493" s="2003">
        <v>195</v>
      </c>
      <c r="B493" s="2004" t="s">
        <v>8951</v>
      </c>
      <c r="C493" s="2003" t="s">
        <v>5603</v>
      </c>
      <c r="D493" s="2005">
        <f t="shared" si="14"/>
        <v>72.36</v>
      </c>
      <c r="F493" s="2005">
        <v>72.36</v>
      </c>
      <c r="G493" s="2005">
        <v>72.36</v>
      </c>
      <c r="H493" s="2078" t="b">
        <f t="shared" si="15"/>
        <v>1</v>
      </c>
    </row>
    <row r="494" spans="1:8" ht="30">
      <c r="A494" s="1993">
        <v>194</v>
      </c>
      <c r="B494" s="1994" t="s">
        <v>8952</v>
      </c>
      <c r="C494" s="1993" t="s">
        <v>5603</v>
      </c>
      <c r="D494" s="2002">
        <f t="shared" si="14"/>
        <v>39.33</v>
      </c>
      <c r="F494" s="2002">
        <v>39.33</v>
      </c>
      <c r="G494" s="2002">
        <v>39.33</v>
      </c>
      <c r="H494" s="2078" t="b">
        <f t="shared" si="15"/>
        <v>1</v>
      </c>
    </row>
    <row r="495" spans="1:8" ht="30">
      <c r="A495" s="2003">
        <v>20001</v>
      </c>
      <c r="B495" s="2004" t="s">
        <v>8953</v>
      </c>
      <c r="C495" s="2003" t="s">
        <v>5603</v>
      </c>
      <c r="D495" s="2005">
        <f t="shared" si="14"/>
        <v>72.11</v>
      </c>
      <c r="F495" s="2005">
        <v>72.11</v>
      </c>
      <c r="G495" s="2005">
        <v>72.11</v>
      </c>
      <c r="H495" s="2078" t="b">
        <f t="shared" si="15"/>
        <v>1</v>
      </c>
    </row>
    <row r="496" spans="1:8" ht="30">
      <c r="A496" s="1993">
        <v>181</v>
      </c>
      <c r="B496" s="1994" t="s">
        <v>8954</v>
      </c>
      <c r="C496" s="1993" t="s">
        <v>5603</v>
      </c>
      <c r="D496" s="2002">
        <f t="shared" si="14"/>
        <v>97.56</v>
      </c>
      <c r="F496" s="2002">
        <v>97.56</v>
      </c>
      <c r="G496" s="2002">
        <v>97.56</v>
      </c>
      <c r="H496" s="2078" t="b">
        <f t="shared" si="15"/>
        <v>1</v>
      </c>
    </row>
    <row r="497" spans="1:8" ht="30">
      <c r="A497" s="2003">
        <v>39837</v>
      </c>
      <c r="B497" s="2004" t="s">
        <v>8955</v>
      </c>
      <c r="C497" s="2003" t="s">
        <v>5603</v>
      </c>
      <c r="D497" s="2005">
        <f t="shared" si="14"/>
        <v>197.47</v>
      </c>
      <c r="F497" s="2005">
        <v>197.47</v>
      </c>
      <c r="G497" s="2005">
        <v>197.47</v>
      </c>
      <c r="H497" s="2078" t="b">
        <f t="shared" si="15"/>
        <v>1</v>
      </c>
    </row>
    <row r="498" spans="1:8" ht="30">
      <c r="A498" s="1993">
        <v>10535</v>
      </c>
      <c r="B498" s="1994" t="s">
        <v>8956</v>
      </c>
      <c r="C498" s="1993" t="s">
        <v>5592</v>
      </c>
      <c r="D498" s="2002">
        <f t="shared" si="14"/>
        <v>3289.03</v>
      </c>
      <c r="F498" s="2002">
        <v>3289.03</v>
      </c>
      <c r="G498" s="2002">
        <v>3289.03</v>
      </c>
      <c r="H498" s="2078" t="b">
        <f t="shared" si="15"/>
        <v>1</v>
      </c>
    </row>
    <row r="499" spans="1:8">
      <c r="A499" s="2003">
        <v>10537</v>
      </c>
      <c r="B499" s="2004" t="s">
        <v>8957</v>
      </c>
      <c r="C499" s="2003" t="s">
        <v>5592</v>
      </c>
      <c r="D499" s="2005">
        <f t="shared" si="14"/>
        <v>4485.34</v>
      </c>
      <c r="F499" s="2005">
        <v>4485.34</v>
      </c>
      <c r="G499" s="2005">
        <v>4485.34</v>
      </c>
      <c r="H499" s="2078" t="b">
        <f t="shared" si="15"/>
        <v>1</v>
      </c>
    </row>
    <row r="500" spans="1:8">
      <c r="A500" s="1993">
        <v>13891</v>
      </c>
      <c r="B500" s="1994" t="s">
        <v>8958</v>
      </c>
      <c r="C500" s="1993" t="s">
        <v>5592</v>
      </c>
      <c r="D500" s="2002">
        <f t="shared" si="14"/>
        <v>4114.07</v>
      </c>
      <c r="F500" s="2002">
        <v>4114.07</v>
      </c>
      <c r="G500" s="2002">
        <v>4114.07</v>
      </c>
      <c r="H500" s="2078" t="b">
        <f t="shared" si="15"/>
        <v>1</v>
      </c>
    </row>
    <row r="501" spans="1:8">
      <c r="A501" s="2003">
        <v>25975</v>
      </c>
      <c r="B501" s="2004" t="s">
        <v>8959</v>
      </c>
      <c r="C501" s="2003" t="s">
        <v>5592</v>
      </c>
      <c r="D501" s="2005">
        <f t="shared" si="14"/>
        <v>17894.55</v>
      </c>
      <c r="F501" s="2005">
        <v>17894.55</v>
      </c>
      <c r="G501" s="2005">
        <v>17894.55</v>
      </c>
      <c r="H501" s="2078" t="b">
        <f t="shared" si="15"/>
        <v>1</v>
      </c>
    </row>
    <row r="502" spans="1:8" ht="30">
      <c r="A502" s="1993">
        <v>36396</v>
      </c>
      <c r="B502" s="1994" t="s">
        <v>8960</v>
      </c>
      <c r="C502" s="1993" t="s">
        <v>5592</v>
      </c>
      <c r="D502" s="2002">
        <f t="shared" si="14"/>
        <v>3762.87</v>
      </c>
      <c r="F502" s="2002">
        <v>3762.87</v>
      </c>
      <c r="G502" s="2002">
        <v>3762.87</v>
      </c>
      <c r="H502" s="2078" t="b">
        <f t="shared" si="15"/>
        <v>1</v>
      </c>
    </row>
    <row r="503" spans="1:8" ht="30">
      <c r="A503" s="2003">
        <v>36397</v>
      </c>
      <c r="B503" s="2004" t="s">
        <v>8961</v>
      </c>
      <c r="C503" s="2003" t="s">
        <v>5592</v>
      </c>
      <c r="D503" s="2005">
        <f t="shared" si="14"/>
        <v>13379.1</v>
      </c>
      <c r="F503" s="2005">
        <v>13379.1</v>
      </c>
      <c r="G503" s="2005">
        <v>13379.1</v>
      </c>
      <c r="H503" s="2078" t="b">
        <f t="shared" si="15"/>
        <v>1</v>
      </c>
    </row>
    <row r="504" spans="1:8">
      <c r="A504" s="1993">
        <v>36398</v>
      </c>
      <c r="B504" s="1994" t="s">
        <v>8962</v>
      </c>
      <c r="C504" s="1993" t="s">
        <v>5592</v>
      </c>
      <c r="D504" s="2002">
        <f t="shared" si="14"/>
        <v>16261.18</v>
      </c>
      <c r="F504" s="2002">
        <v>16261.18</v>
      </c>
      <c r="G504" s="2002">
        <v>16261.18</v>
      </c>
      <c r="H504" s="2078" t="b">
        <f t="shared" si="15"/>
        <v>1</v>
      </c>
    </row>
    <row r="505" spans="1:8">
      <c r="A505" s="2003">
        <v>647</v>
      </c>
      <c r="B505" s="2004" t="s">
        <v>8963</v>
      </c>
      <c r="C505" s="2003" t="s">
        <v>5591</v>
      </c>
      <c r="D505" s="2005">
        <f t="shared" si="14"/>
        <v>10.44</v>
      </c>
      <c r="F505" s="2005">
        <v>9.02</v>
      </c>
      <c r="G505" s="2005">
        <v>10.44</v>
      </c>
      <c r="H505" s="2078" t="b">
        <f t="shared" si="15"/>
        <v>0</v>
      </c>
    </row>
    <row r="506" spans="1:8">
      <c r="A506" s="1993">
        <v>40920</v>
      </c>
      <c r="B506" s="1994" t="s">
        <v>8964</v>
      </c>
      <c r="C506" s="1993" t="s">
        <v>5600</v>
      </c>
      <c r="D506" s="2002">
        <f t="shared" si="14"/>
        <v>1842.96</v>
      </c>
      <c r="F506" s="2002">
        <v>1590.89</v>
      </c>
      <c r="G506" s="2002">
        <v>1842.96</v>
      </c>
      <c r="H506" s="2078" t="b">
        <f t="shared" si="15"/>
        <v>0</v>
      </c>
    </row>
    <row r="507" spans="1:8">
      <c r="A507" s="2003">
        <v>7266</v>
      </c>
      <c r="B507" s="2004" t="s">
        <v>8965</v>
      </c>
      <c r="C507" s="2003" t="s">
        <v>5604</v>
      </c>
      <c r="D507" s="2005">
        <f t="shared" si="14"/>
        <v>550</v>
      </c>
      <c r="F507" s="2005">
        <v>550</v>
      </c>
      <c r="G507" s="2005">
        <v>550</v>
      </c>
      <c r="H507" s="2078" t="b">
        <f t="shared" si="15"/>
        <v>1</v>
      </c>
    </row>
    <row r="508" spans="1:8">
      <c r="A508" s="1993">
        <v>7270</v>
      </c>
      <c r="B508" s="1994" t="s">
        <v>8966</v>
      </c>
      <c r="C508" s="1993" t="s">
        <v>5592</v>
      </c>
      <c r="D508" s="2002">
        <f t="shared" si="14"/>
        <v>0.52</v>
      </c>
      <c r="F508" s="2002">
        <v>0.52</v>
      </c>
      <c r="G508" s="2002">
        <v>0.52</v>
      </c>
      <c r="H508" s="2078" t="b">
        <f t="shared" si="15"/>
        <v>1</v>
      </c>
    </row>
    <row r="509" spans="1:8">
      <c r="A509" s="2003">
        <v>7269</v>
      </c>
      <c r="B509" s="2004" t="s">
        <v>8967</v>
      </c>
      <c r="C509" s="2003" t="s">
        <v>5592</v>
      </c>
      <c r="D509" s="2005">
        <f t="shared" si="14"/>
        <v>0.37</v>
      </c>
      <c r="F509" s="2005">
        <v>0.37</v>
      </c>
      <c r="G509" s="2005">
        <v>0.37</v>
      </c>
      <c r="H509" s="2078" t="b">
        <f t="shared" si="15"/>
        <v>1</v>
      </c>
    </row>
    <row r="510" spans="1:8">
      <c r="A510" s="1993">
        <v>7271</v>
      </c>
      <c r="B510" s="1994" t="s">
        <v>8968</v>
      </c>
      <c r="C510" s="1993" t="s">
        <v>5592</v>
      </c>
      <c r="D510" s="2002">
        <f t="shared" si="14"/>
        <v>0.55000000000000004</v>
      </c>
      <c r="F510" s="2002">
        <v>0.55000000000000004</v>
      </c>
      <c r="G510" s="2002">
        <v>0.55000000000000004</v>
      </c>
      <c r="H510" s="2078" t="b">
        <f t="shared" si="15"/>
        <v>1</v>
      </c>
    </row>
    <row r="511" spans="1:8">
      <c r="A511" s="2003">
        <v>7268</v>
      </c>
      <c r="B511" s="2004" t="s">
        <v>8969</v>
      </c>
      <c r="C511" s="2003" t="s">
        <v>5592</v>
      </c>
      <c r="D511" s="2005">
        <f t="shared" si="14"/>
        <v>0.78</v>
      </c>
      <c r="F511" s="2005">
        <v>0.78</v>
      </c>
      <c r="G511" s="2005">
        <v>0.78</v>
      </c>
      <c r="H511" s="2078" t="b">
        <f t="shared" si="15"/>
        <v>1</v>
      </c>
    </row>
    <row r="512" spans="1:8">
      <c r="A512" s="1993">
        <v>7267</v>
      </c>
      <c r="B512" s="1994" t="s">
        <v>8970</v>
      </c>
      <c r="C512" s="1993" t="s">
        <v>5592</v>
      </c>
      <c r="D512" s="2002">
        <f t="shared" si="14"/>
        <v>0.38</v>
      </c>
      <c r="F512" s="2002">
        <v>0.38</v>
      </c>
      <c r="G512" s="2002">
        <v>0.38</v>
      </c>
      <c r="H512" s="2078" t="b">
        <f t="shared" si="15"/>
        <v>1</v>
      </c>
    </row>
    <row r="513" spans="1:8">
      <c r="A513" s="2003">
        <v>38783</v>
      </c>
      <c r="B513" s="2004" t="s">
        <v>8971</v>
      </c>
      <c r="C513" s="2003" t="s">
        <v>5592</v>
      </c>
      <c r="D513" s="2005">
        <f t="shared" si="14"/>
        <v>0.68</v>
      </c>
      <c r="F513" s="2005">
        <v>0.68</v>
      </c>
      <c r="G513" s="2005">
        <v>0.68</v>
      </c>
      <c r="H513" s="2078" t="b">
        <f t="shared" si="15"/>
        <v>1</v>
      </c>
    </row>
    <row r="514" spans="1:8">
      <c r="A514" s="1993">
        <v>37593</v>
      </c>
      <c r="B514" s="1994" t="s">
        <v>8972</v>
      </c>
      <c r="C514" s="1993" t="s">
        <v>5592</v>
      </c>
      <c r="D514" s="2002">
        <f t="shared" si="14"/>
        <v>1.79</v>
      </c>
      <c r="F514" s="2002">
        <v>1.79</v>
      </c>
      <c r="G514" s="2002">
        <v>1.79</v>
      </c>
      <c r="H514" s="2078" t="b">
        <f t="shared" si="15"/>
        <v>1</v>
      </c>
    </row>
    <row r="515" spans="1:8">
      <c r="A515" s="2003">
        <v>37594</v>
      </c>
      <c r="B515" s="2004" t="s">
        <v>8973</v>
      </c>
      <c r="C515" s="2003" t="s">
        <v>5592</v>
      </c>
      <c r="D515" s="2005">
        <f t="shared" ref="D515:D578" si="16">IF($J$2=$F$1,F515,G515)</f>
        <v>2.2000000000000002</v>
      </c>
      <c r="F515" s="2005">
        <v>2.2000000000000002</v>
      </c>
      <c r="G515" s="2005">
        <v>2.2000000000000002</v>
      </c>
      <c r="H515" s="2078" t="b">
        <f t="shared" ref="H515:H578" si="17">F515=G515</f>
        <v>1</v>
      </c>
    </row>
    <row r="516" spans="1:8">
      <c r="A516" s="1993">
        <v>37592</v>
      </c>
      <c r="B516" s="1994" t="s">
        <v>8974</v>
      </c>
      <c r="C516" s="1993" t="s">
        <v>5592</v>
      </c>
      <c r="D516" s="2002">
        <f t="shared" si="16"/>
        <v>1.34</v>
      </c>
      <c r="F516" s="2002">
        <v>1.34</v>
      </c>
      <c r="G516" s="2002">
        <v>1.34</v>
      </c>
      <c r="H516" s="2078" t="b">
        <f t="shared" si="17"/>
        <v>1</v>
      </c>
    </row>
    <row r="517" spans="1:8">
      <c r="A517" s="2003">
        <v>34556</v>
      </c>
      <c r="B517" s="2004" t="s">
        <v>8975</v>
      </c>
      <c r="C517" s="2003" t="s">
        <v>5592</v>
      </c>
      <c r="D517" s="2005">
        <f t="shared" si="16"/>
        <v>2.77</v>
      </c>
      <c r="F517" s="2005">
        <v>2.77</v>
      </c>
      <c r="G517" s="2005">
        <v>2.77</v>
      </c>
      <c r="H517" s="2078" t="b">
        <f t="shared" si="17"/>
        <v>1</v>
      </c>
    </row>
    <row r="518" spans="1:8">
      <c r="A518" s="1993">
        <v>37873</v>
      </c>
      <c r="B518" s="1994" t="s">
        <v>8976</v>
      </c>
      <c r="C518" s="1993" t="s">
        <v>5592</v>
      </c>
      <c r="D518" s="2002">
        <f t="shared" si="16"/>
        <v>3.03</v>
      </c>
      <c r="F518" s="2002">
        <v>3.03</v>
      </c>
      <c r="G518" s="2002">
        <v>3.03</v>
      </c>
      <c r="H518" s="2078" t="b">
        <f t="shared" si="17"/>
        <v>1</v>
      </c>
    </row>
    <row r="519" spans="1:8">
      <c r="A519" s="2003">
        <v>34564</v>
      </c>
      <c r="B519" s="2004" t="s">
        <v>8977</v>
      </c>
      <c r="C519" s="2003" t="s">
        <v>5592</v>
      </c>
      <c r="D519" s="2005">
        <f t="shared" si="16"/>
        <v>3.47</v>
      </c>
      <c r="F519" s="2005">
        <v>3.47</v>
      </c>
      <c r="G519" s="2005">
        <v>3.47</v>
      </c>
      <c r="H519" s="2078" t="b">
        <f t="shared" si="17"/>
        <v>1</v>
      </c>
    </row>
    <row r="520" spans="1:8">
      <c r="A520" s="1993">
        <v>34565</v>
      </c>
      <c r="B520" s="1994" t="s">
        <v>8978</v>
      </c>
      <c r="C520" s="1993" t="s">
        <v>5592</v>
      </c>
      <c r="D520" s="2002">
        <f t="shared" si="16"/>
        <v>4</v>
      </c>
      <c r="F520" s="2002">
        <v>4</v>
      </c>
      <c r="G520" s="2002">
        <v>4</v>
      </c>
      <c r="H520" s="2078" t="b">
        <f t="shared" si="17"/>
        <v>1</v>
      </c>
    </row>
    <row r="521" spans="1:8">
      <c r="A521" s="2003">
        <v>38590</v>
      </c>
      <c r="B521" s="2004" t="s">
        <v>8979</v>
      </c>
      <c r="C521" s="2003" t="s">
        <v>5592</v>
      </c>
      <c r="D521" s="2005">
        <f t="shared" si="16"/>
        <v>2.3199999999999998</v>
      </c>
      <c r="F521" s="2005">
        <v>2.3199999999999998</v>
      </c>
      <c r="G521" s="2005">
        <v>2.3199999999999998</v>
      </c>
      <c r="H521" s="2078" t="b">
        <f t="shared" si="17"/>
        <v>1</v>
      </c>
    </row>
    <row r="522" spans="1:8">
      <c r="A522" s="1993">
        <v>34566</v>
      </c>
      <c r="B522" s="1994" t="s">
        <v>8980</v>
      </c>
      <c r="C522" s="1993" t="s">
        <v>5592</v>
      </c>
      <c r="D522" s="2002">
        <f t="shared" si="16"/>
        <v>2.17</v>
      </c>
      <c r="F522" s="2002">
        <v>2.17</v>
      </c>
      <c r="G522" s="2002">
        <v>2.17</v>
      </c>
      <c r="H522" s="2078" t="b">
        <f t="shared" si="17"/>
        <v>1</v>
      </c>
    </row>
    <row r="523" spans="1:8">
      <c r="A523" s="2003">
        <v>34567</v>
      </c>
      <c r="B523" s="2004" t="s">
        <v>8981</v>
      </c>
      <c r="C523" s="2003" t="s">
        <v>5592</v>
      </c>
      <c r="D523" s="2005">
        <f t="shared" si="16"/>
        <v>2.4300000000000002</v>
      </c>
      <c r="F523" s="2005">
        <v>2.4300000000000002</v>
      </c>
      <c r="G523" s="2005">
        <v>2.4300000000000002</v>
      </c>
      <c r="H523" s="2078" t="b">
        <f t="shared" si="17"/>
        <v>1</v>
      </c>
    </row>
    <row r="524" spans="1:8">
      <c r="A524" s="1993">
        <v>38591</v>
      </c>
      <c r="B524" s="1994" t="s">
        <v>8982</v>
      </c>
      <c r="C524" s="1993" t="s">
        <v>5592</v>
      </c>
      <c r="D524" s="2002">
        <f t="shared" si="16"/>
        <v>2.63</v>
      </c>
      <c r="F524" s="2002">
        <v>2.63</v>
      </c>
      <c r="G524" s="2002">
        <v>2.63</v>
      </c>
      <c r="H524" s="2078" t="b">
        <f t="shared" si="17"/>
        <v>1</v>
      </c>
    </row>
    <row r="525" spans="1:8">
      <c r="A525" s="2003">
        <v>34568</v>
      </c>
      <c r="B525" s="2004" t="s">
        <v>8983</v>
      </c>
      <c r="C525" s="2003" t="s">
        <v>5592</v>
      </c>
      <c r="D525" s="2005">
        <f t="shared" si="16"/>
        <v>3.18</v>
      </c>
      <c r="F525" s="2005">
        <v>3.18</v>
      </c>
      <c r="G525" s="2005">
        <v>3.18</v>
      </c>
      <c r="H525" s="2078" t="b">
        <f t="shared" si="17"/>
        <v>1</v>
      </c>
    </row>
    <row r="526" spans="1:8">
      <c r="A526" s="1993">
        <v>34569</v>
      </c>
      <c r="B526" s="1994" t="s">
        <v>8984</v>
      </c>
      <c r="C526" s="1993" t="s">
        <v>5592</v>
      </c>
      <c r="D526" s="2002">
        <f t="shared" si="16"/>
        <v>3.25</v>
      </c>
      <c r="F526" s="2002">
        <v>3.25</v>
      </c>
      <c r="G526" s="2002">
        <v>3.25</v>
      </c>
      <c r="H526" s="2078" t="b">
        <f t="shared" si="17"/>
        <v>1</v>
      </c>
    </row>
    <row r="527" spans="1:8">
      <c r="A527" s="2003">
        <v>34570</v>
      </c>
      <c r="B527" s="2004" t="s">
        <v>8985</v>
      </c>
      <c r="C527" s="2003" t="s">
        <v>5592</v>
      </c>
      <c r="D527" s="2005">
        <f t="shared" si="16"/>
        <v>3.48</v>
      </c>
      <c r="F527" s="2005">
        <v>3.48</v>
      </c>
      <c r="G527" s="2005">
        <v>3.48</v>
      </c>
      <c r="H527" s="2078" t="b">
        <f t="shared" si="17"/>
        <v>1</v>
      </c>
    </row>
    <row r="528" spans="1:8">
      <c r="A528" s="1993">
        <v>25070</v>
      </c>
      <c r="B528" s="1994" t="s">
        <v>8986</v>
      </c>
      <c r="C528" s="1993" t="s">
        <v>5592</v>
      </c>
      <c r="D528" s="2002">
        <f t="shared" si="16"/>
        <v>2.66</v>
      </c>
      <c r="F528" s="2002">
        <v>2.66</v>
      </c>
      <c r="G528" s="2002">
        <v>2.66</v>
      </c>
      <c r="H528" s="2078" t="b">
        <f t="shared" si="17"/>
        <v>1</v>
      </c>
    </row>
    <row r="529" spans="1:8">
      <c r="A529" s="2003">
        <v>34571</v>
      </c>
      <c r="B529" s="2004" t="s">
        <v>8987</v>
      </c>
      <c r="C529" s="2003" t="s">
        <v>5592</v>
      </c>
      <c r="D529" s="2005">
        <f t="shared" si="16"/>
        <v>2.71</v>
      </c>
      <c r="F529" s="2005">
        <v>2.71</v>
      </c>
      <c r="G529" s="2005">
        <v>2.71</v>
      </c>
      <c r="H529" s="2078" t="b">
        <f t="shared" si="17"/>
        <v>1</v>
      </c>
    </row>
    <row r="530" spans="1:8">
      <c r="A530" s="1993">
        <v>34573</v>
      </c>
      <c r="B530" s="1994" t="s">
        <v>8988</v>
      </c>
      <c r="C530" s="1993" t="s">
        <v>5592</v>
      </c>
      <c r="D530" s="2002">
        <f t="shared" si="16"/>
        <v>2.86</v>
      </c>
      <c r="F530" s="2002">
        <v>2.86</v>
      </c>
      <c r="G530" s="2002">
        <v>2.86</v>
      </c>
      <c r="H530" s="2078" t="b">
        <f t="shared" si="17"/>
        <v>1</v>
      </c>
    </row>
    <row r="531" spans="1:8">
      <c r="A531" s="2003">
        <v>37107</v>
      </c>
      <c r="B531" s="2004" t="s">
        <v>8989</v>
      </c>
      <c r="C531" s="2003" t="s">
        <v>5592</v>
      </c>
      <c r="D531" s="2005">
        <f t="shared" si="16"/>
        <v>4.22</v>
      </c>
      <c r="F531" s="2005">
        <v>4.22</v>
      </c>
      <c r="G531" s="2005">
        <v>4.22</v>
      </c>
      <c r="H531" s="2078" t="b">
        <f t="shared" si="17"/>
        <v>1</v>
      </c>
    </row>
    <row r="532" spans="1:8">
      <c r="A532" s="1993">
        <v>34576</v>
      </c>
      <c r="B532" s="1994" t="s">
        <v>8990</v>
      </c>
      <c r="C532" s="1993" t="s">
        <v>5592</v>
      </c>
      <c r="D532" s="2002">
        <f t="shared" si="16"/>
        <v>3.96</v>
      </c>
      <c r="F532" s="2002">
        <v>3.96</v>
      </c>
      <c r="G532" s="2002">
        <v>3.96</v>
      </c>
      <c r="H532" s="2078" t="b">
        <f t="shared" si="17"/>
        <v>1</v>
      </c>
    </row>
    <row r="533" spans="1:8">
      <c r="A533" s="2003">
        <v>34577</v>
      </c>
      <c r="B533" s="2004" t="s">
        <v>8991</v>
      </c>
      <c r="C533" s="2003" t="s">
        <v>5592</v>
      </c>
      <c r="D533" s="2005">
        <f t="shared" si="16"/>
        <v>4.22</v>
      </c>
      <c r="F533" s="2005">
        <v>4.22</v>
      </c>
      <c r="G533" s="2005">
        <v>4.22</v>
      </c>
      <c r="H533" s="2078" t="b">
        <f t="shared" si="17"/>
        <v>1</v>
      </c>
    </row>
    <row r="534" spans="1:8">
      <c r="A534" s="1993">
        <v>34578</v>
      </c>
      <c r="B534" s="1994" t="s">
        <v>8992</v>
      </c>
      <c r="C534" s="1993" t="s">
        <v>5592</v>
      </c>
      <c r="D534" s="2002">
        <f t="shared" si="16"/>
        <v>4.6900000000000004</v>
      </c>
      <c r="F534" s="2002">
        <v>4.6900000000000004</v>
      </c>
      <c r="G534" s="2002">
        <v>4.6900000000000004</v>
      </c>
      <c r="H534" s="2078" t="b">
        <f t="shared" si="17"/>
        <v>1</v>
      </c>
    </row>
    <row r="535" spans="1:8">
      <c r="A535" s="2003">
        <v>34579</v>
      </c>
      <c r="B535" s="2004" t="s">
        <v>8993</v>
      </c>
      <c r="C535" s="2003" t="s">
        <v>5592</v>
      </c>
      <c r="D535" s="2005">
        <f t="shared" si="16"/>
        <v>6</v>
      </c>
      <c r="F535" s="2005">
        <v>6</v>
      </c>
      <c r="G535" s="2005">
        <v>6</v>
      </c>
      <c r="H535" s="2078" t="b">
        <f t="shared" si="17"/>
        <v>1</v>
      </c>
    </row>
    <row r="536" spans="1:8">
      <c r="A536" s="1993">
        <v>25067</v>
      </c>
      <c r="B536" s="1994" t="s">
        <v>8994</v>
      </c>
      <c r="C536" s="1993" t="s">
        <v>5592</v>
      </c>
      <c r="D536" s="2002">
        <f t="shared" si="16"/>
        <v>3.47</v>
      </c>
      <c r="F536" s="2002">
        <v>3.47</v>
      </c>
      <c r="G536" s="2002">
        <v>3.47</v>
      </c>
      <c r="H536" s="2078" t="b">
        <f t="shared" si="17"/>
        <v>1</v>
      </c>
    </row>
    <row r="537" spans="1:8">
      <c r="A537" s="2003">
        <v>34580</v>
      </c>
      <c r="B537" s="2004" t="s">
        <v>8995</v>
      </c>
      <c r="C537" s="2003" t="s">
        <v>5592</v>
      </c>
      <c r="D537" s="2005">
        <f t="shared" si="16"/>
        <v>3.77</v>
      </c>
      <c r="F537" s="2005">
        <v>3.77</v>
      </c>
      <c r="G537" s="2005">
        <v>3.77</v>
      </c>
      <c r="H537" s="2078" t="b">
        <f t="shared" si="17"/>
        <v>1</v>
      </c>
    </row>
    <row r="538" spans="1:8">
      <c r="A538" s="1993">
        <v>25071</v>
      </c>
      <c r="B538" s="1994" t="s">
        <v>8996</v>
      </c>
      <c r="C538" s="1993" t="s">
        <v>5592</v>
      </c>
      <c r="D538" s="2002">
        <f t="shared" si="16"/>
        <v>1.82</v>
      </c>
      <c r="F538" s="2002">
        <v>1.82</v>
      </c>
      <c r="G538" s="2002">
        <v>1.82</v>
      </c>
      <c r="H538" s="2078" t="b">
        <f t="shared" si="17"/>
        <v>1</v>
      </c>
    </row>
    <row r="539" spans="1:8">
      <c r="A539" s="2003">
        <v>38395</v>
      </c>
      <c r="B539" s="2004" t="s">
        <v>8997</v>
      </c>
      <c r="C539" s="2003" t="s">
        <v>5592</v>
      </c>
      <c r="D539" s="2005">
        <f t="shared" si="16"/>
        <v>6.27</v>
      </c>
      <c r="F539" s="2005">
        <v>6.27</v>
      </c>
      <c r="G539" s="2005">
        <v>6.27</v>
      </c>
      <c r="H539" s="2078" t="b">
        <f t="shared" si="17"/>
        <v>1</v>
      </c>
    </row>
    <row r="540" spans="1:8">
      <c r="A540" s="1993">
        <v>34583</v>
      </c>
      <c r="B540" s="1994" t="s">
        <v>8998</v>
      </c>
      <c r="C540" s="1993" t="s">
        <v>5594</v>
      </c>
      <c r="D540" s="2002">
        <f t="shared" si="16"/>
        <v>63.46</v>
      </c>
      <c r="F540" s="2002">
        <v>63.46</v>
      </c>
      <c r="G540" s="2002">
        <v>63.46</v>
      </c>
      <c r="H540" s="2078" t="b">
        <f t="shared" si="17"/>
        <v>1</v>
      </c>
    </row>
    <row r="541" spans="1:8">
      <c r="A541" s="2003">
        <v>34584</v>
      </c>
      <c r="B541" s="2004" t="s">
        <v>8999</v>
      </c>
      <c r="C541" s="2003" t="s">
        <v>5594</v>
      </c>
      <c r="D541" s="2005">
        <f t="shared" si="16"/>
        <v>35.520000000000003</v>
      </c>
      <c r="F541" s="2005">
        <v>35.520000000000003</v>
      </c>
      <c r="G541" s="2005">
        <v>35.520000000000003</v>
      </c>
      <c r="H541" s="2078" t="b">
        <f t="shared" si="17"/>
        <v>1</v>
      </c>
    </row>
    <row r="542" spans="1:8" ht="30">
      <c r="A542" s="1993">
        <v>709</v>
      </c>
      <c r="B542" s="1994" t="s">
        <v>9000</v>
      </c>
      <c r="C542" s="1993" t="s">
        <v>5594</v>
      </c>
      <c r="D542" s="2002">
        <f t="shared" si="16"/>
        <v>512.82000000000005</v>
      </c>
      <c r="F542" s="2002">
        <v>512.82000000000005</v>
      </c>
      <c r="G542" s="2002">
        <v>512.82000000000005</v>
      </c>
      <c r="H542" s="2078" t="b">
        <f t="shared" si="17"/>
        <v>1</v>
      </c>
    </row>
    <row r="543" spans="1:8">
      <c r="A543" s="2003">
        <v>716</v>
      </c>
      <c r="B543" s="2004" t="s">
        <v>9001</v>
      </c>
      <c r="C543" s="2003" t="s">
        <v>5592</v>
      </c>
      <c r="D543" s="2005">
        <f t="shared" si="16"/>
        <v>14.05</v>
      </c>
      <c r="F543" s="2005">
        <v>14.05</v>
      </c>
      <c r="G543" s="2005">
        <v>14.05</v>
      </c>
      <c r="H543" s="2078" t="b">
        <f t="shared" si="17"/>
        <v>1</v>
      </c>
    </row>
    <row r="544" spans="1:8">
      <c r="A544" s="1993">
        <v>715</v>
      </c>
      <c r="B544" s="1994" t="s">
        <v>9002</v>
      </c>
      <c r="C544" s="1993" t="s">
        <v>5592</v>
      </c>
      <c r="D544" s="2002">
        <f t="shared" si="16"/>
        <v>13.9</v>
      </c>
      <c r="F544" s="2002">
        <v>13.9</v>
      </c>
      <c r="G544" s="2002">
        <v>13.9</v>
      </c>
      <c r="H544" s="2078" t="b">
        <f t="shared" si="17"/>
        <v>1</v>
      </c>
    </row>
    <row r="545" spans="1:8">
      <c r="A545" s="2003">
        <v>718</v>
      </c>
      <c r="B545" s="2004" t="s">
        <v>9003</v>
      </c>
      <c r="C545" s="2003" t="s">
        <v>5592</v>
      </c>
      <c r="D545" s="2005">
        <f t="shared" si="16"/>
        <v>20.71</v>
      </c>
      <c r="F545" s="2005">
        <v>20.71</v>
      </c>
      <c r="G545" s="2005">
        <v>20.71</v>
      </c>
      <c r="H545" s="2078" t="b">
        <f t="shared" si="17"/>
        <v>1</v>
      </c>
    </row>
    <row r="546" spans="1:8">
      <c r="A546" s="1993">
        <v>11981</v>
      </c>
      <c r="B546" s="1994" t="s">
        <v>9004</v>
      </c>
      <c r="C546" s="1993" t="s">
        <v>5592</v>
      </c>
      <c r="D546" s="2002">
        <f t="shared" si="16"/>
        <v>14.2</v>
      </c>
      <c r="F546" s="2002">
        <v>14.2</v>
      </c>
      <c r="G546" s="2002">
        <v>14.2</v>
      </c>
      <c r="H546" s="2078" t="b">
        <f t="shared" si="17"/>
        <v>1</v>
      </c>
    </row>
    <row r="547" spans="1:8">
      <c r="A547" s="2003">
        <v>10610</v>
      </c>
      <c r="B547" s="2004" t="s">
        <v>9005</v>
      </c>
      <c r="C547" s="2003" t="s">
        <v>5592</v>
      </c>
      <c r="D547" s="2005">
        <f t="shared" si="16"/>
        <v>1.48</v>
      </c>
      <c r="F547" s="2005">
        <v>1.48</v>
      </c>
      <c r="G547" s="2005">
        <v>1.48</v>
      </c>
      <c r="H547" s="2078" t="b">
        <f t="shared" si="17"/>
        <v>1</v>
      </c>
    </row>
    <row r="548" spans="1:8">
      <c r="A548" s="1993">
        <v>34585</v>
      </c>
      <c r="B548" s="1994" t="s">
        <v>9006</v>
      </c>
      <c r="C548" s="1993" t="s">
        <v>5592</v>
      </c>
      <c r="D548" s="2002">
        <f t="shared" si="16"/>
        <v>1.51</v>
      </c>
      <c r="F548" s="2002">
        <v>1.51</v>
      </c>
      <c r="G548" s="2002">
        <v>1.51</v>
      </c>
      <c r="H548" s="2078" t="b">
        <f t="shared" si="17"/>
        <v>1</v>
      </c>
    </row>
    <row r="549" spans="1:8">
      <c r="A549" s="2003">
        <v>34586</v>
      </c>
      <c r="B549" s="2004" t="s">
        <v>9007</v>
      </c>
      <c r="C549" s="2003" t="s">
        <v>5592</v>
      </c>
      <c r="D549" s="2005">
        <f t="shared" si="16"/>
        <v>1.53</v>
      </c>
      <c r="F549" s="2005">
        <v>1.53</v>
      </c>
      <c r="G549" s="2005">
        <v>1.53</v>
      </c>
      <c r="H549" s="2078" t="b">
        <f t="shared" si="17"/>
        <v>1</v>
      </c>
    </row>
    <row r="550" spans="1:8">
      <c r="A550" s="1993">
        <v>38603</v>
      </c>
      <c r="B550" s="1994" t="s">
        <v>9008</v>
      </c>
      <c r="C550" s="1993" t="s">
        <v>5592</v>
      </c>
      <c r="D550" s="2002">
        <f t="shared" si="16"/>
        <v>1.77</v>
      </c>
      <c r="F550" s="2002">
        <v>1.77</v>
      </c>
      <c r="G550" s="2002">
        <v>1.77</v>
      </c>
      <c r="H550" s="2078" t="b">
        <f t="shared" si="17"/>
        <v>1</v>
      </c>
    </row>
    <row r="551" spans="1:8">
      <c r="A551" s="2003">
        <v>34588</v>
      </c>
      <c r="B551" s="2004" t="s">
        <v>9009</v>
      </c>
      <c r="C551" s="2003" t="s">
        <v>5592</v>
      </c>
      <c r="D551" s="2005">
        <f t="shared" si="16"/>
        <v>1.96</v>
      </c>
      <c r="F551" s="2005">
        <v>1.96</v>
      </c>
      <c r="G551" s="2005">
        <v>1.96</v>
      </c>
      <c r="H551" s="2078" t="b">
        <f t="shared" si="17"/>
        <v>1</v>
      </c>
    </row>
    <row r="552" spans="1:8">
      <c r="A552" s="1993">
        <v>34590</v>
      </c>
      <c r="B552" s="1994" t="s">
        <v>9010</v>
      </c>
      <c r="C552" s="1993" t="s">
        <v>5592</v>
      </c>
      <c r="D552" s="2002">
        <f t="shared" si="16"/>
        <v>2.12</v>
      </c>
      <c r="F552" s="2002">
        <v>2.12</v>
      </c>
      <c r="G552" s="2002">
        <v>2.12</v>
      </c>
      <c r="H552" s="2078" t="b">
        <f t="shared" si="17"/>
        <v>1</v>
      </c>
    </row>
    <row r="553" spans="1:8">
      <c r="A553" s="2003">
        <v>34591</v>
      </c>
      <c r="B553" s="2004" t="s">
        <v>9011</v>
      </c>
      <c r="C553" s="2003" t="s">
        <v>5592</v>
      </c>
      <c r="D553" s="2005">
        <f t="shared" si="16"/>
        <v>2.64</v>
      </c>
      <c r="F553" s="2005">
        <v>2.64</v>
      </c>
      <c r="G553" s="2005">
        <v>2.64</v>
      </c>
      <c r="H553" s="2078" t="b">
        <f t="shared" si="17"/>
        <v>1</v>
      </c>
    </row>
    <row r="554" spans="1:8">
      <c r="A554" s="1993">
        <v>37103</v>
      </c>
      <c r="B554" s="1994" t="s">
        <v>9012</v>
      </c>
      <c r="C554" s="1993" t="s">
        <v>5592</v>
      </c>
      <c r="D554" s="2002">
        <f t="shared" si="16"/>
        <v>2.2599999999999998</v>
      </c>
      <c r="F554" s="2002">
        <v>2.2599999999999998</v>
      </c>
      <c r="G554" s="2002">
        <v>2.2599999999999998</v>
      </c>
      <c r="H554" s="2078" t="b">
        <f t="shared" si="17"/>
        <v>1</v>
      </c>
    </row>
    <row r="555" spans="1:8">
      <c r="A555" s="2003">
        <v>34555</v>
      </c>
      <c r="B555" s="2004" t="s">
        <v>9013</v>
      </c>
      <c r="C555" s="2003" t="s">
        <v>5592</v>
      </c>
      <c r="D555" s="2005">
        <f t="shared" si="16"/>
        <v>2.84</v>
      </c>
      <c r="F555" s="2005">
        <v>2.84</v>
      </c>
      <c r="G555" s="2005">
        <v>2.84</v>
      </c>
      <c r="H555" s="2078" t="b">
        <f t="shared" si="17"/>
        <v>1</v>
      </c>
    </row>
    <row r="556" spans="1:8">
      <c r="A556" s="1993">
        <v>34599</v>
      </c>
      <c r="B556" s="1994" t="s">
        <v>9014</v>
      </c>
      <c r="C556" s="1993" t="s">
        <v>5592</v>
      </c>
      <c r="D556" s="2002">
        <f t="shared" si="16"/>
        <v>2.0299999999999998</v>
      </c>
      <c r="F556" s="2002">
        <v>2.0299999999999998</v>
      </c>
      <c r="G556" s="2002">
        <v>2.0299999999999998</v>
      </c>
      <c r="H556" s="2078" t="b">
        <f t="shared" si="17"/>
        <v>1</v>
      </c>
    </row>
    <row r="557" spans="1:8">
      <c r="A557" s="2003">
        <v>674</v>
      </c>
      <c r="B557" s="2004" t="s">
        <v>9015</v>
      </c>
      <c r="C557" s="2003" t="s">
        <v>5594</v>
      </c>
      <c r="D557" s="2005">
        <f t="shared" si="16"/>
        <v>44.11</v>
      </c>
      <c r="F557" s="2005">
        <v>44.11</v>
      </c>
      <c r="G557" s="2005">
        <v>44.11</v>
      </c>
      <c r="H557" s="2078" t="b">
        <f t="shared" si="17"/>
        <v>1</v>
      </c>
    </row>
    <row r="558" spans="1:8">
      <c r="A558" s="1993">
        <v>34600</v>
      </c>
      <c r="B558" s="1994" t="s">
        <v>9016</v>
      </c>
      <c r="C558" s="1993" t="s">
        <v>5594</v>
      </c>
      <c r="D558" s="2002">
        <f t="shared" si="16"/>
        <v>71.680000000000007</v>
      </c>
      <c r="F558" s="2002">
        <v>71.680000000000007</v>
      </c>
      <c r="G558" s="2002">
        <v>71.680000000000007</v>
      </c>
      <c r="H558" s="2078" t="b">
        <f t="shared" si="17"/>
        <v>1</v>
      </c>
    </row>
    <row r="559" spans="1:8">
      <c r="A559" s="2003">
        <v>652</v>
      </c>
      <c r="B559" s="2004" t="s">
        <v>9017</v>
      </c>
      <c r="C559" s="2003" t="s">
        <v>5594</v>
      </c>
      <c r="D559" s="2005">
        <f t="shared" si="16"/>
        <v>91.29</v>
      </c>
      <c r="F559" s="2005">
        <v>91.29</v>
      </c>
      <c r="G559" s="2005">
        <v>91.29</v>
      </c>
      <c r="H559" s="2078" t="b">
        <f t="shared" si="17"/>
        <v>1</v>
      </c>
    </row>
    <row r="560" spans="1:8">
      <c r="A560" s="1993">
        <v>34592</v>
      </c>
      <c r="B560" s="1994" t="s">
        <v>9018</v>
      </c>
      <c r="C560" s="1993" t="s">
        <v>5592</v>
      </c>
      <c r="D560" s="2002">
        <f t="shared" si="16"/>
        <v>1.93</v>
      </c>
      <c r="F560" s="2002">
        <v>1.93</v>
      </c>
      <c r="G560" s="2002">
        <v>1.93</v>
      </c>
      <c r="H560" s="2078" t="b">
        <f t="shared" si="17"/>
        <v>1</v>
      </c>
    </row>
    <row r="561" spans="1:8">
      <c r="A561" s="2003">
        <v>651</v>
      </c>
      <c r="B561" s="2004" t="s">
        <v>9019</v>
      </c>
      <c r="C561" s="2003" t="s">
        <v>5592</v>
      </c>
      <c r="D561" s="2005">
        <f t="shared" si="16"/>
        <v>2.21</v>
      </c>
      <c r="F561" s="2005">
        <v>2.21</v>
      </c>
      <c r="G561" s="2005">
        <v>2.21</v>
      </c>
      <c r="H561" s="2078" t="b">
        <f t="shared" si="17"/>
        <v>1</v>
      </c>
    </row>
    <row r="562" spans="1:8">
      <c r="A562" s="1993">
        <v>654</v>
      </c>
      <c r="B562" s="1994" t="s">
        <v>9020</v>
      </c>
      <c r="C562" s="1993" t="s">
        <v>5592</v>
      </c>
      <c r="D562" s="2002">
        <f t="shared" si="16"/>
        <v>2.85</v>
      </c>
      <c r="F562" s="2002">
        <v>2.85</v>
      </c>
      <c r="G562" s="2002">
        <v>2.85</v>
      </c>
      <c r="H562" s="2078" t="b">
        <f t="shared" si="17"/>
        <v>1</v>
      </c>
    </row>
    <row r="563" spans="1:8">
      <c r="A563" s="2003">
        <v>650</v>
      </c>
      <c r="B563" s="2004" t="s">
        <v>9021</v>
      </c>
      <c r="C563" s="2003" t="s">
        <v>5592</v>
      </c>
      <c r="D563" s="2005">
        <f t="shared" si="16"/>
        <v>1.88</v>
      </c>
      <c r="F563" s="2005">
        <v>1.88</v>
      </c>
      <c r="G563" s="2005">
        <v>1.88</v>
      </c>
      <c r="H563" s="2078" t="b">
        <f t="shared" si="17"/>
        <v>1</v>
      </c>
    </row>
    <row r="564" spans="1:8" ht="30">
      <c r="A564" s="1993">
        <v>40517</v>
      </c>
      <c r="B564" s="1994" t="s">
        <v>9022</v>
      </c>
      <c r="C564" s="1993" t="s">
        <v>5594</v>
      </c>
      <c r="D564" s="2002">
        <f t="shared" si="16"/>
        <v>54.88</v>
      </c>
      <c r="F564" s="2002">
        <v>54.88</v>
      </c>
      <c r="G564" s="2002">
        <v>54.88</v>
      </c>
      <c r="H564" s="2078" t="b">
        <f t="shared" si="17"/>
        <v>1</v>
      </c>
    </row>
    <row r="565" spans="1:8" ht="30">
      <c r="A565" s="2003">
        <v>40520</v>
      </c>
      <c r="B565" s="2004" t="s">
        <v>9023</v>
      </c>
      <c r="C565" s="2003" t="s">
        <v>5594</v>
      </c>
      <c r="D565" s="2005">
        <f t="shared" si="16"/>
        <v>57.49</v>
      </c>
      <c r="F565" s="2005">
        <v>57.49</v>
      </c>
      <c r="G565" s="2005">
        <v>57.49</v>
      </c>
      <c r="H565" s="2078" t="b">
        <f t="shared" si="17"/>
        <v>1</v>
      </c>
    </row>
    <row r="566" spans="1:8" ht="30">
      <c r="A566" s="1993">
        <v>40515</v>
      </c>
      <c r="B566" s="1994" t="s">
        <v>9024</v>
      </c>
      <c r="C566" s="1993" t="s">
        <v>5594</v>
      </c>
      <c r="D566" s="2002">
        <f t="shared" si="16"/>
        <v>69.41</v>
      </c>
      <c r="F566" s="2002">
        <v>69.41</v>
      </c>
      <c r="G566" s="2002">
        <v>69.41</v>
      </c>
      <c r="H566" s="2078" t="b">
        <f t="shared" si="17"/>
        <v>1</v>
      </c>
    </row>
    <row r="567" spans="1:8" ht="30">
      <c r="A567" s="2003">
        <v>40516</v>
      </c>
      <c r="B567" s="2004" t="s">
        <v>9025</v>
      </c>
      <c r="C567" s="2003" t="s">
        <v>5594</v>
      </c>
      <c r="D567" s="2005">
        <f t="shared" si="16"/>
        <v>82.66</v>
      </c>
      <c r="F567" s="2005">
        <v>82.66</v>
      </c>
      <c r="G567" s="2005">
        <v>82.66</v>
      </c>
      <c r="H567" s="2078" t="b">
        <f t="shared" si="17"/>
        <v>1</v>
      </c>
    </row>
    <row r="568" spans="1:8" ht="30">
      <c r="A568" s="1993">
        <v>40525</v>
      </c>
      <c r="B568" s="1994" t="s">
        <v>9026</v>
      </c>
      <c r="C568" s="1993" t="s">
        <v>5594</v>
      </c>
      <c r="D568" s="2002">
        <f t="shared" si="16"/>
        <v>58.8</v>
      </c>
      <c r="F568" s="2002">
        <v>58.8</v>
      </c>
      <c r="G568" s="2002">
        <v>58.8</v>
      </c>
      <c r="H568" s="2078" t="b">
        <f t="shared" si="17"/>
        <v>1</v>
      </c>
    </row>
    <row r="569" spans="1:8" ht="30">
      <c r="A569" s="2003">
        <v>40529</v>
      </c>
      <c r="B569" s="2004" t="s">
        <v>9027</v>
      </c>
      <c r="C569" s="2003" t="s">
        <v>5594</v>
      </c>
      <c r="D569" s="2005">
        <f t="shared" si="16"/>
        <v>64.55</v>
      </c>
      <c r="F569" s="2005">
        <v>64.55</v>
      </c>
      <c r="G569" s="2005">
        <v>64.55</v>
      </c>
      <c r="H569" s="2078" t="b">
        <f t="shared" si="17"/>
        <v>1</v>
      </c>
    </row>
    <row r="570" spans="1:8" ht="30">
      <c r="A570" s="1993">
        <v>695</v>
      </c>
      <c r="B570" s="1994" t="s">
        <v>9028</v>
      </c>
      <c r="C570" s="1993" t="s">
        <v>5594</v>
      </c>
      <c r="D570" s="2002">
        <f t="shared" si="16"/>
        <v>44.33</v>
      </c>
      <c r="F570" s="2002">
        <v>44.33</v>
      </c>
      <c r="G570" s="2002">
        <v>44.33</v>
      </c>
      <c r="H570" s="2078" t="b">
        <f t="shared" si="17"/>
        <v>1</v>
      </c>
    </row>
    <row r="571" spans="1:8" ht="30">
      <c r="A571" s="2003">
        <v>40524</v>
      </c>
      <c r="B571" s="2004" t="s">
        <v>9029</v>
      </c>
      <c r="C571" s="2003" t="s">
        <v>5594</v>
      </c>
      <c r="D571" s="2005">
        <f t="shared" si="16"/>
        <v>58.8</v>
      </c>
      <c r="F571" s="2005">
        <v>58.8</v>
      </c>
      <c r="G571" s="2005">
        <v>58.8</v>
      </c>
      <c r="H571" s="2078" t="b">
        <f t="shared" si="17"/>
        <v>1</v>
      </c>
    </row>
    <row r="572" spans="1:8" ht="30">
      <c r="A572" s="1993">
        <v>36156</v>
      </c>
      <c r="B572" s="1994" t="s">
        <v>9030</v>
      </c>
      <c r="C572" s="1993" t="s">
        <v>5594</v>
      </c>
      <c r="D572" s="2002">
        <f t="shared" si="16"/>
        <v>50.96</v>
      </c>
      <c r="F572" s="2002">
        <v>50.96</v>
      </c>
      <c r="G572" s="2002">
        <v>50.96</v>
      </c>
      <c r="H572" s="2078" t="b">
        <f t="shared" si="17"/>
        <v>1</v>
      </c>
    </row>
    <row r="573" spans="1:8" ht="30">
      <c r="A573" s="2003">
        <v>36155</v>
      </c>
      <c r="B573" s="2004" t="s">
        <v>9031</v>
      </c>
      <c r="C573" s="2003" t="s">
        <v>5594</v>
      </c>
      <c r="D573" s="2005">
        <f t="shared" si="16"/>
        <v>45.14</v>
      </c>
      <c r="F573" s="2005">
        <v>45.14</v>
      </c>
      <c r="G573" s="2005">
        <v>45.14</v>
      </c>
      <c r="H573" s="2078" t="b">
        <f t="shared" si="17"/>
        <v>1</v>
      </c>
    </row>
    <row r="574" spans="1:8" ht="30">
      <c r="A574" s="1993">
        <v>36154</v>
      </c>
      <c r="B574" s="1994" t="s">
        <v>9032</v>
      </c>
      <c r="C574" s="1993" t="s">
        <v>5594</v>
      </c>
      <c r="D574" s="2002">
        <f t="shared" si="16"/>
        <v>59.98</v>
      </c>
      <c r="F574" s="2002">
        <v>59.98</v>
      </c>
      <c r="G574" s="2002">
        <v>59.98</v>
      </c>
      <c r="H574" s="2078" t="b">
        <f t="shared" si="17"/>
        <v>1</v>
      </c>
    </row>
    <row r="575" spans="1:8" ht="30">
      <c r="A575" s="2003">
        <v>36196</v>
      </c>
      <c r="B575" s="2004" t="s">
        <v>9033</v>
      </c>
      <c r="C575" s="2003" t="s">
        <v>5594</v>
      </c>
      <c r="D575" s="2005">
        <f t="shared" si="16"/>
        <v>50.96</v>
      </c>
      <c r="F575" s="2005">
        <v>50.96</v>
      </c>
      <c r="G575" s="2005">
        <v>50.96</v>
      </c>
      <c r="H575" s="2078" t="b">
        <f t="shared" si="17"/>
        <v>1</v>
      </c>
    </row>
    <row r="576" spans="1:8" ht="30">
      <c r="A576" s="1993">
        <v>679</v>
      </c>
      <c r="B576" s="1994" t="s">
        <v>9034</v>
      </c>
      <c r="C576" s="1993" t="s">
        <v>5594</v>
      </c>
      <c r="D576" s="2002">
        <f t="shared" si="16"/>
        <v>60.76</v>
      </c>
      <c r="F576" s="2002">
        <v>60.76</v>
      </c>
      <c r="G576" s="2002">
        <v>60.76</v>
      </c>
      <c r="H576" s="2078" t="b">
        <f t="shared" si="17"/>
        <v>1</v>
      </c>
    </row>
    <row r="577" spans="1:8" ht="30">
      <c r="A577" s="2003">
        <v>711</v>
      </c>
      <c r="B577" s="2004" t="s">
        <v>9035</v>
      </c>
      <c r="C577" s="2003" t="s">
        <v>5594</v>
      </c>
      <c r="D577" s="2005">
        <f t="shared" si="16"/>
        <v>46.38</v>
      </c>
      <c r="F577" s="2005">
        <v>46.38</v>
      </c>
      <c r="G577" s="2005">
        <v>46.38</v>
      </c>
      <c r="H577" s="2078" t="b">
        <f t="shared" si="17"/>
        <v>1</v>
      </c>
    </row>
    <row r="578" spans="1:8" ht="30">
      <c r="A578" s="1993">
        <v>712</v>
      </c>
      <c r="B578" s="1994" t="s">
        <v>9036</v>
      </c>
      <c r="C578" s="1993" t="s">
        <v>5594</v>
      </c>
      <c r="D578" s="2002">
        <f t="shared" si="16"/>
        <v>48.35</v>
      </c>
      <c r="F578" s="2002">
        <v>48.35</v>
      </c>
      <c r="G578" s="2002">
        <v>48.35</v>
      </c>
      <c r="H578" s="2078" t="b">
        <f t="shared" si="17"/>
        <v>1</v>
      </c>
    </row>
    <row r="579" spans="1:8" ht="30">
      <c r="A579" s="2003">
        <v>36191</v>
      </c>
      <c r="B579" s="2004" t="s">
        <v>9036</v>
      </c>
      <c r="C579" s="2003" t="s">
        <v>5592</v>
      </c>
      <c r="D579" s="2005">
        <f t="shared" ref="D579:D642" si="18">IF($J$2=$F$1,F579,G579)</f>
        <v>3.38</v>
      </c>
      <c r="F579" s="2005">
        <v>3.38</v>
      </c>
      <c r="G579" s="2005">
        <v>3.38</v>
      </c>
      <c r="H579" s="2078" t="b">
        <f t="shared" ref="H579:H642" si="19">F579=G579</f>
        <v>1</v>
      </c>
    </row>
    <row r="580" spans="1:8" ht="30">
      <c r="A580" s="1993">
        <v>36169</v>
      </c>
      <c r="B580" s="1994" t="s">
        <v>9037</v>
      </c>
      <c r="C580" s="1993" t="s">
        <v>5594</v>
      </c>
      <c r="D580" s="2002">
        <f t="shared" si="18"/>
        <v>49.39</v>
      </c>
      <c r="F580" s="2002">
        <v>49.39</v>
      </c>
      <c r="G580" s="2002">
        <v>49.39</v>
      </c>
      <c r="H580" s="2078" t="b">
        <f t="shared" si="19"/>
        <v>1</v>
      </c>
    </row>
    <row r="581" spans="1:8" ht="30">
      <c r="A581" s="2003">
        <v>36172</v>
      </c>
      <c r="B581" s="2004" t="s">
        <v>9038</v>
      </c>
      <c r="C581" s="2003" t="s">
        <v>5594</v>
      </c>
      <c r="D581" s="2005">
        <f t="shared" si="18"/>
        <v>43.12</v>
      </c>
      <c r="F581" s="2005">
        <v>43.12</v>
      </c>
      <c r="G581" s="2005">
        <v>43.12</v>
      </c>
      <c r="H581" s="2078" t="b">
        <f t="shared" si="19"/>
        <v>1</v>
      </c>
    </row>
    <row r="582" spans="1:8" ht="30">
      <c r="A582" s="1993">
        <v>36174</v>
      </c>
      <c r="B582" s="1994" t="s">
        <v>9039</v>
      </c>
      <c r="C582" s="1993" t="s">
        <v>5594</v>
      </c>
      <c r="D582" s="2002">
        <f t="shared" si="18"/>
        <v>56.61</v>
      </c>
      <c r="F582" s="2002">
        <v>56.61</v>
      </c>
      <c r="G582" s="2002">
        <v>56.61</v>
      </c>
      <c r="H582" s="2078" t="b">
        <f t="shared" si="19"/>
        <v>1</v>
      </c>
    </row>
    <row r="583" spans="1:8" ht="30">
      <c r="A583" s="2003">
        <v>36170</v>
      </c>
      <c r="B583" s="2004" t="s">
        <v>9040</v>
      </c>
      <c r="C583" s="2003" t="s">
        <v>5594</v>
      </c>
      <c r="D583" s="2005">
        <f t="shared" si="18"/>
        <v>48.35</v>
      </c>
      <c r="F583" s="2005">
        <v>48.35</v>
      </c>
      <c r="G583" s="2005">
        <v>48.35</v>
      </c>
      <c r="H583" s="2078" t="b">
        <f t="shared" si="19"/>
        <v>1</v>
      </c>
    </row>
    <row r="584" spans="1:8">
      <c r="A584" s="1993">
        <v>12614</v>
      </c>
      <c r="B584" s="1994" t="s">
        <v>9041</v>
      </c>
      <c r="C584" s="1993" t="s">
        <v>5592</v>
      </c>
      <c r="D584" s="2002">
        <f t="shared" si="18"/>
        <v>18.75</v>
      </c>
      <c r="F584" s="2002">
        <v>18.75</v>
      </c>
      <c r="G584" s="2002">
        <v>18.75</v>
      </c>
      <c r="H584" s="2078" t="b">
        <f t="shared" si="19"/>
        <v>1</v>
      </c>
    </row>
    <row r="585" spans="1:8">
      <c r="A585" s="2003">
        <v>6140</v>
      </c>
      <c r="B585" s="2004" t="s">
        <v>9042</v>
      </c>
      <c r="C585" s="2003" t="s">
        <v>5592</v>
      </c>
      <c r="D585" s="2005">
        <f t="shared" si="18"/>
        <v>2.39</v>
      </c>
      <c r="F585" s="2005">
        <v>2.39</v>
      </c>
      <c r="G585" s="2005">
        <v>2.39</v>
      </c>
      <c r="H585" s="2078" t="b">
        <f t="shared" si="19"/>
        <v>1</v>
      </c>
    </row>
    <row r="586" spans="1:8">
      <c r="A586" s="1993">
        <v>38399</v>
      </c>
      <c r="B586" s="1994" t="s">
        <v>9043</v>
      </c>
      <c r="C586" s="1993" t="s">
        <v>5592</v>
      </c>
      <c r="D586" s="2002">
        <f t="shared" si="18"/>
        <v>128.51</v>
      </c>
      <c r="F586" s="2002">
        <v>128.51</v>
      </c>
      <c r="G586" s="2002">
        <v>128.51</v>
      </c>
      <c r="H586" s="2078" t="b">
        <f t="shared" si="19"/>
        <v>1</v>
      </c>
    </row>
    <row r="587" spans="1:8" ht="30">
      <c r="A587" s="2003">
        <v>735</v>
      </c>
      <c r="B587" s="2004" t="s">
        <v>9044</v>
      </c>
      <c r="C587" s="2003" t="s">
        <v>5592</v>
      </c>
      <c r="D587" s="2005">
        <f t="shared" si="18"/>
        <v>1831.85</v>
      </c>
      <c r="F587" s="2005">
        <v>1831.85</v>
      </c>
      <c r="G587" s="2005">
        <v>1831.85</v>
      </c>
      <c r="H587" s="2078" t="b">
        <f t="shared" si="19"/>
        <v>1</v>
      </c>
    </row>
    <row r="588" spans="1:8" ht="30">
      <c r="A588" s="1993">
        <v>736</v>
      </c>
      <c r="B588" s="1994" t="s">
        <v>9045</v>
      </c>
      <c r="C588" s="1993" t="s">
        <v>5592</v>
      </c>
      <c r="D588" s="2002">
        <f t="shared" si="18"/>
        <v>1540.25</v>
      </c>
      <c r="F588" s="2002">
        <v>1540.25</v>
      </c>
      <c r="G588" s="2002">
        <v>1540.25</v>
      </c>
      <c r="H588" s="2078" t="b">
        <f t="shared" si="19"/>
        <v>1</v>
      </c>
    </row>
    <row r="589" spans="1:8" ht="30">
      <c r="A589" s="2003">
        <v>729</v>
      </c>
      <c r="B589" s="2004" t="s">
        <v>9046</v>
      </c>
      <c r="C589" s="2003" t="s">
        <v>5592</v>
      </c>
      <c r="D589" s="2005">
        <f t="shared" si="18"/>
        <v>627.66999999999996</v>
      </c>
      <c r="F589" s="2005">
        <v>627.66999999999996</v>
      </c>
      <c r="G589" s="2005">
        <v>627.66999999999996</v>
      </c>
      <c r="H589" s="2078" t="b">
        <f t="shared" si="19"/>
        <v>1</v>
      </c>
    </row>
    <row r="590" spans="1:8" ht="30">
      <c r="A590" s="1993">
        <v>39925</v>
      </c>
      <c r="B590" s="1994" t="s">
        <v>9047</v>
      </c>
      <c r="C590" s="1993" t="s">
        <v>5592</v>
      </c>
      <c r="D590" s="2002">
        <f t="shared" si="18"/>
        <v>9069.77</v>
      </c>
      <c r="F590" s="2002">
        <v>9069.77</v>
      </c>
      <c r="G590" s="2002">
        <v>9069.77</v>
      </c>
      <c r="H590" s="2078" t="b">
        <f t="shared" si="19"/>
        <v>1</v>
      </c>
    </row>
    <row r="591" spans="1:8" ht="30">
      <c r="A591" s="2003">
        <v>731</v>
      </c>
      <c r="B591" s="2004" t="s">
        <v>9048</v>
      </c>
      <c r="C591" s="2003" t="s">
        <v>5592</v>
      </c>
      <c r="D591" s="2005">
        <f t="shared" si="18"/>
        <v>610.88</v>
      </c>
      <c r="F591" s="2005">
        <v>610.88</v>
      </c>
      <c r="G591" s="2005">
        <v>610.88</v>
      </c>
      <c r="H591" s="2078" t="b">
        <f t="shared" si="19"/>
        <v>1</v>
      </c>
    </row>
    <row r="592" spans="1:8" ht="30">
      <c r="A592" s="1993">
        <v>10575</v>
      </c>
      <c r="B592" s="1994" t="s">
        <v>9049</v>
      </c>
      <c r="C592" s="1993" t="s">
        <v>5592</v>
      </c>
      <c r="D592" s="2002">
        <f t="shared" si="18"/>
        <v>953.32</v>
      </c>
      <c r="F592" s="2002">
        <v>953.32</v>
      </c>
      <c r="G592" s="2002">
        <v>953.32</v>
      </c>
      <c r="H592" s="2078" t="b">
        <f t="shared" si="19"/>
        <v>1</v>
      </c>
    </row>
    <row r="593" spans="1:8" ht="30">
      <c r="A593" s="2003">
        <v>733</v>
      </c>
      <c r="B593" s="2004" t="s">
        <v>9050</v>
      </c>
      <c r="C593" s="2003" t="s">
        <v>5592</v>
      </c>
      <c r="D593" s="2005">
        <f t="shared" si="18"/>
        <v>1043.77</v>
      </c>
      <c r="F593" s="2005">
        <v>1043.77</v>
      </c>
      <c r="G593" s="2005">
        <v>1043.77</v>
      </c>
      <c r="H593" s="2078" t="b">
        <f t="shared" si="19"/>
        <v>1</v>
      </c>
    </row>
    <row r="594" spans="1:8" ht="30">
      <c r="A594" s="1993">
        <v>732</v>
      </c>
      <c r="B594" s="1994" t="s">
        <v>9051</v>
      </c>
      <c r="C594" s="1993" t="s">
        <v>5592</v>
      </c>
      <c r="D594" s="2002">
        <f t="shared" si="18"/>
        <v>1029.73</v>
      </c>
      <c r="F594" s="2002">
        <v>1029.73</v>
      </c>
      <c r="G594" s="2002">
        <v>1029.73</v>
      </c>
      <c r="H594" s="2078" t="b">
        <f t="shared" si="19"/>
        <v>1</v>
      </c>
    </row>
    <row r="595" spans="1:8" ht="30">
      <c r="A595" s="2003">
        <v>737</v>
      </c>
      <c r="B595" s="2004" t="s">
        <v>9052</v>
      </c>
      <c r="C595" s="2003" t="s">
        <v>5592</v>
      </c>
      <c r="D595" s="2005">
        <f t="shared" si="18"/>
        <v>5774.46</v>
      </c>
      <c r="F595" s="2005">
        <v>5774.46</v>
      </c>
      <c r="G595" s="2005">
        <v>5774.46</v>
      </c>
      <c r="H595" s="2078" t="b">
        <f t="shared" si="19"/>
        <v>1</v>
      </c>
    </row>
    <row r="596" spans="1:8" ht="30">
      <c r="A596" s="1993">
        <v>738</v>
      </c>
      <c r="B596" s="1994" t="s">
        <v>9053</v>
      </c>
      <c r="C596" s="1993" t="s">
        <v>5592</v>
      </c>
      <c r="D596" s="2002">
        <f t="shared" si="18"/>
        <v>2677.57</v>
      </c>
      <c r="F596" s="2002">
        <v>2677.57</v>
      </c>
      <c r="G596" s="2002">
        <v>2677.57</v>
      </c>
      <c r="H596" s="2078" t="b">
        <f t="shared" si="19"/>
        <v>1</v>
      </c>
    </row>
    <row r="597" spans="1:8" ht="30">
      <c r="A597" s="2003">
        <v>740</v>
      </c>
      <c r="B597" s="2004" t="s">
        <v>9054</v>
      </c>
      <c r="C597" s="2003" t="s">
        <v>5592</v>
      </c>
      <c r="D597" s="2005">
        <f t="shared" si="18"/>
        <v>5432.25</v>
      </c>
      <c r="F597" s="2005">
        <v>5432.25</v>
      </c>
      <c r="G597" s="2005">
        <v>5432.25</v>
      </c>
      <c r="H597" s="2078" t="b">
        <f t="shared" si="19"/>
        <v>1</v>
      </c>
    </row>
    <row r="598" spans="1:8" ht="30">
      <c r="A598" s="1993">
        <v>734</v>
      </c>
      <c r="B598" s="1994" t="s">
        <v>9055</v>
      </c>
      <c r="C598" s="1993" t="s">
        <v>5592</v>
      </c>
      <c r="D598" s="2002">
        <f t="shared" si="18"/>
        <v>1103.8699999999999</v>
      </c>
      <c r="F598" s="2002">
        <v>1103.8699999999999</v>
      </c>
      <c r="G598" s="2002">
        <v>1103.8699999999999</v>
      </c>
      <c r="H598" s="2078" t="b">
        <f t="shared" si="19"/>
        <v>1</v>
      </c>
    </row>
    <row r="599" spans="1:8">
      <c r="A599" s="2003">
        <v>39008</v>
      </c>
      <c r="B599" s="2004" t="s">
        <v>9056</v>
      </c>
      <c r="C599" s="2003" t="s">
        <v>5592</v>
      </c>
      <c r="D599" s="2005">
        <f t="shared" si="18"/>
        <v>40094.28</v>
      </c>
      <c r="F599" s="2005">
        <v>40094.28</v>
      </c>
      <c r="G599" s="2005">
        <v>40094.28</v>
      </c>
      <c r="H599" s="2078" t="b">
        <f t="shared" si="19"/>
        <v>1</v>
      </c>
    </row>
    <row r="600" spans="1:8">
      <c r="A600" s="1993">
        <v>39009</v>
      </c>
      <c r="B600" s="1994" t="s">
        <v>9057</v>
      </c>
      <c r="C600" s="1993" t="s">
        <v>5592</v>
      </c>
      <c r="D600" s="2002">
        <f t="shared" si="18"/>
        <v>42956.05</v>
      </c>
      <c r="F600" s="2002">
        <v>42956.05</v>
      </c>
      <c r="G600" s="2002">
        <v>42956.05</v>
      </c>
      <c r="H600" s="2078" t="b">
        <f t="shared" si="19"/>
        <v>1</v>
      </c>
    </row>
    <row r="601" spans="1:8" ht="30">
      <c r="A601" s="2003">
        <v>10587</v>
      </c>
      <c r="B601" s="2004" t="s">
        <v>9058</v>
      </c>
      <c r="C601" s="2003" t="s">
        <v>5592</v>
      </c>
      <c r="D601" s="2005">
        <f t="shared" si="18"/>
        <v>2386.12</v>
      </c>
      <c r="F601" s="2005">
        <v>2386.12</v>
      </c>
      <c r="G601" s="2005">
        <v>2386.12</v>
      </c>
      <c r="H601" s="2078" t="b">
        <f t="shared" si="19"/>
        <v>1</v>
      </c>
    </row>
    <row r="602" spans="1:8" ht="30">
      <c r="A602" s="1993">
        <v>759</v>
      </c>
      <c r="B602" s="1994" t="s">
        <v>9059</v>
      </c>
      <c r="C602" s="1993" t="s">
        <v>5592</v>
      </c>
      <c r="D602" s="2002">
        <f t="shared" si="18"/>
        <v>3430.76</v>
      </c>
      <c r="F602" s="2002">
        <v>3430.76</v>
      </c>
      <c r="G602" s="2002">
        <v>3430.76</v>
      </c>
      <c r="H602" s="2078" t="b">
        <f t="shared" si="19"/>
        <v>1</v>
      </c>
    </row>
    <row r="603" spans="1:8" ht="30">
      <c r="A603" s="2003">
        <v>761</v>
      </c>
      <c r="B603" s="2004" t="s">
        <v>9060</v>
      </c>
      <c r="C603" s="2003" t="s">
        <v>5592</v>
      </c>
      <c r="D603" s="2005">
        <f t="shared" si="18"/>
        <v>5815.43</v>
      </c>
      <c r="F603" s="2005">
        <v>5815.43</v>
      </c>
      <c r="G603" s="2005">
        <v>5815.43</v>
      </c>
      <c r="H603" s="2078" t="b">
        <f t="shared" si="19"/>
        <v>1</v>
      </c>
    </row>
    <row r="604" spans="1:8" ht="30">
      <c r="A604" s="1993">
        <v>750</v>
      </c>
      <c r="B604" s="1994" t="s">
        <v>9061</v>
      </c>
      <c r="C604" s="1993" t="s">
        <v>5592</v>
      </c>
      <c r="D604" s="2002">
        <f t="shared" si="18"/>
        <v>5521.29</v>
      </c>
      <c r="F604" s="2002">
        <v>5521.29</v>
      </c>
      <c r="G604" s="2002">
        <v>5521.29</v>
      </c>
      <c r="H604" s="2078" t="b">
        <f t="shared" si="19"/>
        <v>1</v>
      </c>
    </row>
    <row r="605" spans="1:8" ht="30">
      <c r="A605" s="2003">
        <v>755</v>
      </c>
      <c r="B605" s="2004" t="s">
        <v>9062</v>
      </c>
      <c r="C605" s="2003" t="s">
        <v>5592</v>
      </c>
      <c r="D605" s="2005">
        <f t="shared" si="18"/>
        <v>22656.71</v>
      </c>
      <c r="F605" s="2005">
        <v>22656.71</v>
      </c>
      <c r="G605" s="2005">
        <v>22656.71</v>
      </c>
      <c r="H605" s="2078" t="b">
        <f t="shared" si="19"/>
        <v>1</v>
      </c>
    </row>
    <row r="606" spans="1:8" ht="30">
      <c r="A606" s="1993">
        <v>749</v>
      </c>
      <c r="B606" s="1994" t="s">
        <v>9063</v>
      </c>
      <c r="C606" s="1993" t="s">
        <v>5592</v>
      </c>
      <c r="D606" s="2002">
        <f t="shared" si="18"/>
        <v>8332.7199999999993</v>
      </c>
      <c r="F606" s="2002">
        <v>8332.7199999999993</v>
      </c>
      <c r="G606" s="2002">
        <v>8332.7199999999993</v>
      </c>
      <c r="H606" s="2078" t="b">
        <f t="shared" si="19"/>
        <v>1</v>
      </c>
    </row>
    <row r="607" spans="1:8" ht="30">
      <c r="A607" s="2003">
        <v>756</v>
      </c>
      <c r="B607" s="2004" t="s">
        <v>9064</v>
      </c>
      <c r="C607" s="2003" t="s">
        <v>5592</v>
      </c>
      <c r="D607" s="2005">
        <f t="shared" si="18"/>
        <v>24710.18</v>
      </c>
      <c r="F607" s="2005">
        <v>24710.18</v>
      </c>
      <c r="G607" s="2005">
        <v>24710.18</v>
      </c>
      <c r="H607" s="2078" t="b">
        <f t="shared" si="19"/>
        <v>1</v>
      </c>
    </row>
    <row r="608" spans="1:8" ht="30">
      <c r="A608" s="1993">
        <v>757</v>
      </c>
      <c r="B608" s="1994" t="s">
        <v>9065</v>
      </c>
      <c r="C608" s="1993" t="s">
        <v>5592</v>
      </c>
      <c r="D608" s="2002">
        <f t="shared" si="18"/>
        <v>11220</v>
      </c>
      <c r="F608" s="2002">
        <v>11220</v>
      </c>
      <c r="G608" s="2002">
        <v>11220</v>
      </c>
      <c r="H608" s="2078" t="b">
        <f t="shared" si="19"/>
        <v>1</v>
      </c>
    </row>
    <row r="609" spans="1:8" ht="30">
      <c r="A609" s="2003">
        <v>10588</v>
      </c>
      <c r="B609" s="2004" t="s">
        <v>9066</v>
      </c>
      <c r="C609" s="2003" t="s">
        <v>5592</v>
      </c>
      <c r="D609" s="2005">
        <f t="shared" si="18"/>
        <v>2477.09</v>
      </c>
      <c r="F609" s="2005">
        <v>2477.09</v>
      </c>
      <c r="G609" s="2005">
        <v>2477.09</v>
      </c>
      <c r="H609" s="2078" t="b">
        <f t="shared" si="19"/>
        <v>1</v>
      </c>
    </row>
    <row r="610" spans="1:8" ht="30">
      <c r="A610" s="1993">
        <v>10592</v>
      </c>
      <c r="B610" s="1994" t="s">
        <v>9067</v>
      </c>
      <c r="C610" s="1993" t="s">
        <v>5592</v>
      </c>
      <c r="D610" s="2002">
        <f t="shared" si="18"/>
        <v>2992</v>
      </c>
      <c r="F610" s="2002">
        <v>2992</v>
      </c>
      <c r="G610" s="2002">
        <v>2992</v>
      </c>
      <c r="H610" s="2078" t="b">
        <f t="shared" si="19"/>
        <v>1</v>
      </c>
    </row>
    <row r="611" spans="1:8" ht="30">
      <c r="A611" s="2003">
        <v>10589</v>
      </c>
      <c r="B611" s="2004" t="s">
        <v>9068</v>
      </c>
      <c r="C611" s="2003" t="s">
        <v>5592</v>
      </c>
      <c r="D611" s="2005">
        <f t="shared" si="18"/>
        <v>4019.56</v>
      </c>
      <c r="F611" s="2005">
        <v>4019.56</v>
      </c>
      <c r="G611" s="2005">
        <v>4019.56</v>
      </c>
      <c r="H611" s="2078" t="b">
        <f t="shared" si="19"/>
        <v>1</v>
      </c>
    </row>
    <row r="612" spans="1:8" ht="30">
      <c r="A612" s="1993">
        <v>760</v>
      </c>
      <c r="B612" s="1994" t="s">
        <v>9069</v>
      </c>
      <c r="C612" s="1993" t="s">
        <v>5592</v>
      </c>
      <c r="D612" s="2002">
        <f t="shared" si="18"/>
        <v>22440</v>
      </c>
      <c r="F612" s="2002">
        <v>22440</v>
      </c>
      <c r="G612" s="2002">
        <v>22440</v>
      </c>
      <c r="H612" s="2078" t="b">
        <f t="shared" si="19"/>
        <v>1</v>
      </c>
    </row>
    <row r="613" spans="1:8" ht="30">
      <c r="A613" s="2003">
        <v>751</v>
      </c>
      <c r="B613" s="2004" t="s">
        <v>9070</v>
      </c>
      <c r="C613" s="2003" t="s">
        <v>5592</v>
      </c>
      <c r="D613" s="2005">
        <f t="shared" si="18"/>
        <v>3534.3</v>
      </c>
      <c r="F613" s="2005">
        <v>3534.3</v>
      </c>
      <c r="G613" s="2005">
        <v>3534.3</v>
      </c>
      <c r="H613" s="2078" t="b">
        <f t="shared" si="19"/>
        <v>1</v>
      </c>
    </row>
    <row r="614" spans="1:8" ht="30">
      <c r="A614" s="1993">
        <v>754</v>
      </c>
      <c r="B614" s="1994" t="s">
        <v>9071</v>
      </c>
      <c r="C614" s="1993" t="s">
        <v>5592</v>
      </c>
      <c r="D614" s="2002">
        <f t="shared" si="18"/>
        <v>5610</v>
      </c>
      <c r="F614" s="2002">
        <v>5610</v>
      </c>
      <c r="G614" s="2002">
        <v>5610</v>
      </c>
      <c r="H614" s="2078" t="b">
        <f t="shared" si="19"/>
        <v>1</v>
      </c>
    </row>
    <row r="615" spans="1:8">
      <c r="A615" s="2003">
        <v>14013</v>
      </c>
      <c r="B615" s="2004" t="s">
        <v>9072</v>
      </c>
      <c r="C615" s="2003" t="s">
        <v>5592</v>
      </c>
      <c r="D615" s="2005">
        <f t="shared" si="18"/>
        <v>156038.48000000001</v>
      </c>
      <c r="F615" s="2005">
        <v>156038.48000000001</v>
      </c>
      <c r="G615" s="2005">
        <v>156038.48000000001</v>
      </c>
      <c r="H615" s="2078" t="b">
        <f t="shared" si="19"/>
        <v>1</v>
      </c>
    </row>
    <row r="616" spans="1:8" ht="30">
      <c r="A616" s="1993">
        <v>39917</v>
      </c>
      <c r="B616" s="1994" t="s">
        <v>9073</v>
      </c>
      <c r="C616" s="1993" t="s">
        <v>5592</v>
      </c>
      <c r="D616" s="2002">
        <f t="shared" si="18"/>
        <v>61587.7</v>
      </c>
      <c r="F616" s="2002">
        <v>61587.7</v>
      </c>
      <c r="G616" s="2002">
        <v>61587.7</v>
      </c>
      <c r="H616" s="2078" t="b">
        <f t="shared" si="19"/>
        <v>1</v>
      </c>
    </row>
    <row r="617" spans="1:8">
      <c r="A617" s="2003">
        <v>5081</v>
      </c>
      <c r="B617" s="2004" t="s">
        <v>9074</v>
      </c>
      <c r="C617" s="2003" t="s">
        <v>5601</v>
      </c>
      <c r="D617" s="2005">
        <f t="shared" si="18"/>
        <v>20.11</v>
      </c>
      <c r="F617" s="2005">
        <v>20.11</v>
      </c>
      <c r="G617" s="2005">
        <v>20.11</v>
      </c>
      <c r="H617" s="2078" t="b">
        <f t="shared" si="19"/>
        <v>1</v>
      </c>
    </row>
    <row r="618" spans="1:8">
      <c r="A618" s="1993">
        <v>38167</v>
      </c>
      <c r="B618" s="1994" t="s">
        <v>9075</v>
      </c>
      <c r="C618" s="1993" t="s">
        <v>5601</v>
      </c>
      <c r="D618" s="2002">
        <f t="shared" si="18"/>
        <v>17.329999999999998</v>
      </c>
      <c r="F618" s="2002">
        <v>17.329999999999998</v>
      </c>
      <c r="G618" s="2002">
        <v>17.329999999999998</v>
      </c>
      <c r="H618" s="2078" t="b">
        <f t="shared" si="19"/>
        <v>1</v>
      </c>
    </row>
    <row r="619" spans="1:8">
      <c r="A619" s="2003">
        <v>36145</v>
      </c>
      <c r="B619" s="2004" t="s">
        <v>9076</v>
      </c>
      <c r="C619" s="2003" t="s">
        <v>5601</v>
      </c>
      <c r="D619" s="2005">
        <f t="shared" si="18"/>
        <v>35.85</v>
      </c>
      <c r="F619" s="2005">
        <v>35.85</v>
      </c>
      <c r="G619" s="2005">
        <v>35.85</v>
      </c>
      <c r="H619" s="2078" t="b">
        <f t="shared" si="19"/>
        <v>1</v>
      </c>
    </row>
    <row r="620" spans="1:8">
      <c r="A620" s="1993">
        <v>12893</v>
      </c>
      <c r="B620" s="1994" t="s">
        <v>9077</v>
      </c>
      <c r="C620" s="1993" t="s">
        <v>5601</v>
      </c>
      <c r="D620" s="2002">
        <f t="shared" si="18"/>
        <v>59.76</v>
      </c>
      <c r="F620" s="2002">
        <v>59.76</v>
      </c>
      <c r="G620" s="2002">
        <v>59.76</v>
      </c>
      <c r="H620" s="2078" t="b">
        <f t="shared" si="19"/>
        <v>1</v>
      </c>
    </row>
    <row r="621" spans="1:8">
      <c r="A621" s="2003">
        <v>11685</v>
      </c>
      <c r="B621" s="2004" t="s">
        <v>9078</v>
      </c>
      <c r="C621" s="2003" t="s">
        <v>5592</v>
      </c>
      <c r="D621" s="2005">
        <f t="shared" si="18"/>
        <v>14.87</v>
      </c>
      <c r="F621" s="2005">
        <v>14.87</v>
      </c>
      <c r="G621" s="2005">
        <v>14.87</v>
      </c>
      <c r="H621" s="2078" t="b">
        <f t="shared" si="19"/>
        <v>1</v>
      </c>
    </row>
    <row r="622" spans="1:8">
      <c r="A622" s="1993">
        <v>11679</v>
      </c>
      <c r="B622" s="1994" t="s">
        <v>9079</v>
      </c>
      <c r="C622" s="1993" t="s">
        <v>5592</v>
      </c>
      <c r="D622" s="2002">
        <f t="shared" si="18"/>
        <v>5.42</v>
      </c>
      <c r="F622" s="2002">
        <v>5.42</v>
      </c>
      <c r="G622" s="2002">
        <v>5.42</v>
      </c>
      <c r="H622" s="2078" t="b">
        <f t="shared" si="19"/>
        <v>1</v>
      </c>
    </row>
    <row r="623" spans="1:8">
      <c r="A623" s="2003">
        <v>11680</v>
      </c>
      <c r="B623" s="2004" t="s">
        <v>9080</v>
      </c>
      <c r="C623" s="2003" t="s">
        <v>5592</v>
      </c>
      <c r="D623" s="2005">
        <f t="shared" si="18"/>
        <v>4.47</v>
      </c>
      <c r="F623" s="2005">
        <v>4.47</v>
      </c>
      <c r="G623" s="2005">
        <v>4.47</v>
      </c>
      <c r="H623" s="2078" t="b">
        <f t="shared" si="19"/>
        <v>1</v>
      </c>
    </row>
    <row r="624" spans="1:8">
      <c r="A624" s="1993">
        <v>2512</v>
      </c>
      <c r="B624" s="1994" t="s">
        <v>9081</v>
      </c>
      <c r="C624" s="1993" t="s">
        <v>5592</v>
      </c>
      <c r="D624" s="2002">
        <f t="shared" si="18"/>
        <v>16.989999999999998</v>
      </c>
      <c r="F624" s="2002">
        <v>16.989999999999998</v>
      </c>
      <c r="G624" s="2002">
        <v>16.989999999999998</v>
      </c>
      <c r="H624" s="2078" t="b">
        <f t="shared" si="19"/>
        <v>1</v>
      </c>
    </row>
    <row r="625" spans="1:8">
      <c r="A625" s="2003">
        <v>4374</v>
      </c>
      <c r="B625" s="2004" t="s">
        <v>9082</v>
      </c>
      <c r="C625" s="2003" t="s">
        <v>5592</v>
      </c>
      <c r="D625" s="2005">
        <f t="shared" si="18"/>
        <v>0.33</v>
      </c>
      <c r="F625" s="2005">
        <v>0.33</v>
      </c>
      <c r="G625" s="2005">
        <v>0.33</v>
      </c>
      <c r="H625" s="2078" t="b">
        <f t="shared" si="19"/>
        <v>1</v>
      </c>
    </row>
    <row r="626" spans="1:8" ht="30">
      <c r="A626" s="1993">
        <v>7568</v>
      </c>
      <c r="B626" s="1994" t="s">
        <v>9083</v>
      </c>
      <c r="C626" s="1993" t="s">
        <v>5592</v>
      </c>
      <c r="D626" s="2002">
        <f t="shared" si="18"/>
        <v>0.55000000000000004</v>
      </c>
      <c r="F626" s="2002">
        <v>0.55000000000000004</v>
      </c>
      <c r="G626" s="2002">
        <v>0.55000000000000004</v>
      </c>
      <c r="H626" s="2078" t="b">
        <f t="shared" si="19"/>
        <v>1</v>
      </c>
    </row>
    <row r="627" spans="1:8">
      <c r="A627" s="2003">
        <v>7584</v>
      </c>
      <c r="B627" s="2004" t="s">
        <v>9084</v>
      </c>
      <c r="C627" s="2003" t="s">
        <v>5592</v>
      </c>
      <c r="D627" s="2005">
        <f t="shared" si="18"/>
        <v>0.84</v>
      </c>
      <c r="F627" s="2005">
        <v>0.84</v>
      </c>
      <c r="G627" s="2005">
        <v>0.84</v>
      </c>
      <c r="H627" s="2078" t="b">
        <f t="shared" si="19"/>
        <v>1</v>
      </c>
    </row>
    <row r="628" spans="1:8">
      <c r="A628" s="1993">
        <v>11945</v>
      </c>
      <c r="B628" s="1994" t="s">
        <v>9085</v>
      </c>
      <c r="C628" s="1993" t="s">
        <v>5592</v>
      </c>
      <c r="D628" s="2002">
        <f t="shared" si="18"/>
        <v>0.05</v>
      </c>
      <c r="F628" s="2002">
        <v>0.05</v>
      </c>
      <c r="G628" s="2002">
        <v>0.05</v>
      </c>
      <c r="H628" s="2078" t="b">
        <f t="shared" si="19"/>
        <v>1</v>
      </c>
    </row>
    <row r="629" spans="1:8">
      <c r="A629" s="2003">
        <v>11946</v>
      </c>
      <c r="B629" s="2004" t="s">
        <v>9086</v>
      </c>
      <c r="C629" s="2003" t="s">
        <v>5592</v>
      </c>
      <c r="D629" s="2005">
        <f t="shared" si="18"/>
        <v>0.06</v>
      </c>
      <c r="F629" s="2005">
        <v>0.06</v>
      </c>
      <c r="G629" s="2005">
        <v>0.06</v>
      </c>
      <c r="H629" s="2078" t="b">
        <f t="shared" si="19"/>
        <v>1</v>
      </c>
    </row>
    <row r="630" spans="1:8">
      <c r="A630" s="1993">
        <v>4375</v>
      </c>
      <c r="B630" s="1994" t="s">
        <v>9087</v>
      </c>
      <c r="C630" s="1993" t="s">
        <v>5592</v>
      </c>
      <c r="D630" s="2002">
        <f t="shared" si="18"/>
        <v>0.09</v>
      </c>
      <c r="F630" s="2002">
        <v>0.09</v>
      </c>
      <c r="G630" s="2002">
        <v>0.09</v>
      </c>
      <c r="H630" s="2078" t="b">
        <f t="shared" si="19"/>
        <v>1</v>
      </c>
    </row>
    <row r="631" spans="1:8" ht="30">
      <c r="A631" s="2003">
        <v>11950</v>
      </c>
      <c r="B631" s="2004" t="s">
        <v>9088</v>
      </c>
      <c r="C631" s="2003" t="s">
        <v>5592</v>
      </c>
      <c r="D631" s="2005">
        <f t="shared" si="18"/>
        <v>0.18</v>
      </c>
      <c r="F631" s="2005">
        <v>0.18</v>
      </c>
      <c r="G631" s="2005">
        <v>0.18</v>
      </c>
      <c r="H631" s="2078" t="b">
        <f t="shared" si="19"/>
        <v>1</v>
      </c>
    </row>
    <row r="632" spans="1:8">
      <c r="A632" s="1993">
        <v>4376</v>
      </c>
      <c r="B632" s="1994" t="s">
        <v>9089</v>
      </c>
      <c r="C632" s="1993" t="s">
        <v>5592</v>
      </c>
      <c r="D632" s="2002">
        <f t="shared" si="18"/>
        <v>0.17</v>
      </c>
      <c r="F632" s="2002">
        <v>0.17</v>
      </c>
      <c r="G632" s="2002">
        <v>0.17</v>
      </c>
      <c r="H632" s="2078" t="b">
        <f t="shared" si="19"/>
        <v>1</v>
      </c>
    </row>
    <row r="633" spans="1:8" ht="30">
      <c r="A633" s="2003">
        <v>7583</v>
      </c>
      <c r="B633" s="2004" t="s">
        <v>9090</v>
      </c>
      <c r="C633" s="2003" t="s">
        <v>5592</v>
      </c>
      <c r="D633" s="2005">
        <f t="shared" si="18"/>
        <v>0.37</v>
      </c>
      <c r="F633" s="2005">
        <v>0.37</v>
      </c>
      <c r="G633" s="2005">
        <v>0.37</v>
      </c>
      <c r="H633" s="2078" t="b">
        <f t="shared" si="19"/>
        <v>1</v>
      </c>
    </row>
    <row r="634" spans="1:8" ht="30">
      <c r="A634" s="1993">
        <v>4350</v>
      </c>
      <c r="B634" s="1994" t="s">
        <v>9091</v>
      </c>
      <c r="C634" s="1993" t="s">
        <v>5592</v>
      </c>
      <c r="D634" s="2002">
        <f t="shared" si="18"/>
        <v>0.33</v>
      </c>
      <c r="F634" s="2002">
        <v>0.33</v>
      </c>
      <c r="G634" s="2002">
        <v>0.33</v>
      </c>
      <c r="H634" s="2078" t="b">
        <f t="shared" si="19"/>
        <v>1</v>
      </c>
    </row>
    <row r="635" spans="1:8">
      <c r="A635" s="2003">
        <v>39886</v>
      </c>
      <c r="B635" s="2004" t="s">
        <v>9092</v>
      </c>
      <c r="C635" s="2003" t="s">
        <v>5592</v>
      </c>
      <c r="D635" s="2005">
        <f t="shared" si="18"/>
        <v>2.86</v>
      </c>
      <c r="F635" s="2005">
        <v>2.86</v>
      </c>
      <c r="G635" s="2005">
        <v>2.86</v>
      </c>
      <c r="H635" s="2078" t="b">
        <f t="shared" si="19"/>
        <v>1</v>
      </c>
    </row>
    <row r="636" spans="1:8">
      <c r="A636" s="1993">
        <v>39887</v>
      </c>
      <c r="B636" s="1994" t="s">
        <v>9093</v>
      </c>
      <c r="C636" s="1993" t="s">
        <v>5592</v>
      </c>
      <c r="D636" s="2002">
        <f t="shared" si="18"/>
        <v>4.29</v>
      </c>
      <c r="F636" s="2002">
        <v>4.29</v>
      </c>
      <c r="G636" s="2002">
        <v>4.29</v>
      </c>
      <c r="H636" s="2078" t="b">
        <f t="shared" si="19"/>
        <v>1</v>
      </c>
    </row>
    <row r="637" spans="1:8">
      <c r="A637" s="2003">
        <v>39888</v>
      </c>
      <c r="B637" s="2004" t="s">
        <v>9094</v>
      </c>
      <c r="C637" s="2003" t="s">
        <v>5592</v>
      </c>
      <c r="D637" s="2005">
        <f t="shared" si="18"/>
        <v>9.83</v>
      </c>
      <c r="F637" s="2005">
        <v>9.83</v>
      </c>
      <c r="G637" s="2005">
        <v>9.83</v>
      </c>
      <c r="H637" s="2078" t="b">
        <f t="shared" si="19"/>
        <v>1</v>
      </c>
    </row>
    <row r="638" spans="1:8">
      <c r="A638" s="1993">
        <v>39890</v>
      </c>
      <c r="B638" s="1994" t="s">
        <v>9095</v>
      </c>
      <c r="C638" s="1993" t="s">
        <v>5592</v>
      </c>
      <c r="D638" s="2002">
        <f t="shared" si="18"/>
        <v>16.77</v>
      </c>
      <c r="F638" s="2002">
        <v>16.77</v>
      </c>
      <c r="G638" s="2002">
        <v>16.77</v>
      </c>
      <c r="H638" s="2078" t="b">
        <f t="shared" si="19"/>
        <v>1</v>
      </c>
    </row>
    <row r="639" spans="1:8">
      <c r="A639" s="2003">
        <v>39891</v>
      </c>
      <c r="B639" s="2004" t="s">
        <v>9096</v>
      </c>
      <c r="C639" s="2003" t="s">
        <v>5592</v>
      </c>
      <c r="D639" s="2005">
        <f t="shared" si="18"/>
        <v>23.65</v>
      </c>
      <c r="F639" s="2005">
        <v>23.65</v>
      </c>
      <c r="G639" s="2005">
        <v>23.65</v>
      </c>
      <c r="H639" s="2078" t="b">
        <f t="shared" si="19"/>
        <v>1</v>
      </c>
    </row>
    <row r="640" spans="1:8">
      <c r="A640" s="1993">
        <v>39892</v>
      </c>
      <c r="B640" s="1994" t="s">
        <v>9097</v>
      </c>
      <c r="C640" s="1993" t="s">
        <v>5592</v>
      </c>
      <c r="D640" s="2002">
        <f t="shared" si="18"/>
        <v>73.73</v>
      </c>
      <c r="F640" s="2002">
        <v>73.73</v>
      </c>
      <c r="G640" s="2002">
        <v>73.73</v>
      </c>
      <c r="H640" s="2078" t="b">
        <f t="shared" si="19"/>
        <v>1</v>
      </c>
    </row>
    <row r="641" spans="1:8">
      <c r="A641" s="2003">
        <v>790</v>
      </c>
      <c r="B641" s="2004" t="s">
        <v>9098</v>
      </c>
      <c r="C641" s="2003" t="s">
        <v>5592</v>
      </c>
      <c r="D641" s="2005">
        <f t="shared" si="18"/>
        <v>10.47</v>
      </c>
      <c r="F641" s="2005">
        <v>10.47</v>
      </c>
      <c r="G641" s="2005">
        <v>10.47</v>
      </c>
      <c r="H641" s="2078" t="b">
        <f t="shared" si="19"/>
        <v>1</v>
      </c>
    </row>
    <row r="642" spans="1:8">
      <c r="A642" s="1993">
        <v>766</v>
      </c>
      <c r="B642" s="1994" t="s">
        <v>9099</v>
      </c>
      <c r="C642" s="1993" t="s">
        <v>5592</v>
      </c>
      <c r="D642" s="2002">
        <f t="shared" si="18"/>
        <v>10.47</v>
      </c>
      <c r="F642" s="2002">
        <v>10.47</v>
      </c>
      <c r="G642" s="2002">
        <v>10.47</v>
      </c>
      <c r="H642" s="2078" t="b">
        <f t="shared" si="19"/>
        <v>1</v>
      </c>
    </row>
    <row r="643" spans="1:8">
      <c r="A643" s="2003">
        <v>791</v>
      </c>
      <c r="B643" s="2004" t="s">
        <v>9100</v>
      </c>
      <c r="C643" s="2003" t="s">
        <v>5592</v>
      </c>
      <c r="D643" s="2005">
        <f t="shared" ref="D643:D706" si="20">IF($J$2=$F$1,F643,G643)</f>
        <v>10.47</v>
      </c>
      <c r="F643" s="2005">
        <v>10.47</v>
      </c>
      <c r="G643" s="2005">
        <v>10.47</v>
      </c>
      <c r="H643" s="2078" t="b">
        <f t="shared" ref="H643:H706" si="21">F643=G643</f>
        <v>1</v>
      </c>
    </row>
    <row r="644" spans="1:8">
      <c r="A644" s="1993">
        <v>767</v>
      </c>
      <c r="B644" s="1994" t="s">
        <v>9101</v>
      </c>
      <c r="C644" s="1993" t="s">
        <v>5592</v>
      </c>
      <c r="D644" s="2002">
        <f t="shared" si="20"/>
        <v>10.47</v>
      </c>
      <c r="F644" s="2002">
        <v>10.47</v>
      </c>
      <c r="G644" s="2002">
        <v>10.47</v>
      </c>
      <c r="H644" s="2078" t="b">
        <f t="shared" si="21"/>
        <v>1</v>
      </c>
    </row>
    <row r="645" spans="1:8">
      <c r="A645" s="2003">
        <v>768</v>
      </c>
      <c r="B645" s="2004" t="s">
        <v>9102</v>
      </c>
      <c r="C645" s="2003" t="s">
        <v>5592</v>
      </c>
      <c r="D645" s="2005">
        <f t="shared" si="20"/>
        <v>8.2200000000000006</v>
      </c>
      <c r="F645" s="2005">
        <v>8.2200000000000006</v>
      </c>
      <c r="G645" s="2005">
        <v>8.2200000000000006</v>
      </c>
      <c r="H645" s="2078" t="b">
        <f t="shared" si="21"/>
        <v>1</v>
      </c>
    </row>
    <row r="646" spans="1:8">
      <c r="A646" s="1993">
        <v>789</v>
      </c>
      <c r="B646" s="1994" t="s">
        <v>9103</v>
      </c>
      <c r="C646" s="1993" t="s">
        <v>5592</v>
      </c>
      <c r="D646" s="2002">
        <f t="shared" si="20"/>
        <v>8.0399999999999991</v>
      </c>
      <c r="F646" s="2002">
        <v>8.0399999999999991</v>
      </c>
      <c r="G646" s="2002">
        <v>8.0399999999999991</v>
      </c>
      <c r="H646" s="2078" t="b">
        <f t="shared" si="21"/>
        <v>1</v>
      </c>
    </row>
    <row r="647" spans="1:8">
      <c r="A647" s="2003">
        <v>769</v>
      </c>
      <c r="B647" s="2004" t="s">
        <v>9104</v>
      </c>
      <c r="C647" s="2003" t="s">
        <v>5592</v>
      </c>
      <c r="D647" s="2005">
        <f t="shared" si="20"/>
        <v>8.2200000000000006</v>
      </c>
      <c r="F647" s="2005">
        <v>8.2200000000000006</v>
      </c>
      <c r="G647" s="2005">
        <v>8.2200000000000006</v>
      </c>
      <c r="H647" s="2078" t="b">
        <f t="shared" si="21"/>
        <v>1</v>
      </c>
    </row>
    <row r="648" spans="1:8">
      <c r="A648" s="1993">
        <v>770</v>
      </c>
      <c r="B648" s="1994" t="s">
        <v>9105</v>
      </c>
      <c r="C648" s="1993" t="s">
        <v>5592</v>
      </c>
      <c r="D648" s="2002">
        <f t="shared" si="20"/>
        <v>2.9</v>
      </c>
      <c r="F648" s="2002">
        <v>2.9</v>
      </c>
      <c r="G648" s="2002">
        <v>2.9</v>
      </c>
      <c r="H648" s="2078" t="b">
        <f t="shared" si="21"/>
        <v>1</v>
      </c>
    </row>
    <row r="649" spans="1:8">
      <c r="A649" s="2003">
        <v>12394</v>
      </c>
      <c r="B649" s="2004" t="s">
        <v>9106</v>
      </c>
      <c r="C649" s="2003" t="s">
        <v>5592</v>
      </c>
      <c r="D649" s="2005">
        <f t="shared" si="20"/>
        <v>2.9</v>
      </c>
      <c r="F649" s="2005">
        <v>2.9</v>
      </c>
      <c r="G649" s="2005">
        <v>2.9</v>
      </c>
      <c r="H649" s="2078" t="b">
        <f t="shared" si="21"/>
        <v>1</v>
      </c>
    </row>
    <row r="650" spans="1:8">
      <c r="A650" s="1993">
        <v>764</v>
      </c>
      <c r="B650" s="1994" t="s">
        <v>9107</v>
      </c>
      <c r="C650" s="1993" t="s">
        <v>5592</v>
      </c>
      <c r="D650" s="2002">
        <f t="shared" si="20"/>
        <v>5.0599999999999996</v>
      </c>
      <c r="F650" s="2002">
        <v>5.0599999999999996</v>
      </c>
      <c r="G650" s="2002">
        <v>5.0599999999999996</v>
      </c>
      <c r="H650" s="2078" t="b">
        <f t="shared" si="21"/>
        <v>1</v>
      </c>
    </row>
    <row r="651" spans="1:8">
      <c r="A651" s="2003">
        <v>765</v>
      </c>
      <c r="B651" s="2004" t="s">
        <v>9108</v>
      </c>
      <c r="C651" s="2003" t="s">
        <v>5592</v>
      </c>
      <c r="D651" s="2005">
        <f t="shared" si="20"/>
        <v>5.0599999999999996</v>
      </c>
      <c r="F651" s="2005">
        <v>5.0599999999999996</v>
      </c>
      <c r="G651" s="2005">
        <v>5.0599999999999996</v>
      </c>
      <c r="H651" s="2078" t="b">
        <f t="shared" si="21"/>
        <v>1</v>
      </c>
    </row>
    <row r="652" spans="1:8">
      <c r="A652" s="1993">
        <v>787</v>
      </c>
      <c r="B652" s="1994" t="s">
        <v>9109</v>
      </c>
      <c r="C652" s="1993" t="s">
        <v>5592</v>
      </c>
      <c r="D652" s="2002">
        <f t="shared" si="20"/>
        <v>22.6</v>
      </c>
      <c r="F652" s="2002">
        <v>22.6</v>
      </c>
      <c r="G652" s="2002">
        <v>22.6</v>
      </c>
      <c r="H652" s="2078" t="b">
        <f t="shared" si="21"/>
        <v>1</v>
      </c>
    </row>
    <row r="653" spans="1:8">
      <c r="A653" s="2003">
        <v>774</v>
      </c>
      <c r="B653" s="2004" t="s">
        <v>9110</v>
      </c>
      <c r="C653" s="2003" t="s">
        <v>5592</v>
      </c>
      <c r="D653" s="2005">
        <f t="shared" si="20"/>
        <v>22.6</v>
      </c>
      <c r="F653" s="2005">
        <v>22.6</v>
      </c>
      <c r="G653" s="2005">
        <v>22.6</v>
      </c>
      <c r="H653" s="2078" t="b">
        <f t="shared" si="21"/>
        <v>1</v>
      </c>
    </row>
    <row r="654" spans="1:8">
      <c r="A654" s="1993">
        <v>773</v>
      </c>
      <c r="B654" s="1994" t="s">
        <v>9111</v>
      </c>
      <c r="C654" s="1993" t="s">
        <v>5592</v>
      </c>
      <c r="D654" s="2002">
        <f t="shared" si="20"/>
        <v>22.6</v>
      </c>
      <c r="F654" s="2002">
        <v>22.6</v>
      </c>
      <c r="G654" s="2002">
        <v>22.6</v>
      </c>
      <c r="H654" s="2078" t="b">
        <f t="shared" si="21"/>
        <v>1</v>
      </c>
    </row>
    <row r="655" spans="1:8">
      <c r="A655" s="2003">
        <v>775</v>
      </c>
      <c r="B655" s="2004" t="s">
        <v>9112</v>
      </c>
      <c r="C655" s="2003" t="s">
        <v>5592</v>
      </c>
      <c r="D655" s="2005">
        <f t="shared" si="20"/>
        <v>22.6</v>
      </c>
      <c r="F655" s="2005">
        <v>22.6</v>
      </c>
      <c r="G655" s="2005">
        <v>22.6</v>
      </c>
      <c r="H655" s="2078" t="b">
        <f t="shared" si="21"/>
        <v>1</v>
      </c>
    </row>
    <row r="656" spans="1:8">
      <c r="A656" s="1993">
        <v>788</v>
      </c>
      <c r="B656" s="1994" t="s">
        <v>9113</v>
      </c>
      <c r="C656" s="1993" t="s">
        <v>5592</v>
      </c>
      <c r="D656" s="2002">
        <f t="shared" si="20"/>
        <v>14.04</v>
      </c>
      <c r="F656" s="2002">
        <v>14.04</v>
      </c>
      <c r="G656" s="2002">
        <v>14.04</v>
      </c>
      <c r="H656" s="2078" t="b">
        <f t="shared" si="21"/>
        <v>1</v>
      </c>
    </row>
    <row r="657" spans="1:8">
      <c r="A657" s="2003">
        <v>772</v>
      </c>
      <c r="B657" s="2004" t="s">
        <v>9114</v>
      </c>
      <c r="C657" s="2003" t="s">
        <v>5592</v>
      </c>
      <c r="D657" s="2005">
        <f t="shared" si="20"/>
        <v>14.04</v>
      </c>
      <c r="F657" s="2005">
        <v>14.04</v>
      </c>
      <c r="G657" s="2005">
        <v>14.04</v>
      </c>
      <c r="H657" s="2078" t="b">
        <f t="shared" si="21"/>
        <v>1</v>
      </c>
    </row>
    <row r="658" spans="1:8">
      <c r="A658" s="1993">
        <v>771</v>
      </c>
      <c r="B658" s="1994" t="s">
        <v>9115</v>
      </c>
      <c r="C658" s="1993" t="s">
        <v>5592</v>
      </c>
      <c r="D658" s="2002">
        <f t="shared" si="20"/>
        <v>14.04</v>
      </c>
      <c r="F658" s="2002">
        <v>14.04</v>
      </c>
      <c r="G658" s="2002">
        <v>14.04</v>
      </c>
      <c r="H658" s="2078" t="b">
        <f t="shared" si="21"/>
        <v>1</v>
      </c>
    </row>
    <row r="659" spans="1:8">
      <c r="A659" s="2003">
        <v>779</v>
      </c>
      <c r="B659" s="2004" t="s">
        <v>9116</v>
      </c>
      <c r="C659" s="2003" t="s">
        <v>5592</v>
      </c>
      <c r="D659" s="2005">
        <f t="shared" si="20"/>
        <v>3.49</v>
      </c>
      <c r="F659" s="2005">
        <v>3.49</v>
      </c>
      <c r="G659" s="2005">
        <v>3.49</v>
      </c>
      <c r="H659" s="2078" t="b">
        <f t="shared" si="21"/>
        <v>1</v>
      </c>
    </row>
    <row r="660" spans="1:8">
      <c r="A660" s="1993">
        <v>776</v>
      </c>
      <c r="B660" s="1994" t="s">
        <v>9117</v>
      </c>
      <c r="C660" s="1993" t="s">
        <v>5592</v>
      </c>
      <c r="D660" s="2002">
        <f t="shared" si="20"/>
        <v>33.32</v>
      </c>
      <c r="F660" s="2002">
        <v>33.32</v>
      </c>
      <c r="G660" s="2002">
        <v>33.32</v>
      </c>
      <c r="H660" s="2078" t="b">
        <f t="shared" si="21"/>
        <v>1</v>
      </c>
    </row>
    <row r="661" spans="1:8">
      <c r="A661" s="2003">
        <v>777</v>
      </c>
      <c r="B661" s="2004" t="s">
        <v>9118</v>
      </c>
      <c r="C661" s="2003" t="s">
        <v>5592</v>
      </c>
      <c r="D661" s="2005">
        <f t="shared" si="20"/>
        <v>32.39</v>
      </c>
      <c r="F661" s="2005">
        <v>32.39</v>
      </c>
      <c r="G661" s="2005">
        <v>32.39</v>
      </c>
      <c r="H661" s="2078" t="b">
        <f t="shared" si="21"/>
        <v>1</v>
      </c>
    </row>
    <row r="662" spans="1:8">
      <c r="A662" s="1993">
        <v>780</v>
      </c>
      <c r="B662" s="1994" t="s">
        <v>9119</v>
      </c>
      <c r="C662" s="1993" t="s">
        <v>5592</v>
      </c>
      <c r="D662" s="2002">
        <f t="shared" si="20"/>
        <v>32.549999999999997</v>
      </c>
      <c r="F662" s="2002">
        <v>32.549999999999997</v>
      </c>
      <c r="G662" s="2002">
        <v>32.549999999999997</v>
      </c>
      <c r="H662" s="2078" t="b">
        <f t="shared" si="21"/>
        <v>1</v>
      </c>
    </row>
    <row r="663" spans="1:8">
      <c r="A663" s="2003">
        <v>778</v>
      </c>
      <c r="B663" s="2004" t="s">
        <v>9120</v>
      </c>
      <c r="C663" s="2003" t="s">
        <v>5592</v>
      </c>
      <c r="D663" s="2005">
        <f t="shared" si="20"/>
        <v>33.32</v>
      </c>
      <c r="F663" s="2005">
        <v>33.32</v>
      </c>
      <c r="G663" s="2005">
        <v>33.32</v>
      </c>
      <c r="H663" s="2078" t="b">
        <f t="shared" si="21"/>
        <v>1</v>
      </c>
    </row>
    <row r="664" spans="1:8">
      <c r="A664" s="1993">
        <v>781</v>
      </c>
      <c r="B664" s="1994" t="s">
        <v>9121</v>
      </c>
      <c r="C664" s="1993" t="s">
        <v>5592</v>
      </c>
      <c r="D664" s="2002">
        <f t="shared" si="20"/>
        <v>61.56</v>
      </c>
      <c r="F664" s="2002">
        <v>61.56</v>
      </c>
      <c r="G664" s="2002">
        <v>61.56</v>
      </c>
      <c r="H664" s="2078" t="b">
        <f t="shared" si="21"/>
        <v>1</v>
      </c>
    </row>
    <row r="665" spans="1:8">
      <c r="A665" s="2003">
        <v>786</v>
      </c>
      <c r="B665" s="2004" t="s">
        <v>9122</v>
      </c>
      <c r="C665" s="2003" t="s">
        <v>5592</v>
      </c>
      <c r="D665" s="2005">
        <f t="shared" si="20"/>
        <v>61.56</v>
      </c>
      <c r="F665" s="2005">
        <v>61.56</v>
      </c>
      <c r="G665" s="2005">
        <v>61.56</v>
      </c>
      <c r="H665" s="2078" t="b">
        <f t="shared" si="21"/>
        <v>1</v>
      </c>
    </row>
    <row r="666" spans="1:8">
      <c r="A666" s="1993">
        <v>782</v>
      </c>
      <c r="B666" s="1994" t="s">
        <v>9123</v>
      </c>
      <c r="C666" s="1993" t="s">
        <v>5592</v>
      </c>
      <c r="D666" s="2002">
        <f t="shared" si="20"/>
        <v>61.56</v>
      </c>
      <c r="F666" s="2002">
        <v>61.56</v>
      </c>
      <c r="G666" s="2002">
        <v>61.56</v>
      </c>
      <c r="H666" s="2078" t="b">
        <f t="shared" si="21"/>
        <v>1</v>
      </c>
    </row>
    <row r="667" spans="1:8">
      <c r="A667" s="2003">
        <v>783</v>
      </c>
      <c r="B667" s="2004" t="s">
        <v>9124</v>
      </c>
      <c r="C667" s="2003" t="s">
        <v>5592</v>
      </c>
      <c r="D667" s="2005">
        <f t="shared" si="20"/>
        <v>168.49</v>
      </c>
      <c r="F667" s="2005">
        <v>168.49</v>
      </c>
      <c r="G667" s="2005">
        <v>168.49</v>
      </c>
      <c r="H667" s="2078" t="b">
        <f t="shared" si="21"/>
        <v>1</v>
      </c>
    </row>
    <row r="668" spans="1:8">
      <c r="A668" s="1993">
        <v>785</v>
      </c>
      <c r="B668" s="1994" t="s">
        <v>9125</v>
      </c>
      <c r="C668" s="1993" t="s">
        <v>5592</v>
      </c>
      <c r="D668" s="2002">
        <f t="shared" si="20"/>
        <v>178.02</v>
      </c>
      <c r="F668" s="2002">
        <v>178.02</v>
      </c>
      <c r="G668" s="2002">
        <v>178.02</v>
      </c>
      <c r="H668" s="2078" t="b">
        <f t="shared" si="21"/>
        <v>1</v>
      </c>
    </row>
    <row r="669" spans="1:8">
      <c r="A669" s="2003">
        <v>784</v>
      </c>
      <c r="B669" s="2004" t="s">
        <v>9126</v>
      </c>
      <c r="C669" s="2003" t="s">
        <v>5592</v>
      </c>
      <c r="D669" s="2005">
        <f t="shared" si="20"/>
        <v>190.98</v>
      </c>
      <c r="F669" s="2005">
        <v>190.98</v>
      </c>
      <c r="G669" s="2005">
        <v>190.98</v>
      </c>
      <c r="H669" s="2078" t="b">
        <f t="shared" si="21"/>
        <v>1</v>
      </c>
    </row>
    <row r="670" spans="1:8">
      <c r="A670" s="1993">
        <v>831</v>
      </c>
      <c r="B670" s="1994" t="s">
        <v>9127</v>
      </c>
      <c r="C670" s="1993" t="s">
        <v>5592</v>
      </c>
      <c r="D670" s="2002">
        <f t="shared" si="20"/>
        <v>55.49</v>
      </c>
      <c r="F670" s="2002">
        <v>55.49</v>
      </c>
      <c r="G670" s="2002">
        <v>55.49</v>
      </c>
      <c r="H670" s="2078" t="b">
        <f t="shared" si="21"/>
        <v>1</v>
      </c>
    </row>
    <row r="671" spans="1:8">
      <c r="A671" s="2003">
        <v>828</v>
      </c>
      <c r="B671" s="2004" t="s">
        <v>9128</v>
      </c>
      <c r="C671" s="2003" t="s">
        <v>5592</v>
      </c>
      <c r="D671" s="2005">
        <f t="shared" si="20"/>
        <v>0.4</v>
      </c>
      <c r="F671" s="2005">
        <v>0.4</v>
      </c>
      <c r="G671" s="2005">
        <v>0.4</v>
      </c>
      <c r="H671" s="2078" t="b">
        <f t="shared" si="21"/>
        <v>1</v>
      </c>
    </row>
    <row r="672" spans="1:8">
      <c r="A672" s="1993">
        <v>829</v>
      </c>
      <c r="B672" s="1994" t="s">
        <v>9129</v>
      </c>
      <c r="C672" s="1993" t="s">
        <v>5592</v>
      </c>
      <c r="D672" s="2002">
        <f t="shared" si="20"/>
        <v>0.78</v>
      </c>
      <c r="F672" s="2002">
        <v>0.78</v>
      </c>
      <c r="G672" s="2002">
        <v>0.78</v>
      </c>
      <c r="H672" s="2078" t="b">
        <f t="shared" si="21"/>
        <v>1</v>
      </c>
    </row>
    <row r="673" spans="1:8">
      <c r="A673" s="2003">
        <v>812</v>
      </c>
      <c r="B673" s="2004" t="s">
        <v>9130</v>
      </c>
      <c r="C673" s="2003" t="s">
        <v>5592</v>
      </c>
      <c r="D673" s="2005">
        <f t="shared" si="20"/>
        <v>1.65</v>
      </c>
      <c r="F673" s="2005">
        <v>1.65</v>
      </c>
      <c r="G673" s="2005">
        <v>1.65</v>
      </c>
      <c r="H673" s="2078" t="b">
        <f t="shared" si="21"/>
        <v>1</v>
      </c>
    </row>
    <row r="674" spans="1:8">
      <c r="A674" s="1993">
        <v>819</v>
      </c>
      <c r="B674" s="1994" t="s">
        <v>9131</v>
      </c>
      <c r="C674" s="1993" t="s">
        <v>5592</v>
      </c>
      <c r="D674" s="2002">
        <f t="shared" si="20"/>
        <v>2.92</v>
      </c>
      <c r="F674" s="2002">
        <v>2.92</v>
      </c>
      <c r="G674" s="2002">
        <v>2.92</v>
      </c>
      <c r="H674" s="2078" t="b">
        <f t="shared" si="21"/>
        <v>1</v>
      </c>
    </row>
    <row r="675" spans="1:8">
      <c r="A675" s="2003">
        <v>818</v>
      </c>
      <c r="B675" s="2004" t="s">
        <v>9132</v>
      </c>
      <c r="C675" s="2003" t="s">
        <v>5592</v>
      </c>
      <c r="D675" s="2005">
        <f t="shared" si="20"/>
        <v>5.47</v>
      </c>
      <c r="F675" s="2005">
        <v>5.47</v>
      </c>
      <c r="G675" s="2005">
        <v>5.47</v>
      </c>
      <c r="H675" s="2078" t="b">
        <f t="shared" si="21"/>
        <v>1</v>
      </c>
    </row>
    <row r="676" spans="1:8">
      <c r="A676" s="1993">
        <v>823</v>
      </c>
      <c r="B676" s="1994" t="s">
        <v>9133</v>
      </c>
      <c r="C676" s="1993" t="s">
        <v>5592</v>
      </c>
      <c r="D676" s="2002">
        <f t="shared" si="20"/>
        <v>13.52</v>
      </c>
      <c r="F676" s="2002">
        <v>13.52</v>
      </c>
      <c r="G676" s="2002">
        <v>13.52</v>
      </c>
      <c r="H676" s="2078" t="b">
        <f t="shared" si="21"/>
        <v>1</v>
      </c>
    </row>
    <row r="677" spans="1:8">
      <c r="A677" s="2003">
        <v>830</v>
      </c>
      <c r="B677" s="2004" t="s">
        <v>9134</v>
      </c>
      <c r="C677" s="2003" t="s">
        <v>5592</v>
      </c>
      <c r="D677" s="2005">
        <f t="shared" si="20"/>
        <v>10.91</v>
      </c>
      <c r="F677" s="2005">
        <v>10.91</v>
      </c>
      <c r="G677" s="2005">
        <v>10.91</v>
      </c>
      <c r="H677" s="2078" t="b">
        <f t="shared" si="21"/>
        <v>1</v>
      </c>
    </row>
    <row r="678" spans="1:8">
      <c r="A678" s="1993">
        <v>826</v>
      </c>
      <c r="B678" s="1994" t="s">
        <v>9135</v>
      </c>
      <c r="C678" s="1993" t="s">
        <v>5592</v>
      </c>
      <c r="D678" s="2002">
        <f t="shared" si="20"/>
        <v>32.49</v>
      </c>
      <c r="F678" s="2002">
        <v>32.49</v>
      </c>
      <c r="G678" s="2002">
        <v>32.49</v>
      </c>
      <c r="H678" s="2078" t="b">
        <f t="shared" si="21"/>
        <v>1</v>
      </c>
    </row>
    <row r="679" spans="1:8">
      <c r="A679" s="2003">
        <v>827</v>
      </c>
      <c r="B679" s="2004" t="s">
        <v>9136</v>
      </c>
      <c r="C679" s="2003" t="s">
        <v>5592</v>
      </c>
      <c r="D679" s="2005">
        <f t="shared" si="20"/>
        <v>27.39</v>
      </c>
      <c r="F679" s="2005">
        <v>27.39</v>
      </c>
      <c r="G679" s="2005">
        <v>27.39</v>
      </c>
      <c r="H679" s="2078" t="b">
        <f t="shared" si="21"/>
        <v>1</v>
      </c>
    </row>
    <row r="680" spans="1:8">
      <c r="A680" s="1993">
        <v>832</v>
      </c>
      <c r="B680" s="1994" t="s">
        <v>9137</v>
      </c>
      <c r="C680" s="1993" t="s">
        <v>5592</v>
      </c>
      <c r="D680" s="2002">
        <f t="shared" si="20"/>
        <v>1.75</v>
      </c>
      <c r="F680" s="2002">
        <v>1.75</v>
      </c>
      <c r="G680" s="2002">
        <v>1.75</v>
      </c>
      <c r="H680" s="2078" t="b">
        <f t="shared" si="21"/>
        <v>1</v>
      </c>
    </row>
    <row r="681" spans="1:8">
      <c r="A681" s="2003">
        <v>833</v>
      </c>
      <c r="B681" s="2004" t="s">
        <v>9138</v>
      </c>
      <c r="C681" s="2003" t="s">
        <v>5592</v>
      </c>
      <c r="D681" s="2005">
        <f t="shared" si="20"/>
        <v>2.56</v>
      </c>
      <c r="F681" s="2005">
        <v>2.56</v>
      </c>
      <c r="G681" s="2005">
        <v>2.56</v>
      </c>
      <c r="H681" s="2078" t="b">
        <f t="shared" si="21"/>
        <v>1</v>
      </c>
    </row>
    <row r="682" spans="1:8">
      <c r="A682" s="1993">
        <v>834</v>
      </c>
      <c r="B682" s="1994" t="s">
        <v>9139</v>
      </c>
      <c r="C682" s="1993" t="s">
        <v>5592</v>
      </c>
      <c r="D682" s="2002">
        <f t="shared" si="20"/>
        <v>2.83</v>
      </c>
      <c r="F682" s="2002">
        <v>2.83</v>
      </c>
      <c r="G682" s="2002">
        <v>2.83</v>
      </c>
      <c r="H682" s="2078" t="b">
        <f t="shared" si="21"/>
        <v>1</v>
      </c>
    </row>
    <row r="683" spans="1:8">
      <c r="A683" s="2003">
        <v>825</v>
      </c>
      <c r="B683" s="2004" t="s">
        <v>9140</v>
      </c>
      <c r="C683" s="2003" t="s">
        <v>5592</v>
      </c>
      <c r="D683" s="2005">
        <f t="shared" si="20"/>
        <v>3.03</v>
      </c>
      <c r="F683" s="2005">
        <v>3.03</v>
      </c>
      <c r="G683" s="2005">
        <v>3.03</v>
      </c>
      <c r="H683" s="2078" t="b">
        <f t="shared" si="21"/>
        <v>1</v>
      </c>
    </row>
    <row r="684" spans="1:8">
      <c r="A684" s="1993">
        <v>813</v>
      </c>
      <c r="B684" s="1994" t="s">
        <v>9141</v>
      </c>
      <c r="C684" s="1993" t="s">
        <v>5592</v>
      </c>
      <c r="D684" s="2002">
        <f t="shared" si="20"/>
        <v>3.7</v>
      </c>
      <c r="F684" s="2002">
        <v>3.7</v>
      </c>
      <c r="G684" s="2002">
        <v>3.7</v>
      </c>
      <c r="H684" s="2078" t="b">
        <f t="shared" si="21"/>
        <v>1</v>
      </c>
    </row>
    <row r="685" spans="1:8">
      <c r="A685" s="2003">
        <v>820</v>
      </c>
      <c r="B685" s="2004" t="s">
        <v>9142</v>
      </c>
      <c r="C685" s="2003" t="s">
        <v>5592</v>
      </c>
      <c r="D685" s="2005">
        <f t="shared" si="20"/>
        <v>4.05</v>
      </c>
      <c r="F685" s="2005">
        <v>4.05</v>
      </c>
      <c r="G685" s="2005">
        <v>4.05</v>
      </c>
      <c r="H685" s="2078" t="b">
        <f t="shared" si="21"/>
        <v>1</v>
      </c>
    </row>
    <row r="686" spans="1:8">
      <c r="A686" s="1993">
        <v>816</v>
      </c>
      <c r="B686" s="1994" t="s">
        <v>9143</v>
      </c>
      <c r="C686" s="1993" t="s">
        <v>5592</v>
      </c>
      <c r="D686" s="2002">
        <f t="shared" si="20"/>
        <v>6.93</v>
      </c>
      <c r="F686" s="2002">
        <v>6.93</v>
      </c>
      <c r="G686" s="2002">
        <v>6.93</v>
      </c>
      <c r="H686" s="2078" t="b">
        <f t="shared" si="21"/>
        <v>1</v>
      </c>
    </row>
    <row r="687" spans="1:8">
      <c r="A687" s="2003">
        <v>814</v>
      </c>
      <c r="B687" s="2004" t="s">
        <v>9144</v>
      </c>
      <c r="C687" s="2003" t="s">
        <v>5592</v>
      </c>
      <c r="D687" s="2005">
        <f t="shared" si="20"/>
        <v>8.64</v>
      </c>
      <c r="F687" s="2005">
        <v>8.64</v>
      </c>
      <c r="G687" s="2005">
        <v>8.64</v>
      </c>
      <c r="H687" s="2078" t="b">
        <f t="shared" si="21"/>
        <v>1</v>
      </c>
    </row>
    <row r="688" spans="1:8">
      <c r="A688" s="1993">
        <v>815</v>
      </c>
      <c r="B688" s="1994" t="s">
        <v>9145</v>
      </c>
      <c r="C688" s="1993" t="s">
        <v>5592</v>
      </c>
      <c r="D688" s="2002">
        <f t="shared" si="20"/>
        <v>8.8699999999999992</v>
      </c>
      <c r="F688" s="2002">
        <v>8.8699999999999992</v>
      </c>
      <c r="G688" s="2002">
        <v>8.8699999999999992</v>
      </c>
      <c r="H688" s="2078" t="b">
        <f t="shared" si="21"/>
        <v>1</v>
      </c>
    </row>
    <row r="689" spans="1:8">
      <c r="A689" s="2003">
        <v>822</v>
      </c>
      <c r="B689" s="2004" t="s">
        <v>9146</v>
      </c>
      <c r="C689" s="2003" t="s">
        <v>5592</v>
      </c>
      <c r="D689" s="2005">
        <f t="shared" si="20"/>
        <v>10.26</v>
      </c>
      <c r="F689" s="2005">
        <v>10.26</v>
      </c>
      <c r="G689" s="2005">
        <v>10.26</v>
      </c>
      <c r="H689" s="2078" t="b">
        <f t="shared" si="21"/>
        <v>1</v>
      </c>
    </row>
    <row r="690" spans="1:8">
      <c r="A690" s="1993">
        <v>821</v>
      </c>
      <c r="B690" s="1994" t="s">
        <v>9147</v>
      </c>
      <c r="C690" s="1993" t="s">
        <v>5592</v>
      </c>
      <c r="D690" s="2002">
        <f t="shared" si="20"/>
        <v>12.28</v>
      </c>
      <c r="F690" s="2002">
        <v>12.28</v>
      </c>
      <c r="G690" s="2002">
        <v>12.28</v>
      </c>
      <c r="H690" s="2078" t="b">
        <f t="shared" si="21"/>
        <v>1</v>
      </c>
    </row>
    <row r="691" spans="1:8">
      <c r="A691" s="2003">
        <v>817</v>
      </c>
      <c r="B691" s="2004" t="s">
        <v>9148</v>
      </c>
      <c r="C691" s="2003" t="s">
        <v>5592</v>
      </c>
      <c r="D691" s="2005">
        <f t="shared" si="20"/>
        <v>16.78</v>
      </c>
      <c r="F691" s="2005">
        <v>16.78</v>
      </c>
      <c r="G691" s="2005">
        <v>16.78</v>
      </c>
      <c r="H691" s="2078" t="b">
        <f t="shared" si="21"/>
        <v>1</v>
      </c>
    </row>
    <row r="692" spans="1:8">
      <c r="A692" s="1993">
        <v>20086</v>
      </c>
      <c r="B692" s="1994" t="s">
        <v>9149</v>
      </c>
      <c r="C692" s="1993" t="s">
        <v>5592</v>
      </c>
      <c r="D692" s="2002">
        <f t="shared" si="20"/>
        <v>2.31</v>
      </c>
      <c r="F692" s="2002">
        <v>2.31</v>
      </c>
      <c r="G692" s="2002">
        <v>2.31</v>
      </c>
      <c r="H692" s="2078" t="b">
        <f t="shared" si="21"/>
        <v>1</v>
      </c>
    </row>
    <row r="693" spans="1:8">
      <c r="A693" s="2003">
        <v>39191</v>
      </c>
      <c r="B693" s="2004" t="s">
        <v>9150</v>
      </c>
      <c r="C693" s="2003" t="s">
        <v>5592</v>
      </c>
      <c r="D693" s="2005">
        <f t="shared" si="20"/>
        <v>10.09</v>
      </c>
      <c r="F693" s="2005">
        <v>10.09</v>
      </c>
      <c r="G693" s="2005">
        <v>10.09</v>
      </c>
      <c r="H693" s="2078" t="b">
        <f t="shared" si="21"/>
        <v>1</v>
      </c>
    </row>
    <row r="694" spans="1:8">
      <c r="A694" s="1993">
        <v>39190</v>
      </c>
      <c r="B694" s="1994" t="s">
        <v>9151</v>
      </c>
      <c r="C694" s="1993" t="s">
        <v>5592</v>
      </c>
      <c r="D694" s="2002">
        <f t="shared" si="20"/>
        <v>10.54</v>
      </c>
      <c r="F694" s="2002">
        <v>10.54</v>
      </c>
      <c r="G694" s="2002">
        <v>10.54</v>
      </c>
      <c r="H694" s="2078" t="b">
        <f t="shared" si="21"/>
        <v>1</v>
      </c>
    </row>
    <row r="695" spans="1:8">
      <c r="A695" s="2003">
        <v>39189</v>
      </c>
      <c r="B695" s="2004" t="s">
        <v>9152</v>
      </c>
      <c r="C695" s="2003" t="s">
        <v>5592</v>
      </c>
      <c r="D695" s="2005">
        <f t="shared" si="20"/>
        <v>11.15</v>
      </c>
      <c r="F695" s="2005">
        <v>11.15</v>
      </c>
      <c r="G695" s="2005">
        <v>11.15</v>
      </c>
      <c r="H695" s="2078" t="b">
        <f t="shared" si="21"/>
        <v>1</v>
      </c>
    </row>
    <row r="696" spans="1:8">
      <c r="A696" s="1993">
        <v>39186</v>
      </c>
      <c r="B696" s="1994" t="s">
        <v>9153</v>
      </c>
      <c r="C696" s="1993" t="s">
        <v>5592</v>
      </c>
      <c r="D696" s="2002">
        <f t="shared" si="20"/>
        <v>9.98</v>
      </c>
      <c r="F696" s="2002">
        <v>9.98</v>
      </c>
      <c r="G696" s="2002">
        <v>9.98</v>
      </c>
      <c r="H696" s="2078" t="b">
        <f t="shared" si="21"/>
        <v>1</v>
      </c>
    </row>
    <row r="697" spans="1:8">
      <c r="A697" s="2003">
        <v>39188</v>
      </c>
      <c r="B697" s="2004" t="s">
        <v>9154</v>
      </c>
      <c r="C697" s="2003" t="s">
        <v>5592</v>
      </c>
      <c r="D697" s="2005">
        <f t="shared" si="20"/>
        <v>8.2100000000000009</v>
      </c>
      <c r="F697" s="2005">
        <v>8.2100000000000009</v>
      </c>
      <c r="G697" s="2005">
        <v>8.2100000000000009</v>
      </c>
      <c r="H697" s="2078" t="b">
        <f t="shared" si="21"/>
        <v>1</v>
      </c>
    </row>
    <row r="698" spans="1:8">
      <c r="A698" s="1993">
        <v>39187</v>
      </c>
      <c r="B698" s="1994" t="s">
        <v>9155</v>
      </c>
      <c r="C698" s="1993" t="s">
        <v>5592</v>
      </c>
      <c r="D698" s="2002">
        <f t="shared" si="20"/>
        <v>8.6</v>
      </c>
      <c r="F698" s="2002">
        <v>8.6</v>
      </c>
      <c r="G698" s="2002">
        <v>8.6</v>
      </c>
      <c r="H698" s="2078" t="b">
        <f t="shared" si="21"/>
        <v>1</v>
      </c>
    </row>
    <row r="699" spans="1:8">
      <c r="A699" s="2003">
        <v>39184</v>
      </c>
      <c r="B699" s="2004" t="s">
        <v>9156</v>
      </c>
      <c r="C699" s="2003" t="s">
        <v>5592</v>
      </c>
      <c r="D699" s="2005">
        <f t="shared" si="20"/>
        <v>3.23</v>
      </c>
      <c r="F699" s="2005">
        <v>3.23</v>
      </c>
      <c r="G699" s="2005">
        <v>3.23</v>
      </c>
      <c r="H699" s="2078" t="b">
        <f t="shared" si="21"/>
        <v>1</v>
      </c>
    </row>
    <row r="700" spans="1:8">
      <c r="A700" s="1993">
        <v>39185</v>
      </c>
      <c r="B700" s="1994" t="s">
        <v>9157</v>
      </c>
      <c r="C700" s="1993" t="s">
        <v>5592</v>
      </c>
      <c r="D700" s="2002">
        <f t="shared" si="20"/>
        <v>2.95</v>
      </c>
      <c r="F700" s="2002">
        <v>2.95</v>
      </c>
      <c r="G700" s="2002">
        <v>2.95</v>
      </c>
      <c r="H700" s="2078" t="b">
        <f t="shared" si="21"/>
        <v>1</v>
      </c>
    </row>
    <row r="701" spans="1:8">
      <c r="A701" s="2003">
        <v>39198</v>
      </c>
      <c r="B701" s="2004" t="s">
        <v>9158</v>
      </c>
      <c r="C701" s="2003" t="s">
        <v>5592</v>
      </c>
      <c r="D701" s="2005">
        <f t="shared" si="20"/>
        <v>33.090000000000003</v>
      </c>
      <c r="F701" s="2005">
        <v>33.090000000000003</v>
      </c>
      <c r="G701" s="2005">
        <v>33.090000000000003</v>
      </c>
      <c r="H701" s="2078" t="b">
        <f t="shared" si="21"/>
        <v>1</v>
      </c>
    </row>
    <row r="702" spans="1:8">
      <c r="A702" s="1993">
        <v>39197</v>
      </c>
      <c r="B702" s="1994" t="s">
        <v>9159</v>
      </c>
      <c r="C702" s="1993" t="s">
        <v>5592</v>
      </c>
      <c r="D702" s="2002">
        <f t="shared" si="20"/>
        <v>34.57</v>
      </c>
      <c r="F702" s="2002">
        <v>34.57</v>
      </c>
      <c r="G702" s="2002">
        <v>34.57</v>
      </c>
      <c r="H702" s="2078" t="b">
        <f t="shared" si="21"/>
        <v>1</v>
      </c>
    </row>
    <row r="703" spans="1:8">
      <c r="A703" s="2003">
        <v>39196</v>
      </c>
      <c r="B703" s="2004" t="s">
        <v>9160</v>
      </c>
      <c r="C703" s="2003" t="s">
        <v>5592</v>
      </c>
      <c r="D703" s="2005">
        <f t="shared" si="20"/>
        <v>35.65</v>
      </c>
      <c r="F703" s="2005">
        <v>35.65</v>
      </c>
      <c r="G703" s="2005">
        <v>35.65</v>
      </c>
      <c r="H703" s="2078" t="b">
        <f t="shared" si="21"/>
        <v>1</v>
      </c>
    </row>
    <row r="704" spans="1:8">
      <c r="A704" s="1993">
        <v>39199</v>
      </c>
      <c r="B704" s="1994" t="s">
        <v>9161</v>
      </c>
      <c r="C704" s="1993" t="s">
        <v>5592</v>
      </c>
      <c r="D704" s="2002">
        <f t="shared" si="20"/>
        <v>31.85</v>
      </c>
      <c r="F704" s="2002">
        <v>31.85</v>
      </c>
      <c r="G704" s="2002">
        <v>31.85</v>
      </c>
      <c r="H704" s="2078" t="b">
        <f t="shared" si="21"/>
        <v>1</v>
      </c>
    </row>
    <row r="705" spans="1:8">
      <c r="A705" s="2003">
        <v>39195</v>
      </c>
      <c r="B705" s="2004" t="s">
        <v>9162</v>
      </c>
      <c r="C705" s="2003" t="s">
        <v>5592</v>
      </c>
      <c r="D705" s="2005">
        <f t="shared" si="20"/>
        <v>18.38</v>
      </c>
      <c r="F705" s="2005">
        <v>18.38</v>
      </c>
      <c r="G705" s="2005">
        <v>18.38</v>
      </c>
      <c r="H705" s="2078" t="b">
        <f t="shared" si="21"/>
        <v>1</v>
      </c>
    </row>
    <row r="706" spans="1:8">
      <c r="A706" s="1993">
        <v>39194</v>
      </c>
      <c r="B706" s="1994" t="s">
        <v>9163</v>
      </c>
      <c r="C706" s="1993" t="s">
        <v>5592</v>
      </c>
      <c r="D706" s="2002">
        <f t="shared" si="20"/>
        <v>19.670000000000002</v>
      </c>
      <c r="F706" s="2002">
        <v>19.670000000000002</v>
      </c>
      <c r="G706" s="2002">
        <v>19.670000000000002</v>
      </c>
      <c r="H706" s="2078" t="b">
        <f t="shared" si="21"/>
        <v>1</v>
      </c>
    </row>
    <row r="707" spans="1:8">
      <c r="A707" s="2003">
        <v>39193</v>
      </c>
      <c r="B707" s="2004" t="s">
        <v>9164</v>
      </c>
      <c r="C707" s="2003" t="s">
        <v>5592</v>
      </c>
      <c r="D707" s="2005">
        <f t="shared" ref="D707:D770" si="22">IF($J$2=$F$1,F707,G707)</f>
        <v>21.56</v>
      </c>
      <c r="F707" s="2005">
        <v>21.56</v>
      </c>
      <c r="G707" s="2005">
        <v>21.56</v>
      </c>
      <c r="H707" s="2078" t="b">
        <f t="shared" ref="H707:H770" si="23">F707=G707</f>
        <v>1</v>
      </c>
    </row>
    <row r="708" spans="1:8">
      <c r="A708" s="1993">
        <v>39192</v>
      </c>
      <c r="B708" s="1994" t="s">
        <v>9165</v>
      </c>
      <c r="C708" s="1993" t="s">
        <v>5592</v>
      </c>
      <c r="D708" s="2002">
        <f t="shared" si="22"/>
        <v>22.43</v>
      </c>
      <c r="F708" s="2002">
        <v>22.43</v>
      </c>
      <c r="G708" s="2002">
        <v>22.43</v>
      </c>
      <c r="H708" s="2078" t="b">
        <f t="shared" si="23"/>
        <v>1</v>
      </c>
    </row>
    <row r="709" spans="1:8">
      <c r="A709" s="2003">
        <v>39920</v>
      </c>
      <c r="B709" s="2004" t="s">
        <v>9166</v>
      </c>
      <c r="C709" s="2003" t="s">
        <v>5592</v>
      </c>
      <c r="D709" s="2005">
        <f t="shared" si="22"/>
        <v>2.71</v>
      </c>
      <c r="F709" s="2005">
        <v>2.71</v>
      </c>
      <c r="G709" s="2005">
        <v>2.71</v>
      </c>
      <c r="H709" s="2078" t="b">
        <f t="shared" si="23"/>
        <v>1</v>
      </c>
    </row>
    <row r="710" spans="1:8">
      <c r="A710" s="1993">
        <v>39201</v>
      </c>
      <c r="B710" s="1994" t="s">
        <v>9167</v>
      </c>
      <c r="C710" s="1993" t="s">
        <v>5592</v>
      </c>
      <c r="D710" s="2002">
        <f t="shared" si="22"/>
        <v>39.56</v>
      </c>
      <c r="F710" s="2002">
        <v>39.56</v>
      </c>
      <c r="G710" s="2002">
        <v>39.56</v>
      </c>
      <c r="H710" s="2078" t="b">
        <f t="shared" si="23"/>
        <v>1</v>
      </c>
    </row>
    <row r="711" spans="1:8">
      <c r="A711" s="2003">
        <v>39200</v>
      </c>
      <c r="B711" s="2004" t="s">
        <v>9168</v>
      </c>
      <c r="C711" s="2003" t="s">
        <v>5592</v>
      </c>
      <c r="D711" s="2005">
        <f t="shared" si="22"/>
        <v>39.880000000000003</v>
      </c>
      <c r="F711" s="2005">
        <v>39.880000000000003</v>
      </c>
      <c r="G711" s="2005">
        <v>39.880000000000003</v>
      </c>
      <c r="H711" s="2078" t="b">
        <f t="shared" si="23"/>
        <v>1</v>
      </c>
    </row>
    <row r="712" spans="1:8">
      <c r="A712" s="1993">
        <v>39203</v>
      </c>
      <c r="B712" s="1994" t="s">
        <v>9169</v>
      </c>
      <c r="C712" s="1993" t="s">
        <v>5592</v>
      </c>
      <c r="D712" s="2002">
        <f t="shared" si="22"/>
        <v>32.200000000000003</v>
      </c>
      <c r="F712" s="2002">
        <v>32.200000000000003</v>
      </c>
      <c r="G712" s="2002">
        <v>32.200000000000003</v>
      </c>
      <c r="H712" s="2078" t="b">
        <f t="shared" si="23"/>
        <v>1</v>
      </c>
    </row>
    <row r="713" spans="1:8">
      <c r="A713" s="2003">
        <v>39202</v>
      </c>
      <c r="B713" s="2004" t="s">
        <v>9170</v>
      </c>
      <c r="C713" s="2003" t="s">
        <v>5592</v>
      </c>
      <c r="D713" s="2005">
        <f t="shared" si="22"/>
        <v>37.83</v>
      </c>
      <c r="F713" s="2005">
        <v>37.83</v>
      </c>
      <c r="G713" s="2005">
        <v>37.83</v>
      </c>
      <c r="H713" s="2078" t="b">
        <f t="shared" si="23"/>
        <v>1</v>
      </c>
    </row>
    <row r="714" spans="1:8">
      <c r="A714" s="1993">
        <v>39205</v>
      </c>
      <c r="B714" s="1994" t="s">
        <v>9171</v>
      </c>
      <c r="C714" s="1993" t="s">
        <v>5592</v>
      </c>
      <c r="D714" s="2002">
        <f t="shared" si="22"/>
        <v>63.12</v>
      </c>
      <c r="F714" s="2002">
        <v>63.12</v>
      </c>
      <c r="G714" s="2002">
        <v>63.12</v>
      </c>
      <c r="H714" s="2078" t="b">
        <f t="shared" si="23"/>
        <v>1</v>
      </c>
    </row>
    <row r="715" spans="1:8">
      <c r="A715" s="2003">
        <v>39204</v>
      </c>
      <c r="B715" s="2004" t="s">
        <v>9172</v>
      </c>
      <c r="C715" s="2003" t="s">
        <v>5592</v>
      </c>
      <c r="D715" s="2005">
        <f t="shared" si="22"/>
        <v>64.64</v>
      </c>
      <c r="F715" s="2005">
        <v>64.64</v>
      </c>
      <c r="G715" s="2005">
        <v>64.64</v>
      </c>
      <c r="H715" s="2078" t="b">
        <f t="shared" si="23"/>
        <v>1</v>
      </c>
    </row>
    <row r="716" spans="1:8">
      <c r="A716" s="1993">
        <v>39206</v>
      </c>
      <c r="B716" s="1994" t="s">
        <v>9173</v>
      </c>
      <c r="C716" s="1993" t="s">
        <v>5592</v>
      </c>
      <c r="D716" s="2002">
        <f t="shared" si="22"/>
        <v>61.33</v>
      </c>
      <c r="F716" s="2002">
        <v>61.33</v>
      </c>
      <c r="G716" s="2002">
        <v>61.33</v>
      </c>
      <c r="H716" s="2078" t="b">
        <f t="shared" si="23"/>
        <v>1</v>
      </c>
    </row>
    <row r="717" spans="1:8">
      <c r="A717" s="2003">
        <v>797</v>
      </c>
      <c r="B717" s="2004" t="s">
        <v>9174</v>
      </c>
      <c r="C717" s="2003" t="s">
        <v>5592</v>
      </c>
      <c r="D717" s="2005">
        <f t="shared" si="22"/>
        <v>5.0999999999999996</v>
      </c>
      <c r="F717" s="2005">
        <v>5.0999999999999996</v>
      </c>
      <c r="G717" s="2005">
        <v>5.0999999999999996</v>
      </c>
      <c r="H717" s="2078" t="b">
        <f t="shared" si="23"/>
        <v>1</v>
      </c>
    </row>
    <row r="718" spans="1:8">
      <c r="A718" s="1993">
        <v>798</v>
      </c>
      <c r="B718" s="1994" t="s">
        <v>9175</v>
      </c>
      <c r="C718" s="1993" t="s">
        <v>5592</v>
      </c>
      <c r="D718" s="2002">
        <f t="shared" si="22"/>
        <v>0.75</v>
      </c>
      <c r="F718" s="2002">
        <v>0.75</v>
      </c>
      <c r="G718" s="2002">
        <v>0.75</v>
      </c>
      <c r="H718" s="2078" t="b">
        <f t="shared" si="23"/>
        <v>1</v>
      </c>
    </row>
    <row r="719" spans="1:8">
      <c r="A719" s="2003">
        <v>796</v>
      </c>
      <c r="B719" s="2004" t="s">
        <v>9176</v>
      </c>
      <c r="C719" s="2003" t="s">
        <v>5592</v>
      </c>
      <c r="D719" s="2005">
        <f t="shared" si="22"/>
        <v>5.0199999999999996</v>
      </c>
      <c r="F719" s="2005">
        <v>5.0199999999999996</v>
      </c>
      <c r="G719" s="2005">
        <v>5.0199999999999996</v>
      </c>
      <c r="H719" s="2078" t="b">
        <f t="shared" si="23"/>
        <v>1</v>
      </c>
    </row>
    <row r="720" spans="1:8">
      <c r="A720" s="1993">
        <v>799</v>
      </c>
      <c r="B720" s="1994" t="s">
        <v>9177</v>
      </c>
      <c r="C720" s="1993" t="s">
        <v>5592</v>
      </c>
      <c r="D720" s="2002">
        <f t="shared" si="22"/>
        <v>2.31</v>
      </c>
      <c r="F720" s="2002">
        <v>2.31</v>
      </c>
      <c r="G720" s="2002">
        <v>2.31</v>
      </c>
      <c r="H720" s="2078" t="b">
        <f t="shared" si="23"/>
        <v>1</v>
      </c>
    </row>
    <row r="721" spans="1:8">
      <c r="A721" s="2003">
        <v>792</v>
      </c>
      <c r="B721" s="2004" t="s">
        <v>9178</v>
      </c>
      <c r="C721" s="2003" t="s">
        <v>5592</v>
      </c>
      <c r="D721" s="2005">
        <f t="shared" si="22"/>
        <v>2.19</v>
      </c>
      <c r="F721" s="2005">
        <v>2.19</v>
      </c>
      <c r="G721" s="2005">
        <v>2.19</v>
      </c>
      <c r="H721" s="2078" t="b">
        <f t="shared" si="23"/>
        <v>1</v>
      </c>
    </row>
    <row r="722" spans="1:8">
      <c r="A722" s="1993">
        <v>804</v>
      </c>
      <c r="B722" s="1994" t="s">
        <v>9179</v>
      </c>
      <c r="C722" s="1993" t="s">
        <v>5592</v>
      </c>
      <c r="D722" s="2002">
        <f t="shared" si="22"/>
        <v>8.01</v>
      </c>
      <c r="F722" s="2002">
        <v>8.01</v>
      </c>
      <c r="G722" s="2002">
        <v>8.01</v>
      </c>
      <c r="H722" s="2078" t="b">
        <f t="shared" si="23"/>
        <v>1</v>
      </c>
    </row>
    <row r="723" spans="1:8">
      <c r="A723" s="2003">
        <v>793</v>
      </c>
      <c r="B723" s="2004" t="s">
        <v>9180</v>
      </c>
      <c r="C723" s="2003" t="s">
        <v>5592</v>
      </c>
      <c r="D723" s="2005">
        <f t="shared" si="22"/>
        <v>3.96</v>
      </c>
      <c r="F723" s="2005">
        <v>3.96</v>
      </c>
      <c r="G723" s="2005">
        <v>3.96</v>
      </c>
      <c r="H723" s="2078" t="b">
        <f t="shared" si="23"/>
        <v>1</v>
      </c>
    </row>
    <row r="724" spans="1:8">
      <c r="A724" s="1993">
        <v>801</v>
      </c>
      <c r="B724" s="1994" t="s">
        <v>9181</v>
      </c>
      <c r="C724" s="1993" t="s">
        <v>5592</v>
      </c>
      <c r="D724" s="2002">
        <f t="shared" si="22"/>
        <v>2.68</v>
      </c>
      <c r="F724" s="2002">
        <v>2.68</v>
      </c>
      <c r="G724" s="2002">
        <v>2.68</v>
      </c>
      <c r="H724" s="2078" t="b">
        <f t="shared" si="23"/>
        <v>1</v>
      </c>
    </row>
    <row r="725" spans="1:8">
      <c r="A725" s="2003">
        <v>794</v>
      </c>
      <c r="B725" s="2004" t="s">
        <v>9182</v>
      </c>
      <c r="C725" s="2003" t="s">
        <v>5592</v>
      </c>
      <c r="D725" s="2005">
        <f t="shared" si="22"/>
        <v>2.81</v>
      </c>
      <c r="F725" s="2005">
        <v>2.81</v>
      </c>
      <c r="G725" s="2005">
        <v>2.81</v>
      </c>
      <c r="H725" s="2078" t="b">
        <f t="shared" si="23"/>
        <v>1</v>
      </c>
    </row>
    <row r="726" spans="1:8">
      <c r="A726" s="1993">
        <v>802</v>
      </c>
      <c r="B726" s="1994" t="s">
        <v>9183</v>
      </c>
      <c r="C726" s="1993" t="s">
        <v>5592</v>
      </c>
      <c r="D726" s="2002">
        <f t="shared" si="22"/>
        <v>8.4600000000000009</v>
      </c>
      <c r="F726" s="2002">
        <v>8.4600000000000009</v>
      </c>
      <c r="G726" s="2002">
        <v>8.4600000000000009</v>
      </c>
      <c r="H726" s="2078" t="b">
        <f t="shared" si="23"/>
        <v>1</v>
      </c>
    </row>
    <row r="727" spans="1:8">
      <c r="A727" s="2003">
        <v>803</v>
      </c>
      <c r="B727" s="2004" t="s">
        <v>9184</v>
      </c>
      <c r="C727" s="2003" t="s">
        <v>5592</v>
      </c>
      <c r="D727" s="2005">
        <f t="shared" si="22"/>
        <v>8.82</v>
      </c>
      <c r="F727" s="2005">
        <v>8.82</v>
      </c>
      <c r="G727" s="2005">
        <v>8.82</v>
      </c>
      <c r="H727" s="2078" t="b">
        <f t="shared" si="23"/>
        <v>1</v>
      </c>
    </row>
    <row r="728" spans="1:8">
      <c r="A728" s="1993">
        <v>38001</v>
      </c>
      <c r="B728" s="1994" t="s">
        <v>9185</v>
      </c>
      <c r="C728" s="1993" t="s">
        <v>5592</v>
      </c>
      <c r="D728" s="2002">
        <f t="shared" si="22"/>
        <v>1.01</v>
      </c>
      <c r="F728" s="2002">
        <v>1.01</v>
      </c>
      <c r="G728" s="2002">
        <v>1.01</v>
      </c>
      <c r="H728" s="2078" t="b">
        <f t="shared" si="23"/>
        <v>1</v>
      </c>
    </row>
    <row r="729" spans="1:8">
      <c r="A729" s="2003">
        <v>38002</v>
      </c>
      <c r="B729" s="2004" t="s">
        <v>9186</v>
      </c>
      <c r="C729" s="2003" t="s">
        <v>5592</v>
      </c>
      <c r="D729" s="2005">
        <f t="shared" si="22"/>
        <v>1.87</v>
      </c>
      <c r="F729" s="2005">
        <v>1.87</v>
      </c>
      <c r="G729" s="2005">
        <v>1.87</v>
      </c>
      <c r="H729" s="2078" t="b">
        <f t="shared" si="23"/>
        <v>1</v>
      </c>
    </row>
    <row r="730" spans="1:8">
      <c r="A730" s="1993">
        <v>38003</v>
      </c>
      <c r="B730" s="1994" t="s">
        <v>9187</v>
      </c>
      <c r="C730" s="1993" t="s">
        <v>5592</v>
      </c>
      <c r="D730" s="2002">
        <f t="shared" si="22"/>
        <v>22.48</v>
      </c>
      <c r="F730" s="2002">
        <v>22.48</v>
      </c>
      <c r="G730" s="2002">
        <v>22.48</v>
      </c>
      <c r="H730" s="2078" t="b">
        <f t="shared" si="23"/>
        <v>1</v>
      </c>
    </row>
    <row r="731" spans="1:8">
      <c r="A731" s="2003">
        <v>38004</v>
      </c>
      <c r="B731" s="2004" t="s">
        <v>9188</v>
      </c>
      <c r="C731" s="2003" t="s">
        <v>5592</v>
      </c>
      <c r="D731" s="2005">
        <f t="shared" si="22"/>
        <v>30.06</v>
      </c>
      <c r="F731" s="2005">
        <v>30.06</v>
      </c>
      <c r="G731" s="2005">
        <v>30.06</v>
      </c>
      <c r="H731" s="2078" t="b">
        <f t="shared" si="23"/>
        <v>1</v>
      </c>
    </row>
    <row r="732" spans="1:8">
      <c r="A732" s="1993">
        <v>36327</v>
      </c>
      <c r="B732" s="1994" t="s">
        <v>9189</v>
      </c>
      <c r="C732" s="1993" t="s">
        <v>5592</v>
      </c>
      <c r="D732" s="2002">
        <f t="shared" si="22"/>
        <v>1.25</v>
      </c>
      <c r="F732" s="2002">
        <v>1.25</v>
      </c>
      <c r="G732" s="2002">
        <v>1.25</v>
      </c>
      <c r="H732" s="2078" t="b">
        <f t="shared" si="23"/>
        <v>1</v>
      </c>
    </row>
    <row r="733" spans="1:8">
      <c r="A733" s="2003">
        <v>38992</v>
      </c>
      <c r="B733" s="2004" t="s">
        <v>9190</v>
      </c>
      <c r="C733" s="2003" t="s">
        <v>5592</v>
      </c>
      <c r="D733" s="2005">
        <f t="shared" si="22"/>
        <v>2</v>
      </c>
      <c r="F733" s="2005">
        <v>2</v>
      </c>
      <c r="G733" s="2005">
        <v>2</v>
      </c>
      <c r="H733" s="2078" t="b">
        <f t="shared" si="23"/>
        <v>1</v>
      </c>
    </row>
    <row r="734" spans="1:8">
      <c r="A734" s="1993">
        <v>38993</v>
      </c>
      <c r="B734" s="1994" t="s">
        <v>9191</v>
      </c>
      <c r="C734" s="1993" t="s">
        <v>5592</v>
      </c>
      <c r="D734" s="2002">
        <f t="shared" si="22"/>
        <v>5.72</v>
      </c>
      <c r="F734" s="2002">
        <v>5.72</v>
      </c>
      <c r="G734" s="2002">
        <v>5.72</v>
      </c>
      <c r="H734" s="2078" t="b">
        <f t="shared" si="23"/>
        <v>1</v>
      </c>
    </row>
    <row r="735" spans="1:8">
      <c r="A735" s="2003">
        <v>38418</v>
      </c>
      <c r="B735" s="2004" t="s">
        <v>9192</v>
      </c>
      <c r="C735" s="2003" t="s">
        <v>5592</v>
      </c>
      <c r="D735" s="2005">
        <f t="shared" si="22"/>
        <v>3.71</v>
      </c>
      <c r="F735" s="2005">
        <v>3.71</v>
      </c>
      <c r="G735" s="2005">
        <v>3.71</v>
      </c>
      <c r="H735" s="2078" t="b">
        <f t="shared" si="23"/>
        <v>1</v>
      </c>
    </row>
    <row r="736" spans="1:8">
      <c r="A736" s="1993">
        <v>39178</v>
      </c>
      <c r="B736" s="1994" t="s">
        <v>9193</v>
      </c>
      <c r="C736" s="1993" t="s">
        <v>5592</v>
      </c>
      <c r="D736" s="2002">
        <f t="shared" si="22"/>
        <v>1.0900000000000001</v>
      </c>
      <c r="F736" s="2002">
        <v>1.0900000000000001</v>
      </c>
      <c r="G736" s="2002">
        <v>1.0900000000000001</v>
      </c>
      <c r="H736" s="2078" t="b">
        <f t="shared" si="23"/>
        <v>1</v>
      </c>
    </row>
    <row r="737" spans="1:8">
      <c r="A737" s="2003">
        <v>39177</v>
      </c>
      <c r="B737" s="2004" t="s">
        <v>9194</v>
      </c>
      <c r="C737" s="2003" t="s">
        <v>5592</v>
      </c>
      <c r="D737" s="2005">
        <f t="shared" si="22"/>
        <v>0.98</v>
      </c>
      <c r="F737" s="2005">
        <v>0.98</v>
      </c>
      <c r="G737" s="2005">
        <v>0.98</v>
      </c>
      <c r="H737" s="2078" t="b">
        <f t="shared" si="23"/>
        <v>1</v>
      </c>
    </row>
    <row r="738" spans="1:8">
      <c r="A738" s="1993">
        <v>39174</v>
      </c>
      <c r="B738" s="1994" t="s">
        <v>9195</v>
      </c>
      <c r="C738" s="1993" t="s">
        <v>5592</v>
      </c>
      <c r="D738" s="2002">
        <f t="shared" si="22"/>
        <v>0.49</v>
      </c>
      <c r="F738" s="2002">
        <v>0.49</v>
      </c>
      <c r="G738" s="2002">
        <v>0.49</v>
      </c>
      <c r="H738" s="2078" t="b">
        <f t="shared" si="23"/>
        <v>1</v>
      </c>
    </row>
    <row r="739" spans="1:8">
      <c r="A739" s="2003">
        <v>39176</v>
      </c>
      <c r="B739" s="2004" t="s">
        <v>9196</v>
      </c>
      <c r="C739" s="2003" t="s">
        <v>5592</v>
      </c>
      <c r="D739" s="2005">
        <f t="shared" si="22"/>
        <v>0.64</v>
      </c>
      <c r="F739" s="2005">
        <v>0.64</v>
      </c>
      <c r="G739" s="2005">
        <v>0.64</v>
      </c>
      <c r="H739" s="2078" t="b">
        <f t="shared" si="23"/>
        <v>1</v>
      </c>
    </row>
    <row r="740" spans="1:8">
      <c r="A740" s="1993">
        <v>39180</v>
      </c>
      <c r="B740" s="1994" t="s">
        <v>9197</v>
      </c>
      <c r="C740" s="1993" t="s">
        <v>5592</v>
      </c>
      <c r="D740" s="2002">
        <f t="shared" si="22"/>
        <v>2.96</v>
      </c>
      <c r="F740" s="2002">
        <v>2.96</v>
      </c>
      <c r="G740" s="2002">
        <v>2.96</v>
      </c>
      <c r="H740" s="2078" t="b">
        <f t="shared" si="23"/>
        <v>1</v>
      </c>
    </row>
    <row r="741" spans="1:8">
      <c r="A741" s="2003">
        <v>39179</v>
      </c>
      <c r="B741" s="2004" t="s">
        <v>9198</v>
      </c>
      <c r="C741" s="2003" t="s">
        <v>5592</v>
      </c>
      <c r="D741" s="2005">
        <f t="shared" si="22"/>
        <v>2.62</v>
      </c>
      <c r="F741" s="2005">
        <v>2.62</v>
      </c>
      <c r="G741" s="2005">
        <v>2.62</v>
      </c>
      <c r="H741" s="2078" t="b">
        <f t="shared" si="23"/>
        <v>1</v>
      </c>
    </row>
    <row r="742" spans="1:8">
      <c r="A742" s="1993">
        <v>39175</v>
      </c>
      <c r="B742" s="1994" t="s">
        <v>9199</v>
      </c>
      <c r="C742" s="1993" t="s">
        <v>5592</v>
      </c>
      <c r="D742" s="2002">
        <f t="shared" si="22"/>
        <v>0.6</v>
      </c>
      <c r="F742" s="2002">
        <v>0.6</v>
      </c>
      <c r="G742" s="2002">
        <v>0.6</v>
      </c>
      <c r="H742" s="2078" t="b">
        <f t="shared" si="23"/>
        <v>1</v>
      </c>
    </row>
    <row r="743" spans="1:8">
      <c r="A743" s="2003">
        <v>39217</v>
      </c>
      <c r="B743" s="2004" t="s">
        <v>9200</v>
      </c>
      <c r="C743" s="2003" t="s">
        <v>5592</v>
      </c>
      <c r="D743" s="2005">
        <f t="shared" si="22"/>
        <v>0.46</v>
      </c>
      <c r="F743" s="2005">
        <v>0.46</v>
      </c>
      <c r="G743" s="2005">
        <v>0.46</v>
      </c>
      <c r="H743" s="2078" t="b">
        <f t="shared" si="23"/>
        <v>1</v>
      </c>
    </row>
    <row r="744" spans="1:8">
      <c r="A744" s="1993">
        <v>39181</v>
      </c>
      <c r="B744" s="1994" t="s">
        <v>9201</v>
      </c>
      <c r="C744" s="1993" t="s">
        <v>5592</v>
      </c>
      <c r="D744" s="2002">
        <f t="shared" si="22"/>
        <v>3.97</v>
      </c>
      <c r="F744" s="2002">
        <v>3.97</v>
      </c>
      <c r="G744" s="2002">
        <v>3.97</v>
      </c>
      <c r="H744" s="2078" t="b">
        <f t="shared" si="23"/>
        <v>1</v>
      </c>
    </row>
    <row r="745" spans="1:8">
      <c r="A745" s="2003">
        <v>39182</v>
      </c>
      <c r="B745" s="2004" t="s">
        <v>9202</v>
      </c>
      <c r="C745" s="2003" t="s">
        <v>5592</v>
      </c>
      <c r="D745" s="2005">
        <f t="shared" si="22"/>
        <v>5.58</v>
      </c>
      <c r="F745" s="2005">
        <v>5.58</v>
      </c>
      <c r="G745" s="2005">
        <v>5.58</v>
      </c>
      <c r="H745" s="2078" t="b">
        <f t="shared" si="23"/>
        <v>1</v>
      </c>
    </row>
    <row r="746" spans="1:8">
      <c r="A746" s="1993">
        <v>12616</v>
      </c>
      <c r="B746" s="1994" t="s">
        <v>9203</v>
      </c>
      <c r="C746" s="1993" t="s">
        <v>5592</v>
      </c>
      <c r="D746" s="2002">
        <f t="shared" si="22"/>
        <v>5.56</v>
      </c>
      <c r="F746" s="2002">
        <v>5.56</v>
      </c>
      <c r="G746" s="2002">
        <v>5.56</v>
      </c>
      <c r="H746" s="2078" t="b">
        <f t="shared" si="23"/>
        <v>1</v>
      </c>
    </row>
    <row r="747" spans="1:8" ht="30">
      <c r="A747" s="2003">
        <v>1049</v>
      </c>
      <c r="B747" s="2004" t="s">
        <v>9204</v>
      </c>
      <c r="C747" s="2003" t="s">
        <v>5592</v>
      </c>
      <c r="D747" s="2005">
        <f t="shared" si="22"/>
        <v>4.67</v>
      </c>
      <c r="F747" s="2005">
        <v>4.67</v>
      </c>
      <c r="G747" s="2005">
        <v>4.67</v>
      </c>
      <c r="H747" s="2078" t="b">
        <f t="shared" si="23"/>
        <v>1</v>
      </c>
    </row>
    <row r="748" spans="1:8" ht="30">
      <c r="A748" s="1993">
        <v>1099</v>
      </c>
      <c r="B748" s="1994" t="s">
        <v>9205</v>
      </c>
      <c r="C748" s="1993" t="s">
        <v>5592</v>
      </c>
      <c r="D748" s="2002">
        <f t="shared" si="22"/>
        <v>3.57</v>
      </c>
      <c r="F748" s="2002">
        <v>3.57</v>
      </c>
      <c r="G748" s="2002">
        <v>3.57</v>
      </c>
      <c r="H748" s="2078" t="b">
        <f t="shared" si="23"/>
        <v>1</v>
      </c>
    </row>
    <row r="749" spans="1:8" ht="30">
      <c r="A749" s="2003">
        <v>39678</v>
      </c>
      <c r="B749" s="2004" t="s">
        <v>9206</v>
      </c>
      <c r="C749" s="2003" t="s">
        <v>5592</v>
      </c>
      <c r="D749" s="2005">
        <f t="shared" si="22"/>
        <v>1.44</v>
      </c>
      <c r="F749" s="2005">
        <v>1.44</v>
      </c>
      <c r="G749" s="2005">
        <v>1.44</v>
      </c>
      <c r="H749" s="2078" t="b">
        <f t="shared" si="23"/>
        <v>1</v>
      </c>
    </row>
    <row r="750" spans="1:8" ht="30">
      <c r="A750" s="1993">
        <v>1050</v>
      </c>
      <c r="B750" s="1994" t="s">
        <v>9207</v>
      </c>
      <c r="C750" s="1993" t="s">
        <v>5592</v>
      </c>
      <c r="D750" s="2002">
        <f t="shared" si="22"/>
        <v>2.44</v>
      </c>
      <c r="F750" s="2002">
        <v>2.44</v>
      </c>
      <c r="G750" s="2002">
        <v>2.44</v>
      </c>
      <c r="H750" s="2078" t="b">
        <f t="shared" si="23"/>
        <v>1</v>
      </c>
    </row>
    <row r="751" spans="1:8" ht="30">
      <c r="A751" s="2003">
        <v>1101</v>
      </c>
      <c r="B751" s="2004" t="s">
        <v>9208</v>
      </c>
      <c r="C751" s="2003" t="s">
        <v>5592</v>
      </c>
      <c r="D751" s="2005">
        <f t="shared" si="22"/>
        <v>15.42</v>
      </c>
      <c r="F751" s="2005">
        <v>15.42</v>
      </c>
      <c r="G751" s="2005">
        <v>15.42</v>
      </c>
      <c r="H751" s="2078" t="b">
        <f t="shared" si="23"/>
        <v>1</v>
      </c>
    </row>
    <row r="752" spans="1:8" ht="30">
      <c r="A752" s="1993">
        <v>1100</v>
      </c>
      <c r="B752" s="1994" t="s">
        <v>9209</v>
      </c>
      <c r="C752" s="1993" t="s">
        <v>5592</v>
      </c>
      <c r="D752" s="2002">
        <f t="shared" si="22"/>
        <v>7.96</v>
      </c>
      <c r="F752" s="2002">
        <v>7.96</v>
      </c>
      <c r="G752" s="2002">
        <v>7.96</v>
      </c>
      <c r="H752" s="2078" t="b">
        <f t="shared" si="23"/>
        <v>1</v>
      </c>
    </row>
    <row r="753" spans="1:8" ht="30">
      <c r="A753" s="2003">
        <v>39679</v>
      </c>
      <c r="B753" s="2004" t="s">
        <v>9210</v>
      </c>
      <c r="C753" s="2003" t="s">
        <v>5592</v>
      </c>
      <c r="D753" s="2005">
        <f t="shared" si="22"/>
        <v>30.74</v>
      </c>
      <c r="F753" s="2005">
        <v>30.74</v>
      </c>
      <c r="G753" s="2005">
        <v>30.74</v>
      </c>
      <c r="H753" s="2078" t="b">
        <f t="shared" si="23"/>
        <v>1</v>
      </c>
    </row>
    <row r="754" spans="1:8" ht="30">
      <c r="A754" s="1993">
        <v>1098</v>
      </c>
      <c r="B754" s="1994" t="s">
        <v>9211</v>
      </c>
      <c r="C754" s="1993" t="s">
        <v>5592</v>
      </c>
      <c r="D754" s="2002">
        <f t="shared" si="22"/>
        <v>1.91</v>
      </c>
      <c r="F754" s="2002">
        <v>1.91</v>
      </c>
      <c r="G754" s="2002">
        <v>1.91</v>
      </c>
      <c r="H754" s="2078" t="b">
        <f t="shared" si="23"/>
        <v>1</v>
      </c>
    </row>
    <row r="755" spans="1:8" ht="30">
      <c r="A755" s="2003">
        <v>1102</v>
      </c>
      <c r="B755" s="2004" t="s">
        <v>9212</v>
      </c>
      <c r="C755" s="2003" t="s">
        <v>5592</v>
      </c>
      <c r="D755" s="2005">
        <f t="shared" si="22"/>
        <v>23</v>
      </c>
      <c r="F755" s="2005">
        <v>23</v>
      </c>
      <c r="G755" s="2005">
        <v>23</v>
      </c>
      <c r="H755" s="2078" t="b">
        <f t="shared" si="23"/>
        <v>1</v>
      </c>
    </row>
    <row r="756" spans="1:8" ht="30">
      <c r="A756" s="1993">
        <v>1051</v>
      </c>
      <c r="B756" s="1994" t="s">
        <v>9213</v>
      </c>
      <c r="C756" s="1993" t="s">
        <v>5592</v>
      </c>
      <c r="D756" s="2002">
        <f t="shared" si="22"/>
        <v>33.43</v>
      </c>
      <c r="F756" s="2002">
        <v>33.43</v>
      </c>
      <c r="G756" s="2002">
        <v>33.43</v>
      </c>
      <c r="H756" s="2078" t="b">
        <f t="shared" si="23"/>
        <v>1</v>
      </c>
    </row>
    <row r="757" spans="1:8">
      <c r="A757" s="2003">
        <v>37399</v>
      </c>
      <c r="B757" s="2004" t="s">
        <v>9214</v>
      </c>
      <c r="C757" s="2003" t="s">
        <v>5592</v>
      </c>
      <c r="D757" s="2005">
        <f t="shared" si="22"/>
        <v>28.46</v>
      </c>
      <c r="F757" s="2005">
        <v>28.46</v>
      </c>
      <c r="G757" s="2005">
        <v>28.46</v>
      </c>
      <c r="H757" s="2078" t="b">
        <f t="shared" si="23"/>
        <v>1</v>
      </c>
    </row>
    <row r="758" spans="1:8">
      <c r="A758" s="1993">
        <v>42655</v>
      </c>
      <c r="B758" s="1994" t="s">
        <v>9215</v>
      </c>
      <c r="C758" s="1993" t="s">
        <v>5596</v>
      </c>
      <c r="D758" s="2002">
        <f t="shared" si="22"/>
        <v>10.45</v>
      </c>
      <c r="F758" s="2002">
        <v>10.45</v>
      </c>
      <c r="G758" s="2002">
        <v>10.45</v>
      </c>
      <c r="H758" s="2078" t="b">
        <f t="shared" si="23"/>
        <v>1</v>
      </c>
    </row>
    <row r="759" spans="1:8">
      <c r="A759" s="2003">
        <v>25004</v>
      </c>
      <c r="B759" s="2004" t="s">
        <v>9216</v>
      </c>
      <c r="C759" s="2003" t="s">
        <v>5596</v>
      </c>
      <c r="D759" s="2005">
        <f t="shared" si="22"/>
        <v>22.25</v>
      </c>
      <c r="F759" s="2005">
        <v>22.25</v>
      </c>
      <c r="G759" s="2005">
        <v>22.25</v>
      </c>
      <c r="H759" s="2078" t="b">
        <f t="shared" si="23"/>
        <v>1</v>
      </c>
    </row>
    <row r="760" spans="1:8">
      <c r="A760" s="1993">
        <v>25002</v>
      </c>
      <c r="B760" s="1994" t="s">
        <v>9217</v>
      </c>
      <c r="C760" s="1993" t="s">
        <v>5596</v>
      </c>
      <c r="D760" s="2002">
        <f t="shared" si="22"/>
        <v>22.43</v>
      </c>
      <c r="F760" s="2002">
        <v>22.43</v>
      </c>
      <c r="G760" s="2002">
        <v>22.43</v>
      </c>
      <c r="H760" s="2078" t="b">
        <f t="shared" si="23"/>
        <v>1</v>
      </c>
    </row>
    <row r="761" spans="1:8">
      <c r="A761" s="2003">
        <v>37409</v>
      </c>
      <c r="B761" s="2004" t="s">
        <v>9218</v>
      </c>
      <c r="C761" s="2003" t="s">
        <v>5596</v>
      </c>
      <c r="D761" s="2005">
        <f t="shared" si="22"/>
        <v>22.06</v>
      </c>
      <c r="F761" s="2005">
        <v>22.06</v>
      </c>
      <c r="G761" s="2005">
        <v>22.06</v>
      </c>
      <c r="H761" s="2078" t="b">
        <f t="shared" si="23"/>
        <v>1</v>
      </c>
    </row>
    <row r="762" spans="1:8">
      <c r="A762" s="1993">
        <v>841</v>
      </c>
      <c r="B762" s="1994" t="s">
        <v>9219</v>
      </c>
      <c r="C762" s="1993" t="s">
        <v>5596</v>
      </c>
      <c r="D762" s="2002">
        <f t="shared" si="22"/>
        <v>22.79</v>
      </c>
      <c r="F762" s="2002">
        <v>22.79</v>
      </c>
      <c r="G762" s="2002">
        <v>22.79</v>
      </c>
      <c r="H762" s="2078" t="b">
        <f t="shared" si="23"/>
        <v>1</v>
      </c>
    </row>
    <row r="763" spans="1:8">
      <c r="A763" s="2003">
        <v>25005</v>
      </c>
      <c r="B763" s="2004" t="s">
        <v>9220</v>
      </c>
      <c r="C763" s="2003" t="s">
        <v>5596</v>
      </c>
      <c r="D763" s="2005">
        <f t="shared" si="22"/>
        <v>24.99</v>
      </c>
      <c r="F763" s="2005">
        <v>24.99</v>
      </c>
      <c r="G763" s="2005">
        <v>24.99</v>
      </c>
      <c r="H763" s="2078" t="b">
        <f t="shared" si="23"/>
        <v>1</v>
      </c>
    </row>
    <row r="764" spans="1:8">
      <c r="A764" s="1993">
        <v>25003</v>
      </c>
      <c r="B764" s="1994" t="s">
        <v>9221</v>
      </c>
      <c r="C764" s="1993" t="s">
        <v>5596</v>
      </c>
      <c r="D764" s="2002">
        <f t="shared" si="22"/>
        <v>26.69</v>
      </c>
      <c r="F764" s="2002">
        <v>26.69</v>
      </c>
      <c r="G764" s="2002">
        <v>26.69</v>
      </c>
      <c r="H764" s="2078" t="b">
        <f t="shared" si="23"/>
        <v>1</v>
      </c>
    </row>
    <row r="765" spans="1:8">
      <c r="A765" s="2003">
        <v>37410</v>
      </c>
      <c r="B765" s="2004" t="s">
        <v>9222</v>
      </c>
      <c r="C765" s="2003" t="s">
        <v>5596</v>
      </c>
      <c r="D765" s="2005">
        <f t="shared" si="22"/>
        <v>24.99</v>
      </c>
      <c r="F765" s="2005">
        <v>24.99</v>
      </c>
      <c r="G765" s="2005">
        <v>24.99</v>
      </c>
      <c r="H765" s="2078" t="b">
        <f t="shared" si="23"/>
        <v>1</v>
      </c>
    </row>
    <row r="766" spans="1:8">
      <c r="A766" s="1993">
        <v>842</v>
      </c>
      <c r="B766" s="1994" t="s">
        <v>9223</v>
      </c>
      <c r="C766" s="1993" t="s">
        <v>5596</v>
      </c>
      <c r="D766" s="2002">
        <f t="shared" si="22"/>
        <v>28.11</v>
      </c>
      <c r="F766" s="2002">
        <v>28.11</v>
      </c>
      <c r="G766" s="2002">
        <v>28.11</v>
      </c>
      <c r="H766" s="2078" t="b">
        <f t="shared" si="23"/>
        <v>1</v>
      </c>
    </row>
    <row r="767" spans="1:8">
      <c r="A767" s="2003">
        <v>862</v>
      </c>
      <c r="B767" s="2004" t="s">
        <v>9224</v>
      </c>
      <c r="C767" s="2003" t="s">
        <v>5595</v>
      </c>
      <c r="D767" s="2005">
        <f t="shared" si="22"/>
        <v>5.58</v>
      </c>
      <c r="F767" s="2005">
        <v>5.58</v>
      </c>
      <c r="G767" s="2005">
        <v>5.58</v>
      </c>
      <c r="H767" s="2078" t="b">
        <f t="shared" si="23"/>
        <v>1</v>
      </c>
    </row>
    <row r="768" spans="1:8">
      <c r="A768" s="1993">
        <v>866</v>
      </c>
      <c r="B768" s="1994" t="s">
        <v>9225</v>
      </c>
      <c r="C768" s="1993" t="s">
        <v>5595</v>
      </c>
      <c r="D768" s="2002">
        <f t="shared" si="22"/>
        <v>68.67</v>
      </c>
      <c r="F768" s="2002">
        <v>68.67</v>
      </c>
      <c r="G768" s="2002">
        <v>68.67</v>
      </c>
      <c r="H768" s="2078" t="b">
        <f t="shared" si="23"/>
        <v>1</v>
      </c>
    </row>
    <row r="769" spans="1:8">
      <c r="A769" s="2003">
        <v>892</v>
      </c>
      <c r="B769" s="2004" t="s">
        <v>9226</v>
      </c>
      <c r="C769" s="2003" t="s">
        <v>5595</v>
      </c>
      <c r="D769" s="2005">
        <f t="shared" si="22"/>
        <v>87.33</v>
      </c>
      <c r="F769" s="2005">
        <v>87.33</v>
      </c>
      <c r="G769" s="2005">
        <v>87.33</v>
      </c>
      <c r="H769" s="2078" t="b">
        <f t="shared" si="23"/>
        <v>1</v>
      </c>
    </row>
    <row r="770" spans="1:8">
      <c r="A770" s="1993">
        <v>857</v>
      </c>
      <c r="B770" s="1994" t="s">
        <v>9227</v>
      </c>
      <c r="C770" s="1993" t="s">
        <v>5595</v>
      </c>
      <c r="D770" s="2002">
        <f t="shared" si="22"/>
        <v>8.89</v>
      </c>
      <c r="F770" s="2002">
        <v>8.89</v>
      </c>
      <c r="G770" s="2002">
        <v>8.89</v>
      </c>
      <c r="H770" s="2078" t="b">
        <f t="shared" si="23"/>
        <v>1</v>
      </c>
    </row>
    <row r="771" spans="1:8">
      <c r="A771" s="2003">
        <v>37404</v>
      </c>
      <c r="B771" s="2004" t="s">
        <v>9228</v>
      </c>
      <c r="C771" s="2003" t="s">
        <v>5595</v>
      </c>
      <c r="D771" s="2005">
        <f t="shared" ref="D771:D834" si="24">IF($J$2=$F$1,F771,G771)</f>
        <v>105.01</v>
      </c>
      <c r="F771" s="2005">
        <v>105.01</v>
      </c>
      <c r="G771" s="2005">
        <v>105.01</v>
      </c>
      <c r="H771" s="2078" t="b">
        <f t="shared" ref="H771:H834" si="25">F771=G771</f>
        <v>1</v>
      </c>
    </row>
    <row r="772" spans="1:8">
      <c r="A772" s="1993">
        <v>868</v>
      </c>
      <c r="B772" s="1994" t="s">
        <v>9229</v>
      </c>
      <c r="C772" s="1993" t="s">
        <v>5595</v>
      </c>
      <c r="D772" s="2002">
        <f t="shared" si="24"/>
        <v>13.73</v>
      </c>
      <c r="F772" s="2002">
        <v>13.73</v>
      </c>
      <c r="G772" s="2002">
        <v>13.73</v>
      </c>
      <c r="H772" s="2078" t="b">
        <f t="shared" si="25"/>
        <v>1</v>
      </c>
    </row>
    <row r="773" spans="1:8">
      <c r="A773" s="2003">
        <v>870</v>
      </c>
      <c r="B773" s="2004" t="s">
        <v>9230</v>
      </c>
      <c r="C773" s="2003" t="s">
        <v>5595</v>
      </c>
      <c r="D773" s="2005">
        <f t="shared" si="24"/>
        <v>180.95</v>
      </c>
      <c r="F773" s="2005">
        <v>180.95</v>
      </c>
      <c r="G773" s="2005">
        <v>180.95</v>
      </c>
      <c r="H773" s="2078" t="b">
        <f t="shared" si="25"/>
        <v>1</v>
      </c>
    </row>
    <row r="774" spans="1:8">
      <c r="A774" s="1993">
        <v>863</v>
      </c>
      <c r="B774" s="1994" t="s">
        <v>9231</v>
      </c>
      <c r="C774" s="1993" t="s">
        <v>5595</v>
      </c>
      <c r="D774" s="2002">
        <f t="shared" si="24"/>
        <v>18.97</v>
      </c>
      <c r="F774" s="2002">
        <v>18.97</v>
      </c>
      <c r="G774" s="2002">
        <v>18.97</v>
      </c>
      <c r="H774" s="2078" t="b">
        <f t="shared" si="25"/>
        <v>1</v>
      </c>
    </row>
    <row r="775" spans="1:8">
      <c r="A775" s="2003">
        <v>867</v>
      </c>
      <c r="B775" s="2004" t="s">
        <v>9232</v>
      </c>
      <c r="C775" s="2003" t="s">
        <v>5595</v>
      </c>
      <c r="D775" s="2005">
        <f t="shared" si="24"/>
        <v>26.42</v>
      </c>
      <c r="F775" s="2005">
        <v>26.42</v>
      </c>
      <c r="G775" s="2005">
        <v>26.42</v>
      </c>
      <c r="H775" s="2078" t="b">
        <f t="shared" si="25"/>
        <v>1</v>
      </c>
    </row>
    <row r="776" spans="1:8">
      <c r="A776" s="1993">
        <v>891</v>
      </c>
      <c r="B776" s="1994" t="s">
        <v>9233</v>
      </c>
      <c r="C776" s="1993" t="s">
        <v>5595</v>
      </c>
      <c r="D776" s="2002">
        <f t="shared" si="24"/>
        <v>303.89</v>
      </c>
      <c r="F776" s="2002">
        <v>303.89</v>
      </c>
      <c r="G776" s="2002">
        <v>303.89</v>
      </c>
      <c r="H776" s="2078" t="b">
        <f t="shared" si="25"/>
        <v>1</v>
      </c>
    </row>
    <row r="777" spans="1:8">
      <c r="A777" s="2003">
        <v>864</v>
      </c>
      <c r="B777" s="2004" t="s">
        <v>9234</v>
      </c>
      <c r="C777" s="2003" t="s">
        <v>5595</v>
      </c>
      <c r="D777" s="2005">
        <f t="shared" si="24"/>
        <v>37.22</v>
      </c>
      <c r="F777" s="2005">
        <v>37.22</v>
      </c>
      <c r="G777" s="2005">
        <v>37.22</v>
      </c>
      <c r="H777" s="2078" t="b">
        <f t="shared" si="25"/>
        <v>1</v>
      </c>
    </row>
    <row r="778" spans="1:8">
      <c r="A778" s="1993">
        <v>865</v>
      </c>
      <c r="B778" s="1994" t="s">
        <v>9235</v>
      </c>
      <c r="C778" s="1993" t="s">
        <v>5595</v>
      </c>
      <c r="D778" s="2002">
        <f t="shared" si="24"/>
        <v>52.42</v>
      </c>
      <c r="F778" s="2002">
        <v>52.42</v>
      </c>
      <c r="G778" s="2002">
        <v>52.42</v>
      </c>
      <c r="H778" s="2078" t="b">
        <f t="shared" si="25"/>
        <v>1</v>
      </c>
    </row>
    <row r="779" spans="1:8">
      <c r="A779" s="2003">
        <v>1006</v>
      </c>
      <c r="B779" s="2004" t="s">
        <v>9236</v>
      </c>
      <c r="C779" s="2003" t="s">
        <v>5595</v>
      </c>
      <c r="D779" s="2005">
        <f t="shared" si="24"/>
        <v>63.24</v>
      </c>
      <c r="F779" s="2005">
        <v>63.24</v>
      </c>
      <c r="G779" s="2005">
        <v>63.24</v>
      </c>
      <c r="H779" s="2078" t="b">
        <f t="shared" si="25"/>
        <v>1</v>
      </c>
    </row>
    <row r="780" spans="1:8">
      <c r="A780" s="1993">
        <v>948</v>
      </c>
      <c r="B780" s="1994" t="s">
        <v>9237</v>
      </c>
      <c r="C780" s="1993" t="s">
        <v>5595</v>
      </c>
      <c r="D780" s="2002">
        <f t="shared" si="24"/>
        <v>27.17</v>
      </c>
      <c r="F780" s="2002">
        <v>27.17</v>
      </c>
      <c r="G780" s="2002">
        <v>27.17</v>
      </c>
      <c r="H780" s="2078" t="b">
        <f t="shared" si="25"/>
        <v>1</v>
      </c>
    </row>
    <row r="781" spans="1:8">
      <c r="A781" s="2003">
        <v>947</v>
      </c>
      <c r="B781" s="2004" t="s">
        <v>9238</v>
      </c>
      <c r="C781" s="2003" t="s">
        <v>5595</v>
      </c>
      <c r="D781" s="2005">
        <f t="shared" si="24"/>
        <v>27.64</v>
      </c>
      <c r="F781" s="2005">
        <v>27.64</v>
      </c>
      <c r="G781" s="2005">
        <v>27.64</v>
      </c>
      <c r="H781" s="2078" t="b">
        <f t="shared" si="25"/>
        <v>1</v>
      </c>
    </row>
    <row r="782" spans="1:8">
      <c r="A782" s="1993">
        <v>911</v>
      </c>
      <c r="B782" s="1994" t="s">
        <v>9239</v>
      </c>
      <c r="C782" s="1993" t="s">
        <v>5595</v>
      </c>
      <c r="D782" s="2002">
        <f t="shared" si="24"/>
        <v>40.200000000000003</v>
      </c>
      <c r="F782" s="2002">
        <v>40.200000000000003</v>
      </c>
      <c r="G782" s="2002">
        <v>40.200000000000003</v>
      </c>
      <c r="H782" s="2078" t="b">
        <f t="shared" si="25"/>
        <v>1</v>
      </c>
    </row>
    <row r="783" spans="1:8">
      <c r="A783" s="2003">
        <v>925</v>
      </c>
      <c r="B783" s="2004" t="s">
        <v>9240</v>
      </c>
      <c r="C783" s="2003" t="s">
        <v>5595</v>
      </c>
      <c r="D783" s="2005">
        <f t="shared" si="24"/>
        <v>37.15</v>
      </c>
      <c r="F783" s="2005">
        <v>37.15</v>
      </c>
      <c r="G783" s="2005">
        <v>37.15</v>
      </c>
      <c r="H783" s="2078" t="b">
        <f t="shared" si="25"/>
        <v>1</v>
      </c>
    </row>
    <row r="784" spans="1:8">
      <c r="A784" s="1993">
        <v>954</v>
      </c>
      <c r="B784" s="1994" t="s">
        <v>9241</v>
      </c>
      <c r="C784" s="1993" t="s">
        <v>5595</v>
      </c>
      <c r="D784" s="2002">
        <f t="shared" si="24"/>
        <v>41.04</v>
      </c>
      <c r="F784" s="2002">
        <v>41.04</v>
      </c>
      <c r="G784" s="2002">
        <v>41.04</v>
      </c>
      <c r="H784" s="2078" t="b">
        <f t="shared" si="25"/>
        <v>1</v>
      </c>
    </row>
    <row r="785" spans="1:8">
      <c r="A785" s="2003">
        <v>901</v>
      </c>
      <c r="B785" s="2004" t="s">
        <v>9242</v>
      </c>
      <c r="C785" s="2003" t="s">
        <v>5595</v>
      </c>
      <c r="D785" s="2005">
        <f t="shared" si="24"/>
        <v>43.93</v>
      </c>
      <c r="F785" s="2005">
        <v>43.93</v>
      </c>
      <c r="G785" s="2005">
        <v>43.93</v>
      </c>
      <c r="H785" s="2078" t="b">
        <f t="shared" si="25"/>
        <v>1</v>
      </c>
    </row>
    <row r="786" spans="1:8">
      <c r="A786" s="1993">
        <v>926</v>
      </c>
      <c r="B786" s="1994" t="s">
        <v>9243</v>
      </c>
      <c r="C786" s="1993" t="s">
        <v>5595</v>
      </c>
      <c r="D786" s="2002">
        <f t="shared" si="24"/>
        <v>46.42</v>
      </c>
      <c r="F786" s="2002">
        <v>46.42</v>
      </c>
      <c r="G786" s="2002">
        <v>46.42</v>
      </c>
      <c r="H786" s="2078" t="b">
        <f t="shared" si="25"/>
        <v>1</v>
      </c>
    </row>
    <row r="787" spans="1:8">
      <c r="A787" s="2003">
        <v>912</v>
      </c>
      <c r="B787" s="2004" t="s">
        <v>9244</v>
      </c>
      <c r="C787" s="2003" t="s">
        <v>5595</v>
      </c>
      <c r="D787" s="2005">
        <f t="shared" si="24"/>
        <v>46.71</v>
      </c>
      <c r="F787" s="2005">
        <v>46.71</v>
      </c>
      <c r="G787" s="2005">
        <v>46.71</v>
      </c>
      <c r="H787" s="2078" t="b">
        <f t="shared" si="25"/>
        <v>1</v>
      </c>
    </row>
    <row r="788" spans="1:8">
      <c r="A788" s="1993">
        <v>955</v>
      </c>
      <c r="B788" s="1994" t="s">
        <v>9245</v>
      </c>
      <c r="C788" s="1993" t="s">
        <v>5595</v>
      </c>
      <c r="D788" s="2002">
        <f t="shared" si="24"/>
        <v>55.75</v>
      </c>
      <c r="F788" s="2002">
        <v>55.75</v>
      </c>
      <c r="G788" s="2002">
        <v>55.75</v>
      </c>
      <c r="H788" s="2078" t="b">
        <f t="shared" si="25"/>
        <v>1</v>
      </c>
    </row>
    <row r="789" spans="1:8">
      <c r="A789" s="2003">
        <v>946</v>
      </c>
      <c r="B789" s="2004" t="s">
        <v>9246</v>
      </c>
      <c r="C789" s="2003" t="s">
        <v>5595</v>
      </c>
      <c r="D789" s="2005">
        <f t="shared" si="24"/>
        <v>62.68</v>
      </c>
      <c r="F789" s="2005">
        <v>62.68</v>
      </c>
      <c r="G789" s="2005">
        <v>62.68</v>
      </c>
      <c r="H789" s="2078" t="b">
        <f t="shared" si="25"/>
        <v>1</v>
      </c>
    </row>
    <row r="790" spans="1:8">
      <c r="A790" s="1993">
        <v>953</v>
      </c>
      <c r="B790" s="1994" t="s">
        <v>9247</v>
      </c>
      <c r="C790" s="1993" t="s">
        <v>5595</v>
      </c>
      <c r="D790" s="2002">
        <f t="shared" si="24"/>
        <v>57.04</v>
      </c>
      <c r="F790" s="2002">
        <v>57.04</v>
      </c>
      <c r="G790" s="2002">
        <v>57.04</v>
      </c>
      <c r="H790" s="2078" t="b">
        <f t="shared" si="25"/>
        <v>1</v>
      </c>
    </row>
    <row r="791" spans="1:8">
      <c r="A791" s="2003">
        <v>902</v>
      </c>
      <c r="B791" s="2004" t="s">
        <v>9248</v>
      </c>
      <c r="C791" s="2003" t="s">
        <v>5595</v>
      </c>
      <c r="D791" s="2005">
        <f t="shared" si="24"/>
        <v>69.34</v>
      </c>
      <c r="F791" s="2005">
        <v>69.34</v>
      </c>
      <c r="G791" s="2005">
        <v>69.34</v>
      </c>
      <c r="H791" s="2078" t="b">
        <f t="shared" si="25"/>
        <v>1</v>
      </c>
    </row>
    <row r="792" spans="1:8">
      <c r="A792" s="1993">
        <v>927</v>
      </c>
      <c r="B792" s="1994" t="s">
        <v>9249</v>
      </c>
      <c r="C792" s="1993" t="s">
        <v>5595</v>
      </c>
      <c r="D792" s="2002">
        <f t="shared" si="24"/>
        <v>67.209999999999994</v>
      </c>
      <c r="F792" s="2002">
        <v>67.209999999999994</v>
      </c>
      <c r="G792" s="2002">
        <v>67.209999999999994</v>
      </c>
      <c r="H792" s="2078" t="b">
        <f t="shared" si="25"/>
        <v>1</v>
      </c>
    </row>
    <row r="793" spans="1:8">
      <c r="A793" s="2003">
        <v>913</v>
      </c>
      <c r="B793" s="2004" t="s">
        <v>9250</v>
      </c>
      <c r="C793" s="2003" t="s">
        <v>5595</v>
      </c>
      <c r="D793" s="2005">
        <f t="shared" si="24"/>
        <v>75.02</v>
      </c>
      <c r="F793" s="2005">
        <v>75.02</v>
      </c>
      <c r="G793" s="2005">
        <v>75.02</v>
      </c>
      <c r="H793" s="2078" t="b">
        <f t="shared" si="25"/>
        <v>1</v>
      </c>
    </row>
    <row r="794" spans="1:8">
      <c r="A794" s="1993">
        <v>903</v>
      </c>
      <c r="B794" s="1994" t="s">
        <v>9251</v>
      </c>
      <c r="C794" s="1993" t="s">
        <v>5595</v>
      </c>
      <c r="D794" s="2002">
        <f t="shared" si="24"/>
        <v>84.9</v>
      </c>
      <c r="F794" s="2002">
        <v>84.9</v>
      </c>
      <c r="G794" s="2002">
        <v>84.9</v>
      </c>
      <c r="H794" s="2078" t="b">
        <f t="shared" si="25"/>
        <v>1</v>
      </c>
    </row>
    <row r="795" spans="1:8">
      <c r="A795" s="2003">
        <v>945</v>
      </c>
      <c r="B795" s="2004" t="s">
        <v>9252</v>
      </c>
      <c r="C795" s="2003" t="s">
        <v>5595</v>
      </c>
      <c r="D795" s="2005">
        <f t="shared" si="24"/>
        <v>89.81</v>
      </c>
      <c r="F795" s="2005">
        <v>89.81</v>
      </c>
      <c r="G795" s="2005">
        <v>89.81</v>
      </c>
      <c r="H795" s="2078" t="b">
        <f t="shared" si="25"/>
        <v>1</v>
      </c>
    </row>
    <row r="796" spans="1:8">
      <c r="A796" s="1993">
        <v>914</v>
      </c>
      <c r="B796" s="1994" t="s">
        <v>9253</v>
      </c>
      <c r="C796" s="1993" t="s">
        <v>5595</v>
      </c>
      <c r="D796" s="2002">
        <f t="shared" si="24"/>
        <v>92</v>
      </c>
      <c r="F796" s="2002">
        <v>92</v>
      </c>
      <c r="G796" s="2002">
        <v>92</v>
      </c>
      <c r="H796" s="2078" t="b">
        <f t="shared" si="25"/>
        <v>1</v>
      </c>
    </row>
    <row r="797" spans="1:8" ht="30">
      <c r="A797" s="2003">
        <v>993</v>
      </c>
      <c r="B797" s="2004" t="s">
        <v>9254</v>
      </c>
      <c r="C797" s="2003" t="s">
        <v>5595</v>
      </c>
      <c r="D797" s="2005">
        <f t="shared" si="24"/>
        <v>1.36</v>
      </c>
      <c r="F797" s="2005">
        <v>1.36</v>
      </c>
      <c r="G797" s="2005">
        <v>1.36</v>
      </c>
      <c r="H797" s="2078" t="b">
        <f t="shared" si="25"/>
        <v>1</v>
      </c>
    </row>
    <row r="798" spans="1:8" ht="30">
      <c r="A798" s="1993">
        <v>1020</v>
      </c>
      <c r="B798" s="1994" t="s">
        <v>9255</v>
      </c>
      <c r="C798" s="1993" t="s">
        <v>5595</v>
      </c>
      <c r="D798" s="2002">
        <f t="shared" si="24"/>
        <v>5.93</v>
      </c>
      <c r="F798" s="2002">
        <v>5.93</v>
      </c>
      <c r="G798" s="2002">
        <v>5.93</v>
      </c>
      <c r="H798" s="2078" t="b">
        <f t="shared" si="25"/>
        <v>1</v>
      </c>
    </row>
    <row r="799" spans="1:8" ht="30">
      <c r="A799" s="2003">
        <v>1017</v>
      </c>
      <c r="B799" s="2004" t="s">
        <v>9256</v>
      </c>
      <c r="C799" s="2003" t="s">
        <v>5595</v>
      </c>
      <c r="D799" s="2005">
        <f t="shared" si="24"/>
        <v>65.150000000000006</v>
      </c>
      <c r="F799" s="2005">
        <v>65.150000000000006</v>
      </c>
      <c r="G799" s="2005">
        <v>65.150000000000006</v>
      </c>
      <c r="H799" s="2078" t="b">
        <f t="shared" si="25"/>
        <v>1</v>
      </c>
    </row>
    <row r="800" spans="1:8" ht="30">
      <c r="A800" s="1993">
        <v>999</v>
      </c>
      <c r="B800" s="1994" t="s">
        <v>9257</v>
      </c>
      <c r="C800" s="1993" t="s">
        <v>5595</v>
      </c>
      <c r="D800" s="2002">
        <f t="shared" si="24"/>
        <v>80.73</v>
      </c>
      <c r="F800" s="2002">
        <v>80.73</v>
      </c>
      <c r="G800" s="2002">
        <v>80.73</v>
      </c>
      <c r="H800" s="2078" t="b">
        <f t="shared" si="25"/>
        <v>1</v>
      </c>
    </row>
    <row r="801" spans="1:8" ht="30">
      <c r="A801" s="2003">
        <v>995</v>
      </c>
      <c r="B801" s="2004" t="s">
        <v>9258</v>
      </c>
      <c r="C801" s="2003" t="s">
        <v>5595</v>
      </c>
      <c r="D801" s="2005">
        <f t="shared" si="24"/>
        <v>9.09</v>
      </c>
      <c r="F801" s="2005">
        <v>9.09</v>
      </c>
      <c r="G801" s="2005">
        <v>9.09</v>
      </c>
      <c r="H801" s="2078" t="b">
        <f t="shared" si="25"/>
        <v>1</v>
      </c>
    </row>
    <row r="802" spans="1:8" ht="30">
      <c r="A802" s="1993">
        <v>1000</v>
      </c>
      <c r="B802" s="1994" t="s">
        <v>9259</v>
      </c>
      <c r="C802" s="1993" t="s">
        <v>5595</v>
      </c>
      <c r="D802" s="2002">
        <f t="shared" si="24"/>
        <v>98.96</v>
      </c>
      <c r="F802" s="2002">
        <v>98.96</v>
      </c>
      <c r="G802" s="2002">
        <v>98.96</v>
      </c>
      <c r="H802" s="2078" t="b">
        <f t="shared" si="25"/>
        <v>1</v>
      </c>
    </row>
    <row r="803" spans="1:8" ht="30">
      <c r="A803" s="2003">
        <v>1022</v>
      </c>
      <c r="B803" s="2004" t="s">
        <v>9260</v>
      </c>
      <c r="C803" s="2003" t="s">
        <v>5595</v>
      </c>
      <c r="D803" s="2005">
        <f t="shared" si="24"/>
        <v>1.89</v>
      </c>
      <c r="F803" s="2005">
        <v>1.89</v>
      </c>
      <c r="G803" s="2005">
        <v>1.89</v>
      </c>
      <c r="H803" s="2078" t="b">
        <f t="shared" si="25"/>
        <v>1</v>
      </c>
    </row>
    <row r="804" spans="1:8" ht="30">
      <c r="A804" s="1993">
        <v>1015</v>
      </c>
      <c r="B804" s="1994" t="s">
        <v>9261</v>
      </c>
      <c r="C804" s="1993" t="s">
        <v>5595</v>
      </c>
      <c r="D804" s="2002">
        <f t="shared" si="24"/>
        <v>130.31</v>
      </c>
      <c r="F804" s="2002">
        <v>130.31</v>
      </c>
      <c r="G804" s="2002">
        <v>130.31</v>
      </c>
      <c r="H804" s="2078" t="b">
        <f t="shared" si="25"/>
        <v>1</v>
      </c>
    </row>
    <row r="805" spans="1:8" ht="30">
      <c r="A805" s="2003">
        <v>996</v>
      </c>
      <c r="B805" s="2004" t="s">
        <v>9262</v>
      </c>
      <c r="C805" s="2003" t="s">
        <v>5595</v>
      </c>
      <c r="D805" s="2005">
        <f t="shared" si="24"/>
        <v>13.84</v>
      </c>
      <c r="F805" s="2005">
        <v>13.84</v>
      </c>
      <c r="G805" s="2005">
        <v>13.84</v>
      </c>
      <c r="H805" s="2078" t="b">
        <f t="shared" si="25"/>
        <v>1</v>
      </c>
    </row>
    <row r="806" spans="1:8" ht="30">
      <c r="A806" s="1993">
        <v>1001</v>
      </c>
      <c r="B806" s="1994" t="s">
        <v>9263</v>
      </c>
      <c r="C806" s="1993" t="s">
        <v>5595</v>
      </c>
      <c r="D806" s="2002">
        <f t="shared" si="24"/>
        <v>163.07</v>
      </c>
      <c r="F806" s="2002">
        <v>163.07</v>
      </c>
      <c r="G806" s="2002">
        <v>163.07</v>
      </c>
      <c r="H806" s="2078" t="b">
        <f t="shared" si="25"/>
        <v>1</v>
      </c>
    </row>
    <row r="807" spans="1:8" ht="30">
      <c r="A807" s="2003">
        <v>1019</v>
      </c>
      <c r="B807" s="2004" t="s">
        <v>9264</v>
      </c>
      <c r="C807" s="2003" t="s">
        <v>5595</v>
      </c>
      <c r="D807" s="2005">
        <f t="shared" si="24"/>
        <v>19.079999999999998</v>
      </c>
      <c r="F807" s="2005">
        <v>19.079999999999998</v>
      </c>
      <c r="G807" s="2005">
        <v>19.079999999999998</v>
      </c>
      <c r="H807" s="2078" t="b">
        <f t="shared" si="25"/>
        <v>1</v>
      </c>
    </row>
    <row r="808" spans="1:8" ht="30">
      <c r="A808" s="1993">
        <v>1021</v>
      </c>
      <c r="B808" s="1994" t="s">
        <v>9265</v>
      </c>
      <c r="C808" s="1993" t="s">
        <v>5595</v>
      </c>
      <c r="D808" s="2002">
        <f t="shared" si="24"/>
        <v>2.71</v>
      </c>
      <c r="F808" s="2002">
        <v>2.71</v>
      </c>
      <c r="G808" s="2002">
        <v>2.71</v>
      </c>
      <c r="H808" s="2078" t="b">
        <f t="shared" si="25"/>
        <v>1</v>
      </c>
    </row>
    <row r="809" spans="1:8" ht="30">
      <c r="A809" s="2003">
        <v>39249</v>
      </c>
      <c r="B809" s="2004" t="s">
        <v>9266</v>
      </c>
      <c r="C809" s="2003" t="s">
        <v>5595</v>
      </c>
      <c r="D809" s="2005">
        <f t="shared" si="24"/>
        <v>212.73</v>
      </c>
      <c r="F809" s="2005">
        <v>212.73</v>
      </c>
      <c r="G809" s="2005">
        <v>212.73</v>
      </c>
      <c r="H809" s="2078" t="b">
        <f t="shared" si="25"/>
        <v>1</v>
      </c>
    </row>
    <row r="810" spans="1:8" ht="30">
      <c r="A810" s="1993">
        <v>1018</v>
      </c>
      <c r="B810" s="1994" t="s">
        <v>9267</v>
      </c>
      <c r="C810" s="1993" t="s">
        <v>5595</v>
      </c>
      <c r="D810" s="2002">
        <f t="shared" si="24"/>
        <v>27.2</v>
      </c>
      <c r="F810" s="2002">
        <v>27.2</v>
      </c>
      <c r="G810" s="2002">
        <v>27.2</v>
      </c>
      <c r="H810" s="2078" t="b">
        <f t="shared" si="25"/>
        <v>1</v>
      </c>
    </row>
    <row r="811" spans="1:8" ht="30">
      <c r="A811" s="2003">
        <v>39250</v>
      </c>
      <c r="B811" s="2004" t="s">
        <v>9268</v>
      </c>
      <c r="C811" s="2003" t="s">
        <v>5595</v>
      </c>
      <c r="D811" s="2005">
        <f t="shared" si="24"/>
        <v>273.27</v>
      </c>
      <c r="F811" s="2005">
        <v>273.27</v>
      </c>
      <c r="G811" s="2005">
        <v>273.27</v>
      </c>
      <c r="H811" s="2078" t="b">
        <f t="shared" si="25"/>
        <v>1</v>
      </c>
    </row>
    <row r="812" spans="1:8" ht="30">
      <c r="A812" s="1993">
        <v>994</v>
      </c>
      <c r="B812" s="1994" t="s">
        <v>9269</v>
      </c>
      <c r="C812" s="1993" t="s">
        <v>5595</v>
      </c>
      <c r="D812" s="2002">
        <f t="shared" si="24"/>
        <v>3.7</v>
      </c>
      <c r="F812" s="2002">
        <v>3.7</v>
      </c>
      <c r="G812" s="2002">
        <v>3.7</v>
      </c>
      <c r="H812" s="2078" t="b">
        <f t="shared" si="25"/>
        <v>1</v>
      </c>
    </row>
    <row r="813" spans="1:8" ht="30">
      <c r="A813" s="2003">
        <v>977</v>
      </c>
      <c r="B813" s="2004" t="s">
        <v>9270</v>
      </c>
      <c r="C813" s="2003" t="s">
        <v>5595</v>
      </c>
      <c r="D813" s="2005">
        <f t="shared" si="24"/>
        <v>37.68</v>
      </c>
      <c r="F813" s="2005">
        <v>37.68</v>
      </c>
      <c r="G813" s="2005">
        <v>37.68</v>
      </c>
      <c r="H813" s="2078" t="b">
        <f t="shared" si="25"/>
        <v>1</v>
      </c>
    </row>
    <row r="814" spans="1:8" ht="30">
      <c r="A814" s="1993">
        <v>998</v>
      </c>
      <c r="B814" s="1994" t="s">
        <v>9271</v>
      </c>
      <c r="C814" s="1993" t="s">
        <v>5595</v>
      </c>
      <c r="D814" s="2002">
        <f t="shared" si="24"/>
        <v>50.05</v>
      </c>
      <c r="F814" s="2002">
        <v>50.05</v>
      </c>
      <c r="G814" s="2002">
        <v>50.05</v>
      </c>
      <c r="H814" s="2078" t="b">
        <f t="shared" si="25"/>
        <v>1</v>
      </c>
    </row>
    <row r="815" spans="1:8" ht="30">
      <c r="A815" s="2003">
        <v>39251</v>
      </c>
      <c r="B815" s="2004" t="s">
        <v>9272</v>
      </c>
      <c r="C815" s="2003" t="s">
        <v>5595</v>
      </c>
      <c r="D815" s="2005">
        <f t="shared" si="24"/>
        <v>0.36</v>
      </c>
      <c r="F815" s="2005">
        <v>0.36</v>
      </c>
      <c r="G815" s="2005">
        <v>0.36</v>
      </c>
      <c r="H815" s="2078" t="b">
        <f t="shared" si="25"/>
        <v>1</v>
      </c>
    </row>
    <row r="816" spans="1:8" ht="30">
      <c r="A816" s="1993">
        <v>1011</v>
      </c>
      <c r="B816" s="1994" t="s">
        <v>9273</v>
      </c>
      <c r="C816" s="1993" t="s">
        <v>5595</v>
      </c>
      <c r="D816" s="2002">
        <f t="shared" si="24"/>
        <v>0.5</v>
      </c>
      <c r="F816" s="2002">
        <v>0.5</v>
      </c>
      <c r="G816" s="2002">
        <v>0.5</v>
      </c>
      <c r="H816" s="2078" t="b">
        <f t="shared" si="25"/>
        <v>1</v>
      </c>
    </row>
    <row r="817" spans="1:8" ht="30">
      <c r="A817" s="2003">
        <v>39252</v>
      </c>
      <c r="B817" s="2004" t="s">
        <v>9274</v>
      </c>
      <c r="C817" s="2003" t="s">
        <v>5595</v>
      </c>
      <c r="D817" s="2005">
        <f t="shared" si="24"/>
        <v>0.6</v>
      </c>
      <c r="F817" s="2005">
        <v>0.6</v>
      </c>
      <c r="G817" s="2005">
        <v>0.6</v>
      </c>
      <c r="H817" s="2078" t="b">
        <f t="shared" si="25"/>
        <v>1</v>
      </c>
    </row>
    <row r="818" spans="1:8" ht="30">
      <c r="A818" s="1993">
        <v>1013</v>
      </c>
      <c r="B818" s="1994" t="s">
        <v>9275</v>
      </c>
      <c r="C818" s="1993" t="s">
        <v>5595</v>
      </c>
      <c r="D818" s="2002">
        <f t="shared" si="24"/>
        <v>0.8</v>
      </c>
      <c r="F818" s="2002">
        <v>0.8</v>
      </c>
      <c r="G818" s="2002">
        <v>0.8</v>
      </c>
      <c r="H818" s="2078" t="b">
        <f t="shared" si="25"/>
        <v>1</v>
      </c>
    </row>
    <row r="819" spans="1:8" ht="30">
      <c r="A819" s="2003">
        <v>980</v>
      </c>
      <c r="B819" s="2004" t="s">
        <v>9276</v>
      </c>
      <c r="C819" s="2003" t="s">
        <v>5595</v>
      </c>
      <c r="D819" s="2005">
        <f t="shared" si="24"/>
        <v>5.44</v>
      </c>
      <c r="F819" s="2005">
        <v>5.44</v>
      </c>
      <c r="G819" s="2005">
        <v>5.44</v>
      </c>
      <c r="H819" s="2078" t="b">
        <f t="shared" si="25"/>
        <v>1</v>
      </c>
    </row>
    <row r="820" spans="1:8" ht="30">
      <c r="A820" s="1993">
        <v>39237</v>
      </c>
      <c r="B820" s="1994" t="s">
        <v>9277</v>
      </c>
      <c r="C820" s="1993" t="s">
        <v>5595</v>
      </c>
      <c r="D820" s="2002">
        <f t="shared" si="24"/>
        <v>64.47</v>
      </c>
      <c r="F820" s="2002">
        <v>64.47</v>
      </c>
      <c r="G820" s="2002">
        <v>64.47</v>
      </c>
      <c r="H820" s="2078" t="b">
        <f t="shared" si="25"/>
        <v>1</v>
      </c>
    </row>
    <row r="821" spans="1:8" ht="30">
      <c r="A821" s="2003">
        <v>39238</v>
      </c>
      <c r="B821" s="2004" t="s">
        <v>9278</v>
      </c>
      <c r="C821" s="2003" t="s">
        <v>5595</v>
      </c>
      <c r="D821" s="2005">
        <f t="shared" si="24"/>
        <v>80.489999999999995</v>
      </c>
      <c r="F821" s="2005">
        <v>80.489999999999995</v>
      </c>
      <c r="G821" s="2005">
        <v>80.489999999999995</v>
      </c>
      <c r="H821" s="2078" t="b">
        <f t="shared" si="25"/>
        <v>1</v>
      </c>
    </row>
    <row r="822" spans="1:8" ht="30">
      <c r="A822" s="1993">
        <v>979</v>
      </c>
      <c r="B822" s="1994" t="s">
        <v>9279</v>
      </c>
      <c r="C822" s="1993" t="s">
        <v>5595</v>
      </c>
      <c r="D822" s="2002">
        <f t="shared" si="24"/>
        <v>8.3800000000000008</v>
      </c>
      <c r="F822" s="2002">
        <v>8.3800000000000008</v>
      </c>
      <c r="G822" s="2002">
        <v>8.3800000000000008</v>
      </c>
      <c r="H822" s="2078" t="b">
        <f t="shared" si="25"/>
        <v>1</v>
      </c>
    </row>
    <row r="823" spans="1:8" ht="30">
      <c r="A823" s="2003">
        <v>39239</v>
      </c>
      <c r="B823" s="2004" t="s">
        <v>9280</v>
      </c>
      <c r="C823" s="2003" t="s">
        <v>5595</v>
      </c>
      <c r="D823" s="2005">
        <f t="shared" si="24"/>
        <v>97.96</v>
      </c>
      <c r="F823" s="2005">
        <v>97.96</v>
      </c>
      <c r="G823" s="2005">
        <v>97.96</v>
      </c>
      <c r="H823" s="2078" t="b">
        <f t="shared" si="25"/>
        <v>1</v>
      </c>
    </row>
    <row r="824" spans="1:8" ht="30">
      <c r="A824" s="1993">
        <v>1014</v>
      </c>
      <c r="B824" s="1994" t="s">
        <v>9281</v>
      </c>
      <c r="C824" s="1993" t="s">
        <v>5595</v>
      </c>
      <c r="D824" s="2002">
        <f t="shared" si="24"/>
        <v>1.27</v>
      </c>
      <c r="F824" s="2002">
        <v>1.27</v>
      </c>
      <c r="G824" s="2002">
        <v>1.27</v>
      </c>
      <c r="H824" s="2078" t="b">
        <f t="shared" si="25"/>
        <v>1</v>
      </c>
    </row>
    <row r="825" spans="1:8" ht="30">
      <c r="A825" s="2003">
        <v>39240</v>
      </c>
      <c r="B825" s="2004" t="s">
        <v>9282</v>
      </c>
      <c r="C825" s="2003" t="s">
        <v>5595</v>
      </c>
      <c r="D825" s="2005">
        <f t="shared" si="24"/>
        <v>129.47</v>
      </c>
      <c r="F825" s="2005">
        <v>129.47</v>
      </c>
      <c r="G825" s="2005">
        <v>129.47</v>
      </c>
      <c r="H825" s="2078" t="b">
        <f t="shared" si="25"/>
        <v>1</v>
      </c>
    </row>
    <row r="826" spans="1:8" ht="30">
      <c r="A826" s="1993">
        <v>39232</v>
      </c>
      <c r="B826" s="1994" t="s">
        <v>9283</v>
      </c>
      <c r="C826" s="1993" t="s">
        <v>5595</v>
      </c>
      <c r="D826" s="2002">
        <f t="shared" si="24"/>
        <v>13.44</v>
      </c>
      <c r="F826" s="2002">
        <v>13.44</v>
      </c>
      <c r="G826" s="2002">
        <v>13.44</v>
      </c>
      <c r="H826" s="2078" t="b">
        <f t="shared" si="25"/>
        <v>1</v>
      </c>
    </row>
    <row r="827" spans="1:8" ht="30">
      <c r="A827" s="2003">
        <v>39233</v>
      </c>
      <c r="B827" s="2004" t="s">
        <v>9284</v>
      </c>
      <c r="C827" s="2003" t="s">
        <v>5595</v>
      </c>
      <c r="D827" s="2005">
        <f t="shared" si="24"/>
        <v>18.48</v>
      </c>
      <c r="F827" s="2005">
        <v>18.48</v>
      </c>
      <c r="G827" s="2005">
        <v>18.48</v>
      </c>
      <c r="H827" s="2078" t="b">
        <f t="shared" si="25"/>
        <v>1</v>
      </c>
    </row>
    <row r="828" spans="1:8" ht="30">
      <c r="A828" s="1993">
        <v>981</v>
      </c>
      <c r="B828" s="1994" t="s">
        <v>9285</v>
      </c>
      <c r="C828" s="1993" t="s">
        <v>5595</v>
      </c>
      <c r="D828" s="2002">
        <f t="shared" si="24"/>
        <v>2.27</v>
      </c>
      <c r="F828" s="2002">
        <v>2.27</v>
      </c>
      <c r="G828" s="2002">
        <v>2.27</v>
      </c>
      <c r="H828" s="2078" t="b">
        <f t="shared" si="25"/>
        <v>1</v>
      </c>
    </row>
    <row r="829" spans="1:8" ht="30">
      <c r="A829" s="2003">
        <v>39234</v>
      </c>
      <c r="B829" s="2004" t="s">
        <v>9286</v>
      </c>
      <c r="C829" s="2003" t="s">
        <v>5595</v>
      </c>
      <c r="D829" s="2005">
        <f t="shared" si="24"/>
        <v>27.12</v>
      </c>
      <c r="F829" s="2005">
        <v>27.12</v>
      </c>
      <c r="G829" s="2005">
        <v>27.12</v>
      </c>
      <c r="H829" s="2078" t="b">
        <f t="shared" si="25"/>
        <v>1</v>
      </c>
    </row>
    <row r="830" spans="1:8" ht="30">
      <c r="A830" s="1993">
        <v>982</v>
      </c>
      <c r="B830" s="1994" t="s">
        <v>9287</v>
      </c>
      <c r="C830" s="1993" t="s">
        <v>5595</v>
      </c>
      <c r="D830" s="2002">
        <f t="shared" si="24"/>
        <v>3.18</v>
      </c>
      <c r="F830" s="2002">
        <v>3.18</v>
      </c>
      <c r="G830" s="2002">
        <v>3.18</v>
      </c>
      <c r="H830" s="2078" t="b">
        <f t="shared" si="25"/>
        <v>1</v>
      </c>
    </row>
    <row r="831" spans="1:8" ht="30">
      <c r="A831" s="2003">
        <v>39235</v>
      </c>
      <c r="B831" s="2004" t="s">
        <v>9288</v>
      </c>
      <c r="C831" s="2003" t="s">
        <v>5595</v>
      </c>
      <c r="D831" s="2005">
        <f t="shared" si="24"/>
        <v>38.15</v>
      </c>
      <c r="F831" s="2005">
        <v>38.15</v>
      </c>
      <c r="G831" s="2005">
        <v>38.15</v>
      </c>
      <c r="H831" s="2078" t="b">
        <f t="shared" si="25"/>
        <v>1</v>
      </c>
    </row>
    <row r="832" spans="1:8" ht="30">
      <c r="A832" s="1993">
        <v>39236</v>
      </c>
      <c r="B832" s="1994" t="s">
        <v>9289</v>
      </c>
      <c r="C832" s="1993" t="s">
        <v>5595</v>
      </c>
      <c r="D832" s="2002">
        <f t="shared" si="24"/>
        <v>50.01</v>
      </c>
      <c r="F832" s="2002">
        <v>50.01</v>
      </c>
      <c r="G832" s="2002">
        <v>50.01</v>
      </c>
      <c r="H832" s="2078" t="b">
        <f t="shared" si="25"/>
        <v>1</v>
      </c>
    </row>
    <row r="833" spans="1:8" ht="30">
      <c r="A833" s="2003">
        <v>876</v>
      </c>
      <c r="B833" s="2004" t="s">
        <v>9290</v>
      </c>
      <c r="C833" s="2003" t="s">
        <v>5595</v>
      </c>
      <c r="D833" s="2005">
        <f t="shared" si="24"/>
        <v>129.11000000000001</v>
      </c>
      <c r="F833" s="2005">
        <v>129.11000000000001</v>
      </c>
      <c r="G833" s="2005">
        <v>129.11000000000001</v>
      </c>
      <c r="H833" s="2078" t="b">
        <f t="shared" si="25"/>
        <v>1</v>
      </c>
    </row>
    <row r="834" spans="1:8" ht="30">
      <c r="A834" s="1993">
        <v>877</v>
      </c>
      <c r="B834" s="1994" t="s">
        <v>9291</v>
      </c>
      <c r="C834" s="1993" t="s">
        <v>5595</v>
      </c>
      <c r="D834" s="2002">
        <f t="shared" si="24"/>
        <v>151.78</v>
      </c>
      <c r="F834" s="2002">
        <v>151.78</v>
      </c>
      <c r="G834" s="2002">
        <v>151.78</v>
      </c>
      <c r="H834" s="2078" t="b">
        <f t="shared" si="25"/>
        <v>1</v>
      </c>
    </row>
    <row r="835" spans="1:8" ht="30">
      <c r="A835" s="2003">
        <v>882</v>
      </c>
      <c r="B835" s="2004" t="s">
        <v>9292</v>
      </c>
      <c r="C835" s="2003" t="s">
        <v>5595</v>
      </c>
      <c r="D835" s="2005">
        <f t="shared" ref="D835:D898" si="26">IF($J$2=$F$1,F835,G835)</f>
        <v>165.39</v>
      </c>
      <c r="F835" s="2005">
        <v>165.39</v>
      </c>
      <c r="G835" s="2005">
        <v>165.39</v>
      </c>
      <c r="H835" s="2078" t="b">
        <f t="shared" ref="H835:H898" si="27">F835=G835</f>
        <v>1</v>
      </c>
    </row>
    <row r="836" spans="1:8" ht="30">
      <c r="A836" s="1993">
        <v>878</v>
      </c>
      <c r="B836" s="1994" t="s">
        <v>9293</v>
      </c>
      <c r="C836" s="1993" t="s">
        <v>5595</v>
      </c>
      <c r="D836" s="2002">
        <f t="shared" si="26"/>
        <v>205.62</v>
      </c>
      <c r="F836" s="2002">
        <v>205.62</v>
      </c>
      <c r="G836" s="2002">
        <v>205.62</v>
      </c>
      <c r="H836" s="2078" t="b">
        <f t="shared" si="27"/>
        <v>1</v>
      </c>
    </row>
    <row r="837" spans="1:8" ht="30">
      <c r="A837" s="2003">
        <v>879</v>
      </c>
      <c r="B837" s="2004" t="s">
        <v>9294</v>
      </c>
      <c r="C837" s="2003" t="s">
        <v>5595</v>
      </c>
      <c r="D837" s="2005">
        <f t="shared" si="26"/>
        <v>242.35</v>
      </c>
      <c r="F837" s="2005">
        <v>242.35</v>
      </c>
      <c r="G837" s="2005">
        <v>242.35</v>
      </c>
      <c r="H837" s="2078" t="b">
        <f t="shared" si="27"/>
        <v>1</v>
      </c>
    </row>
    <row r="838" spans="1:8" ht="30">
      <c r="A838" s="1993">
        <v>880</v>
      </c>
      <c r="B838" s="1994" t="s">
        <v>9295</v>
      </c>
      <c r="C838" s="1993" t="s">
        <v>5595</v>
      </c>
      <c r="D838" s="2002">
        <f t="shared" si="26"/>
        <v>285.16000000000003</v>
      </c>
      <c r="F838" s="2002">
        <v>285.16000000000003</v>
      </c>
      <c r="G838" s="2002">
        <v>285.16000000000003</v>
      </c>
      <c r="H838" s="2078" t="b">
        <f t="shared" si="27"/>
        <v>1</v>
      </c>
    </row>
    <row r="839" spans="1:8" ht="30">
      <c r="A839" s="2003">
        <v>873</v>
      </c>
      <c r="B839" s="2004" t="s">
        <v>9296</v>
      </c>
      <c r="C839" s="2003" t="s">
        <v>5595</v>
      </c>
      <c r="D839" s="2005">
        <f t="shared" si="26"/>
        <v>86.7</v>
      </c>
      <c r="F839" s="2005">
        <v>86.7</v>
      </c>
      <c r="G839" s="2005">
        <v>86.7</v>
      </c>
      <c r="H839" s="2078" t="b">
        <f t="shared" si="27"/>
        <v>1</v>
      </c>
    </row>
    <row r="840" spans="1:8" ht="30">
      <c r="A840" s="1993">
        <v>881</v>
      </c>
      <c r="B840" s="1994" t="s">
        <v>9297</v>
      </c>
      <c r="C840" s="1993" t="s">
        <v>5595</v>
      </c>
      <c r="D840" s="2002">
        <f t="shared" si="26"/>
        <v>389.76</v>
      </c>
      <c r="F840" s="2002">
        <v>389.76</v>
      </c>
      <c r="G840" s="2002">
        <v>389.76</v>
      </c>
      <c r="H840" s="2078" t="b">
        <f t="shared" si="27"/>
        <v>1</v>
      </c>
    </row>
    <row r="841" spans="1:8" ht="30">
      <c r="A841" s="2003">
        <v>874</v>
      </c>
      <c r="B841" s="2004" t="s">
        <v>9298</v>
      </c>
      <c r="C841" s="2003" t="s">
        <v>5595</v>
      </c>
      <c r="D841" s="2005">
        <f t="shared" si="26"/>
        <v>102.9</v>
      </c>
      <c r="F841" s="2005">
        <v>102.9</v>
      </c>
      <c r="G841" s="2005">
        <v>102.9</v>
      </c>
      <c r="H841" s="2078" t="b">
        <f t="shared" si="27"/>
        <v>1</v>
      </c>
    </row>
    <row r="842" spans="1:8" ht="30">
      <c r="A842" s="1993">
        <v>875</v>
      </c>
      <c r="B842" s="1994" t="s">
        <v>9299</v>
      </c>
      <c r="C842" s="1993" t="s">
        <v>5595</v>
      </c>
      <c r="D842" s="2002">
        <f t="shared" si="26"/>
        <v>122.77</v>
      </c>
      <c r="F842" s="2002">
        <v>122.77</v>
      </c>
      <c r="G842" s="2002">
        <v>122.77</v>
      </c>
      <c r="H842" s="2078" t="b">
        <f t="shared" si="27"/>
        <v>1</v>
      </c>
    </row>
    <row r="843" spans="1:8">
      <c r="A843" s="2003">
        <v>983</v>
      </c>
      <c r="B843" s="2004" t="s">
        <v>9300</v>
      </c>
      <c r="C843" s="2003" t="s">
        <v>5595</v>
      </c>
      <c r="D843" s="2005">
        <f t="shared" si="26"/>
        <v>0.77</v>
      </c>
      <c r="F843" s="2005">
        <v>0.77</v>
      </c>
      <c r="G843" s="2005">
        <v>0.77</v>
      </c>
      <c r="H843" s="2078" t="b">
        <f t="shared" si="27"/>
        <v>1</v>
      </c>
    </row>
    <row r="844" spans="1:8">
      <c r="A844" s="1993">
        <v>985</v>
      </c>
      <c r="B844" s="1994" t="s">
        <v>9301</v>
      </c>
      <c r="C844" s="1993" t="s">
        <v>5595</v>
      </c>
      <c r="D844" s="2002">
        <f t="shared" si="26"/>
        <v>5.76</v>
      </c>
      <c r="F844" s="2002">
        <v>5.76</v>
      </c>
      <c r="G844" s="2002">
        <v>5.76</v>
      </c>
      <c r="H844" s="2078" t="b">
        <f t="shared" si="27"/>
        <v>1</v>
      </c>
    </row>
    <row r="845" spans="1:8">
      <c r="A845" s="2003">
        <v>990</v>
      </c>
      <c r="B845" s="2004" t="s">
        <v>9302</v>
      </c>
      <c r="C845" s="2003" t="s">
        <v>5595</v>
      </c>
      <c r="D845" s="2005">
        <f t="shared" si="26"/>
        <v>78.92</v>
      </c>
      <c r="F845" s="2005">
        <v>78.92</v>
      </c>
      <c r="G845" s="2005">
        <v>78.92</v>
      </c>
      <c r="H845" s="2078" t="b">
        <f t="shared" si="27"/>
        <v>1</v>
      </c>
    </row>
    <row r="846" spans="1:8">
      <c r="A846" s="1993">
        <v>39241</v>
      </c>
      <c r="B846" s="1994" t="s">
        <v>9303</v>
      </c>
      <c r="C846" s="1993" t="s">
        <v>5595</v>
      </c>
      <c r="D846" s="2002">
        <f t="shared" si="26"/>
        <v>9.02</v>
      </c>
      <c r="F846" s="2002">
        <v>9.02</v>
      </c>
      <c r="G846" s="2002">
        <v>9.02</v>
      </c>
      <c r="H846" s="2078" t="b">
        <f t="shared" si="27"/>
        <v>1</v>
      </c>
    </row>
    <row r="847" spans="1:8">
      <c r="A847" s="2003">
        <v>1005</v>
      </c>
      <c r="B847" s="2004" t="s">
        <v>9304</v>
      </c>
      <c r="C847" s="2003" t="s">
        <v>5595</v>
      </c>
      <c r="D847" s="2005">
        <f t="shared" si="26"/>
        <v>96.87</v>
      </c>
      <c r="F847" s="2005">
        <v>96.87</v>
      </c>
      <c r="G847" s="2005">
        <v>96.87</v>
      </c>
      <c r="H847" s="2078" t="b">
        <f t="shared" si="27"/>
        <v>1</v>
      </c>
    </row>
    <row r="848" spans="1:8">
      <c r="A848" s="1993">
        <v>984</v>
      </c>
      <c r="B848" s="1994" t="s">
        <v>9305</v>
      </c>
      <c r="C848" s="1993" t="s">
        <v>5595</v>
      </c>
      <c r="D848" s="2002">
        <f t="shared" si="26"/>
        <v>1.99</v>
      </c>
      <c r="F848" s="2002">
        <v>1.99</v>
      </c>
      <c r="G848" s="2002">
        <v>1.99</v>
      </c>
      <c r="H848" s="2078" t="b">
        <f t="shared" si="27"/>
        <v>1</v>
      </c>
    </row>
    <row r="849" spans="1:8">
      <c r="A849" s="2003">
        <v>991</v>
      </c>
      <c r="B849" s="2004" t="s">
        <v>9306</v>
      </c>
      <c r="C849" s="2003" t="s">
        <v>5595</v>
      </c>
      <c r="D849" s="2005">
        <f t="shared" si="26"/>
        <v>128</v>
      </c>
      <c r="F849" s="2005">
        <v>128</v>
      </c>
      <c r="G849" s="2005">
        <v>128</v>
      </c>
      <c r="H849" s="2078" t="b">
        <f t="shared" si="27"/>
        <v>1</v>
      </c>
    </row>
    <row r="850" spans="1:8">
      <c r="A850" s="1993">
        <v>986</v>
      </c>
      <c r="B850" s="1994" t="s">
        <v>9307</v>
      </c>
      <c r="C850" s="1993" t="s">
        <v>5595</v>
      </c>
      <c r="D850" s="2002">
        <f t="shared" si="26"/>
        <v>13.79</v>
      </c>
      <c r="F850" s="2002">
        <v>13.79</v>
      </c>
      <c r="G850" s="2002">
        <v>13.79</v>
      </c>
      <c r="H850" s="2078" t="b">
        <f t="shared" si="27"/>
        <v>1</v>
      </c>
    </row>
    <row r="851" spans="1:8">
      <c r="A851" s="2003">
        <v>1024</v>
      </c>
      <c r="B851" s="2004" t="s">
        <v>9308</v>
      </c>
      <c r="C851" s="2003" t="s">
        <v>5595</v>
      </c>
      <c r="D851" s="2005">
        <f t="shared" si="26"/>
        <v>158.41999999999999</v>
      </c>
      <c r="F851" s="2005">
        <v>158.41999999999999</v>
      </c>
      <c r="G851" s="2005">
        <v>158.41999999999999</v>
      </c>
      <c r="H851" s="2078" t="b">
        <f t="shared" si="27"/>
        <v>1</v>
      </c>
    </row>
    <row r="852" spans="1:8">
      <c r="A852" s="1993">
        <v>987</v>
      </c>
      <c r="B852" s="1994" t="s">
        <v>9309</v>
      </c>
      <c r="C852" s="1993" t="s">
        <v>5595</v>
      </c>
      <c r="D852" s="2002">
        <f t="shared" si="26"/>
        <v>18.739999999999998</v>
      </c>
      <c r="F852" s="2002">
        <v>18.739999999999998</v>
      </c>
      <c r="G852" s="2002">
        <v>18.739999999999998</v>
      </c>
      <c r="H852" s="2078" t="b">
        <f t="shared" si="27"/>
        <v>1</v>
      </c>
    </row>
    <row r="853" spans="1:8">
      <c r="A853" s="2003">
        <v>1003</v>
      </c>
      <c r="B853" s="2004" t="s">
        <v>9310</v>
      </c>
      <c r="C853" s="2003" t="s">
        <v>5595</v>
      </c>
      <c r="D853" s="2005">
        <f t="shared" si="26"/>
        <v>2.91</v>
      </c>
      <c r="F853" s="2005">
        <v>2.91</v>
      </c>
      <c r="G853" s="2005">
        <v>2.91</v>
      </c>
      <c r="H853" s="2078" t="b">
        <f t="shared" si="27"/>
        <v>1</v>
      </c>
    </row>
    <row r="854" spans="1:8">
      <c r="A854" s="1993">
        <v>992</v>
      </c>
      <c r="B854" s="1994" t="s">
        <v>9311</v>
      </c>
      <c r="C854" s="1993" t="s">
        <v>5595</v>
      </c>
      <c r="D854" s="2002">
        <f t="shared" si="26"/>
        <v>204.96</v>
      </c>
      <c r="F854" s="2002">
        <v>204.96</v>
      </c>
      <c r="G854" s="2002">
        <v>204.96</v>
      </c>
      <c r="H854" s="2078" t="b">
        <f t="shared" si="27"/>
        <v>1</v>
      </c>
    </row>
    <row r="855" spans="1:8">
      <c r="A855" s="2003">
        <v>1007</v>
      </c>
      <c r="B855" s="2004" t="s">
        <v>9312</v>
      </c>
      <c r="C855" s="2003" t="s">
        <v>5595</v>
      </c>
      <c r="D855" s="2005">
        <f t="shared" si="26"/>
        <v>26.58</v>
      </c>
      <c r="F855" s="2005">
        <v>26.58</v>
      </c>
      <c r="G855" s="2005">
        <v>26.58</v>
      </c>
      <c r="H855" s="2078" t="b">
        <f t="shared" si="27"/>
        <v>1</v>
      </c>
    </row>
    <row r="856" spans="1:8">
      <c r="A856" s="1993">
        <v>39242</v>
      </c>
      <c r="B856" s="1994" t="s">
        <v>9313</v>
      </c>
      <c r="C856" s="1993" t="s">
        <v>5595</v>
      </c>
      <c r="D856" s="2002">
        <f t="shared" si="26"/>
        <v>253.95</v>
      </c>
      <c r="F856" s="2002">
        <v>253.95</v>
      </c>
      <c r="G856" s="2002">
        <v>253.95</v>
      </c>
      <c r="H856" s="2078" t="b">
        <f t="shared" si="27"/>
        <v>1</v>
      </c>
    </row>
    <row r="857" spans="1:8">
      <c r="A857" s="2003">
        <v>1008</v>
      </c>
      <c r="B857" s="2004" t="s">
        <v>9314</v>
      </c>
      <c r="C857" s="2003" t="s">
        <v>5595</v>
      </c>
      <c r="D857" s="2005">
        <f t="shared" si="26"/>
        <v>3.31</v>
      </c>
      <c r="F857" s="2005">
        <v>3.31</v>
      </c>
      <c r="G857" s="2005">
        <v>3.31</v>
      </c>
      <c r="H857" s="2078" t="b">
        <f t="shared" si="27"/>
        <v>1</v>
      </c>
    </row>
    <row r="858" spans="1:8">
      <c r="A858" s="1993">
        <v>988</v>
      </c>
      <c r="B858" s="1994" t="s">
        <v>9315</v>
      </c>
      <c r="C858" s="1993" t="s">
        <v>5595</v>
      </c>
      <c r="D858" s="2002">
        <f t="shared" si="26"/>
        <v>36.71</v>
      </c>
      <c r="F858" s="2002">
        <v>36.71</v>
      </c>
      <c r="G858" s="2002">
        <v>36.71</v>
      </c>
      <c r="H858" s="2078" t="b">
        <f t="shared" si="27"/>
        <v>1</v>
      </c>
    </row>
    <row r="859" spans="1:8">
      <c r="A859" s="2003">
        <v>989</v>
      </c>
      <c r="B859" s="2004" t="s">
        <v>9316</v>
      </c>
      <c r="C859" s="2003" t="s">
        <v>5595</v>
      </c>
      <c r="D859" s="2005">
        <f t="shared" si="26"/>
        <v>49.73</v>
      </c>
      <c r="F859" s="2005">
        <v>49.73</v>
      </c>
      <c r="G859" s="2005">
        <v>49.73</v>
      </c>
      <c r="H859" s="2078" t="b">
        <f t="shared" si="27"/>
        <v>1</v>
      </c>
    </row>
    <row r="860" spans="1:8">
      <c r="A860" s="1993">
        <v>39598</v>
      </c>
      <c r="B860" s="1994" t="s">
        <v>9317</v>
      </c>
      <c r="C860" s="1993" t="s">
        <v>5595</v>
      </c>
      <c r="D860" s="2002">
        <f t="shared" si="26"/>
        <v>1.1000000000000001</v>
      </c>
      <c r="F860" s="2002">
        <v>1.1000000000000001</v>
      </c>
      <c r="G860" s="2002">
        <v>1.1000000000000001</v>
      </c>
      <c r="H860" s="2078" t="b">
        <f t="shared" si="27"/>
        <v>1</v>
      </c>
    </row>
    <row r="861" spans="1:8">
      <c r="A861" s="2003">
        <v>39599</v>
      </c>
      <c r="B861" s="2004" t="s">
        <v>9318</v>
      </c>
      <c r="C861" s="2003" t="s">
        <v>5595</v>
      </c>
      <c r="D861" s="2005">
        <f t="shared" si="26"/>
        <v>1.67</v>
      </c>
      <c r="F861" s="2005">
        <v>1.67</v>
      </c>
      <c r="G861" s="2005">
        <v>1.67</v>
      </c>
      <c r="H861" s="2078" t="b">
        <f t="shared" si="27"/>
        <v>1</v>
      </c>
    </row>
    <row r="862" spans="1:8">
      <c r="A862" s="1993">
        <v>34602</v>
      </c>
      <c r="B862" s="1994" t="s">
        <v>9319</v>
      </c>
      <c r="C862" s="1993" t="s">
        <v>5595</v>
      </c>
      <c r="D862" s="2002">
        <f t="shared" si="26"/>
        <v>2.56</v>
      </c>
      <c r="F862" s="2002">
        <v>2.56</v>
      </c>
      <c r="G862" s="2002">
        <v>2.56</v>
      </c>
      <c r="H862" s="2078" t="b">
        <f t="shared" si="27"/>
        <v>1</v>
      </c>
    </row>
    <row r="863" spans="1:8">
      <c r="A863" s="2003">
        <v>34603</v>
      </c>
      <c r="B863" s="2004" t="s">
        <v>9320</v>
      </c>
      <c r="C863" s="2003" t="s">
        <v>5595</v>
      </c>
      <c r="D863" s="2005">
        <f t="shared" si="26"/>
        <v>12.31</v>
      </c>
      <c r="F863" s="2005">
        <v>12.31</v>
      </c>
      <c r="G863" s="2005">
        <v>12.31</v>
      </c>
      <c r="H863" s="2078" t="b">
        <f t="shared" si="27"/>
        <v>1</v>
      </c>
    </row>
    <row r="864" spans="1:8">
      <c r="A864" s="1993">
        <v>34607</v>
      </c>
      <c r="B864" s="1994" t="s">
        <v>9321</v>
      </c>
      <c r="C864" s="1993" t="s">
        <v>5595</v>
      </c>
      <c r="D864" s="2002">
        <f t="shared" si="26"/>
        <v>5.49</v>
      </c>
      <c r="F864" s="2002">
        <v>5.49</v>
      </c>
      <c r="G864" s="2002">
        <v>5.49</v>
      </c>
      <c r="H864" s="2078" t="b">
        <f t="shared" si="27"/>
        <v>1</v>
      </c>
    </row>
    <row r="865" spans="1:8">
      <c r="A865" s="2003">
        <v>34609</v>
      </c>
      <c r="B865" s="2004" t="s">
        <v>9322</v>
      </c>
      <c r="C865" s="2003" t="s">
        <v>5595</v>
      </c>
      <c r="D865" s="2005">
        <f t="shared" si="26"/>
        <v>8.23</v>
      </c>
      <c r="F865" s="2005">
        <v>8.23</v>
      </c>
      <c r="G865" s="2005">
        <v>8.23</v>
      </c>
      <c r="H865" s="2078" t="b">
        <f t="shared" si="27"/>
        <v>1</v>
      </c>
    </row>
    <row r="866" spans="1:8">
      <c r="A866" s="1993">
        <v>34618</v>
      </c>
      <c r="B866" s="1994" t="s">
        <v>9323</v>
      </c>
      <c r="C866" s="1993" t="s">
        <v>5595</v>
      </c>
      <c r="D866" s="2002">
        <f t="shared" si="26"/>
        <v>3.39</v>
      </c>
      <c r="F866" s="2002">
        <v>3.39</v>
      </c>
      <c r="G866" s="2002">
        <v>3.39</v>
      </c>
      <c r="H866" s="2078" t="b">
        <f t="shared" si="27"/>
        <v>1</v>
      </c>
    </row>
    <row r="867" spans="1:8">
      <c r="A867" s="2003">
        <v>34620</v>
      </c>
      <c r="B867" s="2004" t="s">
        <v>9324</v>
      </c>
      <c r="C867" s="2003" t="s">
        <v>5595</v>
      </c>
      <c r="D867" s="2005">
        <f t="shared" si="26"/>
        <v>16.989999999999998</v>
      </c>
      <c r="F867" s="2005">
        <v>16.989999999999998</v>
      </c>
      <c r="G867" s="2005">
        <v>16.989999999999998</v>
      </c>
      <c r="H867" s="2078" t="b">
        <f t="shared" si="27"/>
        <v>1</v>
      </c>
    </row>
    <row r="868" spans="1:8">
      <c r="A868" s="1993">
        <v>34621</v>
      </c>
      <c r="B868" s="1994" t="s">
        <v>9325</v>
      </c>
      <c r="C868" s="1993" t="s">
        <v>5595</v>
      </c>
      <c r="D868" s="2002">
        <f t="shared" si="26"/>
        <v>7.88</v>
      </c>
      <c r="F868" s="2002">
        <v>7.88</v>
      </c>
      <c r="G868" s="2002">
        <v>7.88</v>
      </c>
      <c r="H868" s="2078" t="b">
        <f t="shared" si="27"/>
        <v>1</v>
      </c>
    </row>
    <row r="869" spans="1:8">
      <c r="A869" s="2003">
        <v>34622</v>
      </c>
      <c r="B869" s="2004" t="s">
        <v>9326</v>
      </c>
      <c r="C869" s="2003" t="s">
        <v>5595</v>
      </c>
      <c r="D869" s="2005">
        <f t="shared" si="26"/>
        <v>11.16</v>
      </c>
      <c r="F869" s="2005">
        <v>11.16</v>
      </c>
      <c r="G869" s="2005">
        <v>11.16</v>
      </c>
      <c r="H869" s="2078" t="b">
        <f t="shared" si="27"/>
        <v>1</v>
      </c>
    </row>
    <row r="870" spans="1:8">
      <c r="A870" s="1993">
        <v>34624</v>
      </c>
      <c r="B870" s="1994" t="s">
        <v>9327</v>
      </c>
      <c r="C870" s="1993" t="s">
        <v>5595</v>
      </c>
      <c r="D870" s="2002">
        <f t="shared" si="26"/>
        <v>4.33</v>
      </c>
      <c r="F870" s="2002">
        <v>4.33</v>
      </c>
      <c r="G870" s="2002">
        <v>4.33</v>
      </c>
      <c r="H870" s="2078" t="b">
        <f t="shared" si="27"/>
        <v>1</v>
      </c>
    </row>
    <row r="871" spans="1:8">
      <c r="A871" s="2003">
        <v>34626</v>
      </c>
      <c r="B871" s="2004" t="s">
        <v>9328</v>
      </c>
      <c r="C871" s="2003" t="s">
        <v>5595</v>
      </c>
      <c r="D871" s="2005">
        <f t="shared" si="26"/>
        <v>23.35</v>
      </c>
      <c r="F871" s="2005">
        <v>23.35</v>
      </c>
      <c r="G871" s="2005">
        <v>23.35</v>
      </c>
      <c r="H871" s="2078" t="b">
        <f t="shared" si="27"/>
        <v>1</v>
      </c>
    </row>
    <row r="872" spans="1:8">
      <c r="A872" s="1993">
        <v>34627</v>
      </c>
      <c r="B872" s="1994" t="s">
        <v>9329</v>
      </c>
      <c r="C872" s="1993" t="s">
        <v>5595</v>
      </c>
      <c r="D872" s="2002">
        <f t="shared" si="26"/>
        <v>10.06</v>
      </c>
      <c r="F872" s="2002">
        <v>10.06</v>
      </c>
      <c r="G872" s="2002">
        <v>10.06</v>
      </c>
      <c r="H872" s="2078" t="b">
        <f t="shared" si="27"/>
        <v>1</v>
      </c>
    </row>
    <row r="873" spans="1:8">
      <c r="A873" s="2003">
        <v>34629</v>
      </c>
      <c r="B873" s="2004" t="s">
        <v>9330</v>
      </c>
      <c r="C873" s="2003" t="s">
        <v>5595</v>
      </c>
      <c r="D873" s="2005">
        <f t="shared" si="26"/>
        <v>14.73</v>
      </c>
      <c r="F873" s="2005">
        <v>14.73</v>
      </c>
      <c r="G873" s="2005">
        <v>14.73</v>
      </c>
      <c r="H873" s="2078" t="b">
        <f t="shared" si="27"/>
        <v>1</v>
      </c>
    </row>
    <row r="874" spans="1:8" ht="30">
      <c r="A874" s="1993">
        <v>39257</v>
      </c>
      <c r="B874" s="1994" t="s">
        <v>9331</v>
      </c>
      <c r="C874" s="1993" t="s">
        <v>5595</v>
      </c>
      <c r="D874" s="2002">
        <f t="shared" si="26"/>
        <v>3.47</v>
      </c>
      <c r="F874" s="2002">
        <v>3.47</v>
      </c>
      <c r="G874" s="2002">
        <v>3.47</v>
      </c>
      <c r="H874" s="2078" t="b">
        <f t="shared" si="27"/>
        <v>1</v>
      </c>
    </row>
    <row r="875" spans="1:8" ht="30">
      <c r="A875" s="2003">
        <v>39261</v>
      </c>
      <c r="B875" s="2004" t="s">
        <v>9332</v>
      </c>
      <c r="C875" s="2003" t="s">
        <v>5595</v>
      </c>
      <c r="D875" s="2005">
        <f t="shared" si="26"/>
        <v>18.5</v>
      </c>
      <c r="F875" s="2005">
        <v>18.5</v>
      </c>
      <c r="G875" s="2005">
        <v>18.5</v>
      </c>
      <c r="H875" s="2078" t="b">
        <f t="shared" si="27"/>
        <v>1</v>
      </c>
    </row>
    <row r="876" spans="1:8" ht="30">
      <c r="A876" s="1993">
        <v>39268</v>
      </c>
      <c r="B876" s="1994" t="s">
        <v>9333</v>
      </c>
      <c r="C876" s="1993" t="s">
        <v>5595</v>
      </c>
      <c r="D876" s="2002">
        <f t="shared" si="26"/>
        <v>213.46</v>
      </c>
      <c r="F876" s="2002">
        <v>213.46</v>
      </c>
      <c r="G876" s="2002">
        <v>213.46</v>
      </c>
      <c r="H876" s="2078" t="b">
        <f t="shared" si="27"/>
        <v>1</v>
      </c>
    </row>
    <row r="877" spans="1:8" ht="30">
      <c r="A877" s="2003">
        <v>39262</v>
      </c>
      <c r="B877" s="2004" t="s">
        <v>9334</v>
      </c>
      <c r="C877" s="2003" t="s">
        <v>5595</v>
      </c>
      <c r="D877" s="2005">
        <f t="shared" si="26"/>
        <v>28.93</v>
      </c>
      <c r="F877" s="2005">
        <v>28.93</v>
      </c>
      <c r="G877" s="2005">
        <v>28.93</v>
      </c>
      <c r="H877" s="2078" t="b">
        <f t="shared" si="27"/>
        <v>1</v>
      </c>
    </row>
    <row r="878" spans="1:8" ht="30">
      <c r="A878" s="1993">
        <v>39258</v>
      </c>
      <c r="B878" s="1994" t="s">
        <v>9335</v>
      </c>
      <c r="C878" s="1993" t="s">
        <v>5595</v>
      </c>
      <c r="D878" s="2002">
        <f t="shared" si="26"/>
        <v>5.14</v>
      </c>
      <c r="F878" s="2002">
        <v>5.14</v>
      </c>
      <c r="G878" s="2002">
        <v>5.14</v>
      </c>
      <c r="H878" s="2078" t="b">
        <f t="shared" si="27"/>
        <v>1</v>
      </c>
    </row>
    <row r="879" spans="1:8" ht="30">
      <c r="A879" s="2003">
        <v>39263</v>
      </c>
      <c r="B879" s="2004" t="s">
        <v>9336</v>
      </c>
      <c r="C879" s="2003" t="s">
        <v>5595</v>
      </c>
      <c r="D879" s="2005">
        <f t="shared" si="26"/>
        <v>44.75</v>
      </c>
      <c r="F879" s="2005">
        <v>44.75</v>
      </c>
      <c r="G879" s="2005">
        <v>44.75</v>
      </c>
      <c r="H879" s="2078" t="b">
        <f t="shared" si="27"/>
        <v>1</v>
      </c>
    </row>
    <row r="880" spans="1:8" ht="30">
      <c r="A880" s="1993">
        <v>39264</v>
      </c>
      <c r="B880" s="1994" t="s">
        <v>9337</v>
      </c>
      <c r="C880" s="1993" t="s">
        <v>5595</v>
      </c>
      <c r="D880" s="2002">
        <f t="shared" si="26"/>
        <v>60.6</v>
      </c>
      <c r="F880" s="2002">
        <v>60.6</v>
      </c>
      <c r="G880" s="2002">
        <v>60.6</v>
      </c>
      <c r="H880" s="2078" t="b">
        <f t="shared" si="27"/>
        <v>1</v>
      </c>
    </row>
    <row r="881" spans="1:8" ht="30">
      <c r="A881" s="2003">
        <v>39259</v>
      </c>
      <c r="B881" s="2004" t="s">
        <v>9338</v>
      </c>
      <c r="C881" s="2003" t="s">
        <v>5595</v>
      </c>
      <c r="D881" s="2005">
        <f t="shared" si="26"/>
        <v>7.84</v>
      </c>
      <c r="F881" s="2005">
        <v>7.84</v>
      </c>
      <c r="G881" s="2005">
        <v>7.84</v>
      </c>
      <c r="H881" s="2078" t="b">
        <f t="shared" si="27"/>
        <v>1</v>
      </c>
    </row>
    <row r="882" spans="1:8" ht="30">
      <c r="A882" s="1993">
        <v>39265</v>
      </c>
      <c r="B882" s="1994" t="s">
        <v>9339</v>
      </c>
      <c r="C882" s="1993" t="s">
        <v>5595</v>
      </c>
      <c r="D882" s="2002">
        <f t="shared" si="26"/>
        <v>89.27</v>
      </c>
      <c r="F882" s="2002">
        <v>89.27</v>
      </c>
      <c r="G882" s="2002">
        <v>89.27</v>
      </c>
      <c r="H882" s="2078" t="b">
        <f t="shared" si="27"/>
        <v>1</v>
      </c>
    </row>
    <row r="883" spans="1:8" ht="30">
      <c r="A883" s="2003">
        <v>39260</v>
      </c>
      <c r="B883" s="2004" t="s">
        <v>9340</v>
      </c>
      <c r="C883" s="2003" t="s">
        <v>5595</v>
      </c>
      <c r="D883" s="2005">
        <f t="shared" si="26"/>
        <v>11.16</v>
      </c>
      <c r="F883" s="2005">
        <v>11.16</v>
      </c>
      <c r="G883" s="2005">
        <v>11.16</v>
      </c>
      <c r="H883" s="2078" t="b">
        <f t="shared" si="27"/>
        <v>1</v>
      </c>
    </row>
    <row r="884" spans="1:8" ht="30">
      <c r="A884" s="1993">
        <v>39266</v>
      </c>
      <c r="B884" s="1994" t="s">
        <v>9341</v>
      </c>
      <c r="C884" s="1993" t="s">
        <v>5595</v>
      </c>
      <c r="D884" s="2002">
        <f t="shared" si="26"/>
        <v>125.27</v>
      </c>
      <c r="F884" s="2002">
        <v>125.27</v>
      </c>
      <c r="G884" s="2002">
        <v>125.27</v>
      </c>
      <c r="H884" s="2078" t="b">
        <f t="shared" si="27"/>
        <v>1</v>
      </c>
    </row>
    <row r="885" spans="1:8" ht="30">
      <c r="A885" s="2003">
        <v>39267</v>
      </c>
      <c r="B885" s="2004" t="s">
        <v>9342</v>
      </c>
      <c r="C885" s="2003" t="s">
        <v>5595</v>
      </c>
      <c r="D885" s="2005">
        <f t="shared" si="26"/>
        <v>164.21</v>
      </c>
      <c r="F885" s="2005">
        <v>164.21</v>
      </c>
      <c r="G885" s="2005">
        <v>164.21</v>
      </c>
      <c r="H885" s="2078" t="b">
        <f t="shared" si="27"/>
        <v>1</v>
      </c>
    </row>
    <row r="886" spans="1:8">
      <c r="A886" s="1993">
        <v>11901</v>
      </c>
      <c r="B886" s="1994" t="s">
        <v>9343</v>
      </c>
      <c r="C886" s="1993" t="s">
        <v>5595</v>
      </c>
      <c r="D886" s="2002">
        <f t="shared" si="26"/>
        <v>0.73</v>
      </c>
      <c r="F886" s="2002">
        <v>0.73</v>
      </c>
      <c r="G886" s="2002">
        <v>0.73</v>
      </c>
      <c r="H886" s="2078" t="b">
        <f t="shared" si="27"/>
        <v>1</v>
      </c>
    </row>
    <row r="887" spans="1:8">
      <c r="A887" s="2003">
        <v>11902</v>
      </c>
      <c r="B887" s="2004" t="s">
        <v>9344</v>
      </c>
      <c r="C887" s="2003" t="s">
        <v>5595</v>
      </c>
      <c r="D887" s="2005">
        <f t="shared" si="26"/>
        <v>1.27</v>
      </c>
      <c r="F887" s="2005">
        <v>1.27</v>
      </c>
      <c r="G887" s="2005">
        <v>1.27</v>
      </c>
      <c r="H887" s="2078" t="b">
        <f t="shared" si="27"/>
        <v>1</v>
      </c>
    </row>
    <row r="888" spans="1:8">
      <c r="A888" s="1993">
        <v>11903</v>
      </c>
      <c r="B888" s="1994" t="s">
        <v>9345</v>
      </c>
      <c r="C888" s="1993" t="s">
        <v>5595</v>
      </c>
      <c r="D888" s="2002">
        <f t="shared" si="26"/>
        <v>1.96</v>
      </c>
      <c r="F888" s="2002">
        <v>1.96</v>
      </c>
      <c r="G888" s="2002">
        <v>1.96</v>
      </c>
      <c r="H888" s="2078" t="b">
        <f t="shared" si="27"/>
        <v>1</v>
      </c>
    </row>
    <row r="889" spans="1:8">
      <c r="A889" s="2003">
        <v>11904</v>
      </c>
      <c r="B889" s="2004" t="s">
        <v>9346</v>
      </c>
      <c r="C889" s="2003" t="s">
        <v>5595</v>
      </c>
      <c r="D889" s="2005">
        <f t="shared" si="26"/>
        <v>2.5</v>
      </c>
      <c r="F889" s="2005">
        <v>2.5</v>
      </c>
      <c r="G889" s="2005">
        <v>2.5</v>
      </c>
      <c r="H889" s="2078" t="b">
        <f t="shared" si="27"/>
        <v>1</v>
      </c>
    </row>
    <row r="890" spans="1:8">
      <c r="A890" s="1993">
        <v>11905</v>
      </c>
      <c r="B890" s="1994" t="s">
        <v>9347</v>
      </c>
      <c r="C890" s="1993" t="s">
        <v>5595</v>
      </c>
      <c r="D890" s="2002">
        <f t="shared" si="26"/>
        <v>3.37</v>
      </c>
      <c r="F890" s="2002">
        <v>3.37</v>
      </c>
      <c r="G890" s="2002">
        <v>3.37</v>
      </c>
      <c r="H890" s="2078" t="b">
        <f t="shared" si="27"/>
        <v>1</v>
      </c>
    </row>
    <row r="891" spans="1:8">
      <c r="A891" s="2003">
        <v>11906</v>
      </c>
      <c r="B891" s="2004" t="s">
        <v>9348</v>
      </c>
      <c r="C891" s="2003" t="s">
        <v>5595</v>
      </c>
      <c r="D891" s="2005">
        <f t="shared" si="26"/>
        <v>3.87</v>
      </c>
      <c r="F891" s="2005">
        <v>3.87</v>
      </c>
      <c r="G891" s="2005">
        <v>3.87</v>
      </c>
      <c r="H891" s="2078" t="b">
        <f t="shared" si="27"/>
        <v>1</v>
      </c>
    </row>
    <row r="892" spans="1:8">
      <c r="A892" s="1993">
        <v>11919</v>
      </c>
      <c r="B892" s="1994" t="s">
        <v>9349</v>
      </c>
      <c r="C892" s="1993" t="s">
        <v>5595</v>
      </c>
      <c r="D892" s="2002">
        <f t="shared" si="26"/>
        <v>7.6</v>
      </c>
      <c r="F892" s="2002">
        <v>7.6</v>
      </c>
      <c r="G892" s="2002">
        <v>7.6</v>
      </c>
      <c r="H892" s="2078" t="b">
        <f t="shared" si="27"/>
        <v>1</v>
      </c>
    </row>
    <row r="893" spans="1:8">
      <c r="A893" s="2003">
        <v>11920</v>
      </c>
      <c r="B893" s="2004" t="s">
        <v>9350</v>
      </c>
      <c r="C893" s="2003" t="s">
        <v>5595</v>
      </c>
      <c r="D893" s="2005">
        <f t="shared" si="26"/>
        <v>14.73</v>
      </c>
      <c r="F893" s="2005">
        <v>14.73</v>
      </c>
      <c r="G893" s="2005">
        <v>14.73</v>
      </c>
      <c r="H893" s="2078" t="b">
        <f t="shared" si="27"/>
        <v>1</v>
      </c>
    </row>
    <row r="894" spans="1:8">
      <c r="A894" s="1993">
        <v>11924</v>
      </c>
      <c r="B894" s="1994" t="s">
        <v>9351</v>
      </c>
      <c r="C894" s="1993" t="s">
        <v>5595</v>
      </c>
      <c r="D894" s="2002">
        <f t="shared" si="26"/>
        <v>143.26</v>
      </c>
      <c r="F894" s="2002">
        <v>143.26</v>
      </c>
      <c r="G894" s="2002">
        <v>143.26</v>
      </c>
      <c r="H894" s="2078" t="b">
        <f t="shared" si="27"/>
        <v>1</v>
      </c>
    </row>
    <row r="895" spans="1:8">
      <c r="A895" s="2003">
        <v>11921</v>
      </c>
      <c r="B895" s="2004" t="s">
        <v>9352</v>
      </c>
      <c r="C895" s="2003" t="s">
        <v>5595</v>
      </c>
      <c r="D895" s="2005">
        <f t="shared" si="26"/>
        <v>20.05</v>
      </c>
      <c r="F895" s="2005">
        <v>20.05</v>
      </c>
      <c r="G895" s="2005">
        <v>20.05</v>
      </c>
      <c r="H895" s="2078" t="b">
        <f t="shared" si="27"/>
        <v>1</v>
      </c>
    </row>
    <row r="896" spans="1:8">
      <c r="A896" s="1993">
        <v>11922</v>
      </c>
      <c r="B896" s="1994" t="s">
        <v>9353</v>
      </c>
      <c r="C896" s="1993" t="s">
        <v>5595</v>
      </c>
      <c r="D896" s="2002">
        <f t="shared" si="26"/>
        <v>35.6</v>
      </c>
      <c r="F896" s="2002">
        <v>35.6</v>
      </c>
      <c r="G896" s="2002">
        <v>35.6</v>
      </c>
      <c r="H896" s="2078" t="b">
        <f t="shared" si="27"/>
        <v>1</v>
      </c>
    </row>
    <row r="897" spans="1:8">
      <c r="A897" s="2003">
        <v>11923</v>
      </c>
      <c r="B897" s="2004" t="s">
        <v>9354</v>
      </c>
      <c r="C897" s="2003" t="s">
        <v>5595</v>
      </c>
      <c r="D897" s="2005">
        <f t="shared" si="26"/>
        <v>58.15</v>
      </c>
      <c r="F897" s="2005">
        <v>58.15</v>
      </c>
      <c r="G897" s="2005">
        <v>58.15</v>
      </c>
      <c r="H897" s="2078" t="b">
        <f t="shared" si="27"/>
        <v>1</v>
      </c>
    </row>
    <row r="898" spans="1:8">
      <c r="A898" s="1993">
        <v>11916</v>
      </c>
      <c r="B898" s="1994" t="s">
        <v>9355</v>
      </c>
      <c r="C898" s="1993" t="s">
        <v>5595</v>
      </c>
      <c r="D898" s="2002">
        <f t="shared" si="26"/>
        <v>9.8699999999999992</v>
      </c>
      <c r="F898" s="2002">
        <v>9.8699999999999992</v>
      </c>
      <c r="G898" s="2002">
        <v>9.8699999999999992</v>
      </c>
      <c r="H898" s="2078" t="b">
        <f t="shared" si="27"/>
        <v>1</v>
      </c>
    </row>
    <row r="899" spans="1:8">
      <c r="A899" s="2003">
        <v>11914</v>
      </c>
      <c r="B899" s="2004" t="s">
        <v>9356</v>
      </c>
      <c r="C899" s="2003" t="s">
        <v>5595</v>
      </c>
      <c r="D899" s="2005">
        <f t="shared" ref="D899:D962" si="28">IF($J$2=$F$1,F899,G899)</f>
        <v>71.650000000000006</v>
      </c>
      <c r="F899" s="2005">
        <v>71.650000000000006</v>
      </c>
      <c r="G899" s="2005">
        <v>71.650000000000006</v>
      </c>
      <c r="H899" s="2078" t="b">
        <f t="shared" ref="H899:H962" si="29">F899=G899</f>
        <v>1</v>
      </c>
    </row>
    <row r="900" spans="1:8">
      <c r="A900" s="1993">
        <v>11917</v>
      </c>
      <c r="B900" s="1994" t="s">
        <v>9357</v>
      </c>
      <c r="C900" s="1993" t="s">
        <v>5595</v>
      </c>
      <c r="D900" s="2002">
        <f t="shared" si="28"/>
        <v>17.170000000000002</v>
      </c>
      <c r="F900" s="2002">
        <v>17.170000000000002</v>
      </c>
      <c r="G900" s="2002">
        <v>17.170000000000002</v>
      </c>
      <c r="H900" s="2078" t="b">
        <f t="shared" si="29"/>
        <v>1</v>
      </c>
    </row>
    <row r="901" spans="1:8">
      <c r="A901" s="2003">
        <v>11918</v>
      </c>
      <c r="B901" s="2004" t="s">
        <v>9358</v>
      </c>
      <c r="C901" s="2003" t="s">
        <v>5595</v>
      </c>
      <c r="D901" s="2005">
        <f t="shared" si="28"/>
        <v>23.3</v>
      </c>
      <c r="F901" s="2005">
        <v>23.3</v>
      </c>
      <c r="G901" s="2005">
        <v>23.3</v>
      </c>
      <c r="H901" s="2078" t="b">
        <f t="shared" si="29"/>
        <v>1</v>
      </c>
    </row>
    <row r="902" spans="1:8">
      <c r="A902" s="1993">
        <v>37734</v>
      </c>
      <c r="B902" s="1994" t="s">
        <v>9359</v>
      </c>
      <c r="C902" s="1993" t="s">
        <v>5592</v>
      </c>
      <c r="D902" s="2002">
        <f t="shared" si="28"/>
        <v>41400.519999999997</v>
      </c>
      <c r="F902" s="2002">
        <v>41400.519999999997</v>
      </c>
      <c r="G902" s="2002">
        <v>41400.519999999997</v>
      </c>
      <c r="H902" s="2078" t="b">
        <f t="shared" si="29"/>
        <v>1</v>
      </c>
    </row>
    <row r="903" spans="1:8">
      <c r="A903" s="2003">
        <v>42251</v>
      </c>
      <c r="B903" s="2004" t="s">
        <v>9360</v>
      </c>
      <c r="C903" s="2003" t="s">
        <v>5592</v>
      </c>
      <c r="D903" s="2005">
        <f t="shared" si="28"/>
        <v>47012.82</v>
      </c>
      <c r="F903" s="2005">
        <v>47012.82</v>
      </c>
      <c r="G903" s="2005">
        <v>47012.82</v>
      </c>
      <c r="H903" s="2078" t="b">
        <f t="shared" si="29"/>
        <v>1</v>
      </c>
    </row>
    <row r="904" spans="1:8">
      <c r="A904" s="1993">
        <v>37733</v>
      </c>
      <c r="B904" s="1994" t="s">
        <v>9361</v>
      </c>
      <c r="C904" s="1993" t="s">
        <v>5592</v>
      </c>
      <c r="D904" s="2002">
        <f t="shared" si="28"/>
        <v>31041.95</v>
      </c>
      <c r="F904" s="2002">
        <v>31041.95</v>
      </c>
      <c r="G904" s="2002">
        <v>31041.95</v>
      </c>
      <c r="H904" s="2078" t="b">
        <f t="shared" si="29"/>
        <v>1</v>
      </c>
    </row>
    <row r="905" spans="1:8">
      <c r="A905" s="2003">
        <v>37735</v>
      </c>
      <c r="B905" s="2004" t="s">
        <v>9362</v>
      </c>
      <c r="C905" s="2003" t="s">
        <v>5592</v>
      </c>
      <c r="D905" s="2005">
        <f t="shared" si="28"/>
        <v>37405.550000000003</v>
      </c>
      <c r="F905" s="2005">
        <v>37405.550000000003</v>
      </c>
      <c r="G905" s="2005">
        <v>37405.550000000003</v>
      </c>
      <c r="H905" s="2078" t="b">
        <f t="shared" si="29"/>
        <v>1</v>
      </c>
    </row>
    <row r="906" spans="1:8">
      <c r="A906" s="1993">
        <v>41758</v>
      </c>
      <c r="B906" s="1994" t="s">
        <v>9363</v>
      </c>
      <c r="C906" s="1993" t="s">
        <v>5592</v>
      </c>
      <c r="D906" s="2002">
        <f t="shared" si="28"/>
        <v>139.66999999999999</v>
      </c>
      <c r="F906" s="2002">
        <v>139.66999999999999</v>
      </c>
      <c r="G906" s="2002">
        <v>139.66999999999999</v>
      </c>
      <c r="H906" s="2078" t="b">
        <f t="shared" si="29"/>
        <v>1</v>
      </c>
    </row>
    <row r="907" spans="1:8" ht="30">
      <c r="A907" s="2003">
        <v>5090</v>
      </c>
      <c r="B907" s="2004" t="s">
        <v>9364</v>
      </c>
      <c r="C907" s="2003" t="s">
        <v>5592</v>
      </c>
      <c r="D907" s="2005">
        <f t="shared" si="28"/>
        <v>16</v>
      </c>
      <c r="F907" s="2005">
        <v>16</v>
      </c>
      <c r="G907" s="2005">
        <v>16</v>
      </c>
      <c r="H907" s="2078" t="b">
        <f t="shared" si="29"/>
        <v>1</v>
      </c>
    </row>
    <row r="908" spans="1:8" ht="30">
      <c r="A908" s="1993">
        <v>5085</v>
      </c>
      <c r="B908" s="1994" t="s">
        <v>9365</v>
      </c>
      <c r="C908" s="1993" t="s">
        <v>5592</v>
      </c>
      <c r="D908" s="2002">
        <f t="shared" si="28"/>
        <v>17.84</v>
      </c>
      <c r="F908" s="2002">
        <v>17.84</v>
      </c>
      <c r="G908" s="2002">
        <v>17.84</v>
      </c>
      <c r="H908" s="2078" t="b">
        <f t="shared" si="29"/>
        <v>1</v>
      </c>
    </row>
    <row r="909" spans="1:8">
      <c r="A909" s="2003">
        <v>38374</v>
      </c>
      <c r="B909" s="2004" t="s">
        <v>9366</v>
      </c>
      <c r="C909" s="2003" t="s">
        <v>5592</v>
      </c>
      <c r="D909" s="2005">
        <f t="shared" si="28"/>
        <v>898.82</v>
      </c>
      <c r="F909" s="2005">
        <v>898.82</v>
      </c>
      <c r="G909" s="2005">
        <v>898.82</v>
      </c>
      <c r="H909" s="2078" t="b">
        <f t="shared" si="29"/>
        <v>1</v>
      </c>
    </row>
    <row r="910" spans="1:8">
      <c r="A910" s="1993">
        <v>20212</v>
      </c>
      <c r="B910" s="1994" t="s">
        <v>9367</v>
      </c>
      <c r="C910" s="1993" t="s">
        <v>5595</v>
      </c>
      <c r="D910" s="2002">
        <f t="shared" si="28"/>
        <v>8.3000000000000007</v>
      </c>
      <c r="F910" s="2002">
        <v>8.3000000000000007</v>
      </c>
      <c r="G910" s="2002">
        <v>8.3000000000000007</v>
      </c>
      <c r="H910" s="2078" t="b">
        <f t="shared" si="29"/>
        <v>1</v>
      </c>
    </row>
    <row r="911" spans="1:8">
      <c r="A911" s="2003">
        <v>4430</v>
      </c>
      <c r="B911" s="2004" t="s">
        <v>9368</v>
      </c>
      <c r="C911" s="2003" t="s">
        <v>5595</v>
      </c>
      <c r="D911" s="2005">
        <f t="shared" si="28"/>
        <v>5.27</v>
      </c>
      <c r="F911" s="2005">
        <v>5.27</v>
      </c>
      <c r="G911" s="2005">
        <v>5.27</v>
      </c>
      <c r="H911" s="2078" t="b">
        <f t="shared" si="29"/>
        <v>1</v>
      </c>
    </row>
    <row r="912" spans="1:8">
      <c r="A912" s="1993">
        <v>4400</v>
      </c>
      <c r="B912" s="1994" t="s">
        <v>9369</v>
      </c>
      <c r="C912" s="1993" t="s">
        <v>5595</v>
      </c>
      <c r="D912" s="2002">
        <f t="shared" si="28"/>
        <v>6.65</v>
      </c>
      <c r="F912" s="2002">
        <v>6.65</v>
      </c>
      <c r="G912" s="2002">
        <v>6.65</v>
      </c>
      <c r="H912" s="2078" t="b">
        <f t="shared" si="29"/>
        <v>1</v>
      </c>
    </row>
    <row r="913" spans="1:8">
      <c r="A913" s="2003">
        <v>4500</v>
      </c>
      <c r="B913" s="2004" t="s">
        <v>9370</v>
      </c>
      <c r="C913" s="2003" t="s">
        <v>5595</v>
      </c>
      <c r="D913" s="2005">
        <f t="shared" si="28"/>
        <v>14.32</v>
      </c>
      <c r="F913" s="2005">
        <v>14.32</v>
      </c>
      <c r="G913" s="2005">
        <v>14.32</v>
      </c>
      <c r="H913" s="2078" t="b">
        <f t="shared" si="29"/>
        <v>1</v>
      </c>
    </row>
    <row r="914" spans="1:8">
      <c r="A914" s="1993">
        <v>4513</v>
      </c>
      <c r="B914" s="1994" t="s">
        <v>9371</v>
      </c>
      <c r="C914" s="1993" t="s">
        <v>5595</v>
      </c>
      <c r="D914" s="2002">
        <f t="shared" si="28"/>
        <v>3.84</v>
      </c>
      <c r="F914" s="2002">
        <v>3.84</v>
      </c>
      <c r="G914" s="2002">
        <v>3.84</v>
      </c>
      <c r="H914" s="2078" t="b">
        <f t="shared" si="29"/>
        <v>1</v>
      </c>
    </row>
    <row r="915" spans="1:8">
      <c r="A915" s="2003">
        <v>4496</v>
      </c>
      <c r="B915" s="2004" t="s">
        <v>9372</v>
      </c>
      <c r="C915" s="2003" t="s">
        <v>5595</v>
      </c>
      <c r="D915" s="2005">
        <f t="shared" si="28"/>
        <v>3.57</v>
      </c>
      <c r="F915" s="2005">
        <v>3.57</v>
      </c>
      <c r="G915" s="2005">
        <v>3.57</v>
      </c>
      <c r="H915" s="2078" t="b">
        <f t="shared" si="29"/>
        <v>1</v>
      </c>
    </row>
    <row r="916" spans="1:8">
      <c r="A916" s="1993">
        <v>11871</v>
      </c>
      <c r="B916" s="1994" t="s">
        <v>9373</v>
      </c>
      <c r="C916" s="1993" t="s">
        <v>5592</v>
      </c>
      <c r="D916" s="2002">
        <f t="shared" si="28"/>
        <v>216.7</v>
      </c>
      <c r="F916" s="2002">
        <v>216.7</v>
      </c>
      <c r="G916" s="2002">
        <v>216.7</v>
      </c>
      <c r="H916" s="2078" t="b">
        <f t="shared" si="29"/>
        <v>1</v>
      </c>
    </row>
    <row r="917" spans="1:8">
      <c r="A917" s="2003">
        <v>34636</v>
      </c>
      <c r="B917" s="2004" t="s">
        <v>9374</v>
      </c>
      <c r="C917" s="2003" t="s">
        <v>5592</v>
      </c>
      <c r="D917" s="2005">
        <f t="shared" si="28"/>
        <v>283.43</v>
      </c>
      <c r="F917" s="2005">
        <v>283.43</v>
      </c>
      <c r="G917" s="2005">
        <v>283.43</v>
      </c>
      <c r="H917" s="2078" t="b">
        <f t="shared" si="29"/>
        <v>1</v>
      </c>
    </row>
    <row r="918" spans="1:8">
      <c r="A918" s="1993">
        <v>34639</v>
      </c>
      <c r="B918" s="1994" t="s">
        <v>9375</v>
      </c>
      <c r="C918" s="1993" t="s">
        <v>5592</v>
      </c>
      <c r="D918" s="2002">
        <f t="shared" si="28"/>
        <v>575.64</v>
      </c>
      <c r="F918" s="2002">
        <v>575.64</v>
      </c>
      <c r="G918" s="2002">
        <v>575.64</v>
      </c>
      <c r="H918" s="2078" t="b">
        <f t="shared" si="29"/>
        <v>1</v>
      </c>
    </row>
    <row r="919" spans="1:8">
      <c r="A919" s="2003">
        <v>34640</v>
      </c>
      <c r="B919" s="2004" t="s">
        <v>9376</v>
      </c>
      <c r="C919" s="2003" t="s">
        <v>5592</v>
      </c>
      <c r="D919" s="2005">
        <f t="shared" si="28"/>
        <v>646.59</v>
      </c>
      <c r="F919" s="2005">
        <v>646.59</v>
      </c>
      <c r="G919" s="2005">
        <v>646.59</v>
      </c>
      <c r="H919" s="2078" t="b">
        <f t="shared" si="29"/>
        <v>1</v>
      </c>
    </row>
    <row r="920" spans="1:8">
      <c r="A920" s="1993">
        <v>34637</v>
      </c>
      <c r="B920" s="1994" t="s">
        <v>9377</v>
      </c>
      <c r="C920" s="1993" t="s">
        <v>5592</v>
      </c>
      <c r="D920" s="2002">
        <f t="shared" si="28"/>
        <v>162.72999999999999</v>
      </c>
      <c r="F920" s="2002">
        <v>162.72999999999999</v>
      </c>
      <c r="G920" s="2002">
        <v>162.72999999999999</v>
      </c>
      <c r="H920" s="2078" t="b">
        <f t="shared" si="29"/>
        <v>1</v>
      </c>
    </row>
    <row r="921" spans="1:8">
      <c r="A921" s="2003">
        <v>34638</v>
      </c>
      <c r="B921" s="2004" t="s">
        <v>9378</v>
      </c>
      <c r="C921" s="2003" t="s">
        <v>5592</v>
      </c>
      <c r="D921" s="2005">
        <f t="shared" si="28"/>
        <v>279.06</v>
      </c>
      <c r="F921" s="2005">
        <v>279.06</v>
      </c>
      <c r="G921" s="2005">
        <v>279.06</v>
      </c>
      <c r="H921" s="2078" t="b">
        <f t="shared" si="29"/>
        <v>1</v>
      </c>
    </row>
    <row r="922" spans="1:8">
      <c r="A922" s="1993">
        <v>11868</v>
      </c>
      <c r="B922" s="1994" t="s">
        <v>9379</v>
      </c>
      <c r="C922" s="1993" t="s">
        <v>5592</v>
      </c>
      <c r="D922" s="2002">
        <f t="shared" si="28"/>
        <v>297.82</v>
      </c>
      <c r="F922" s="2002">
        <v>297.82</v>
      </c>
      <c r="G922" s="2002">
        <v>297.82</v>
      </c>
      <c r="H922" s="2078" t="b">
        <f t="shared" si="29"/>
        <v>1</v>
      </c>
    </row>
    <row r="923" spans="1:8">
      <c r="A923" s="2003">
        <v>37106</v>
      </c>
      <c r="B923" s="2004" t="s">
        <v>9380</v>
      </c>
      <c r="C923" s="2003" t="s">
        <v>5592</v>
      </c>
      <c r="D923" s="2005">
        <f t="shared" si="28"/>
        <v>2876.64</v>
      </c>
      <c r="F923" s="2005">
        <v>2876.64</v>
      </c>
      <c r="G923" s="2005">
        <v>2876.64</v>
      </c>
      <c r="H923" s="2078" t="b">
        <f t="shared" si="29"/>
        <v>1</v>
      </c>
    </row>
    <row r="924" spans="1:8">
      <c r="A924" s="1993">
        <v>11869</v>
      </c>
      <c r="B924" s="1994" t="s">
        <v>9381</v>
      </c>
      <c r="C924" s="1993" t="s">
        <v>5592</v>
      </c>
      <c r="D924" s="2002">
        <f t="shared" si="28"/>
        <v>483.21</v>
      </c>
      <c r="F924" s="2002">
        <v>483.21</v>
      </c>
      <c r="G924" s="2002">
        <v>483.21</v>
      </c>
      <c r="H924" s="2078" t="b">
        <f t="shared" si="29"/>
        <v>1</v>
      </c>
    </row>
    <row r="925" spans="1:8">
      <c r="A925" s="2003">
        <v>37104</v>
      </c>
      <c r="B925" s="2004" t="s">
        <v>9382</v>
      </c>
      <c r="C925" s="2003" t="s">
        <v>5592</v>
      </c>
      <c r="D925" s="2005">
        <f t="shared" si="28"/>
        <v>622.89</v>
      </c>
      <c r="F925" s="2005">
        <v>622.89</v>
      </c>
      <c r="G925" s="2005">
        <v>622.89</v>
      </c>
      <c r="H925" s="2078" t="b">
        <f t="shared" si="29"/>
        <v>1</v>
      </c>
    </row>
    <row r="926" spans="1:8">
      <c r="A926" s="1993">
        <v>37105</v>
      </c>
      <c r="B926" s="1994" t="s">
        <v>9383</v>
      </c>
      <c r="C926" s="1993" t="s">
        <v>5592</v>
      </c>
      <c r="D926" s="2002">
        <f t="shared" si="28"/>
        <v>1387.28</v>
      </c>
      <c r="F926" s="2002">
        <v>1387.28</v>
      </c>
      <c r="G926" s="2002">
        <v>1387.28</v>
      </c>
      <c r="H926" s="2078" t="b">
        <f t="shared" si="29"/>
        <v>1</v>
      </c>
    </row>
    <row r="927" spans="1:8">
      <c r="A927" s="2003">
        <v>11638</v>
      </c>
      <c r="B927" s="2004" t="s">
        <v>9384</v>
      </c>
      <c r="C927" s="2003" t="s">
        <v>5592</v>
      </c>
      <c r="D927" s="2005">
        <f t="shared" si="28"/>
        <v>108.68</v>
      </c>
      <c r="F927" s="2005">
        <v>108.68</v>
      </c>
      <c r="G927" s="2005">
        <v>108.68</v>
      </c>
      <c r="H927" s="2078" t="b">
        <f t="shared" si="29"/>
        <v>1</v>
      </c>
    </row>
    <row r="928" spans="1:8">
      <c r="A928" s="1993">
        <v>1030</v>
      </c>
      <c r="B928" s="1994" t="s">
        <v>9385</v>
      </c>
      <c r="C928" s="1993" t="s">
        <v>5592</v>
      </c>
      <c r="D928" s="2002">
        <f t="shared" si="28"/>
        <v>27.45</v>
      </c>
      <c r="F928" s="2002">
        <v>27.45</v>
      </c>
      <c r="G928" s="2002">
        <v>27.45</v>
      </c>
      <c r="H928" s="2078" t="b">
        <f t="shared" si="29"/>
        <v>1</v>
      </c>
    </row>
    <row r="929" spans="1:8">
      <c r="A929" s="2003">
        <v>11694</v>
      </c>
      <c r="B929" s="2004" t="s">
        <v>9386</v>
      </c>
      <c r="C929" s="2003" t="s">
        <v>5592</v>
      </c>
      <c r="D929" s="2005">
        <f t="shared" si="28"/>
        <v>606.78</v>
      </c>
      <c r="F929" s="2005">
        <v>606.78</v>
      </c>
      <c r="G929" s="2005">
        <v>606.78</v>
      </c>
      <c r="H929" s="2078" t="b">
        <f t="shared" si="29"/>
        <v>1</v>
      </c>
    </row>
    <row r="930" spans="1:8" ht="30">
      <c r="A930" s="1993">
        <v>35277</v>
      </c>
      <c r="B930" s="1994" t="s">
        <v>9387</v>
      </c>
      <c r="C930" s="1993" t="s">
        <v>5592</v>
      </c>
      <c r="D930" s="2002">
        <f t="shared" si="28"/>
        <v>315.67</v>
      </c>
      <c r="F930" s="2002">
        <v>315.67</v>
      </c>
      <c r="G930" s="2002">
        <v>315.67</v>
      </c>
      <c r="H930" s="2078" t="b">
        <f t="shared" si="29"/>
        <v>1</v>
      </c>
    </row>
    <row r="931" spans="1:8" ht="45">
      <c r="A931" s="2003">
        <v>10521</v>
      </c>
      <c r="B931" s="2004" t="s">
        <v>9388</v>
      </c>
      <c r="C931" s="2003" t="s">
        <v>5592</v>
      </c>
      <c r="D931" s="2005">
        <f t="shared" si="28"/>
        <v>215.88</v>
      </c>
      <c r="F931" s="2005">
        <v>215.88</v>
      </c>
      <c r="G931" s="2005">
        <v>215.88</v>
      </c>
      <c r="H931" s="2078" t="b">
        <f t="shared" si="29"/>
        <v>1</v>
      </c>
    </row>
    <row r="932" spans="1:8" ht="45">
      <c r="A932" s="1993">
        <v>10885</v>
      </c>
      <c r="B932" s="1994" t="s">
        <v>9389</v>
      </c>
      <c r="C932" s="1993" t="s">
        <v>5592</v>
      </c>
      <c r="D932" s="2002">
        <f t="shared" si="28"/>
        <v>273.07</v>
      </c>
      <c r="F932" s="2002">
        <v>273.07</v>
      </c>
      <c r="G932" s="2002">
        <v>273.07</v>
      </c>
      <c r="H932" s="2078" t="b">
        <f t="shared" si="29"/>
        <v>1</v>
      </c>
    </row>
    <row r="933" spans="1:8" ht="45">
      <c r="A933" s="2003">
        <v>20962</v>
      </c>
      <c r="B933" s="2004" t="s">
        <v>9390</v>
      </c>
      <c r="C933" s="2003" t="s">
        <v>5592</v>
      </c>
      <c r="D933" s="2005">
        <f t="shared" si="28"/>
        <v>226.17</v>
      </c>
      <c r="F933" s="2005">
        <v>226.17</v>
      </c>
      <c r="G933" s="2005">
        <v>226.17</v>
      </c>
      <c r="H933" s="2078" t="b">
        <f t="shared" si="29"/>
        <v>1</v>
      </c>
    </row>
    <row r="934" spans="1:8" ht="45">
      <c r="A934" s="1993">
        <v>20963</v>
      </c>
      <c r="B934" s="1994" t="s">
        <v>9391</v>
      </c>
      <c r="C934" s="1993" t="s">
        <v>5592</v>
      </c>
      <c r="D934" s="2002">
        <f t="shared" si="28"/>
        <v>276.27999999999997</v>
      </c>
      <c r="F934" s="2002">
        <v>276.27999999999997</v>
      </c>
      <c r="G934" s="2002">
        <v>276.27999999999997</v>
      </c>
      <c r="H934" s="2078" t="b">
        <f t="shared" si="29"/>
        <v>1</v>
      </c>
    </row>
    <row r="935" spans="1:8">
      <c r="A935" s="2003">
        <v>2555</v>
      </c>
      <c r="B935" s="2004" t="s">
        <v>9392</v>
      </c>
      <c r="C935" s="2003" t="s">
        <v>5592</v>
      </c>
      <c r="D935" s="2005">
        <f t="shared" si="28"/>
        <v>1.19</v>
      </c>
      <c r="F935" s="2005">
        <v>1.19</v>
      </c>
      <c r="G935" s="2005">
        <v>1.19</v>
      </c>
      <c r="H935" s="2078" t="b">
        <f t="shared" si="29"/>
        <v>1</v>
      </c>
    </row>
    <row r="936" spans="1:8">
      <c r="A936" s="1993">
        <v>2556</v>
      </c>
      <c r="B936" s="1994" t="s">
        <v>9393</v>
      </c>
      <c r="C936" s="1993" t="s">
        <v>5592</v>
      </c>
      <c r="D936" s="2002">
        <f t="shared" si="28"/>
        <v>1.1000000000000001</v>
      </c>
      <c r="F936" s="2002">
        <v>1.1000000000000001</v>
      </c>
      <c r="G936" s="2002">
        <v>1.1000000000000001</v>
      </c>
      <c r="H936" s="2078" t="b">
        <f t="shared" si="29"/>
        <v>1</v>
      </c>
    </row>
    <row r="937" spans="1:8">
      <c r="A937" s="2003">
        <v>2557</v>
      </c>
      <c r="B937" s="2004" t="s">
        <v>9394</v>
      </c>
      <c r="C937" s="2003" t="s">
        <v>5592</v>
      </c>
      <c r="D937" s="2005">
        <f t="shared" si="28"/>
        <v>2.3199999999999998</v>
      </c>
      <c r="F937" s="2005">
        <v>2.3199999999999998</v>
      </c>
      <c r="G937" s="2005">
        <v>2.3199999999999998</v>
      </c>
      <c r="H937" s="2078" t="b">
        <f t="shared" si="29"/>
        <v>1</v>
      </c>
    </row>
    <row r="938" spans="1:8">
      <c r="A938" s="1993">
        <v>39810</v>
      </c>
      <c r="B938" s="1994" t="s">
        <v>9395</v>
      </c>
      <c r="C938" s="1993" t="s">
        <v>5592</v>
      </c>
      <c r="D938" s="2002">
        <f t="shared" si="28"/>
        <v>14.09</v>
      </c>
      <c r="F938" s="2002">
        <v>14.09</v>
      </c>
      <c r="G938" s="2002">
        <v>14.09</v>
      </c>
      <c r="H938" s="2078" t="b">
        <f t="shared" si="29"/>
        <v>1</v>
      </c>
    </row>
    <row r="939" spans="1:8">
      <c r="A939" s="2003">
        <v>39811</v>
      </c>
      <c r="B939" s="2004" t="s">
        <v>9396</v>
      </c>
      <c r="C939" s="2003" t="s">
        <v>5592</v>
      </c>
      <c r="D939" s="2005">
        <f t="shared" si="28"/>
        <v>17.84</v>
      </c>
      <c r="F939" s="2005">
        <v>17.84</v>
      </c>
      <c r="G939" s="2005">
        <v>17.84</v>
      </c>
      <c r="H939" s="2078" t="b">
        <f t="shared" si="29"/>
        <v>1</v>
      </c>
    </row>
    <row r="940" spans="1:8">
      <c r="A940" s="1993">
        <v>39812</v>
      </c>
      <c r="B940" s="1994" t="s">
        <v>9397</v>
      </c>
      <c r="C940" s="1993" t="s">
        <v>5592</v>
      </c>
      <c r="D940" s="2002">
        <f t="shared" si="28"/>
        <v>27.21</v>
      </c>
      <c r="F940" s="2002">
        <v>27.21</v>
      </c>
      <c r="G940" s="2002">
        <v>27.21</v>
      </c>
      <c r="H940" s="2078" t="b">
        <f t="shared" si="29"/>
        <v>1</v>
      </c>
    </row>
    <row r="941" spans="1:8">
      <c r="A941" s="2003">
        <v>20254</v>
      </c>
      <c r="B941" s="2004" t="s">
        <v>9398</v>
      </c>
      <c r="C941" s="2003" t="s">
        <v>5592</v>
      </c>
      <c r="D941" s="2005">
        <f t="shared" si="28"/>
        <v>12.82</v>
      </c>
      <c r="F941" s="2005">
        <v>12.82</v>
      </c>
      <c r="G941" s="2005">
        <v>12.82</v>
      </c>
      <c r="H941" s="2078" t="b">
        <f t="shared" si="29"/>
        <v>1</v>
      </c>
    </row>
    <row r="942" spans="1:8">
      <c r="A942" s="1993">
        <v>39771</v>
      </c>
      <c r="B942" s="1994" t="s">
        <v>9399</v>
      </c>
      <c r="C942" s="1993" t="s">
        <v>5592</v>
      </c>
      <c r="D942" s="2002">
        <f t="shared" si="28"/>
        <v>21.23</v>
      </c>
      <c r="F942" s="2002">
        <v>21.23</v>
      </c>
      <c r="G942" s="2002">
        <v>21.23</v>
      </c>
      <c r="H942" s="2078" t="b">
        <f t="shared" si="29"/>
        <v>1</v>
      </c>
    </row>
    <row r="943" spans="1:8">
      <c r="A943" s="2003">
        <v>20255</v>
      </c>
      <c r="B943" s="2004" t="s">
        <v>9400</v>
      </c>
      <c r="C943" s="2003" t="s">
        <v>5592</v>
      </c>
      <c r="D943" s="2005">
        <f t="shared" si="28"/>
        <v>35.07</v>
      </c>
      <c r="F943" s="2005">
        <v>35.07</v>
      </c>
      <c r="G943" s="2005">
        <v>35.07</v>
      </c>
      <c r="H943" s="2078" t="b">
        <f t="shared" si="29"/>
        <v>1</v>
      </c>
    </row>
    <row r="944" spans="1:8">
      <c r="A944" s="1993">
        <v>39772</v>
      </c>
      <c r="B944" s="1994" t="s">
        <v>9401</v>
      </c>
      <c r="C944" s="1993" t="s">
        <v>5592</v>
      </c>
      <c r="D944" s="2002">
        <f t="shared" si="28"/>
        <v>42.04</v>
      </c>
      <c r="F944" s="2002">
        <v>42.04</v>
      </c>
      <c r="G944" s="2002">
        <v>42.04</v>
      </c>
      <c r="H944" s="2078" t="b">
        <f t="shared" si="29"/>
        <v>1</v>
      </c>
    </row>
    <row r="945" spans="1:8">
      <c r="A945" s="2003">
        <v>20253</v>
      </c>
      <c r="B945" s="2004" t="s">
        <v>9402</v>
      </c>
      <c r="C945" s="2003" t="s">
        <v>5592</v>
      </c>
      <c r="D945" s="2005">
        <f t="shared" si="28"/>
        <v>73.3</v>
      </c>
      <c r="F945" s="2005">
        <v>73.3</v>
      </c>
      <c r="G945" s="2005">
        <v>73.3</v>
      </c>
      <c r="H945" s="2078" t="b">
        <f t="shared" si="29"/>
        <v>1</v>
      </c>
    </row>
    <row r="946" spans="1:8">
      <c r="A946" s="1993">
        <v>39773</v>
      </c>
      <c r="B946" s="1994" t="s">
        <v>9403</v>
      </c>
      <c r="C946" s="1993" t="s">
        <v>5592</v>
      </c>
      <c r="D946" s="2002">
        <f t="shared" si="28"/>
        <v>76.14</v>
      </c>
      <c r="F946" s="2002">
        <v>76.14</v>
      </c>
      <c r="G946" s="2002">
        <v>76.14</v>
      </c>
      <c r="H946" s="2078" t="b">
        <f t="shared" si="29"/>
        <v>1</v>
      </c>
    </row>
    <row r="947" spans="1:8">
      <c r="A947" s="2003">
        <v>39774</v>
      </c>
      <c r="B947" s="2004" t="s">
        <v>9404</v>
      </c>
      <c r="C947" s="2003" t="s">
        <v>5592</v>
      </c>
      <c r="D947" s="2005">
        <f t="shared" si="28"/>
        <v>98.93</v>
      </c>
      <c r="F947" s="2005">
        <v>98.93</v>
      </c>
      <c r="G947" s="2005">
        <v>98.93</v>
      </c>
      <c r="H947" s="2078" t="b">
        <f t="shared" si="29"/>
        <v>1</v>
      </c>
    </row>
    <row r="948" spans="1:8">
      <c r="A948" s="1993">
        <v>39775</v>
      </c>
      <c r="B948" s="1994" t="s">
        <v>9405</v>
      </c>
      <c r="C948" s="1993" t="s">
        <v>5592</v>
      </c>
      <c r="D948" s="2002">
        <f t="shared" si="28"/>
        <v>173.26</v>
      </c>
      <c r="F948" s="2002">
        <v>173.26</v>
      </c>
      <c r="G948" s="2002">
        <v>173.26</v>
      </c>
      <c r="H948" s="2078" t="b">
        <f t="shared" si="29"/>
        <v>1</v>
      </c>
    </row>
    <row r="949" spans="1:8">
      <c r="A949" s="2003">
        <v>39776</v>
      </c>
      <c r="B949" s="2004" t="s">
        <v>9406</v>
      </c>
      <c r="C949" s="2003" t="s">
        <v>5592</v>
      </c>
      <c r="D949" s="2005">
        <f t="shared" si="28"/>
        <v>213.24</v>
      </c>
      <c r="F949" s="2005">
        <v>213.24</v>
      </c>
      <c r="G949" s="2005">
        <v>213.24</v>
      </c>
      <c r="H949" s="2078" t="b">
        <f t="shared" si="29"/>
        <v>1</v>
      </c>
    </row>
    <row r="950" spans="1:8">
      <c r="A950" s="1993">
        <v>39777</v>
      </c>
      <c r="B950" s="1994" t="s">
        <v>9407</v>
      </c>
      <c r="C950" s="1993" t="s">
        <v>5592</v>
      </c>
      <c r="D950" s="2002">
        <f t="shared" si="28"/>
        <v>255.89</v>
      </c>
      <c r="F950" s="2002">
        <v>255.89</v>
      </c>
      <c r="G950" s="2002">
        <v>255.89</v>
      </c>
      <c r="H950" s="2078" t="b">
        <f t="shared" si="29"/>
        <v>1</v>
      </c>
    </row>
    <row r="951" spans="1:8">
      <c r="A951" s="2003">
        <v>11250</v>
      </c>
      <c r="B951" s="2004" t="s">
        <v>9408</v>
      </c>
      <c r="C951" s="2003" t="s">
        <v>5592</v>
      </c>
      <c r="D951" s="2005">
        <f t="shared" si="28"/>
        <v>38</v>
      </c>
      <c r="F951" s="2005">
        <v>38</v>
      </c>
      <c r="G951" s="2005">
        <v>38</v>
      </c>
      <c r="H951" s="2078" t="b">
        <f t="shared" si="29"/>
        <v>1</v>
      </c>
    </row>
    <row r="952" spans="1:8">
      <c r="A952" s="1993">
        <v>39766</v>
      </c>
      <c r="B952" s="1994" t="s">
        <v>9409</v>
      </c>
      <c r="C952" s="1993" t="s">
        <v>5592</v>
      </c>
      <c r="D952" s="2002">
        <f t="shared" si="28"/>
        <v>46.38</v>
      </c>
      <c r="F952" s="2002">
        <v>46.38</v>
      </c>
      <c r="G952" s="2002">
        <v>46.38</v>
      </c>
      <c r="H952" s="2078" t="b">
        <f t="shared" si="29"/>
        <v>1</v>
      </c>
    </row>
    <row r="953" spans="1:8">
      <c r="A953" s="2003">
        <v>11251</v>
      </c>
      <c r="B953" s="2004" t="s">
        <v>9410</v>
      </c>
      <c r="C953" s="2003" t="s">
        <v>5592</v>
      </c>
      <c r="D953" s="2005">
        <f t="shared" si="28"/>
        <v>79.959999999999994</v>
      </c>
      <c r="F953" s="2005">
        <v>79.959999999999994</v>
      </c>
      <c r="G953" s="2005">
        <v>79.959999999999994</v>
      </c>
      <c r="H953" s="2078" t="b">
        <f t="shared" si="29"/>
        <v>1</v>
      </c>
    </row>
    <row r="954" spans="1:8">
      <c r="A954" s="1993">
        <v>39767</v>
      </c>
      <c r="B954" s="1994" t="s">
        <v>9411</v>
      </c>
      <c r="C954" s="1993" t="s">
        <v>5592</v>
      </c>
      <c r="D954" s="2002">
        <f t="shared" si="28"/>
        <v>105.28</v>
      </c>
      <c r="F954" s="2002">
        <v>105.28</v>
      </c>
      <c r="G954" s="2002">
        <v>105.28</v>
      </c>
      <c r="H954" s="2078" t="b">
        <f t="shared" si="29"/>
        <v>1</v>
      </c>
    </row>
    <row r="955" spans="1:8">
      <c r="A955" s="2003">
        <v>11253</v>
      </c>
      <c r="B955" s="2004" t="s">
        <v>9412</v>
      </c>
      <c r="C955" s="2003" t="s">
        <v>5592</v>
      </c>
      <c r="D955" s="2005">
        <f t="shared" si="28"/>
        <v>157.26</v>
      </c>
      <c r="F955" s="2005">
        <v>157.26</v>
      </c>
      <c r="G955" s="2005">
        <v>157.26</v>
      </c>
      <c r="H955" s="2078" t="b">
        <f t="shared" si="29"/>
        <v>1</v>
      </c>
    </row>
    <row r="956" spans="1:8">
      <c r="A956" s="1993">
        <v>11254</v>
      </c>
      <c r="B956" s="1994" t="s">
        <v>9413</v>
      </c>
      <c r="C956" s="1993" t="s">
        <v>5592</v>
      </c>
      <c r="D956" s="2002">
        <f t="shared" si="28"/>
        <v>168.96</v>
      </c>
      <c r="F956" s="2002">
        <v>168.96</v>
      </c>
      <c r="G956" s="2002">
        <v>168.96</v>
      </c>
      <c r="H956" s="2078" t="b">
        <f t="shared" si="29"/>
        <v>1</v>
      </c>
    </row>
    <row r="957" spans="1:8">
      <c r="A957" s="2003">
        <v>11255</v>
      </c>
      <c r="B957" s="2004" t="s">
        <v>9414</v>
      </c>
      <c r="C957" s="2003" t="s">
        <v>5592</v>
      </c>
      <c r="D957" s="2005">
        <f t="shared" si="28"/>
        <v>255.89</v>
      </c>
      <c r="F957" s="2005">
        <v>255.89</v>
      </c>
      <c r="G957" s="2005">
        <v>255.89</v>
      </c>
      <c r="H957" s="2078" t="b">
        <f t="shared" si="29"/>
        <v>1</v>
      </c>
    </row>
    <row r="958" spans="1:8">
      <c r="A958" s="1993">
        <v>11256</v>
      </c>
      <c r="B958" s="1994" t="s">
        <v>9415</v>
      </c>
      <c r="C958" s="1993" t="s">
        <v>5592</v>
      </c>
      <c r="D958" s="2002">
        <f t="shared" si="28"/>
        <v>292.82</v>
      </c>
      <c r="F958" s="2002">
        <v>292.82</v>
      </c>
      <c r="G958" s="2002">
        <v>292.82</v>
      </c>
      <c r="H958" s="2078" t="b">
        <f t="shared" si="29"/>
        <v>1</v>
      </c>
    </row>
    <row r="959" spans="1:8">
      <c r="A959" s="2003">
        <v>14055</v>
      </c>
      <c r="B959" s="2004" t="s">
        <v>9416</v>
      </c>
      <c r="C959" s="2003" t="s">
        <v>5592</v>
      </c>
      <c r="D959" s="2005">
        <f t="shared" si="28"/>
        <v>519.46</v>
      </c>
      <c r="F959" s="2005">
        <v>519.46</v>
      </c>
      <c r="G959" s="2005">
        <v>519.46</v>
      </c>
      <c r="H959" s="2078" t="b">
        <f t="shared" si="29"/>
        <v>1</v>
      </c>
    </row>
    <row r="960" spans="1:8">
      <c r="A960" s="1993">
        <v>39768</v>
      </c>
      <c r="B960" s="1994" t="s">
        <v>9417</v>
      </c>
      <c r="C960" s="1993" t="s">
        <v>5592</v>
      </c>
      <c r="D960" s="2002">
        <f t="shared" si="28"/>
        <v>554.27</v>
      </c>
      <c r="F960" s="2002">
        <v>554.27</v>
      </c>
      <c r="G960" s="2002">
        <v>554.27</v>
      </c>
      <c r="H960" s="2078" t="b">
        <f t="shared" si="29"/>
        <v>1</v>
      </c>
    </row>
    <row r="961" spans="1:8">
      <c r="A961" s="2003">
        <v>11247</v>
      </c>
      <c r="B961" s="2004" t="s">
        <v>9418</v>
      </c>
      <c r="C961" s="2003" t="s">
        <v>5592</v>
      </c>
      <c r="D961" s="2005">
        <f t="shared" si="28"/>
        <v>744.18</v>
      </c>
      <c r="F961" s="2005">
        <v>744.18</v>
      </c>
      <c r="G961" s="2005">
        <v>744.18</v>
      </c>
      <c r="H961" s="2078" t="b">
        <f t="shared" si="29"/>
        <v>1</v>
      </c>
    </row>
    <row r="962" spans="1:8">
      <c r="A962" s="1993">
        <v>39769</v>
      </c>
      <c r="B962" s="1994" t="s">
        <v>9419</v>
      </c>
      <c r="C962" s="1993" t="s">
        <v>5592</v>
      </c>
      <c r="D962" s="2002">
        <f t="shared" si="28"/>
        <v>902.18</v>
      </c>
      <c r="F962" s="2002">
        <v>902.18</v>
      </c>
      <c r="G962" s="2002">
        <v>902.18</v>
      </c>
      <c r="H962" s="2078" t="b">
        <f t="shared" si="29"/>
        <v>1</v>
      </c>
    </row>
    <row r="963" spans="1:8">
      <c r="A963" s="2003">
        <v>11249</v>
      </c>
      <c r="B963" s="2004" t="s">
        <v>9420</v>
      </c>
      <c r="C963" s="2003" t="s">
        <v>5592</v>
      </c>
      <c r="D963" s="2005">
        <f t="shared" ref="D963:D1026" si="30">IF($J$2=$F$1,F963,G963)</f>
        <v>2432.4699999999998</v>
      </c>
      <c r="F963" s="2005">
        <v>2432.4699999999998</v>
      </c>
      <c r="G963" s="2005">
        <v>2432.4699999999998</v>
      </c>
      <c r="H963" s="2078" t="b">
        <f t="shared" ref="H963:H1026" si="31">F963=G963</f>
        <v>1</v>
      </c>
    </row>
    <row r="964" spans="1:8">
      <c r="A964" s="1993">
        <v>39770</v>
      </c>
      <c r="B964" s="1994" t="s">
        <v>9421</v>
      </c>
      <c r="C964" s="1993" t="s">
        <v>5592</v>
      </c>
      <c r="D964" s="2002">
        <f t="shared" si="30"/>
        <v>3162.94</v>
      </c>
      <c r="F964" s="2002">
        <v>3162.94</v>
      </c>
      <c r="G964" s="2002">
        <v>3162.94</v>
      </c>
      <c r="H964" s="2078" t="b">
        <f t="shared" si="31"/>
        <v>1</v>
      </c>
    </row>
    <row r="965" spans="1:8">
      <c r="A965" s="2003">
        <v>10569</v>
      </c>
      <c r="B965" s="2004" t="s">
        <v>9422</v>
      </c>
      <c r="C965" s="2003" t="s">
        <v>5592</v>
      </c>
      <c r="D965" s="2005">
        <f t="shared" si="30"/>
        <v>2.31</v>
      </c>
      <c r="F965" s="2005">
        <v>2.31</v>
      </c>
      <c r="G965" s="2005">
        <v>2.31</v>
      </c>
      <c r="H965" s="2078" t="b">
        <f t="shared" si="31"/>
        <v>1</v>
      </c>
    </row>
    <row r="966" spans="1:8">
      <c r="A966" s="1993">
        <v>1872</v>
      </c>
      <c r="B966" s="1994" t="s">
        <v>9423</v>
      </c>
      <c r="C966" s="1993" t="s">
        <v>5592</v>
      </c>
      <c r="D966" s="2002">
        <f t="shared" si="30"/>
        <v>1.66</v>
      </c>
      <c r="F966" s="2002">
        <v>1.66</v>
      </c>
      <c r="G966" s="2002">
        <v>1.66</v>
      </c>
      <c r="H966" s="2078" t="b">
        <f t="shared" si="31"/>
        <v>1</v>
      </c>
    </row>
    <row r="967" spans="1:8">
      <c r="A967" s="2003">
        <v>1873</v>
      </c>
      <c r="B967" s="2004" t="s">
        <v>9424</v>
      </c>
      <c r="C967" s="2003" t="s">
        <v>5592</v>
      </c>
      <c r="D967" s="2005">
        <f t="shared" si="30"/>
        <v>3.3</v>
      </c>
      <c r="F967" s="2005">
        <v>3.3</v>
      </c>
      <c r="G967" s="2005">
        <v>3.3</v>
      </c>
      <c r="H967" s="2078" t="b">
        <f t="shared" si="31"/>
        <v>1</v>
      </c>
    </row>
    <row r="968" spans="1:8" ht="30">
      <c r="A968" s="1993">
        <v>39693</v>
      </c>
      <c r="B968" s="1994" t="s">
        <v>9425</v>
      </c>
      <c r="C968" s="1993" t="s">
        <v>5592</v>
      </c>
      <c r="D968" s="2002">
        <f t="shared" si="30"/>
        <v>1388.11</v>
      </c>
      <c r="F968" s="2002">
        <v>1388.11</v>
      </c>
      <c r="G968" s="2002">
        <v>1388.11</v>
      </c>
      <c r="H968" s="2078" t="b">
        <f t="shared" si="31"/>
        <v>1</v>
      </c>
    </row>
    <row r="969" spans="1:8">
      <c r="A969" s="2003">
        <v>39692</v>
      </c>
      <c r="B969" s="2004" t="s">
        <v>9426</v>
      </c>
      <c r="C969" s="2003" t="s">
        <v>5592</v>
      </c>
      <c r="D969" s="2005">
        <f t="shared" si="30"/>
        <v>233.66</v>
      </c>
      <c r="F969" s="2005">
        <v>233.66</v>
      </c>
      <c r="G969" s="2005">
        <v>233.66</v>
      </c>
      <c r="H969" s="2078" t="b">
        <f t="shared" si="31"/>
        <v>1</v>
      </c>
    </row>
    <row r="970" spans="1:8">
      <c r="A970" s="1993">
        <v>39681</v>
      </c>
      <c r="B970" s="1994" t="s">
        <v>9427</v>
      </c>
      <c r="C970" s="1993" t="s">
        <v>5592</v>
      </c>
      <c r="D970" s="2002">
        <f t="shared" si="30"/>
        <v>131.94</v>
      </c>
      <c r="F970" s="2002">
        <v>131.94</v>
      </c>
      <c r="G970" s="2002">
        <v>131.94</v>
      </c>
      <c r="H970" s="2078" t="b">
        <f t="shared" si="31"/>
        <v>1</v>
      </c>
    </row>
    <row r="971" spans="1:8">
      <c r="A971" s="2003">
        <v>39680</v>
      </c>
      <c r="B971" s="2004" t="s">
        <v>9428</v>
      </c>
      <c r="C971" s="2003" t="s">
        <v>5592</v>
      </c>
      <c r="D971" s="2005">
        <f t="shared" si="30"/>
        <v>67.97</v>
      </c>
      <c r="F971" s="2005">
        <v>67.97</v>
      </c>
      <c r="G971" s="2005">
        <v>67.97</v>
      </c>
      <c r="H971" s="2078" t="b">
        <f t="shared" si="31"/>
        <v>1</v>
      </c>
    </row>
    <row r="972" spans="1:8">
      <c r="A972" s="1993">
        <v>39682</v>
      </c>
      <c r="B972" s="1994" t="s">
        <v>9429</v>
      </c>
      <c r="C972" s="1993" t="s">
        <v>5592</v>
      </c>
      <c r="D972" s="2002">
        <f t="shared" si="30"/>
        <v>133.27000000000001</v>
      </c>
      <c r="F972" s="2002">
        <v>133.27000000000001</v>
      </c>
      <c r="G972" s="2002">
        <v>133.27000000000001</v>
      </c>
      <c r="H972" s="2078" t="b">
        <f t="shared" si="31"/>
        <v>1</v>
      </c>
    </row>
    <row r="973" spans="1:8" ht="30">
      <c r="A973" s="2003">
        <v>39685</v>
      </c>
      <c r="B973" s="2004" t="s">
        <v>9430</v>
      </c>
      <c r="C973" s="2003" t="s">
        <v>5592</v>
      </c>
      <c r="D973" s="2005">
        <f t="shared" si="30"/>
        <v>113.06</v>
      </c>
      <c r="F973" s="2005">
        <v>113.06</v>
      </c>
      <c r="G973" s="2005">
        <v>113.06</v>
      </c>
      <c r="H973" s="2078" t="b">
        <f t="shared" si="31"/>
        <v>1</v>
      </c>
    </row>
    <row r="974" spans="1:8" ht="30">
      <c r="A974" s="1993">
        <v>39687</v>
      </c>
      <c r="B974" s="1994" t="s">
        <v>9431</v>
      </c>
      <c r="C974" s="1993" t="s">
        <v>5592</v>
      </c>
      <c r="D974" s="2002">
        <f t="shared" si="30"/>
        <v>213.13</v>
      </c>
      <c r="F974" s="2002">
        <v>213.13</v>
      </c>
      <c r="G974" s="2002">
        <v>213.13</v>
      </c>
      <c r="H974" s="2078" t="b">
        <f t="shared" si="31"/>
        <v>1</v>
      </c>
    </row>
    <row r="975" spans="1:8">
      <c r="A975" s="2003">
        <v>3280</v>
      </c>
      <c r="B975" s="2004" t="s">
        <v>9432</v>
      </c>
      <c r="C975" s="2003" t="s">
        <v>5592</v>
      </c>
      <c r="D975" s="2005">
        <f t="shared" si="30"/>
        <v>149.41999999999999</v>
      </c>
      <c r="F975" s="2005">
        <v>149.41999999999999</v>
      </c>
      <c r="G975" s="2005">
        <v>149.41999999999999</v>
      </c>
      <c r="H975" s="2078" t="b">
        <f t="shared" si="31"/>
        <v>1</v>
      </c>
    </row>
    <row r="976" spans="1:8">
      <c r="A976" s="1993">
        <v>11881</v>
      </c>
      <c r="B976" s="1994" t="s">
        <v>9433</v>
      </c>
      <c r="C976" s="1993" t="s">
        <v>5592</v>
      </c>
      <c r="D976" s="2002">
        <f t="shared" si="30"/>
        <v>69.39</v>
      </c>
      <c r="F976" s="2002">
        <v>69.39</v>
      </c>
      <c r="G976" s="2002">
        <v>69.39</v>
      </c>
      <c r="H976" s="2078" t="b">
        <f t="shared" si="31"/>
        <v>1</v>
      </c>
    </row>
    <row r="977" spans="1:8">
      <c r="A977" s="2003">
        <v>34641</v>
      </c>
      <c r="B977" s="2004" t="s">
        <v>9434</v>
      </c>
      <c r="C977" s="2003" t="s">
        <v>5592</v>
      </c>
      <c r="D977" s="2005">
        <f t="shared" si="30"/>
        <v>55.96</v>
      </c>
      <c r="F977" s="2005">
        <v>55.96</v>
      </c>
      <c r="G977" s="2005">
        <v>55.96</v>
      </c>
      <c r="H977" s="2078" t="b">
        <f t="shared" si="31"/>
        <v>1</v>
      </c>
    </row>
    <row r="978" spans="1:8">
      <c r="A978" s="1993">
        <v>34643</v>
      </c>
      <c r="B978" s="1994" t="s">
        <v>9435</v>
      </c>
      <c r="C978" s="1993" t="s">
        <v>5592</v>
      </c>
      <c r="D978" s="2002">
        <f t="shared" si="30"/>
        <v>10.210000000000001</v>
      </c>
      <c r="F978" s="2002">
        <v>10.210000000000001</v>
      </c>
      <c r="G978" s="2002">
        <v>10.210000000000001</v>
      </c>
      <c r="H978" s="2078" t="b">
        <f t="shared" si="31"/>
        <v>1</v>
      </c>
    </row>
    <row r="979" spans="1:8">
      <c r="A979" s="2003">
        <v>3278</v>
      </c>
      <c r="B979" s="2004" t="s">
        <v>9436</v>
      </c>
      <c r="C979" s="2003" t="s">
        <v>5592</v>
      </c>
      <c r="D979" s="2005">
        <f t="shared" si="30"/>
        <v>78.34</v>
      </c>
      <c r="F979" s="2005">
        <v>78.34</v>
      </c>
      <c r="G979" s="2005">
        <v>78.34</v>
      </c>
      <c r="H979" s="2078" t="b">
        <f t="shared" si="31"/>
        <v>1</v>
      </c>
    </row>
    <row r="980" spans="1:8">
      <c r="A980" s="1993">
        <v>3279</v>
      </c>
      <c r="B980" s="1994" t="s">
        <v>9437</v>
      </c>
      <c r="C980" s="1993" t="s">
        <v>5592</v>
      </c>
      <c r="D980" s="2002">
        <f t="shared" si="30"/>
        <v>129.27000000000001</v>
      </c>
      <c r="F980" s="2002">
        <v>129.27000000000001</v>
      </c>
      <c r="G980" s="2002">
        <v>129.27000000000001</v>
      </c>
      <c r="H980" s="2078" t="b">
        <f t="shared" si="31"/>
        <v>1</v>
      </c>
    </row>
    <row r="981" spans="1:8" ht="30">
      <c r="A981" s="2003">
        <v>1062</v>
      </c>
      <c r="B981" s="2004" t="s">
        <v>9438</v>
      </c>
      <c r="C981" s="2003" t="s">
        <v>5592</v>
      </c>
      <c r="D981" s="2005">
        <f t="shared" si="30"/>
        <v>119.95</v>
      </c>
      <c r="F981" s="2005">
        <v>119.95</v>
      </c>
      <c r="G981" s="2005">
        <v>119.95</v>
      </c>
      <c r="H981" s="2078" t="b">
        <f t="shared" si="31"/>
        <v>1</v>
      </c>
    </row>
    <row r="982" spans="1:8" ht="30">
      <c r="A982" s="1993">
        <v>39686</v>
      </c>
      <c r="B982" s="1994" t="s">
        <v>9439</v>
      </c>
      <c r="C982" s="1993" t="s">
        <v>5592</v>
      </c>
      <c r="D982" s="2002">
        <f t="shared" si="30"/>
        <v>204.6</v>
      </c>
      <c r="F982" s="2002">
        <v>204.6</v>
      </c>
      <c r="G982" s="2002">
        <v>204.6</v>
      </c>
      <c r="H982" s="2078" t="b">
        <f t="shared" si="31"/>
        <v>1</v>
      </c>
    </row>
    <row r="983" spans="1:8" ht="30">
      <c r="A983" s="2003">
        <v>39683</v>
      </c>
      <c r="B983" s="2004" t="s">
        <v>9440</v>
      </c>
      <c r="C983" s="2003" t="s">
        <v>5592</v>
      </c>
      <c r="D983" s="2005">
        <f t="shared" si="30"/>
        <v>41.6</v>
      </c>
      <c r="F983" s="2005">
        <v>41.6</v>
      </c>
      <c r="G983" s="2005">
        <v>41.6</v>
      </c>
      <c r="H983" s="2078" t="b">
        <f t="shared" si="31"/>
        <v>1</v>
      </c>
    </row>
    <row r="984" spans="1:8">
      <c r="A984" s="1993">
        <v>1871</v>
      </c>
      <c r="B984" s="1994" t="s">
        <v>9441</v>
      </c>
      <c r="C984" s="1993" t="s">
        <v>5592</v>
      </c>
      <c r="D984" s="2002">
        <f t="shared" si="30"/>
        <v>2.97</v>
      </c>
      <c r="F984" s="2002">
        <v>2.97</v>
      </c>
      <c r="G984" s="2002">
        <v>2.97</v>
      </c>
      <c r="H984" s="2078" t="b">
        <f t="shared" si="31"/>
        <v>1</v>
      </c>
    </row>
    <row r="985" spans="1:8">
      <c r="A985" s="2003">
        <v>12001</v>
      </c>
      <c r="B985" s="2004" t="s">
        <v>9442</v>
      </c>
      <c r="C985" s="2003" t="s">
        <v>5592</v>
      </c>
      <c r="D985" s="2005">
        <f t="shared" si="30"/>
        <v>4.29</v>
      </c>
      <c r="F985" s="2005">
        <v>4.29</v>
      </c>
      <c r="G985" s="2005">
        <v>4.29</v>
      </c>
      <c r="H985" s="2078" t="b">
        <f t="shared" si="31"/>
        <v>1</v>
      </c>
    </row>
    <row r="986" spans="1:8">
      <c r="A986" s="1993">
        <v>11882</v>
      </c>
      <c r="B986" s="1994" t="s">
        <v>9443</v>
      </c>
      <c r="C986" s="1993" t="s">
        <v>5592</v>
      </c>
      <c r="D986" s="2002">
        <f t="shared" si="30"/>
        <v>78.34</v>
      </c>
      <c r="F986" s="2002">
        <v>78.34</v>
      </c>
      <c r="G986" s="2002">
        <v>78.34</v>
      </c>
      <c r="H986" s="2078" t="b">
        <f t="shared" si="31"/>
        <v>1</v>
      </c>
    </row>
    <row r="987" spans="1:8" ht="30">
      <c r="A987" s="2003">
        <v>39689</v>
      </c>
      <c r="B987" s="2004" t="s">
        <v>9444</v>
      </c>
      <c r="C987" s="2003" t="s">
        <v>5592</v>
      </c>
      <c r="D987" s="2005">
        <f t="shared" si="30"/>
        <v>2665.55</v>
      </c>
      <c r="F987" s="2005">
        <v>2665.55</v>
      </c>
      <c r="G987" s="2005">
        <v>2665.55</v>
      </c>
      <c r="H987" s="2078" t="b">
        <f t="shared" si="31"/>
        <v>1</v>
      </c>
    </row>
    <row r="988" spans="1:8" ht="30">
      <c r="A988" s="1993">
        <v>39688</v>
      </c>
      <c r="B988" s="1994" t="s">
        <v>9445</v>
      </c>
      <c r="C988" s="1993" t="s">
        <v>5592</v>
      </c>
      <c r="D988" s="2002">
        <f t="shared" si="30"/>
        <v>385.17</v>
      </c>
      <c r="F988" s="2002">
        <v>385.17</v>
      </c>
      <c r="G988" s="2002">
        <v>385.17</v>
      </c>
      <c r="H988" s="2078" t="b">
        <f t="shared" si="31"/>
        <v>1</v>
      </c>
    </row>
    <row r="989" spans="1:8" ht="30">
      <c r="A989" s="2003">
        <v>1068</v>
      </c>
      <c r="B989" s="2004" t="s">
        <v>9446</v>
      </c>
      <c r="C989" s="2003" t="s">
        <v>5592</v>
      </c>
      <c r="D989" s="2005">
        <f t="shared" si="30"/>
        <v>1608.66</v>
      </c>
      <c r="F989" s="2005">
        <v>1608.66</v>
      </c>
      <c r="G989" s="2005">
        <v>1608.66</v>
      </c>
      <c r="H989" s="2078" t="b">
        <f t="shared" si="31"/>
        <v>1</v>
      </c>
    </row>
    <row r="990" spans="1:8" ht="30">
      <c r="A990" s="1993">
        <v>39690</v>
      </c>
      <c r="B990" s="1994" t="s">
        <v>9447</v>
      </c>
      <c r="C990" s="1993" t="s">
        <v>5592</v>
      </c>
      <c r="D990" s="2002">
        <f t="shared" si="30"/>
        <v>3618.49</v>
      </c>
      <c r="F990" s="2002">
        <v>3618.49</v>
      </c>
      <c r="G990" s="2002">
        <v>3618.49</v>
      </c>
      <c r="H990" s="2078" t="b">
        <f t="shared" si="31"/>
        <v>1</v>
      </c>
    </row>
    <row r="991" spans="1:8" ht="30">
      <c r="A991" s="2003">
        <v>39691</v>
      </c>
      <c r="B991" s="2004" t="s">
        <v>9448</v>
      </c>
      <c r="C991" s="2003" t="s">
        <v>5592</v>
      </c>
      <c r="D991" s="2005">
        <f t="shared" si="30"/>
        <v>4044.98</v>
      </c>
      <c r="F991" s="2005">
        <v>4044.98</v>
      </c>
      <c r="G991" s="2005">
        <v>4044.98</v>
      </c>
      <c r="H991" s="2078" t="b">
        <f t="shared" si="31"/>
        <v>1</v>
      </c>
    </row>
    <row r="992" spans="1:8">
      <c r="A992" s="1993">
        <v>39808</v>
      </c>
      <c r="B992" s="1994" t="s">
        <v>9449</v>
      </c>
      <c r="C992" s="1993" t="s">
        <v>5592</v>
      </c>
      <c r="D992" s="2002">
        <f t="shared" si="30"/>
        <v>52</v>
      </c>
      <c r="F992" s="2002">
        <v>52</v>
      </c>
      <c r="G992" s="2002">
        <v>52</v>
      </c>
      <c r="H992" s="2078" t="b">
        <f t="shared" si="31"/>
        <v>1</v>
      </c>
    </row>
    <row r="993" spans="1:8">
      <c r="A993" s="2003">
        <v>39809</v>
      </c>
      <c r="B993" s="2004" t="s">
        <v>9450</v>
      </c>
      <c r="C993" s="2003" t="s">
        <v>5592</v>
      </c>
      <c r="D993" s="2005">
        <f t="shared" si="30"/>
        <v>143.54</v>
      </c>
      <c r="F993" s="2005">
        <v>143.54</v>
      </c>
      <c r="G993" s="2005">
        <v>143.54</v>
      </c>
      <c r="H993" s="2078" t="b">
        <f t="shared" si="31"/>
        <v>1</v>
      </c>
    </row>
    <row r="994" spans="1:8">
      <c r="A994" s="1993">
        <v>11713</v>
      </c>
      <c r="B994" s="1994" t="s">
        <v>9451</v>
      </c>
      <c r="C994" s="1993" t="s">
        <v>5592</v>
      </c>
      <c r="D994" s="2002">
        <f t="shared" si="30"/>
        <v>22.17</v>
      </c>
      <c r="F994" s="2002">
        <v>22.17</v>
      </c>
      <c r="G994" s="2002">
        <v>22.17</v>
      </c>
      <c r="H994" s="2078" t="b">
        <f t="shared" si="31"/>
        <v>1</v>
      </c>
    </row>
    <row r="995" spans="1:8">
      <c r="A995" s="2003">
        <v>11716</v>
      </c>
      <c r="B995" s="2004" t="s">
        <v>9452</v>
      </c>
      <c r="C995" s="2003" t="s">
        <v>5592</v>
      </c>
      <c r="D995" s="2005">
        <f t="shared" si="30"/>
        <v>9.4700000000000006</v>
      </c>
      <c r="F995" s="2005">
        <v>9.4700000000000006</v>
      </c>
      <c r="G995" s="2005">
        <v>9.4700000000000006</v>
      </c>
      <c r="H995" s="2078" t="b">
        <f t="shared" si="31"/>
        <v>1</v>
      </c>
    </row>
    <row r="996" spans="1:8">
      <c r="A996" s="1993">
        <v>5103</v>
      </c>
      <c r="B996" s="1994" t="s">
        <v>9453</v>
      </c>
      <c r="C996" s="1993" t="s">
        <v>5592</v>
      </c>
      <c r="D996" s="2002">
        <f t="shared" si="30"/>
        <v>9.6</v>
      </c>
      <c r="F996" s="2002">
        <v>9.6</v>
      </c>
      <c r="G996" s="2002">
        <v>9.6</v>
      </c>
      <c r="H996" s="2078" t="b">
        <f t="shared" si="31"/>
        <v>1</v>
      </c>
    </row>
    <row r="997" spans="1:8">
      <c r="A997" s="2003">
        <v>11712</v>
      </c>
      <c r="B997" s="2004" t="s">
        <v>9454</v>
      </c>
      <c r="C997" s="2003" t="s">
        <v>5592</v>
      </c>
      <c r="D997" s="2005">
        <f t="shared" si="30"/>
        <v>22.36</v>
      </c>
      <c r="F997" s="2005">
        <v>22.36</v>
      </c>
      <c r="G997" s="2005">
        <v>22.36</v>
      </c>
      <c r="H997" s="2078" t="b">
        <f t="shared" si="31"/>
        <v>1</v>
      </c>
    </row>
    <row r="998" spans="1:8">
      <c r="A998" s="1993">
        <v>11717</v>
      </c>
      <c r="B998" s="1994" t="s">
        <v>9455</v>
      </c>
      <c r="C998" s="1993" t="s">
        <v>5592</v>
      </c>
      <c r="D998" s="2002">
        <f t="shared" si="30"/>
        <v>24.29</v>
      </c>
      <c r="F998" s="2002">
        <v>24.29</v>
      </c>
      <c r="G998" s="2002">
        <v>24.29</v>
      </c>
      <c r="H998" s="2078" t="b">
        <f t="shared" si="31"/>
        <v>1</v>
      </c>
    </row>
    <row r="999" spans="1:8">
      <c r="A999" s="2003">
        <v>11714</v>
      </c>
      <c r="B999" s="2004" t="s">
        <v>9456</v>
      </c>
      <c r="C999" s="2003" t="s">
        <v>5592</v>
      </c>
      <c r="D999" s="2005">
        <f t="shared" si="30"/>
        <v>30.23</v>
      </c>
      <c r="F999" s="2005">
        <v>30.23</v>
      </c>
      <c r="G999" s="2005">
        <v>30.23</v>
      </c>
      <c r="H999" s="2078" t="b">
        <f t="shared" si="31"/>
        <v>1</v>
      </c>
    </row>
    <row r="1000" spans="1:8">
      <c r="A1000" s="1993">
        <v>11715</v>
      </c>
      <c r="B1000" s="1994" t="s">
        <v>9457</v>
      </c>
      <c r="C1000" s="1993" t="s">
        <v>5592</v>
      </c>
      <c r="D1000" s="2002">
        <f t="shared" si="30"/>
        <v>34.78</v>
      </c>
      <c r="F1000" s="2002">
        <v>34.78</v>
      </c>
      <c r="G1000" s="2002">
        <v>34.78</v>
      </c>
      <c r="H1000" s="2078" t="b">
        <f t="shared" si="31"/>
        <v>1</v>
      </c>
    </row>
    <row r="1001" spans="1:8">
      <c r="A1001" s="2003">
        <v>11880</v>
      </c>
      <c r="B1001" s="2004" t="s">
        <v>9458</v>
      </c>
      <c r="C1001" s="2003" t="s">
        <v>5592</v>
      </c>
      <c r="D1001" s="2005">
        <f t="shared" si="30"/>
        <v>62.52</v>
      </c>
      <c r="F1001" s="2005">
        <v>62.52</v>
      </c>
      <c r="G1001" s="2005">
        <v>62.52</v>
      </c>
      <c r="H1001" s="2078" t="b">
        <f t="shared" si="31"/>
        <v>1</v>
      </c>
    </row>
    <row r="1002" spans="1:8">
      <c r="A1002" s="1993">
        <v>1106</v>
      </c>
      <c r="B1002" s="1994" t="s">
        <v>9459</v>
      </c>
      <c r="C1002" s="1993" t="s">
        <v>5596</v>
      </c>
      <c r="D1002" s="2002">
        <f t="shared" si="30"/>
        <v>0.57999999999999996</v>
      </c>
      <c r="F1002" s="2002">
        <v>0.57999999999999996</v>
      </c>
      <c r="G1002" s="2002">
        <v>0.57999999999999996</v>
      </c>
      <c r="H1002" s="2078" t="b">
        <f t="shared" si="31"/>
        <v>1</v>
      </c>
    </row>
    <row r="1003" spans="1:8">
      <c r="A1003" s="2003">
        <v>11161</v>
      </c>
      <c r="B1003" s="2004" t="s">
        <v>9460</v>
      </c>
      <c r="C1003" s="2003" t="s">
        <v>5596</v>
      </c>
      <c r="D1003" s="2005">
        <f t="shared" si="30"/>
        <v>0.96</v>
      </c>
      <c r="F1003" s="2005">
        <v>0.96</v>
      </c>
      <c r="G1003" s="2005">
        <v>0.96</v>
      </c>
      <c r="H1003" s="2078" t="b">
        <f t="shared" si="31"/>
        <v>1</v>
      </c>
    </row>
    <row r="1004" spans="1:8">
      <c r="A1004" s="1993">
        <v>1107</v>
      </c>
      <c r="B1004" s="1994" t="s">
        <v>9461</v>
      </c>
      <c r="C1004" s="1993" t="s">
        <v>5596</v>
      </c>
      <c r="D1004" s="2002">
        <f t="shared" si="30"/>
        <v>0.66</v>
      </c>
      <c r="F1004" s="2002">
        <v>0.66</v>
      </c>
      <c r="G1004" s="2002">
        <v>0.66</v>
      </c>
      <c r="H1004" s="2078" t="b">
        <f t="shared" si="31"/>
        <v>1</v>
      </c>
    </row>
    <row r="1005" spans="1:8">
      <c r="A1005" s="2003">
        <v>4758</v>
      </c>
      <c r="B1005" s="2004" t="s">
        <v>9462</v>
      </c>
      <c r="C1005" s="2003" t="s">
        <v>5591</v>
      </c>
      <c r="D1005" s="2005">
        <f t="shared" si="30"/>
        <v>17.87</v>
      </c>
      <c r="F1005" s="2005">
        <v>15.44</v>
      </c>
      <c r="G1005" s="2005">
        <v>17.87</v>
      </c>
      <c r="H1005" s="2078" t="b">
        <f t="shared" si="31"/>
        <v>0</v>
      </c>
    </row>
    <row r="1006" spans="1:8">
      <c r="A1006" s="1993">
        <v>41080</v>
      </c>
      <c r="B1006" s="1994" t="s">
        <v>9463</v>
      </c>
      <c r="C1006" s="1993" t="s">
        <v>5600</v>
      </c>
      <c r="D1006" s="2002">
        <f t="shared" si="30"/>
        <v>3156.37</v>
      </c>
      <c r="F1006" s="2002">
        <v>2724.65</v>
      </c>
      <c r="G1006" s="2002">
        <v>3156.37</v>
      </c>
      <c r="H1006" s="2078" t="b">
        <f t="shared" si="31"/>
        <v>0</v>
      </c>
    </row>
    <row r="1007" spans="1:8">
      <c r="A1007" s="2003">
        <v>25963</v>
      </c>
      <c r="B1007" s="2004" t="s">
        <v>9464</v>
      </c>
      <c r="C1007" s="2003" t="s">
        <v>5596</v>
      </c>
      <c r="D1007" s="2005">
        <f t="shared" si="30"/>
        <v>0.09</v>
      </c>
      <c r="F1007" s="2005">
        <v>0.09</v>
      </c>
      <c r="G1007" s="2005">
        <v>0.09</v>
      </c>
      <c r="H1007" s="2078" t="b">
        <f t="shared" si="31"/>
        <v>1</v>
      </c>
    </row>
    <row r="1008" spans="1:8">
      <c r="A1008" s="1993">
        <v>4759</v>
      </c>
      <c r="B1008" s="1994" t="s">
        <v>9465</v>
      </c>
      <c r="C1008" s="1993" t="s">
        <v>5591</v>
      </c>
      <c r="D1008" s="2002">
        <f t="shared" si="30"/>
        <v>14.51</v>
      </c>
      <c r="F1008" s="2002">
        <v>12.53</v>
      </c>
      <c r="G1008" s="2002">
        <v>14.51</v>
      </c>
      <c r="H1008" s="2078" t="b">
        <f t="shared" si="31"/>
        <v>0</v>
      </c>
    </row>
    <row r="1009" spans="1:8">
      <c r="A1009" s="2003">
        <v>41068</v>
      </c>
      <c r="B1009" s="2004" t="s">
        <v>9466</v>
      </c>
      <c r="C1009" s="2003" t="s">
        <v>5600</v>
      </c>
      <c r="D1009" s="2005">
        <f t="shared" si="30"/>
        <v>2562.15</v>
      </c>
      <c r="F1009" s="2005">
        <v>2211.71</v>
      </c>
      <c r="G1009" s="2005">
        <v>2562.15</v>
      </c>
      <c r="H1009" s="2078" t="b">
        <f t="shared" si="31"/>
        <v>0</v>
      </c>
    </row>
    <row r="1010" spans="1:8">
      <c r="A1010" s="1993">
        <v>1108</v>
      </c>
      <c r="B1010" s="1994" t="s">
        <v>9467</v>
      </c>
      <c r="C1010" s="1993" t="s">
        <v>5595</v>
      </c>
      <c r="D1010" s="2002">
        <f t="shared" si="30"/>
        <v>21.07</v>
      </c>
      <c r="F1010" s="2002">
        <v>21.07</v>
      </c>
      <c r="G1010" s="2002">
        <v>21.07</v>
      </c>
      <c r="H1010" s="2078" t="b">
        <f t="shared" si="31"/>
        <v>1</v>
      </c>
    </row>
    <row r="1011" spans="1:8">
      <c r="A1011" s="2003">
        <v>1117</v>
      </c>
      <c r="B1011" s="2004" t="s">
        <v>9468</v>
      </c>
      <c r="C1011" s="2003" t="s">
        <v>5595</v>
      </c>
      <c r="D1011" s="2005">
        <f t="shared" si="30"/>
        <v>24.46</v>
      </c>
      <c r="F1011" s="2005">
        <v>24.46</v>
      </c>
      <c r="G1011" s="2005">
        <v>24.46</v>
      </c>
      <c r="H1011" s="2078" t="b">
        <f t="shared" si="31"/>
        <v>1</v>
      </c>
    </row>
    <row r="1012" spans="1:8">
      <c r="A1012" s="1993">
        <v>1118</v>
      </c>
      <c r="B1012" s="1994" t="s">
        <v>9469</v>
      </c>
      <c r="C1012" s="1993" t="s">
        <v>5595</v>
      </c>
      <c r="D1012" s="2002">
        <f t="shared" si="30"/>
        <v>31.46</v>
      </c>
      <c r="F1012" s="2002">
        <v>31.46</v>
      </c>
      <c r="G1012" s="2002">
        <v>31.46</v>
      </c>
      <c r="H1012" s="2078" t="b">
        <f t="shared" si="31"/>
        <v>1</v>
      </c>
    </row>
    <row r="1013" spans="1:8">
      <c r="A1013" s="2003">
        <v>1110</v>
      </c>
      <c r="B1013" s="2004" t="s">
        <v>9470</v>
      </c>
      <c r="C1013" s="2003" t="s">
        <v>5595</v>
      </c>
      <c r="D1013" s="2005">
        <f t="shared" si="30"/>
        <v>31.46</v>
      </c>
      <c r="F1013" s="2005">
        <v>31.46</v>
      </c>
      <c r="G1013" s="2005">
        <v>31.46</v>
      </c>
      <c r="H1013" s="2078" t="b">
        <f t="shared" si="31"/>
        <v>1</v>
      </c>
    </row>
    <row r="1014" spans="1:8">
      <c r="A1014" s="1993">
        <v>12618</v>
      </c>
      <c r="B1014" s="1994" t="s">
        <v>9471</v>
      </c>
      <c r="C1014" s="1993" t="s">
        <v>5592</v>
      </c>
      <c r="D1014" s="2002">
        <f t="shared" si="30"/>
        <v>44.73</v>
      </c>
      <c r="F1014" s="2002">
        <v>44.73</v>
      </c>
      <c r="G1014" s="2002">
        <v>44.73</v>
      </c>
      <c r="H1014" s="2078" t="b">
        <f t="shared" si="31"/>
        <v>1</v>
      </c>
    </row>
    <row r="1015" spans="1:8">
      <c r="A1015" s="2003">
        <v>40871</v>
      </c>
      <c r="B1015" s="2004" t="s">
        <v>9472</v>
      </c>
      <c r="C1015" s="2003" t="s">
        <v>5595</v>
      </c>
      <c r="D1015" s="2005">
        <f t="shared" si="30"/>
        <v>55.62</v>
      </c>
      <c r="F1015" s="2005">
        <v>55.62</v>
      </c>
      <c r="G1015" s="2005">
        <v>55.62</v>
      </c>
      <c r="H1015" s="2078" t="b">
        <f t="shared" si="31"/>
        <v>1</v>
      </c>
    </row>
    <row r="1016" spans="1:8">
      <c r="A1016" s="1993">
        <v>40869</v>
      </c>
      <c r="B1016" s="1994" t="s">
        <v>9473</v>
      </c>
      <c r="C1016" s="1993" t="s">
        <v>5595</v>
      </c>
      <c r="D1016" s="2002">
        <f t="shared" si="30"/>
        <v>20.66</v>
      </c>
      <c r="F1016" s="2002">
        <v>20.66</v>
      </c>
      <c r="G1016" s="2002">
        <v>20.66</v>
      </c>
      <c r="H1016" s="2078" t="b">
        <f t="shared" si="31"/>
        <v>1</v>
      </c>
    </row>
    <row r="1017" spans="1:8">
      <c r="A1017" s="2003">
        <v>40870</v>
      </c>
      <c r="B1017" s="2004" t="s">
        <v>9474</v>
      </c>
      <c r="C1017" s="2003" t="s">
        <v>5595</v>
      </c>
      <c r="D1017" s="2005">
        <f t="shared" si="30"/>
        <v>28.01</v>
      </c>
      <c r="F1017" s="2005">
        <v>28.01</v>
      </c>
      <c r="G1017" s="2005">
        <v>28.01</v>
      </c>
      <c r="H1017" s="2078" t="b">
        <f t="shared" si="31"/>
        <v>1</v>
      </c>
    </row>
    <row r="1018" spans="1:8">
      <c r="A1018" s="1993">
        <v>1109</v>
      </c>
      <c r="B1018" s="1994" t="s">
        <v>9475</v>
      </c>
      <c r="C1018" s="1993" t="s">
        <v>5595</v>
      </c>
      <c r="D1018" s="2002">
        <f t="shared" si="30"/>
        <v>20.97</v>
      </c>
      <c r="F1018" s="2002">
        <v>20.97</v>
      </c>
      <c r="G1018" s="2002">
        <v>20.97</v>
      </c>
      <c r="H1018" s="2078" t="b">
        <f t="shared" si="31"/>
        <v>1</v>
      </c>
    </row>
    <row r="1019" spans="1:8">
      <c r="A1019" s="2003">
        <v>1119</v>
      </c>
      <c r="B1019" s="2004" t="s">
        <v>9476</v>
      </c>
      <c r="C1019" s="2003" t="s">
        <v>5595</v>
      </c>
      <c r="D1019" s="2005">
        <f t="shared" si="30"/>
        <v>15.73</v>
      </c>
      <c r="F1019" s="2005">
        <v>15.73</v>
      </c>
      <c r="G1019" s="2005">
        <v>15.73</v>
      </c>
      <c r="H1019" s="2078" t="b">
        <f t="shared" si="31"/>
        <v>1</v>
      </c>
    </row>
    <row r="1020" spans="1:8">
      <c r="A1020" s="1993">
        <v>13115</v>
      </c>
      <c r="B1020" s="1994" t="s">
        <v>9477</v>
      </c>
      <c r="C1020" s="1993" t="s">
        <v>5595</v>
      </c>
      <c r="D1020" s="2002">
        <f t="shared" si="30"/>
        <v>15.46</v>
      </c>
      <c r="F1020" s="2002">
        <v>15.46</v>
      </c>
      <c r="G1020" s="2002">
        <v>15.46</v>
      </c>
      <c r="H1020" s="2078" t="b">
        <f t="shared" si="31"/>
        <v>1</v>
      </c>
    </row>
    <row r="1021" spans="1:8">
      <c r="A1021" s="2003">
        <v>10541</v>
      </c>
      <c r="B1021" s="2004" t="s">
        <v>9478</v>
      </c>
      <c r="C1021" s="2003" t="s">
        <v>5595</v>
      </c>
      <c r="D1021" s="2005">
        <f t="shared" si="30"/>
        <v>17.95</v>
      </c>
      <c r="F1021" s="2005">
        <v>17.95</v>
      </c>
      <c r="G1021" s="2005">
        <v>17.95</v>
      </c>
      <c r="H1021" s="2078" t="b">
        <f t="shared" si="31"/>
        <v>1</v>
      </c>
    </row>
    <row r="1022" spans="1:8">
      <c r="A1022" s="1993">
        <v>10543</v>
      </c>
      <c r="B1022" s="1994" t="s">
        <v>9479</v>
      </c>
      <c r="C1022" s="1993" t="s">
        <v>5595</v>
      </c>
      <c r="D1022" s="2002">
        <f t="shared" si="30"/>
        <v>34.840000000000003</v>
      </c>
      <c r="F1022" s="2002">
        <v>34.840000000000003</v>
      </c>
      <c r="G1022" s="2002">
        <v>34.840000000000003</v>
      </c>
      <c r="H1022" s="2078" t="b">
        <f t="shared" si="31"/>
        <v>1</v>
      </c>
    </row>
    <row r="1023" spans="1:8">
      <c r="A1023" s="2003">
        <v>10544</v>
      </c>
      <c r="B1023" s="2004" t="s">
        <v>9480</v>
      </c>
      <c r="C1023" s="2003" t="s">
        <v>5595</v>
      </c>
      <c r="D1023" s="2005">
        <f t="shared" si="30"/>
        <v>41.9</v>
      </c>
      <c r="F1023" s="2005">
        <v>41.9</v>
      </c>
      <c r="G1023" s="2005">
        <v>41.9</v>
      </c>
      <c r="H1023" s="2078" t="b">
        <f t="shared" si="31"/>
        <v>1</v>
      </c>
    </row>
    <row r="1024" spans="1:8">
      <c r="A1024" s="1993">
        <v>10545</v>
      </c>
      <c r="B1024" s="1994" t="s">
        <v>9481</v>
      </c>
      <c r="C1024" s="1993" t="s">
        <v>5595</v>
      </c>
      <c r="D1024" s="2002">
        <f t="shared" si="30"/>
        <v>64.260000000000005</v>
      </c>
      <c r="F1024" s="2002">
        <v>64.260000000000005</v>
      </c>
      <c r="G1024" s="2002">
        <v>64.260000000000005</v>
      </c>
      <c r="H1024" s="2078" t="b">
        <f t="shared" si="31"/>
        <v>1</v>
      </c>
    </row>
    <row r="1025" spans="1:8">
      <c r="A1025" s="2003">
        <v>10542</v>
      </c>
      <c r="B1025" s="2004" t="s">
        <v>9482</v>
      </c>
      <c r="C1025" s="2003" t="s">
        <v>5595</v>
      </c>
      <c r="D1025" s="2005">
        <f t="shared" si="30"/>
        <v>24.74</v>
      </c>
      <c r="F1025" s="2005">
        <v>24.74</v>
      </c>
      <c r="G1025" s="2005">
        <v>24.74</v>
      </c>
      <c r="H1025" s="2078" t="b">
        <f t="shared" si="31"/>
        <v>1</v>
      </c>
    </row>
    <row r="1026" spans="1:8">
      <c r="A1026" s="1993">
        <v>38365</v>
      </c>
      <c r="B1026" s="1994" t="s">
        <v>9483</v>
      </c>
      <c r="C1026" s="1993" t="s">
        <v>5594</v>
      </c>
      <c r="D1026" s="2002">
        <f t="shared" si="30"/>
        <v>1.44</v>
      </c>
      <c r="F1026" s="2002">
        <v>1.44</v>
      </c>
      <c r="G1026" s="2002">
        <v>1.44</v>
      </c>
      <c r="H1026" s="2078" t="b">
        <f t="shared" si="31"/>
        <v>1</v>
      </c>
    </row>
    <row r="1027" spans="1:8" ht="30">
      <c r="A1027" s="2003">
        <v>37745</v>
      </c>
      <c r="B1027" s="2004" t="s">
        <v>9484</v>
      </c>
      <c r="C1027" s="2003" t="s">
        <v>5592</v>
      </c>
      <c r="D1027" s="2005">
        <f t="shared" ref="D1027:D1090" si="32">IF($J$2=$F$1,F1027,G1027)</f>
        <v>215000</v>
      </c>
      <c r="F1027" s="2005">
        <v>215000</v>
      </c>
      <c r="G1027" s="2005">
        <v>215000</v>
      </c>
      <c r="H1027" s="2078" t="b">
        <f t="shared" ref="H1027:H1090" si="33">F1027=G1027</f>
        <v>1</v>
      </c>
    </row>
    <row r="1028" spans="1:8" ht="30">
      <c r="A1028" s="1993">
        <v>37754</v>
      </c>
      <c r="B1028" s="1994" t="s">
        <v>9485</v>
      </c>
      <c r="C1028" s="1993" t="s">
        <v>5592</v>
      </c>
      <c r="D1028" s="2002">
        <f t="shared" si="32"/>
        <v>224525.31</v>
      </c>
      <c r="F1028" s="2002">
        <v>224525.31</v>
      </c>
      <c r="G1028" s="2002">
        <v>224525.31</v>
      </c>
      <c r="H1028" s="2078" t="b">
        <f t="shared" si="33"/>
        <v>1</v>
      </c>
    </row>
    <row r="1029" spans="1:8" ht="30">
      <c r="A1029" s="2003">
        <v>37748</v>
      </c>
      <c r="B1029" s="2004" t="s">
        <v>9486</v>
      </c>
      <c r="C1029" s="2003" t="s">
        <v>5592</v>
      </c>
      <c r="D1029" s="2005">
        <f t="shared" si="32"/>
        <v>228573.57</v>
      </c>
      <c r="F1029" s="2005">
        <v>228573.57</v>
      </c>
      <c r="G1029" s="2005">
        <v>228573.57</v>
      </c>
      <c r="H1029" s="2078" t="b">
        <f t="shared" si="33"/>
        <v>1</v>
      </c>
    </row>
    <row r="1030" spans="1:8" ht="30">
      <c r="A1030" s="1993">
        <v>37761</v>
      </c>
      <c r="B1030" s="1994" t="s">
        <v>9487</v>
      </c>
      <c r="C1030" s="1993" t="s">
        <v>5592</v>
      </c>
      <c r="D1030" s="2002">
        <f t="shared" si="32"/>
        <v>189145.56</v>
      </c>
      <c r="F1030" s="2002">
        <v>189145.56</v>
      </c>
      <c r="G1030" s="2002">
        <v>189145.56</v>
      </c>
      <c r="H1030" s="2078" t="b">
        <f t="shared" si="33"/>
        <v>1</v>
      </c>
    </row>
    <row r="1031" spans="1:8" ht="30">
      <c r="A1031" s="2003">
        <v>37757</v>
      </c>
      <c r="B1031" s="2004" t="s">
        <v>9488</v>
      </c>
      <c r="C1031" s="2003" t="s">
        <v>5592</v>
      </c>
      <c r="D1031" s="2005">
        <f t="shared" si="32"/>
        <v>263306.95</v>
      </c>
      <c r="F1031" s="2005">
        <v>263306.95</v>
      </c>
      <c r="G1031" s="2005">
        <v>263306.95</v>
      </c>
      <c r="H1031" s="2078" t="b">
        <f t="shared" si="33"/>
        <v>1</v>
      </c>
    </row>
    <row r="1032" spans="1:8" ht="30">
      <c r="A1032" s="1993">
        <v>37759</v>
      </c>
      <c r="B1032" s="1994" t="s">
        <v>9489</v>
      </c>
      <c r="C1032" s="1993" t="s">
        <v>5592</v>
      </c>
      <c r="D1032" s="2002">
        <f t="shared" si="32"/>
        <v>264327.53000000003</v>
      </c>
      <c r="F1032" s="2002">
        <v>264327.53000000003</v>
      </c>
      <c r="G1032" s="2002">
        <v>264327.53000000003</v>
      </c>
      <c r="H1032" s="2078" t="b">
        <f t="shared" si="33"/>
        <v>1</v>
      </c>
    </row>
    <row r="1033" spans="1:8" ht="30">
      <c r="A1033" s="2003">
        <v>37766</v>
      </c>
      <c r="B1033" s="2004" t="s">
        <v>9490</v>
      </c>
      <c r="C1033" s="2003" t="s">
        <v>5592</v>
      </c>
      <c r="D1033" s="2005">
        <f t="shared" si="32"/>
        <v>264327.51</v>
      </c>
      <c r="F1033" s="2005">
        <v>264327.51</v>
      </c>
      <c r="G1033" s="2005">
        <v>264327.51</v>
      </c>
      <c r="H1033" s="2078" t="b">
        <f t="shared" si="33"/>
        <v>1</v>
      </c>
    </row>
    <row r="1034" spans="1:8" ht="30">
      <c r="A1034" s="1993">
        <v>37752</v>
      </c>
      <c r="B1034" s="1994" t="s">
        <v>9491</v>
      </c>
      <c r="C1034" s="1993" t="s">
        <v>5592</v>
      </c>
      <c r="D1034" s="2002">
        <f t="shared" si="32"/>
        <v>239697.78</v>
      </c>
      <c r="F1034" s="2002">
        <v>239697.78</v>
      </c>
      <c r="G1034" s="2002">
        <v>239697.78</v>
      </c>
      <c r="H1034" s="2078" t="b">
        <f t="shared" si="33"/>
        <v>1</v>
      </c>
    </row>
    <row r="1035" spans="1:8" ht="30">
      <c r="A1035" s="2003">
        <v>37760</v>
      </c>
      <c r="B1035" s="2004" t="s">
        <v>9492</v>
      </c>
      <c r="C1035" s="2003" t="s">
        <v>5592</v>
      </c>
      <c r="D1035" s="2005">
        <f t="shared" si="32"/>
        <v>252420.87</v>
      </c>
      <c r="F1035" s="2005">
        <v>252420.87</v>
      </c>
      <c r="G1035" s="2005">
        <v>252420.87</v>
      </c>
      <c r="H1035" s="2078" t="b">
        <f t="shared" si="33"/>
        <v>1</v>
      </c>
    </row>
    <row r="1036" spans="1:8" ht="30">
      <c r="A1036" s="1993">
        <v>37765</v>
      </c>
      <c r="B1036" s="1994" t="s">
        <v>9493</v>
      </c>
      <c r="C1036" s="1993" t="s">
        <v>5592</v>
      </c>
      <c r="D1036" s="2002">
        <f t="shared" si="32"/>
        <v>176218.36</v>
      </c>
      <c r="F1036" s="2002">
        <v>176218.36</v>
      </c>
      <c r="G1036" s="2002">
        <v>176218.36</v>
      </c>
      <c r="H1036" s="2078" t="b">
        <f t="shared" si="33"/>
        <v>1</v>
      </c>
    </row>
    <row r="1037" spans="1:8" ht="30">
      <c r="A1037" s="2003">
        <v>37746</v>
      </c>
      <c r="B1037" s="2004" t="s">
        <v>9494</v>
      </c>
      <c r="C1037" s="2003" t="s">
        <v>5592</v>
      </c>
      <c r="D1037" s="2005">
        <f t="shared" si="32"/>
        <v>193193.81</v>
      </c>
      <c r="F1037" s="2005">
        <v>193193.81</v>
      </c>
      <c r="G1037" s="2005">
        <v>193193.81</v>
      </c>
      <c r="H1037" s="2078" t="b">
        <f t="shared" si="33"/>
        <v>1</v>
      </c>
    </row>
    <row r="1038" spans="1:8" ht="30">
      <c r="A1038" s="1993">
        <v>37750</v>
      </c>
      <c r="B1038" s="1994" t="s">
        <v>9495</v>
      </c>
      <c r="C1038" s="1993" t="s">
        <v>5592</v>
      </c>
      <c r="D1038" s="2002">
        <f t="shared" si="32"/>
        <v>192513.45</v>
      </c>
      <c r="F1038" s="2002">
        <v>192513.45</v>
      </c>
      <c r="G1038" s="2002">
        <v>192513.45</v>
      </c>
      <c r="H1038" s="2078" t="b">
        <f t="shared" si="33"/>
        <v>1</v>
      </c>
    </row>
    <row r="1039" spans="1:8" ht="30">
      <c r="A1039" s="2003">
        <v>37753</v>
      </c>
      <c r="B1039" s="2004" t="s">
        <v>9496</v>
      </c>
      <c r="C1039" s="2003" t="s">
        <v>5592</v>
      </c>
      <c r="D1039" s="2005">
        <f t="shared" si="32"/>
        <v>191833.06</v>
      </c>
      <c r="F1039" s="2005">
        <v>191833.06</v>
      </c>
      <c r="G1039" s="2005">
        <v>191833.06</v>
      </c>
      <c r="H1039" s="2078" t="b">
        <f t="shared" si="33"/>
        <v>1</v>
      </c>
    </row>
    <row r="1040" spans="1:8" ht="30">
      <c r="A1040" s="1993">
        <v>37756</v>
      </c>
      <c r="B1040" s="1994" t="s">
        <v>9497</v>
      </c>
      <c r="C1040" s="1993" t="s">
        <v>5592</v>
      </c>
      <c r="D1040" s="2002">
        <f t="shared" si="32"/>
        <v>189145.56</v>
      </c>
      <c r="F1040" s="2002">
        <v>189145.56</v>
      </c>
      <c r="G1040" s="2002">
        <v>189145.56</v>
      </c>
      <c r="H1040" s="2078" t="b">
        <f t="shared" si="33"/>
        <v>1</v>
      </c>
    </row>
    <row r="1041" spans="1:8" ht="30">
      <c r="A1041" s="2003">
        <v>37755</v>
      </c>
      <c r="B1041" s="2004" t="s">
        <v>9498</v>
      </c>
      <c r="C1041" s="2003" t="s">
        <v>5592</v>
      </c>
      <c r="D1041" s="2005">
        <f t="shared" si="32"/>
        <v>274873.40999999997</v>
      </c>
      <c r="F1041" s="2005">
        <v>274873.40999999997</v>
      </c>
      <c r="G1041" s="2005">
        <v>274873.40999999997</v>
      </c>
      <c r="H1041" s="2078" t="b">
        <f t="shared" si="33"/>
        <v>1</v>
      </c>
    </row>
    <row r="1042" spans="1:8" ht="30">
      <c r="A1042" s="1993">
        <v>37758</v>
      </c>
      <c r="B1042" s="1994" t="s">
        <v>9499</v>
      </c>
      <c r="C1042" s="1993" t="s">
        <v>5592</v>
      </c>
      <c r="D1042" s="2002">
        <f t="shared" si="32"/>
        <v>310253.17</v>
      </c>
      <c r="F1042" s="2002">
        <v>310253.17</v>
      </c>
      <c r="G1042" s="2002">
        <v>310253.17</v>
      </c>
      <c r="H1042" s="2078" t="b">
        <f t="shared" si="33"/>
        <v>1</v>
      </c>
    </row>
    <row r="1043" spans="1:8" ht="30">
      <c r="A1043" s="2003">
        <v>37747</v>
      </c>
      <c r="B1043" s="2004" t="s">
        <v>9500</v>
      </c>
      <c r="C1043" s="2003" t="s">
        <v>5592</v>
      </c>
      <c r="D1043" s="2005">
        <f t="shared" si="32"/>
        <v>279159.8</v>
      </c>
      <c r="F1043" s="2005">
        <v>279159.8</v>
      </c>
      <c r="G1043" s="2005">
        <v>279159.8</v>
      </c>
      <c r="H1043" s="2078" t="b">
        <f t="shared" si="33"/>
        <v>1</v>
      </c>
    </row>
    <row r="1044" spans="1:8" ht="30">
      <c r="A1044" s="1993">
        <v>37767</v>
      </c>
      <c r="B1044" s="1994" t="s">
        <v>9501</v>
      </c>
      <c r="C1044" s="1993" t="s">
        <v>5592</v>
      </c>
      <c r="D1044" s="2002">
        <f t="shared" si="32"/>
        <v>294604.43</v>
      </c>
      <c r="F1044" s="2002">
        <v>294604.43</v>
      </c>
      <c r="G1044" s="2002">
        <v>294604.43</v>
      </c>
      <c r="H1044" s="2078" t="b">
        <f t="shared" si="33"/>
        <v>1</v>
      </c>
    </row>
    <row r="1045" spans="1:8" ht="30">
      <c r="A1045" s="2003">
        <v>37751</v>
      </c>
      <c r="B1045" s="2004" t="s">
        <v>9502</v>
      </c>
      <c r="C1045" s="2003" t="s">
        <v>5592</v>
      </c>
      <c r="D1045" s="2005">
        <f t="shared" si="32"/>
        <v>294604.43</v>
      </c>
      <c r="F1045" s="2005">
        <v>294604.43</v>
      </c>
      <c r="G1045" s="2005">
        <v>294604.43</v>
      </c>
      <c r="H1045" s="2078" t="b">
        <f t="shared" si="33"/>
        <v>1</v>
      </c>
    </row>
    <row r="1046" spans="1:8" ht="30">
      <c r="A1046" s="1993">
        <v>37749</v>
      </c>
      <c r="B1046" s="1994" t="s">
        <v>9503</v>
      </c>
      <c r="C1046" s="1993" t="s">
        <v>5592</v>
      </c>
      <c r="D1046" s="2002">
        <f t="shared" si="32"/>
        <v>291202.53000000003</v>
      </c>
      <c r="F1046" s="2002">
        <v>291202.53000000003</v>
      </c>
      <c r="G1046" s="2002">
        <v>291202.53000000003</v>
      </c>
      <c r="H1046" s="2078" t="b">
        <f t="shared" si="33"/>
        <v>1</v>
      </c>
    </row>
    <row r="1047" spans="1:8">
      <c r="A1047" s="2003">
        <v>13617</v>
      </c>
      <c r="B1047" s="2004" t="s">
        <v>9504</v>
      </c>
      <c r="C1047" s="2003" t="s">
        <v>5592</v>
      </c>
      <c r="D1047" s="2005">
        <f t="shared" si="32"/>
        <v>48343.06</v>
      </c>
      <c r="F1047" s="2005">
        <v>48343.06</v>
      </c>
      <c r="G1047" s="2005">
        <v>48343.06</v>
      </c>
      <c r="H1047" s="2078" t="b">
        <f t="shared" si="33"/>
        <v>1</v>
      </c>
    </row>
    <row r="1048" spans="1:8">
      <c r="A1048" s="1993">
        <v>1159</v>
      </c>
      <c r="B1048" s="1994" t="s">
        <v>9505</v>
      </c>
      <c r="C1048" s="1993" t="s">
        <v>5592</v>
      </c>
      <c r="D1048" s="2002">
        <f t="shared" si="32"/>
        <v>158519.31</v>
      </c>
      <c r="F1048" s="2002">
        <v>158519.31</v>
      </c>
      <c r="G1048" s="2002">
        <v>158519.31</v>
      </c>
      <c r="H1048" s="2078" t="b">
        <f t="shared" si="33"/>
        <v>1</v>
      </c>
    </row>
    <row r="1049" spans="1:8">
      <c r="A1049" s="2003">
        <v>12114</v>
      </c>
      <c r="B1049" s="2004" t="s">
        <v>9506</v>
      </c>
      <c r="C1049" s="2003" t="s">
        <v>5592</v>
      </c>
      <c r="D1049" s="2005">
        <f t="shared" si="32"/>
        <v>80.95</v>
      </c>
      <c r="F1049" s="2005">
        <v>80.95</v>
      </c>
      <c r="G1049" s="2005">
        <v>80.95</v>
      </c>
      <c r="H1049" s="2078" t="b">
        <f t="shared" si="33"/>
        <v>1</v>
      </c>
    </row>
    <row r="1050" spans="1:8">
      <c r="A1050" s="1993">
        <v>38106</v>
      </c>
      <c r="B1050" s="1994" t="s">
        <v>9507</v>
      </c>
      <c r="C1050" s="1993" t="s">
        <v>5592</v>
      </c>
      <c r="D1050" s="2002">
        <f t="shared" si="32"/>
        <v>11</v>
      </c>
      <c r="F1050" s="2002">
        <v>11</v>
      </c>
      <c r="G1050" s="2002">
        <v>11</v>
      </c>
      <c r="H1050" s="2078" t="b">
        <f t="shared" si="33"/>
        <v>1</v>
      </c>
    </row>
    <row r="1051" spans="1:8">
      <c r="A1051" s="2003">
        <v>38085</v>
      </c>
      <c r="B1051" s="2004" t="s">
        <v>9508</v>
      </c>
      <c r="C1051" s="2003" t="s">
        <v>5592</v>
      </c>
      <c r="D1051" s="2005">
        <f t="shared" si="32"/>
        <v>12.99</v>
      </c>
      <c r="F1051" s="2005">
        <v>12.99</v>
      </c>
      <c r="G1051" s="2005">
        <v>12.99</v>
      </c>
      <c r="H1051" s="2078" t="b">
        <f t="shared" si="33"/>
        <v>1</v>
      </c>
    </row>
    <row r="1052" spans="1:8">
      <c r="A1052" s="1993">
        <v>38599</v>
      </c>
      <c r="B1052" s="1994" t="s">
        <v>9509</v>
      </c>
      <c r="C1052" s="1993" t="s">
        <v>5592</v>
      </c>
      <c r="D1052" s="2002">
        <f t="shared" si="32"/>
        <v>3.57</v>
      </c>
      <c r="F1052" s="2002">
        <v>3.57</v>
      </c>
      <c r="G1052" s="2002">
        <v>3.57</v>
      </c>
      <c r="H1052" s="2078" t="b">
        <f t="shared" si="33"/>
        <v>1</v>
      </c>
    </row>
    <row r="1053" spans="1:8">
      <c r="A1053" s="2003">
        <v>38596</v>
      </c>
      <c r="B1053" s="2004" t="s">
        <v>9510</v>
      </c>
      <c r="C1053" s="2003" t="s">
        <v>5592</v>
      </c>
      <c r="D1053" s="2005">
        <f t="shared" si="32"/>
        <v>2.4300000000000002</v>
      </c>
      <c r="F1053" s="2005">
        <v>2.4300000000000002</v>
      </c>
      <c r="G1053" s="2005">
        <v>2.4300000000000002</v>
      </c>
      <c r="H1053" s="2078" t="b">
        <f t="shared" si="33"/>
        <v>1</v>
      </c>
    </row>
    <row r="1054" spans="1:8">
      <c r="A1054" s="1993">
        <v>38600</v>
      </c>
      <c r="B1054" s="1994" t="s">
        <v>9511</v>
      </c>
      <c r="C1054" s="1993" t="s">
        <v>5592</v>
      </c>
      <c r="D1054" s="2002">
        <f t="shared" si="32"/>
        <v>4.2</v>
      </c>
      <c r="F1054" s="2002">
        <v>4.2</v>
      </c>
      <c r="G1054" s="2002">
        <v>4.2</v>
      </c>
      <c r="H1054" s="2078" t="b">
        <f t="shared" si="33"/>
        <v>1</v>
      </c>
    </row>
    <row r="1055" spans="1:8">
      <c r="A1055" s="2003">
        <v>38597</v>
      </c>
      <c r="B1055" s="2004" t="s">
        <v>9512</v>
      </c>
      <c r="C1055" s="2003" t="s">
        <v>5592</v>
      </c>
      <c r="D1055" s="2005">
        <f t="shared" si="32"/>
        <v>2.98</v>
      </c>
      <c r="F1055" s="2005">
        <v>2.98</v>
      </c>
      <c r="G1055" s="2005">
        <v>2.98</v>
      </c>
      <c r="H1055" s="2078" t="b">
        <f t="shared" si="33"/>
        <v>1</v>
      </c>
    </row>
    <row r="1056" spans="1:8">
      <c r="A1056" s="1993">
        <v>659</v>
      </c>
      <c r="B1056" s="1994" t="s">
        <v>9513</v>
      </c>
      <c r="C1056" s="1993" t="s">
        <v>5592</v>
      </c>
      <c r="D1056" s="2002">
        <f t="shared" si="32"/>
        <v>1.45</v>
      </c>
      <c r="F1056" s="2002">
        <v>1.45</v>
      </c>
      <c r="G1056" s="2002">
        <v>1.45</v>
      </c>
      <c r="H1056" s="2078" t="b">
        <f t="shared" si="33"/>
        <v>1</v>
      </c>
    </row>
    <row r="1057" spans="1:8">
      <c r="A1057" s="2003">
        <v>660</v>
      </c>
      <c r="B1057" s="2004" t="s">
        <v>9514</v>
      </c>
      <c r="C1057" s="2003" t="s">
        <v>5592</v>
      </c>
      <c r="D1057" s="2005">
        <f t="shared" si="32"/>
        <v>2.12</v>
      </c>
      <c r="F1057" s="2005">
        <v>2.12</v>
      </c>
      <c r="G1057" s="2005">
        <v>2.12</v>
      </c>
      <c r="H1057" s="2078" t="b">
        <f t="shared" si="33"/>
        <v>1</v>
      </c>
    </row>
    <row r="1058" spans="1:8">
      <c r="A1058" s="1993">
        <v>658</v>
      </c>
      <c r="B1058" s="1994" t="s">
        <v>9515</v>
      </c>
      <c r="C1058" s="1993" t="s">
        <v>5592</v>
      </c>
      <c r="D1058" s="2002">
        <f t="shared" si="32"/>
        <v>1.1599999999999999</v>
      </c>
      <c r="F1058" s="2002">
        <v>1.1599999999999999</v>
      </c>
      <c r="G1058" s="2002">
        <v>1.1599999999999999</v>
      </c>
      <c r="H1058" s="2078" t="b">
        <f t="shared" si="33"/>
        <v>1</v>
      </c>
    </row>
    <row r="1059" spans="1:8">
      <c r="A1059" s="2003">
        <v>38548</v>
      </c>
      <c r="B1059" s="2004" t="s">
        <v>9516</v>
      </c>
      <c r="C1059" s="2003" t="s">
        <v>5592</v>
      </c>
      <c r="D1059" s="2005">
        <f t="shared" si="32"/>
        <v>1.1499999999999999</v>
      </c>
      <c r="F1059" s="2005">
        <v>1.1499999999999999</v>
      </c>
      <c r="G1059" s="2005">
        <v>1.1499999999999999</v>
      </c>
      <c r="H1059" s="2078" t="b">
        <f t="shared" si="33"/>
        <v>1</v>
      </c>
    </row>
    <row r="1060" spans="1:8">
      <c r="A1060" s="1993">
        <v>34647</v>
      </c>
      <c r="B1060" s="1994" t="s">
        <v>9517</v>
      </c>
      <c r="C1060" s="1993" t="s">
        <v>5592</v>
      </c>
      <c r="D1060" s="2002">
        <f t="shared" si="32"/>
        <v>2</v>
      </c>
      <c r="F1060" s="2002">
        <v>2</v>
      </c>
      <c r="G1060" s="2002">
        <v>2</v>
      </c>
      <c r="H1060" s="2078" t="b">
        <f t="shared" si="33"/>
        <v>1</v>
      </c>
    </row>
    <row r="1061" spans="1:8">
      <c r="A1061" s="2003">
        <v>34649</v>
      </c>
      <c r="B1061" s="2004" t="s">
        <v>9518</v>
      </c>
      <c r="C1061" s="2003" t="s">
        <v>5592</v>
      </c>
      <c r="D1061" s="2005">
        <f t="shared" si="32"/>
        <v>2.0499999999999998</v>
      </c>
      <c r="F1061" s="2005">
        <v>2.0499999999999998</v>
      </c>
      <c r="G1061" s="2005">
        <v>2.0499999999999998</v>
      </c>
      <c r="H1061" s="2078" t="b">
        <f t="shared" si="33"/>
        <v>1</v>
      </c>
    </row>
    <row r="1062" spans="1:8">
      <c r="A1062" s="1993">
        <v>34652</v>
      </c>
      <c r="B1062" s="1994" t="s">
        <v>9519</v>
      </c>
      <c r="C1062" s="1993" t="s">
        <v>5592</v>
      </c>
      <c r="D1062" s="2002">
        <f t="shared" si="32"/>
        <v>2.8</v>
      </c>
      <c r="F1062" s="2002">
        <v>2.8</v>
      </c>
      <c r="G1062" s="2002">
        <v>2.8</v>
      </c>
      <c r="H1062" s="2078" t="b">
        <f t="shared" si="33"/>
        <v>1</v>
      </c>
    </row>
    <row r="1063" spans="1:8">
      <c r="A1063" s="2003">
        <v>34655</v>
      </c>
      <c r="B1063" s="2004" t="s">
        <v>9520</v>
      </c>
      <c r="C1063" s="2003" t="s">
        <v>5592</v>
      </c>
      <c r="D1063" s="2005">
        <f t="shared" si="32"/>
        <v>2.71</v>
      </c>
      <c r="F1063" s="2005">
        <v>2.71</v>
      </c>
      <c r="G1063" s="2005">
        <v>2.71</v>
      </c>
      <c r="H1063" s="2078" t="b">
        <f t="shared" si="33"/>
        <v>1</v>
      </c>
    </row>
    <row r="1064" spans="1:8">
      <c r="A1064" s="1993">
        <v>40607</v>
      </c>
      <c r="B1064" s="1994" t="s">
        <v>9521</v>
      </c>
      <c r="C1064" s="1993" t="s">
        <v>5592</v>
      </c>
      <c r="D1064" s="2002">
        <f t="shared" si="32"/>
        <v>3.92</v>
      </c>
      <c r="F1064" s="2002">
        <v>3.92</v>
      </c>
      <c r="G1064" s="2002">
        <v>3.92</v>
      </c>
      <c r="H1064" s="2078" t="b">
        <f t="shared" si="33"/>
        <v>1</v>
      </c>
    </row>
    <row r="1065" spans="1:8">
      <c r="A1065" s="2003">
        <v>585</v>
      </c>
      <c r="B1065" s="2004" t="s">
        <v>9522</v>
      </c>
      <c r="C1065" s="2003" t="s">
        <v>5596</v>
      </c>
      <c r="D1065" s="2005">
        <f t="shared" si="32"/>
        <v>16.829999999999998</v>
      </c>
      <c r="F1065" s="2005">
        <v>16.829999999999998</v>
      </c>
      <c r="G1065" s="2005">
        <v>16.829999999999998</v>
      </c>
      <c r="H1065" s="2078" t="b">
        <f t="shared" si="33"/>
        <v>1</v>
      </c>
    </row>
    <row r="1066" spans="1:8">
      <c r="A1066" s="1993">
        <v>4777</v>
      </c>
      <c r="B1066" s="1994" t="s">
        <v>9523</v>
      </c>
      <c r="C1066" s="1993" t="s">
        <v>5596</v>
      </c>
      <c r="D1066" s="2002">
        <f t="shared" si="32"/>
        <v>3.76</v>
      </c>
      <c r="F1066" s="2002">
        <v>3.76</v>
      </c>
      <c r="G1066" s="2002">
        <v>3.76</v>
      </c>
      <c r="H1066" s="2078" t="b">
        <f t="shared" si="33"/>
        <v>1</v>
      </c>
    </row>
    <row r="1067" spans="1:8">
      <c r="A1067" s="2003">
        <v>587</v>
      </c>
      <c r="B1067" s="2004" t="s">
        <v>9524</v>
      </c>
      <c r="C1067" s="2003" t="s">
        <v>5596</v>
      </c>
      <c r="D1067" s="2005">
        <f t="shared" si="32"/>
        <v>18.04</v>
      </c>
      <c r="F1067" s="2005">
        <v>18.04</v>
      </c>
      <c r="G1067" s="2005">
        <v>18.04</v>
      </c>
      <c r="H1067" s="2078" t="b">
        <f t="shared" si="33"/>
        <v>1</v>
      </c>
    </row>
    <row r="1068" spans="1:8">
      <c r="A1068" s="1993">
        <v>590</v>
      </c>
      <c r="B1068" s="1994" t="s">
        <v>9525</v>
      </c>
      <c r="C1068" s="1993" t="s">
        <v>5596</v>
      </c>
      <c r="D1068" s="2002">
        <f t="shared" si="32"/>
        <v>17.43</v>
      </c>
      <c r="F1068" s="2002">
        <v>17.43</v>
      </c>
      <c r="G1068" s="2002">
        <v>17.43</v>
      </c>
      <c r="H1068" s="2078" t="b">
        <f t="shared" si="33"/>
        <v>1</v>
      </c>
    </row>
    <row r="1069" spans="1:8">
      <c r="A1069" s="2003">
        <v>592</v>
      </c>
      <c r="B1069" s="2004" t="s">
        <v>9526</v>
      </c>
      <c r="C1069" s="2003" t="s">
        <v>5596</v>
      </c>
      <c r="D1069" s="2005">
        <f t="shared" si="32"/>
        <v>18.04</v>
      </c>
      <c r="F1069" s="2005">
        <v>18.04</v>
      </c>
      <c r="G1069" s="2005">
        <v>18.04</v>
      </c>
      <c r="H1069" s="2078" t="b">
        <f t="shared" si="33"/>
        <v>1</v>
      </c>
    </row>
    <row r="1070" spans="1:8">
      <c r="A1070" s="1993">
        <v>586</v>
      </c>
      <c r="B1070" s="1994" t="s">
        <v>9527</v>
      </c>
      <c r="C1070" s="1993" t="s">
        <v>5595</v>
      </c>
      <c r="D1070" s="2002">
        <f t="shared" si="32"/>
        <v>10.6</v>
      </c>
      <c r="F1070" s="2002">
        <v>10.6</v>
      </c>
      <c r="G1070" s="2002">
        <v>10.6</v>
      </c>
      <c r="H1070" s="2078" t="b">
        <f t="shared" si="33"/>
        <v>1</v>
      </c>
    </row>
    <row r="1071" spans="1:8">
      <c r="A1071" s="2003">
        <v>591</v>
      </c>
      <c r="B1071" s="2004" t="s">
        <v>9528</v>
      </c>
      <c r="C1071" s="2003" t="s">
        <v>5596</v>
      </c>
      <c r="D1071" s="2005">
        <f t="shared" si="32"/>
        <v>16.829999999999998</v>
      </c>
      <c r="F1071" s="2005">
        <v>16.829999999999998</v>
      </c>
      <c r="G1071" s="2005">
        <v>16.829999999999998</v>
      </c>
      <c r="H1071" s="2078" t="b">
        <f t="shared" si="33"/>
        <v>1</v>
      </c>
    </row>
    <row r="1072" spans="1:8">
      <c r="A1072" s="1993">
        <v>588</v>
      </c>
      <c r="B1072" s="1994" t="s">
        <v>9529</v>
      </c>
      <c r="C1072" s="1993" t="s">
        <v>5595</v>
      </c>
      <c r="D1072" s="2002">
        <f t="shared" si="32"/>
        <v>16.77</v>
      </c>
      <c r="F1072" s="2002">
        <v>16.77</v>
      </c>
      <c r="G1072" s="2002">
        <v>16.77</v>
      </c>
      <c r="H1072" s="2078" t="b">
        <f t="shared" si="33"/>
        <v>1</v>
      </c>
    </row>
    <row r="1073" spans="1:8">
      <c r="A1073" s="2003">
        <v>589</v>
      </c>
      <c r="B1073" s="2004" t="s">
        <v>9530</v>
      </c>
      <c r="C1073" s="2003" t="s">
        <v>5595</v>
      </c>
      <c r="D1073" s="2005">
        <f t="shared" si="32"/>
        <v>28.35</v>
      </c>
      <c r="F1073" s="2005">
        <v>28.35</v>
      </c>
      <c r="G1073" s="2005">
        <v>28.35</v>
      </c>
      <c r="H1073" s="2078" t="b">
        <f t="shared" si="33"/>
        <v>1</v>
      </c>
    </row>
    <row r="1074" spans="1:8">
      <c r="A1074" s="1993">
        <v>584</v>
      </c>
      <c r="B1074" s="1994" t="s">
        <v>9531</v>
      </c>
      <c r="C1074" s="1993" t="s">
        <v>5595</v>
      </c>
      <c r="D1074" s="2002">
        <f t="shared" si="32"/>
        <v>17.91</v>
      </c>
      <c r="F1074" s="2002">
        <v>17.91</v>
      </c>
      <c r="G1074" s="2002">
        <v>17.91</v>
      </c>
      <c r="H1074" s="2078" t="b">
        <f t="shared" si="33"/>
        <v>1</v>
      </c>
    </row>
    <row r="1075" spans="1:8">
      <c r="A1075" s="2003">
        <v>4912</v>
      </c>
      <c r="B1075" s="2004" t="s">
        <v>9532</v>
      </c>
      <c r="C1075" s="2003" t="s">
        <v>5596</v>
      </c>
      <c r="D1075" s="2005">
        <f t="shared" si="32"/>
        <v>4.37</v>
      </c>
      <c r="F1075" s="2005">
        <v>4.37</v>
      </c>
      <c r="G1075" s="2005">
        <v>4.37</v>
      </c>
      <c r="H1075" s="2078" t="b">
        <f t="shared" si="33"/>
        <v>1</v>
      </c>
    </row>
    <row r="1076" spans="1:8">
      <c r="A1076" s="1993">
        <v>574</v>
      </c>
      <c r="B1076" s="1994" t="s">
        <v>9533</v>
      </c>
      <c r="C1076" s="1993" t="s">
        <v>5595</v>
      </c>
      <c r="D1076" s="2002">
        <f t="shared" si="32"/>
        <v>21.62</v>
      </c>
      <c r="F1076" s="2002">
        <v>21.62</v>
      </c>
      <c r="G1076" s="2002">
        <v>21.62</v>
      </c>
      <c r="H1076" s="2078" t="b">
        <f t="shared" si="33"/>
        <v>1</v>
      </c>
    </row>
    <row r="1077" spans="1:8">
      <c r="A1077" s="2003">
        <v>567</v>
      </c>
      <c r="B1077" s="2004" t="s">
        <v>9534</v>
      </c>
      <c r="C1077" s="2003" t="s">
        <v>5595</v>
      </c>
      <c r="D1077" s="2005">
        <f t="shared" si="32"/>
        <v>8.01</v>
      </c>
      <c r="F1077" s="2005">
        <v>8.01</v>
      </c>
      <c r="G1077" s="2005">
        <v>8.01</v>
      </c>
      <c r="H1077" s="2078" t="b">
        <f t="shared" si="33"/>
        <v>1</v>
      </c>
    </row>
    <row r="1078" spans="1:8">
      <c r="A1078" s="1993">
        <v>568</v>
      </c>
      <c r="B1078" s="1994" t="s">
        <v>9535</v>
      </c>
      <c r="C1078" s="1993" t="s">
        <v>5595</v>
      </c>
      <c r="D1078" s="2002">
        <f t="shared" si="32"/>
        <v>48.51</v>
      </c>
      <c r="F1078" s="2002">
        <v>48.51</v>
      </c>
      <c r="G1078" s="2002">
        <v>48.51</v>
      </c>
      <c r="H1078" s="2078" t="b">
        <f t="shared" si="33"/>
        <v>1</v>
      </c>
    </row>
    <row r="1079" spans="1:8">
      <c r="A1079" s="2003">
        <v>569</v>
      </c>
      <c r="B1079" s="2004" t="s">
        <v>9536</v>
      </c>
      <c r="C1079" s="2003" t="s">
        <v>5596</v>
      </c>
      <c r="D1079" s="2005">
        <f t="shared" si="32"/>
        <v>6.75</v>
      </c>
      <c r="F1079" s="2005">
        <v>6.75</v>
      </c>
      <c r="G1079" s="2005">
        <v>6.75</v>
      </c>
      <c r="H1079" s="2078" t="b">
        <f t="shared" si="33"/>
        <v>1</v>
      </c>
    </row>
    <row r="1080" spans="1:8">
      <c r="A1080" s="1993">
        <v>1165</v>
      </c>
      <c r="B1080" s="1994" t="s">
        <v>9537</v>
      </c>
      <c r="C1080" s="1993" t="s">
        <v>5592</v>
      </c>
      <c r="D1080" s="2002">
        <f t="shared" si="32"/>
        <v>9.6999999999999993</v>
      </c>
      <c r="F1080" s="2002">
        <v>9.6999999999999993</v>
      </c>
      <c r="G1080" s="2002">
        <v>9.6999999999999993</v>
      </c>
      <c r="H1080" s="2078" t="b">
        <f t="shared" si="33"/>
        <v>1</v>
      </c>
    </row>
    <row r="1081" spans="1:8">
      <c r="A1081" s="2003">
        <v>1164</v>
      </c>
      <c r="B1081" s="2004" t="s">
        <v>9538</v>
      </c>
      <c r="C1081" s="2003" t="s">
        <v>5592</v>
      </c>
      <c r="D1081" s="2005">
        <f t="shared" si="32"/>
        <v>7.85</v>
      </c>
      <c r="F1081" s="2005">
        <v>7.85</v>
      </c>
      <c r="G1081" s="2005">
        <v>7.85</v>
      </c>
      <c r="H1081" s="2078" t="b">
        <f t="shared" si="33"/>
        <v>1</v>
      </c>
    </row>
    <row r="1082" spans="1:8">
      <c r="A1082" s="1993">
        <v>1162</v>
      </c>
      <c r="B1082" s="1994" t="s">
        <v>9539</v>
      </c>
      <c r="C1082" s="1993" t="s">
        <v>5592</v>
      </c>
      <c r="D1082" s="2002">
        <f t="shared" si="32"/>
        <v>2.73</v>
      </c>
      <c r="F1082" s="2002">
        <v>2.73</v>
      </c>
      <c r="G1082" s="2002">
        <v>2.73</v>
      </c>
      <c r="H1082" s="2078" t="b">
        <f t="shared" si="33"/>
        <v>1</v>
      </c>
    </row>
    <row r="1083" spans="1:8">
      <c r="A1083" s="2003">
        <v>12395</v>
      </c>
      <c r="B1083" s="2004" t="s">
        <v>9540</v>
      </c>
      <c r="C1083" s="2003" t="s">
        <v>5592</v>
      </c>
      <c r="D1083" s="2005">
        <f t="shared" si="32"/>
        <v>2.65</v>
      </c>
      <c r="F1083" s="2005">
        <v>2.65</v>
      </c>
      <c r="G1083" s="2005">
        <v>2.65</v>
      </c>
      <c r="H1083" s="2078" t="b">
        <f t="shared" si="33"/>
        <v>1</v>
      </c>
    </row>
    <row r="1084" spans="1:8">
      <c r="A1084" s="1993">
        <v>1170</v>
      </c>
      <c r="B1084" s="1994" t="s">
        <v>9541</v>
      </c>
      <c r="C1084" s="1993" t="s">
        <v>5592</v>
      </c>
      <c r="D1084" s="2002">
        <f t="shared" si="32"/>
        <v>5.15</v>
      </c>
      <c r="F1084" s="2002">
        <v>5.15</v>
      </c>
      <c r="G1084" s="2002">
        <v>5.15</v>
      </c>
      <c r="H1084" s="2078" t="b">
        <f t="shared" si="33"/>
        <v>1</v>
      </c>
    </row>
    <row r="1085" spans="1:8">
      <c r="A1085" s="2003">
        <v>1169</v>
      </c>
      <c r="B1085" s="2004" t="s">
        <v>9542</v>
      </c>
      <c r="C1085" s="2003" t="s">
        <v>5592</v>
      </c>
      <c r="D1085" s="2005">
        <f t="shared" si="32"/>
        <v>25.28</v>
      </c>
      <c r="F1085" s="2005">
        <v>25.28</v>
      </c>
      <c r="G1085" s="2005">
        <v>25.28</v>
      </c>
      <c r="H1085" s="2078" t="b">
        <f t="shared" si="33"/>
        <v>1</v>
      </c>
    </row>
    <row r="1086" spans="1:8">
      <c r="A1086" s="1993">
        <v>1166</v>
      </c>
      <c r="B1086" s="1994" t="s">
        <v>9543</v>
      </c>
      <c r="C1086" s="1993" t="s">
        <v>5592</v>
      </c>
      <c r="D1086" s="2002">
        <f t="shared" si="32"/>
        <v>14.01</v>
      </c>
      <c r="F1086" s="2002">
        <v>14.01</v>
      </c>
      <c r="G1086" s="2002">
        <v>14.01</v>
      </c>
      <c r="H1086" s="2078" t="b">
        <f t="shared" si="33"/>
        <v>1</v>
      </c>
    </row>
    <row r="1087" spans="1:8">
      <c r="A1087" s="2003">
        <v>1163</v>
      </c>
      <c r="B1087" s="2004" t="s">
        <v>9544</v>
      </c>
      <c r="C1087" s="2003" t="s">
        <v>5592</v>
      </c>
      <c r="D1087" s="2005">
        <f t="shared" si="32"/>
        <v>3.53</v>
      </c>
      <c r="F1087" s="2005">
        <v>3.53</v>
      </c>
      <c r="G1087" s="2005">
        <v>3.53</v>
      </c>
      <c r="H1087" s="2078" t="b">
        <f t="shared" si="33"/>
        <v>1</v>
      </c>
    </row>
    <row r="1088" spans="1:8">
      <c r="A1088" s="1993">
        <v>12396</v>
      </c>
      <c r="B1088" s="1994" t="s">
        <v>9545</v>
      </c>
      <c r="C1088" s="1993" t="s">
        <v>5592</v>
      </c>
      <c r="D1088" s="2002">
        <f t="shared" si="32"/>
        <v>2.65</v>
      </c>
      <c r="F1088" s="2002">
        <v>2.65</v>
      </c>
      <c r="G1088" s="2002">
        <v>2.65</v>
      </c>
      <c r="H1088" s="2078" t="b">
        <f t="shared" si="33"/>
        <v>1</v>
      </c>
    </row>
    <row r="1089" spans="1:8">
      <c r="A1089" s="2003">
        <v>1168</v>
      </c>
      <c r="B1089" s="2004" t="s">
        <v>9546</v>
      </c>
      <c r="C1089" s="2003" t="s">
        <v>5592</v>
      </c>
      <c r="D1089" s="2005">
        <f t="shared" si="32"/>
        <v>36.03</v>
      </c>
      <c r="F1089" s="2005">
        <v>36.03</v>
      </c>
      <c r="G1089" s="2005">
        <v>36.03</v>
      </c>
      <c r="H1089" s="2078" t="b">
        <f t="shared" si="33"/>
        <v>1</v>
      </c>
    </row>
    <row r="1090" spans="1:8">
      <c r="A1090" s="1993">
        <v>1167</v>
      </c>
      <c r="B1090" s="1994" t="s">
        <v>9547</v>
      </c>
      <c r="C1090" s="1993" t="s">
        <v>5592</v>
      </c>
      <c r="D1090" s="2002">
        <f t="shared" si="32"/>
        <v>60.27</v>
      </c>
      <c r="F1090" s="2002">
        <v>60.27</v>
      </c>
      <c r="G1090" s="2002">
        <v>60.27</v>
      </c>
      <c r="H1090" s="2078" t="b">
        <f t="shared" si="33"/>
        <v>1</v>
      </c>
    </row>
    <row r="1091" spans="1:8">
      <c r="A1091" s="2003">
        <v>36331</v>
      </c>
      <c r="B1091" s="2004" t="s">
        <v>9548</v>
      </c>
      <c r="C1091" s="2003" t="s">
        <v>5592</v>
      </c>
      <c r="D1091" s="2005">
        <f t="shared" ref="D1091:D1154" si="34">IF($J$2=$F$1,F1091,G1091)</f>
        <v>0.97</v>
      </c>
      <c r="F1091" s="2005">
        <v>0.97</v>
      </c>
      <c r="G1091" s="2005">
        <v>0.97</v>
      </c>
      <c r="H1091" s="2078" t="b">
        <f t="shared" ref="H1091:H1154" si="35">F1091=G1091</f>
        <v>1</v>
      </c>
    </row>
    <row r="1092" spans="1:8">
      <c r="A1092" s="1993">
        <v>36346</v>
      </c>
      <c r="B1092" s="1994" t="s">
        <v>9549</v>
      </c>
      <c r="C1092" s="1993" t="s">
        <v>5592</v>
      </c>
      <c r="D1092" s="2002">
        <f t="shared" si="34"/>
        <v>1.66</v>
      </c>
      <c r="F1092" s="2002">
        <v>1.66</v>
      </c>
      <c r="G1092" s="2002">
        <v>1.66</v>
      </c>
      <c r="H1092" s="2078" t="b">
        <f t="shared" si="35"/>
        <v>1</v>
      </c>
    </row>
    <row r="1093" spans="1:8">
      <c r="A1093" s="2003">
        <v>1210</v>
      </c>
      <c r="B1093" s="2004" t="s">
        <v>9550</v>
      </c>
      <c r="C1093" s="2003" t="s">
        <v>5592</v>
      </c>
      <c r="D1093" s="2005">
        <f t="shared" si="34"/>
        <v>6.2</v>
      </c>
      <c r="F1093" s="2005">
        <v>6.2</v>
      </c>
      <c r="G1093" s="2005">
        <v>6.2</v>
      </c>
      <c r="H1093" s="2078" t="b">
        <f t="shared" si="35"/>
        <v>1</v>
      </c>
    </row>
    <row r="1094" spans="1:8">
      <c r="A1094" s="1993">
        <v>1203</v>
      </c>
      <c r="B1094" s="1994" t="s">
        <v>9551</v>
      </c>
      <c r="C1094" s="1993" t="s">
        <v>5592</v>
      </c>
      <c r="D1094" s="2002">
        <f t="shared" si="34"/>
        <v>4.7300000000000004</v>
      </c>
      <c r="F1094" s="2002">
        <v>4.7300000000000004</v>
      </c>
      <c r="G1094" s="2002">
        <v>4.7300000000000004</v>
      </c>
      <c r="H1094" s="2078" t="b">
        <f t="shared" si="35"/>
        <v>1</v>
      </c>
    </row>
    <row r="1095" spans="1:8">
      <c r="A1095" s="2003">
        <v>1197</v>
      </c>
      <c r="B1095" s="2004" t="s">
        <v>9552</v>
      </c>
      <c r="C1095" s="2003" t="s">
        <v>5592</v>
      </c>
      <c r="D1095" s="2005">
        <f t="shared" si="34"/>
        <v>0.95</v>
      </c>
      <c r="F1095" s="2005">
        <v>0.95</v>
      </c>
      <c r="G1095" s="2005">
        <v>0.95</v>
      </c>
      <c r="H1095" s="2078" t="b">
        <f t="shared" si="35"/>
        <v>1</v>
      </c>
    </row>
    <row r="1096" spans="1:8">
      <c r="A1096" s="1993">
        <v>1202</v>
      </c>
      <c r="B1096" s="1994" t="s">
        <v>9553</v>
      </c>
      <c r="C1096" s="1993" t="s">
        <v>5592</v>
      </c>
      <c r="D1096" s="2002">
        <f t="shared" si="34"/>
        <v>2.56</v>
      </c>
      <c r="F1096" s="2002">
        <v>2.56</v>
      </c>
      <c r="G1096" s="2002">
        <v>2.56</v>
      </c>
      <c r="H1096" s="2078" t="b">
        <f t="shared" si="35"/>
        <v>1</v>
      </c>
    </row>
    <row r="1097" spans="1:8">
      <c r="A1097" s="2003">
        <v>1188</v>
      </c>
      <c r="B1097" s="2004" t="s">
        <v>9554</v>
      </c>
      <c r="C1097" s="2003" t="s">
        <v>5592</v>
      </c>
      <c r="D1097" s="2005">
        <f t="shared" si="34"/>
        <v>15.69</v>
      </c>
      <c r="F1097" s="2005">
        <v>15.69</v>
      </c>
      <c r="G1097" s="2005">
        <v>15.69</v>
      </c>
      <c r="H1097" s="2078" t="b">
        <f t="shared" si="35"/>
        <v>1</v>
      </c>
    </row>
    <row r="1098" spans="1:8">
      <c r="A1098" s="1993">
        <v>1211</v>
      </c>
      <c r="B1098" s="1994" t="s">
        <v>9555</v>
      </c>
      <c r="C1098" s="1993" t="s">
        <v>5592</v>
      </c>
      <c r="D1098" s="2002">
        <f t="shared" si="34"/>
        <v>8.69</v>
      </c>
      <c r="F1098" s="2002">
        <v>8.69</v>
      </c>
      <c r="G1098" s="2002">
        <v>8.69</v>
      </c>
      <c r="H1098" s="2078" t="b">
        <f t="shared" si="35"/>
        <v>1</v>
      </c>
    </row>
    <row r="1099" spans="1:8">
      <c r="A1099" s="2003">
        <v>1198</v>
      </c>
      <c r="B1099" s="2004" t="s">
        <v>9556</v>
      </c>
      <c r="C1099" s="2003" t="s">
        <v>5592</v>
      </c>
      <c r="D1099" s="2005">
        <f t="shared" si="34"/>
        <v>1.46</v>
      </c>
      <c r="F1099" s="2005">
        <v>1.46</v>
      </c>
      <c r="G1099" s="2005">
        <v>1.46</v>
      </c>
      <c r="H1099" s="2078" t="b">
        <f t="shared" si="35"/>
        <v>1</v>
      </c>
    </row>
    <row r="1100" spans="1:8">
      <c r="A1100" s="1993">
        <v>1199</v>
      </c>
      <c r="B1100" s="1994" t="s">
        <v>9557</v>
      </c>
      <c r="C1100" s="1993" t="s">
        <v>5592</v>
      </c>
      <c r="D1100" s="2002">
        <f t="shared" si="34"/>
        <v>24.31</v>
      </c>
      <c r="F1100" s="2002">
        <v>24.31</v>
      </c>
      <c r="G1100" s="2002">
        <v>24.31</v>
      </c>
      <c r="H1100" s="2078" t="b">
        <f t="shared" si="35"/>
        <v>1</v>
      </c>
    </row>
    <row r="1101" spans="1:8">
      <c r="A1101" s="2003">
        <v>20088</v>
      </c>
      <c r="B1101" s="2004" t="s">
        <v>9558</v>
      </c>
      <c r="C1101" s="2003" t="s">
        <v>5592</v>
      </c>
      <c r="D1101" s="2005">
        <f t="shared" si="34"/>
        <v>10.68</v>
      </c>
      <c r="F1101" s="2005">
        <v>10.68</v>
      </c>
      <c r="G1101" s="2005">
        <v>10.68</v>
      </c>
      <c r="H1101" s="2078" t="b">
        <f t="shared" si="35"/>
        <v>1</v>
      </c>
    </row>
    <row r="1102" spans="1:8">
      <c r="A1102" s="1993">
        <v>20089</v>
      </c>
      <c r="B1102" s="1994" t="s">
        <v>9559</v>
      </c>
      <c r="C1102" s="1993" t="s">
        <v>5592</v>
      </c>
      <c r="D1102" s="2002">
        <f t="shared" si="34"/>
        <v>53.17</v>
      </c>
      <c r="F1102" s="2002">
        <v>53.17</v>
      </c>
      <c r="G1102" s="2002">
        <v>53.17</v>
      </c>
      <c r="H1102" s="2078" t="b">
        <f t="shared" si="35"/>
        <v>1</v>
      </c>
    </row>
    <row r="1103" spans="1:8">
      <c r="A1103" s="2003">
        <v>20087</v>
      </c>
      <c r="B1103" s="2004" t="s">
        <v>9560</v>
      </c>
      <c r="C1103" s="2003" t="s">
        <v>5592</v>
      </c>
      <c r="D1103" s="2005">
        <f t="shared" si="34"/>
        <v>7.21</v>
      </c>
      <c r="F1103" s="2005">
        <v>7.21</v>
      </c>
      <c r="G1103" s="2005">
        <v>7.21</v>
      </c>
      <c r="H1103" s="2078" t="b">
        <f t="shared" si="35"/>
        <v>1</v>
      </c>
    </row>
    <row r="1104" spans="1:8">
      <c r="A1104" s="1993">
        <v>1200</v>
      </c>
      <c r="B1104" s="1994" t="s">
        <v>9561</v>
      </c>
      <c r="C1104" s="1993" t="s">
        <v>5592</v>
      </c>
      <c r="D1104" s="2002">
        <f t="shared" si="34"/>
        <v>5.96</v>
      </c>
      <c r="F1104" s="2002">
        <v>5.96</v>
      </c>
      <c r="G1104" s="2002">
        <v>5.96</v>
      </c>
      <c r="H1104" s="2078" t="b">
        <f t="shared" si="35"/>
        <v>1</v>
      </c>
    </row>
    <row r="1105" spans="1:8">
      <c r="A1105" s="2003">
        <v>12909</v>
      </c>
      <c r="B1105" s="2004" t="s">
        <v>9562</v>
      </c>
      <c r="C1105" s="2003" t="s">
        <v>5592</v>
      </c>
      <c r="D1105" s="2005">
        <f t="shared" si="34"/>
        <v>2.64</v>
      </c>
      <c r="F1105" s="2005">
        <v>2.64</v>
      </c>
      <c r="G1105" s="2005">
        <v>2.64</v>
      </c>
      <c r="H1105" s="2078" t="b">
        <f t="shared" si="35"/>
        <v>1</v>
      </c>
    </row>
    <row r="1106" spans="1:8">
      <c r="A1106" s="1993">
        <v>12910</v>
      </c>
      <c r="B1106" s="1994" t="s">
        <v>9563</v>
      </c>
      <c r="C1106" s="1993" t="s">
        <v>5592</v>
      </c>
      <c r="D1106" s="2002">
        <f t="shared" si="34"/>
        <v>4.51</v>
      </c>
      <c r="F1106" s="2002">
        <v>4.51</v>
      </c>
      <c r="G1106" s="2002">
        <v>4.51</v>
      </c>
      <c r="H1106" s="2078" t="b">
        <f t="shared" si="35"/>
        <v>1</v>
      </c>
    </row>
    <row r="1107" spans="1:8">
      <c r="A1107" s="2003">
        <v>1184</v>
      </c>
      <c r="B1107" s="2004" t="s">
        <v>9564</v>
      </c>
      <c r="C1107" s="2003" t="s">
        <v>5592</v>
      </c>
      <c r="D1107" s="2005">
        <f t="shared" si="34"/>
        <v>53.91</v>
      </c>
      <c r="F1107" s="2005">
        <v>53.91</v>
      </c>
      <c r="G1107" s="2005">
        <v>53.91</v>
      </c>
      <c r="H1107" s="2078" t="b">
        <f t="shared" si="35"/>
        <v>1</v>
      </c>
    </row>
    <row r="1108" spans="1:8">
      <c r="A1108" s="1993">
        <v>1191</v>
      </c>
      <c r="B1108" s="1994" t="s">
        <v>9565</v>
      </c>
      <c r="C1108" s="1993" t="s">
        <v>5592</v>
      </c>
      <c r="D1108" s="2002">
        <f t="shared" si="34"/>
        <v>0.87</v>
      </c>
      <c r="F1108" s="2002">
        <v>0.87</v>
      </c>
      <c r="G1108" s="2002">
        <v>0.87</v>
      </c>
      <c r="H1108" s="2078" t="b">
        <f t="shared" si="35"/>
        <v>1</v>
      </c>
    </row>
    <row r="1109" spans="1:8">
      <c r="A1109" s="2003">
        <v>1185</v>
      </c>
      <c r="B1109" s="2004" t="s">
        <v>9566</v>
      </c>
      <c r="C1109" s="2003" t="s">
        <v>5592</v>
      </c>
      <c r="D1109" s="2005">
        <f t="shared" si="34"/>
        <v>0.94</v>
      </c>
      <c r="F1109" s="2005">
        <v>0.94</v>
      </c>
      <c r="G1109" s="2005">
        <v>0.94</v>
      </c>
      <c r="H1109" s="2078" t="b">
        <f t="shared" si="35"/>
        <v>1</v>
      </c>
    </row>
    <row r="1110" spans="1:8">
      <c r="A1110" s="1993">
        <v>1189</v>
      </c>
      <c r="B1110" s="1994" t="s">
        <v>9567</v>
      </c>
      <c r="C1110" s="1993" t="s">
        <v>5592</v>
      </c>
      <c r="D1110" s="2002">
        <f t="shared" si="34"/>
        <v>1.33</v>
      </c>
      <c r="F1110" s="2002">
        <v>1.33</v>
      </c>
      <c r="G1110" s="2002">
        <v>1.33</v>
      </c>
      <c r="H1110" s="2078" t="b">
        <f t="shared" si="35"/>
        <v>1</v>
      </c>
    </row>
    <row r="1111" spans="1:8">
      <c r="A1111" s="2003">
        <v>1193</v>
      </c>
      <c r="B1111" s="2004" t="s">
        <v>9568</v>
      </c>
      <c r="C1111" s="2003" t="s">
        <v>5592</v>
      </c>
      <c r="D1111" s="2005">
        <f t="shared" si="34"/>
        <v>2.64</v>
      </c>
      <c r="F1111" s="2005">
        <v>2.64</v>
      </c>
      <c r="G1111" s="2005">
        <v>2.64</v>
      </c>
      <c r="H1111" s="2078" t="b">
        <f t="shared" si="35"/>
        <v>1</v>
      </c>
    </row>
    <row r="1112" spans="1:8">
      <c r="A1112" s="1993">
        <v>1194</v>
      </c>
      <c r="B1112" s="1994" t="s">
        <v>9569</v>
      </c>
      <c r="C1112" s="1993" t="s">
        <v>5592</v>
      </c>
      <c r="D1112" s="2002">
        <f t="shared" si="34"/>
        <v>4.8899999999999997</v>
      </c>
      <c r="F1112" s="2002">
        <v>4.8899999999999997</v>
      </c>
      <c r="G1112" s="2002">
        <v>4.8899999999999997</v>
      </c>
      <c r="H1112" s="2078" t="b">
        <f t="shared" si="35"/>
        <v>1</v>
      </c>
    </row>
    <row r="1113" spans="1:8">
      <c r="A1113" s="2003">
        <v>1195</v>
      </c>
      <c r="B1113" s="2004" t="s">
        <v>9570</v>
      </c>
      <c r="C1113" s="2003" t="s">
        <v>5592</v>
      </c>
      <c r="D1113" s="2005">
        <f t="shared" si="34"/>
        <v>7.47</v>
      </c>
      <c r="F1113" s="2005">
        <v>7.47</v>
      </c>
      <c r="G1113" s="2005">
        <v>7.47</v>
      </c>
      <c r="H1113" s="2078" t="b">
        <f t="shared" si="35"/>
        <v>1</v>
      </c>
    </row>
    <row r="1114" spans="1:8">
      <c r="A1114" s="1993">
        <v>1204</v>
      </c>
      <c r="B1114" s="1994" t="s">
        <v>9571</v>
      </c>
      <c r="C1114" s="1993" t="s">
        <v>5592</v>
      </c>
      <c r="D1114" s="2002">
        <f t="shared" si="34"/>
        <v>13.8</v>
      </c>
      <c r="F1114" s="2002">
        <v>13.8</v>
      </c>
      <c r="G1114" s="2002">
        <v>13.8</v>
      </c>
      <c r="H1114" s="2078" t="b">
        <f t="shared" si="35"/>
        <v>1</v>
      </c>
    </row>
    <row r="1115" spans="1:8">
      <c r="A1115" s="2003">
        <v>1205</v>
      </c>
      <c r="B1115" s="2004" t="s">
        <v>9572</v>
      </c>
      <c r="C1115" s="2003" t="s">
        <v>5592</v>
      </c>
      <c r="D1115" s="2005">
        <f t="shared" si="34"/>
        <v>31.12</v>
      </c>
      <c r="F1115" s="2005">
        <v>31.12</v>
      </c>
      <c r="G1115" s="2005">
        <v>31.12</v>
      </c>
      <c r="H1115" s="2078" t="b">
        <f t="shared" si="35"/>
        <v>1</v>
      </c>
    </row>
    <row r="1116" spans="1:8">
      <c r="A1116" s="1993">
        <v>1207</v>
      </c>
      <c r="B1116" s="1994" t="s">
        <v>9573</v>
      </c>
      <c r="C1116" s="1993" t="s">
        <v>5592</v>
      </c>
      <c r="D1116" s="2002">
        <f t="shared" si="34"/>
        <v>22.83</v>
      </c>
      <c r="F1116" s="2002">
        <v>22.83</v>
      </c>
      <c r="G1116" s="2002">
        <v>22.83</v>
      </c>
      <c r="H1116" s="2078" t="b">
        <f t="shared" si="35"/>
        <v>1</v>
      </c>
    </row>
    <row r="1117" spans="1:8">
      <c r="A1117" s="2003">
        <v>1206</v>
      </c>
      <c r="B1117" s="2004" t="s">
        <v>9574</v>
      </c>
      <c r="C1117" s="2003" t="s">
        <v>5592</v>
      </c>
      <c r="D1117" s="2005">
        <f t="shared" si="34"/>
        <v>5.48</v>
      </c>
      <c r="F1117" s="2005">
        <v>5.48</v>
      </c>
      <c r="G1117" s="2005">
        <v>5.48</v>
      </c>
      <c r="H1117" s="2078" t="b">
        <f t="shared" si="35"/>
        <v>1</v>
      </c>
    </row>
    <row r="1118" spans="1:8">
      <c r="A1118" s="1993">
        <v>1183</v>
      </c>
      <c r="B1118" s="1994" t="s">
        <v>9575</v>
      </c>
      <c r="C1118" s="1993" t="s">
        <v>5592</v>
      </c>
      <c r="D1118" s="2002">
        <f t="shared" si="34"/>
        <v>12.25</v>
      </c>
      <c r="F1118" s="2002">
        <v>12.25</v>
      </c>
      <c r="G1118" s="2002">
        <v>12.25</v>
      </c>
      <c r="H1118" s="2078" t="b">
        <f t="shared" si="35"/>
        <v>1</v>
      </c>
    </row>
    <row r="1119" spans="1:8">
      <c r="A1119" s="2003">
        <v>26047</v>
      </c>
      <c r="B1119" s="2004" t="s">
        <v>9576</v>
      </c>
      <c r="C1119" s="2003" t="s">
        <v>5592</v>
      </c>
      <c r="D1119" s="2005">
        <f t="shared" si="34"/>
        <v>98.42</v>
      </c>
      <c r="F1119" s="2005">
        <v>98.42</v>
      </c>
      <c r="G1119" s="2005">
        <v>98.42</v>
      </c>
      <c r="H1119" s="2078" t="b">
        <f t="shared" si="35"/>
        <v>1</v>
      </c>
    </row>
    <row r="1120" spans="1:8">
      <c r="A1120" s="1993">
        <v>26048</v>
      </c>
      <c r="B1120" s="1994" t="s">
        <v>9577</v>
      </c>
      <c r="C1120" s="1993" t="s">
        <v>5592</v>
      </c>
      <c r="D1120" s="2002">
        <f t="shared" si="34"/>
        <v>146.63999999999999</v>
      </c>
      <c r="F1120" s="2002">
        <v>146.63999999999999</v>
      </c>
      <c r="G1120" s="2002">
        <v>146.63999999999999</v>
      </c>
      <c r="H1120" s="2078" t="b">
        <f t="shared" si="35"/>
        <v>1</v>
      </c>
    </row>
    <row r="1121" spans="1:8">
      <c r="A1121" s="2003">
        <v>12894</v>
      </c>
      <c r="B1121" s="2004" t="s">
        <v>9578</v>
      </c>
      <c r="C1121" s="2003" t="s">
        <v>5592</v>
      </c>
      <c r="D1121" s="2005">
        <f t="shared" si="34"/>
        <v>16.18</v>
      </c>
      <c r="F1121" s="2005">
        <v>16.18</v>
      </c>
      <c r="G1121" s="2005">
        <v>16.18</v>
      </c>
      <c r="H1121" s="2078" t="b">
        <f t="shared" si="35"/>
        <v>1</v>
      </c>
    </row>
    <row r="1122" spans="1:8">
      <c r="A1122" s="1993">
        <v>12895</v>
      </c>
      <c r="B1122" s="1994" t="s">
        <v>9579</v>
      </c>
      <c r="C1122" s="1993" t="s">
        <v>5592</v>
      </c>
      <c r="D1122" s="2002">
        <f t="shared" si="34"/>
        <v>12.45</v>
      </c>
      <c r="F1122" s="2002">
        <v>12.45</v>
      </c>
      <c r="G1122" s="2002">
        <v>12.45</v>
      </c>
      <c r="H1122" s="2078" t="b">
        <f t="shared" si="35"/>
        <v>1</v>
      </c>
    </row>
    <row r="1123" spans="1:8" ht="30">
      <c r="A1123" s="2003">
        <v>1631</v>
      </c>
      <c r="B1123" s="2004" t="s">
        <v>9580</v>
      </c>
      <c r="C1123" s="2003" t="s">
        <v>5592</v>
      </c>
      <c r="D1123" s="2005">
        <f t="shared" si="34"/>
        <v>100.14</v>
      </c>
      <c r="F1123" s="2005">
        <v>100.14</v>
      </c>
      <c r="G1123" s="2005">
        <v>100.14</v>
      </c>
      <c r="H1123" s="2078" t="b">
        <f t="shared" si="35"/>
        <v>1</v>
      </c>
    </row>
    <row r="1124" spans="1:8" ht="30">
      <c r="A1124" s="1993">
        <v>1633</v>
      </c>
      <c r="B1124" s="1994" t="s">
        <v>9581</v>
      </c>
      <c r="C1124" s="1993" t="s">
        <v>5592</v>
      </c>
      <c r="D1124" s="2002">
        <f t="shared" si="34"/>
        <v>170.15</v>
      </c>
      <c r="F1124" s="2002">
        <v>170.15</v>
      </c>
      <c r="G1124" s="2002">
        <v>170.15</v>
      </c>
      <c r="H1124" s="2078" t="b">
        <f t="shared" si="35"/>
        <v>1</v>
      </c>
    </row>
    <row r="1125" spans="1:8">
      <c r="A1125" s="2003">
        <v>10818</v>
      </c>
      <c r="B1125" s="2004" t="s">
        <v>9582</v>
      </c>
      <c r="C1125" s="2003" t="s">
        <v>5596</v>
      </c>
      <c r="D1125" s="2005">
        <f t="shared" si="34"/>
        <v>24.64</v>
      </c>
      <c r="F1125" s="2005">
        <v>24.64</v>
      </c>
      <c r="G1125" s="2005">
        <v>24.64</v>
      </c>
      <c r="H1125" s="2078" t="b">
        <f t="shared" si="35"/>
        <v>1</v>
      </c>
    </row>
    <row r="1126" spans="1:8" ht="30">
      <c r="A1126" s="1993">
        <v>39359</v>
      </c>
      <c r="B1126" s="1994" t="s">
        <v>9583</v>
      </c>
      <c r="C1126" s="1993" t="s">
        <v>5592</v>
      </c>
      <c r="D1126" s="2002">
        <f t="shared" si="34"/>
        <v>22.32</v>
      </c>
      <c r="F1126" s="2002">
        <v>22.32</v>
      </c>
      <c r="G1126" s="2002">
        <v>22.32</v>
      </c>
      <c r="H1126" s="2078" t="b">
        <f t="shared" si="35"/>
        <v>1</v>
      </c>
    </row>
    <row r="1127" spans="1:8" ht="30">
      <c r="A1127" s="2003">
        <v>39360</v>
      </c>
      <c r="B1127" s="2004" t="s">
        <v>9584</v>
      </c>
      <c r="C1127" s="2003" t="s">
        <v>5592</v>
      </c>
      <c r="D1127" s="2005">
        <f t="shared" si="34"/>
        <v>20.28</v>
      </c>
      <c r="F1127" s="2005">
        <v>20.28</v>
      </c>
      <c r="G1127" s="2005">
        <v>20.28</v>
      </c>
      <c r="H1127" s="2078" t="b">
        <f t="shared" si="35"/>
        <v>1</v>
      </c>
    </row>
    <row r="1128" spans="1:8">
      <c r="A1128" s="1993">
        <v>10710</v>
      </c>
      <c r="B1128" s="1994" t="s">
        <v>9585</v>
      </c>
      <c r="C1128" s="1993" t="s">
        <v>5594</v>
      </c>
      <c r="D1128" s="2002">
        <f t="shared" si="34"/>
        <v>67.42</v>
      </c>
      <c r="F1128" s="2002">
        <v>67.42</v>
      </c>
      <c r="G1128" s="2002">
        <v>67.42</v>
      </c>
      <c r="H1128" s="2078" t="b">
        <f t="shared" si="35"/>
        <v>1</v>
      </c>
    </row>
    <row r="1129" spans="1:8">
      <c r="A1129" s="2003">
        <v>10709</v>
      </c>
      <c r="B1129" s="2004" t="s">
        <v>9586</v>
      </c>
      <c r="C1129" s="2003" t="s">
        <v>5594</v>
      </c>
      <c r="D1129" s="2005">
        <f t="shared" si="34"/>
        <v>82.83</v>
      </c>
      <c r="F1129" s="2005">
        <v>82.83</v>
      </c>
      <c r="G1129" s="2005">
        <v>82.83</v>
      </c>
      <c r="H1129" s="2078" t="b">
        <f t="shared" si="35"/>
        <v>1</v>
      </c>
    </row>
    <row r="1130" spans="1:8">
      <c r="A1130" s="1993">
        <v>39636</v>
      </c>
      <c r="B1130" s="1994" t="s">
        <v>9587</v>
      </c>
      <c r="C1130" s="1993" t="s">
        <v>5594</v>
      </c>
      <c r="D1130" s="2002">
        <f t="shared" si="34"/>
        <v>84.58</v>
      </c>
      <c r="F1130" s="2002">
        <v>84.58</v>
      </c>
      <c r="G1130" s="2002">
        <v>84.58</v>
      </c>
      <c r="H1130" s="2078" t="b">
        <f t="shared" si="35"/>
        <v>1</v>
      </c>
    </row>
    <row r="1131" spans="1:8">
      <c r="A1131" s="2003">
        <v>10708</v>
      </c>
      <c r="B1131" s="2004" t="s">
        <v>9588</v>
      </c>
      <c r="C1131" s="2003" t="s">
        <v>5594</v>
      </c>
      <c r="D1131" s="2005">
        <f t="shared" si="34"/>
        <v>26.1</v>
      </c>
      <c r="F1131" s="2005">
        <v>26.1</v>
      </c>
      <c r="G1131" s="2005">
        <v>26.1</v>
      </c>
      <c r="H1131" s="2078" t="b">
        <f t="shared" si="35"/>
        <v>1</v>
      </c>
    </row>
    <row r="1132" spans="1:8">
      <c r="A1132" s="1993">
        <v>39635</v>
      </c>
      <c r="B1132" s="1994" t="s">
        <v>9589</v>
      </c>
      <c r="C1132" s="1993" t="s">
        <v>5594</v>
      </c>
      <c r="D1132" s="2002">
        <f t="shared" si="34"/>
        <v>44.43</v>
      </c>
      <c r="F1132" s="2002">
        <v>44.43</v>
      </c>
      <c r="G1132" s="2002">
        <v>44.43</v>
      </c>
      <c r="H1132" s="2078" t="b">
        <f t="shared" si="35"/>
        <v>1</v>
      </c>
    </row>
    <row r="1133" spans="1:8">
      <c r="A1133" s="2003">
        <v>6117</v>
      </c>
      <c r="B1133" s="2004" t="s">
        <v>9590</v>
      </c>
      <c r="C1133" s="2003" t="s">
        <v>5591</v>
      </c>
      <c r="D1133" s="2005">
        <f t="shared" si="34"/>
        <v>11.56</v>
      </c>
      <c r="F1133" s="2005">
        <v>9.98</v>
      </c>
      <c r="G1133" s="2005">
        <v>11.56</v>
      </c>
      <c r="H1133" s="2078" t="b">
        <f t="shared" si="35"/>
        <v>0</v>
      </c>
    </row>
    <row r="1134" spans="1:8">
      <c r="A1134" s="1993">
        <v>40913</v>
      </c>
      <c r="B1134" s="1994" t="s">
        <v>9591</v>
      </c>
      <c r="C1134" s="1993" t="s">
        <v>5600</v>
      </c>
      <c r="D1134" s="2002">
        <f t="shared" si="34"/>
        <v>2041.24</v>
      </c>
      <c r="F1134" s="2002">
        <v>1762.04</v>
      </c>
      <c r="G1134" s="2002">
        <v>2041.24</v>
      </c>
      <c r="H1134" s="2078" t="b">
        <f t="shared" si="35"/>
        <v>0</v>
      </c>
    </row>
    <row r="1135" spans="1:8">
      <c r="A1135" s="2003">
        <v>1214</v>
      </c>
      <c r="B1135" s="2004" t="s">
        <v>9592</v>
      </c>
      <c r="C1135" s="2003" t="s">
        <v>5591</v>
      </c>
      <c r="D1135" s="2005">
        <f t="shared" si="34"/>
        <v>16.02</v>
      </c>
      <c r="F1135" s="2005">
        <v>13.83</v>
      </c>
      <c r="G1135" s="2005">
        <v>16.02</v>
      </c>
      <c r="H1135" s="2078" t="b">
        <f t="shared" si="35"/>
        <v>0</v>
      </c>
    </row>
    <row r="1136" spans="1:8">
      <c r="A1136" s="1993">
        <v>40915</v>
      </c>
      <c r="B1136" s="1994" t="s">
        <v>9593</v>
      </c>
      <c r="C1136" s="1993" t="s">
        <v>5600</v>
      </c>
      <c r="D1136" s="2002">
        <f t="shared" si="34"/>
        <v>2829.04</v>
      </c>
      <c r="F1136" s="2002">
        <v>2442.09</v>
      </c>
      <c r="G1136" s="2002">
        <v>2829.04</v>
      </c>
      <c r="H1136" s="2078" t="b">
        <f t="shared" si="35"/>
        <v>0</v>
      </c>
    </row>
    <row r="1137" spans="1:8">
      <c r="A1137" s="2003">
        <v>1213</v>
      </c>
      <c r="B1137" s="2004" t="s">
        <v>9594</v>
      </c>
      <c r="C1137" s="2003" t="s">
        <v>5591</v>
      </c>
      <c r="D1137" s="2005">
        <f t="shared" si="34"/>
        <v>14.68</v>
      </c>
      <c r="F1137" s="2005">
        <v>12.68</v>
      </c>
      <c r="G1137" s="2005">
        <v>14.68</v>
      </c>
      <c r="H1137" s="2078" t="b">
        <f t="shared" si="35"/>
        <v>0</v>
      </c>
    </row>
    <row r="1138" spans="1:8">
      <c r="A1138" s="1993">
        <v>40914</v>
      </c>
      <c r="B1138" s="1994" t="s">
        <v>9595</v>
      </c>
      <c r="C1138" s="1993" t="s">
        <v>5600</v>
      </c>
      <c r="D1138" s="2002">
        <f t="shared" si="34"/>
        <v>2590.89</v>
      </c>
      <c r="F1138" s="2002">
        <v>2236.52</v>
      </c>
      <c r="G1138" s="2002">
        <v>2590.89</v>
      </c>
      <c r="H1138" s="2078" t="b">
        <f t="shared" si="35"/>
        <v>0</v>
      </c>
    </row>
    <row r="1139" spans="1:8">
      <c r="A1139" s="2003">
        <v>5091</v>
      </c>
      <c r="B1139" s="2004" t="s">
        <v>9596</v>
      </c>
      <c r="C1139" s="2003" t="s">
        <v>5592</v>
      </c>
      <c r="D1139" s="2005">
        <f t="shared" si="34"/>
        <v>15.62</v>
      </c>
      <c r="F1139" s="2005">
        <v>15.62</v>
      </c>
      <c r="G1139" s="2005">
        <v>15.62</v>
      </c>
      <c r="H1139" s="2078" t="b">
        <f t="shared" si="35"/>
        <v>1</v>
      </c>
    </row>
    <row r="1140" spans="1:8" ht="30">
      <c r="A1140" s="1993">
        <v>14615</v>
      </c>
      <c r="B1140" s="1994" t="s">
        <v>9597</v>
      </c>
      <c r="C1140" s="1993" t="s">
        <v>5592</v>
      </c>
      <c r="D1140" s="2002">
        <f t="shared" si="34"/>
        <v>3298.4</v>
      </c>
      <c r="F1140" s="2002">
        <v>3298.4</v>
      </c>
      <c r="G1140" s="2002">
        <v>3298.4</v>
      </c>
      <c r="H1140" s="2078" t="b">
        <f t="shared" si="35"/>
        <v>1</v>
      </c>
    </row>
    <row r="1141" spans="1:8">
      <c r="A1141" s="2003">
        <v>2711</v>
      </c>
      <c r="B1141" s="2004" t="s">
        <v>9598</v>
      </c>
      <c r="C1141" s="2003" t="s">
        <v>5592</v>
      </c>
      <c r="D1141" s="2005">
        <f t="shared" si="34"/>
        <v>104</v>
      </c>
      <c r="F1141" s="2005">
        <v>104</v>
      </c>
      <c r="G1141" s="2005">
        <v>104</v>
      </c>
      <c r="H1141" s="2078" t="b">
        <f t="shared" si="35"/>
        <v>1</v>
      </c>
    </row>
    <row r="1142" spans="1:8" ht="30">
      <c r="A1142" s="1993">
        <v>37727</v>
      </c>
      <c r="B1142" s="1994" t="s">
        <v>9599</v>
      </c>
      <c r="C1142" s="1993" t="s">
        <v>5592</v>
      </c>
      <c r="D1142" s="2002">
        <f t="shared" si="34"/>
        <v>9650</v>
      </c>
      <c r="F1142" s="2002">
        <v>9650</v>
      </c>
      <c r="G1142" s="2002">
        <v>9650</v>
      </c>
      <c r="H1142" s="2078" t="b">
        <f t="shared" si="35"/>
        <v>1</v>
      </c>
    </row>
    <row r="1143" spans="1:8" ht="30">
      <c r="A1143" s="2003">
        <v>37728</v>
      </c>
      <c r="B1143" s="2004" t="s">
        <v>9600</v>
      </c>
      <c r="C1143" s="2003" t="s">
        <v>5592</v>
      </c>
      <c r="D1143" s="2005">
        <f t="shared" si="34"/>
        <v>13091.6</v>
      </c>
      <c r="F1143" s="2005">
        <v>13091.6</v>
      </c>
      <c r="G1143" s="2005">
        <v>13091.6</v>
      </c>
      <c r="H1143" s="2078" t="b">
        <f t="shared" si="35"/>
        <v>1</v>
      </c>
    </row>
    <row r="1144" spans="1:8" ht="30">
      <c r="A1144" s="1993">
        <v>37729</v>
      </c>
      <c r="B1144" s="1994" t="s">
        <v>9601</v>
      </c>
      <c r="C1144" s="1993" t="s">
        <v>5592</v>
      </c>
      <c r="D1144" s="2002">
        <f t="shared" si="34"/>
        <v>14171.32</v>
      </c>
      <c r="F1144" s="2002">
        <v>14171.32</v>
      </c>
      <c r="G1144" s="2002">
        <v>14171.32</v>
      </c>
      <c r="H1144" s="2078" t="b">
        <f t="shared" si="35"/>
        <v>1</v>
      </c>
    </row>
    <row r="1145" spans="1:8" ht="30">
      <c r="A1145" s="2003">
        <v>37730</v>
      </c>
      <c r="B1145" s="2004" t="s">
        <v>9602</v>
      </c>
      <c r="C1145" s="2003" t="s">
        <v>5592</v>
      </c>
      <c r="D1145" s="2005">
        <f t="shared" si="34"/>
        <v>15251.04</v>
      </c>
      <c r="F1145" s="2005">
        <v>15251.04</v>
      </c>
      <c r="G1145" s="2005">
        <v>15251.04</v>
      </c>
      <c r="H1145" s="2078" t="b">
        <f t="shared" si="35"/>
        <v>1</v>
      </c>
    </row>
    <row r="1146" spans="1:8" ht="30">
      <c r="A1146" s="1993">
        <v>37731</v>
      </c>
      <c r="B1146" s="1994" t="s">
        <v>9603</v>
      </c>
      <c r="C1146" s="1993" t="s">
        <v>5592</v>
      </c>
      <c r="D1146" s="2002">
        <f t="shared" si="34"/>
        <v>16330.76</v>
      </c>
      <c r="F1146" s="2002">
        <v>16330.76</v>
      </c>
      <c r="G1146" s="2002">
        <v>16330.76</v>
      </c>
      <c r="H1146" s="2078" t="b">
        <f t="shared" si="35"/>
        <v>1</v>
      </c>
    </row>
    <row r="1147" spans="1:8" ht="30">
      <c r="A1147" s="2003">
        <v>37732</v>
      </c>
      <c r="B1147" s="2004" t="s">
        <v>9604</v>
      </c>
      <c r="C1147" s="2003" t="s">
        <v>5592</v>
      </c>
      <c r="D1147" s="2005">
        <f t="shared" si="34"/>
        <v>18625.169999999998</v>
      </c>
      <c r="F1147" s="2005">
        <v>18625.169999999998</v>
      </c>
      <c r="G1147" s="2005">
        <v>18625.169999999998</v>
      </c>
      <c r="H1147" s="2078" t="b">
        <f t="shared" si="35"/>
        <v>1</v>
      </c>
    </row>
    <row r="1148" spans="1:8">
      <c r="A1148" s="1993">
        <v>42250</v>
      </c>
      <c r="B1148" s="1994" t="s">
        <v>9605</v>
      </c>
      <c r="C1148" s="1993" t="s">
        <v>5605</v>
      </c>
      <c r="D1148" s="2002">
        <f t="shared" si="34"/>
        <v>1746.31</v>
      </c>
      <c r="F1148" s="2002">
        <v>1746.31</v>
      </c>
      <c r="G1148" s="2002">
        <v>1746.31</v>
      </c>
      <c r="H1148" s="2078" t="b">
        <f t="shared" si="35"/>
        <v>1</v>
      </c>
    </row>
    <row r="1149" spans="1:8" ht="30">
      <c r="A1149" s="2003">
        <v>42256</v>
      </c>
      <c r="B1149" s="2004" t="s">
        <v>9606</v>
      </c>
      <c r="C1149" s="2003" t="s">
        <v>5596</v>
      </c>
      <c r="D1149" s="2005">
        <f t="shared" si="34"/>
        <v>3.66</v>
      </c>
      <c r="F1149" s="2005">
        <v>3.66</v>
      </c>
      <c r="G1149" s="2005">
        <v>3.66</v>
      </c>
      <c r="H1149" s="2078" t="b">
        <f t="shared" si="35"/>
        <v>1</v>
      </c>
    </row>
    <row r="1150" spans="1:8">
      <c r="A1150" s="1993">
        <v>4743</v>
      </c>
      <c r="B1150" s="1994" t="s">
        <v>9607</v>
      </c>
      <c r="C1150" s="1993" t="s">
        <v>5593</v>
      </c>
      <c r="D1150" s="2002">
        <f t="shared" si="34"/>
        <v>30.28</v>
      </c>
      <c r="F1150" s="2002">
        <v>30.28</v>
      </c>
      <c r="G1150" s="2002">
        <v>30.28</v>
      </c>
      <c r="H1150" s="2078" t="b">
        <f t="shared" si="35"/>
        <v>1</v>
      </c>
    </row>
    <row r="1151" spans="1:8">
      <c r="A1151" s="2003">
        <v>4744</v>
      </c>
      <c r="B1151" s="2004" t="s">
        <v>9608</v>
      </c>
      <c r="C1151" s="2003" t="s">
        <v>5593</v>
      </c>
      <c r="D1151" s="2005">
        <f t="shared" si="34"/>
        <v>39.590000000000003</v>
      </c>
      <c r="F1151" s="2005">
        <v>39.590000000000003</v>
      </c>
      <c r="G1151" s="2005">
        <v>39.590000000000003</v>
      </c>
      <c r="H1151" s="2078" t="b">
        <f t="shared" si="35"/>
        <v>1</v>
      </c>
    </row>
    <row r="1152" spans="1:8">
      <c r="A1152" s="1993">
        <v>4745</v>
      </c>
      <c r="B1152" s="1994" t="s">
        <v>9609</v>
      </c>
      <c r="C1152" s="1993" t="s">
        <v>5593</v>
      </c>
      <c r="D1152" s="2002">
        <f t="shared" si="34"/>
        <v>53.03</v>
      </c>
      <c r="F1152" s="2002">
        <v>53.03</v>
      </c>
      <c r="G1152" s="2002">
        <v>53.03</v>
      </c>
      <c r="H1152" s="2078" t="b">
        <f t="shared" si="35"/>
        <v>1</v>
      </c>
    </row>
    <row r="1153" spans="1:8" ht="30">
      <c r="A1153" s="2003">
        <v>36496</v>
      </c>
      <c r="B1153" s="2004" t="s">
        <v>9610</v>
      </c>
      <c r="C1153" s="2003" t="s">
        <v>5592</v>
      </c>
      <c r="D1153" s="2005">
        <f t="shared" si="34"/>
        <v>8374.58</v>
      </c>
      <c r="F1153" s="2005">
        <v>8374.58</v>
      </c>
      <c r="G1153" s="2005">
        <v>8374.58</v>
      </c>
      <c r="H1153" s="2078" t="b">
        <f t="shared" si="35"/>
        <v>1</v>
      </c>
    </row>
    <row r="1154" spans="1:8" ht="30">
      <c r="A1154" s="1993">
        <v>10630</v>
      </c>
      <c r="B1154" s="1994" t="s">
        <v>9611</v>
      </c>
      <c r="C1154" s="1993" t="s">
        <v>5592</v>
      </c>
      <c r="D1154" s="2002">
        <f t="shared" si="34"/>
        <v>404138.08</v>
      </c>
      <c r="F1154" s="2002">
        <v>404138.08</v>
      </c>
      <c r="G1154" s="2002">
        <v>404138.08</v>
      </c>
      <c r="H1154" s="2078" t="b">
        <f t="shared" si="35"/>
        <v>1</v>
      </c>
    </row>
    <row r="1155" spans="1:8" ht="30">
      <c r="A1155" s="2003">
        <v>37762</v>
      </c>
      <c r="B1155" s="2004" t="s">
        <v>9612</v>
      </c>
      <c r="C1155" s="2003" t="s">
        <v>5592</v>
      </c>
      <c r="D1155" s="2005">
        <f t="shared" ref="D1155:D1218" si="36">IF($J$2=$F$1,F1155,G1155)</f>
        <v>346604.57</v>
      </c>
      <c r="F1155" s="2005">
        <v>346604.57</v>
      </c>
      <c r="G1155" s="2005">
        <v>346604.57</v>
      </c>
      <c r="H1155" s="2078" t="b">
        <f t="shared" ref="H1155:H1218" si="37">F1155=G1155</f>
        <v>1</v>
      </c>
    </row>
    <row r="1156" spans="1:8" ht="30">
      <c r="A1156" s="1993">
        <v>37763</v>
      </c>
      <c r="B1156" s="1994" t="s">
        <v>9613</v>
      </c>
      <c r="C1156" s="1993" t="s">
        <v>5592</v>
      </c>
      <c r="D1156" s="2002">
        <f t="shared" si="36"/>
        <v>350814.32</v>
      </c>
      <c r="F1156" s="2002">
        <v>350814.32</v>
      </c>
      <c r="G1156" s="2002">
        <v>350814.32</v>
      </c>
      <c r="H1156" s="2078" t="b">
        <f t="shared" si="37"/>
        <v>1</v>
      </c>
    </row>
    <row r="1157" spans="1:8" ht="30">
      <c r="A1157" s="2003">
        <v>41992</v>
      </c>
      <c r="B1157" s="2004" t="s">
        <v>9614</v>
      </c>
      <c r="C1157" s="2003" t="s">
        <v>5592</v>
      </c>
      <c r="D1157" s="2005">
        <f t="shared" si="36"/>
        <v>398805.73</v>
      </c>
      <c r="F1157" s="2005">
        <v>398805.73</v>
      </c>
      <c r="G1157" s="2005">
        <v>398805.73</v>
      </c>
      <c r="H1157" s="2078" t="b">
        <f t="shared" si="37"/>
        <v>1</v>
      </c>
    </row>
    <row r="1158" spans="1:8" ht="30">
      <c r="A1158" s="1993">
        <v>13215</v>
      </c>
      <c r="B1158" s="1994" t="s">
        <v>9615</v>
      </c>
      <c r="C1158" s="1993" t="s">
        <v>5592</v>
      </c>
      <c r="D1158" s="2002">
        <f t="shared" si="36"/>
        <v>489035.16</v>
      </c>
      <c r="F1158" s="2002">
        <v>489035.16</v>
      </c>
      <c r="G1158" s="2002">
        <v>489035.16</v>
      </c>
      <c r="H1158" s="2078" t="b">
        <f t="shared" si="37"/>
        <v>1</v>
      </c>
    </row>
    <row r="1159" spans="1:8">
      <c r="A1159" s="2003">
        <v>4235</v>
      </c>
      <c r="B1159" s="2004" t="s">
        <v>9616</v>
      </c>
      <c r="C1159" s="2003" t="s">
        <v>5591</v>
      </c>
      <c r="D1159" s="2005">
        <f t="shared" si="36"/>
        <v>9.02</v>
      </c>
      <c r="F1159" s="2005">
        <v>7.79</v>
      </c>
      <c r="G1159" s="2005">
        <v>9.02</v>
      </c>
      <c r="H1159" s="2078" t="b">
        <f t="shared" si="37"/>
        <v>0</v>
      </c>
    </row>
    <row r="1160" spans="1:8">
      <c r="A1160" s="1993">
        <v>40976</v>
      </c>
      <c r="B1160" s="1994" t="s">
        <v>9617</v>
      </c>
      <c r="C1160" s="1993" t="s">
        <v>5600</v>
      </c>
      <c r="D1160" s="2002">
        <f t="shared" si="36"/>
        <v>1594.54</v>
      </c>
      <c r="F1160" s="2002">
        <v>1376.45</v>
      </c>
      <c r="G1160" s="2002">
        <v>1594.54</v>
      </c>
      <c r="H1160" s="2078" t="b">
        <f t="shared" si="37"/>
        <v>0</v>
      </c>
    </row>
    <row r="1161" spans="1:8">
      <c r="A1161" s="2003">
        <v>39013</v>
      </c>
      <c r="B1161" s="2004" t="s">
        <v>9618</v>
      </c>
      <c r="C1161" s="2003" t="s">
        <v>5592</v>
      </c>
      <c r="D1161" s="2005">
        <f t="shared" si="36"/>
        <v>0.84</v>
      </c>
      <c r="F1161" s="2005">
        <v>0.84</v>
      </c>
      <c r="G1161" s="2005">
        <v>0.84</v>
      </c>
      <c r="H1161" s="2078" t="b">
        <f t="shared" si="37"/>
        <v>1</v>
      </c>
    </row>
    <row r="1162" spans="1:8">
      <c r="A1162" s="1993">
        <v>41967</v>
      </c>
      <c r="B1162" s="1994" t="s">
        <v>9619</v>
      </c>
      <c r="C1162" s="1993" t="s">
        <v>5597</v>
      </c>
      <c r="D1162" s="2002">
        <f t="shared" si="36"/>
        <v>4.5599999999999996</v>
      </c>
      <c r="F1162" s="2002">
        <v>4.5599999999999996</v>
      </c>
      <c r="G1162" s="2002">
        <v>4.5599999999999996</v>
      </c>
      <c r="H1162" s="2078" t="b">
        <f t="shared" si="37"/>
        <v>1</v>
      </c>
    </row>
    <row r="1163" spans="1:8">
      <c r="A1163" s="2003">
        <v>12760</v>
      </c>
      <c r="B1163" s="2004" t="s">
        <v>9620</v>
      </c>
      <c r="C1163" s="2003" t="s">
        <v>5594</v>
      </c>
      <c r="D1163" s="2005">
        <f t="shared" si="36"/>
        <v>930.4</v>
      </c>
      <c r="F1163" s="2005">
        <v>930.4</v>
      </c>
      <c r="G1163" s="2005">
        <v>930.4</v>
      </c>
      <c r="H1163" s="2078" t="b">
        <f t="shared" si="37"/>
        <v>1</v>
      </c>
    </row>
    <row r="1164" spans="1:8">
      <c r="A1164" s="1993">
        <v>12759</v>
      </c>
      <c r="B1164" s="1994" t="s">
        <v>9621</v>
      </c>
      <c r="C1164" s="1993" t="s">
        <v>5594</v>
      </c>
      <c r="D1164" s="2002">
        <f t="shared" si="36"/>
        <v>620.25</v>
      </c>
      <c r="F1164" s="2002">
        <v>620.25</v>
      </c>
      <c r="G1164" s="2002">
        <v>620.25</v>
      </c>
      <c r="H1164" s="2078" t="b">
        <f t="shared" si="37"/>
        <v>1</v>
      </c>
    </row>
    <row r="1165" spans="1:8">
      <c r="A1165" s="2003">
        <v>40424</v>
      </c>
      <c r="B1165" s="2004" t="s">
        <v>9622</v>
      </c>
      <c r="C1165" s="2003" t="s">
        <v>5596</v>
      </c>
      <c r="D1165" s="2005">
        <f t="shared" si="36"/>
        <v>5.05</v>
      </c>
      <c r="F1165" s="2005">
        <v>5.05</v>
      </c>
      <c r="G1165" s="2005">
        <v>5.05</v>
      </c>
      <c r="H1165" s="2078" t="b">
        <f t="shared" si="37"/>
        <v>1</v>
      </c>
    </row>
    <row r="1166" spans="1:8">
      <c r="A1166" s="1993">
        <v>1325</v>
      </c>
      <c r="B1166" s="1994" t="s">
        <v>9623</v>
      </c>
      <c r="C1166" s="1993" t="s">
        <v>5596</v>
      </c>
      <c r="D1166" s="2002">
        <f t="shared" si="36"/>
        <v>6.16</v>
      </c>
      <c r="F1166" s="2002">
        <v>6.16</v>
      </c>
      <c r="G1166" s="2002">
        <v>6.16</v>
      </c>
      <c r="H1166" s="2078" t="b">
        <f t="shared" si="37"/>
        <v>1</v>
      </c>
    </row>
    <row r="1167" spans="1:8">
      <c r="A1167" s="2003">
        <v>1327</v>
      </c>
      <c r="B1167" s="2004" t="s">
        <v>9624</v>
      </c>
      <c r="C1167" s="2003" t="s">
        <v>5596</v>
      </c>
      <c r="D1167" s="2005">
        <f t="shared" si="36"/>
        <v>5.52</v>
      </c>
      <c r="F1167" s="2005">
        <v>5.52</v>
      </c>
      <c r="G1167" s="2005">
        <v>5.52</v>
      </c>
      <c r="H1167" s="2078" t="b">
        <f t="shared" si="37"/>
        <v>1</v>
      </c>
    </row>
    <row r="1168" spans="1:8">
      <c r="A1168" s="1993">
        <v>1328</v>
      </c>
      <c r="B1168" s="1994" t="s">
        <v>9625</v>
      </c>
      <c r="C1168" s="1993" t="s">
        <v>5596</v>
      </c>
      <c r="D1168" s="2002">
        <f t="shared" si="36"/>
        <v>5.77</v>
      </c>
      <c r="F1168" s="2002">
        <v>5.77</v>
      </c>
      <c r="G1168" s="2002">
        <v>5.77</v>
      </c>
      <c r="H1168" s="2078" t="b">
        <f t="shared" si="37"/>
        <v>1</v>
      </c>
    </row>
    <row r="1169" spans="1:8">
      <c r="A1169" s="2003">
        <v>1321</v>
      </c>
      <c r="B1169" s="2004" t="s">
        <v>9626</v>
      </c>
      <c r="C1169" s="2003" t="s">
        <v>5596</v>
      </c>
      <c r="D1169" s="2005">
        <f t="shared" si="36"/>
        <v>6.19</v>
      </c>
      <c r="F1169" s="2005">
        <v>6.19</v>
      </c>
      <c r="G1169" s="2005">
        <v>6.19</v>
      </c>
      <c r="H1169" s="2078" t="b">
        <f t="shared" si="37"/>
        <v>1</v>
      </c>
    </row>
    <row r="1170" spans="1:8">
      <c r="A1170" s="1993">
        <v>1318</v>
      </c>
      <c r="B1170" s="1994" t="s">
        <v>9627</v>
      </c>
      <c r="C1170" s="1993" t="s">
        <v>5596</v>
      </c>
      <c r="D1170" s="2002">
        <f t="shared" si="36"/>
        <v>5.95</v>
      </c>
      <c r="F1170" s="2002">
        <v>5.95</v>
      </c>
      <c r="G1170" s="2002">
        <v>5.95</v>
      </c>
      <c r="H1170" s="2078" t="b">
        <f t="shared" si="37"/>
        <v>1</v>
      </c>
    </row>
    <row r="1171" spans="1:8">
      <c r="A1171" s="2003">
        <v>1322</v>
      </c>
      <c r="B1171" s="2004" t="s">
        <v>9628</v>
      </c>
      <c r="C1171" s="2003" t="s">
        <v>5596</v>
      </c>
      <c r="D1171" s="2005">
        <f t="shared" si="36"/>
        <v>6.56</v>
      </c>
      <c r="F1171" s="2005">
        <v>6.56</v>
      </c>
      <c r="G1171" s="2005">
        <v>6.56</v>
      </c>
      <c r="H1171" s="2078" t="b">
        <f t="shared" si="37"/>
        <v>1</v>
      </c>
    </row>
    <row r="1172" spans="1:8">
      <c r="A1172" s="1993">
        <v>1323</v>
      </c>
      <c r="B1172" s="1994" t="s">
        <v>9629</v>
      </c>
      <c r="C1172" s="1993" t="s">
        <v>5596</v>
      </c>
      <c r="D1172" s="2002">
        <f t="shared" si="36"/>
        <v>6.41</v>
      </c>
      <c r="F1172" s="2002">
        <v>6.41</v>
      </c>
      <c r="G1172" s="2002">
        <v>6.41</v>
      </c>
      <c r="H1172" s="2078" t="b">
        <f t="shared" si="37"/>
        <v>1</v>
      </c>
    </row>
    <row r="1173" spans="1:8">
      <c r="A1173" s="2003">
        <v>1319</v>
      </c>
      <c r="B1173" s="2004" t="s">
        <v>9630</v>
      </c>
      <c r="C1173" s="2003" t="s">
        <v>5596</v>
      </c>
      <c r="D1173" s="2005">
        <f t="shared" si="36"/>
        <v>5.67</v>
      </c>
      <c r="F1173" s="2005">
        <v>5.67</v>
      </c>
      <c r="G1173" s="2005">
        <v>5.67</v>
      </c>
      <c r="H1173" s="2078" t="b">
        <f t="shared" si="37"/>
        <v>1</v>
      </c>
    </row>
    <row r="1174" spans="1:8">
      <c r="A1174" s="1993">
        <v>11026</v>
      </c>
      <c r="B1174" s="1994" t="s">
        <v>9631</v>
      </c>
      <c r="C1174" s="1993" t="s">
        <v>5596</v>
      </c>
      <c r="D1174" s="2002">
        <f t="shared" si="36"/>
        <v>7.6</v>
      </c>
      <c r="F1174" s="2002">
        <v>7.6</v>
      </c>
      <c r="G1174" s="2002">
        <v>7.6</v>
      </c>
      <c r="H1174" s="2078" t="b">
        <f t="shared" si="37"/>
        <v>1</v>
      </c>
    </row>
    <row r="1175" spans="1:8">
      <c r="A1175" s="2003">
        <v>11027</v>
      </c>
      <c r="B1175" s="2004" t="s">
        <v>9632</v>
      </c>
      <c r="C1175" s="2003" t="s">
        <v>5596</v>
      </c>
      <c r="D1175" s="2005">
        <f t="shared" si="36"/>
        <v>8.07</v>
      </c>
      <c r="F1175" s="2005">
        <v>8.07</v>
      </c>
      <c r="G1175" s="2005">
        <v>8.07</v>
      </c>
      <c r="H1175" s="2078" t="b">
        <f t="shared" si="37"/>
        <v>1</v>
      </c>
    </row>
    <row r="1176" spans="1:8">
      <c r="A1176" s="1993">
        <v>11046</v>
      </c>
      <c r="B1176" s="1994" t="s">
        <v>9633</v>
      </c>
      <c r="C1176" s="1993" t="s">
        <v>5596</v>
      </c>
      <c r="D1176" s="2002">
        <f t="shared" si="36"/>
        <v>7.84</v>
      </c>
      <c r="F1176" s="2002">
        <v>7.84</v>
      </c>
      <c r="G1176" s="2002">
        <v>7.84</v>
      </c>
      <c r="H1176" s="2078" t="b">
        <f t="shared" si="37"/>
        <v>1</v>
      </c>
    </row>
    <row r="1177" spans="1:8">
      <c r="A1177" s="2003">
        <v>11047</v>
      </c>
      <c r="B1177" s="2004" t="s">
        <v>9634</v>
      </c>
      <c r="C1177" s="2003" t="s">
        <v>5596</v>
      </c>
      <c r="D1177" s="2005">
        <f t="shared" si="36"/>
        <v>5.92</v>
      </c>
      <c r="F1177" s="2005">
        <v>5.92</v>
      </c>
      <c r="G1177" s="2005">
        <v>5.92</v>
      </c>
      <c r="H1177" s="2078" t="b">
        <f t="shared" si="37"/>
        <v>1</v>
      </c>
    </row>
    <row r="1178" spans="1:8">
      <c r="A1178" s="1993">
        <v>39630</v>
      </c>
      <c r="B1178" s="1994" t="s">
        <v>9635</v>
      </c>
      <c r="C1178" s="1993" t="s">
        <v>5594</v>
      </c>
      <c r="D1178" s="2002">
        <f t="shared" si="36"/>
        <v>55.02</v>
      </c>
      <c r="F1178" s="2002">
        <v>55.02</v>
      </c>
      <c r="G1178" s="2002">
        <v>55.02</v>
      </c>
      <c r="H1178" s="2078" t="b">
        <f t="shared" si="37"/>
        <v>1</v>
      </c>
    </row>
    <row r="1179" spans="1:8">
      <c r="A1179" s="2003">
        <v>11049</v>
      </c>
      <c r="B1179" s="2004" t="s">
        <v>9636</v>
      </c>
      <c r="C1179" s="2003" t="s">
        <v>5596</v>
      </c>
      <c r="D1179" s="2005">
        <f t="shared" si="36"/>
        <v>7.3</v>
      </c>
      <c r="F1179" s="2005">
        <v>7.3</v>
      </c>
      <c r="G1179" s="2005">
        <v>7.3</v>
      </c>
      <c r="H1179" s="2078" t="b">
        <f t="shared" si="37"/>
        <v>1</v>
      </c>
    </row>
    <row r="1180" spans="1:8">
      <c r="A1180" s="1993">
        <v>39632</v>
      </c>
      <c r="B1180" s="1994" t="s">
        <v>9637</v>
      </c>
      <c r="C1180" s="1993" t="s">
        <v>5594</v>
      </c>
      <c r="D1180" s="2002">
        <f t="shared" si="36"/>
        <v>38.39</v>
      </c>
      <c r="F1180" s="2002">
        <v>38.39</v>
      </c>
      <c r="G1180" s="2002">
        <v>38.39</v>
      </c>
      <c r="H1180" s="2078" t="b">
        <f t="shared" si="37"/>
        <v>1</v>
      </c>
    </row>
    <row r="1181" spans="1:8">
      <c r="A1181" s="2003">
        <v>11051</v>
      </c>
      <c r="B1181" s="2004" t="s">
        <v>9638</v>
      </c>
      <c r="C1181" s="2003" t="s">
        <v>5596</v>
      </c>
      <c r="D1181" s="2005">
        <f t="shared" si="36"/>
        <v>7.84</v>
      </c>
      <c r="F1181" s="2005">
        <v>7.84</v>
      </c>
      <c r="G1181" s="2005">
        <v>7.84</v>
      </c>
      <c r="H1181" s="2078" t="b">
        <f t="shared" si="37"/>
        <v>1</v>
      </c>
    </row>
    <row r="1182" spans="1:8">
      <c r="A1182" s="1993">
        <v>11061</v>
      </c>
      <c r="B1182" s="1994" t="s">
        <v>9639</v>
      </c>
      <c r="C1182" s="1993" t="s">
        <v>5596</v>
      </c>
      <c r="D1182" s="2002">
        <f t="shared" si="36"/>
        <v>5.48</v>
      </c>
      <c r="F1182" s="2002">
        <v>5.48</v>
      </c>
      <c r="G1182" s="2002">
        <v>5.48</v>
      </c>
      <c r="H1182" s="2078" t="b">
        <f t="shared" si="37"/>
        <v>1</v>
      </c>
    </row>
    <row r="1183" spans="1:8">
      <c r="A1183" s="2003">
        <v>1336</v>
      </c>
      <c r="B1183" s="2004" t="s">
        <v>9640</v>
      </c>
      <c r="C1183" s="2003" t="s">
        <v>5594</v>
      </c>
      <c r="D1183" s="2005">
        <f t="shared" si="36"/>
        <v>1468.15</v>
      </c>
      <c r="F1183" s="2005">
        <v>1468.15</v>
      </c>
      <c r="G1183" s="2005">
        <v>1468.15</v>
      </c>
      <c r="H1183" s="2078" t="b">
        <f t="shared" si="37"/>
        <v>1</v>
      </c>
    </row>
    <row r="1184" spans="1:8">
      <c r="A1184" s="1993">
        <v>1333</v>
      </c>
      <c r="B1184" s="1994" t="s">
        <v>9641</v>
      </c>
      <c r="C1184" s="1993" t="s">
        <v>5596</v>
      </c>
      <c r="D1184" s="2002">
        <f t="shared" si="36"/>
        <v>5.71</v>
      </c>
      <c r="F1184" s="2002">
        <v>5.71</v>
      </c>
      <c r="G1184" s="2002">
        <v>5.71</v>
      </c>
      <c r="H1184" s="2078" t="b">
        <f t="shared" si="37"/>
        <v>1</v>
      </c>
    </row>
    <row r="1185" spans="1:8">
      <c r="A1185" s="2003">
        <v>1330</v>
      </c>
      <c r="B1185" s="2004" t="s">
        <v>9642</v>
      </c>
      <c r="C1185" s="2003" t="s">
        <v>5596</v>
      </c>
      <c r="D1185" s="2005">
        <f t="shared" si="36"/>
        <v>5.85</v>
      </c>
      <c r="F1185" s="2005">
        <v>5.85</v>
      </c>
      <c r="G1185" s="2005">
        <v>5.85</v>
      </c>
      <c r="H1185" s="2078" t="b">
        <f t="shared" si="37"/>
        <v>1</v>
      </c>
    </row>
    <row r="1186" spans="1:8">
      <c r="A1186" s="1993">
        <v>10957</v>
      </c>
      <c r="B1186" s="1994" t="s">
        <v>9643</v>
      </c>
      <c r="C1186" s="1993" t="s">
        <v>5596</v>
      </c>
      <c r="D1186" s="2002">
        <f t="shared" si="36"/>
        <v>7.3</v>
      </c>
      <c r="F1186" s="2002">
        <v>7.3</v>
      </c>
      <c r="G1186" s="2002">
        <v>7.3</v>
      </c>
      <c r="H1186" s="2078" t="b">
        <f t="shared" si="37"/>
        <v>1</v>
      </c>
    </row>
    <row r="1187" spans="1:8">
      <c r="A1187" s="2003">
        <v>1332</v>
      </c>
      <c r="B1187" s="2004" t="s">
        <v>9644</v>
      </c>
      <c r="C1187" s="2003" t="s">
        <v>5596</v>
      </c>
      <c r="D1187" s="2005">
        <f t="shared" si="36"/>
        <v>6.08</v>
      </c>
      <c r="F1187" s="2005">
        <v>6.08</v>
      </c>
      <c r="G1187" s="2005">
        <v>6.08</v>
      </c>
      <c r="H1187" s="2078" t="b">
        <f t="shared" si="37"/>
        <v>1</v>
      </c>
    </row>
    <row r="1188" spans="1:8">
      <c r="A1188" s="1993">
        <v>1334</v>
      </c>
      <c r="B1188" s="1994" t="s">
        <v>9645</v>
      </c>
      <c r="C1188" s="1993" t="s">
        <v>5596</v>
      </c>
      <c r="D1188" s="2002">
        <f t="shared" si="36"/>
        <v>6.73</v>
      </c>
      <c r="F1188" s="2002">
        <v>6.73</v>
      </c>
      <c r="G1188" s="2002">
        <v>6.73</v>
      </c>
      <c r="H1188" s="2078" t="b">
        <f t="shared" si="37"/>
        <v>1</v>
      </c>
    </row>
    <row r="1189" spans="1:8">
      <c r="A1189" s="2003">
        <v>1335</v>
      </c>
      <c r="B1189" s="2004" t="s">
        <v>9646</v>
      </c>
      <c r="C1189" s="2003" t="s">
        <v>5596</v>
      </c>
      <c r="D1189" s="2005">
        <f t="shared" si="36"/>
        <v>6.83</v>
      </c>
      <c r="F1189" s="2005">
        <v>6.83</v>
      </c>
      <c r="G1189" s="2005">
        <v>6.83</v>
      </c>
      <c r="H1189" s="2078" t="b">
        <f t="shared" si="37"/>
        <v>1</v>
      </c>
    </row>
    <row r="1190" spans="1:8">
      <c r="A1190" s="1993">
        <v>40425</v>
      </c>
      <c r="B1190" s="1994" t="s">
        <v>9647</v>
      </c>
      <c r="C1190" s="1993" t="s">
        <v>5596</v>
      </c>
      <c r="D1190" s="2002">
        <f t="shared" si="36"/>
        <v>5.08</v>
      </c>
      <c r="F1190" s="2002">
        <v>5.08</v>
      </c>
      <c r="G1190" s="2002">
        <v>5.08</v>
      </c>
      <c r="H1190" s="2078" t="b">
        <f t="shared" si="37"/>
        <v>1</v>
      </c>
    </row>
    <row r="1191" spans="1:8">
      <c r="A1191" s="2003">
        <v>1337</v>
      </c>
      <c r="B1191" s="2004" t="s">
        <v>9648</v>
      </c>
      <c r="C1191" s="2003" t="s">
        <v>5596</v>
      </c>
      <c r="D1191" s="2005">
        <f t="shared" si="36"/>
        <v>7.2</v>
      </c>
      <c r="F1191" s="2005">
        <v>7.2</v>
      </c>
      <c r="G1191" s="2005">
        <v>7.2</v>
      </c>
      <c r="H1191" s="2078" t="b">
        <f t="shared" si="37"/>
        <v>1</v>
      </c>
    </row>
    <row r="1192" spans="1:8">
      <c r="A1192" s="1993">
        <v>11122</v>
      </c>
      <c r="B1192" s="1994" t="s">
        <v>9649</v>
      </c>
      <c r="C1192" s="1993" t="s">
        <v>5596</v>
      </c>
      <c r="D1192" s="2002">
        <f t="shared" si="36"/>
        <v>15.98</v>
      </c>
      <c r="F1192" s="2002">
        <v>15.98</v>
      </c>
      <c r="G1192" s="2002">
        <v>15.98</v>
      </c>
      <c r="H1192" s="2078" t="b">
        <f t="shared" si="37"/>
        <v>1</v>
      </c>
    </row>
    <row r="1193" spans="1:8">
      <c r="A1193" s="2003">
        <v>11123</v>
      </c>
      <c r="B1193" s="2004" t="s">
        <v>9650</v>
      </c>
      <c r="C1193" s="2003" t="s">
        <v>5596</v>
      </c>
      <c r="D1193" s="2005">
        <f t="shared" si="36"/>
        <v>15.98</v>
      </c>
      <c r="F1193" s="2005">
        <v>15.98</v>
      </c>
      <c r="G1193" s="2005">
        <v>15.98</v>
      </c>
      <c r="H1193" s="2078" t="b">
        <f t="shared" si="37"/>
        <v>1</v>
      </c>
    </row>
    <row r="1194" spans="1:8">
      <c r="A1194" s="1993">
        <v>11125</v>
      </c>
      <c r="B1194" s="1994" t="s">
        <v>9651</v>
      </c>
      <c r="C1194" s="1993" t="s">
        <v>5596</v>
      </c>
      <c r="D1194" s="2002">
        <f t="shared" si="36"/>
        <v>15.98</v>
      </c>
      <c r="F1194" s="2002">
        <v>15.98</v>
      </c>
      <c r="G1194" s="2002">
        <v>15.98</v>
      </c>
      <c r="H1194" s="2078" t="b">
        <f t="shared" si="37"/>
        <v>1</v>
      </c>
    </row>
    <row r="1195" spans="1:8">
      <c r="A1195" s="2003">
        <v>39416</v>
      </c>
      <c r="B1195" s="2004" t="s">
        <v>9652</v>
      </c>
      <c r="C1195" s="2003" t="s">
        <v>5594</v>
      </c>
      <c r="D1195" s="2005">
        <f t="shared" si="36"/>
        <v>27.93</v>
      </c>
      <c r="F1195" s="2005">
        <v>27.93</v>
      </c>
      <c r="G1195" s="2005">
        <v>27.93</v>
      </c>
      <c r="H1195" s="2078" t="b">
        <f t="shared" si="37"/>
        <v>1</v>
      </c>
    </row>
    <row r="1196" spans="1:8">
      <c r="A1196" s="1993">
        <v>39417</v>
      </c>
      <c r="B1196" s="1994" t="s">
        <v>9653</v>
      </c>
      <c r="C1196" s="1993" t="s">
        <v>5594</v>
      </c>
      <c r="D1196" s="2002">
        <f t="shared" si="36"/>
        <v>29.28</v>
      </c>
      <c r="F1196" s="2002">
        <v>29.28</v>
      </c>
      <c r="G1196" s="2002">
        <v>29.28</v>
      </c>
      <c r="H1196" s="2078" t="b">
        <f t="shared" si="37"/>
        <v>1</v>
      </c>
    </row>
    <row r="1197" spans="1:8">
      <c r="A1197" s="2003">
        <v>39414</v>
      </c>
      <c r="B1197" s="2004" t="s">
        <v>9654</v>
      </c>
      <c r="C1197" s="2003" t="s">
        <v>5594</v>
      </c>
      <c r="D1197" s="2005">
        <f t="shared" si="36"/>
        <v>26.23</v>
      </c>
      <c r="F1197" s="2005">
        <v>26.23</v>
      </c>
      <c r="G1197" s="2005">
        <v>26.23</v>
      </c>
      <c r="H1197" s="2078" t="b">
        <f t="shared" si="37"/>
        <v>1</v>
      </c>
    </row>
    <row r="1198" spans="1:8">
      <c r="A1198" s="1993">
        <v>39415</v>
      </c>
      <c r="B1198" s="1994" t="s">
        <v>9655</v>
      </c>
      <c r="C1198" s="1993" t="s">
        <v>5594</v>
      </c>
      <c r="D1198" s="2002">
        <f t="shared" si="36"/>
        <v>27.79</v>
      </c>
      <c r="F1198" s="2002">
        <v>27.79</v>
      </c>
      <c r="G1198" s="2002">
        <v>27.79</v>
      </c>
      <c r="H1198" s="2078" t="b">
        <f t="shared" si="37"/>
        <v>1</v>
      </c>
    </row>
    <row r="1199" spans="1:8">
      <c r="A1199" s="2003">
        <v>39412</v>
      </c>
      <c r="B1199" s="2004" t="s">
        <v>9656</v>
      </c>
      <c r="C1199" s="2003" t="s">
        <v>5594</v>
      </c>
      <c r="D1199" s="2005">
        <f t="shared" si="36"/>
        <v>19.75</v>
      </c>
      <c r="F1199" s="2005">
        <v>19.75</v>
      </c>
      <c r="G1199" s="2005">
        <v>19.75</v>
      </c>
      <c r="H1199" s="2078" t="b">
        <f t="shared" si="37"/>
        <v>1</v>
      </c>
    </row>
    <row r="1200" spans="1:8">
      <c r="A1200" s="1993">
        <v>39413</v>
      </c>
      <c r="B1200" s="1994" t="s">
        <v>9657</v>
      </c>
      <c r="C1200" s="1993" t="s">
        <v>5594</v>
      </c>
      <c r="D1200" s="2002">
        <f t="shared" si="36"/>
        <v>19.559999999999999</v>
      </c>
      <c r="F1200" s="2002">
        <v>19.559999999999999</v>
      </c>
      <c r="G1200" s="2002">
        <v>19.559999999999999</v>
      </c>
      <c r="H1200" s="2078" t="b">
        <f t="shared" si="37"/>
        <v>1</v>
      </c>
    </row>
    <row r="1201" spans="1:8">
      <c r="A1201" s="2003">
        <v>1338</v>
      </c>
      <c r="B1201" s="2004" t="s">
        <v>9658</v>
      </c>
      <c r="C1201" s="2003" t="s">
        <v>5594</v>
      </c>
      <c r="D1201" s="2005">
        <f t="shared" si="36"/>
        <v>23.57</v>
      </c>
      <c r="F1201" s="2005">
        <v>23.57</v>
      </c>
      <c r="G1201" s="2005">
        <v>23.57</v>
      </c>
      <c r="H1201" s="2078" t="b">
        <f t="shared" si="37"/>
        <v>1</v>
      </c>
    </row>
    <row r="1202" spans="1:8">
      <c r="A1202" s="1993">
        <v>1340</v>
      </c>
      <c r="B1202" s="1994" t="s">
        <v>9659</v>
      </c>
      <c r="C1202" s="1993" t="s">
        <v>5594</v>
      </c>
      <c r="D1202" s="2002">
        <f t="shared" si="36"/>
        <v>27.25</v>
      </c>
      <c r="F1202" s="2002">
        <v>27.25</v>
      </c>
      <c r="G1202" s="2002">
        <v>27.25</v>
      </c>
      <c r="H1202" s="2078" t="b">
        <f t="shared" si="37"/>
        <v>1</v>
      </c>
    </row>
    <row r="1203" spans="1:8">
      <c r="A1203" s="2003">
        <v>1341</v>
      </c>
      <c r="B1203" s="2004" t="s">
        <v>9660</v>
      </c>
      <c r="C1203" s="2003" t="s">
        <v>5594</v>
      </c>
      <c r="D1203" s="2005">
        <f t="shared" si="36"/>
        <v>26.24</v>
      </c>
      <c r="F1203" s="2005">
        <v>26.24</v>
      </c>
      <c r="G1203" s="2005">
        <v>26.24</v>
      </c>
      <c r="H1203" s="2078" t="b">
        <f t="shared" si="37"/>
        <v>1</v>
      </c>
    </row>
    <row r="1204" spans="1:8">
      <c r="A1204" s="1993">
        <v>1364</v>
      </c>
      <c r="B1204" s="1994" t="s">
        <v>9661</v>
      </c>
      <c r="C1204" s="1993" t="s">
        <v>5594</v>
      </c>
      <c r="D1204" s="2002">
        <f t="shared" si="36"/>
        <v>20.61</v>
      </c>
      <c r="F1204" s="2002">
        <v>20.61</v>
      </c>
      <c r="G1204" s="2002">
        <v>20.61</v>
      </c>
      <c r="H1204" s="2078" t="b">
        <f t="shared" si="37"/>
        <v>1</v>
      </c>
    </row>
    <row r="1205" spans="1:8">
      <c r="A1205" s="2003">
        <v>1361</v>
      </c>
      <c r="B1205" s="2004" t="s">
        <v>9662</v>
      </c>
      <c r="C1205" s="2003" t="s">
        <v>5592</v>
      </c>
      <c r="D1205" s="2005">
        <f t="shared" si="36"/>
        <v>85.96</v>
      </c>
      <c r="F1205" s="2005">
        <v>85.96</v>
      </c>
      <c r="G1205" s="2005">
        <v>85.96</v>
      </c>
      <c r="H1205" s="2078" t="b">
        <f t="shared" si="37"/>
        <v>1</v>
      </c>
    </row>
    <row r="1206" spans="1:8">
      <c r="A1206" s="1993">
        <v>1362</v>
      </c>
      <c r="B1206" s="1994" t="s">
        <v>9663</v>
      </c>
      <c r="C1206" s="1993" t="s">
        <v>5594</v>
      </c>
      <c r="D1206" s="2002">
        <f t="shared" si="36"/>
        <v>28.69</v>
      </c>
      <c r="F1206" s="2002">
        <v>28.69</v>
      </c>
      <c r="G1206" s="2002">
        <v>28.69</v>
      </c>
      <c r="H1206" s="2078" t="b">
        <f t="shared" si="37"/>
        <v>1</v>
      </c>
    </row>
    <row r="1207" spans="1:8">
      <c r="A1207" s="2003">
        <v>11131</v>
      </c>
      <c r="B1207" s="2004" t="s">
        <v>9664</v>
      </c>
      <c r="C1207" s="2003" t="s">
        <v>5594</v>
      </c>
      <c r="D1207" s="2005">
        <f t="shared" si="36"/>
        <v>36.72</v>
      </c>
      <c r="F1207" s="2005">
        <v>36.72</v>
      </c>
      <c r="G1207" s="2005">
        <v>36.72</v>
      </c>
      <c r="H1207" s="2078" t="b">
        <f t="shared" si="37"/>
        <v>1</v>
      </c>
    </row>
    <row r="1208" spans="1:8">
      <c r="A1208" s="1993">
        <v>11132</v>
      </c>
      <c r="B1208" s="1994" t="s">
        <v>9665</v>
      </c>
      <c r="C1208" s="1993" t="s">
        <v>5594</v>
      </c>
      <c r="D1208" s="2002">
        <f t="shared" si="36"/>
        <v>43.42</v>
      </c>
      <c r="F1208" s="2002">
        <v>43.42</v>
      </c>
      <c r="G1208" s="2002">
        <v>43.42</v>
      </c>
      <c r="H1208" s="2078" t="b">
        <f t="shared" si="37"/>
        <v>1</v>
      </c>
    </row>
    <row r="1209" spans="1:8">
      <c r="A1209" s="2003">
        <v>1363</v>
      </c>
      <c r="B1209" s="2004" t="s">
        <v>9666</v>
      </c>
      <c r="C1209" s="2003" t="s">
        <v>5594</v>
      </c>
      <c r="D1209" s="2005">
        <f t="shared" si="36"/>
        <v>14.6</v>
      </c>
      <c r="F1209" s="2005">
        <v>14.6</v>
      </c>
      <c r="G1209" s="2005">
        <v>14.6</v>
      </c>
      <c r="H1209" s="2078" t="b">
        <f t="shared" si="37"/>
        <v>1</v>
      </c>
    </row>
    <row r="1210" spans="1:8">
      <c r="A1210" s="1993">
        <v>11130</v>
      </c>
      <c r="B1210" s="1994" t="s">
        <v>9667</v>
      </c>
      <c r="C1210" s="1993" t="s">
        <v>5594</v>
      </c>
      <c r="D1210" s="2002">
        <f t="shared" si="36"/>
        <v>18.489999999999998</v>
      </c>
      <c r="F1210" s="2002">
        <v>18.489999999999998</v>
      </c>
      <c r="G1210" s="2002">
        <v>18.489999999999998</v>
      </c>
      <c r="H1210" s="2078" t="b">
        <f t="shared" si="37"/>
        <v>1</v>
      </c>
    </row>
    <row r="1211" spans="1:8">
      <c r="A1211" s="2003">
        <v>11134</v>
      </c>
      <c r="B1211" s="2004" t="s">
        <v>9668</v>
      </c>
      <c r="C1211" s="2003" t="s">
        <v>5594</v>
      </c>
      <c r="D1211" s="2005">
        <f t="shared" si="36"/>
        <v>26.56</v>
      </c>
      <c r="F1211" s="2005">
        <v>26.56</v>
      </c>
      <c r="G1211" s="2005">
        <v>26.56</v>
      </c>
      <c r="H1211" s="2078" t="b">
        <f t="shared" si="37"/>
        <v>1</v>
      </c>
    </row>
    <row r="1212" spans="1:8">
      <c r="A1212" s="1993">
        <v>11135</v>
      </c>
      <c r="B1212" s="1994" t="s">
        <v>9669</v>
      </c>
      <c r="C1212" s="1993" t="s">
        <v>5594</v>
      </c>
      <c r="D1212" s="2002">
        <f t="shared" si="36"/>
        <v>32.369999999999997</v>
      </c>
      <c r="F1212" s="2002">
        <v>32.369999999999997</v>
      </c>
      <c r="G1212" s="2002">
        <v>32.369999999999997</v>
      </c>
      <c r="H1212" s="2078" t="b">
        <f t="shared" si="37"/>
        <v>1</v>
      </c>
    </row>
    <row r="1213" spans="1:8">
      <c r="A1213" s="2003">
        <v>11136</v>
      </c>
      <c r="B1213" s="2004" t="s">
        <v>9670</v>
      </c>
      <c r="C1213" s="2003" t="s">
        <v>5594</v>
      </c>
      <c r="D1213" s="2005">
        <f t="shared" si="36"/>
        <v>35.020000000000003</v>
      </c>
      <c r="F1213" s="2005">
        <v>35.020000000000003</v>
      </c>
      <c r="G1213" s="2005">
        <v>35.020000000000003</v>
      </c>
      <c r="H1213" s="2078" t="b">
        <f t="shared" si="37"/>
        <v>1</v>
      </c>
    </row>
    <row r="1214" spans="1:8">
      <c r="A1214" s="1993">
        <v>34743</v>
      </c>
      <c r="B1214" s="1994" t="s">
        <v>9671</v>
      </c>
      <c r="C1214" s="1993" t="s">
        <v>5594</v>
      </c>
      <c r="D1214" s="2002">
        <f t="shared" si="36"/>
        <v>44.58</v>
      </c>
      <c r="F1214" s="2002">
        <v>44.58</v>
      </c>
      <c r="G1214" s="2002">
        <v>44.58</v>
      </c>
      <c r="H1214" s="2078" t="b">
        <f t="shared" si="37"/>
        <v>1</v>
      </c>
    </row>
    <row r="1215" spans="1:8">
      <c r="A1215" s="2003">
        <v>11137</v>
      </c>
      <c r="B1215" s="2004" t="s">
        <v>9672</v>
      </c>
      <c r="C1215" s="2003" t="s">
        <v>5594</v>
      </c>
      <c r="D1215" s="2005">
        <f t="shared" si="36"/>
        <v>49.72</v>
      </c>
      <c r="F1215" s="2005">
        <v>49.72</v>
      </c>
      <c r="G1215" s="2005">
        <v>49.72</v>
      </c>
      <c r="H1215" s="2078" t="b">
        <f t="shared" si="37"/>
        <v>1</v>
      </c>
    </row>
    <row r="1216" spans="1:8">
      <c r="A1216" s="1993">
        <v>34745</v>
      </c>
      <c r="B1216" s="1994" t="s">
        <v>9673</v>
      </c>
      <c r="C1216" s="1993" t="s">
        <v>5594</v>
      </c>
      <c r="D1216" s="2002">
        <f t="shared" si="36"/>
        <v>56.66</v>
      </c>
      <c r="F1216" s="2002">
        <v>56.66</v>
      </c>
      <c r="G1216" s="2002">
        <v>56.66</v>
      </c>
      <c r="H1216" s="2078" t="b">
        <f t="shared" si="37"/>
        <v>1</v>
      </c>
    </row>
    <row r="1217" spans="1:8">
      <c r="A1217" s="2003">
        <v>34746</v>
      </c>
      <c r="B1217" s="2004" t="s">
        <v>9674</v>
      </c>
      <c r="C1217" s="2003" t="s">
        <v>5594</v>
      </c>
      <c r="D1217" s="2005">
        <f t="shared" si="36"/>
        <v>14.59</v>
      </c>
      <c r="F1217" s="2005">
        <v>14.59</v>
      </c>
      <c r="G1217" s="2005">
        <v>14.59</v>
      </c>
      <c r="H1217" s="2078" t="b">
        <f t="shared" si="37"/>
        <v>1</v>
      </c>
    </row>
    <row r="1218" spans="1:8">
      <c r="A1218" s="1993">
        <v>1360</v>
      </c>
      <c r="B1218" s="1994" t="s">
        <v>9675</v>
      </c>
      <c r="C1218" s="1993" t="s">
        <v>5594</v>
      </c>
      <c r="D1218" s="2002">
        <f t="shared" si="36"/>
        <v>18.02</v>
      </c>
      <c r="F1218" s="2002">
        <v>18.02</v>
      </c>
      <c r="G1218" s="2002">
        <v>18.02</v>
      </c>
      <c r="H1218" s="2078" t="b">
        <f t="shared" si="37"/>
        <v>1</v>
      </c>
    </row>
    <row r="1219" spans="1:8">
      <c r="A1219" s="2003">
        <v>1346</v>
      </c>
      <c r="B1219" s="2004" t="s">
        <v>9676</v>
      </c>
      <c r="C1219" s="2003" t="s">
        <v>5594</v>
      </c>
      <c r="D1219" s="2005">
        <f t="shared" ref="D1219:D1282" si="38">IF($J$2=$F$1,F1219,G1219)</f>
        <v>21.97</v>
      </c>
      <c r="F1219" s="2005">
        <v>21.97</v>
      </c>
      <c r="G1219" s="2005">
        <v>21.97</v>
      </c>
      <c r="H1219" s="2078" t="b">
        <f t="shared" ref="H1219:H1282" si="39">F1219=G1219</f>
        <v>1</v>
      </c>
    </row>
    <row r="1220" spans="1:8">
      <c r="A1220" s="1993">
        <v>1345</v>
      </c>
      <c r="B1220" s="1994" t="s">
        <v>9677</v>
      </c>
      <c r="C1220" s="1993" t="s">
        <v>5594</v>
      </c>
      <c r="D1220" s="2002">
        <f t="shared" si="38"/>
        <v>35.590000000000003</v>
      </c>
      <c r="F1220" s="2002">
        <v>35.590000000000003</v>
      </c>
      <c r="G1220" s="2002">
        <v>35.590000000000003</v>
      </c>
      <c r="H1220" s="2078" t="b">
        <f t="shared" si="39"/>
        <v>1</v>
      </c>
    </row>
    <row r="1221" spans="1:8">
      <c r="A1221" s="2003">
        <v>1344</v>
      </c>
      <c r="B1221" s="2004" t="s">
        <v>9678</v>
      </c>
      <c r="C1221" s="2003" t="s">
        <v>5592</v>
      </c>
      <c r="D1221" s="2005">
        <f t="shared" si="38"/>
        <v>38.28</v>
      </c>
      <c r="F1221" s="2005">
        <v>38.28</v>
      </c>
      <c r="G1221" s="2005">
        <v>38.28</v>
      </c>
      <c r="H1221" s="2078" t="b">
        <f t="shared" si="39"/>
        <v>1</v>
      </c>
    </row>
    <row r="1222" spans="1:8">
      <c r="A1222" s="1993">
        <v>1342</v>
      </c>
      <c r="B1222" s="1994" t="s">
        <v>9679</v>
      </c>
      <c r="C1222" s="1993" t="s">
        <v>5592</v>
      </c>
      <c r="D1222" s="2002">
        <f t="shared" si="38"/>
        <v>67.66</v>
      </c>
      <c r="F1222" s="2002">
        <v>67.66</v>
      </c>
      <c r="G1222" s="2002">
        <v>67.66</v>
      </c>
      <c r="H1222" s="2078" t="b">
        <f t="shared" si="39"/>
        <v>1</v>
      </c>
    </row>
    <row r="1223" spans="1:8">
      <c r="A1223" s="2003">
        <v>1347</v>
      </c>
      <c r="B1223" s="2004" t="s">
        <v>9680</v>
      </c>
      <c r="C1223" s="2003" t="s">
        <v>5594</v>
      </c>
      <c r="D1223" s="2005">
        <f t="shared" si="38"/>
        <v>26.25</v>
      </c>
      <c r="F1223" s="2005">
        <v>26.25</v>
      </c>
      <c r="G1223" s="2005">
        <v>26.25</v>
      </c>
      <c r="H1223" s="2078" t="b">
        <f t="shared" si="39"/>
        <v>1</v>
      </c>
    </row>
    <row r="1224" spans="1:8">
      <c r="A1224" s="1993">
        <v>1349</v>
      </c>
      <c r="B1224" s="1994" t="s">
        <v>9681</v>
      </c>
      <c r="C1224" s="1993" t="s">
        <v>5592</v>
      </c>
      <c r="D1224" s="2002">
        <f t="shared" si="38"/>
        <v>96.5</v>
      </c>
      <c r="F1224" s="2002">
        <v>96.5</v>
      </c>
      <c r="G1224" s="2002">
        <v>96.5</v>
      </c>
      <c r="H1224" s="2078" t="b">
        <f t="shared" si="39"/>
        <v>1</v>
      </c>
    </row>
    <row r="1225" spans="1:8">
      <c r="A1225" s="2003">
        <v>1350</v>
      </c>
      <c r="B1225" s="2004" t="s">
        <v>9682</v>
      </c>
      <c r="C1225" s="2003" t="s">
        <v>5592</v>
      </c>
      <c r="D1225" s="2005">
        <f t="shared" si="38"/>
        <v>36.200000000000003</v>
      </c>
      <c r="F1225" s="2005">
        <v>36.200000000000003</v>
      </c>
      <c r="G1225" s="2005">
        <v>36.200000000000003</v>
      </c>
      <c r="H1225" s="2078" t="b">
        <f t="shared" si="39"/>
        <v>1</v>
      </c>
    </row>
    <row r="1226" spans="1:8">
      <c r="A1226" s="1993">
        <v>1357</v>
      </c>
      <c r="B1226" s="1994" t="s">
        <v>9683</v>
      </c>
      <c r="C1226" s="1993" t="s">
        <v>5592</v>
      </c>
      <c r="D1226" s="2002">
        <f t="shared" si="38"/>
        <v>46.11</v>
      </c>
      <c r="F1226" s="2002">
        <v>46.11</v>
      </c>
      <c r="G1226" s="2002">
        <v>46.11</v>
      </c>
      <c r="H1226" s="2078" t="b">
        <f t="shared" si="39"/>
        <v>1</v>
      </c>
    </row>
    <row r="1227" spans="1:8">
      <c r="A1227" s="2003">
        <v>1355</v>
      </c>
      <c r="B1227" s="2004" t="s">
        <v>9684</v>
      </c>
      <c r="C1227" s="2003" t="s">
        <v>5594</v>
      </c>
      <c r="D1227" s="2005">
        <f t="shared" si="38"/>
        <v>21.22</v>
      </c>
      <c r="F1227" s="2005">
        <v>21.22</v>
      </c>
      <c r="G1227" s="2005">
        <v>21.22</v>
      </c>
      <c r="H1227" s="2078" t="b">
        <f t="shared" si="39"/>
        <v>1</v>
      </c>
    </row>
    <row r="1228" spans="1:8">
      <c r="A1228" s="1993">
        <v>1358</v>
      </c>
      <c r="B1228" s="1994" t="s">
        <v>9685</v>
      </c>
      <c r="C1228" s="1993" t="s">
        <v>5594</v>
      </c>
      <c r="D1228" s="2002">
        <f t="shared" si="38"/>
        <v>24.58</v>
      </c>
      <c r="F1228" s="2002">
        <v>24.58</v>
      </c>
      <c r="G1228" s="2002">
        <v>24.58</v>
      </c>
      <c r="H1228" s="2078" t="b">
        <f t="shared" si="39"/>
        <v>1</v>
      </c>
    </row>
    <row r="1229" spans="1:8">
      <c r="A1229" s="2003">
        <v>1359</v>
      </c>
      <c r="B1229" s="2004" t="s">
        <v>9686</v>
      </c>
      <c r="C1229" s="2003" t="s">
        <v>5592</v>
      </c>
      <c r="D1229" s="2005">
        <f t="shared" si="38"/>
        <v>71.239999999999995</v>
      </c>
      <c r="F1229" s="2005">
        <v>71.239999999999995</v>
      </c>
      <c r="G1229" s="2005">
        <v>71.239999999999995</v>
      </c>
      <c r="H1229" s="2078" t="b">
        <f t="shared" si="39"/>
        <v>1</v>
      </c>
    </row>
    <row r="1230" spans="1:8">
      <c r="A1230" s="1993">
        <v>1351</v>
      </c>
      <c r="B1230" s="1994" t="s">
        <v>9687</v>
      </c>
      <c r="C1230" s="1993" t="s">
        <v>5592</v>
      </c>
      <c r="D1230" s="2002">
        <f t="shared" si="38"/>
        <v>22.95</v>
      </c>
      <c r="F1230" s="2002">
        <v>22.95</v>
      </c>
      <c r="G1230" s="2002">
        <v>22.95</v>
      </c>
      <c r="H1230" s="2078" t="b">
        <f t="shared" si="39"/>
        <v>1</v>
      </c>
    </row>
    <row r="1231" spans="1:8">
      <c r="A1231" s="2003">
        <v>34659</v>
      </c>
      <c r="B1231" s="2004" t="s">
        <v>9688</v>
      </c>
      <c r="C1231" s="2003" t="s">
        <v>5594</v>
      </c>
      <c r="D1231" s="2005">
        <f t="shared" si="38"/>
        <v>19.559999999999999</v>
      </c>
      <c r="F1231" s="2005">
        <v>19.559999999999999</v>
      </c>
      <c r="G1231" s="2005">
        <v>19.559999999999999</v>
      </c>
      <c r="H1231" s="2078" t="b">
        <f t="shared" si="39"/>
        <v>1</v>
      </c>
    </row>
    <row r="1232" spans="1:8">
      <c r="A1232" s="1993">
        <v>34514</v>
      </c>
      <c r="B1232" s="1994" t="s">
        <v>9689</v>
      </c>
      <c r="C1232" s="1993" t="s">
        <v>5594</v>
      </c>
      <c r="D1232" s="2002">
        <f t="shared" si="38"/>
        <v>21.67</v>
      </c>
      <c r="F1232" s="2002">
        <v>21.67</v>
      </c>
      <c r="G1232" s="2002">
        <v>21.67</v>
      </c>
      <c r="H1232" s="2078" t="b">
        <f t="shared" si="39"/>
        <v>1</v>
      </c>
    </row>
    <row r="1233" spans="1:8">
      <c r="A1233" s="2003">
        <v>34660</v>
      </c>
      <c r="B1233" s="2004" t="s">
        <v>9690</v>
      </c>
      <c r="C1233" s="2003" t="s">
        <v>5594</v>
      </c>
      <c r="D1233" s="2005">
        <f t="shared" si="38"/>
        <v>27.5</v>
      </c>
      <c r="F1233" s="2005">
        <v>27.5</v>
      </c>
      <c r="G1233" s="2005">
        <v>27.5</v>
      </c>
      <c r="H1233" s="2078" t="b">
        <f t="shared" si="39"/>
        <v>1</v>
      </c>
    </row>
    <row r="1234" spans="1:8">
      <c r="A1234" s="1993">
        <v>34661</v>
      </c>
      <c r="B1234" s="1994" t="s">
        <v>9691</v>
      </c>
      <c r="C1234" s="1993" t="s">
        <v>5594</v>
      </c>
      <c r="D1234" s="2002">
        <f t="shared" si="38"/>
        <v>39.5</v>
      </c>
      <c r="F1234" s="2002">
        <v>39.5</v>
      </c>
      <c r="G1234" s="2002">
        <v>39.5</v>
      </c>
      <c r="H1234" s="2078" t="b">
        <f t="shared" si="39"/>
        <v>1</v>
      </c>
    </row>
    <row r="1235" spans="1:8">
      <c r="A1235" s="2003">
        <v>34667</v>
      </c>
      <c r="B1235" s="2004" t="s">
        <v>9692</v>
      </c>
      <c r="C1235" s="2003" t="s">
        <v>5594</v>
      </c>
      <c r="D1235" s="2005">
        <f t="shared" si="38"/>
        <v>14.3</v>
      </c>
      <c r="F1235" s="2005">
        <v>14.3</v>
      </c>
      <c r="G1235" s="2005">
        <v>14.3</v>
      </c>
      <c r="H1235" s="2078" t="b">
        <f t="shared" si="39"/>
        <v>1</v>
      </c>
    </row>
    <row r="1236" spans="1:8">
      <c r="A1236" s="1993">
        <v>34668</v>
      </c>
      <c r="B1236" s="1994" t="s">
        <v>9693</v>
      </c>
      <c r="C1236" s="1993" t="s">
        <v>5594</v>
      </c>
      <c r="D1236" s="2002">
        <f t="shared" si="38"/>
        <v>18.690000000000001</v>
      </c>
      <c r="F1236" s="2002">
        <v>18.690000000000001</v>
      </c>
      <c r="G1236" s="2002">
        <v>18.690000000000001</v>
      </c>
      <c r="H1236" s="2078" t="b">
        <f t="shared" si="39"/>
        <v>1</v>
      </c>
    </row>
    <row r="1237" spans="1:8">
      <c r="A1237" s="2003">
        <v>34741</v>
      </c>
      <c r="B1237" s="2004" t="s">
        <v>9694</v>
      </c>
      <c r="C1237" s="2003" t="s">
        <v>5594</v>
      </c>
      <c r="D1237" s="2005">
        <f t="shared" si="38"/>
        <v>20.56</v>
      </c>
      <c r="F1237" s="2005">
        <v>20.56</v>
      </c>
      <c r="G1237" s="2005">
        <v>20.56</v>
      </c>
      <c r="H1237" s="2078" t="b">
        <f t="shared" si="39"/>
        <v>1</v>
      </c>
    </row>
    <row r="1238" spans="1:8">
      <c r="A1238" s="1993">
        <v>34664</v>
      </c>
      <c r="B1238" s="1994" t="s">
        <v>9695</v>
      </c>
      <c r="C1238" s="1993" t="s">
        <v>5594</v>
      </c>
      <c r="D1238" s="2002">
        <f t="shared" si="38"/>
        <v>22.44</v>
      </c>
      <c r="F1238" s="2002">
        <v>22.44</v>
      </c>
      <c r="G1238" s="2002">
        <v>22.44</v>
      </c>
      <c r="H1238" s="2078" t="b">
        <f t="shared" si="39"/>
        <v>1</v>
      </c>
    </row>
    <row r="1239" spans="1:8">
      <c r="A1239" s="2003">
        <v>34665</v>
      </c>
      <c r="B1239" s="2004" t="s">
        <v>9696</v>
      </c>
      <c r="C1239" s="2003" t="s">
        <v>5594</v>
      </c>
      <c r="D1239" s="2005">
        <f t="shared" si="38"/>
        <v>27.86</v>
      </c>
      <c r="F1239" s="2005">
        <v>27.86</v>
      </c>
      <c r="G1239" s="2005">
        <v>27.86</v>
      </c>
      <c r="H1239" s="2078" t="b">
        <f t="shared" si="39"/>
        <v>1</v>
      </c>
    </row>
    <row r="1240" spans="1:8">
      <c r="A1240" s="1993">
        <v>34666</v>
      </c>
      <c r="B1240" s="1994" t="s">
        <v>9697</v>
      </c>
      <c r="C1240" s="1993" t="s">
        <v>5594</v>
      </c>
      <c r="D1240" s="2002">
        <f t="shared" si="38"/>
        <v>42.08</v>
      </c>
      <c r="F1240" s="2002">
        <v>42.08</v>
      </c>
      <c r="G1240" s="2002">
        <v>42.08</v>
      </c>
      <c r="H1240" s="2078" t="b">
        <f t="shared" si="39"/>
        <v>1</v>
      </c>
    </row>
    <row r="1241" spans="1:8">
      <c r="A1241" s="2003">
        <v>34669</v>
      </c>
      <c r="B1241" s="2004" t="s">
        <v>9698</v>
      </c>
      <c r="C1241" s="2003" t="s">
        <v>5594</v>
      </c>
      <c r="D1241" s="2005">
        <f t="shared" si="38"/>
        <v>15.43</v>
      </c>
      <c r="F1241" s="2005">
        <v>15.43</v>
      </c>
      <c r="G1241" s="2005">
        <v>15.43</v>
      </c>
      <c r="H1241" s="2078" t="b">
        <f t="shared" si="39"/>
        <v>1</v>
      </c>
    </row>
    <row r="1242" spans="1:8">
      <c r="A1242" s="1993">
        <v>34670</v>
      </c>
      <c r="B1242" s="1994" t="s">
        <v>9699</v>
      </c>
      <c r="C1242" s="1993" t="s">
        <v>5594</v>
      </c>
      <c r="D1242" s="2002">
        <f t="shared" si="38"/>
        <v>18.87</v>
      </c>
      <c r="F1242" s="2002">
        <v>18.87</v>
      </c>
      <c r="G1242" s="2002">
        <v>18.87</v>
      </c>
      <c r="H1242" s="2078" t="b">
        <f t="shared" si="39"/>
        <v>1</v>
      </c>
    </row>
    <row r="1243" spans="1:8">
      <c r="A1243" s="2003">
        <v>34671</v>
      </c>
      <c r="B1243" s="2004" t="s">
        <v>9700</v>
      </c>
      <c r="C1243" s="2003" t="s">
        <v>5594</v>
      </c>
      <c r="D1243" s="2005">
        <f t="shared" si="38"/>
        <v>15.75</v>
      </c>
      <c r="F1243" s="2005">
        <v>15.75</v>
      </c>
      <c r="G1243" s="2005">
        <v>15.75</v>
      </c>
      <c r="H1243" s="2078" t="b">
        <f t="shared" si="39"/>
        <v>1</v>
      </c>
    </row>
    <row r="1244" spans="1:8">
      <c r="A1244" s="1993">
        <v>34672</v>
      </c>
      <c r="B1244" s="1994" t="s">
        <v>9701</v>
      </c>
      <c r="C1244" s="1993" t="s">
        <v>5594</v>
      </c>
      <c r="D1244" s="2002">
        <f t="shared" si="38"/>
        <v>16.61</v>
      </c>
      <c r="F1244" s="2002">
        <v>16.61</v>
      </c>
      <c r="G1244" s="2002">
        <v>16.61</v>
      </c>
      <c r="H1244" s="2078" t="b">
        <f t="shared" si="39"/>
        <v>1</v>
      </c>
    </row>
    <row r="1245" spans="1:8">
      <c r="A1245" s="2003">
        <v>34673</v>
      </c>
      <c r="B1245" s="2004" t="s">
        <v>9702</v>
      </c>
      <c r="C1245" s="2003" t="s">
        <v>5594</v>
      </c>
      <c r="D1245" s="2005">
        <f t="shared" si="38"/>
        <v>20.27</v>
      </c>
      <c r="F1245" s="2005">
        <v>20.27</v>
      </c>
      <c r="G1245" s="2005">
        <v>20.27</v>
      </c>
      <c r="H1245" s="2078" t="b">
        <f t="shared" si="39"/>
        <v>1</v>
      </c>
    </row>
    <row r="1246" spans="1:8">
      <c r="A1246" s="1993">
        <v>34674</v>
      </c>
      <c r="B1246" s="1994" t="s">
        <v>9703</v>
      </c>
      <c r="C1246" s="1993" t="s">
        <v>5594</v>
      </c>
      <c r="D1246" s="2002">
        <f t="shared" si="38"/>
        <v>26.94</v>
      </c>
      <c r="F1246" s="2002">
        <v>26.94</v>
      </c>
      <c r="G1246" s="2002">
        <v>26.94</v>
      </c>
      <c r="H1246" s="2078" t="b">
        <f t="shared" si="39"/>
        <v>1</v>
      </c>
    </row>
    <row r="1247" spans="1:8">
      <c r="A1247" s="2003">
        <v>34675</v>
      </c>
      <c r="B1247" s="2004" t="s">
        <v>9704</v>
      </c>
      <c r="C1247" s="2003" t="s">
        <v>5594</v>
      </c>
      <c r="D1247" s="2005">
        <f t="shared" si="38"/>
        <v>32.85</v>
      </c>
      <c r="F1247" s="2005">
        <v>32.85</v>
      </c>
      <c r="G1247" s="2005">
        <v>32.85</v>
      </c>
      <c r="H1247" s="2078" t="b">
        <f t="shared" si="39"/>
        <v>1</v>
      </c>
    </row>
    <row r="1248" spans="1:8">
      <c r="A1248" s="1993">
        <v>34676</v>
      </c>
      <c r="B1248" s="1994" t="s">
        <v>9705</v>
      </c>
      <c r="C1248" s="1993" t="s">
        <v>5594</v>
      </c>
      <c r="D1248" s="2002">
        <f t="shared" si="38"/>
        <v>9.4499999999999993</v>
      </c>
      <c r="F1248" s="2002">
        <v>9.4499999999999993</v>
      </c>
      <c r="G1248" s="2002">
        <v>9.4499999999999993</v>
      </c>
      <c r="H1248" s="2078" t="b">
        <f t="shared" si="39"/>
        <v>1</v>
      </c>
    </row>
    <row r="1249" spans="1:8">
      <c r="A1249" s="2003">
        <v>34677</v>
      </c>
      <c r="B1249" s="2004" t="s">
        <v>9706</v>
      </c>
      <c r="C1249" s="2003" t="s">
        <v>5594</v>
      </c>
      <c r="D1249" s="2005">
        <f t="shared" si="38"/>
        <v>12.71</v>
      </c>
      <c r="F1249" s="2005">
        <v>12.71</v>
      </c>
      <c r="G1249" s="2005">
        <v>12.71</v>
      </c>
      <c r="H1249" s="2078" t="b">
        <f t="shared" si="39"/>
        <v>1</v>
      </c>
    </row>
    <row r="1250" spans="1:8" ht="30">
      <c r="A1250" s="1993">
        <v>40623</v>
      </c>
      <c r="B1250" s="1994" t="s">
        <v>9707</v>
      </c>
      <c r="C1250" s="1993" t="s">
        <v>5601</v>
      </c>
      <c r="D1250" s="2002">
        <f t="shared" si="38"/>
        <v>32.08</v>
      </c>
      <c r="F1250" s="2002">
        <v>32.08</v>
      </c>
      <c r="G1250" s="2002">
        <v>32.08</v>
      </c>
      <c r="H1250" s="2078" t="b">
        <f t="shared" si="39"/>
        <v>1</v>
      </c>
    </row>
    <row r="1251" spans="1:8">
      <c r="A1251" s="2003">
        <v>11112</v>
      </c>
      <c r="B1251" s="2004" t="s">
        <v>9708</v>
      </c>
      <c r="C1251" s="2003" t="s">
        <v>5596</v>
      </c>
      <c r="D1251" s="2005">
        <f t="shared" si="38"/>
        <v>15.98</v>
      </c>
      <c r="F1251" s="2005">
        <v>15.98</v>
      </c>
      <c r="G1251" s="2005">
        <v>15.98</v>
      </c>
      <c r="H1251" s="2078" t="b">
        <f t="shared" si="39"/>
        <v>1</v>
      </c>
    </row>
    <row r="1252" spans="1:8">
      <c r="A1252" s="1993">
        <v>11115</v>
      </c>
      <c r="B1252" s="1994" t="s">
        <v>9709</v>
      </c>
      <c r="C1252" s="1993" t="s">
        <v>5595</v>
      </c>
      <c r="D1252" s="2002">
        <f t="shared" si="38"/>
        <v>7.39</v>
      </c>
      <c r="F1252" s="2002">
        <v>7.39</v>
      </c>
      <c r="G1252" s="2002">
        <v>7.39</v>
      </c>
      <c r="H1252" s="2078" t="b">
        <f t="shared" si="39"/>
        <v>1</v>
      </c>
    </row>
    <row r="1253" spans="1:8">
      <c r="A1253" s="2003">
        <v>11113</v>
      </c>
      <c r="B1253" s="2004" t="s">
        <v>9710</v>
      </c>
      <c r="C1253" s="2003" t="s">
        <v>5596</v>
      </c>
      <c r="D1253" s="2005">
        <f t="shared" si="38"/>
        <v>15.98</v>
      </c>
      <c r="F1253" s="2005">
        <v>15.98</v>
      </c>
      <c r="G1253" s="2005">
        <v>15.98</v>
      </c>
      <c r="H1253" s="2078" t="b">
        <f t="shared" si="39"/>
        <v>1</v>
      </c>
    </row>
    <row r="1254" spans="1:8">
      <c r="A1254" s="1993">
        <v>11114</v>
      </c>
      <c r="B1254" s="1994" t="s">
        <v>9711</v>
      </c>
      <c r="C1254" s="1993" t="s">
        <v>5595</v>
      </c>
      <c r="D1254" s="2002">
        <f t="shared" si="38"/>
        <v>12.29</v>
      </c>
      <c r="F1254" s="2002">
        <v>12.29</v>
      </c>
      <c r="G1254" s="2002">
        <v>12.29</v>
      </c>
      <c r="H1254" s="2078" t="b">
        <f t="shared" si="39"/>
        <v>1</v>
      </c>
    </row>
    <row r="1255" spans="1:8" ht="30">
      <c r="A1255" s="2003">
        <v>12083</v>
      </c>
      <c r="B1255" s="2004" t="s">
        <v>9712</v>
      </c>
      <c r="C1255" s="2003" t="s">
        <v>5592</v>
      </c>
      <c r="D1255" s="2005">
        <f t="shared" si="38"/>
        <v>606.5</v>
      </c>
      <c r="F1255" s="2005">
        <v>606.5</v>
      </c>
      <c r="G1255" s="2005">
        <v>606.5</v>
      </c>
      <c r="H1255" s="2078" t="b">
        <f t="shared" si="39"/>
        <v>1</v>
      </c>
    </row>
    <row r="1256" spans="1:8" ht="30">
      <c r="A1256" s="1993">
        <v>12081</v>
      </c>
      <c r="B1256" s="1994" t="s">
        <v>9713</v>
      </c>
      <c r="C1256" s="1993" t="s">
        <v>5592</v>
      </c>
      <c r="D1256" s="2002">
        <f t="shared" si="38"/>
        <v>205.1</v>
      </c>
      <c r="F1256" s="2002">
        <v>205.1</v>
      </c>
      <c r="G1256" s="2002">
        <v>205.1</v>
      </c>
      <c r="H1256" s="2078" t="b">
        <f t="shared" si="39"/>
        <v>1</v>
      </c>
    </row>
    <row r="1257" spans="1:8" ht="30">
      <c r="A1257" s="2003">
        <v>12082</v>
      </c>
      <c r="B1257" s="2004" t="s">
        <v>9714</v>
      </c>
      <c r="C1257" s="2003" t="s">
        <v>5592</v>
      </c>
      <c r="D1257" s="2005">
        <f t="shared" si="38"/>
        <v>322.33999999999997</v>
      </c>
      <c r="F1257" s="2005">
        <v>322.33999999999997</v>
      </c>
      <c r="G1257" s="2005">
        <v>322.33999999999997</v>
      </c>
      <c r="H1257" s="2078" t="b">
        <f t="shared" si="39"/>
        <v>1</v>
      </c>
    </row>
    <row r="1258" spans="1:8" ht="30">
      <c r="A1258" s="1993">
        <v>13354</v>
      </c>
      <c r="B1258" s="1994" t="s">
        <v>9715</v>
      </c>
      <c r="C1258" s="1993" t="s">
        <v>5592</v>
      </c>
      <c r="D1258" s="2002">
        <f t="shared" si="38"/>
        <v>481.42</v>
      </c>
      <c r="F1258" s="2002">
        <v>481.42</v>
      </c>
      <c r="G1258" s="2002">
        <v>481.42</v>
      </c>
      <c r="H1258" s="2078" t="b">
        <f t="shared" si="39"/>
        <v>1</v>
      </c>
    </row>
    <row r="1259" spans="1:8" ht="30">
      <c r="A1259" s="2003">
        <v>14057</v>
      </c>
      <c r="B1259" s="2004" t="s">
        <v>9716</v>
      </c>
      <c r="C1259" s="2003" t="s">
        <v>5592</v>
      </c>
      <c r="D1259" s="2005">
        <f t="shared" si="38"/>
        <v>268.77999999999997</v>
      </c>
      <c r="F1259" s="2005">
        <v>268.77999999999997</v>
      </c>
      <c r="G1259" s="2005">
        <v>268.77999999999997</v>
      </c>
      <c r="H1259" s="2078" t="b">
        <f t="shared" si="39"/>
        <v>1</v>
      </c>
    </row>
    <row r="1260" spans="1:8" ht="30">
      <c r="A1260" s="1993">
        <v>14058</v>
      </c>
      <c r="B1260" s="1994" t="s">
        <v>9717</v>
      </c>
      <c r="C1260" s="1993" t="s">
        <v>5592</v>
      </c>
      <c r="D1260" s="2002">
        <f t="shared" si="38"/>
        <v>424</v>
      </c>
      <c r="F1260" s="2002">
        <v>424</v>
      </c>
      <c r="G1260" s="2002">
        <v>424</v>
      </c>
      <c r="H1260" s="2078" t="b">
        <f t="shared" si="39"/>
        <v>1</v>
      </c>
    </row>
    <row r="1261" spans="1:8" ht="30">
      <c r="A1261" s="2003">
        <v>20971</v>
      </c>
      <c r="B1261" s="2004" t="s">
        <v>9718</v>
      </c>
      <c r="C1261" s="2003" t="s">
        <v>5592</v>
      </c>
      <c r="D1261" s="2005">
        <f t="shared" si="38"/>
        <v>15.7</v>
      </c>
      <c r="F1261" s="2005">
        <v>15.7</v>
      </c>
      <c r="G1261" s="2005">
        <v>15.7</v>
      </c>
      <c r="H1261" s="2078" t="b">
        <f t="shared" si="39"/>
        <v>1</v>
      </c>
    </row>
    <row r="1262" spans="1:8" ht="30">
      <c r="A1262" s="1993">
        <v>5047</v>
      </c>
      <c r="B1262" s="1994" t="s">
        <v>9719</v>
      </c>
      <c r="C1262" s="1993" t="s">
        <v>5592</v>
      </c>
      <c r="D1262" s="2002">
        <f t="shared" si="38"/>
        <v>288.87</v>
      </c>
      <c r="F1262" s="2002">
        <v>288.87</v>
      </c>
      <c r="G1262" s="2002">
        <v>288.87</v>
      </c>
      <c r="H1262" s="2078" t="b">
        <f t="shared" si="39"/>
        <v>1</v>
      </c>
    </row>
    <row r="1263" spans="1:8" ht="30">
      <c r="A1263" s="2003">
        <v>13369</v>
      </c>
      <c r="B1263" s="2004" t="s">
        <v>9720</v>
      </c>
      <c r="C1263" s="2003" t="s">
        <v>5592</v>
      </c>
      <c r="D1263" s="2005">
        <f t="shared" si="38"/>
        <v>313.36</v>
      </c>
      <c r="F1263" s="2005">
        <v>313.36</v>
      </c>
      <c r="G1263" s="2005">
        <v>313.36</v>
      </c>
      <c r="H1263" s="2078" t="b">
        <f t="shared" si="39"/>
        <v>1</v>
      </c>
    </row>
    <row r="1264" spans="1:8" ht="30">
      <c r="A1264" s="1993">
        <v>13370</v>
      </c>
      <c r="B1264" s="1994" t="s">
        <v>9721</v>
      </c>
      <c r="C1264" s="1993" t="s">
        <v>5592</v>
      </c>
      <c r="D1264" s="2002">
        <f t="shared" si="38"/>
        <v>434.38</v>
      </c>
      <c r="F1264" s="2002">
        <v>434.38</v>
      </c>
      <c r="G1264" s="2002">
        <v>434.38</v>
      </c>
      <c r="H1264" s="2078" t="b">
        <f t="shared" si="39"/>
        <v>1</v>
      </c>
    </row>
    <row r="1265" spans="1:8">
      <c r="A1265" s="2003">
        <v>13279</v>
      </c>
      <c r="B1265" s="2004" t="s">
        <v>9722</v>
      </c>
      <c r="C1265" s="2003" t="s">
        <v>5596</v>
      </c>
      <c r="D1265" s="2005">
        <f t="shared" si="38"/>
        <v>10.9</v>
      </c>
      <c r="F1265" s="2005">
        <v>10.9</v>
      </c>
      <c r="G1265" s="2005">
        <v>10.9</v>
      </c>
      <c r="H1265" s="2078" t="b">
        <f t="shared" si="39"/>
        <v>1</v>
      </c>
    </row>
    <row r="1266" spans="1:8">
      <c r="A1266" s="1993">
        <v>11977</v>
      </c>
      <c r="B1266" s="1994" t="s">
        <v>9723</v>
      </c>
      <c r="C1266" s="1993" t="s">
        <v>5592</v>
      </c>
      <c r="D1266" s="2002">
        <f t="shared" si="38"/>
        <v>5.65</v>
      </c>
      <c r="F1266" s="2002">
        <v>5.65</v>
      </c>
      <c r="G1266" s="2002">
        <v>5.65</v>
      </c>
      <c r="H1266" s="2078" t="b">
        <f t="shared" si="39"/>
        <v>1</v>
      </c>
    </row>
    <row r="1267" spans="1:8">
      <c r="A1267" s="2003">
        <v>11975</v>
      </c>
      <c r="B1267" s="2004" t="s">
        <v>9724</v>
      </c>
      <c r="C1267" s="2003" t="s">
        <v>5592</v>
      </c>
      <c r="D1267" s="2005">
        <f t="shared" si="38"/>
        <v>12.38</v>
      </c>
      <c r="F1267" s="2005">
        <v>12.38</v>
      </c>
      <c r="G1267" s="2005">
        <v>12.38</v>
      </c>
      <c r="H1267" s="2078" t="b">
        <f t="shared" si="39"/>
        <v>1</v>
      </c>
    </row>
    <row r="1268" spans="1:8">
      <c r="A1268" s="1993">
        <v>39746</v>
      </c>
      <c r="B1268" s="1994" t="s">
        <v>9725</v>
      </c>
      <c r="C1268" s="1993" t="s">
        <v>5592</v>
      </c>
      <c r="D1268" s="2002">
        <f t="shared" si="38"/>
        <v>137.76</v>
      </c>
      <c r="F1268" s="2002">
        <v>137.76</v>
      </c>
      <c r="G1268" s="2002">
        <v>137.76</v>
      </c>
      <c r="H1268" s="2078" t="b">
        <f t="shared" si="39"/>
        <v>1</v>
      </c>
    </row>
    <row r="1269" spans="1:8">
      <c r="A1269" s="2003">
        <v>11976</v>
      </c>
      <c r="B1269" s="2004" t="s">
        <v>9726</v>
      </c>
      <c r="C1269" s="2003" t="s">
        <v>5592</v>
      </c>
      <c r="D1269" s="2005">
        <f t="shared" si="38"/>
        <v>0.63</v>
      </c>
      <c r="F1269" s="2005">
        <v>0.63</v>
      </c>
      <c r="G1269" s="2005">
        <v>0.63</v>
      </c>
      <c r="H1269" s="2078" t="b">
        <f t="shared" si="39"/>
        <v>1</v>
      </c>
    </row>
    <row r="1270" spans="1:8">
      <c r="A1270" s="1993">
        <v>1368</v>
      </c>
      <c r="B1270" s="1994" t="s">
        <v>9727</v>
      </c>
      <c r="C1270" s="1993" t="s">
        <v>5592</v>
      </c>
      <c r="D1270" s="2002">
        <f t="shared" si="38"/>
        <v>56.09</v>
      </c>
      <c r="F1270" s="2002">
        <v>56.09</v>
      </c>
      <c r="G1270" s="2002">
        <v>56.09</v>
      </c>
      <c r="H1270" s="2078" t="b">
        <f t="shared" si="39"/>
        <v>1</v>
      </c>
    </row>
    <row r="1271" spans="1:8">
      <c r="A1271" s="2003">
        <v>1367</v>
      </c>
      <c r="B1271" s="2004" t="s">
        <v>9728</v>
      </c>
      <c r="C1271" s="2003" t="s">
        <v>5592</v>
      </c>
      <c r="D1271" s="2005">
        <f t="shared" si="38"/>
        <v>181.43</v>
      </c>
      <c r="F1271" s="2005">
        <v>181.43</v>
      </c>
      <c r="G1271" s="2005">
        <v>181.43</v>
      </c>
      <c r="H1271" s="2078" t="b">
        <f t="shared" si="39"/>
        <v>1</v>
      </c>
    </row>
    <row r="1272" spans="1:8">
      <c r="A1272" s="1993">
        <v>7608</v>
      </c>
      <c r="B1272" s="1994" t="s">
        <v>9729</v>
      </c>
      <c r="C1272" s="1993" t="s">
        <v>5592</v>
      </c>
      <c r="D1272" s="2002">
        <f t="shared" si="38"/>
        <v>3.84</v>
      </c>
      <c r="F1272" s="2002">
        <v>3.84</v>
      </c>
      <c r="G1272" s="2002">
        <v>3.84</v>
      </c>
      <c r="H1272" s="2078" t="b">
        <f t="shared" si="39"/>
        <v>1</v>
      </c>
    </row>
    <row r="1273" spans="1:8">
      <c r="A1273" s="2003">
        <v>41900</v>
      </c>
      <c r="B1273" s="2004" t="s">
        <v>9730</v>
      </c>
      <c r="C1273" s="2003" t="s">
        <v>5596</v>
      </c>
      <c r="D1273" s="2005">
        <f t="shared" si="38"/>
        <v>2.82</v>
      </c>
      <c r="F1273" s="2005">
        <v>2.82</v>
      </c>
      <c r="G1273" s="2005">
        <v>2.82</v>
      </c>
      <c r="H1273" s="2078" t="b">
        <f t="shared" si="39"/>
        <v>1</v>
      </c>
    </row>
    <row r="1274" spans="1:8">
      <c r="A1274" s="1993">
        <v>41899</v>
      </c>
      <c r="B1274" s="1994" t="s">
        <v>9731</v>
      </c>
      <c r="C1274" s="1993" t="s">
        <v>5605</v>
      </c>
      <c r="D1274" s="2002">
        <f t="shared" si="38"/>
        <v>3178.25</v>
      </c>
      <c r="F1274" s="2002">
        <v>3178.25</v>
      </c>
      <c r="G1274" s="2002">
        <v>3178.25</v>
      </c>
      <c r="H1274" s="2078" t="b">
        <f t="shared" si="39"/>
        <v>1</v>
      </c>
    </row>
    <row r="1275" spans="1:8">
      <c r="A1275" s="2003">
        <v>1380</v>
      </c>
      <c r="B1275" s="2004" t="s">
        <v>9732</v>
      </c>
      <c r="C1275" s="2003" t="s">
        <v>5596</v>
      </c>
      <c r="D1275" s="2005">
        <f t="shared" si="38"/>
        <v>3.04</v>
      </c>
      <c r="F1275" s="2005">
        <v>3.04</v>
      </c>
      <c r="G1275" s="2005">
        <v>3.04</v>
      </c>
      <c r="H1275" s="2078" t="b">
        <f t="shared" si="39"/>
        <v>1</v>
      </c>
    </row>
    <row r="1276" spans="1:8">
      <c r="A1276" s="1993">
        <v>1375</v>
      </c>
      <c r="B1276" s="1994" t="s">
        <v>9733</v>
      </c>
      <c r="C1276" s="1993" t="s">
        <v>5596</v>
      </c>
      <c r="D1276" s="2002">
        <f t="shared" si="38"/>
        <v>9.41</v>
      </c>
      <c r="F1276" s="2002">
        <v>9.41</v>
      </c>
      <c r="G1276" s="2002">
        <v>9.41</v>
      </c>
      <c r="H1276" s="2078" t="b">
        <f t="shared" si="39"/>
        <v>1</v>
      </c>
    </row>
    <row r="1277" spans="1:8">
      <c r="A1277" s="2003">
        <v>1379</v>
      </c>
      <c r="B1277" s="2004" t="s">
        <v>9734</v>
      </c>
      <c r="C1277" s="2003" t="s">
        <v>5596</v>
      </c>
      <c r="D1277" s="2005">
        <f t="shared" si="38"/>
        <v>0.51</v>
      </c>
      <c r="F1277" s="2005">
        <v>0.51</v>
      </c>
      <c r="G1277" s="2005">
        <v>0.51</v>
      </c>
      <c r="H1277" s="2078" t="b">
        <f t="shared" si="39"/>
        <v>1</v>
      </c>
    </row>
    <row r="1278" spans="1:8">
      <c r="A1278" s="1993">
        <v>10511</v>
      </c>
      <c r="B1278" s="1994" t="s">
        <v>9735</v>
      </c>
      <c r="C1278" s="1993" t="s">
        <v>5606</v>
      </c>
      <c r="D1278" s="2002">
        <f t="shared" si="38"/>
        <v>25.9</v>
      </c>
      <c r="F1278" s="2002">
        <v>25.9</v>
      </c>
      <c r="G1278" s="2002">
        <v>25.9</v>
      </c>
      <c r="H1278" s="2078" t="b">
        <f t="shared" si="39"/>
        <v>1</v>
      </c>
    </row>
    <row r="1279" spans="1:8">
      <c r="A1279" s="2003">
        <v>13284</v>
      </c>
      <c r="B1279" s="2004" t="s">
        <v>9736</v>
      </c>
      <c r="C1279" s="2003" t="s">
        <v>5596</v>
      </c>
      <c r="D1279" s="2005">
        <f t="shared" si="38"/>
        <v>0.43</v>
      </c>
      <c r="F1279" s="2005">
        <v>0.43</v>
      </c>
      <c r="G1279" s="2005">
        <v>0.43</v>
      </c>
      <c r="H1279" s="2078" t="b">
        <f t="shared" si="39"/>
        <v>1</v>
      </c>
    </row>
    <row r="1280" spans="1:8">
      <c r="A1280" s="1993">
        <v>25974</v>
      </c>
      <c r="B1280" s="1994" t="s">
        <v>9737</v>
      </c>
      <c r="C1280" s="1993" t="s">
        <v>5596</v>
      </c>
      <c r="D1280" s="2002">
        <f t="shared" si="38"/>
        <v>1.73</v>
      </c>
      <c r="F1280" s="2002">
        <v>1.73</v>
      </c>
      <c r="G1280" s="2002">
        <v>1.73</v>
      </c>
      <c r="H1280" s="2078" t="b">
        <f t="shared" si="39"/>
        <v>1</v>
      </c>
    </row>
    <row r="1281" spans="1:8">
      <c r="A1281" s="2003">
        <v>1382</v>
      </c>
      <c r="B1281" s="2004" t="s">
        <v>9738</v>
      </c>
      <c r="C1281" s="2003" t="s">
        <v>5606</v>
      </c>
      <c r="D1281" s="2005">
        <f t="shared" si="38"/>
        <v>24.95</v>
      </c>
      <c r="F1281" s="2005">
        <v>24.95</v>
      </c>
      <c r="G1281" s="2005">
        <v>24.95</v>
      </c>
      <c r="H1281" s="2078" t="b">
        <f t="shared" si="39"/>
        <v>1</v>
      </c>
    </row>
    <row r="1282" spans="1:8">
      <c r="A1282" s="1993">
        <v>34753</v>
      </c>
      <c r="B1282" s="1994" t="s">
        <v>9739</v>
      </c>
      <c r="C1282" s="1993" t="s">
        <v>5596</v>
      </c>
      <c r="D1282" s="2002">
        <f t="shared" si="38"/>
        <v>0.49</v>
      </c>
      <c r="F1282" s="2002">
        <v>0.49</v>
      </c>
      <c r="G1282" s="2002">
        <v>0.49</v>
      </c>
      <c r="H1282" s="2078" t="b">
        <f t="shared" si="39"/>
        <v>1</v>
      </c>
    </row>
    <row r="1283" spans="1:8">
      <c r="A1283" s="2003">
        <v>420</v>
      </c>
      <c r="B1283" s="2004" t="s">
        <v>9740</v>
      </c>
      <c r="C1283" s="2003" t="s">
        <v>5592</v>
      </c>
      <c r="D1283" s="2005">
        <f t="shared" ref="D1283:D1346" si="40">IF($J$2=$F$1,F1283,G1283)</f>
        <v>19.77</v>
      </c>
      <c r="F1283" s="2005">
        <v>19.77</v>
      </c>
      <c r="G1283" s="2005">
        <v>19.77</v>
      </c>
      <c r="H1283" s="2078" t="b">
        <f t="shared" ref="H1283:H1346" si="41">F1283=G1283</f>
        <v>1</v>
      </c>
    </row>
    <row r="1284" spans="1:8" ht="30">
      <c r="A1284" s="1993">
        <v>12327</v>
      </c>
      <c r="B1284" s="1994" t="s">
        <v>9741</v>
      </c>
      <c r="C1284" s="1993" t="s">
        <v>5592</v>
      </c>
      <c r="D1284" s="2002">
        <f t="shared" si="40"/>
        <v>23.55</v>
      </c>
      <c r="F1284" s="2002">
        <v>23.55</v>
      </c>
      <c r="G1284" s="2002">
        <v>23.55</v>
      </c>
      <c r="H1284" s="2078" t="b">
        <f t="shared" si="41"/>
        <v>1</v>
      </c>
    </row>
    <row r="1285" spans="1:8">
      <c r="A1285" s="2003">
        <v>36148</v>
      </c>
      <c r="B1285" s="2004" t="s">
        <v>9742</v>
      </c>
      <c r="C1285" s="2003" t="s">
        <v>5592</v>
      </c>
      <c r="D1285" s="2005">
        <f t="shared" si="40"/>
        <v>59.76</v>
      </c>
      <c r="F1285" s="2005">
        <v>59.76</v>
      </c>
      <c r="G1285" s="2005">
        <v>59.76</v>
      </c>
      <c r="H1285" s="2078" t="b">
        <f t="shared" si="41"/>
        <v>1</v>
      </c>
    </row>
    <row r="1286" spans="1:8">
      <c r="A1286" s="1993">
        <v>12329</v>
      </c>
      <c r="B1286" s="1994" t="s">
        <v>9743</v>
      </c>
      <c r="C1286" s="1993" t="s">
        <v>5596</v>
      </c>
      <c r="D1286" s="2002">
        <f t="shared" si="40"/>
        <v>81.540000000000006</v>
      </c>
      <c r="F1286" s="2002">
        <v>81.540000000000006</v>
      </c>
      <c r="G1286" s="2002">
        <v>81.540000000000006</v>
      </c>
      <c r="H1286" s="2078" t="b">
        <f t="shared" si="41"/>
        <v>1</v>
      </c>
    </row>
    <row r="1287" spans="1:8">
      <c r="A1287" s="2003">
        <v>1339</v>
      </c>
      <c r="B1287" s="2004" t="s">
        <v>9744</v>
      </c>
      <c r="C1287" s="2003" t="s">
        <v>5596</v>
      </c>
      <c r="D1287" s="2005">
        <f t="shared" si="40"/>
        <v>23.63</v>
      </c>
      <c r="F1287" s="2005">
        <v>23.63</v>
      </c>
      <c r="G1287" s="2005">
        <v>23.63</v>
      </c>
      <c r="H1287" s="2078" t="b">
        <f t="shared" si="41"/>
        <v>1</v>
      </c>
    </row>
    <row r="1288" spans="1:8">
      <c r="A1288" s="1993">
        <v>11849</v>
      </c>
      <c r="B1288" s="1994" t="s">
        <v>9745</v>
      </c>
      <c r="C1288" s="1993" t="s">
        <v>5597</v>
      </c>
      <c r="D1288" s="2002">
        <f t="shared" si="40"/>
        <v>9.6999999999999993</v>
      </c>
      <c r="F1288" s="2002">
        <v>9.6999999999999993</v>
      </c>
      <c r="G1288" s="2002">
        <v>9.6999999999999993</v>
      </c>
      <c r="H1288" s="2078" t="b">
        <f t="shared" si="41"/>
        <v>1</v>
      </c>
    </row>
    <row r="1289" spans="1:8">
      <c r="A1289" s="2003">
        <v>37418</v>
      </c>
      <c r="B1289" s="2004" t="s">
        <v>9746</v>
      </c>
      <c r="C1289" s="2003" t="s">
        <v>5592</v>
      </c>
      <c r="D1289" s="2005">
        <f t="shared" si="40"/>
        <v>11.94</v>
      </c>
      <c r="F1289" s="2005">
        <v>11.94</v>
      </c>
      <c r="G1289" s="2005">
        <v>11.94</v>
      </c>
      <c r="H1289" s="2078" t="b">
        <f t="shared" si="41"/>
        <v>1</v>
      </c>
    </row>
    <row r="1290" spans="1:8">
      <c r="A1290" s="1993">
        <v>37419</v>
      </c>
      <c r="B1290" s="1994" t="s">
        <v>9747</v>
      </c>
      <c r="C1290" s="1993" t="s">
        <v>5592</v>
      </c>
      <c r="D1290" s="2002">
        <f t="shared" si="40"/>
        <v>12.26</v>
      </c>
      <c r="F1290" s="2002">
        <v>12.26</v>
      </c>
      <c r="G1290" s="2002">
        <v>12.26</v>
      </c>
      <c r="H1290" s="2078" t="b">
        <f t="shared" si="41"/>
        <v>1</v>
      </c>
    </row>
    <row r="1291" spans="1:8">
      <c r="A1291" s="2003">
        <v>1427</v>
      </c>
      <c r="B1291" s="2004" t="s">
        <v>9748</v>
      </c>
      <c r="C1291" s="2003" t="s">
        <v>5592</v>
      </c>
      <c r="D1291" s="2005">
        <f t="shared" si="40"/>
        <v>17.989999999999998</v>
      </c>
      <c r="F1291" s="2005">
        <v>17.989999999999998</v>
      </c>
      <c r="G1291" s="2005">
        <v>17.989999999999998</v>
      </c>
      <c r="H1291" s="2078" t="b">
        <f t="shared" si="41"/>
        <v>1</v>
      </c>
    </row>
    <row r="1292" spans="1:8">
      <c r="A1292" s="1993">
        <v>1402</v>
      </c>
      <c r="B1292" s="1994" t="s">
        <v>9749</v>
      </c>
      <c r="C1292" s="1993" t="s">
        <v>5592</v>
      </c>
      <c r="D1292" s="2002">
        <f t="shared" si="40"/>
        <v>9.49</v>
      </c>
      <c r="F1292" s="2002">
        <v>9.49</v>
      </c>
      <c r="G1292" s="2002">
        <v>9.49</v>
      </c>
      <c r="H1292" s="2078" t="b">
        <f t="shared" si="41"/>
        <v>1</v>
      </c>
    </row>
    <row r="1293" spans="1:8">
      <c r="A1293" s="2003">
        <v>1420</v>
      </c>
      <c r="B1293" s="2004" t="s">
        <v>9750</v>
      </c>
      <c r="C1293" s="2003" t="s">
        <v>5592</v>
      </c>
      <c r="D1293" s="2005">
        <f t="shared" si="40"/>
        <v>9.85</v>
      </c>
      <c r="F1293" s="2005">
        <v>9.85</v>
      </c>
      <c r="G1293" s="2005">
        <v>9.85</v>
      </c>
      <c r="H1293" s="2078" t="b">
        <f t="shared" si="41"/>
        <v>1</v>
      </c>
    </row>
    <row r="1294" spans="1:8">
      <c r="A1294" s="1993">
        <v>1419</v>
      </c>
      <c r="B1294" s="1994" t="s">
        <v>9751</v>
      </c>
      <c r="C1294" s="1993" t="s">
        <v>5592</v>
      </c>
      <c r="D1294" s="2002">
        <f t="shared" si="40"/>
        <v>10.67</v>
      </c>
      <c r="F1294" s="2002">
        <v>10.67</v>
      </c>
      <c r="G1294" s="2002">
        <v>10.67</v>
      </c>
      <c r="H1294" s="2078" t="b">
        <f t="shared" si="41"/>
        <v>1</v>
      </c>
    </row>
    <row r="1295" spans="1:8">
      <c r="A1295" s="2003">
        <v>1414</v>
      </c>
      <c r="B1295" s="2004" t="s">
        <v>9752</v>
      </c>
      <c r="C1295" s="2003" t="s">
        <v>5592</v>
      </c>
      <c r="D1295" s="2005">
        <f t="shared" si="40"/>
        <v>11.98</v>
      </c>
      <c r="F1295" s="2005">
        <v>11.98</v>
      </c>
      <c r="G1295" s="2005">
        <v>11.98</v>
      </c>
      <c r="H1295" s="2078" t="b">
        <f t="shared" si="41"/>
        <v>1</v>
      </c>
    </row>
    <row r="1296" spans="1:8">
      <c r="A1296" s="1993">
        <v>1413</v>
      </c>
      <c r="B1296" s="1994" t="s">
        <v>9753</v>
      </c>
      <c r="C1296" s="1993" t="s">
        <v>5592</v>
      </c>
      <c r="D1296" s="2002">
        <f t="shared" si="40"/>
        <v>14.5</v>
      </c>
      <c r="F1296" s="2002">
        <v>14.5</v>
      </c>
      <c r="G1296" s="2002">
        <v>14.5</v>
      </c>
      <c r="H1296" s="2078" t="b">
        <f t="shared" si="41"/>
        <v>1</v>
      </c>
    </row>
    <row r="1297" spans="1:8">
      <c r="A1297" s="2003">
        <v>1412</v>
      </c>
      <c r="B1297" s="2004" t="s">
        <v>9754</v>
      </c>
      <c r="C1297" s="2003" t="s">
        <v>5592</v>
      </c>
      <c r="D1297" s="2005">
        <f t="shared" si="40"/>
        <v>15.04</v>
      </c>
      <c r="F1297" s="2005">
        <v>15.04</v>
      </c>
      <c r="G1297" s="2005">
        <v>15.04</v>
      </c>
      <c r="H1297" s="2078" t="b">
        <f t="shared" si="41"/>
        <v>1</v>
      </c>
    </row>
    <row r="1298" spans="1:8" ht="30">
      <c r="A1298" s="1993">
        <v>1411</v>
      </c>
      <c r="B1298" s="1994" t="s">
        <v>9755</v>
      </c>
      <c r="C1298" s="1993" t="s">
        <v>5592</v>
      </c>
      <c r="D1298" s="2002">
        <f t="shared" si="40"/>
        <v>27.34</v>
      </c>
      <c r="F1298" s="2002">
        <v>27.34</v>
      </c>
      <c r="G1298" s="2002">
        <v>27.34</v>
      </c>
      <c r="H1298" s="2078" t="b">
        <f t="shared" si="41"/>
        <v>1</v>
      </c>
    </row>
    <row r="1299" spans="1:8" ht="30">
      <c r="A1299" s="2003">
        <v>1406</v>
      </c>
      <c r="B1299" s="2004" t="s">
        <v>9756</v>
      </c>
      <c r="C1299" s="2003" t="s">
        <v>5592</v>
      </c>
      <c r="D1299" s="2005">
        <f t="shared" si="40"/>
        <v>18.170000000000002</v>
      </c>
      <c r="F1299" s="2005">
        <v>18.170000000000002</v>
      </c>
      <c r="G1299" s="2005">
        <v>18.170000000000002</v>
      </c>
      <c r="H1299" s="2078" t="b">
        <f t="shared" si="41"/>
        <v>1</v>
      </c>
    </row>
    <row r="1300" spans="1:8" ht="30">
      <c r="A1300" s="1993">
        <v>1407</v>
      </c>
      <c r="B1300" s="1994" t="s">
        <v>9757</v>
      </c>
      <c r="C1300" s="1993" t="s">
        <v>5592</v>
      </c>
      <c r="D1300" s="2002">
        <f t="shared" si="40"/>
        <v>22.64</v>
      </c>
      <c r="F1300" s="2002">
        <v>22.64</v>
      </c>
      <c r="G1300" s="2002">
        <v>22.64</v>
      </c>
      <c r="H1300" s="2078" t="b">
        <f t="shared" si="41"/>
        <v>1</v>
      </c>
    </row>
    <row r="1301" spans="1:8" ht="30">
      <c r="A1301" s="2003">
        <v>1404</v>
      </c>
      <c r="B1301" s="2004" t="s">
        <v>9758</v>
      </c>
      <c r="C1301" s="2003" t="s">
        <v>5592</v>
      </c>
      <c r="D1301" s="2005">
        <f t="shared" si="40"/>
        <v>24</v>
      </c>
      <c r="F1301" s="2005">
        <v>24</v>
      </c>
      <c r="G1301" s="2005">
        <v>24</v>
      </c>
      <c r="H1301" s="2078" t="b">
        <f t="shared" si="41"/>
        <v>1</v>
      </c>
    </row>
    <row r="1302" spans="1:8" ht="45">
      <c r="A1302" s="1993">
        <v>11281</v>
      </c>
      <c r="B1302" s="1994" t="s">
        <v>9759</v>
      </c>
      <c r="C1302" s="1993" t="s">
        <v>5592</v>
      </c>
      <c r="D1302" s="2002">
        <f t="shared" si="40"/>
        <v>10198</v>
      </c>
      <c r="F1302" s="2002">
        <v>10198</v>
      </c>
      <c r="G1302" s="2002">
        <v>10198</v>
      </c>
      <c r="H1302" s="2078" t="b">
        <f t="shared" si="41"/>
        <v>1</v>
      </c>
    </row>
    <row r="1303" spans="1:8" ht="45">
      <c r="A1303" s="2003">
        <v>40699</v>
      </c>
      <c r="B1303" s="2004" t="s">
        <v>9760</v>
      </c>
      <c r="C1303" s="2003" t="s">
        <v>5592</v>
      </c>
      <c r="D1303" s="2005">
        <f t="shared" si="40"/>
        <v>5712.64</v>
      </c>
      <c r="F1303" s="2005">
        <v>5712.64</v>
      </c>
      <c r="G1303" s="2005">
        <v>5712.64</v>
      </c>
      <c r="H1303" s="2078" t="b">
        <f t="shared" si="41"/>
        <v>1</v>
      </c>
    </row>
    <row r="1304" spans="1:8" ht="45">
      <c r="A1304" s="1993">
        <v>40701</v>
      </c>
      <c r="B1304" s="1994" t="s">
        <v>9761</v>
      </c>
      <c r="C1304" s="1993" t="s">
        <v>5592</v>
      </c>
      <c r="D1304" s="2002">
        <f t="shared" si="40"/>
        <v>101007.26</v>
      </c>
      <c r="F1304" s="2002">
        <v>101007.26</v>
      </c>
      <c r="G1304" s="2002">
        <v>101007.26</v>
      </c>
      <c r="H1304" s="2078" t="b">
        <f t="shared" si="41"/>
        <v>1</v>
      </c>
    </row>
    <row r="1305" spans="1:8" ht="45">
      <c r="A1305" s="2003">
        <v>1442</v>
      </c>
      <c r="B1305" s="2004" t="s">
        <v>9762</v>
      </c>
      <c r="C1305" s="2003" t="s">
        <v>5592</v>
      </c>
      <c r="D1305" s="2005">
        <f t="shared" si="40"/>
        <v>8561.14</v>
      </c>
      <c r="F1305" s="2005">
        <v>8561.14</v>
      </c>
      <c r="G1305" s="2005">
        <v>8561.14</v>
      </c>
      <c r="H1305" s="2078" t="b">
        <f t="shared" si="41"/>
        <v>1</v>
      </c>
    </row>
    <row r="1306" spans="1:8" ht="45">
      <c r="A1306" s="1993">
        <v>13457</v>
      </c>
      <c r="B1306" s="1994" t="s">
        <v>9763</v>
      </c>
      <c r="C1306" s="1993" t="s">
        <v>5592</v>
      </c>
      <c r="D1306" s="2002">
        <f t="shared" si="40"/>
        <v>7389.85</v>
      </c>
      <c r="F1306" s="2002">
        <v>7389.85</v>
      </c>
      <c r="G1306" s="2002">
        <v>7389.85</v>
      </c>
      <c r="H1306" s="2078" t="b">
        <f t="shared" si="41"/>
        <v>1</v>
      </c>
    </row>
    <row r="1307" spans="1:8" ht="45">
      <c r="A1307" s="2003">
        <v>40700</v>
      </c>
      <c r="B1307" s="2004" t="s">
        <v>9764</v>
      </c>
      <c r="C1307" s="2003" t="s">
        <v>5592</v>
      </c>
      <c r="D1307" s="2005">
        <f t="shared" si="40"/>
        <v>13298.27</v>
      </c>
      <c r="F1307" s="2005">
        <v>13298.27</v>
      </c>
      <c r="G1307" s="2005">
        <v>13298.27</v>
      </c>
      <c r="H1307" s="2078" t="b">
        <f t="shared" si="41"/>
        <v>1</v>
      </c>
    </row>
    <row r="1308" spans="1:8">
      <c r="A1308" s="1993">
        <v>13458</v>
      </c>
      <c r="B1308" s="1994" t="s">
        <v>9765</v>
      </c>
      <c r="C1308" s="1993" t="s">
        <v>5592</v>
      </c>
      <c r="D1308" s="2002">
        <f t="shared" si="40"/>
        <v>12636.65</v>
      </c>
      <c r="F1308" s="2002">
        <v>12636.65</v>
      </c>
      <c r="G1308" s="2002">
        <v>12636.65</v>
      </c>
      <c r="H1308" s="2078" t="b">
        <f t="shared" si="41"/>
        <v>1</v>
      </c>
    </row>
    <row r="1309" spans="1:8">
      <c r="A1309" s="2003">
        <v>36524</v>
      </c>
      <c r="B1309" s="2004" t="s">
        <v>9766</v>
      </c>
      <c r="C1309" s="2003" t="s">
        <v>5592</v>
      </c>
      <c r="D1309" s="2005">
        <f t="shared" si="40"/>
        <v>71134.19</v>
      </c>
      <c r="F1309" s="2005">
        <v>71134.19</v>
      </c>
      <c r="G1309" s="2005">
        <v>71134.19</v>
      </c>
      <c r="H1309" s="2078" t="b">
        <f t="shared" si="41"/>
        <v>1</v>
      </c>
    </row>
    <row r="1310" spans="1:8">
      <c r="A1310" s="1993">
        <v>36526</v>
      </c>
      <c r="B1310" s="1994" t="s">
        <v>9767</v>
      </c>
      <c r="C1310" s="1993" t="s">
        <v>5592</v>
      </c>
      <c r="D1310" s="2002">
        <f t="shared" si="40"/>
        <v>57322.82</v>
      </c>
      <c r="F1310" s="2002">
        <v>57322.82</v>
      </c>
      <c r="G1310" s="2002">
        <v>57322.82</v>
      </c>
      <c r="H1310" s="2078" t="b">
        <f t="shared" si="41"/>
        <v>1</v>
      </c>
    </row>
    <row r="1311" spans="1:8">
      <c r="A1311" s="2003">
        <v>36523</v>
      </c>
      <c r="B1311" s="2004" t="s">
        <v>9768</v>
      </c>
      <c r="C1311" s="2003" t="s">
        <v>5592</v>
      </c>
      <c r="D1311" s="2005">
        <f t="shared" si="40"/>
        <v>122720.43</v>
      </c>
      <c r="F1311" s="2005">
        <v>122720.43</v>
      </c>
      <c r="G1311" s="2005">
        <v>122720.43</v>
      </c>
      <c r="H1311" s="2078" t="b">
        <f t="shared" si="41"/>
        <v>1</v>
      </c>
    </row>
    <row r="1312" spans="1:8">
      <c r="A1312" s="1993">
        <v>36527</v>
      </c>
      <c r="B1312" s="1994" t="s">
        <v>9769</v>
      </c>
      <c r="C1312" s="1993" t="s">
        <v>5592</v>
      </c>
      <c r="D1312" s="2002">
        <f t="shared" si="40"/>
        <v>133299.67000000001</v>
      </c>
      <c r="F1312" s="2002">
        <v>133299.67000000001</v>
      </c>
      <c r="G1312" s="2002">
        <v>133299.67000000001</v>
      </c>
      <c r="H1312" s="2078" t="b">
        <f t="shared" si="41"/>
        <v>1</v>
      </c>
    </row>
    <row r="1313" spans="1:8">
      <c r="A1313" s="2003">
        <v>13803</v>
      </c>
      <c r="B1313" s="2004" t="s">
        <v>9770</v>
      </c>
      <c r="C1313" s="2003" t="s">
        <v>5592</v>
      </c>
      <c r="D1313" s="2005">
        <f t="shared" si="40"/>
        <v>48200</v>
      </c>
      <c r="F1313" s="2005">
        <v>48200</v>
      </c>
      <c r="G1313" s="2005">
        <v>48200</v>
      </c>
      <c r="H1313" s="2078" t="b">
        <f t="shared" si="41"/>
        <v>1</v>
      </c>
    </row>
    <row r="1314" spans="1:8">
      <c r="A1314" s="1993">
        <v>38642</v>
      </c>
      <c r="B1314" s="1994" t="s">
        <v>9771</v>
      </c>
      <c r="C1314" s="1993" t="s">
        <v>5592</v>
      </c>
      <c r="D1314" s="2002">
        <f t="shared" si="40"/>
        <v>31035.58</v>
      </c>
      <c r="F1314" s="2002">
        <v>31035.58</v>
      </c>
      <c r="G1314" s="2002">
        <v>31035.58</v>
      </c>
      <c r="H1314" s="2078" t="b">
        <f t="shared" si="41"/>
        <v>1</v>
      </c>
    </row>
    <row r="1315" spans="1:8">
      <c r="A1315" s="2003">
        <v>36522</v>
      </c>
      <c r="B1315" s="2004" t="s">
        <v>9772</v>
      </c>
      <c r="C1315" s="2003" t="s">
        <v>5592</v>
      </c>
      <c r="D1315" s="2005">
        <f t="shared" si="40"/>
        <v>36094.01</v>
      </c>
      <c r="F1315" s="2005">
        <v>36094.01</v>
      </c>
      <c r="G1315" s="2005">
        <v>36094.01</v>
      </c>
      <c r="H1315" s="2078" t="b">
        <f t="shared" si="41"/>
        <v>1</v>
      </c>
    </row>
    <row r="1316" spans="1:8">
      <c r="A1316" s="1993">
        <v>36525</v>
      </c>
      <c r="B1316" s="1994" t="s">
        <v>9773</v>
      </c>
      <c r="C1316" s="1993" t="s">
        <v>5592</v>
      </c>
      <c r="D1316" s="2002">
        <f t="shared" si="40"/>
        <v>48338.31</v>
      </c>
      <c r="F1316" s="2002">
        <v>48338.31</v>
      </c>
      <c r="G1316" s="2002">
        <v>48338.31</v>
      </c>
      <c r="H1316" s="2078" t="b">
        <f t="shared" si="41"/>
        <v>1</v>
      </c>
    </row>
    <row r="1317" spans="1:8" ht="30">
      <c r="A1317" s="2003">
        <v>41991</v>
      </c>
      <c r="B1317" s="2004" t="s">
        <v>9774</v>
      </c>
      <c r="C1317" s="2003" t="s">
        <v>5592</v>
      </c>
      <c r="D1317" s="2005">
        <f t="shared" si="40"/>
        <v>1786.17</v>
      </c>
      <c r="F1317" s="2005">
        <v>1786.17</v>
      </c>
      <c r="G1317" s="2005">
        <v>1786.17</v>
      </c>
      <c r="H1317" s="2078" t="b">
        <f t="shared" si="41"/>
        <v>1</v>
      </c>
    </row>
    <row r="1318" spans="1:8">
      <c r="A1318" s="1993">
        <v>34348</v>
      </c>
      <c r="B1318" s="1994" t="s">
        <v>9775</v>
      </c>
      <c r="C1318" s="1993" t="s">
        <v>5595</v>
      </c>
      <c r="D1318" s="2002">
        <f t="shared" si="40"/>
        <v>31.53</v>
      </c>
      <c r="F1318" s="2002">
        <v>31.53</v>
      </c>
      <c r="G1318" s="2002">
        <v>31.53</v>
      </c>
      <c r="H1318" s="2078" t="b">
        <f t="shared" si="41"/>
        <v>1</v>
      </c>
    </row>
    <row r="1319" spans="1:8">
      <c r="A1319" s="2003">
        <v>34347</v>
      </c>
      <c r="B1319" s="2004" t="s">
        <v>9776</v>
      </c>
      <c r="C1319" s="2003" t="s">
        <v>5595</v>
      </c>
      <c r="D1319" s="2005">
        <f t="shared" si="40"/>
        <v>16.29</v>
      </c>
      <c r="F1319" s="2005">
        <v>16.29</v>
      </c>
      <c r="G1319" s="2005">
        <v>16.29</v>
      </c>
      <c r="H1319" s="2078" t="b">
        <f t="shared" si="41"/>
        <v>1</v>
      </c>
    </row>
    <row r="1320" spans="1:8" ht="30">
      <c r="A1320" s="1993">
        <v>11146</v>
      </c>
      <c r="B1320" s="1994" t="s">
        <v>9777</v>
      </c>
      <c r="C1320" s="1993" t="s">
        <v>5593</v>
      </c>
      <c r="D1320" s="2002">
        <f t="shared" si="40"/>
        <v>345.78</v>
      </c>
      <c r="F1320" s="2002">
        <v>345.78</v>
      </c>
      <c r="G1320" s="2002">
        <v>345.78</v>
      </c>
      <c r="H1320" s="2078" t="b">
        <f t="shared" si="41"/>
        <v>1</v>
      </c>
    </row>
    <row r="1321" spans="1:8" ht="30">
      <c r="A1321" s="2003">
        <v>11147</v>
      </c>
      <c r="B1321" s="2004" t="s">
        <v>9778</v>
      </c>
      <c r="C1321" s="2003" t="s">
        <v>5593</v>
      </c>
      <c r="D1321" s="2005">
        <f t="shared" si="40"/>
        <v>358.59</v>
      </c>
      <c r="F1321" s="2005">
        <v>358.59</v>
      </c>
      <c r="G1321" s="2005">
        <v>358.59</v>
      </c>
      <c r="H1321" s="2078" t="b">
        <f t="shared" si="41"/>
        <v>1</v>
      </c>
    </row>
    <row r="1322" spans="1:8" ht="30">
      <c r="A1322" s="1993">
        <v>34872</v>
      </c>
      <c r="B1322" s="1994" t="s">
        <v>9779</v>
      </c>
      <c r="C1322" s="1993" t="s">
        <v>5593</v>
      </c>
      <c r="D1322" s="2002">
        <f t="shared" si="40"/>
        <v>371.4</v>
      </c>
      <c r="F1322" s="2002">
        <v>371.4</v>
      </c>
      <c r="G1322" s="2002">
        <v>371.4</v>
      </c>
      <c r="H1322" s="2078" t="b">
        <f t="shared" si="41"/>
        <v>1</v>
      </c>
    </row>
    <row r="1323" spans="1:8" ht="30">
      <c r="A1323" s="2003">
        <v>34491</v>
      </c>
      <c r="B1323" s="2004" t="s">
        <v>9780</v>
      </c>
      <c r="C1323" s="2003" t="s">
        <v>5593</v>
      </c>
      <c r="D1323" s="2005">
        <f t="shared" si="40"/>
        <v>378.92</v>
      </c>
      <c r="F1323" s="2005">
        <v>378.92</v>
      </c>
      <c r="G1323" s="2005">
        <v>378.92</v>
      </c>
      <c r="H1323" s="2078" t="b">
        <f t="shared" si="41"/>
        <v>1</v>
      </c>
    </row>
    <row r="1324" spans="1:8" ht="30">
      <c r="A1324" s="1993">
        <v>34770</v>
      </c>
      <c r="B1324" s="1994" t="s">
        <v>9781</v>
      </c>
      <c r="C1324" s="1993" t="s">
        <v>5605</v>
      </c>
      <c r="D1324" s="2002">
        <f t="shared" si="40"/>
        <v>231.79</v>
      </c>
      <c r="F1324" s="2002">
        <v>231.79</v>
      </c>
      <c r="G1324" s="2002">
        <v>231.79</v>
      </c>
      <c r="H1324" s="2078" t="b">
        <f t="shared" si="41"/>
        <v>1</v>
      </c>
    </row>
    <row r="1325" spans="1:8" ht="30">
      <c r="A1325" s="2003">
        <v>1518</v>
      </c>
      <c r="B1325" s="2004" t="s">
        <v>9782</v>
      </c>
      <c r="C1325" s="2003" t="s">
        <v>5605</v>
      </c>
      <c r="D1325" s="2005">
        <f t="shared" si="40"/>
        <v>250.16</v>
      </c>
      <c r="F1325" s="2005">
        <v>250.16</v>
      </c>
      <c r="G1325" s="2005">
        <v>250.16</v>
      </c>
      <c r="H1325" s="2078" t="b">
        <f t="shared" si="41"/>
        <v>1</v>
      </c>
    </row>
    <row r="1326" spans="1:8" ht="30">
      <c r="A1326" s="1993">
        <v>41965</v>
      </c>
      <c r="B1326" s="1994" t="s">
        <v>9783</v>
      </c>
      <c r="C1326" s="1993" t="s">
        <v>5605</v>
      </c>
      <c r="D1326" s="2002">
        <f t="shared" si="40"/>
        <v>242.35</v>
      </c>
      <c r="F1326" s="2002">
        <v>242.35</v>
      </c>
      <c r="G1326" s="2002">
        <v>242.35</v>
      </c>
      <c r="H1326" s="2078" t="b">
        <f t="shared" si="41"/>
        <v>1</v>
      </c>
    </row>
    <row r="1327" spans="1:8" ht="30">
      <c r="A1327" s="2003">
        <v>34492</v>
      </c>
      <c r="B1327" s="2004" t="s">
        <v>9784</v>
      </c>
      <c r="C1327" s="2003" t="s">
        <v>5593</v>
      </c>
      <c r="D1327" s="2005">
        <f t="shared" si="40"/>
        <v>313.77</v>
      </c>
      <c r="F1327" s="2005">
        <v>313.77</v>
      </c>
      <c r="G1327" s="2005">
        <v>313.77</v>
      </c>
      <c r="H1327" s="2078" t="b">
        <f t="shared" si="41"/>
        <v>1</v>
      </c>
    </row>
    <row r="1328" spans="1:8" ht="30">
      <c r="A1328" s="1993">
        <v>1524</v>
      </c>
      <c r="B1328" s="1994" t="s">
        <v>9785</v>
      </c>
      <c r="C1328" s="1993" t="s">
        <v>5593</v>
      </c>
      <c r="D1328" s="2002">
        <f t="shared" si="40"/>
        <v>365</v>
      </c>
      <c r="F1328" s="2002">
        <v>365</v>
      </c>
      <c r="G1328" s="2002">
        <v>365</v>
      </c>
      <c r="H1328" s="2078" t="b">
        <f t="shared" si="41"/>
        <v>1</v>
      </c>
    </row>
    <row r="1329" spans="1:8" ht="30">
      <c r="A1329" s="2003">
        <v>38404</v>
      </c>
      <c r="B1329" s="2004" t="s">
        <v>9786</v>
      </c>
      <c r="C1329" s="2003" t="s">
        <v>5593</v>
      </c>
      <c r="D1329" s="2005">
        <f t="shared" si="40"/>
        <v>385.24</v>
      </c>
      <c r="F1329" s="2005">
        <v>385.24</v>
      </c>
      <c r="G1329" s="2005">
        <v>385.24</v>
      </c>
      <c r="H1329" s="2078" t="b">
        <f t="shared" si="41"/>
        <v>1</v>
      </c>
    </row>
    <row r="1330" spans="1:8" ht="30">
      <c r="A1330" s="1993">
        <v>39849</v>
      </c>
      <c r="B1330" s="1994" t="s">
        <v>9787</v>
      </c>
      <c r="C1330" s="1993" t="s">
        <v>5593</v>
      </c>
      <c r="D1330" s="2002">
        <f t="shared" si="40"/>
        <v>384.41</v>
      </c>
      <c r="F1330" s="2002">
        <v>384.41</v>
      </c>
      <c r="G1330" s="2002">
        <v>384.41</v>
      </c>
      <c r="H1330" s="2078" t="b">
        <f t="shared" si="41"/>
        <v>1</v>
      </c>
    </row>
    <row r="1331" spans="1:8" ht="30">
      <c r="A1331" s="2003">
        <v>38464</v>
      </c>
      <c r="B1331" s="2004" t="s">
        <v>9788</v>
      </c>
      <c r="C1331" s="2003" t="s">
        <v>5593</v>
      </c>
      <c r="D1331" s="2005">
        <f t="shared" si="40"/>
        <v>465.38</v>
      </c>
      <c r="F1331" s="2005">
        <v>465.38</v>
      </c>
      <c r="G1331" s="2005">
        <v>465.38</v>
      </c>
      <c r="H1331" s="2078" t="b">
        <f t="shared" si="41"/>
        <v>1</v>
      </c>
    </row>
    <row r="1332" spans="1:8" ht="30">
      <c r="A1332" s="1993">
        <v>34493</v>
      </c>
      <c r="B1332" s="1994" t="s">
        <v>9789</v>
      </c>
      <c r="C1332" s="1993" t="s">
        <v>5593</v>
      </c>
      <c r="D1332" s="2002">
        <f t="shared" si="40"/>
        <v>325.93</v>
      </c>
      <c r="F1332" s="2002">
        <v>325.93</v>
      </c>
      <c r="G1332" s="2002">
        <v>325.93</v>
      </c>
      <c r="H1332" s="2078" t="b">
        <f t="shared" si="41"/>
        <v>1</v>
      </c>
    </row>
    <row r="1333" spans="1:8" ht="30">
      <c r="A1333" s="2003">
        <v>1527</v>
      </c>
      <c r="B1333" s="2004" t="s">
        <v>9790</v>
      </c>
      <c r="C1333" s="2003" t="s">
        <v>5593</v>
      </c>
      <c r="D1333" s="2005">
        <f t="shared" si="40"/>
        <v>380.36</v>
      </c>
      <c r="F1333" s="2005">
        <v>380.36</v>
      </c>
      <c r="G1333" s="2005">
        <v>380.36</v>
      </c>
      <c r="H1333" s="2078" t="b">
        <f t="shared" si="41"/>
        <v>1</v>
      </c>
    </row>
    <row r="1334" spans="1:8" ht="30">
      <c r="A1334" s="1993">
        <v>38405</v>
      </c>
      <c r="B1334" s="1994" t="s">
        <v>9791</v>
      </c>
      <c r="C1334" s="1993" t="s">
        <v>5593</v>
      </c>
      <c r="D1334" s="2002">
        <f t="shared" si="40"/>
        <v>408.36</v>
      </c>
      <c r="F1334" s="2002">
        <v>408.36</v>
      </c>
      <c r="G1334" s="2002">
        <v>408.36</v>
      </c>
      <c r="H1334" s="2078" t="b">
        <f t="shared" si="41"/>
        <v>1</v>
      </c>
    </row>
    <row r="1335" spans="1:8" ht="30">
      <c r="A1335" s="2003">
        <v>38408</v>
      </c>
      <c r="B1335" s="2004" t="s">
        <v>9792</v>
      </c>
      <c r="C1335" s="2003" t="s">
        <v>5593</v>
      </c>
      <c r="D1335" s="2005">
        <f t="shared" si="40"/>
        <v>424.63</v>
      </c>
      <c r="F1335" s="2005">
        <v>424.63</v>
      </c>
      <c r="G1335" s="2005">
        <v>424.63</v>
      </c>
      <c r="H1335" s="2078" t="b">
        <f t="shared" si="41"/>
        <v>1</v>
      </c>
    </row>
    <row r="1336" spans="1:8" ht="30">
      <c r="A1336" s="1993">
        <v>34494</v>
      </c>
      <c r="B1336" s="1994" t="s">
        <v>9793</v>
      </c>
      <c r="C1336" s="1993" t="s">
        <v>5593</v>
      </c>
      <c r="D1336" s="2002">
        <f t="shared" si="40"/>
        <v>340.41</v>
      </c>
      <c r="F1336" s="2002">
        <v>340.41</v>
      </c>
      <c r="G1336" s="2002">
        <v>340.41</v>
      </c>
      <c r="H1336" s="2078" t="b">
        <f t="shared" si="41"/>
        <v>1</v>
      </c>
    </row>
    <row r="1337" spans="1:8" ht="30">
      <c r="A1337" s="2003">
        <v>1525</v>
      </c>
      <c r="B1337" s="2004" t="s">
        <v>9794</v>
      </c>
      <c r="C1337" s="2003" t="s">
        <v>5593</v>
      </c>
      <c r="D1337" s="2005">
        <f t="shared" si="40"/>
        <v>393.17</v>
      </c>
      <c r="F1337" s="2005">
        <v>393.17</v>
      </c>
      <c r="G1337" s="2005">
        <v>393.17</v>
      </c>
      <c r="H1337" s="2078" t="b">
        <f t="shared" si="41"/>
        <v>1</v>
      </c>
    </row>
    <row r="1338" spans="1:8" ht="30">
      <c r="A1338" s="1993">
        <v>38406</v>
      </c>
      <c r="B1338" s="1994" t="s">
        <v>9795</v>
      </c>
      <c r="C1338" s="1993" t="s">
        <v>5593</v>
      </c>
      <c r="D1338" s="2002">
        <f t="shared" si="40"/>
        <v>429.05</v>
      </c>
      <c r="F1338" s="2002">
        <v>429.05</v>
      </c>
      <c r="G1338" s="2002">
        <v>429.05</v>
      </c>
      <c r="H1338" s="2078" t="b">
        <f t="shared" si="41"/>
        <v>1</v>
      </c>
    </row>
    <row r="1339" spans="1:8" ht="30">
      <c r="A1339" s="2003">
        <v>38409</v>
      </c>
      <c r="B1339" s="2004" t="s">
        <v>9796</v>
      </c>
      <c r="C1339" s="2003" t="s">
        <v>5593</v>
      </c>
      <c r="D1339" s="2005">
        <f t="shared" si="40"/>
        <v>457.72</v>
      </c>
      <c r="F1339" s="2005">
        <v>457.72</v>
      </c>
      <c r="G1339" s="2005">
        <v>457.72</v>
      </c>
      <c r="H1339" s="2078" t="b">
        <f t="shared" si="41"/>
        <v>1</v>
      </c>
    </row>
    <row r="1340" spans="1:8" ht="30">
      <c r="A1340" s="1993">
        <v>34495</v>
      </c>
      <c r="B1340" s="1994" t="s">
        <v>9797</v>
      </c>
      <c r="C1340" s="1993" t="s">
        <v>5593</v>
      </c>
      <c r="D1340" s="2002">
        <f t="shared" si="40"/>
        <v>354.94</v>
      </c>
      <c r="F1340" s="2002">
        <v>354.94</v>
      </c>
      <c r="G1340" s="2002">
        <v>354.94</v>
      </c>
      <c r="H1340" s="2078" t="b">
        <f t="shared" si="41"/>
        <v>1</v>
      </c>
    </row>
    <row r="1341" spans="1:8" ht="30">
      <c r="A1341" s="2003">
        <v>11145</v>
      </c>
      <c r="B1341" s="2004" t="s">
        <v>9798</v>
      </c>
      <c r="C1341" s="2003" t="s">
        <v>5593</v>
      </c>
      <c r="D1341" s="2005">
        <f t="shared" si="40"/>
        <v>407.26</v>
      </c>
      <c r="F1341" s="2005">
        <v>407.26</v>
      </c>
      <c r="G1341" s="2005">
        <v>407.26</v>
      </c>
      <c r="H1341" s="2078" t="b">
        <f t="shared" si="41"/>
        <v>1</v>
      </c>
    </row>
    <row r="1342" spans="1:8" ht="30">
      <c r="A1342" s="1993">
        <v>34496</v>
      </c>
      <c r="B1342" s="1994" t="s">
        <v>9799</v>
      </c>
      <c r="C1342" s="1993" t="s">
        <v>5593</v>
      </c>
      <c r="D1342" s="2002">
        <f t="shared" si="40"/>
        <v>370.76</v>
      </c>
      <c r="F1342" s="2002">
        <v>370.76</v>
      </c>
      <c r="G1342" s="2002">
        <v>370.76</v>
      </c>
      <c r="H1342" s="2078" t="b">
        <f t="shared" si="41"/>
        <v>1</v>
      </c>
    </row>
    <row r="1343" spans="1:8" ht="30">
      <c r="A1343" s="2003">
        <v>34479</v>
      </c>
      <c r="B1343" s="2004" t="s">
        <v>9800</v>
      </c>
      <c r="C1343" s="2003" t="s">
        <v>5593</v>
      </c>
      <c r="D1343" s="2005">
        <f t="shared" si="40"/>
        <v>422.63</v>
      </c>
      <c r="F1343" s="2005">
        <v>422.63</v>
      </c>
      <c r="G1343" s="2005">
        <v>422.63</v>
      </c>
      <c r="H1343" s="2078" t="b">
        <f t="shared" si="41"/>
        <v>1</v>
      </c>
    </row>
    <row r="1344" spans="1:8" ht="30">
      <c r="A1344" s="1993">
        <v>34481</v>
      </c>
      <c r="B1344" s="1994" t="s">
        <v>9801</v>
      </c>
      <c r="C1344" s="1993" t="s">
        <v>5593</v>
      </c>
      <c r="D1344" s="2002">
        <f t="shared" si="40"/>
        <v>475.14</v>
      </c>
      <c r="F1344" s="2002">
        <v>475.14</v>
      </c>
      <c r="G1344" s="2002">
        <v>475.14</v>
      </c>
      <c r="H1344" s="2078" t="b">
        <f t="shared" si="41"/>
        <v>1</v>
      </c>
    </row>
    <row r="1345" spans="1:8" ht="30">
      <c r="A1345" s="2003">
        <v>34483</v>
      </c>
      <c r="B1345" s="2004" t="s">
        <v>9802</v>
      </c>
      <c r="C1345" s="2003" t="s">
        <v>5593</v>
      </c>
      <c r="D1345" s="2005">
        <f t="shared" si="40"/>
        <v>563.5</v>
      </c>
      <c r="F1345" s="2005">
        <v>563.5</v>
      </c>
      <c r="G1345" s="2005">
        <v>563.5</v>
      </c>
      <c r="H1345" s="2078" t="b">
        <f t="shared" si="41"/>
        <v>1</v>
      </c>
    </row>
    <row r="1346" spans="1:8" ht="30">
      <c r="A1346" s="1993">
        <v>34485</v>
      </c>
      <c r="B1346" s="1994" t="s">
        <v>9803</v>
      </c>
      <c r="C1346" s="1993" t="s">
        <v>5593</v>
      </c>
      <c r="D1346" s="2002">
        <f t="shared" si="40"/>
        <v>723.59</v>
      </c>
      <c r="F1346" s="2002">
        <v>723.59</v>
      </c>
      <c r="G1346" s="2002">
        <v>723.59</v>
      </c>
      <c r="H1346" s="2078" t="b">
        <f t="shared" si="41"/>
        <v>1</v>
      </c>
    </row>
    <row r="1347" spans="1:8" ht="30">
      <c r="A1347" s="2003">
        <v>34497</v>
      </c>
      <c r="B1347" s="2004" t="s">
        <v>9804</v>
      </c>
      <c r="C1347" s="2003" t="s">
        <v>5593</v>
      </c>
      <c r="D1347" s="2005">
        <f t="shared" ref="D1347:D1410" si="42">IF($J$2=$F$1,F1347,G1347)</f>
        <v>998.94</v>
      </c>
      <c r="F1347" s="2005">
        <v>998.94</v>
      </c>
      <c r="G1347" s="2005">
        <v>998.94</v>
      </c>
      <c r="H1347" s="2078" t="b">
        <f t="shared" ref="H1347:H1410" si="43">F1347=G1347</f>
        <v>1</v>
      </c>
    </row>
    <row r="1348" spans="1:8" ht="30">
      <c r="A1348" s="1993">
        <v>14041</v>
      </c>
      <c r="B1348" s="1994" t="s">
        <v>9805</v>
      </c>
      <c r="C1348" s="1993" t="s">
        <v>5593</v>
      </c>
      <c r="D1348" s="2002">
        <f t="shared" si="42"/>
        <v>313.08</v>
      </c>
      <c r="F1348" s="2002">
        <v>313.08</v>
      </c>
      <c r="G1348" s="2002">
        <v>313.08</v>
      </c>
      <c r="H1348" s="2078" t="b">
        <f t="shared" si="43"/>
        <v>1</v>
      </c>
    </row>
    <row r="1349" spans="1:8" ht="30">
      <c r="A1349" s="2003">
        <v>1523</v>
      </c>
      <c r="B1349" s="2004" t="s">
        <v>9806</v>
      </c>
      <c r="C1349" s="2003" t="s">
        <v>5593</v>
      </c>
      <c r="D1349" s="2005">
        <f t="shared" si="42"/>
        <v>316.07</v>
      </c>
      <c r="F1349" s="2005">
        <v>316.07</v>
      </c>
      <c r="G1349" s="2005">
        <v>316.07</v>
      </c>
      <c r="H1349" s="2078" t="b">
        <f t="shared" si="43"/>
        <v>1</v>
      </c>
    </row>
    <row r="1350" spans="1:8">
      <c r="A1350" s="1993">
        <v>14052</v>
      </c>
      <c r="B1350" s="1994" t="s">
        <v>9807</v>
      </c>
      <c r="C1350" s="1993" t="s">
        <v>5592</v>
      </c>
      <c r="D1350" s="2002">
        <f t="shared" si="42"/>
        <v>6.46</v>
      </c>
      <c r="F1350" s="2002">
        <v>6.46</v>
      </c>
      <c r="G1350" s="2002">
        <v>6.46</v>
      </c>
      <c r="H1350" s="2078" t="b">
        <f t="shared" si="43"/>
        <v>1</v>
      </c>
    </row>
    <row r="1351" spans="1:8">
      <c r="A1351" s="2003">
        <v>14054</v>
      </c>
      <c r="B1351" s="2004" t="s">
        <v>9808</v>
      </c>
      <c r="C1351" s="2003" t="s">
        <v>5592</v>
      </c>
      <c r="D1351" s="2005">
        <f t="shared" si="42"/>
        <v>8.39</v>
      </c>
      <c r="F1351" s="2005">
        <v>8.39</v>
      </c>
      <c r="G1351" s="2005">
        <v>8.39</v>
      </c>
      <c r="H1351" s="2078" t="b">
        <f t="shared" si="43"/>
        <v>1</v>
      </c>
    </row>
    <row r="1352" spans="1:8">
      <c r="A1352" s="1993">
        <v>14053</v>
      </c>
      <c r="B1352" s="1994" t="s">
        <v>9809</v>
      </c>
      <c r="C1352" s="1993" t="s">
        <v>5592</v>
      </c>
      <c r="D1352" s="2002">
        <f t="shared" si="42"/>
        <v>6.55</v>
      </c>
      <c r="F1352" s="2002">
        <v>6.55</v>
      </c>
      <c r="G1352" s="2002">
        <v>6.55</v>
      </c>
      <c r="H1352" s="2078" t="b">
        <f t="shared" si="43"/>
        <v>1</v>
      </c>
    </row>
    <row r="1353" spans="1:8">
      <c r="A1353" s="2003">
        <v>2558</v>
      </c>
      <c r="B1353" s="2004" t="s">
        <v>9810</v>
      </c>
      <c r="C1353" s="2003" t="s">
        <v>5592</v>
      </c>
      <c r="D1353" s="2005">
        <f t="shared" si="42"/>
        <v>4.93</v>
      </c>
      <c r="F1353" s="2005">
        <v>4.93</v>
      </c>
      <c r="G1353" s="2005">
        <v>4.93</v>
      </c>
      <c r="H1353" s="2078" t="b">
        <f t="shared" si="43"/>
        <v>1</v>
      </c>
    </row>
    <row r="1354" spans="1:8">
      <c r="A1354" s="1993">
        <v>2560</v>
      </c>
      <c r="B1354" s="1994" t="s">
        <v>9811</v>
      </c>
      <c r="C1354" s="1993" t="s">
        <v>5592</v>
      </c>
      <c r="D1354" s="2002">
        <f t="shared" si="42"/>
        <v>8.69</v>
      </c>
      <c r="F1354" s="2002">
        <v>8.69</v>
      </c>
      <c r="G1354" s="2002">
        <v>8.69</v>
      </c>
      <c r="H1354" s="2078" t="b">
        <f t="shared" si="43"/>
        <v>1</v>
      </c>
    </row>
    <row r="1355" spans="1:8">
      <c r="A1355" s="2003">
        <v>2559</v>
      </c>
      <c r="B1355" s="2004" t="s">
        <v>9812</v>
      </c>
      <c r="C1355" s="2003" t="s">
        <v>5592</v>
      </c>
      <c r="D1355" s="2005">
        <f t="shared" si="42"/>
        <v>6.95</v>
      </c>
      <c r="F1355" s="2005">
        <v>6.95</v>
      </c>
      <c r="G1355" s="2005">
        <v>6.95</v>
      </c>
      <c r="H1355" s="2078" t="b">
        <f t="shared" si="43"/>
        <v>1</v>
      </c>
    </row>
    <row r="1356" spans="1:8">
      <c r="A1356" s="1993">
        <v>2592</v>
      </c>
      <c r="B1356" s="1994" t="s">
        <v>9813</v>
      </c>
      <c r="C1356" s="1993" t="s">
        <v>5592</v>
      </c>
      <c r="D1356" s="2002">
        <f t="shared" si="42"/>
        <v>115.21</v>
      </c>
      <c r="F1356" s="2002">
        <v>115.21</v>
      </c>
      <c r="G1356" s="2002">
        <v>115.21</v>
      </c>
      <c r="H1356" s="2078" t="b">
        <f t="shared" si="43"/>
        <v>1</v>
      </c>
    </row>
    <row r="1357" spans="1:8">
      <c r="A1357" s="2003">
        <v>2566</v>
      </c>
      <c r="B1357" s="2004" t="s">
        <v>9814</v>
      </c>
      <c r="C1357" s="2003" t="s">
        <v>5592</v>
      </c>
      <c r="D1357" s="2005">
        <f t="shared" si="42"/>
        <v>11.59</v>
      </c>
      <c r="F1357" s="2005">
        <v>11.59</v>
      </c>
      <c r="G1357" s="2005">
        <v>11.59</v>
      </c>
      <c r="H1357" s="2078" t="b">
        <f t="shared" si="43"/>
        <v>1</v>
      </c>
    </row>
    <row r="1358" spans="1:8">
      <c r="A1358" s="1993">
        <v>2589</v>
      </c>
      <c r="B1358" s="1994" t="s">
        <v>9815</v>
      </c>
      <c r="C1358" s="1993" t="s">
        <v>5592</v>
      </c>
      <c r="D1358" s="2002">
        <f t="shared" si="42"/>
        <v>15.41</v>
      </c>
      <c r="F1358" s="2002">
        <v>15.41</v>
      </c>
      <c r="G1358" s="2002">
        <v>15.41</v>
      </c>
      <c r="H1358" s="2078" t="b">
        <f t="shared" si="43"/>
        <v>1</v>
      </c>
    </row>
    <row r="1359" spans="1:8">
      <c r="A1359" s="2003">
        <v>2591</v>
      </c>
      <c r="B1359" s="2004" t="s">
        <v>9816</v>
      </c>
      <c r="C1359" s="2003" t="s">
        <v>5592</v>
      </c>
      <c r="D1359" s="2005">
        <f t="shared" si="42"/>
        <v>5.62</v>
      </c>
      <c r="F1359" s="2005">
        <v>5.62</v>
      </c>
      <c r="G1359" s="2005">
        <v>5.62</v>
      </c>
      <c r="H1359" s="2078" t="b">
        <f t="shared" si="43"/>
        <v>1</v>
      </c>
    </row>
    <row r="1360" spans="1:8">
      <c r="A1360" s="1993">
        <v>2590</v>
      </c>
      <c r="B1360" s="1994" t="s">
        <v>9817</v>
      </c>
      <c r="C1360" s="1993" t="s">
        <v>5592</v>
      </c>
      <c r="D1360" s="2002">
        <f t="shared" si="42"/>
        <v>9.4499999999999993</v>
      </c>
      <c r="F1360" s="2002">
        <v>9.4499999999999993</v>
      </c>
      <c r="G1360" s="2002">
        <v>9.4499999999999993</v>
      </c>
      <c r="H1360" s="2078" t="b">
        <f t="shared" si="43"/>
        <v>1</v>
      </c>
    </row>
    <row r="1361" spans="1:8">
      <c r="A1361" s="2003">
        <v>2567</v>
      </c>
      <c r="B1361" s="2004" t="s">
        <v>9818</v>
      </c>
      <c r="C1361" s="2003" t="s">
        <v>5592</v>
      </c>
      <c r="D1361" s="2005">
        <f t="shared" si="42"/>
        <v>22.6</v>
      </c>
      <c r="F1361" s="2005">
        <v>22.6</v>
      </c>
      <c r="G1361" s="2005">
        <v>22.6</v>
      </c>
      <c r="H1361" s="2078" t="b">
        <f t="shared" si="43"/>
        <v>1</v>
      </c>
    </row>
    <row r="1362" spans="1:8">
      <c r="A1362" s="1993">
        <v>2565</v>
      </c>
      <c r="B1362" s="1994" t="s">
        <v>9819</v>
      </c>
      <c r="C1362" s="1993" t="s">
        <v>5592</v>
      </c>
      <c r="D1362" s="2002">
        <f t="shared" si="42"/>
        <v>5.63</v>
      </c>
      <c r="F1362" s="2002">
        <v>5.63</v>
      </c>
      <c r="G1362" s="2002">
        <v>5.63</v>
      </c>
      <c r="H1362" s="2078" t="b">
        <f t="shared" si="43"/>
        <v>1</v>
      </c>
    </row>
    <row r="1363" spans="1:8">
      <c r="A1363" s="2003">
        <v>2568</v>
      </c>
      <c r="B1363" s="2004" t="s">
        <v>9820</v>
      </c>
      <c r="C1363" s="2003" t="s">
        <v>5592</v>
      </c>
      <c r="D1363" s="2005">
        <f t="shared" si="42"/>
        <v>62.77</v>
      </c>
      <c r="F1363" s="2005">
        <v>62.77</v>
      </c>
      <c r="G1363" s="2005">
        <v>62.77</v>
      </c>
      <c r="H1363" s="2078" t="b">
        <f t="shared" si="43"/>
        <v>1</v>
      </c>
    </row>
    <row r="1364" spans="1:8">
      <c r="A1364" s="1993">
        <v>2594</v>
      </c>
      <c r="B1364" s="1994" t="s">
        <v>9821</v>
      </c>
      <c r="C1364" s="1993" t="s">
        <v>5592</v>
      </c>
      <c r="D1364" s="2002">
        <f t="shared" si="42"/>
        <v>104.57</v>
      </c>
      <c r="F1364" s="2002">
        <v>104.57</v>
      </c>
      <c r="G1364" s="2002">
        <v>104.57</v>
      </c>
      <c r="H1364" s="2078" t="b">
        <f t="shared" si="43"/>
        <v>1</v>
      </c>
    </row>
    <row r="1365" spans="1:8">
      <c r="A1365" s="2003">
        <v>2587</v>
      </c>
      <c r="B1365" s="2004" t="s">
        <v>9822</v>
      </c>
      <c r="C1365" s="2003" t="s">
        <v>5592</v>
      </c>
      <c r="D1365" s="2005">
        <f t="shared" si="42"/>
        <v>17.82</v>
      </c>
      <c r="F1365" s="2005">
        <v>17.82</v>
      </c>
      <c r="G1365" s="2005">
        <v>17.82</v>
      </c>
      <c r="H1365" s="2078" t="b">
        <f t="shared" si="43"/>
        <v>1</v>
      </c>
    </row>
    <row r="1366" spans="1:8">
      <c r="A1366" s="1993">
        <v>2588</v>
      </c>
      <c r="B1366" s="1994" t="s">
        <v>9823</v>
      </c>
      <c r="C1366" s="1993" t="s">
        <v>5592</v>
      </c>
      <c r="D1366" s="2002">
        <f t="shared" si="42"/>
        <v>14.15</v>
      </c>
      <c r="F1366" s="2002">
        <v>14.15</v>
      </c>
      <c r="G1366" s="2002">
        <v>14.15</v>
      </c>
      <c r="H1366" s="2078" t="b">
        <f t="shared" si="43"/>
        <v>1</v>
      </c>
    </row>
    <row r="1367" spans="1:8">
      <c r="A1367" s="2003">
        <v>2569</v>
      </c>
      <c r="B1367" s="2004" t="s">
        <v>9824</v>
      </c>
      <c r="C1367" s="2003" t="s">
        <v>5592</v>
      </c>
      <c r="D1367" s="2005">
        <f t="shared" si="42"/>
        <v>5.45</v>
      </c>
      <c r="F1367" s="2005">
        <v>5.45</v>
      </c>
      <c r="G1367" s="2005">
        <v>5.45</v>
      </c>
      <c r="H1367" s="2078" t="b">
        <f t="shared" si="43"/>
        <v>1</v>
      </c>
    </row>
    <row r="1368" spans="1:8">
      <c r="A1368" s="1993">
        <v>2570</v>
      </c>
      <c r="B1368" s="1994" t="s">
        <v>9825</v>
      </c>
      <c r="C1368" s="1993" t="s">
        <v>5592</v>
      </c>
      <c r="D1368" s="2002">
        <f t="shared" si="42"/>
        <v>9.14</v>
      </c>
      <c r="F1368" s="2002">
        <v>9.14</v>
      </c>
      <c r="G1368" s="2002">
        <v>9.14</v>
      </c>
      <c r="H1368" s="2078" t="b">
        <f t="shared" si="43"/>
        <v>1</v>
      </c>
    </row>
    <row r="1369" spans="1:8">
      <c r="A1369" s="2003">
        <v>2571</v>
      </c>
      <c r="B1369" s="2004" t="s">
        <v>9826</v>
      </c>
      <c r="C1369" s="2003" t="s">
        <v>5592</v>
      </c>
      <c r="D1369" s="2005">
        <f t="shared" si="42"/>
        <v>27.14</v>
      </c>
      <c r="F1369" s="2005">
        <v>27.14</v>
      </c>
      <c r="G1369" s="2005">
        <v>27.14</v>
      </c>
      <c r="H1369" s="2078" t="b">
        <f t="shared" si="43"/>
        <v>1</v>
      </c>
    </row>
    <row r="1370" spans="1:8">
      <c r="A1370" s="1993">
        <v>2593</v>
      </c>
      <c r="B1370" s="1994" t="s">
        <v>9827</v>
      </c>
      <c r="C1370" s="1993" t="s">
        <v>5592</v>
      </c>
      <c r="D1370" s="2002">
        <f t="shared" si="42"/>
        <v>5.81</v>
      </c>
      <c r="F1370" s="2002">
        <v>5.81</v>
      </c>
      <c r="G1370" s="2002">
        <v>5.81</v>
      </c>
      <c r="H1370" s="2078" t="b">
        <f t="shared" si="43"/>
        <v>1</v>
      </c>
    </row>
    <row r="1371" spans="1:8">
      <c r="A1371" s="2003">
        <v>2572</v>
      </c>
      <c r="B1371" s="2004" t="s">
        <v>9828</v>
      </c>
      <c r="C1371" s="2003" t="s">
        <v>5592</v>
      </c>
      <c r="D1371" s="2005">
        <f t="shared" si="42"/>
        <v>80.27</v>
      </c>
      <c r="F1371" s="2005">
        <v>80.27</v>
      </c>
      <c r="G1371" s="2005">
        <v>80.27</v>
      </c>
      <c r="H1371" s="2078" t="b">
        <f t="shared" si="43"/>
        <v>1</v>
      </c>
    </row>
    <row r="1372" spans="1:8">
      <c r="A1372" s="1993">
        <v>2595</v>
      </c>
      <c r="B1372" s="1994" t="s">
        <v>9829</v>
      </c>
      <c r="C1372" s="1993" t="s">
        <v>5592</v>
      </c>
      <c r="D1372" s="2002">
        <f t="shared" si="42"/>
        <v>125.24</v>
      </c>
      <c r="F1372" s="2002">
        <v>125.24</v>
      </c>
      <c r="G1372" s="2002">
        <v>125.24</v>
      </c>
      <c r="H1372" s="2078" t="b">
        <f t="shared" si="43"/>
        <v>1</v>
      </c>
    </row>
    <row r="1373" spans="1:8">
      <c r="A1373" s="2003">
        <v>2576</v>
      </c>
      <c r="B1373" s="2004" t="s">
        <v>9830</v>
      </c>
      <c r="C1373" s="2003" t="s">
        <v>5592</v>
      </c>
      <c r="D1373" s="2005">
        <f t="shared" si="42"/>
        <v>21.35</v>
      </c>
      <c r="F1373" s="2005">
        <v>21.35</v>
      </c>
      <c r="G1373" s="2005">
        <v>21.35</v>
      </c>
      <c r="H1373" s="2078" t="b">
        <f t="shared" si="43"/>
        <v>1</v>
      </c>
    </row>
    <row r="1374" spans="1:8">
      <c r="A1374" s="1993">
        <v>2575</v>
      </c>
      <c r="B1374" s="1994" t="s">
        <v>9831</v>
      </c>
      <c r="C1374" s="1993" t="s">
        <v>5592</v>
      </c>
      <c r="D1374" s="2002">
        <f t="shared" si="42"/>
        <v>16.05</v>
      </c>
      <c r="F1374" s="2002">
        <v>16.05</v>
      </c>
      <c r="G1374" s="2002">
        <v>16.05</v>
      </c>
      <c r="H1374" s="2078" t="b">
        <f t="shared" si="43"/>
        <v>1</v>
      </c>
    </row>
    <row r="1375" spans="1:8">
      <c r="A1375" s="2003">
        <v>2573</v>
      </c>
      <c r="B1375" s="2004" t="s">
        <v>9832</v>
      </c>
      <c r="C1375" s="2003" t="s">
        <v>5592</v>
      </c>
      <c r="D1375" s="2005">
        <f t="shared" si="42"/>
        <v>6.66</v>
      </c>
      <c r="F1375" s="2005">
        <v>6.66</v>
      </c>
      <c r="G1375" s="2005">
        <v>6.66</v>
      </c>
      <c r="H1375" s="2078" t="b">
        <f t="shared" si="43"/>
        <v>1</v>
      </c>
    </row>
    <row r="1376" spans="1:8">
      <c r="A1376" s="1993">
        <v>2586</v>
      </c>
      <c r="B1376" s="1994" t="s">
        <v>9833</v>
      </c>
      <c r="C1376" s="1993" t="s">
        <v>5592</v>
      </c>
      <c r="D1376" s="2002">
        <f t="shared" si="42"/>
        <v>10.8</v>
      </c>
      <c r="F1376" s="2002">
        <v>10.8</v>
      </c>
      <c r="G1376" s="2002">
        <v>10.8</v>
      </c>
      <c r="H1376" s="2078" t="b">
        <f t="shared" si="43"/>
        <v>1</v>
      </c>
    </row>
    <row r="1377" spans="1:8">
      <c r="A1377" s="2003">
        <v>2577</v>
      </c>
      <c r="B1377" s="2004" t="s">
        <v>9834</v>
      </c>
      <c r="C1377" s="2003" t="s">
        <v>5592</v>
      </c>
      <c r="D1377" s="2005">
        <f t="shared" si="42"/>
        <v>28.93</v>
      </c>
      <c r="F1377" s="2005">
        <v>28.93</v>
      </c>
      <c r="G1377" s="2005">
        <v>28.93</v>
      </c>
      <c r="H1377" s="2078" t="b">
        <f t="shared" si="43"/>
        <v>1</v>
      </c>
    </row>
    <row r="1378" spans="1:8">
      <c r="A1378" s="1993">
        <v>2574</v>
      </c>
      <c r="B1378" s="1994" t="s">
        <v>9835</v>
      </c>
      <c r="C1378" s="1993" t="s">
        <v>5592</v>
      </c>
      <c r="D1378" s="2002">
        <f t="shared" si="42"/>
        <v>6.71</v>
      </c>
      <c r="F1378" s="2002">
        <v>6.71</v>
      </c>
      <c r="G1378" s="2002">
        <v>6.71</v>
      </c>
      <c r="H1378" s="2078" t="b">
        <f t="shared" si="43"/>
        <v>1</v>
      </c>
    </row>
    <row r="1379" spans="1:8">
      <c r="A1379" s="2003">
        <v>2578</v>
      </c>
      <c r="B1379" s="2004" t="s">
        <v>9836</v>
      </c>
      <c r="C1379" s="2003" t="s">
        <v>5592</v>
      </c>
      <c r="D1379" s="2005">
        <f t="shared" si="42"/>
        <v>90.32</v>
      </c>
      <c r="F1379" s="2005">
        <v>90.32</v>
      </c>
      <c r="G1379" s="2005">
        <v>90.32</v>
      </c>
      <c r="H1379" s="2078" t="b">
        <f t="shared" si="43"/>
        <v>1</v>
      </c>
    </row>
    <row r="1380" spans="1:8">
      <c r="A1380" s="1993">
        <v>2585</v>
      </c>
      <c r="B1380" s="1994" t="s">
        <v>9837</v>
      </c>
      <c r="C1380" s="1993" t="s">
        <v>5592</v>
      </c>
      <c r="D1380" s="2002">
        <f t="shared" si="42"/>
        <v>123.94</v>
      </c>
      <c r="F1380" s="2002">
        <v>123.94</v>
      </c>
      <c r="G1380" s="2002">
        <v>123.94</v>
      </c>
      <c r="H1380" s="2078" t="b">
        <f t="shared" si="43"/>
        <v>1</v>
      </c>
    </row>
    <row r="1381" spans="1:8">
      <c r="A1381" s="2003">
        <v>12008</v>
      </c>
      <c r="B1381" s="2004" t="s">
        <v>9838</v>
      </c>
      <c r="C1381" s="2003" t="s">
        <v>5592</v>
      </c>
      <c r="D1381" s="2005">
        <f t="shared" si="42"/>
        <v>66.5</v>
      </c>
      <c r="F1381" s="2005">
        <v>66.5</v>
      </c>
      <c r="G1381" s="2005">
        <v>66.5</v>
      </c>
      <c r="H1381" s="2078" t="b">
        <f t="shared" si="43"/>
        <v>1</v>
      </c>
    </row>
    <row r="1382" spans="1:8">
      <c r="A1382" s="1993">
        <v>2582</v>
      </c>
      <c r="B1382" s="1994" t="s">
        <v>9839</v>
      </c>
      <c r="C1382" s="1993" t="s">
        <v>5592</v>
      </c>
      <c r="D1382" s="2002">
        <f t="shared" si="42"/>
        <v>19.8</v>
      </c>
      <c r="F1382" s="2002">
        <v>19.8</v>
      </c>
      <c r="G1382" s="2002">
        <v>19.8</v>
      </c>
      <c r="H1382" s="2078" t="b">
        <f t="shared" si="43"/>
        <v>1</v>
      </c>
    </row>
    <row r="1383" spans="1:8">
      <c r="A1383" s="2003">
        <v>2597</v>
      </c>
      <c r="B1383" s="2004" t="s">
        <v>9840</v>
      </c>
      <c r="C1383" s="2003" t="s">
        <v>5592</v>
      </c>
      <c r="D1383" s="2005">
        <f t="shared" si="42"/>
        <v>16.97</v>
      </c>
      <c r="F1383" s="2005">
        <v>16.97</v>
      </c>
      <c r="G1383" s="2005">
        <v>16.97</v>
      </c>
      <c r="H1383" s="2078" t="b">
        <f t="shared" si="43"/>
        <v>1</v>
      </c>
    </row>
    <row r="1384" spans="1:8">
      <c r="A1384" s="1993">
        <v>2579</v>
      </c>
      <c r="B1384" s="1994" t="s">
        <v>9841</v>
      </c>
      <c r="C1384" s="1993" t="s">
        <v>5592</v>
      </c>
      <c r="D1384" s="2002">
        <f t="shared" si="42"/>
        <v>8.08</v>
      </c>
      <c r="F1384" s="2002">
        <v>8.08</v>
      </c>
      <c r="G1384" s="2002">
        <v>8.08</v>
      </c>
      <c r="H1384" s="2078" t="b">
        <f t="shared" si="43"/>
        <v>1</v>
      </c>
    </row>
    <row r="1385" spans="1:8">
      <c r="A1385" s="2003">
        <v>2581</v>
      </c>
      <c r="B1385" s="2004" t="s">
        <v>9842</v>
      </c>
      <c r="C1385" s="2003" t="s">
        <v>5592</v>
      </c>
      <c r="D1385" s="2005">
        <f t="shared" si="42"/>
        <v>10.34</v>
      </c>
      <c r="F1385" s="2005">
        <v>10.34</v>
      </c>
      <c r="G1385" s="2005">
        <v>10.34</v>
      </c>
      <c r="H1385" s="2078" t="b">
        <f t="shared" si="43"/>
        <v>1</v>
      </c>
    </row>
    <row r="1386" spans="1:8">
      <c r="A1386" s="1993">
        <v>2596</v>
      </c>
      <c r="B1386" s="1994" t="s">
        <v>9843</v>
      </c>
      <c r="C1386" s="1993" t="s">
        <v>5592</v>
      </c>
      <c r="D1386" s="2002">
        <f t="shared" si="42"/>
        <v>30.58</v>
      </c>
      <c r="F1386" s="2002">
        <v>30.58</v>
      </c>
      <c r="G1386" s="2002">
        <v>30.58</v>
      </c>
      <c r="H1386" s="2078" t="b">
        <f t="shared" si="43"/>
        <v>1</v>
      </c>
    </row>
    <row r="1387" spans="1:8">
      <c r="A1387" s="2003">
        <v>2580</v>
      </c>
      <c r="B1387" s="2004" t="s">
        <v>9844</v>
      </c>
      <c r="C1387" s="2003" t="s">
        <v>5592</v>
      </c>
      <c r="D1387" s="2005">
        <f t="shared" si="42"/>
        <v>8.85</v>
      </c>
      <c r="F1387" s="2005">
        <v>8.85</v>
      </c>
      <c r="G1387" s="2005">
        <v>8.85</v>
      </c>
      <c r="H1387" s="2078" t="b">
        <f t="shared" si="43"/>
        <v>1</v>
      </c>
    </row>
    <row r="1388" spans="1:8">
      <c r="A1388" s="1993">
        <v>2583</v>
      </c>
      <c r="B1388" s="1994" t="s">
        <v>9845</v>
      </c>
      <c r="C1388" s="1993" t="s">
        <v>5592</v>
      </c>
      <c r="D1388" s="2002">
        <f t="shared" si="42"/>
        <v>74.38</v>
      </c>
      <c r="F1388" s="2002">
        <v>74.38</v>
      </c>
      <c r="G1388" s="2002">
        <v>74.38</v>
      </c>
      <c r="H1388" s="2078" t="b">
        <f t="shared" si="43"/>
        <v>1</v>
      </c>
    </row>
    <row r="1389" spans="1:8">
      <c r="A1389" s="2003">
        <v>2584</v>
      </c>
      <c r="B1389" s="2004" t="s">
        <v>9846</v>
      </c>
      <c r="C1389" s="2003" t="s">
        <v>5592</v>
      </c>
      <c r="D1389" s="2005">
        <f t="shared" si="42"/>
        <v>123.82</v>
      </c>
      <c r="F1389" s="2005">
        <v>123.82</v>
      </c>
      <c r="G1389" s="2005">
        <v>123.82</v>
      </c>
      <c r="H1389" s="2078" t="b">
        <f t="shared" si="43"/>
        <v>1</v>
      </c>
    </row>
    <row r="1390" spans="1:8">
      <c r="A1390" s="1993">
        <v>12010</v>
      </c>
      <c r="B1390" s="1994" t="s">
        <v>9847</v>
      </c>
      <c r="C1390" s="1993" t="s">
        <v>5592</v>
      </c>
      <c r="D1390" s="2002">
        <f t="shared" si="42"/>
        <v>6.98</v>
      </c>
      <c r="F1390" s="2002">
        <v>6.98</v>
      </c>
      <c r="G1390" s="2002">
        <v>6.98</v>
      </c>
      <c r="H1390" s="2078" t="b">
        <f t="shared" si="43"/>
        <v>1</v>
      </c>
    </row>
    <row r="1391" spans="1:8">
      <c r="A1391" s="2003">
        <v>39329</v>
      </c>
      <c r="B1391" s="2004" t="s">
        <v>9848</v>
      </c>
      <c r="C1391" s="2003" t="s">
        <v>5592</v>
      </c>
      <c r="D1391" s="2005">
        <f t="shared" si="42"/>
        <v>7.3</v>
      </c>
      <c r="F1391" s="2005">
        <v>7.3</v>
      </c>
      <c r="G1391" s="2005">
        <v>7.3</v>
      </c>
      <c r="H1391" s="2078" t="b">
        <f t="shared" si="43"/>
        <v>1</v>
      </c>
    </row>
    <row r="1392" spans="1:8">
      <c r="A1392" s="1993">
        <v>39330</v>
      </c>
      <c r="B1392" s="1994" t="s">
        <v>9849</v>
      </c>
      <c r="C1392" s="1993" t="s">
        <v>5592</v>
      </c>
      <c r="D1392" s="2002">
        <f t="shared" si="42"/>
        <v>7.68</v>
      </c>
      <c r="F1392" s="2002">
        <v>7.68</v>
      </c>
      <c r="G1392" s="2002">
        <v>7.68</v>
      </c>
      <c r="H1392" s="2078" t="b">
        <f t="shared" si="43"/>
        <v>1</v>
      </c>
    </row>
    <row r="1393" spans="1:8">
      <c r="A1393" s="2003">
        <v>39332</v>
      </c>
      <c r="B1393" s="2004" t="s">
        <v>9850</v>
      </c>
      <c r="C1393" s="2003" t="s">
        <v>5592</v>
      </c>
      <c r="D1393" s="2005">
        <f t="shared" si="42"/>
        <v>8.58</v>
      </c>
      <c r="F1393" s="2005">
        <v>8.58</v>
      </c>
      <c r="G1393" s="2005">
        <v>8.58</v>
      </c>
      <c r="H1393" s="2078" t="b">
        <f t="shared" si="43"/>
        <v>1</v>
      </c>
    </row>
    <row r="1394" spans="1:8">
      <c r="A1394" s="1993">
        <v>39331</v>
      </c>
      <c r="B1394" s="1994" t="s">
        <v>9851</v>
      </c>
      <c r="C1394" s="1993" t="s">
        <v>5592</v>
      </c>
      <c r="D1394" s="2002">
        <f t="shared" si="42"/>
        <v>6.83</v>
      </c>
      <c r="F1394" s="2002">
        <v>6.83</v>
      </c>
      <c r="G1394" s="2002">
        <v>6.83</v>
      </c>
      <c r="H1394" s="2078" t="b">
        <f t="shared" si="43"/>
        <v>1</v>
      </c>
    </row>
    <row r="1395" spans="1:8">
      <c r="A1395" s="2003">
        <v>39333</v>
      </c>
      <c r="B1395" s="2004" t="s">
        <v>9852</v>
      </c>
      <c r="C1395" s="2003" t="s">
        <v>5592</v>
      </c>
      <c r="D1395" s="2005">
        <f t="shared" si="42"/>
        <v>6.66</v>
      </c>
      <c r="F1395" s="2005">
        <v>6.66</v>
      </c>
      <c r="G1395" s="2005">
        <v>6.66</v>
      </c>
      <c r="H1395" s="2078" t="b">
        <f t="shared" si="43"/>
        <v>1</v>
      </c>
    </row>
    <row r="1396" spans="1:8">
      <c r="A1396" s="1993">
        <v>39335</v>
      </c>
      <c r="B1396" s="1994" t="s">
        <v>9853</v>
      </c>
      <c r="C1396" s="1993" t="s">
        <v>5592</v>
      </c>
      <c r="D1396" s="2002">
        <f t="shared" si="42"/>
        <v>7.71</v>
      </c>
      <c r="F1396" s="2002">
        <v>7.71</v>
      </c>
      <c r="G1396" s="2002">
        <v>7.71</v>
      </c>
      <c r="H1396" s="2078" t="b">
        <f t="shared" si="43"/>
        <v>1</v>
      </c>
    </row>
    <row r="1397" spans="1:8">
      <c r="A1397" s="2003">
        <v>39334</v>
      </c>
      <c r="B1397" s="2004" t="s">
        <v>9854</v>
      </c>
      <c r="C1397" s="2003" t="s">
        <v>5592</v>
      </c>
      <c r="D1397" s="2005">
        <f t="shared" si="42"/>
        <v>6.12</v>
      </c>
      <c r="F1397" s="2005">
        <v>6.12</v>
      </c>
      <c r="G1397" s="2005">
        <v>6.12</v>
      </c>
      <c r="H1397" s="2078" t="b">
        <f t="shared" si="43"/>
        <v>1</v>
      </c>
    </row>
    <row r="1398" spans="1:8">
      <c r="A1398" s="1993">
        <v>12016</v>
      </c>
      <c r="B1398" s="1994" t="s">
        <v>9855</v>
      </c>
      <c r="C1398" s="1993" t="s">
        <v>5592</v>
      </c>
      <c r="D1398" s="2002">
        <f t="shared" si="42"/>
        <v>7.69</v>
      </c>
      <c r="F1398" s="2002">
        <v>7.69</v>
      </c>
      <c r="G1398" s="2002">
        <v>7.69</v>
      </c>
      <c r="H1398" s="2078" t="b">
        <f t="shared" si="43"/>
        <v>1</v>
      </c>
    </row>
    <row r="1399" spans="1:8">
      <c r="A1399" s="2003">
        <v>12015</v>
      </c>
      <c r="B1399" s="2004" t="s">
        <v>9856</v>
      </c>
      <c r="C1399" s="2003" t="s">
        <v>5592</v>
      </c>
      <c r="D1399" s="2005">
        <f t="shared" si="42"/>
        <v>8.9499999999999993</v>
      </c>
      <c r="F1399" s="2005">
        <v>8.9499999999999993</v>
      </c>
      <c r="G1399" s="2005">
        <v>8.9499999999999993</v>
      </c>
      <c r="H1399" s="2078" t="b">
        <f t="shared" si="43"/>
        <v>1</v>
      </c>
    </row>
    <row r="1400" spans="1:8">
      <c r="A1400" s="1993">
        <v>12020</v>
      </c>
      <c r="B1400" s="1994" t="s">
        <v>9857</v>
      </c>
      <c r="C1400" s="1993" t="s">
        <v>5592</v>
      </c>
      <c r="D1400" s="2002">
        <f t="shared" si="42"/>
        <v>7.69</v>
      </c>
      <c r="F1400" s="2002">
        <v>7.69</v>
      </c>
      <c r="G1400" s="2002">
        <v>7.69</v>
      </c>
      <c r="H1400" s="2078" t="b">
        <f t="shared" si="43"/>
        <v>1</v>
      </c>
    </row>
    <row r="1401" spans="1:8">
      <c r="A1401" s="2003">
        <v>12019</v>
      </c>
      <c r="B1401" s="2004" t="s">
        <v>9858</v>
      </c>
      <c r="C1401" s="2003" t="s">
        <v>5592</v>
      </c>
      <c r="D1401" s="2005">
        <f t="shared" si="42"/>
        <v>8.9499999999999993</v>
      </c>
      <c r="F1401" s="2005">
        <v>8.9499999999999993</v>
      </c>
      <c r="G1401" s="2005">
        <v>8.9499999999999993</v>
      </c>
      <c r="H1401" s="2078" t="b">
        <f t="shared" si="43"/>
        <v>1</v>
      </c>
    </row>
    <row r="1402" spans="1:8">
      <c r="A1402" s="1993">
        <v>39336</v>
      </c>
      <c r="B1402" s="1994" t="s">
        <v>9859</v>
      </c>
      <c r="C1402" s="1993" t="s">
        <v>5592</v>
      </c>
      <c r="D1402" s="2002">
        <f t="shared" si="42"/>
        <v>7.68</v>
      </c>
      <c r="F1402" s="2002">
        <v>7.68</v>
      </c>
      <c r="G1402" s="2002">
        <v>7.68</v>
      </c>
      <c r="H1402" s="2078" t="b">
        <f t="shared" si="43"/>
        <v>1</v>
      </c>
    </row>
    <row r="1403" spans="1:8">
      <c r="A1403" s="2003">
        <v>39338</v>
      </c>
      <c r="B1403" s="2004" t="s">
        <v>9860</v>
      </c>
      <c r="C1403" s="2003" t="s">
        <v>5592</v>
      </c>
      <c r="D1403" s="2005">
        <f t="shared" si="42"/>
        <v>8.58</v>
      </c>
      <c r="F1403" s="2005">
        <v>8.58</v>
      </c>
      <c r="G1403" s="2005">
        <v>8.58</v>
      </c>
      <c r="H1403" s="2078" t="b">
        <f t="shared" si="43"/>
        <v>1</v>
      </c>
    </row>
    <row r="1404" spans="1:8">
      <c r="A1404" s="1993">
        <v>39337</v>
      </c>
      <c r="B1404" s="1994" t="s">
        <v>9861</v>
      </c>
      <c r="C1404" s="1993" t="s">
        <v>5592</v>
      </c>
      <c r="D1404" s="2002">
        <f t="shared" si="42"/>
        <v>6.83</v>
      </c>
      <c r="F1404" s="2002">
        <v>6.83</v>
      </c>
      <c r="G1404" s="2002">
        <v>6.83</v>
      </c>
      <c r="H1404" s="2078" t="b">
        <f t="shared" si="43"/>
        <v>1</v>
      </c>
    </row>
    <row r="1405" spans="1:8">
      <c r="A1405" s="2003">
        <v>39341</v>
      </c>
      <c r="B1405" s="2004" t="s">
        <v>9862</v>
      </c>
      <c r="C1405" s="2003" t="s">
        <v>5592</v>
      </c>
      <c r="D1405" s="2005">
        <f t="shared" si="42"/>
        <v>11.19</v>
      </c>
      <c r="F1405" s="2005">
        <v>11.19</v>
      </c>
      <c r="G1405" s="2005">
        <v>11.19</v>
      </c>
      <c r="H1405" s="2078" t="b">
        <f t="shared" si="43"/>
        <v>1</v>
      </c>
    </row>
    <row r="1406" spans="1:8">
      <c r="A1406" s="1993">
        <v>39340</v>
      </c>
      <c r="B1406" s="1994" t="s">
        <v>9863</v>
      </c>
      <c r="C1406" s="1993" t="s">
        <v>5592</v>
      </c>
      <c r="D1406" s="2002">
        <f t="shared" si="42"/>
        <v>8.2100000000000009</v>
      </c>
      <c r="F1406" s="2002">
        <v>8.2100000000000009</v>
      </c>
      <c r="G1406" s="2002">
        <v>8.2100000000000009</v>
      </c>
      <c r="H1406" s="2078" t="b">
        <f t="shared" si="43"/>
        <v>1</v>
      </c>
    </row>
    <row r="1407" spans="1:8">
      <c r="A1407" s="2003">
        <v>12025</v>
      </c>
      <c r="B1407" s="2004" t="s">
        <v>9864</v>
      </c>
      <c r="C1407" s="2003" t="s">
        <v>5592</v>
      </c>
      <c r="D1407" s="2005">
        <f t="shared" si="42"/>
        <v>8.48</v>
      </c>
      <c r="F1407" s="2005">
        <v>8.48</v>
      </c>
      <c r="G1407" s="2005">
        <v>8.48</v>
      </c>
      <c r="H1407" s="2078" t="b">
        <f t="shared" si="43"/>
        <v>1</v>
      </c>
    </row>
    <row r="1408" spans="1:8">
      <c r="A1408" s="1993">
        <v>39342</v>
      </c>
      <c r="B1408" s="1994" t="s">
        <v>9865</v>
      </c>
      <c r="C1408" s="1993" t="s">
        <v>5592</v>
      </c>
      <c r="D1408" s="2002">
        <f t="shared" si="42"/>
        <v>11.19</v>
      </c>
      <c r="F1408" s="2002">
        <v>11.19</v>
      </c>
      <c r="G1408" s="2002">
        <v>11.19</v>
      </c>
      <c r="H1408" s="2078" t="b">
        <f t="shared" si="43"/>
        <v>1</v>
      </c>
    </row>
    <row r="1409" spans="1:8">
      <c r="A1409" s="2003">
        <v>39343</v>
      </c>
      <c r="B1409" s="2004" t="s">
        <v>9866</v>
      </c>
      <c r="C1409" s="2003" t="s">
        <v>5592</v>
      </c>
      <c r="D1409" s="2005">
        <f t="shared" si="42"/>
        <v>9.4499999999999993</v>
      </c>
      <c r="F1409" s="2005">
        <v>9.4499999999999993</v>
      </c>
      <c r="G1409" s="2005">
        <v>9.4499999999999993</v>
      </c>
      <c r="H1409" s="2078" t="b">
        <f t="shared" si="43"/>
        <v>1</v>
      </c>
    </row>
    <row r="1410" spans="1:8">
      <c r="A1410" s="1993">
        <v>39345</v>
      </c>
      <c r="B1410" s="1994" t="s">
        <v>9867</v>
      </c>
      <c r="C1410" s="1993" t="s">
        <v>5592</v>
      </c>
      <c r="D1410" s="2002">
        <f t="shared" si="42"/>
        <v>12.78</v>
      </c>
      <c r="F1410" s="2002">
        <v>12.78</v>
      </c>
      <c r="G1410" s="2002">
        <v>12.78</v>
      </c>
      <c r="H1410" s="2078" t="b">
        <f t="shared" si="43"/>
        <v>1</v>
      </c>
    </row>
    <row r="1411" spans="1:8">
      <c r="A1411" s="2003">
        <v>39344</v>
      </c>
      <c r="B1411" s="2004" t="s">
        <v>9868</v>
      </c>
      <c r="C1411" s="2003" t="s">
        <v>5592</v>
      </c>
      <c r="D1411" s="2005">
        <f t="shared" ref="D1411:D1474" si="44">IF($J$2=$F$1,F1411,G1411)</f>
        <v>9.1300000000000008</v>
      </c>
      <c r="F1411" s="2005">
        <v>9.1300000000000008</v>
      </c>
      <c r="G1411" s="2005">
        <v>9.1300000000000008</v>
      </c>
      <c r="H1411" s="2078" t="b">
        <f t="shared" ref="H1411:H1474" si="45">F1411=G1411</f>
        <v>1</v>
      </c>
    </row>
    <row r="1412" spans="1:8">
      <c r="A1412" s="1993">
        <v>12623</v>
      </c>
      <c r="B1412" s="1994" t="s">
        <v>9869</v>
      </c>
      <c r="C1412" s="1993" t="s">
        <v>5595</v>
      </c>
      <c r="D1412" s="2002">
        <f t="shared" si="44"/>
        <v>11.65</v>
      </c>
      <c r="F1412" s="2002">
        <v>11.65</v>
      </c>
      <c r="G1412" s="2002">
        <v>11.65</v>
      </c>
      <c r="H1412" s="2078" t="b">
        <f t="shared" si="45"/>
        <v>1</v>
      </c>
    </row>
    <row r="1413" spans="1:8">
      <c r="A1413" s="2003">
        <v>34498</v>
      </c>
      <c r="B1413" s="2004" t="s">
        <v>9870</v>
      </c>
      <c r="C1413" s="2003" t="s">
        <v>5592</v>
      </c>
      <c r="D1413" s="2005">
        <f t="shared" si="44"/>
        <v>80.25</v>
      </c>
      <c r="F1413" s="2005">
        <v>80.25</v>
      </c>
      <c r="G1413" s="2005">
        <v>80.25</v>
      </c>
      <c r="H1413" s="2078" t="b">
        <f t="shared" si="45"/>
        <v>1</v>
      </c>
    </row>
    <row r="1414" spans="1:8">
      <c r="A1414" s="1993">
        <v>13244</v>
      </c>
      <c r="B1414" s="1994" t="s">
        <v>9871</v>
      </c>
      <c r="C1414" s="1993" t="s">
        <v>5592</v>
      </c>
      <c r="D1414" s="2002">
        <f t="shared" si="44"/>
        <v>33.78</v>
      </c>
      <c r="F1414" s="2002">
        <v>33.78</v>
      </c>
      <c r="G1414" s="2002">
        <v>33.78</v>
      </c>
      <c r="H1414" s="2078" t="b">
        <f t="shared" si="45"/>
        <v>1</v>
      </c>
    </row>
    <row r="1415" spans="1:8">
      <c r="A1415" s="2003">
        <v>38998</v>
      </c>
      <c r="B1415" s="2004" t="s">
        <v>9872</v>
      </c>
      <c r="C1415" s="2003" t="s">
        <v>5592</v>
      </c>
      <c r="D1415" s="2005">
        <f t="shared" si="44"/>
        <v>7.03</v>
      </c>
      <c r="F1415" s="2005">
        <v>7.03</v>
      </c>
      <c r="G1415" s="2005">
        <v>7.03</v>
      </c>
      <c r="H1415" s="2078" t="b">
        <f t="shared" si="45"/>
        <v>1</v>
      </c>
    </row>
    <row r="1416" spans="1:8">
      <c r="A1416" s="1993">
        <v>38999</v>
      </c>
      <c r="B1416" s="1994" t="s">
        <v>9873</v>
      </c>
      <c r="C1416" s="1993" t="s">
        <v>5592</v>
      </c>
      <c r="D1416" s="2002">
        <f t="shared" si="44"/>
        <v>11.64</v>
      </c>
      <c r="F1416" s="2002">
        <v>11.64</v>
      </c>
      <c r="G1416" s="2002">
        <v>11.64</v>
      </c>
      <c r="H1416" s="2078" t="b">
        <f t="shared" si="45"/>
        <v>1</v>
      </c>
    </row>
    <row r="1417" spans="1:8">
      <c r="A1417" s="2003">
        <v>38996</v>
      </c>
      <c r="B1417" s="2004" t="s">
        <v>9874</v>
      </c>
      <c r="C1417" s="2003" t="s">
        <v>5592</v>
      </c>
      <c r="D1417" s="2005">
        <f t="shared" si="44"/>
        <v>10.16</v>
      </c>
      <c r="F1417" s="2005">
        <v>10.16</v>
      </c>
      <c r="G1417" s="2005">
        <v>10.16</v>
      </c>
      <c r="H1417" s="2078" t="b">
        <f t="shared" si="45"/>
        <v>1</v>
      </c>
    </row>
    <row r="1418" spans="1:8">
      <c r="A1418" s="1993">
        <v>38997</v>
      </c>
      <c r="B1418" s="1994" t="s">
        <v>9875</v>
      </c>
      <c r="C1418" s="1993" t="s">
        <v>5592</v>
      </c>
      <c r="D1418" s="2002">
        <f t="shared" si="44"/>
        <v>16.440000000000001</v>
      </c>
      <c r="F1418" s="2002">
        <v>16.440000000000001</v>
      </c>
      <c r="G1418" s="2002">
        <v>16.440000000000001</v>
      </c>
      <c r="H1418" s="2078" t="b">
        <f t="shared" si="45"/>
        <v>1</v>
      </c>
    </row>
    <row r="1419" spans="1:8">
      <c r="A1419" s="2003">
        <v>39862</v>
      </c>
      <c r="B1419" s="2004" t="s">
        <v>9876</v>
      </c>
      <c r="C1419" s="2003" t="s">
        <v>5592</v>
      </c>
      <c r="D1419" s="2005">
        <f t="shared" si="44"/>
        <v>6.69</v>
      </c>
      <c r="F1419" s="2005">
        <v>6.69</v>
      </c>
      <c r="G1419" s="2005">
        <v>6.69</v>
      </c>
      <c r="H1419" s="2078" t="b">
        <f t="shared" si="45"/>
        <v>1</v>
      </c>
    </row>
    <row r="1420" spans="1:8">
      <c r="A1420" s="1993">
        <v>39863</v>
      </c>
      <c r="B1420" s="1994" t="s">
        <v>9877</v>
      </c>
      <c r="C1420" s="1993" t="s">
        <v>5592</v>
      </c>
      <c r="D1420" s="2002">
        <f t="shared" si="44"/>
        <v>6.79</v>
      </c>
      <c r="F1420" s="2002">
        <v>6.79</v>
      </c>
      <c r="G1420" s="2002">
        <v>6.79</v>
      </c>
      <c r="H1420" s="2078" t="b">
        <f t="shared" si="45"/>
        <v>1</v>
      </c>
    </row>
    <row r="1421" spans="1:8">
      <c r="A1421" s="2003">
        <v>39864</v>
      </c>
      <c r="B1421" s="2004" t="s">
        <v>9878</v>
      </c>
      <c r="C1421" s="2003" t="s">
        <v>5592</v>
      </c>
      <c r="D1421" s="2005">
        <f t="shared" si="44"/>
        <v>8.42</v>
      </c>
      <c r="F1421" s="2005">
        <v>8.42</v>
      </c>
      <c r="G1421" s="2005">
        <v>8.42</v>
      </c>
      <c r="H1421" s="2078" t="b">
        <f t="shared" si="45"/>
        <v>1</v>
      </c>
    </row>
    <row r="1422" spans="1:8">
      <c r="A1422" s="1993">
        <v>39865</v>
      </c>
      <c r="B1422" s="1994" t="s">
        <v>9879</v>
      </c>
      <c r="C1422" s="1993" t="s">
        <v>5592</v>
      </c>
      <c r="D1422" s="2002">
        <f t="shared" si="44"/>
        <v>11.87</v>
      </c>
      <c r="F1422" s="2002">
        <v>11.87</v>
      </c>
      <c r="G1422" s="2002">
        <v>11.87</v>
      </c>
      <c r="H1422" s="2078" t="b">
        <f t="shared" si="45"/>
        <v>1</v>
      </c>
    </row>
    <row r="1423" spans="1:8" ht="30">
      <c r="A1423" s="2003">
        <v>2517</v>
      </c>
      <c r="B1423" s="2004" t="s">
        <v>9880</v>
      </c>
      <c r="C1423" s="2003" t="s">
        <v>5592</v>
      </c>
      <c r="D1423" s="2005">
        <f t="shared" si="44"/>
        <v>12.33</v>
      </c>
      <c r="F1423" s="2005">
        <v>12.33</v>
      </c>
      <c r="G1423" s="2005">
        <v>12.33</v>
      </c>
      <c r="H1423" s="2078" t="b">
        <f t="shared" si="45"/>
        <v>1</v>
      </c>
    </row>
    <row r="1424" spans="1:8" ht="30">
      <c r="A1424" s="1993">
        <v>2522</v>
      </c>
      <c r="B1424" s="1994" t="s">
        <v>9881</v>
      </c>
      <c r="C1424" s="1993" t="s">
        <v>5592</v>
      </c>
      <c r="D1424" s="2002">
        <f t="shared" si="44"/>
        <v>7.97</v>
      </c>
      <c r="F1424" s="2002">
        <v>7.97</v>
      </c>
      <c r="G1424" s="2002">
        <v>7.97</v>
      </c>
      <c r="H1424" s="2078" t="b">
        <f t="shared" si="45"/>
        <v>1</v>
      </c>
    </row>
    <row r="1425" spans="1:8" ht="30">
      <c r="A1425" s="2003">
        <v>2548</v>
      </c>
      <c r="B1425" s="2004" t="s">
        <v>9882</v>
      </c>
      <c r="C1425" s="2003" t="s">
        <v>5592</v>
      </c>
      <c r="D1425" s="2005">
        <f t="shared" si="44"/>
        <v>4.9000000000000004</v>
      </c>
      <c r="F1425" s="2005">
        <v>4.9000000000000004</v>
      </c>
      <c r="G1425" s="2005">
        <v>4.9000000000000004</v>
      </c>
      <c r="H1425" s="2078" t="b">
        <f t="shared" si="45"/>
        <v>1</v>
      </c>
    </row>
    <row r="1426" spans="1:8">
      <c r="A1426" s="1993">
        <v>2516</v>
      </c>
      <c r="B1426" s="1994" t="s">
        <v>9883</v>
      </c>
      <c r="C1426" s="1993" t="s">
        <v>5592</v>
      </c>
      <c r="D1426" s="2002">
        <f t="shared" si="44"/>
        <v>6.4</v>
      </c>
      <c r="F1426" s="2002">
        <v>6.4</v>
      </c>
      <c r="G1426" s="2002">
        <v>6.4</v>
      </c>
      <c r="H1426" s="2078" t="b">
        <f t="shared" si="45"/>
        <v>1</v>
      </c>
    </row>
    <row r="1427" spans="1:8" ht="30">
      <c r="A1427" s="2003">
        <v>2518</v>
      </c>
      <c r="B1427" s="2004" t="s">
        <v>9884</v>
      </c>
      <c r="C1427" s="2003" t="s">
        <v>5592</v>
      </c>
      <c r="D1427" s="2005">
        <f t="shared" si="44"/>
        <v>58.72</v>
      </c>
      <c r="F1427" s="2005">
        <v>58.72</v>
      </c>
      <c r="G1427" s="2005">
        <v>58.72</v>
      </c>
      <c r="H1427" s="2078" t="b">
        <f t="shared" si="45"/>
        <v>1</v>
      </c>
    </row>
    <row r="1428" spans="1:8">
      <c r="A1428" s="1993">
        <v>2521</v>
      </c>
      <c r="B1428" s="1994" t="s">
        <v>9885</v>
      </c>
      <c r="C1428" s="1993" t="s">
        <v>5592</v>
      </c>
      <c r="D1428" s="2002">
        <f t="shared" si="44"/>
        <v>24.99</v>
      </c>
      <c r="F1428" s="2002">
        <v>24.99</v>
      </c>
      <c r="G1428" s="2002">
        <v>24.99</v>
      </c>
      <c r="H1428" s="2078" t="b">
        <f t="shared" si="45"/>
        <v>1</v>
      </c>
    </row>
    <row r="1429" spans="1:8" ht="30">
      <c r="A1429" s="2003">
        <v>2515</v>
      </c>
      <c r="B1429" s="2004" t="s">
        <v>9886</v>
      </c>
      <c r="C1429" s="2003" t="s">
        <v>5592</v>
      </c>
      <c r="D1429" s="2005">
        <f t="shared" si="44"/>
        <v>5.32</v>
      </c>
      <c r="F1429" s="2005">
        <v>5.32</v>
      </c>
      <c r="G1429" s="2005">
        <v>5.32</v>
      </c>
      <c r="H1429" s="2078" t="b">
        <f t="shared" si="45"/>
        <v>1</v>
      </c>
    </row>
    <row r="1430" spans="1:8">
      <c r="A1430" s="1993">
        <v>2519</v>
      </c>
      <c r="B1430" s="1994" t="s">
        <v>9887</v>
      </c>
      <c r="C1430" s="1993" t="s">
        <v>5592</v>
      </c>
      <c r="D1430" s="2002">
        <f t="shared" si="44"/>
        <v>70.8</v>
      </c>
      <c r="F1430" s="2002">
        <v>70.8</v>
      </c>
      <c r="G1430" s="2002">
        <v>70.8</v>
      </c>
      <c r="H1430" s="2078" t="b">
        <f t="shared" si="45"/>
        <v>1</v>
      </c>
    </row>
    <row r="1431" spans="1:8">
      <c r="A1431" s="2003">
        <v>2520</v>
      </c>
      <c r="B1431" s="2004" t="s">
        <v>9888</v>
      </c>
      <c r="C1431" s="2003" t="s">
        <v>5592</v>
      </c>
      <c r="D1431" s="2005">
        <f t="shared" si="44"/>
        <v>130.32</v>
      </c>
      <c r="F1431" s="2005">
        <v>130.32</v>
      </c>
      <c r="G1431" s="2005">
        <v>130.32</v>
      </c>
      <c r="H1431" s="2078" t="b">
        <f t="shared" si="45"/>
        <v>1</v>
      </c>
    </row>
    <row r="1432" spans="1:8">
      <c r="A1432" s="1993">
        <v>1602</v>
      </c>
      <c r="B1432" s="1994" t="s">
        <v>9889</v>
      </c>
      <c r="C1432" s="1993" t="s">
        <v>5592</v>
      </c>
      <c r="D1432" s="2002">
        <f t="shared" si="44"/>
        <v>25.55</v>
      </c>
      <c r="F1432" s="2002">
        <v>25.55</v>
      </c>
      <c r="G1432" s="2002">
        <v>25.55</v>
      </c>
      <c r="H1432" s="2078" t="b">
        <f t="shared" si="45"/>
        <v>1</v>
      </c>
    </row>
    <row r="1433" spans="1:8">
      <c r="A1433" s="2003">
        <v>1601</v>
      </c>
      <c r="B1433" s="2004" t="s">
        <v>9890</v>
      </c>
      <c r="C1433" s="2003" t="s">
        <v>5592</v>
      </c>
      <c r="D1433" s="2005">
        <f t="shared" si="44"/>
        <v>22.77</v>
      </c>
      <c r="F1433" s="2005">
        <v>22.77</v>
      </c>
      <c r="G1433" s="2005">
        <v>22.77</v>
      </c>
      <c r="H1433" s="2078" t="b">
        <f t="shared" si="45"/>
        <v>1</v>
      </c>
    </row>
    <row r="1434" spans="1:8">
      <c r="A1434" s="1993">
        <v>1598</v>
      </c>
      <c r="B1434" s="1994" t="s">
        <v>9891</v>
      </c>
      <c r="C1434" s="1993" t="s">
        <v>5592</v>
      </c>
      <c r="D1434" s="2002">
        <f t="shared" si="44"/>
        <v>6.74</v>
      </c>
      <c r="F1434" s="2002">
        <v>6.74</v>
      </c>
      <c r="G1434" s="2002">
        <v>6.74</v>
      </c>
      <c r="H1434" s="2078" t="b">
        <f t="shared" si="45"/>
        <v>1</v>
      </c>
    </row>
    <row r="1435" spans="1:8">
      <c r="A1435" s="2003">
        <v>1600</v>
      </c>
      <c r="B1435" s="2004" t="s">
        <v>9892</v>
      </c>
      <c r="C1435" s="2003" t="s">
        <v>5592</v>
      </c>
      <c r="D1435" s="2005">
        <f t="shared" si="44"/>
        <v>9.9499999999999993</v>
      </c>
      <c r="F1435" s="2005">
        <v>9.9499999999999993</v>
      </c>
      <c r="G1435" s="2005">
        <v>9.9499999999999993</v>
      </c>
      <c r="H1435" s="2078" t="b">
        <f t="shared" si="45"/>
        <v>1</v>
      </c>
    </row>
    <row r="1436" spans="1:8">
      <c r="A1436" s="1993">
        <v>1603</v>
      </c>
      <c r="B1436" s="1994" t="s">
        <v>9893</v>
      </c>
      <c r="C1436" s="1993" t="s">
        <v>5592</v>
      </c>
      <c r="D1436" s="2002">
        <f t="shared" si="44"/>
        <v>38.58</v>
      </c>
      <c r="F1436" s="2002">
        <v>38.58</v>
      </c>
      <c r="G1436" s="2002">
        <v>38.58</v>
      </c>
      <c r="H1436" s="2078" t="b">
        <f t="shared" si="45"/>
        <v>1</v>
      </c>
    </row>
    <row r="1437" spans="1:8">
      <c r="A1437" s="2003">
        <v>1599</v>
      </c>
      <c r="B1437" s="2004" t="s">
        <v>9894</v>
      </c>
      <c r="C1437" s="2003" t="s">
        <v>5592</v>
      </c>
      <c r="D1437" s="2005">
        <f t="shared" si="44"/>
        <v>7.82</v>
      </c>
      <c r="F1437" s="2005">
        <v>7.82</v>
      </c>
      <c r="G1437" s="2005">
        <v>7.82</v>
      </c>
      <c r="H1437" s="2078" t="b">
        <f t="shared" si="45"/>
        <v>1</v>
      </c>
    </row>
    <row r="1438" spans="1:8">
      <c r="A1438" s="1993">
        <v>1597</v>
      </c>
      <c r="B1438" s="1994" t="s">
        <v>9895</v>
      </c>
      <c r="C1438" s="1993" t="s">
        <v>5592</v>
      </c>
      <c r="D1438" s="2002">
        <f t="shared" si="44"/>
        <v>6.33</v>
      </c>
      <c r="F1438" s="2002">
        <v>6.33</v>
      </c>
      <c r="G1438" s="2002">
        <v>6.33</v>
      </c>
      <c r="H1438" s="2078" t="b">
        <f t="shared" si="45"/>
        <v>1</v>
      </c>
    </row>
    <row r="1439" spans="1:8">
      <c r="A1439" s="2003">
        <v>39600</v>
      </c>
      <c r="B1439" s="2004" t="s">
        <v>9896</v>
      </c>
      <c r="C1439" s="2003" t="s">
        <v>5592</v>
      </c>
      <c r="D1439" s="2005">
        <f t="shared" si="44"/>
        <v>9.44</v>
      </c>
      <c r="F1439" s="2005">
        <v>9.44</v>
      </c>
      <c r="G1439" s="2005">
        <v>9.44</v>
      </c>
      <c r="H1439" s="2078" t="b">
        <f t="shared" si="45"/>
        <v>1</v>
      </c>
    </row>
    <row r="1440" spans="1:8">
      <c r="A1440" s="1993">
        <v>39601</v>
      </c>
      <c r="B1440" s="1994" t="s">
        <v>9897</v>
      </c>
      <c r="C1440" s="1993" t="s">
        <v>5592</v>
      </c>
      <c r="D1440" s="2002">
        <f t="shared" si="44"/>
        <v>16.41</v>
      </c>
      <c r="F1440" s="2002">
        <v>16.41</v>
      </c>
      <c r="G1440" s="2002">
        <v>16.41</v>
      </c>
      <c r="H1440" s="2078" t="b">
        <f t="shared" si="45"/>
        <v>1</v>
      </c>
    </row>
    <row r="1441" spans="1:8">
      <c r="A1441" s="2003">
        <v>39602</v>
      </c>
      <c r="B1441" s="2004" t="s">
        <v>9898</v>
      </c>
      <c r="C1441" s="2003" t="s">
        <v>5592</v>
      </c>
      <c r="D1441" s="2005">
        <f t="shared" si="44"/>
        <v>1.08</v>
      </c>
      <c r="F1441" s="2005">
        <v>1.08</v>
      </c>
      <c r="G1441" s="2005">
        <v>1.08</v>
      </c>
      <c r="H1441" s="2078" t="b">
        <f t="shared" si="45"/>
        <v>1</v>
      </c>
    </row>
    <row r="1442" spans="1:8">
      <c r="A1442" s="1993">
        <v>39603</v>
      </c>
      <c r="B1442" s="1994" t="s">
        <v>9899</v>
      </c>
      <c r="C1442" s="1993" t="s">
        <v>5592</v>
      </c>
      <c r="D1442" s="2002">
        <f t="shared" si="44"/>
        <v>1.85</v>
      </c>
      <c r="F1442" s="2002">
        <v>1.85</v>
      </c>
      <c r="G1442" s="2002">
        <v>1.85</v>
      </c>
      <c r="H1442" s="2078" t="b">
        <f t="shared" si="45"/>
        <v>1</v>
      </c>
    </row>
    <row r="1443" spans="1:8">
      <c r="A1443" s="2003">
        <v>11821</v>
      </c>
      <c r="B1443" s="2004" t="s">
        <v>9900</v>
      </c>
      <c r="C1443" s="2003" t="s">
        <v>5592</v>
      </c>
      <c r="D1443" s="2005">
        <f t="shared" si="44"/>
        <v>5.2</v>
      </c>
      <c r="F1443" s="2005">
        <v>5.2</v>
      </c>
      <c r="G1443" s="2005">
        <v>5.2</v>
      </c>
      <c r="H1443" s="2078" t="b">
        <f t="shared" si="45"/>
        <v>1</v>
      </c>
    </row>
    <row r="1444" spans="1:8">
      <c r="A1444" s="1993">
        <v>1562</v>
      </c>
      <c r="B1444" s="1994" t="s">
        <v>9901</v>
      </c>
      <c r="C1444" s="1993" t="s">
        <v>5592</v>
      </c>
      <c r="D1444" s="2002">
        <f t="shared" si="44"/>
        <v>8.52</v>
      </c>
      <c r="F1444" s="2002">
        <v>8.52</v>
      </c>
      <c r="G1444" s="2002">
        <v>8.52</v>
      </c>
      <c r="H1444" s="2078" t="b">
        <f t="shared" si="45"/>
        <v>1</v>
      </c>
    </row>
    <row r="1445" spans="1:8">
      <c r="A1445" s="2003">
        <v>1563</v>
      </c>
      <c r="B1445" s="2004" t="s">
        <v>9902</v>
      </c>
      <c r="C1445" s="2003" t="s">
        <v>5592</v>
      </c>
      <c r="D1445" s="2005">
        <f t="shared" si="44"/>
        <v>11.44</v>
      </c>
      <c r="F1445" s="2005">
        <v>11.44</v>
      </c>
      <c r="G1445" s="2005">
        <v>11.44</v>
      </c>
      <c r="H1445" s="2078" t="b">
        <f t="shared" si="45"/>
        <v>1</v>
      </c>
    </row>
    <row r="1446" spans="1:8">
      <c r="A1446" s="1993">
        <v>11856</v>
      </c>
      <c r="B1446" s="1994" t="s">
        <v>9903</v>
      </c>
      <c r="C1446" s="1993" t="s">
        <v>5592</v>
      </c>
      <c r="D1446" s="2002">
        <f t="shared" si="44"/>
        <v>3.41</v>
      </c>
      <c r="F1446" s="2002">
        <v>3.41</v>
      </c>
      <c r="G1446" s="2002">
        <v>3.41</v>
      </c>
      <c r="H1446" s="2078" t="b">
        <f t="shared" si="45"/>
        <v>1</v>
      </c>
    </row>
    <row r="1447" spans="1:8">
      <c r="A1447" s="2003">
        <v>11857</v>
      </c>
      <c r="B1447" s="2004" t="s">
        <v>9904</v>
      </c>
      <c r="C1447" s="2003" t="s">
        <v>5592</v>
      </c>
      <c r="D1447" s="2005">
        <f t="shared" si="44"/>
        <v>17.940000000000001</v>
      </c>
      <c r="F1447" s="2005">
        <v>17.940000000000001</v>
      </c>
      <c r="G1447" s="2005">
        <v>17.940000000000001</v>
      </c>
      <c r="H1447" s="2078" t="b">
        <f t="shared" si="45"/>
        <v>1</v>
      </c>
    </row>
    <row r="1448" spans="1:8">
      <c r="A1448" s="1993">
        <v>11858</v>
      </c>
      <c r="B1448" s="1994" t="s">
        <v>9905</v>
      </c>
      <c r="C1448" s="1993" t="s">
        <v>5592</v>
      </c>
      <c r="D1448" s="2002">
        <f t="shared" si="44"/>
        <v>22.27</v>
      </c>
      <c r="F1448" s="2002">
        <v>22.27</v>
      </c>
      <c r="G1448" s="2002">
        <v>22.27</v>
      </c>
      <c r="H1448" s="2078" t="b">
        <f t="shared" si="45"/>
        <v>1</v>
      </c>
    </row>
    <row r="1449" spans="1:8">
      <c r="A1449" s="2003">
        <v>1539</v>
      </c>
      <c r="B1449" s="2004" t="s">
        <v>9906</v>
      </c>
      <c r="C1449" s="2003" t="s">
        <v>5592</v>
      </c>
      <c r="D1449" s="2005">
        <f t="shared" si="44"/>
        <v>4</v>
      </c>
      <c r="F1449" s="2005">
        <v>4</v>
      </c>
      <c r="G1449" s="2005">
        <v>4</v>
      </c>
      <c r="H1449" s="2078" t="b">
        <f t="shared" si="45"/>
        <v>1</v>
      </c>
    </row>
    <row r="1450" spans="1:8">
      <c r="A1450" s="1993">
        <v>11859</v>
      </c>
      <c r="B1450" s="1994" t="s">
        <v>9907</v>
      </c>
      <c r="C1450" s="1993" t="s">
        <v>5592</v>
      </c>
      <c r="D1450" s="2002">
        <f t="shared" si="44"/>
        <v>30.3</v>
      </c>
      <c r="F1450" s="2002">
        <v>30.3</v>
      </c>
      <c r="G1450" s="2002">
        <v>30.3</v>
      </c>
      <c r="H1450" s="2078" t="b">
        <f t="shared" si="45"/>
        <v>1</v>
      </c>
    </row>
    <row r="1451" spans="1:8">
      <c r="A1451" s="2003">
        <v>1550</v>
      </c>
      <c r="B1451" s="2004" t="s">
        <v>9908</v>
      </c>
      <c r="C1451" s="2003" t="s">
        <v>5592</v>
      </c>
      <c r="D1451" s="2005">
        <f t="shared" si="44"/>
        <v>4.22</v>
      </c>
      <c r="F1451" s="2005">
        <v>4.22</v>
      </c>
      <c r="G1451" s="2005">
        <v>4.22</v>
      </c>
      <c r="H1451" s="2078" t="b">
        <f t="shared" si="45"/>
        <v>1</v>
      </c>
    </row>
    <row r="1452" spans="1:8">
      <c r="A1452" s="1993">
        <v>11854</v>
      </c>
      <c r="B1452" s="1994" t="s">
        <v>9909</v>
      </c>
      <c r="C1452" s="1993" t="s">
        <v>5592</v>
      </c>
      <c r="D1452" s="2002">
        <f t="shared" si="44"/>
        <v>5.28</v>
      </c>
      <c r="F1452" s="2002">
        <v>5.28</v>
      </c>
      <c r="G1452" s="2002">
        <v>5.28</v>
      </c>
      <c r="H1452" s="2078" t="b">
        <f t="shared" si="45"/>
        <v>1</v>
      </c>
    </row>
    <row r="1453" spans="1:8">
      <c r="A1453" s="2003">
        <v>11862</v>
      </c>
      <c r="B1453" s="2004" t="s">
        <v>9910</v>
      </c>
      <c r="C1453" s="2003" t="s">
        <v>5592</v>
      </c>
      <c r="D1453" s="2005">
        <f t="shared" si="44"/>
        <v>7.41</v>
      </c>
      <c r="F1453" s="2005">
        <v>7.41</v>
      </c>
      <c r="G1453" s="2005">
        <v>7.41</v>
      </c>
      <c r="H1453" s="2078" t="b">
        <f t="shared" si="45"/>
        <v>1</v>
      </c>
    </row>
    <row r="1454" spans="1:8">
      <c r="A1454" s="1993">
        <v>11863</v>
      </c>
      <c r="B1454" s="1994" t="s">
        <v>9911</v>
      </c>
      <c r="C1454" s="1993" t="s">
        <v>5592</v>
      </c>
      <c r="D1454" s="2002">
        <f t="shared" si="44"/>
        <v>2.99</v>
      </c>
      <c r="F1454" s="2002">
        <v>2.99</v>
      </c>
      <c r="G1454" s="2002">
        <v>2.99</v>
      </c>
      <c r="H1454" s="2078" t="b">
        <f t="shared" si="45"/>
        <v>1</v>
      </c>
    </row>
    <row r="1455" spans="1:8">
      <c r="A1455" s="2003">
        <v>11855</v>
      </c>
      <c r="B1455" s="2004" t="s">
        <v>9912</v>
      </c>
      <c r="C1455" s="2003" t="s">
        <v>5592</v>
      </c>
      <c r="D1455" s="2005">
        <f t="shared" si="44"/>
        <v>11.06</v>
      </c>
      <c r="F1455" s="2005">
        <v>11.06</v>
      </c>
      <c r="G1455" s="2005">
        <v>11.06</v>
      </c>
      <c r="H1455" s="2078" t="b">
        <f t="shared" si="45"/>
        <v>1</v>
      </c>
    </row>
    <row r="1456" spans="1:8">
      <c r="A1456" s="1993">
        <v>11864</v>
      </c>
      <c r="B1456" s="1994" t="s">
        <v>9913</v>
      </c>
      <c r="C1456" s="1993" t="s">
        <v>5592</v>
      </c>
      <c r="D1456" s="2002">
        <f t="shared" si="44"/>
        <v>16.72</v>
      </c>
      <c r="F1456" s="2002">
        <v>16.72</v>
      </c>
      <c r="G1456" s="2002">
        <v>16.72</v>
      </c>
      <c r="H1456" s="2078" t="b">
        <f t="shared" si="45"/>
        <v>1</v>
      </c>
    </row>
    <row r="1457" spans="1:8" ht="30">
      <c r="A1457" s="2003">
        <v>2527</v>
      </c>
      <c r="B1457" s="2004" t="s">
        <v>9914</v>
      </c>
      <c r="C1457" s="2003" t="s">
        <v>5592</v>
      </c>
      <c r="D1457" s="2005">
        <f t="shared" si="44"/>
        <v>4.41</v>
      </c>
      <c r="F1457" s="2005">
        <v>4.41</v>
      </c>
      <c r="G1457" s="2005">
        <v>4.41</v>
      </c>
      <c r="H1457" s="2078" t="b">
        <f t="shared" si="45"/>
        <v>1</v>
      </c>
    </row>
    <row r="1458" spans="1:8" ht="30">
      <c r="A1458" s="1993">
        <v>2526</v>
      </c>
      <c r="B1458" s="1994" t="s">
        <v>9915</v>
      </c>
      <c r="C1458" s="1993" t="s">
        <v>5592</v>
      </c>
      <c r="D1458" s="2002">
        <f t="shared" si="44"/>
        <v>2.83</v>
      </c>
      <c r="F1458" s="2002">
        <v>2.83</v>
      </c>
      <c r="G1458" s="2002">
        <v>2.83</v>
      </c>
      <c r="H1458" s="2078" t="b">
        <f t="shared" si="45"/>
        <v>1</v>
      </c>
    </row>
    <row r="1459" spans="1:8" ht="30">
      <c r="A1459" s="2003">
        <v>2487</v>
      </c>
      <c r="B1459" s="2004" t="s">
        <v>9916</v>
      </c>
      <c r="C1459" s="2003" t="s">
        <v>5592</v>
      </c>
      <c r="D1459" s="2005">
        <f t="shared" si="44"/>
        <v>0.96</v>
      </c>
      <c r="F1459" s="2005">
        <v>0.96</v>
      </c>
      <c r="G1459" s="2005">
        <v>0.96</v>
      </c>
      <c r="H1459" s="2078" t="b">
        <f t="shared" si="45"/>
        <v>1</v>
      </c>
    </row>
    <row r="1460" spans="1:8" ht="30">
      <c r="A1460" s="1993">
        <v>2483</v>
      </c>
      <c r="B1460" s="1994" t="s">
        <v>9917</v>
      </c>
      <c r="C1460" s="1993" t="s">
        <v>5592</v>
      </c>
      <c r="D1460" s="2002">
        <f t="shared" si="44"/>
        <v>2.0099999999999998</v>
      </c>
      <c r="F1460" s="2002">
        <v>2.0099999999999998</v>
      </c>
      <c r="G1460" s="2002">
        <v>2.0099999999999998</v>
      </c>
      <c r="H1460" s="2078" t="b">
        <f t="shared" si="45"/>
        <v>1</v>
      </c>
    </row>
    <row r="1461" spans="1:8" ht="30">
      <c r="A1461" s="2003">
        <v>2528</v>
      </c>
      <c r="B1461" s="2004" t="s">
        <v>9918</v>
      </c>
      <c r="C1461" s="2003" t="s">
        <v>5592</v>
      </c>
      <c r="D1461" s="2005">
        <f t="shared" si="44"/>
        <v>11.11</v>
      </c>
      <c r="F1461" s="2005">
        <v>11.11</v>
      </c>
      <c r="G1461" s="2005">
        <v>11.11</v>
      </c>
      <c r="H1461" s="2078" t="b">
        <f t="shared" si="45"/>
        <v>1</v>
      </c>
    </row>
    <row r="1462" spans="1:8" ht="30">
      <c r="A1462" s="1993">
        <v>2489</v>
      </c>
      <c r="B1462" s="1994" t="s">
        <v>9919</v>
      </c>
      <c r="C1462" s="1993" t="s">
        <v>5592</v>
      </c>
      <c r="D1462" s="2002">
        <f t="shared" si="44"/>
        <v>4.8899999999999997</v>
      </c>
      <c r="F1462" s="2002">
        <v>4.8899999999999997</v>
      </c>
      <c r="G1462" s="2002">
        <v>4.8899999999999997</v>
      </c>
      <c r="H1462" s="2078" t="b">
        <f t="shared" si="45"/>
        <v>1</v>
      </c>
    </row>
    <row r="1463" spans="1:8" ht="30">
      <c r="A1463" s="2003">
        <v>2488</v>
      </c>
      <c r="B1463" s="2004" t="s">
        <v>9920</v>
      </c>
      <c r="C1463" s="2003" t="s">
        <v>5592</v>
      </c>
      <c r="D1463" s="2005">
        <f t="shared" si="44"/>
        <v>1.1299999999999999</v>
      </c>
      <c r="F1463" s="2005">
        <v>1.1299999999999999</v>
      </c>
      <c r="G1463" s="2005">
        <v>1.1299999999999999</v>
      </c>
      <c r="H1463" s="2078" t="b">
        <f t="shared" si="45"/>
        <v>1</v>
      </c>
    </row>
    <row r="1464" spans="1:8" ht="30">
      <c r="A1464" s="1993">
        <v>2484</v>
      </c>
      <c r="B1464" s="1994" t="s">
        <v>9921</v>
      </c>
      <c r="C1464" s="1993" t="s">
        <v>5592</v>
      </c>
      <c r="D1464" s="2002">
        <f t="shared" si="44"/>
        <v>16.14</v>
      </c>
      <c r="F1464" s="2002">
        <v>16.14</v>
      </c>
      <c r="G1464" s="2002">
        <v>16.14</v>
      </c>
      <c r="H1464" s="2078" t="b">
        <f t="shared" si="45"/>
        <v>1</v>
      </c>
    </row>
    <row r="1465" spans="1:8" ht="30">
      <c r="A1465" s="2003">
        <v>2485</v>
      </c>
      <c r="B1465" s="2004" t="s">
        <v>9922</v>
      </c>
      <c r="C1465" s="2003" t="s">
        <v>5592</v>
      </c>
      <c r="D1465" s="2005">
        <f t="shared" si="44"/>
        <v>25.29</v>
      </c>
      <c r="F1465" s="2005">
        <v>25.29</v>
      </c>
      <c r="G1465" s="2005">
        <v>25.29</v>
      </c>
      <c r="H1465" s="2078" t="b">
        <f t="shared" si="45"/>
        <v>1</v>
      </c>
    </row>
    <row r="1466" spans="1:8">
      <c r="A1466" s="1993">
        <v>38005</v>
      </c>
      <c r="B1466" s="1994" t="s">
        <v>9923</v>
      </c>
      <c r="C1466" s="1993" t="s">
        <v>5592</v>
      </c>
      <c r="D1466" s="2002">
        <f t="shared" si="44"/>
        <v>18.46</v>
      </c>
      <c r="F1466" s="2002">
        <v>18.46</v>
      </c>
      <c r="G1466" s="2002">
        <v>18.46</v>
      </c>
      <c r="H1466" s="2078" t="b">
        <f t="shared" si="45"/>
        <v>1</v>
      </c>
    </row>
    <row r="1467" spans="1:8">
      <c r="A1467" s="2003">
        <v>38006</v>
      </c>
      <c r="B1467" s="2004" t="s">
        <v>9924</v>
      </c>
      <c r="C1467" s="2003" t="s">
        <v>5592</v>
      </c>
      <c r="D1467" s="2005">
        <f t="shared" si="44"/>
        <v>22.66</v>
      </c>
      <c r="F1467" s="2005">
        <v>22.66</v>
      </c>
      <c r="G1467" s="2005">
        <v>22.66</v>
      </c>
      <c r="H1467" s="2078" t="b">
        <f t="shared" si="45"/>
        <v>1</v>
      </c>
    </row>
    <row r="1468" spans="1:8">
      <c r="A1468" s="1993">
        <v>38428</v>
      </c>
      <c r="B1468" s="1994" t="s">
        <v>9925</v>
      </c>
      <c r="C1468" s="1993" t="s">
        <v>5592</v>
      </c>
      <c r="D1468" s="2002">
        <f t="shared" si="44"/>
        <v>21.22</v>
      </c>
      <c r="F1468" s="2002">
        <v>21.22</v>
      </c>
      <c r="G1468" s="2002">
        <v>21.22</v>
      </c>
      <c r="H1468" s="2078" t="b">
        <f t="shared" si="45"/>
        <v>1</v>
      </c>
    </row>
    <row r="1469" spans="1:8">
      <c r="A1469" s="2003">
        <v>38007</v>
      </c>
      <c r="B1469" s="2004" t="s">
        <v>9926</v>
      </c>
      <c r="C1469" s="2003" t="s">
        <v>5592</v>
      </c>
      <c r="D1469" s="2005">
        <f t="shared" si="44"/>
        <v>34.68</v>
      </c>
      <c r="F1469" s="2005">
        <v>34.68</v>
      </c>
      <c r="G1469" s="2005">
        <v>34.68</v>
      </c>
      <c r="H1469" s="2078" t="b">
        <f t="shared" si="45"/>
        <v>1</v>
      </c>
    </row>
    <row r="1470" spans="1:8">
      <c r="A1470" s="1993">
        <v>38008</v>
      </c>
      <c r="B1470" s="1994" t="s">
        <v>9927</v>
      </c>
      <c r="C1470" s="1993" t="s">
        <v>5592</v>
      </c>
      <c r="D1470" s="2002">
        <f t="shared" si="44"/>
        <v>139.66</v>
      </c>
      <c r="F1470" s="2002">
        <v>139.66</v>
      </c>
      <c r="G1470" s="2002">
        <v>139.66</v>
      </c>
      <c r="H1470" s="2078" t="b">
        <f t="shared" si="45"/>
        <v>1</v>
      </c>
    </row>
    <row r="1471" spans="1:8">
      <c r="A1471" s="2003">
        <v>38009</v>
      </c>
      <c r="B1471" s="2004" t="s">
        <v>9928</v>
      </c>
      <c r="C1471" s="2003" t="s">
        <v>5592</v>
      </c>
      <c r="D1471" s="2005">
        <f t="shared" si="44"/>
        <v>170.69</v>
      </c>
      <c r="F1471" s="2005">
        <v>170.69</v>
      </c>
      <c r="G1471" s="2005">
        <v>170.69</v>
      </c>
      <c r="H1471" s="2078" t="b">
        <f t="shared" si="45"/>
        <v>1</v>
      </c>
    </row>
    <row r="1472" spans="1:8">
      <c r="A1472" s="1993">
        <v>39279</v>
      </c>
      <c r="B1472" s="1994" t="s">
        <v>9929</v>
      </c>
      <c r="C1472" s="1993" t="s">
        <v>5592</v>
      </c>
      <c r="D1472" s="2002">
        <f t="shared" si="44"/>
        <v>9.92</v>
      </c>
      <c r="F1472" s="2002">
        <v>9.92</v>
      </c>
      <c r="G1472" s="2002">
        <v>9.92</v>
      </c>
      <c r="H1472" s="2078" t="b">
        <f t="shared" si="45"/>
        <v>1</v>
      </c>
    </row>
    <row r="1473" spans="1:8">
      <c r="A1473" s="2003">
        <v>38845</v>
      </c>
      <c r="B1473" s="2004" t="s">
        <v>9930</v>
      </c>
      <c r="C1473" s="2003" t="s">
        <v>5592</v>
      </c>
      <c r="D1473" s="2005">
        <f t="shared" si="44"/>
        <v>14.36</v>
      </c>
      <c r="F1473" s="2005">
        <v>14.36</v>
      </c>
      <c r="G1473" s="2005">
        <v>14.36</v>
      </c>
      <c r="H1473" s="2078" t="b">
        <f t="shared" si="45"/>
        <v>1</v>
      </c>
    </row>
    <row r="1474" spans="1:8">
      <c r="A1474" s="1993">
        <v>39280</v>
      </c>
      <c r="B1474" s="1994" t="s">
        <v>9931</v>
      </c>
      <c r="C1474" s="1993" t="s">
        <v>5592</v>
      </c>
      <c r="D1474" s="2002">
        <f t="shared" si="44"/>
        <v>12.86</v>
      </c>
      <c r="F1474" s="2002">
        <v>12.86</v>
      </c>
      <c r="G1474" s="2002">
        <v>12.86</v>
      </c>
      <c r="H1474" s="2078" t="b">
        <f t="shared" si="45"/>
        <v>1</v>
      </c>
    </row>
    <row r="1475" spans="1:8">
      <c r="A1475" s="2003">
        <v>39281</v>
      </c>
      <c r="B1475" s="2004" t="s">
        <v>9932</v>
      </c>
      <c r="C1475" s="2003" t="s">
        <v>5592</v>
      </c>
      <c r="D1475" s="2005">
        <f t="shared" ref="D1475:D1538" si="46">IF($J$2=$F$1,F1475,G1475)</f>
        <v>16.93</v>
      </c>
      <c r="F1475" s="2005">
        <v>16.93</v>
      </c>
      <c r="G1475" s="2005">
        <v>16.93</v>
      </c>
      <c r="H1475" s="2078" t="b">
        <f t="shared" ref="H1475:H1538" si="47">F1475=G1475</f>
        <v>1</v>
      </c>
    </row>
    <row r="1476" spans="1:8">
      <c r="A1476" s="1993">
        <v>38849</v>
      </c>
      <c r="B1476" s="1994" t="s">
        <v>9933</v>
      </c>
      <c r="C1476" s="1993" t="s">
        <v>5592</v>
      </c>
      <c r="D1476" s="2002">
        <f t="shared" si="46"/>
        <v>14.51</v>
      </c>
      <c r="F1476" s="2002">
        <v>14.51</v>
      </c>
      <c r="G1476" s="2002">
        <v>14.51</v>
      </c>
      <c r="H1476" s="2078" t="b">
        <f t="shared" si="47"/>
        <v>1</v>
      </c>
    </row>
    <row r="1477" spans="1:8">
      <c r="A1477" s="2003">
        <v>39282</v>
      </c>
      <c r="B1477" s="2004" t="s">
        <v>9934</v>
      </c>
      <c r="C1477" s="2003" t="s">
        <v>5592</v>
      </c>
      <c r="D1477" s="2005">
        <f t="shared" si="46"/>
        <v>17.34</v>
      </c>
      <c r="F1477" s="2005">
        <v>17.34</v>
      </c>
      <c r="G1477" s="2005">
        <v>17.34</v>
      </c>
      <c r="H1477" s="2078" t="b">
        <f t="shared" si="47"/>
        <v>1</v>
      </c>
    </row>
    <row r="1478" spans="1:8">
      <c r="A1478" s="1993">
        <v>38852</v>
      </c>
      <c r="B1478" s="1994" t="s">
        <v>9935</v>
      </c>
      <c r="C1478" s="1993" t="s">
        <v>5592</v>
      </c>
      <c r="D1478" s="2002">
        <f t="shared" si="46"/>
        <v>23.59</v>
      </c>
      <c r="F1478" s="2002">
        <v>23.59</v>
      </c>
      <c r="G1478" s="2002">
        <v>23.59</v>
      </c>
      <c r="H1478" s="2078" t="b">
        <f t="shared" si="47"/>
        <v>1</v>
      </c>
    </row>
    <row r="1479" spans="1:8">
      <c r="A1479" s="2003">
        <v>38844</v>
      </c>
      <c r="B1479" s="2004" t="s">
        <v>9936</v>
      </c>
      <c r="C1479" s="2003" t="s">
        <v>5592</v>
      </c>
      <c r="D1479" s="2005">
        <f t="shared" si="46"/>
        <v>7.25</v>
      </c>
      <c r="F1479" s="2005">
        <v>7.25</v>
      </c>
      <c r="G1479" s="2005">
        <v>7.25</v>
      </c>
      <c r="H1479" s="2078" t="b">
        <f t="shared" si="47"/>
        <v>1</v>
      </c>
    </row>
    <row r="1480" spans="1:8">
      <c r="A1480" s="1993">
        <v>38846</v>
      </c>
      <c r="B1480" s="1994" t="s">
        <v>9937</v>
      </c>
      <c r="C1480" s="1993" t="s">
        <v>5592</v>
      </c>
      <c r="D1480" s="2002">
        <f t="shared" si="46"/>
        <v>7.93</v>
      </c>
      <c r="F1480" s="2002">
        <v>7.93</v>
      </c>
      <c r="G1480" s="2002">
        <v>7.93</v>
      </c>
      <c r="H1480" s="2078" t="b">
        <f t="shared" si="47"/>
        <v>1</v>
      </c>
    </row>
    <row r="1481" spans="1:8">
      <c r="A1481" s="2003">
        <v>38847</v>
      </c>
      <c r="B1481" s="2004" t="s">
        <v>9938</v>
      </c>
      <c r="C1481" s="2003" t="s">
        <v>5592</v>
      </c>
      <c r="D1481" s="2005">
        <f t="shared" si="46"/>
        <v>9.75</v>
      </c>
      <c r="F1481" s="2005">
        <v>9.75</v>
      </c>
      <c r="G1481" s="2005">
        <v>9.75</v>
      </c>
      <c r="H1481" s="2078" t="b">
        <f t="shared" si="47"/>
        <v>1</v>
      </c>
    </row>
    <row r="1482" spans="1:8">
      <c r="A1482" s="1993">
        <v>38850</v>
      </c>
      <c r="B1482" s="1994" t="s">
        <v>9939</v>
      </c>
      <c r="C1482" s="1993" t="s">
        <v>5592</v>
      </c>
      <c r="D1482" s="2002">
        <f t="shared" si="46"/>
        <v>13.56</v>
      </c>
      <c r="F1482" s="2002">
        <v>13.56</v>
      </c>
      <c r="G1482" s="2002">
        <v>13.56</v>
      </c>
      <c r="H1482" s="2078" t="b">
        <f t="shared" si="47"/>
        <v>1</v>
      </c>
    </row>
    <row r="1483" spans="1:8">
      <c r="A1483" s="2003">
        <v>38848</v>
      </c>
      <c r="B1483" s="2004" t="s">
        <v>9940</v>
      </c>
      <c r="C1483" s="2003" t="s">
        <v>5592</v>
      </c>
      <c r="D1483" s="2005">
        <f t="shared" si="46"/>
        <v>11.34</v>
      </c>
      <c r="F1483" s="2005">
        <v>11.34</v>
      </c>
      <c r="G1483" s="2005">
        <v>11.34</v>
      </c>
      <c r="H1483" s="2078" t="b">
        <f t="shared" si="47"/>
        <v>1</v>
      </c>
    </row>
    <row r="1484" spans="1:8">
      <c r="A1484" s="1993">
        <v>38851</v>
      </c>
      <c r="B1484" s="1994" t="s">
        <v>9941</v>
      </c>
      <c r="C1484" s="1993" t="s">
        <v>5592</v>
      </c>
      <c r="D1484" s="2002">
        <f t="shared" si="46"/>
        <v>20.61</v>
      </c>
      <c r="F1484" s="2002">
        <v>20.61</v>
      </c>
      <c r="G1484" s="2002">
        <v>20.61</v>
      </c>
      <c r="H1484" s="2078" t="b">
        <f t="shared" si="47"/>
        <v>1</v>
      </c>
    </row>
    <row r="1485" spans="1:8">
      <c r="A1485" s="2003">
        <v>38860</v>
      </c>
      <c r="B1485" s="2004" t="s">
        <v>9942</v>
      </c>
      <c r="C1485" s="2003" t="s">
        <v>5592</v>
      </c>
      <c r="D1485" s="2005">
        <f t="shared" si="46"/>
        <v>5.82</v>
      </c>
      <c r="F1485" s="2005">
        <v>5.82</v>
      </c>
      <c r="G1485" s="2005">
        <v>5.82</v>
      </c>
      <c r="H1485" s="2078" t="b">
        <f t="shared" si="47"/>
        <v>1</v>
      </c>
    </row>
    <row r="1486" spans="1:8">
      <c r="A1486" s="1993">
        <v>38861</v>
      </c>
      <c r="B1486" s="1994" t="s">
        <v>9943</v>
      </c>
      <c r="C1486" s="1993" t="s">
        <v>5592</v>
      </c>
      <c r="D1486" s="2002">
        <f t="shared" si="46"/>
        <v>7.84</v>
      </c>
      <c r="F1486" s="2002">
        <v>7.84</v>
      </c>
      <c r="G1486" s="2002">
        <v>7.84</v>
      </c>
      <c r="H1486" s="2078" t="b">
        <f t="shared" si="47"/>
        <v>1</v>
      </c>
    </row>
    <row r="1487" spans="1:8">
      <c r="A1487" s="2003">
        <v>38862</v>
      </c>
      <c r="B1487" s="2004" t="s">
        <v>9944</v>
      </c>
      <c r="C1487" s="2003" t="s">
        <v>5592</v>
      </c>
      <c r="D1487" s="2005">
        <f t="shared" si="46"/>
        <v>6.61</v>
      </c>
      <c r="F1487" s="2005">
        <v>6.61</v>
      </c>
      <c r="G1487" s="2005">
        <v>6.61</v>
      </c>
      <c r="H1487" s="2078" t="b">
        <f t="shared" si="47"/>
        <v>1</v>
      </c>
    </row>
    <row r="1488" spans="1:8">
      <c r="A1488" s="1993">
        <v>38863</v>
      </c>
      <c r="B1488" s="1994" t="s">
        <v>9945</v>
      </c>
      <c r="C1488" s="1993" t="s">
        <v>5592</v>
      </c>
      <c r="D1488" s="2002">
        <f t="shared" si="46"/>
        <v>7.59</v>
      </c>
      <c r="F1488" s="2002">
        <v>7.59</v>
      </c>
      <c r="G1488" s="2002">
        <v>7.59</v>
      </c>
      <c r="H1488" s="2078" t="b">
        <f t="shared" si="47"/>
        <v>1</v>
      </c>
    </row>
    <row r="1489" spans="1:8">
      <c r="A1489" s="2003">
        <v>38865</v>
      </c>
      <c r="B1489" s="2004" t="s">
        <v>9946</v>
      </c>
      <c r="C1489" s="2003" t="s">
        <v>5592</v>
      </c>
      <c r="D1489" s="2005">
        <f t="shared" si="46"/>
        <v>10.31</v>
      </c>
      <c r="F1489" s="2005">
        <v>10.31</v>
      </c>
      <c r="G1489" s="2005">
        <v>10.31</v>
      </c>
      <c r="H1489" s="2078" t="b">
        <f t="shared" si="47"/>
        <v>1</v>
      </c>
    </row>
    <row r="1490" spans="1:8">
      <c r="A1490" s="1993">
        <v>38864</v>
      </c>
      <c r="B1490" s="1994" t="s">
        <v>9947</v>
      </c>
      <c r="C1490" s="1993" t="s">
        <v>5592</v>
      </c>
      <c r="D1490" s="2002">
        <f t="shared" si="46"/>
        <v>15.76</v>
      </c>
      <c r="F1490" s="2002">
        <v>15.76</v>
      </c>
      <c r="G1490" s="2002">
        <v>15.76</v>
      </c>
      <c r="H1490" s="2078" t="b">
        <f t="shared" si="47"/>
        <v>1</v>
      </c>
    </row>
    <row r="1491" spans="1:8">
      <c r="A1491" s="2003">
        <v>38866</v>
      </c>
      <c r="B1491" s="2004" t="s">
        <v>9948</v>
      </c>
      <c r="C1491" s="2003" t="s">
        <v>5592</v>
      </c>
      <c r="D1491" s="2005">
        <f t="shared" si="46"/>
        <v>11.09</v>
      </c>
      <c r="F1491" s="2005">
        <v>11.09</v>
      </c>
      <c r="G1491" s="2005">
        <v>11.09</v>
      </c>
      <c r="H1491" s="2078" t="b">
        <f t="shared" si="47"/>
        <v>1</v>
      </c>
    </row>
    <row r="1492" spans="1:8">
      <c r="A1492" s="1993">
        <v>38868</v>
      </c>
      <c r="B1492" s="1994" t="s">
        <v>9949</v>
      </c>
      <c r="C1492" s="1993" t="s">
        <v>5592</v>
      </c>
      <c r="D1492" s="2002">
        <f t="shared" si="46"/>
        <v>18.5</v>
      </c>
      <c r="F1492" s="2002">
        <v>18.5</v>
      </c>
      <c r="G1492" s="2002">
        <v>18.5</v>
      </c>
      <c r="H1492" s="2078" t="b">
        <f t="shared" si="47"/>
        <v>1</v>
      </c>
    </row>
    <row r="1493" spans="1:8">
      <c r="A1493" s="2003">
        <v>38853</v>
      </c>
      <c r="B1493" s="2004" t="s">
        <v>9950</v>
      </c>
      <c r="C1493" s="2003" t="s">
        <v>5592</v>
      </c>
      <c r="D1493" s="2005">
        <f t="shared" si="46"/>
        <v>5.97</v>
      </c>
      <c r="F1493" s="2005">
        <v>5.97</v>
      </c>
      <c r="G1493" s="2005">
        <v>5.97</v>
      </c>
      <c r="H1493" s="2078" t="b">
        <f t="shared" si="47"/>
        <v>1</v>
      </c>
    </row>
    <row r="1494" spans="1:8">
      <c r="A1494" s="1993">
        <v>38854</v>
      </c>
      <c r="B1494" s="1994" t="s">
        <v>9951</v>
      </c>
      <c r="C1494" s="1993" t="s">
        <v>5592</v>
      </c>
      <c r="D1494" s="2002">
        <f t="shared" si="46"/>
        <v>8.17</v>
      </c>
      <c r="F1494" s="2002">
        <v>8.17</v>
      </c>
      <c r="G1494" s="2002">
        <v>8.17</v>
      </c>
      <c r="H1494" s="2078" t="b">
        <f t="shared" si="47"/>
        <v>1</v>
      </c>
    </row>
    <row r="1495" spans="1:8">
      <c r="A1495" s="2003">
        <v>38855</v>
      </c>
      <c r="B1495" s="2004" t="s">
        <v>9952</v>
      </c>
      <c r="C1495" s="2003" t="s">
        <v>5592</v>
      </c>
      <c r="D1495" s="2005">
        <f t="shared" si="46"/>
        <v>6.06</v>
      </c>
      <c r="F1495" s="2005">
        <v>6.06</v>
      </c>
      <c r="G1495" s="2005">
        <v>6.06</v>
      </c>
      <c r="H1495" s="2078" t="b">
        <f t="shared" si="47"/>
        <v>1</v>
      </c>
    </row>
    <row r="1496" spans="1:8">
      <c r="A1496" s="1993">
        <v>38856</v>
      </c>
      <c r="B1496" s="1994" t="s">
        <v>9953</v>
      </c>
      <c r="C1496" s="1993" t="s">
        <v>5592</v>
      </c>
      <c r="D1496" s="2002">
        <f t="shared" si="46"/>
        <v>9.73</v>
      </c>
      <c r="F1496" s="2002">
        <v>9.73</v>
      </c>
      <c r="G1496" s="2002">
        <v>9.73</v>
      </c>
      <c r="H1496" s="2078" t="b">
        <f t="shared" si="47"/>
        <v>1</v>
      </c>
    </row>
    <row r="1497" spans="1:8">
      <c r="A1497" s="2003">
        <v>38857</v>
      </c>
      <c r="B1497" s="2004" t="s">
        <v>9954</v>
      </c>
      <c r="C1497" s="2003" t="s">
        <v>5592</v>
      </c>
      <c r="D1497" s="2005">
        <f t="shared" si="46"/>
        <v>12.87</v>
      </c>
      <c r="F1497" s="2005">
        <v>12.87</v>
      </c>
      <c r="G1497" s="2005">
        <v>12.87</v>
      </c>
      <c r="H1497" s="2078" t="b">
        <f t="shared" si="47"/>
        <v>1</v>
      </c>
    </row>
    <row r="1498" spans="1:8">
      <c r="A1498" s="1993">
        <v>38858</v>
      </c>
      <c r="B1498" s="1994" t="s">
        <v>9955</v>
      </c>
      <c r="C1498" s="1993" t="s">
        <v>5592</v>
      </c>
      <c r="D1498" s="2002">
        <f t="shared" si="46"/>
        <v>11.7</v>
      </c>
      <c r="F1498" s="2002">
        <v>11.7</v>
      </c>
      <c r="G1498" s="2002">
        <v>11.7</v>
      </c>
      <c r="H1498" s="2078" t="b">
        <f t="shared" si="47"/>
        <v>1</v>
      </c>
    </row>
    <row r="1499" spans="1:8">
      <c r="A1499" s="2003">
        <v>38859</v>
      </c>
      <c r="B1499" s="2004" t="s">
        <v>9956</v>
      </c>
      <c r="C1499" s="2003" t="s">
        <v>5592</v>
      </c>
      <c r="D1499" s="2005">
        <f t="shared" si="46"/>
        <v>18.95</v>
      </c>
      <c r="F1499" s="2005">
        <v>18.95</v>
      </c>
      <c r="G1499" s="2005">
        <v>18.95</v>
      </c>
      <c r="H1499" s="2078" t="b">
        <f t="shared" si="47"/>
        <v>1</v>
      </c>
    </row>
    <row r="1500" spans="1:8">
      <c r="A1500" s="1993">
        <v>1607</v>
      </c>
      <c r="B1500" s="1994" t="s">
        <v>9957</v>
      </c>
      <c r="C1500" s="1993" t="s">
        <v>5607</v>
      </c>
      <c r="D1500" s="2002">
        <f t="shared" si="46"/>
        <v>0.15</v>
      </c>
      <c r="F1500" s="2002">
        <v>0.15</v>
      </c>
      <c r="G1500" s="2002">
        <v>0.15</v>
      </c>
      <c r="H1500" s="2078" t="b">
        <f t="shared" si="47"/>
        <v>1</v>
      </c>
    </row>
    <row r="1501" spans="1:8" ht="30">
      <c r="A1501" s="2003">
        <v>11467</v>
      </c>
      <c r="B1501" s="2004" t="s">
        <v>9958</v>
      </c>
      <c r="C1501" s="2003" t="s">
        <v>5592</v>
      </c>
      <c r="D1501" s="2005">
        <f t="shared" si="46"/>
        <v>14.52</v>
      </c>
      <c r="F1501" s="2005">
        <v>14.52</v>
      </c>
      <c r="G1501" s="2005">
        <v>14.52</v>
      </c>
      <c r="H1501" s="2078" t="b">
        <f t="shared" si="47"/>
        <v>1</v>
      </c>
    </row>
    <row r="1502" spans="1:8" ht="30">
      <c r="A1502" s="1993">
        <v>38169</v>
      </c>
      <c r="B1502" s="1994" t="s">
        <v>9959</v>
      </c>
      <c r="C1502" s="1993" t="s">
        <v>5607</v>
      </c>
      <c r="D1502" s="2002">
        <f t="shared" si="46"/>
        <v>63.23</v>
      </c>
      <c r="F1502" s="2002">
        <v>63.23</v>
      </c>
      <c r="G1502" s="2002">
        <v>63.23</v>
      </c>
      <c r="H1502" s="2078" t="b">
        <f t="shared" si="47"/>
        <v>1</v>
      </c>
    </row>
    <row r="1503" spans="1:8">
      <c r="A1503" s="2003">
        <v>6142</v>
      </c>
      <c r="B1503" s="2004" t="s">
        <v>9960</v>
      </c>
      <c r="C1503" s="2003" t="s">
        <v>5592</v>
      </c>
      <c r="D1503" s="2005">
        <f t="shared" si="46"/>
        <v>5.19</v>
      </c>
      <c r="F1503" s="2005">
        <v>5.19</v>
      </c>
      <c r="G1503" s="2005">
        <v>5.19</v>
      </c>
      <c r="H1503" s="2078" t="b">
        <f t="shared" si="47"/>
        <v>1</v>
      </c>
    </row>
    <row r="1504" spans="1:8" ht="30">
      <c r="A1504" s="1993">
        <v>11686</v>
      </c>
      <c r="B1504" s="1994" t="s">
        <v>9961</v>
      </c>
      <c r="C1504" s="1993" t="s">
        <v>5592</v>
      </c>
      <c r="D1504" s="2002">
        <f t="shared" si="46"/>
        <v>7.2</v>
      </c>
      <c r="F1504" s="2002">
        <v>7.2</v>
      </c>
      <c r="G1504" s="2002">
        <v>7.2</v>
      </c>
      <c r="H1504" s="2078" t="b">
        <f t="shared" si="47"/>
        <v>1</v>
      </c>
    </row>
    <row r="1505" spans="1:8">
      <c r="A1505" s="2003">
        <v>37598</v>
      </c>
      <c r="B1505" s="2004" t="s">
        <v>9962</v>
      </c>
      <c r="C1505" s="2003" t="s">
        <v>5592</v>
      </c>
      <c r="D1505" s="2005">
        <f t="shared" si="46"/>
        <v>15.98</v>
      </c>
      <c r="F1505" s="2005">
        <v>15.98</v>
      </c>
      <c r="G1505" s="2005">
        <v>15.98</v>
      </c>
      <c r="H1505" s="2078" t="b">
        <f t="shared" si="47"/>
        <v>1</v>
      </c>
    </row>
    <row r="1506" spans="1:8" ht="30">
      <c r="A1506" s="1993">
        <v>25398</v>
      </c>
      <c r="B1506" s="1994" t="s">
        <v>9963</v>
      </c>
      <c r="C1506" s="1993" t="s">
        <v>5592</v>
      </c>
      <c r="D1506" s="2002">
        <f t="shared" si="46"/>
        <v>2180.4699999999998</v>
      </c>
      <c r="F1506" s="2002">
        <v>2180.4699999999998</v>
      </c>
      <c r="G1506" s="2002">
        <v>2180.4699999999998</v>
      </c>
      <c r="H1506" s="2078" t="b">
        <f t="shared" si="47"/>
        <v>1</v>
      </c>
    </row>
    <row r="1507" spans="1:8" ht="30">
      <c r="A1507" s="2003">
        <v>25399</v>
      </c>
      <c r="B1507" s="2004" t="s">
        <v>9964</v>
      </c>
      <c r="C1507" s="2003" t="s">
        <v>5592</v>
      </c>
      <c r="D1507" s="2005">
        <f t="shared" si="46"/>
        <v>1323.73</v>
      </c>
      <c r="F1507" s="2005">
        <v>1323.73</v>
      </c>
      <c r="G1507" s="2005">
        <v>1323.73</v>
      </c>
      <c r="H1507" s="2078" t="b">
        <f t="shared" si="47"/>
        <v>1</v>
      </c>
    </row>
    <row r="1508" spans="1:8" ht="30">
      <c r="A1508" s="1993">
        <v>10667</v>
      </c>
      <c r="B1508" s="1994" t="s">
        <v>9965</v>
      </c>
      <c r="C1508" s="1993" t="s">
        <v>5592</v>
      </c>
      <c r="D1508" s="2002">
        <f t="shared" si="46"/>
        <v>9846</v>
      </c>
      <c r="F1508" s="2002">
        <v>9846</v>
      </c>
      <c r="G1508" s="2002">
        <v>9846</v>
      </c>
      <c r="H1508" s="2078" t="b">
        <f t="shared" si="47"/>
        <v>1</v>
      </c>
    </row>
    <row r="1509" spans="1:8">
      <c r="A1509" s="2003">
        <v>1613</v>
      </c>
      <c r="B1509" s="2004" t="s">
        <v>9966</v>
      </c>
      <c r="C1509" s="2003" t="s">
        <v>5592</v>
      </c>
      <c r="D1509" s="2005">
        <f t="shared" si="46"/>
        <v>1005.11</v>
      </c>
      <c r="F1509" s="2005">
        <v>1005.11</v>
      </c>
      <c r="G1509" s="2005">
        <v>1005.11</v>
      </c>
      <c r="H1509" s="2078" t="b">
        <f t="shared" si="47"/>
        <v>1</v>
      </c>
    </row>
    <row r="1510" spans="1:8">
      <c r="A1510" s="1993">
        <v>1626</v>
      </c>
      <c r="B1510" s="1994" t="s">
        <v>9967</v>
      </c>
      <c r="C1510" s="1993" t="s">
        <v>5592</v>
      </c>
      <c r="D1510" s="2002">
        <f t="shared" si="46"/>
        <v>1503.27</v>
      </c>
      <c r="F1510" s="2002">
        <v>1503.27</v>
      </c>
      <c r="G1510" s="2002">
        <v>1503.27</v>
      </c>
      <c r="H1510" s="2078" t="b">
        <f t="shared" si="47"/>
        <v>1</v>
      </c>
    </row>
    <row r="1511" spans="1:8">
      <c r="A1511" s="2003">
        <v>1625</v>
      </c>
      <c r="B1511" s="2004" t="s">
        <v>9968</v>
      </c>
      <c r="C1511" s="2003" t="s">
        <v>5592</v>
      </c>
      <c r="D1511" s="2005">
        <f t="shared" si="46"/>
        <v>104.99</v>
      </c>
      <c r="F1511" s="2005">
        <v>104.99</v>
      </c>
      <c r="G1511" s="2005">
        <v>104.99</v>
      </c>
      <c r="H1511" s="2078" t="b">
        <f t="shared" si="47"/>
        <v>1</v>
      </c>
    </row>
    <row r="1512" spans="1:8">
      <c r="A1512" s="1993">
        <v>1622</v>
      </c>
      <c r="B1512" s="1994" t="s">
        <v>9969</v>
      </c>
      <c r="C1512" s="1993" t="s">
        <v>5592</v>
      </c>
      <c r="D1512" s="2002">
        <f t="shared" si="46"/>
        <v>3392.27</v>
      </c>
      <c r="F1512" s="2002">
        <v>3392.27</v>
      </c>
      <c r="G1512" s="2002">
        <v>3392.27</v>
      </c>
      <c r="H1512" s="2078" t="b">
        <f t="shared" si="47"/>
        <v>1</v>
      </c>
    </row>
    <row r="1513" spans="1:8">
      <c r="A1513" s="2003">
        <v>1620</v>
      </c>
      <c r="B1513" s="2004" t="s">
        <v>9970</v>
      </c>
      <c r="C1513" s="2003" t="s">
        <v>5592</v>
      </c>
      <c r="D1513" s="2005">
        <f t="shared" si="46"/>
        <v>221.18</v>
      </c>
      <c r="F1513" s="2005">
        <v>221.18</v>
      </c>
      <c r="G1513" s="2005">
        <v>221.18</v>
      </c>
      <c r="H1513" s="2078" t="b">
        <f t="shared" si="47"/>
        <v>1</v>
      </c>
    </row>
    <row r="1514" spans="1:8">
      <c r="A1514" s="1993">
        <v>1629</v>
      </c>
      <c r="B1514" s="1994" t="s">
        <v>9971</v>
      </c>
      <c r="C1514" s="1993" t="s">
        <v>5592</v>
      </c>
      <c r="D1514" s="2002">
        <f t="shared" si="46"/>
        <v>8255.99</v>
      </c>
      <c r="F1514" s="2002">
        <v>8255.99</v>
      </c>
      <c r="G1514" s="2002">
        <v>8255.99</v>
      </c>
      <c r="H1514" s="2078" t="b">
        <f t="shared" si="47"/>
        <v>1</v>
      </c>
    </row>
    <row r="1515" spans="1:8">
      <c r="A1515" s="2003">
        <v>1627</v>
      </c>
      <c r="B1515" s="2004" t="s">
        <v>9972</v>
      </c>
      <c r="C1515" s="2003" t="s">
        <v>5592</v>
      </c>
      <c r="D1515" s="2005">
        <f t="shared" si="46"/>
        <v>422.78</v>
      </c>
      <c r="F1515" s="2005">
        <v>422.78</v>
      </c>
      <c r="G1515" s="2005">
        <v>422.78</v>
      </c>
      <c r="H1515" s="2078" t="b">
        <f t="shared" si="47"/>
        <v>1</v>
      </c>
    </row>
    <row r="1516" spans="1:8">
      <c r="A1516" s="1993">
        <v>1623</v>
      </c>
      <c r="B1516" s="1994" t="s">
        <v>9973</v>
      </c>
      <c r="C1516" s="1993" t="s">
        <v>5592</v>
      </c>
      <c r="D1516" s="2002">
        <f t="shared" si="46"/>
        <v>85.63</v>
      </c>
      <c r="F1516" s="2002">
        <v>85.63</v>
      </c>
      <c r="G1516" s="2002">
        <v>85.63</v>
      </c>
      <c r="H1516" s="2078" t="b">
        <f t="shared" si="47"/>
        <v>1</v>
      </c>
    </row>
    <row r="1517" spans="1:8">
      <c r="A1517" s="2003">
        <v>1619</v>
      </c>
      <c r="B1517" s="2004" t="s">
        <v>9974</v>
      </c>
      <c r="C1517" s="2003" t="s">
        <v>5592</v>
      </c>
      <c r="D1517" s="2005">
        <f t="shared" si="46"/>
        <v>117.79</v>
      </c>
      <c r="F1517" s="2005">
        <v>117.79</v>
      </c>
      <c r="G1517" s="2005">
        <v>117.79</v>
      </c>
      <c r="H1517" s="2078" t="b">
        <f t="shared" si="47"/>
        <v>1</v>
      </c>
    </row>
    <row r="1518" spans="1:8">
      <c r="A1518" s="1993">
        <v>1630</v>
      </c>
      <c r="B1518" s="1994" t="s">
        <v>9975</v>
      </c>
      <c r="C1518" s="1993" t="s">
        <v>5592</v>
      </c>
      <c r="D1518" s="2002">
        <f t="shared" si="46"/>
        <v>2593.46</v>
      </c>
      <c r="F1518" s="2002">
        <v>2593.46</v>
      </c>
      <c r="G1518" s="2002">
        <v>2593.46</v>
      </c>
      <c r="H1518" s="2078" t="b">
        <f t="shared" si="47"/>
        <v>1</v>
      </c>
    </row>
    <row r="1519" spans="1:8">
      <c r="A1519" s="2003">
        <v>1616</v>
      </c>
      <c r="B1519" s="2004" t="s">
        <v>9976</v>
      </c>
      <c r="C1519" s="2003" t="s">
        <v>5592</v>
      </c>
      <c r="D1519" s="2005">
        <f t="shared" si="46"/>
        <v>3988.79</v>
      </c>
      <c r="F1519" s="2005">
        <v>3988.79</v>
      </c>
      <c r="G1519" s="2005">
        <v>3988.79</v>
      </c>
      <c r="H1519" s="2078" t="b">
        <f t="shared" si="47"/>
        <v>1</v>
      </c>
    </row>
    <row r="1520" spans="1:8">
      <c r="A1520" s="1993">
        <v>1614</v>
      </c>
      <c r="B1520" s="1994" t="s">
        <v>9977</v>
      </c>
      <c r="C1520" s="1993" t="s">
        <v>5592</v>
      </c>
      <c r="D1520" s="2002">
        <f t="shared" si="46"/>
        <v>182.3</v>
      </c>
      <c r="F1520" s="2002">
        <v>182.3</v>
      </c>
      <c r="G1520" s="2002">
        <v>182.3</v>
      </c>
      <c r="H1520" s="2078" t="b">
        <f t="shared" si="47"/>
        <v>1</v>
      </c>
    </row>
    <row r="1521" spans="1:8">
      <c r="A1521" s="2003">
        <v>1617</v>
      </c>
      <c r="B1521" s="2004" t="s">
        <v>9978</v>
      </c>
      <c r="C1521" s="2003" t="s">
        <v>5592</v>
      </c>
      <c r="D1521" s="2005">
        <f t="shared" si="46"/>
        <v>4761.76</v>
      </c>
      <c r="F1521" s="2005">
        <v>4761.76</v>
      </c>
      <c r="G1521" s="2005">
        <v>4761.76</v>
      </c>
      <c r="H1521" s="2078" t="b">
        <f t="shared" si="47"/>
        <v>1</v>
      </c>
    </row>
    <row r="1522" spans="1:8">
      <c r="A1522" s="1993">
        <v>1621</v>
      </c>
      <c r="B1522" s="1994" t="s">
        <v>9979</v>
      </c>
      <c r="C1522" s="1993" t="s">
        <v>5592</v>
      </c>
      <c r="D1522" s="2002">
        <f t="shared" si="46"/>
        <v>326.04000000000002</v>
      </c>
      <c r="F1522" s="2002">
        <v>326.04000000000002</v>
      </c>
      <c r="G1522" s="2002">
        <v>326.04000000000002</v>
      </c>
      <c r="H1522" s="2078" t="b">
        <f t="shared" si="47"/>
        <v>1</v>
      </c>
    </row>
    <row r="1523" spans="1:8">
      <c r="A1523" s="2003">
        <v>1624</v>
      </c>
      <c r="B1523" s="2004" t="s">
        <v>9980</v>
      </c>
      <c r="C1523" s="2003" t="s">
        <v>5592</v>
      </c>
      <c r="D1523" s="2005">
        <f t="shared" si="46"/>
        <v>11704.64</v>
      </c>
      <c r="F1523" s="2005">
        <v>11704.64</v>
      </c>
      <c r="G1523" s="2005">
        <v>11704.64</v>
      </c>
      <c r="H1523" s="2078" t="b">
        <f t="shared" si="47"/>
        <v>1</v>
      </c>
    </row>
    <row r="1524" spans="1:8">
      <c r="A1524" s="1993">
        <v>1615</v>
      </c>
      <c r="B1524" s="1994" t="s">
        <v>9981</v>
      </c>
      <c r="C1524" s="1993" t="s">
        <v>5592</v>
      </c>
      <c r="D1524" s="2002">
        <f t="shared" si="46"/>
        <v>612.25</v>
      </c>
      <c r="F1524" s="2002">
        <v>612.25</v>
      </c>
      <c r="G1524" s="2002">
        <v>612.25</v>
      </c>
      <c r="H1524" s="2078" t="b">
        <f t="shared" si="47"/>
        <v>1</v>
      </c>
    </row>
    <row r="1525" spans="1:8">
      <c r="A1525" s="2003">
        <v>1612</v>
      </c>
      <c r="B1525" s="2004" t="s">
        <v>9982</v>
      </c>
      <c r="C1525" s="2003" t="s">
        <v>5592</v>
      </c>
      <c r="D1525" s="2005">
        <f t="shared" si="46"/>
        <v>80.64</v>
      </c>
      <c r="F1525" s="2005">
        <v>80.64</v>
      </c>
      <c r="G1525" s="2005">
        <v>80.64</v>
      </c>
      <c r="H1525" s="2078" t="b">
        <f t="shared" si="47"/>
        <v>1</v>
      </c>
    </row>
    <row r="1526" spans="1:8">
      <c r="A1526" s="1993">
        <v>1618</v>
      </c>
      <c r="B1526" s="1994" t="s">
        <v>9983</v>
      </c>
      <c r="C1526" s="1993" t="s">
        <v>5592</v>
      </c>
      <c r="D1526" s="2002">
        <f t="shared" si="46"/>
        <v>841.33</v>
      </c>
      <c r="F1526" s="2002">
        <v>841.33</v>
      </c>
      <c r="G1526" s="2002">
        <v>841.33</v>
      </c>
      <c r="H1526" s="2078" t="b">
        <f t="shared" si="47"/>
        <v>1</v>
      </c>
    </row>
    <row r="1527" spans="1:8">
      <c r="A1527" s="2003">
        <v>14211</v>
      </c>
      <c r="B1527" s="2004" t="s">
        <v>9984</v>
      </c>
      <c r="C1527" s="2003" t="s">
        <v>5592</v>
      </c>
      <c r="D1527" s="2005">
        <f t="shared" si="46"/>
        <v>23.59</v>
      </c>
      <c r="F1527" s="2005">
        <v>23.59</v>
      </c>
      <c r="G1527" s="2005">
        <v>23.59</v>
      </c>
      <c r="H1527" s="2078" t="b">
        <f t="shared" si="47"/>
        <v>1</v>
      </c>
    </row>
    <row r="1528" spans="1:8">
      <c r="A1528" s="1993">
        <v>34500</v>
      </c>
      <c r="B1528" s="1994" t="s">
        <v>9985</v>
      </c>
      <c r="C1528" s="1993" t="s">
        <v>5591</v>
      </c>
      <c r="D1528" s="2002">
        <f t="shared" si="46"/>
        <v>134.72</v>
      </c>
      <c r="F1528" s="2002">
        <v>116.37</v>
      </c>
      <c r="G1528" s="2002">
        <v>134.72</v>
      </c>
      <c r="H1528" s="2078" t="b">
        <f t="shared" si="47"/>
        <v>0</v>
      </c>
    </row>
    <row r="1529" spans="1:8">
      <c r="A1529" s="2003">
        <v>40934</v>
      </c>
      <c r="B1529" s="2004" t="s">
        <v>9986</v>
      </c>
      <c r="C1529" s="2003" t="s">
        <v>5600</v>
      </c>
      <c r="D1529" s="2005">
        <f t="shared" si="46"/>
        <v>23765.86</v>
      </c>
      <c r="F1529" s="2005">
        <v>20515.259999999998</v>
      </c>
      <c r="G1529" s="2005">
        <v>23765.86</v>
      </c>
      <c r="H1529" s="2078" t="b">
        <f t="shared" si="47"/>
        <v>0</v>
      </c>
    </row>
    <row r="1530" spans="1:8">
      <c r="A1530" s="1993">
        <v>5328</v>
      </c>
      <c r="B1530" s="1994" t="s">
        <v>9987</v>
      </c>
      <c r="C1530" s="1993" t="s">
        <v>5592</v>
      </c>
      <c r="D1530" s="2002">
        <f t="shared" si="46"/>
        <v>4</v>
      </c>
      <c r="F1530" s="2002">
        <v>4</v>
      </c>
      <c r="G1530" s="2002">
        <v>4</v>
      </c>
      <c r="H1530" s="2078" t="b">
        <f t="shared" si="47"/>
        <v>1</v>
      </c>
    </row>
    <row r="1531" spans="1:8">
      <c r="A1531" s="2003">
        <v>38200</v>
      </c>
      <c r="B1531" s="2004" t="s">
        <v>9988</v>
      </c>
      <c r="C1531" s="2003" t="s">
        <v>5608</v>
      </c>
      <c r="D1531" s="2005">
        <f t="shared" si="46"/>
        <v>531.4</v>
      </c>
      <c r="F1531" s="2005">
        <v>531.4</v>
      </c>
      <c r="G1531" s="2005">
        <v>531.4</v>
      </c>
      <c r="H1531" s="2078" t="b">
        <f t="shared" si="47"/>
        <v>1</v>
      </c>
    </row>
    <row r="1532" spans="1:8">
      <c r="A1532" s="1993">
        <v>39269</v>
      </c>
      <c r="B1532" s="1994" t="s">
        <v>9989</v>
      </c>
      <c r="C1532" s="1993" t="s">
        <v>5595</v>
      </c>
      <c r="D1532" s="2002">
        <f t="shared" si="46"/>
        <v>0.76</v>
      </c>
      <c r="F1532" s="2002">
        <v>0.76</v>
      </c>
      <c r="G1532" s="2002">
        <v>0.76</v>
      </c>
      <c r="H1532" s="2078" t="b">
        <f t="shared" si="47"/>
        <v>1</v>
      </c>
    </row>
    <row r="1533" spans="1:8">
      <c r="A1533" s="2003">
        <v>11889</v>
      </c>
      <c r="B1533" s="2004" t="s">
        <v>9990</v>
      </c>
      <c r="C1533" s="2003" t="s">
        <v>5595</v>
      </c>
      <c r="D1533" s="2005">
        <f t="shared" si="46"/>
        <v>1.06</v>
      </c>
      <c r="F1533" s="2005">
        <v>1.06</v>
      </c>
      <c r="G1533" s="2005">
        <v>1.06</v>
      </c>
      <c r="H1533" s="2078" t="b">
        <f t="shared" si="47"/>
        <v>1</v>
      </c>
    </row>
    <row r="1534" spans="1:8">
      <c r="A1534" s="1993">
        <v>39270</v>
      </c>
      <c r="B1534" s="1994" t="s">
        <v>9991</v>
      </c>
      <c r="C1534" s="1993" t="s">
        <v>5595</v>
      </c>
      <c r="D1534" s="2002">
        <f t="shared" si="46"/>
        <v>1.27</v>
      </c>
      <c r="F1534" s="2002">
        <v>1.27</v>
      </c>
      <c r="G1534" s="2002">
        <v>1.27</v>
      </c>
      <c r="H1534" s="2078" t="b">
        <f t="shared" si="47"/>
        <v>1</v>
      </c>
    </row>
    <row r="1535" spans="1:8">
      <c r="A1535" s="2003">
        <v>11890</v>
      </c>
      <c r="B1535" s="2004" t="s">
        <v>9992</v>
      </c>
      <c r="C1535" s="2003" t="s">
        <v>5595</v>
      </c>
      <c r="D1535" s="2005">
        <f t="shared" si="46"/>
        <v>1.65</v>
      </c>
      <c r="F1535" s="2005">
        <v>1.65</v>
      </c>
      <c r="G1535" s="2005">
        <v>1.65</v>
      </c>
      <c r="H1535" s="2078" t="b">
        <f t="shared" si="47"/>
        <v>1</v>
      </c>
    </row>
    <row r="1536" spans="1:8">
      <c r="A1536" s="1993">
        <v>11891</v>
      </c>
      <c r="B1536" s="1994" t="s">
        <v>9993</v>
      </c>
      <c r="C1536" s="1993" t="s">
        <v>5595</v>
      </c>
      <c r="D1536" s="2002">
        <f t="shared" si="46"/>
        <v>2.72</v>
      </c>
      <c r="F1536" s="2002">
        <v>2.72</v>
      </c>
      <c r="G1536" s="2002">
        <v>2.72</v>
      </c>
      <c r="H1536" s="2078" t="b">
        <f t="shared" si="47"/>
        <v>1</v>
      </c>
    </row>
    <row r="1537" spans="1:8">
      <c r="A1537" s="2003">
        <v>11892</v>
      </c>
      <c r="B1537" s="2004" t="s">
        <v>9994</v>
      </c>
      <c r="C1537" s="2003" t="s">
        <v>5595</v>
      </c>
      <c r="D1537" s="2005">
        <f t="shared" si="46"/>
        <v>4.2</v>
      </c>
      <c r="F1537" s="2005">
        <v>4.2</v>
      </c>
      <c r="G1537" s="2005">
        <v>4.2</v>
      </c>
      <c r="H1537" s="2078" t="b">
        <f t="shared" si="47"/>
        <v>1</v>
      </c>
    </row>
    <row r="1538" spans="1:8">
      <c r="A1538" s="1993">
        <v>37601</v>
      </c>
      <c r="B1538" s="1994" t="s">
        <v>9995</v>
      </c>
      <c r="C1538" s="1993" t="s">
        <v>5595</v>
      </c>
      <c r="D1538" s="2002">
        <f t="shared" si="46"/>
        <v>3.55</v>
      </c>
      <c r="F1538" s="2002">
        <v>3.55</v>
      </c>
      <c r="G1538" s="2002">
        <v>3.55</v>
      </c>
      <c r="H1538" s="2078" t="b">
        <f t="shared" si="47"/>
        <v>1</v>
      </c>
    </row>
    <row r="1539" spans="1:8">
      <c r="A1539" s="2003">
        <v>1634</v>
      </c>
      <c r="B1539" s="2004" t="s">
        <v>9996</v>
      </c>
      <c r="C1539" s="2003" t="s">
        <v>5595</v>
      </c>
      <c r="D1539" s="2005">
        <f t="shared" ref="D1539:D1602" si="48">IF($J$2=$F$1,F1539,G1539)</f>
        <v>3.67</v>
      </c>
      <c r="F1539" s="2005">
        <v>3.67</v>
      </c>
      <c r="G1539" s="2005">
        <v>3.67</v>
      </c>
      <c r="H1539" s="2078" t="b">
        <f t="shared" ref="H1539:H1602" si="49">F1539=G1539</f>
        <v>1</v>
      </c>
    </row>
    <row r="1540" spans="1:8">
      <c r="A1540" s="1993">
        <v>5086</v>
      </c>
      <c r="B1540" s="1994" t="s">
        <v>9997</v>
      </c>
      <c r="C1540" s="1993" t="s">
        <v>5596</v>
      </c>
      <c r="D1540" s="2002">
        <f t="shared" si="48"/>
        <v>26.18</v>
      </c>
      <c r="F1540" s="2002">
        <v>26.18</v>
      </c>
      <c r="G1540" s="2002">
        <v>26.18</v>
      </c>
      <c r="H1540" s="2078" t="b">
        <f t="shared" si="49"/>
        <v>1</v>
      </c>
    </row>
    <row r="1541" spans="1:8" ht="30">
      <c r="A1541" s="2003">
        <v>11280</v>
      </c>
      <c r="B1541" s="2004" t="s">
        <v>9998</v>
      </c>
      <c r="C1541" s="2003" t="s">
        <v>5592</v>
      </c>
      <c r="D1541" s="2005">
        <f t="shared" si="48"/>
        <v>13385.76</v>
      </c>
      <c r="F1541" s="2005">
        <v>13385.76</v>
      </c>
      <c r="G1541" s="2005">
        <v>13385.76</v>
      </c>
      <c r="H1541" s="2078" t="b">
        <f t="shared" si="49"/>
        <v>1</v>
      </c>
    </row>
    <row r="1542" spans="1:8" ht="30">
      <c r="A1542" s="1993">
        <v>40519</v>
      </c>
      <c r="B1542" s="1994" t="s">
        <v>9999</v>
      </c>
      <c r="C1542" s="1993" t="s">
        <v>5592</v>
      </c>
      <c r="D1542" s="2002">
        <f t="shared" si="48"/>
        <v>110347.61</v>
      </c>
      <c r="F1542" s="2002">
        <v>110347.61</v>
      </c>
      <c r="G1542" s="2002">
        <v>110347.61</v>
      </c>
      <c r="H1542" s="2078" t="b">
        <f t="shared" si="49"/>
        <v>1</v>
      </c>
    </row>
    <row r="1543" spans="1:8">
      <c r="A1543" s="2003">
        <v>39869</v>
      </c>
      <c r="B1543" s="2004" t="s">
        <v>10000</v>
      </c>
      <c r="C1543" s="2003" t="s">
        <v>5592</v>
      </c>
      <c r="D1543" s="2005">
        <f t="shared" si="48"/>
        <v>6.65</v>
      </c>
      <c r="F1543" s="2005">
        <v>6.65</v>
      </c>
      <c r="G1543" s="2005">
        <v>6.65</v>
      </c>
      <c r="H1543" s="2078" t="b">
        <f t="shared" si="49"/>
        <v>1</v>
      </c>
    </row>
    <row r="1544" spans="1:8">
      <c r="A1544" s="1993">
        <v>39870</v>
      </c>
      <c r="B1544" s="1994" t="s">
        <v>10001</v>
      </c>
      <c r="C1544" s="1993" t="s">
        <v>5592</v>
      </c>
      <c r="D1544" s="2002">
        <f t="shared" si="48"/>
        <v>10.17</v>
      </c>
      <c r="F1544" s="2002">
        <v>10.17</v>
      </c>
      <c r="G1544" s="2002">
        <v>10.17</v>
      </c>
      <c r="H1544" s="2078" t="b">
        <f t="shared" si="49"/>
        <v>1</v>
      </c>
    </row>
    <row r="1545" spans="1:8">
      <c r="A1545" s="2003">
        <v>39871</v>
      </c>
      <c r="B1545" s="2004" t="s">
        <v>10002</v>
      </c>
      <c r="C1545" s="2003" t="s">
        <v>5592</v>
      </c>
      <c r="D1545" s="2005">
        <f t="shared" si="48"/>
        <v>11.4</v>
      </c>
      <c r="F1545" s="2005">
        <v>11.4</v>
      </c>
      <c r="G1545" s="2005">
        <v>11.4</v>
      </c>
      <c r="H1545" s="2078" t="b">
        <f t="shared" si="49"/>
        <v>1</v>
      </c>
    </row>
    <row r="1546" spans="1:8">
      <c r="A1546" s="1993">
        <v>12722</v>
      </c>
      <c r="B1546" s="1994" t="s">
        <v>10003</v>
      </c>
      <c r="C1546" s="1993" t="s">
        <v>5592</v>
      </c>
      <c r="D1546" s="2002">
        <f t="shared" si="48"/>
        <v>381.55</v>
      </c>
      <c r="F1546" s="2002">
        <v>381.55</v>
      </c>
      <c r="G1546" s="2002">
        <v>381.55</v>
      </c>
      <c r="H1546" s="2078" t="b">
        <f t="shared" si="49"/>
        <v>1</v>
      </c>
    </row>
    <row r="1547" spans="1:8">
      <c r="A1547" s="2003">
        <v>12714</v>
      </c>
      <c r="B1547" s="2004" t="s">
        <v>10004</v>
      </c>
      <c r="C1547" s="2003" t="s">
        <v>5592</v>
      </c>
      <c r="D1547" s="2005">
        <f t="shared" si="48"/>
        <v>2.4900000000000002</v>
      </c>
      <c r="F1547" s="2005">
        <v>2.4900000000000002</v>
      </c>
      <c r="G1547" s="2005">
        <v>2.4900000000000002</v>
      </c>
      <c r="H1547" s="2078" t="b">
        <f t="shared" si="49"/>
        <v>1</v>
      </c>
    </row>
    <row r="1548" spans="1:8">
      <c r="A1548" s="1993">
        <v>12715</v>
      </c>
      <c r="B1548" s="1994" t="s">
        <v>10005</v>
      </c>
      <c r="C1548" s="1993" t="s">
        <v>5592</v>
      </c>
      <c r="D1548" s="2002">
        <f t="shared" si="48"/>
        <v>5.62</v>
      </c>
      <c r="F1548" s="2002">
        <v>5.62</v>
      </c>
      <c r="G1548" s="2002">
        <v>5.62</v>
      </c>
      <c r="H1548" s="2078" t="b">
        <f t="shared" si="49"/>
        <v>1</v>
      </c>
    </row>
    <row r="1549" spans="1:8">
      <c r="A1549" s="2003">
        <v>12716</v>
      </c>
      <c r="B1549" s="2004" t="s">
        <v>10006</v>
      </c>
      <c r="C1549" s="2003" t="s">
        <v>5592</v>
      </c>
      <c r="D1549" s="2005">
        <f t="shared" si="48"/>
        <v>9.65</v>
      </c>
      <c r="F1549" s="2005">
        <v>9.65</v>
      </c>
      <c r="G1549" s="2005">
        <v>9.65</v>
      </c>
      <c r="H1549" s="2078" t="b">
        <f t="shared" si="49"/>
        <v>1</v>
      </c>
    </row>
    <row r="1550" spans="1:8">
      <c r="A1550" s="1993">
        <v>12717</v>
      </c>
      <c r="B1550" s="1994" t="s">
        <v>10007</v>
      </c>
      <c r="C1550" s="1993" t="s">
        <v>5592</v>
      </c>
      <c r="D1550" s="2002">
        <f t="shared" si="48"/>
        <v>18.98</v>
      </c>
      <c r="F1550" s="2002">
        <v>18.98</v>
      </c>
      <c r="G1550" s="2002">
        <v>18.98</v>
      </c>
      <c r="H1550" s="2078" t="b">
        <f t="shared" si="49"/>
        <v>1</v>
      </c>
    </row>
    <row r="1551" spans="1:8">
      <c r="A1551" s="2003">
        <v>12718</v>
      </c>
      <c r="B1551" s="2004" t="s">
        <v>10008</v>
      </c>
      <c r="C1551" s="2003" t="s">
        <v>5592</v>
      </c>
      <c r="D1551" s="2005">
        <f t="shared" si="48"/>
        <v>29.13</v>
      </c>
      <c r="F1551" s="2005">
        <v>29.13</v>
      </c>
      <c r="G1551" s="2005">
        <v>29.13</v>
      </c>
      <c r="H1551" s="2078" t="b">
        <f t="shared" si="49"/>
        <v>1</v>
      </c>
    </row>
    <row r="1552" spans="1:8">
      <c r="A1552" s="1993">
        <v>12719</v>
      </c>
      <c r="B1552" s="1994" t="s">
        <v>10009</v>
      </c>
      <c r="C1552" s="1993" t="s">
        <v>5592</v>
      </c>
      <c r="D1552" s="2002">
        <f t="shared" si="48"/>
        <v>46.24</v>
      </c>
      <c r="F1552" s="2002">
        <v>46.24</v>
      </c>
      <c r="G1552" s="2002">
        <v>46.24</v>
      </c>
      <c r="H1552" s="2078" t="b">
        <f t="shared" si="49"/>
        <v>1</v>
      </c>
    </row>
    <row r="1553" spans="1:8">
      <c r="A1553" s="2003">
        <v>12720</v>
      </c>
      <c r="B1553" s="2004" t="s">
        <v>10010</v>
      </c>
      <c r="C1553" s="2003" t="s">
        <v>5592</v>
      </c>
      <c r="D1553" s="2005">
        <f t="shared" si="48"/>
        <v>161.02000000000001</v>
      </c>
      <c r="F1553" s="2005">
        <v>161.02000000000001</v>
      </c>
      <c r="G1553" s="2005">
        <v>161.02000000000001</v>
      </c>
      <c r="H1553" s="2078" t="b">
        <f t="shared" si="49"/>
        <v>1</v>
      </c>
    </row>
    <row r="1554" spans="1:8">
      <c r="A1554" s="1993">
        <v>12721</v>
      </c>
      <c r="B1554" s="1994" t="s">
        <v>10011</v>
      </c>
      <c r="C1554" s="1993" t="s">
        <v>5592</v>
      </c>
      <c r="D1554" s="2002">
        <f t="shared" si="48"/>
        <v>154.41</v>
      </c>
      <c r="F1554" s="2002">
        <v>154.41</v>
      </c>
      <c r="G1554" s="2002">
        <v>154.41</v>
      </c>
      <c r="H1554" s="2078" t="b">
        <f t="shared" si="49"/>
        <v>1</v>
      </c>
    </row>
    <row r="1555" spans="1:8">
      <c r="A1555" s="2003">
        <v>3468</v>
      </c>
      <c r="B1555" s="2004" t="s">
        <v>10012</v>
      </c>
      <c r="C1555" s="2003" t="s">
        <v>5592</v>
      </c>
      <c r="D1555" s="2005">
        <f t="shared" si="48"/>
        <v>21.46</v>
      </c>
      <c r="F1555" s="2005">
        <v>21.46</v>
      </c>
      <c r="G1555" s="2005">
        <v>21.46</v>
      </c>
      <c r="H1555" s="2078" t="b">
        <f t="shared" si="49"/>
        <v>1</v>
      </c>
    </row>
    <row r="1556" spans="1:8">
      <c r="A1556" s="1993">
        <v>3465</v>
      </c>
      <c r="B1556" s="1994" t="s">
        <v>10013</v>
      </c>
      <c r="C1556" s="1993" t="s">
        <v>5592</v>
      </c>
      <c r="D1556" s="2002">
        <f t="shared" si="48"/>
        <v>21.46</v>
      </c>
      <c r="F1556" s="2002">
        <v>21.46</v>
      </c>
      <c r="G1556" s="2002">
        <v>21.46</v>
      </c>
      <c r="H1556" s="2078" t="b">
        <f t="shared" si="49"/>
        <v>1</v>
      </c>
    </row>
    <row r="1557" spans="1:8">
      <c r="A1557" s="2003">
        <v>12403</v>
      </c>
      <c r="B1557" s="2004" t="s">
        <v>10014</v>
      </c>
      <c r="C1557" s="2003" t="s">
        <v>5592</v>
      </c>
      <c r="D1557" s="2005">
        <f t="shared" si="48"/>
        <v>15.29</v>
      </c>
      <c r="F1557" s="2005">
        <v>15.29</v>
      </c>
      <c r="G1557" s="2005">
        <v>15.29</v>
      </c>
      <c r="H1557" s="2078" t="b">
        <f t="shared" si="49"/>
        <v>1</v>
      </c>
    </row>
    <row r="1558" spans="1:8">
      <c r="A1558" s="1993">
        <v>3463</v>
      </c>
      <c r="B1558" s="1994" t="s">
        <v>10015</v>
      </c>
      <c r="C1558" s="1993" t="s">
        <v>5592</v>
      </c>
      <c r="D1558" s="2002">
        <f t="shared" si="48"/>
        <v>8.93</v>
      </c>
      <c r="F1558" s="2002">
        <v>8.93</v>
      </c>
      <c r="G1558" s="2002">
        <v>8.93</v>
      </c>
      <c r="H1558" s="2078" t="b">
        <f t="shared" si="49"/>
        <v>1</v>
      </c>
    </row>
    <row r="1559" spans="1:8">
      <c r="A1559" s="2003">
        <v>3464</v>
      </c>
      <c r="B1559" s="2004" t="s">
        <v>10016</v>
      </c>
      <c r="C1559" s="2003" t="s">
        <v>5592</v>
      </c>
      <c r="D1559" s="2005">
        <f t="shared" si="48"/>
        <v>8.93</v>
      </c>
      <c r="F1559" s="2005">
        <v>8.93</v>
      </c>
      <c r="G1559" s="2005">
        <v>8.93</v>
      </c>
      <c r="H1559" s="2078" t="b">
        <f t="shared" si="49"/>
        <v>1</v>
      </c>
    </row>
    <row r="1560" spans="1:8">
      <c r="A1560" s="1993">
        <v>3466</v>
      </c>
      <c r="B1560" s="1994" t="s">
        <v>10017</v>
      </c>
      <c r="C1560" s="1993" t="s">
        <v>5592</v>
      </c>
      <c r="D1560" s="2002">
        <f t="shared" si="48"/>
        <v>54.5</v>
      </c>
      <c r="F1560" s="2002">
        <v>54.5</v>
      </c>
      <c r="G1560" s="2002">
        <v>54.5</v>
      </c>
      <c r="H1560" s="2078" t="b">
        <f t="shared" si="49"/>
        <v>1</v>
      </c>
    </row>
    <row r="1561" spans="1:8">
      <c r="A1561" s="2003">
        <v>3467</v>
      </c>
      <c r="B1561" s="2004" t="s">
        <v>10018</v>
      </c>
      <c r="C1561" s="2003" t="s">
        <v>5592</v>
      </c>
      <c r="D1561" s="2005">
        <f t="shared" si="48"/>
        <v>30.78</v>
      </c>
      <c r="F1561" s="2005">
        <v>30.78</v>
      </c>
      <c r="G1561" s="2005">
        <v>30.78</v>
      </c>
      <c r="H1561" s="2078" t="b">
        <f t="shared" si="49"/>
        <v>1</v>
      </c>
    </row>
    <row r="1562" spans="1:8">
      <c r="A1562" s="1993">
        <v>3462</v>
      </c>
      <c r="B1562" s="1994" t="s">
        <v>10019</v>
      </c>
      <c r="C1562" s="1993" t="s">
        <v>5592</v>
      </c>
      <c r="D1562" s="2002">
        <f t="shared" si="48"/>
        <v>5.89</v>
      </c>
      <c r="F1562" s="2002">
        <v>5.89</v>
      </c>
      <c r="G1562" s="2002">
        <v>5.89</v>
      </c>
      <c r="H1562" s="2078" t="b">
        <f t="shared" si="49"/>
        <v>1</v>
      </c>
    </row>
    <row r="1563" spans="1:8">
      <c r="A1563" s="2003">
        <v>3446</v>
      </c>
      <c r="B1563" s="2004" t="s">
        <v>10020</v>
      </c>
      <c r="C1563" s="2003" t="s">
        <v>5592</v>
      </c>
      <c r="D1563" s="2005">
        <f t="shared" si="48"/>
        <v>18.14</v>
      </c>
      <c r="F1563" s="2005">
        <v>18.14</v>
      </c>
      <c r="G1563" s="2005">
        <v>18.14</v>
      </c>
      <c r="H1563" s="2078" t="b">
        <f t="shared" si="49"/>
        <v>1</v>
      </c>
    </row>
    <row r="1564" spans="1:8">
      <c r="A1564" s="1993">
        <v>3445</v>
      </c>
      <c r="B1564" s="1994" t="s">
        <v>10021</v>
      </c>
      <c r="C1564" s="1993" t="s">
        <v>5592</v>
      </c>
      <c r="D1564" s="2002">
        <f t="shared" si="48"/>
        <v>14.81</v>
      </c>
      <c r="F1564" s="2002">
        <v>14.81</v>
      </c>
      <c r="G1564" s="2002">
        <v>14.81</v>
      </c>
      <c r="H1564" s="2078" t="b">
        <f t="shared" si="49"/>
        <v>1</v>
      </c>
    </row>
    <row r="1565" spans="1:8">
      <c r="A1565" s="2003">
        <v>3441</v>
      </c>
      <c r="B1565" s="2004" t="s">
        <v>10022</v>
      </c>
      <c r="C1565" s="2003" t="s">
        <v>5592</v>
      </c>
      <c r="D1565" s="2005">
        <f t="shared" si="48"/>
        <v>4.18</v>
      </c>
      <c r="F1565" s="2005">
        <v>4.18</v>
      </c>
      <c r="G1565" s="2005">
        <v>4.18</v>
      </c>
      <c r="H1565" s="2078" t="b">
        <f t="shared" si="49"/>
        <v>1</v>
      </c>
    </row>
    <row r="1566" spans="1:8">
      <c r="A1566" s="1993">
        <v>3444</v>
      </c>
      <c r="B1566" s="1994" t="s">
        <v>10023</v>
      </c>
      <c r="C1566" s="1993" t="s">
        <v>5592</v>
      </c>
      <c r="D1566" s="2002">
        <f t="shared" si="48"/>
        <v>9.11</v>
      </c>
      <c r="F1566" s="2002">
        <v>9.11</v>
      </c>
      <c r="G1566" s="2002">
        <v>9.11</v>
      </c>
      <c r="H1566" s="2078" t="b">
        <f t="shared" si="49"/>
        <v>1</v>
      </c>
    </row>
    <row r="1567" spans="1:8">
      <c r="A1567" s="2003">
        <v>12402</v>
      </c>
      <c r="B1567" s="2004" t="s">
        <v>10024</v>
      </c>
      <c r="C1567" s="2003" t="s">
        <v>5592</v>
      </c>
      <c r="D1567" s="2005">
        <f t="shared" si="48"/>
        <v>51</v>
      </c>
      <c r="F1567" s="2005">
        <v>51</v>
      </c>
      <c r="G1567" s="2005">
        <v>51</v>
      </c>
      <c r="H1567" s="2078" t="b">
        <f t="shared" si="49"/>
        <v>1</v>
      </c>
    </row>
    <row r="1568" spans="1:8">
      <c r="A1568" s="1993">
        <v>3447</v>
      </c>
      <c r="B1568" s="1994" t="s">
        <v>10025</v>
      </c>
      <c r="C1568" s="1993" t="s">
        <v>5592</v>
      </c>
      <c r="D1568" s="2002">
        <f t="shared" si="48"/>
        <v>26.39</v>
      </c>
      <c r="F1568" s="2002">
        <v>26.39</v>
      </c>
      <c r="G1568" s="2002">
        <v>26.39</v>
      </c>
      <c r="H1568" s="2078" t="b">
        <f t="shared" si="49"/>
        <v>1</v>
      </c>
    </row>
    <row r="1569" spans="1:8">
      <c r="A1569" s="2003">
        <v>3442</v>
      </c>
      <c r="B1569" s="2004" t="s">
        <v>10026</v>
      </c>
      <c r="C1569" s="2003" t="s">
        <v>5592</v>
      </c>
      <c r="D1569" s="2005">
        <f t="shared" si="48"/>
        <v>6.25</v>
      </c>
      <c r="F1569" s="2005">
        <v>6.25</v>
      </c>
      <c r="G1569" s="2005">
        <v>6.25</v>
      </c>
      <c r="H1569" s="2078" t="b">
        <f t="shared" si="49"/>
        <v>1</v>
      </c>
    </row>
    <row r="1570" spans="1:8">
      <c r="A1570" s="1993">
        <v>3448</v>
      </c>
      <c r="B1570" s="1994" t="s">
        <v>10027</v>
      </c>
      <c r="C1570" s="1993" t="s">
        <v>5592</v>
      </c>
      <c r="D1570" s="2002">
        <f t="shared" si="48"/>
        <v>74.569999999999993</v>
      </c>
      <c r="F1570" s="2002">
        <v>74.569999999999993</v>
      </c>
      <c r="G1570" s="2002">
        <v>74.569999999999993</v>
      </c>
      <c r="H1570" s="2078" t="b">
        <f t="shared" si="49"/>
        <v>1</v>
      </c>
    </row>
    <row r="1571" spans="1:8">
      <c r="A1571" s="2003">
        <v>3449</v>
      </c>
      <c r="B1571" s="2004" t="s">
        <v>10028</v>
      </c>
      <c r="C1571" s="2003" t="s">
        <v>5592</v>
      </c>
      <c r="D1571" s="2005">
        <f t="shared" si="48"/>
        <v>130.66999999999999</v>
      </c>
      <c r="F1571" s="2005">
        <v>130.66999999999999</v>
      </c>
      <c r="G1571" s="2005">
        <v>130.66999999999999</v>
      </c>
      <c r="H1571" s="2078" t="b">
        <f t="shared" si="49"/>
        <v>1</v>
      </c>
    </row>
    <row r="1572" spans="1:8">
      <c r="A1572" s="1993">
        <v>37438</v>
      </c>
      <c r="B1572" s="1994" t="s">
        <v>10029</v>
      </c>
      <c r="C1572" s="1993" t="s">
        <v>5592</v>
      </c>
      <c r="D1572" s="2002">
        <f t="shared" si="48"/>
        <v>160.77000000000001</v>
      </c>
      <c r="F1572" s="2002">
        <v>160.77000000000001</v>
      </c>
      <c r="G1572" s="2002">
        <v>160.77000000000001</v>
      </c>
      <c r="H1572" s="2078" t="b">
        <f t="shared" si="49"/>
        <v>1</v>
      </c>
    </row>
    <row r="1573" spans="1:8">
      <c r="A1573" s="2003">
        <v>37439</v>
      </c>
      <c r="B1573" s="2004" t="s">
        <v>10030</v>
      </c>
      <c r="C1573" s="2003" t="s">
        <v>5592</v>
      </c>
      <c r="D1573" s="2005">
        <f t="shared" si="48"/>
        <v>1051.1500000000001</v>
      </c>
      <c r="F1573" s="2005">
        <v>1051.1500000000001</v>
      </c>
      <c r="G1573" s="2005">
        <v>1051.1500000000001</v>
      </c>
      <c r="H1573" s="2078" t="b">
        <f t="shared" si="49"/>
        <v>1</v>
      </c>
    </row>
    <row r="1574" spans="1:8">
      <c r="A1574" s="1993">
        <v>37435</v>
      </c>
      <c r="B1574" s="1994" t="s">
        <v>10031</v>
      </c>
      <c r="C1574" s="1993" t="s">
        <v>5592</v>
      </c>
      <c r="D1574" s="2002">
        <f t="shared" si="48"/>
        <v>18.89</v>
      </c>
      <c r="F1574" s="2002">
        <v>18.89</v>
      </c>
      <c r="G1574" s="2002">
        <v>18.89</v>
      </c>
      <c r="H1574" s="2078" t="b">
        <f t="shared" si="49"/>
        <v>1</v>
      </c>
    </row>
    <row r="1575" spans="1:8">
      <c r="A1575" s="2003">
        <v>37436</v>
      </c>
      <c r="B1575" s="2004" t="s">
        <v>10032</v>
      </c>
      <c r="C1575" s="2003" t="s">
        <v>5592</v>
      </c>
      <c r="D1575" s="2005">
        <f t="shared" si="48"/>
        <v>22.3</v>
      </c>
      <c r="F1575" s="2005">
        <v>22.3</v>
      </c>
      <c r="G1575" s="2005">
        <v>22.3</v>
      </c>
      <c r="H1575" s="2078" t="b">
        <f t="shared" si="49"/>
        <v>1</v>
      </c>
    </row>
    <row r="1576" spans="1:8">
      <c r="A1576" s="1993">
        <v>37437</v>
      </c>
      <c r="B1576" s="1994" t="s">
        <v>10033</v>
      </c>
      <c r="C1576" s="1993" t="s">
        <v>5592</v>
      </c>
      <c r="D1576" s="2002">
        <f t="shared" si="48"/>
        <v>32.25</v>
      </c>
      <c r="F1576" s="2002">
        <v>32.25</v>
      </c>
      <c r="G1576" s="2002">
        <v>32.25</v>
      </c>
      <c r="H1576" s="2078" t="b">
        <f t="shared" si="49"/>
        <v>1</v>
      </c>
    </row>
    <row r="1577" spans="1:8">
      <c r="A1577" s="2003">
        <v>3473</v>
      </c>
      <c r="B1577" s="2004" t="s">
        <v>10034</v>
      </c>
      <c r="C1577" s="2003" t="s">
        <v>5592</v>
      </c>
      <c r="D1577" s="2005">
        <f t="shared" si="48"/>
        <v>20.51</v>
      </c>
      <c r="F1577" s="2005">
        <v>20.51</v>
      </c>
      <c r="G1577" s="2005">
        <v>20.51</v>
      </c>
      <c r="H1577" s="2078" t="b">
        <f t="shared" si="49"/>
        <v>1</v>
      </c>
    </row>
    <row r="1578" spans="1:8">
      <c r="A1578" s="1993">
        <v>3474</v>
      </c>
      <c r="B1578" s="1994" t="s">
        <v>10035</v>
      </c>
      <c r="C1578" s="1993" t="s">
        <v>5592</v>
      </c>
      <c r="D1578" s="2002">
        <f t="shared" si="48"/>
        <v>16.91</v>
      </c>
      <c r="F1578" s="2002">
        <v>16.91</v>
      </c>
      <c r="G1578" s="2002">
        <v>16.91</v>
      </c>
      <c r="H1578" s="2078" t="b">
        <f t="shared" si="49"/>
        <v>1</v>
      </c>
    </row>
    <row r="1579" spans="1:8">
      <c r="A1579" s="2003">
        <v>3450</v>
      </c>
      <c r="B1579" s="2004" t="s">
        <v>10036</v>
      </c>
      <c r="C1579" s="2003" t="s">
        <v>5592</v>
      </c>
      <c r="D1579" s="2005">
        <f t="shared" si="48"/>
        <v>4.9000000000000004</v>
      </c>
      <c r="F1579" s="2005">
        <v>4.9000000000000004</v>
      </c>
      <c r="G1579" s="2005">
        <v>4.9000000000000004</v>
      </c>
      <c r="H1579" s="2078" t="b">
        <f t="shared" si="49"/>
        <v>1</v>
      </c>
    </row>
    <row r="1580" spans="1:8">
      <c r="A1580" s="1993">
        <v>3443</v>
      </c>
      <c r="B1580" s="1994" t="s">
        <v>10037</v>
      </c>
      <c r="C1580" s="1993" t="s">
        <v>5592</v>
      </c>
      <c r="D1580" s="2002">
        <f t="shared" si="48"/>
        <v>10.52</v>
      </c>
      <c r="F1580" s="2002">
        <v>10.52</v>
      </c>
      <c r="G1580" s="2002">
        <v>10.52</v>
      </c>
      <c r="H1580" s="2078" t="b">
        <f t="shared" si="49"/>
        <v>1</v>
      </c>
    </row>
    <row r="1581" spans="1:8">
      <c r="A1581" s="2003">
        <v>3453</v>
      </c>
      <c r="B1581" s="2004" t="s">
        <v>10038</v>
      </c>
      <c r="C1581" s="2003" t="s">
        <v>5592</v>
      </c>
      <c r="D1581" s="2005">
        <f t="shared" si="48"/>
        <v>59.88</v>
      </c>
      <c r="F1581" s="2005">
        <v>59.88</v>
      </c>
      <c r="G1581" s="2005">
        <v>59.88</v>
      </c>
      <c r="H1581" s="2078" t="b">
        <f t="shared" si="49"/>
        <v>1</v>
      </c>
    </row>
    <row r="1582" spans="1:8">
      <c r="A1582" s="1993">
        <v>3452</v>
      </c>
      <c r="B1582" s="1994" t="s">
        <v>10039</v>
      </c>
      <c r="C1582" s="1993" t="s">
        <v>5592</v>
      </c>
      <c r="D1582" s="2002">
        <f t="shared" si="48"/>
        <v>29.56</v>
      </c>
      <c r="F1582" s="2002">
        <v>29.56</v>
      </c>
      <c r="G1582" s="2002">
        <v>29.56</v>
      </c>
      <c r="H1582" s="2078" t="b">
        <f t="shared" si="49"/>
        <v>1</v>
      </c>
    </row>
    <row r="1583" spans="1:8">
      <c r="A1583" s="2003">
        <v>3451</v>
      </c>
      <c r="B1583" s="2004" t="s">
        <v>10040</v>
      </c>
      <c r="C1583" s="2003" t="s">
        <v>5592</v>
      </c>
      <c r="D1583" s="2005">
        <f t="shared" si="48"/>
        <v>5.86</v>
      </c>
      <c r="F1583" s="2005">
        <v>5.86</v>
      </c>
      <c r="G1583" s="2005">
        <v>5.86</v>
      </c>
      <c r="H1583" s="2078" t="b">
        <f t="shared" si="49"/>
        <v>1</v>
      </c>
    </row>
    <row r="1584" spans="1:8">
      <c r="A1584" s="1993">
        <v>3454</v>
      </c>
      <c r="B1584" s="1994" t="s">
        <v>10041</v>
      </c>
      <c r="C1584" s="1993" t="s">
        <v>5592</v>
      </c>
      <c r="D1584" s="2002">
        <f t="shared" si="48"/>
        <v>91.08</v>
      </c>
      <c r="F1584" s="2002">
        <v>91.08</v>
      </c>
      <c r="G1584" s="2002">
        <v>91.08</v>
      </c>
      <c r="H1584" s="2078" t="b">
        <f t="shared" si="49"/>
        <v>1</v>
      </c>
    </row>
    <row r="1585" spans="1:8">
      <c r="A1585" s="2003">
        <v>3458</v>
      </c>
      <c r="B1585" s="2004" t="s">
        <v>10042</v>
      </c>
      <c r="C1585" s="2003" t="s">
        <v>5592</v>
      </c>
      <c r="D1585" s="2005">
        <f t="shared" si="48"/>
        <v>16.440000000000001</v>
      </c>
      <c r="F1585" s="2005">
        <v>16.440000000000001</v>
      </c>
      <c r="G1585" s="2005">
        <v>16.440000000000001</v>
      </c>
      <c r="H1585" s="2078" t="b">
        <f t="shared" si="49"/>
        <v>1</v>
      </c>
    </row>
    <row r="1586" spans="1:8">
      <c r="A1586" s="1993">
        <v>3457</v>
      </c>
      <c r="B1586" s="1994" t="s">
        <v>10043</v>
      </c>
      <c r="C1586" s="1993" t="s">
        <v>5592</v>
      </c>
      <c r="D1586" s="2002">
        <f t="shared" si="48"/>
        <v>12.34</v>
      </c>
      <c r="F1586" s="2002">
        <v>12.34</v>
      </c>
      <c r="G1586" s="2002">
        <v>12.34</v>
      </c>
      <c r="H1586" s="2078" t="b">
        <f t="shared" si="49"/>
        <v>1</v>
      </c>
    </row>
    <row r="1587" spans="1:8">
      <c r="A1587" s="2003">
        <v>3455</v>
      </c>
      <c r="B1587" s="2004" t="s">
        <v>10044</v>
      </c>
      <c r="C1587" s="2003" t="s">
        <v>5592</v>
      </c>
      <c r="D1587" s="2005">
        <f t="shared" si="48"/>
        <v>3.5</v>
      </c>
      <c r="F1587" s="2005">
        <v>3.5</v>
      </c>
      <c r="G1587" s="2005">
        <v>3.5</v>
      </c>
      <c r="H1587" s="2078" t="b">
        <f t="shared" si="49"/>
        <v>1</v>
      </c>
    </row>
    <row r="1588" spans="1:8">
      <c r="A1588" s="1993">
        <v>3472</v>
      </c>
      <c r="B1588" s="1994" t="s">
        <v>10045</v>
      </c>
      <c r="C1588" s="1993" t="s">
        <v>5592</v>
      </c>
      <c r="D1588" s="2002">
        <f t="shared" si="48"/>
        <v>7.87</v>
      </c>
      <c r="F1588" s="2002">
        <v>7.87</v>
      </c>
      <c r="G1588" s="2002">
        <v>7.87</v>
      </c>
      <c r="H1588" s="2078" t="b">
        <f t="shared" si="49"/>
        <v>1</v>
      </c>
    </row>
    <row r="1589" spans="1:8">
      <c r="A1589" s="2003">
        <v>3470</v>
      </c>
      <c r="B1589" s="2004" t="s">
        <v>10046</v>
      </c>
      <c r="C1589" s="2003" t="s">
        <v>5592</v>
      </c>
      <c r="D1589" s="2005">
        <f t="shared" si="48"/>
        <v>45.92</v>
      </c>
      <c r="F1589" s="2005">
        <v>45.92</v>
      </c>
      <c r="G1589" s="2005">
        <v>45.92</v>
      </c>
      <c r="H1589" s="2078" t="b">
        <f t="shared" si="49"/>
        <v>1</v>
      </c>
    </row>
    <row r="1590" spans="1:8">
      <c r="A1590" s="1993">
        <v>3471</v>
      </c>
      <c r="B1590" s="1994" t="s">
        <v>10047</v>
      </c>
      <c r="C1590" s="1993" t="s">
        <v>5592</v>
      </c>
      <c r="D1590" s="2002">
        <f t="shared" si="48"/>
        <v>25.23</v>
      </c>
      <c r="F1590" s="2002">
        <v>25.23</v>
      </c>
      <c r="G1590" s="2002">
        <v>25.23</v>
      </c>
      <c r="H1590" s="2078" t="b">
        <f t="shared" si="49"/>
        <v>1</v>
      </c>
    </row>
    <row r="1591" spans="1:8">
      <c r="A1591" s="2003">
        <v>3456</v>
      </c>
      <c r="B1591" s="2004" t="s">
        <v>10048</v>
      </c>
      <c r="C1591" s="2003" t="s">
        <v>5592</v>
      </c>
      <c r="D1591" s="2005">
        <f t="shared" si="48"/>
        <v>5.24</v>
      </c>
      <c r="F1591" s="2005">
        <v>5.24</v>
      </c>
      <c r="G1591" s="2005">
        <v>5.24</v>
      </c>
      <c r="H1591" s="2078" t="b">
        <f t="shared" si="49"/>
        <v>1</v>
      </c>
    </row>
    <row r="1592" spans="1:8">
      <c r="A1592" s="1993">
        <v>3459</v>
      </c>
      <c r="B1592" s="1994" t="s">
        <v>10049</v>
      </c>
      <c r="C1592" s="1993" t="s">
        <v>5592</v>
      </c>
      <c r="D1592" s="2002">
        <f t="shared" si="48"/>
        <v>64.77</v>
      </c>
      <c r="F1592" s="2002">
        <v>64.77</v>
      </c>
      <c r="G1592" s="2002">
        <v>64.77</v>
      </c>
      <c r="H1592" s="2078" t="b">
        <f t="shared" si="49"/>
        <v>1</v>
      </c>
    </row>
    <row r="1593" spans="1:8">
      <c r="A1593" s="2003">
        <v>3469</v>
      </c>
      <c r="B1593" s="2004" t="s">
        <v>10050</v>
      </c>
      <c r="C1593" s="2003" t="s">
        <v>5592</v>
      </c>
      <c r="D1593" s="2005">
        <f t="shared" si="48"/>
        <v>123.18</v>
      </c>
      <c r="F1593" s="2005">
        <v>123.18</v>
      </c>
      <c r="G1593" s="2005">
        <v>123.18</v>
      </c>
      <c r="H1593" s="2078" t="b">
        <f t="shared" si="49"/>
        <v>1</v>
      </c>
    </row>
    <row r="1594" spans="1:8">
      <c r="A1594" s="1993">
        <v>3460</v>
      </c>
      <c r="B1594" s="1994" t="s">
        <v>10051</v>
      </c>
      <c r="C1594" s="1993" t="s">
        <v>5592</v>
      </c>
      <c r="D1594" s="2002">
        <f t="shared" si="48"/>
        <v>179.73</v>
      </c>
      <c r="F1594" s="2002">
        <v>179.73</v>
      </c>
      <c r="G1594" s="2002">
        <v>179.73</v>
      </c>
      <c r="H1594" s="2078" t="b">
        <f t="shared" si="49"/>
        <v>1</v>
      </c>
    </row>
    <row r="1595" spans="1:8">
      <c r="A1595" s="2003">
        <v>3461</v>
      </c>
      <c r="B1595" s="2004" t="s">
        <v>10052</v>
      </c>
      <c r="C1595" s="2003" t="s">
        <v>5592</v>
      </c>
      <c r="D1595" s="2005">
        <f t="shared" si="48"/>
        <v>459.39</v>
      </c>
      <c r="F1595" s="2005">
        <v>459.39</v>
      </c>
      <c r="G1595" s="2005">
        <v>459.39</v>
      </c>
      <c r="H1595" s="2078" t="b">
        <f t="shared" si="49"/>
        <v>1</v>
      </c>
    </row>
    <row r="1596" spans="1:8">
      <c r="A1596" s="1993">
        <v>37433</v>
      </c>
      <c r="B1596" s="1994" t="s">
        <v>10053</v>
      </c>
      <c r="C1596" s="1993" t="s">
        <v>5592</v>
      </c>
      <c r="D1596" s="2002">
        <f t="shared" si="48"/>
        <v>160.77000000000001</v>
      </c>
      <c r="F1596" s="2002">
        <v>160.77000000000001</v>
      </c>
      <c r="G1596" s="2002">
        <v>160.77000000000001</v>
      </c>
      <c r="H1596" s="2078" t="b">
        <f t="shared" si="49"/>
        <v>1</v>
      </c>
    </row>
    <row r="1597" spans="1:8">
      <c r="A1597" s="2003">
        <v>37430</v>
      </c>
      <c r="B1597" s="2004" t="s">
        <v>10054</v>
      </c>
      <c r="C1597" s="2003" t="s">
        <v>5592</v>
      </c>
      <c r="D1597" s="2005">
        <f t="shared" si="48"/>
        <v>20.149999999999999</v>
      </c>
      <c r="F1597" s="2005">
        <v>20.149999999999999</v>
      </c>
      <c r="G1597" s="2005">
        <v>20.149999999999999</v>
      </c>
      <c r="H1597" s="2078" t="b">
        <f t="shared" si="49"/>
        <v>1</v>
      </c>
    </row>
    <row r="1598" spans="1:8">
      <c r="A1598" s="1993">
        <v>37434</v>
      </c>
      <c r="B1598" s="1994" t="s">
        <v>10055</v>
      </c>
      <c r="C1598" s="1993" t="s">
        <v>5592</v>
      </c>
      <c r="D1598" s="2002">
        <f t="shared" si="48"/>
        <v>1499.08</v>
      </c>
      <c r="F1598" s="2002">
        <v>1499.08</v>
      </c>
      <c r="G1598" s="2002">
        <v>1499.08</v>
      </c>
      <c r="H1598" s="2078" t="b">
        <f t="shared" si="49"/>
        <v>1</v>
      </c>
    </row>
    <row r="1599" spans="1:8">
      <c r="A1599" s="2003">
        <v>37431</v>
      </c>
      <c r="B1599" s="2004" t="s">
        <v>10056</v>
      </c>
      <c r="C1599" s="2003" t="s">
        <v>5592</v>
      </c>
      <c r="D1599" s="2005">
        <f t="shared" si="48"/>
        <v>27.33</v>
      </c>
      <c r="F1599" s="2005">
        <v>27.33</v>
      </c>
      <c r="G1599" s="2005">
        <v>27.33</v>
      </c>
      <c r="H1599" s="2078" t="b">
        <f t="shared" si="49"/>
        <v>1</v>
      </c>
    </row>
    <row r="1600" spans="1:8">
      <c r="A1600" s="1993">
        <v>37432</v>
      </c>
      <c r="B1600" s="1994" t="s">
        <v>10057</v>
      </c>
      <c r="C1600" s="1993" t="s">
        <v>5592</v>
      </c>
      <c r="D1600" s="2002">
        <f t="shared" si="48"/>
        <v>50.41</v>
      </c>
      <c r="F1600" s="2002">
        <v>50.41</v>
      </c>
      <c r="G1600" s="2002">
        <v>50.41</v>
      </c>
      <c r="H1600" s="2078" t="b">
        <f t="shared" si="49"/>
        <v>1</v>
      </c>
    </row>
    <row r="1601" spans="1:8" ht="30">
      <c r="A1601" s="2003">
        <v>37413</v>
      </c>
      <c r="B1601" s="2004" t="s">
        <v>10058</v>
      </c>
      <c r="C1601" s="2003" t="s">
        <v>5592</v>
      </c>
      <c r="D1601" s="2005">
        <f t="shared" si="48"/>
        <v>2.73</v>
      </c>
      <c r="F1601" s="2005">
        <v>2.73</v>
      </c>
      <c r="G1601" s="2005">
        <v>2.73</v>
      </c>
      <c r="H1601" s="2078" t="b">
        <f t="shared" si="49"/>
        <v>1</v>
      </c>
    </row>
    <row r="1602" spans="1:8" ht="30">
      <c r="A1602" s="1993">
        <v>37414</v>
      </c>
      <c r="B1602" s="1994" t="s">
        <v>10059</v>
      </c>
      <c r="C1602" s="1993" t="s">
        <v>5592</v>
      </c>
      <c r="D1602" s="2002">
        <f t="shared" si="48"/>
        <v>3.1</v>
      </c>
      <c r="F1602" s="2002">
        <v>3.1</v>
      </c>
      <c r="G1602" s="2002">
        <v>3.1</v>
      </c>
      <c r="H1602" s="2078" t="b">
        <f t="shared" si="49"/>
        <v>1</v>
      </c>
    </row>
    <row r="1603" spans="1:8" ht="30">
      <c r="A1603" s="2003">
        <v>37415</v>
      </c>
      <c r="B1603" s="2004" t="s">
        <v>10060</v>
      </c>
      <c r="C1603" s="2003" t="s">
        <v>5592</v>
      </c>
      <c r="D1603" s="2005">
        <f t="shared" ref="D1603:D1666" si="50">IF($J$2=$F$1,F1603,G1603)</f>
        <v>5.64</v>
      </c>
      <c r="F1603" s="2005">
        <v>5.64</v>
      </c>
      <c r="G1603" s="2005">
        <v>5.64</v>
      </c>
      <c r="H1603" s="2078" t="b">
        <f t="shared" ref="H1603:H1666" si="51">F1603=G1603</f>
        <v>1</v>
      </c>
    </row>
    <row r="1604" spans="1:8">
      <c r="A1604" s="1993">
        <v>37416</v>
      </c>
      <c r="B1604" s="1994" t="s">
        <v>10061</v>
      </c>
      <c r="C1604" s="1993" t="s">
        <v>5592</v>
      </c>
      <c r="D1604" s="2002">
        <f t="shared" si="50"/>
        <v>2.56</v>
      </c>
      <c r="F1604" s="2002">
        <v>2.56</v>
      </c>
      <c r="G1604" s="2002">
        <v>2.56</v>
      </c>
      <c r="H1604" s="2078" t="b">
        <f t="shared" si="51"/>
        <v>1</v>
      </c>
    </row>
    <row r="1605" spans="1:8">
      <c r="A1605" s="2003">
        <v>37417</v>
      </c>
      <c r="B1605" s="2004" t="s">
        <v>10062</v>
      </c>
      <c r="C1605" s="2003" t="s">
        <v>5592</v>
      </c>
      <c r="D1605" s="2005">
        <f t="shared" si="50"/>
        <v>3.68</v>
      </c>
      <c r="F1605" s="2005">
        <v>3.68</v>
      </c>
      <c r="G1605" s="2005">
        <v>3.68</v>
      </c>
      <c r="H1605" s="2078" t="b">
        <f t="shared" si="51"/>
        <v>1</v>
      </c>
    </row>
    <row r="1606" spans="1:8">
      <c r="A1606" s="1993">
        <v>3112</v>
      </c>
      <c r="B1606" s="1994" t="s">
        <v>10063</v>
      </c>
      <c r="C1606" s="1993" t="s">
        <v>5607</v>
      </c>
      <c r="D1606" s="2002">
        <f t="shared" si="50"/>
        <v>52.89</v>
      </c>
      <c r="F1606" s="2002">
        <v>52.89</v>
      </c>
      <c r="G1606" s="2002">
        <v>52.89</v>
      </c>
      <c r="H1606" s="2078" t="b">
        <f t="shared" si="51"/>
        <v>1</v>
      </c>
    </row>
    <row r="1607" spans="1:8">
      <c r="A1607" s="2003">
        <v>3113</v>
      </c>
      <c r="B1607" s="2004" t="s">
        <v>10064</v>
      </c>
      <c r="C1607" s="2003" t="s">
        <v>5607</v>
      </c>
      <c r="D1607" s="2005">
        <f t="shared" si="50"/>
        <v>60.93</v>
      </c>
      <c r="F1607" s="2005">
        <v>60.93</v>
      </c>
      <c r="G1607" s="2005">
        <v>60.93</v>
      </c>
      <c r="H1607" s="2078" t="b">
        <f t="shared" si="51"/>
        <v>1</v>
      </c>
    </row>
    <row r="1608" spans="1:8" ht="30">
      <c r="A1608" s="1993">
        <v>3114</v>
      </c>
      <c r="B1608" s="1994" t="s">
        <v>10065</v>
      </c>
      <c r="C1608" s="1993" t="s">
        <v>5592</v>
      </c>
      <c r="D1608" s="2002">
        <f t="shared" si="50"/>
        <v>27.53</v>
      </c>
      <c r="F1608" s="2002">
        <v>27.53</v>
      </c>
      <c r="G1608" s="2002">
        <v>27.53</v>
      </c>
      <c r="H1608" s="2078" t="b">
        <f t="shared" si="51"/>
        <v>1</v>
      </c>
    </row>
    <row r="1609" spans="1:8">
      <c r="A1609" s="2003">
        <v>34519</v>
      </c>
      <c r="B1609" s="2004" t="s">
        <v>10066</v>
      </c>
      <c r="C1609" s="2003" t="s">
        <v>5592</v>
      </c>
      <c r="D1609" s="2005">
        <f t="shared" si="50"/>
        <v>71.819999999999993</v>
      </c>
      <c r="F1609" s="2005">
        <v>71.819999999999993</v>
      </c>
      <c r="G1609" s="2005">
        <v>71.819999999999993</v>
      </c>
      <c r="H1609" s="2078" t="b">
        <f t="shared" si="51"/>
        <v>1</v>
      </c>
    </row>
    <row r="1610" spans="1:8">
      <c r="A1610" s="1993">
        <v>10510</v>
      </c>
      <c r="B1610" s="1994" t="s">
        <v>10067</v>
      </c>
      <c r="C1610" s="1993" t="s">
        <v>5592</v>
      </c>
      <c r="D1610" s="2002">
        <f t="shared" si="50"/>
        <v>65.62</v>
      </c>
      <c r="F1610" s="2002">
        <v>65.62</v>
      </c>
      <c r="G1610" s="2002">
        <v>65.62</v>
      </c>
      <c r="H1610" s="2078" t="b">
        <f t="shared" si="51"/>
        <v>1</v>
      </c>
    </row>
    <row r="1611" spans="1:8">
      <c r="A1611" s="2003">
        <v>1649</v>
      </c>
      <c r="B1611" s="2004" t="s">
        <v>10068</v>
      </c>
      <c r="C1611" s="2003" t="s">
        <v>5592</v>
      </c>
      <c r="D1611" s="2005">
        <f t="shared" si="50"/>
        <v>38.78</v>
      </c>
      <c r="F1611" s="2005">
        <v>38.78</v>
      </c>
      <c r="G1611" s="2005">
        <v>38.78</v>
      </c>
      <c r="H1611" s="2078" t="b">
        <f t="shared" si="51"/>
        <v>1</v>
      </c>
    </row>
    <row r="1612" spans="1:8">
      <c r="A1612" s="1993">
        <v>1653</v>
      </c>
      <c r="B1612" s="1994" t="s">
        <v>10069</v>
      </c>
      <c r="C1612" s="1993" t="s">
        <v>5592</v>
      </c>
      <c r="D1612" s="2002">
        <f t="shared" si="50"/>
        <v>30.37</v>
      </c>
      <c r="F1612" s="2002">
        <v>30.37</v>
      </c>
      <c r="G1612" s="2002">
        <v>30.37</v>
      </c>
      <c r="H1612" s="2078" t="b">
        <f t="shared" si="51"/>
        <v>1</v>
      </c>
    </row>
    <row r="1613" spans="1:8">
      <c r="A1613" s="2003">
        <v>1647</v>
      </c>
      <c r="B1613" s="2004" t="s">
        <v>10070</v>
      </c>
      <c r="C1613" s="2003" t="s">
        <v>5592</v>
      </c>
      <c r="D1613" s="2005">
        <f t="shared" si="50"/>
        <v>10.87</v>
      </c>
      <c r="F1613" s="2005">
        <v>10.87</v>
      </c>
      <c r="G1613" s="2005">
        <v>10.87</v>
      </c>
      <c r="H1613" s="2078" t="b">
        <f t="shared" si="51"/>
        <v>1</v>
      </c>
    </row>
    <row r="1614" spans="1:8">
      <c r="A1614" s="1993">
        <v>1648</v>
      </c>
      <c r="B1614" s="1994" t="s">
        <v>10071</v>
      </c>
      <c r="C1614" s="1993" t="s">
        <v>5592</v>
      </c>
      <c r="D1614" s="2002">
        <f t="shared" si="50"/>
        <v>20.88</v>
      </c>
      <c r="F1614" s="2002">
        <v>20.88</v>
      </c>
      <c r="G1614" s="2002">
        <v>20.88</v>
      </c>
      <c r="H1614" s="2078" t="b">
        <f t="shared" si="51"/>
        <v>1</v>
      </c>
    </row>
    <row r="1615" spans="1:8">
      <c r="A1615" s="2003">
        <v>1651</v>
      </c>
      <c r="B1615" s="2004" t="s">
        <v>10072</v>
      </c>
      <c r="C1615" s="2003" t="s">
        <v>5592</v>
      </c>
      <c r="D1615" s="2005">
        <f t="shared" si="50"/>
        <v>96.89</v>
      </c>
      <c r="F1615" s="2005">
        <v>96.89</v>
      </c>
      <c r="G1615" s="2005">
        <v>96.89</v>
      </c>
      <c r="H1615" s="2078" t="b">
        <f t="shared" si="51"/>
        <v>1</v>
      </c>
    </row>
    <row r="1616" spans="1:8">
      <c r="A1616" s="1993">
        <v>1650</v>
      </c>
      <c r="B1616" s="1994" t="s">
        <v>10073</v>
      </c>
      <c r="C1616" s="1993" t="s">
        <v>5592</v>
      </c>
      <c r="D1616" s="2002">
        <f t="shared" si="50"/>
        <v>53.56</v>
      </c>
      <c r="F1616" s="2002">
        <v>53.56</v>
      </c>
      <c r="G1616" s="2002">
        <v>53.56</v>
      </c>
      <c r="H1616" s="2078" t="b">
        <f t="shared" si="51"/>
        <v>1</v>
      </c>
    </row>
    <row r="1617" spans="1:8">
      <c r="A1617" s="2003">
        <v>1654</v>
      </c>
      <c r="B1617" s="2004" t="s">
        <v>10074</v>
      </c>
      <c r="C1617" s="2003" t="s">
        <v>5592</v>
      </c>
      <c r="D1617" s="2005">
        <f t="shared" si="50"/>
        <v>14.93</v>
      </c>
      <c r="F1617" s="2005">
        <v>14.93</v>
      </c>
      <c r="G1617" s="2005">
        <v>14.93</v>
      </c>
      <c r="H1617" s="2078" t="b">
        <f t="shared" si="51"/>
        <v>1</v>
      </c>
    </row>
    <row r="1618" spans="1:8">
      <c r="A1618" s="1993">
        <v>1652</v>
      </c>
      <c r="B1618" s="1994" t="s">
        <v>10075</v>
      </c>
      <c r="C1618" s="1993" t="s">
        <v>5592</v>
      </c>
      <c r="D1618" s="2002">
        <f t="shared" si="50"/>
        <v>139.07</v>
      </c>
      <c r="F1618" s="2002">
        <v>139.07</v>
      </c>
      <c r="G1618" s="2002">
        <v>139.07</v>
      </c>
      <c r="H1618" s="2078" t="b">
        <f t="shared" si="51"/>
        <v>1</v>
      </c>
    </row>
    <row r="1619" spans="1:8">
      <c r="A1619" s="2003">
        <v>1727</v>
      </c>
      <c r="B1619" s="2004" t="s">
        <v>10076</v>
      </c>
      <c r="C1619" s="2003" t="s">
        <v>5592</v>
      </c>
      <c r="D1619" s="2005">
        <f t="shared" si="50"/>
        <v>75.819999999999993</v>
      </c>
      <c r="F1619" s="2005">
        <v>75.819999999999993</v>
      </c>
      <c r="G1619" s="2005">
        <v>75.819999999999993</v>
      </c>
      <c r="H1619" s="2078" t="b">
        <f t="shared" si="51"/>
        <v>1</v>
      </c>
    </row>
    <row r="1620" spans="1:8">
      <c r="A1620" s="1993">
        <v>12920</v>
      </c>
      <c r="B1620" s="1994" t="s">
        <v>10077</v>
      </c>
      <c r="C1620" s="1993" t="s">
        <v>5592</v>
      </c>
      <c r="D1620" s="2002">
        <f t="shared" si="50"/>
        <v>100.19</v>
      </c>
      <c r="F1620" s="2002">
        <v>100.19</v>
      </c>
      <c r="G1620" s="2002">
        <v>100.19</v>
      </c>
      <c r="H1620" s="2078" t="b">
        <f t="shared" si="51"/>
        <v>1</v>
      </c>
    </row>
    <row r="1621" spans="1:8">
      <c r="A1621" s="2003">
        <v>1725</v>
      </c>
      <c r="B1621" s="2004" t="s">
        <v>10078</v>
      </c>
      <c r="C1621" s="2003" t="s">
        <v>5592</v>
      </c>
      <c r="D1621" s="2005">
        <f t="shared" si="50"/>
        <v>21.87</v>
      </c>
      <c r="F1621" s="2005">
        <v>21.87</v>
      </c>
      <c r="G1621" s="2005">
        <v>21.87</v>
      </c>
      <c r="H1621" s="2078" t="b">
        <f t="shared" si="51"/>
        <v>1</v>
      </c>
    </row>
    <row r="1622" spans="1:8">
      <c r="A1622" s="1993">
        <v>12943</v>
      </c>
      <c r="B1622" s="1994" t="s">
        <v>10079</v>
      </c>
      <c r="C1622" s="1993" t="s">
        <v>5592</v>
      </c>
      <c r="D1622" s="2002">
        <f t="shared" si="50"/>
        <v>53.97</v>
      </c>
      <c r="F1622" s="2002">
        <v>53.97</v>
      </c>
      <c r="G1622" s="2002">
        <v>53.97</v>
      </c>
      <c r="H1622" s="2078" t="b">
        <f t="shared" si="51"/>
        <v>1</v>
      </c>
    </row>
    <row r="1623" spans="1:8">
      <c r="A1623" s="2003">
        <v>1747</v>
      </c>
      <c r="B1623" s="2004" t="s">
        <v>10080</v>
      </c>
      <c r="C1623" s="2003" t="s">
        <v>5592</v>
      </c>
      <c r="D1623" s="2005">
        <f t="shared" si="50"/>
        <v>127.63</v>
      </c>
      <c r="F1623" s="2005">
        <v>127.63</v>
      </c>
      <c r="G1623" s="2005">
        <v>127.63</v>
      </c>
      <c r="H1623" s="2078" t="b">
        <f t="shared" si="51"/>
        <v>1</v>
      </c>
    </row>
    <row r="1624" spans="1:8">
      <c r="A1624" s="1993">
        <v>1744</v>
      </c>
      <c r="B1624" s="1994" t="s">
        <v>10081</v>
      </c>
      <c r="C1624" s="1993" t="s">
        <v>5592</v>
      </c>
      <c r="D1624" s="2002">
        <f t="shared" si="50"/>
        <v>88.4</v>
      </c>
      <c r="F1624" s="2002">
        <v>88.4</v>
      </c>
      <c r="G1624" s="2002">
        <v>88.4</v>
      </c>
      <c r="H1624" s="2078" t="b">
        <f t="shared" si="51"/>
        <v>1</v>
      </c>
    </row>
    <row r="1625" spans="1:8">
      <c r="A1625" s="2003">
        <v>1743</v>
      </c>
      <c r="B1625" s="2004" t="s">
        <v>10082</v>
      </c>
      <c r="C1625" s="2003" t="s">
        <v>5592</v>
      </c>
      <c r="D1625" s="2005">
        <f t="shared" si="50"/>
        <v>116.08</v>
      </c>
      <c r="F1625" s="2005">
        <v>116.08</v>
      </c>
      <c r="G1625" s="2005">
        <v>116.08</v>
      </c>
      <c r="H1625" s="2078" t="b">
        <f t="shared" si="51"/>
        <v>1</v>
      </c>
    </row>
    <row r="1626" spans="1:8">
      <c r="A1626" s="1993">
        <v>7241</v>
      </c>
      <c r="B1626" s="1994" t="s">
        <v>10083</v>
      </c>
      <c r="C1626" s="1993" t="s">
        <v>5594</v>
      </c>
      <c r="D1626" s="2002">
        <f t="shared" si="50"/>
        <v>37.18</v>
      </c>
      <c r="F1626" s="2002">
        <v>37.18</v>
      </c>
      <c r="G1626" s="2002">
        <v>37.18</v>
      </c>
      <c r="H1626" s="2078" t="b">
        <f t="shared" si="51"/>
        <v>1</v>
      </c>
    </row>
    <row r="1627" spans="1:8" ht="30">
      <c r="A1627" s="2003">
        <v>39640</v>
      </c>
      <c r="B1627" s="2004" t="s">
        <v>10084</v>
      </c>
      <c r="C1627" s="2003" t="s">
        <v>5592</v>
      </c>
      <c r="D1627" s="2005">
        <f t="shared" si="50"/>
        <v>5.95</v>
      </c>
      <c r="F1627" s="2005">
        <v>5.95</v>
      </c>
      <c r="G1627" s="2005">
        <v>5.95</v>
      </c>
      <c r="H1627" s="2078" t="b">
        <f t="shared" si="51"/>
        <v>1</v>
      </c>
    </row>
    <row r="1628" spans="1:8" ht="30">
      <c r="A1628" s="1993">
        <v>11013</v>
      </c>
      <c r="B1628" s="1994" t="s">
        <v>10085</v>
      </c>
      <c r="C1628" s="1993" t="s">
        <v>5592</v>
      </c>
      <c r="D1628" s="2002">
        <f t="shared" si="50"/>
        <v>12.25</v>
      </c>
      <c r="F1628" s="2002">
        <v>12.25</v>
      </c>
      <c r="G1628" s="2002">
        <v>12.25</v>
      </c>
      <c r="H1628" s="2078" t="b">
        <f t="shared" si="51"/>
        <v>1</v>
      </c>
    </row>
    <row r="1629" spans="1:8" ht="30">
      <c r="A1629" s="2003">
        <v>11017</v>
      </c>
      <c r="B1629" s="2004" t="s">
        <v>10086</v>
      </c>
      <c r="C1629" s="2003" t="s">
        <v>5592</v>
      </c>
      <c r="D1629" s="2005">
        <f t="shared" si="50"/>
        <v>5.23</v>
      </c>
      <c r="F1629" s="2005">
        <v>5.23</v>
      </c>
      <c r="G1629" s="2005">
        <v>5.23</v>
      </c>
      <c r="H1629" s="2078" t="b">
        <f t="shared" si="51"/>
        <v>1</v>
      </c>
    </row>
    <row r="1630" spans="1:8" ht="30">
      <c r="A1630" s="1993">
        <v>20236</v>
      </c>
      <c r="B1630" s="1994" t="s">
        <v>10087</v>
      </c>
      <c r="C1630" s="1993" t="s">
        <v>5592</v>
      </c>
      <c r="D1630" s="2002">
        <f t="shared" si="50"/>
        <v>23.03</v>
      </c>
      <c r="F1630" s="2002">
        <v>23.03</v>
      </c>
      <c r="G1630" s="2002">
        <v>23.03</v>
      </c>
      <c r="H1630" s="2078" t="b">
        <f t="shared" si="51"/>
        <v>1</v>
      </c>
    </row>
    <row r="1631" spans="1:8">
      <c r="A1631" s="2003">
        <v>7215</v>
      </c>
      <c r="B1631" s="2004" t="s">
        <v>10088</v>
      </c>
      <c r="C1631" s="2003" t="s">
        <v>5592</v>
      </c>
      <c r="D1631" s="2005">
        <f t="shared" si="50"/>
        <v>19.72</v>
      </c>
      <c r="F1631" s="2005">
        <v>19.72</v>
      </c>
      <c r="G1631" s="2005">
        <v>19.72</v>
      </c>
      <c r="H1631" s="2078" t="b">
        <f t="shared" si="51"/>
        <v>1</v>
      </c>
    </row>
    <row r="1632" spans="1:8">
      <c r="A1632" s="1993">
        <v>7216</v>
      </c>
      <c r="B1632" s="1994" t="s">
        <v>10089</v>
      </c>
      <c r="C1632" s="1993" t="s">
        <v>5592</v>
      </c>
      <c r="D1632" s="2002">
        <f t="shared" si="50"/>
        <v>82.42</v>
      </c>
      <c r="F1632" s="2002">
        <v>82.42</v>
      </c>
      <c r="G1632" s="2002">
        <v>82.42</v>
      </c>
      <c r="H1632" s="2078" t="b">
        <f t="shared" si="51"/>
        <v>1</v>
      </c>
    </row>
    <row r="1633" spans="1:8">
      <c r="A1633" s="2003">
        <v>20235</v>
      </c>
      <c r="B1633" s="2004" t="s">
        <v>10090</v>
      </c>
      <c r="C1633" s="2003" t="s">
        <v>5592</v>
      </c>
      <c r="D1633" s="2005">
        <f t="shared" si="50"/>
        <v>41.67</v>
      </c>
      <c r="F1633" s="2005">
        <v>41.67</v>
      </c>
      <c r="G1633" s="2005">
        <v>41.67</v>
      </c>
      <c r="H1633" s="2078" t="b">
        <f t="shared" si="51"/>
        <v>1</v>
      </c>
    </row>
    <row r="1634" spans="1:8">
      <c r="A1634" s="1993">
        <v>7181</v>
      </c>
      <c r="B1634" s="1994" t="s">
        <v>10091</v>
      </c>
      <c r="C1634" s="1993" t="s">
        <v>5592</v>
      </c>
      <c r="D1634" s="2002">
        <f t="shared" si="50"/>
        <v>3.03</v>
      </c>
      <c r="F1634" s="2002">
        <v>3.03</v>
      </c>
      <c r="G1634" s="2002">
        <v>3.03</v>
      </c>
      <c r="H1634" s="2078" t="b">
        <f t="shared" si="51"/>
        <v>1</v>
      </c>
    </row>
    <row r="1635" spans="1:8">
      <c r="A1635" s="2003">
        <v>40866</v>
      </c>
      <c r="B1635" s="2004" t="s">
        <v>10092</v>
      </c>
      <c r="C1635" s="2003" t="s">
        <v>5592</v>
      </c>
      <c r="D1635" s="2005">
        <f t="shared" si="50"/>
        <v>9.4</v>
      </c>
      <c r="F1635" s="2005">
        <v>9.4</v>
      </c>
      <c r="G1635" s="2005">
        <v>9.4</v>
      </c>
      <c r="H1635" s="2078" t="b">
        <f t="shared" si="51"/>
        <v>1</v>
      </c>
    </row>
    <row r="1636" spans="1:8">
      <c r="A1636" s="1993">
        <v>7214</v>
      </c>
      <c r="B1636" s="1994" t="s">
        <v>10093</v>
      </c>
      <c r="C1636" s="1993" t="s">
        <v>5592</v>
      </c>
      <c r="D1636" s="2002">
        <f t="shared" si="50"/>
        <v>28.24</v>
      </c>
      <c r="F1636" s="2002">
        <v>28.24</v>
      </c>
      <c r="G1636" s="2002">
        <v>28.24</v>
      </c>
      <c r="H1636" s="2078" t="b">
        <f t="shared" si="51"/>
        <v>1</v>
      </c>
    </row>
    <row r="1637" spans="1:8" ht="30">
      <c r="A1637" s="2003">
        <v>7219</v>
      </c>
      <c r="B1637" s="2004" t="s">
        <v>10094</v>
      </c>
      <c r="C1637" s="2003" t="s">
        <v>5592</v>
      </c>
      <c r="D1637" s="2005">
        <f t="shared" si="50"/>
        <v>29.23</v>
      </c>
      <c r="F1637" s="2005">
        <v>29.23</v>
      </c>
      <c r="G1637" s="2005">
        <v>29.23</v>
      </c>
      <c r="H1637" s="2078" t="b">
        <f t="shared" si="51"/>
        <v>1</v>
      </c>
    </row>
    <row r="1638" spans="1:8">
      <c r="A1638" s="1993">
        <v>37972</v>
      </c>
      <c r="B1638" s="1994" t="s">
        <v>10095</v>
      </c>
      <c r="C1638" s="1993" t="s">
        <v>5592</v>
      </c>
      <c r="D1638" s="2002">
        <f t="shared" si="50"/>
        <v>6.61</v>
      </c>
      <c r="F1638" s="2002">
        <v>6.61</v>
      </c>
      <c r="G1638" s="2002">
        <v>6.61</v>
      </c>
      <c r="H1638" s="2078" t="b">
        <f t="shared" si="51"/>
        <v>1</v>
      </c>
    </row>
    <row r="1639" spans="1:8">
      <c r="A1639" s="2003">
        <v>37973</v>
      </c>
      <c r="B1639" s="2004" t="s">
        <v>10096</v>
      </c>
      <c r="C1639" s="2003" t="s">
        <v>5592</v>
      </c>
      <c r="D1639" s="2005">
        <f t="shared" si="50"/>
        <v>10.58</v>
      </c>
      <c r="F1639" s="2005">
        <v>10.58</v>
      </c>
      <c r="G1639" s="2005">
        <v>10.58</v>
      </c>
      <c r="H1639" s="2078" t="b">
        <f t="shared" si="51"/>
        <v>1</v>
      </c>
    </row>
    <row r="1640" spans="1:8">
      <c r="A1640" s="1993">
        <v>37971</v>
      </c>
      <c r="B1640" s="1994" t="s">
        <v>10097</v>
      </c>
      <c r="C1640" s="1993" t="s">
        <v>5592</v>
      </c>
      <c r="D1640" s="2002">
        <f t="shared" si="50"/>
        <v>3.97</v>
      </c>
      <c r="F1640" s="2002">
        <v>3.97</v>
      </c>
      <c r="G1640" s="2002">
        <v>3.97</v>
      </c>
      <c r="H1640" s="2078" t="b">
        <f t="shared" si="51"/>
        <v>1</v>
      </c>
    </row>
    <row r="1641" spans="1:8">
      <c r="A1641" s="2003">
        <v>20094</v>
      </c>
      <c r="B1641" s="2004" t="s">
        <v>10098</v>
      </c>
      <c r="C1641" s="2003" t="s">
        <v>5592</v>
      </c>
      <c r="D1641" s="2005">
        <f t="shared" si="50"/>
        <v>10.77</v>
      </c>
      <c r="F1641" s="2005">
        <v>10.77</v>
      </c>
      <c r="G1641" s="2005">
        <v>10.77</v>
      </c>
      <c r="H1641" s="2078" t="b">
        <f t="shared" si="51"/>
        <v>1</v>
      </c>
    </row>
    <row r="1642" spans="1:8">
      <c r="A1642" s="1993">
        <v>20095</v>
      </c>
      <c r="B1642" s="1994" t="s">
        <v>10099</v>
      </c>
      <c r="C1642" s="1993" t="s">
        <v>5592</v>
      </c>
      <c r="D1642" s="2002">
        <f t="shared" si="50"/>
        <v>18.239999999999998</v>
      </c>
      <c r="F1642" s="2002">
        <v>18.239999999999998</v>
      </c>
      <c r="G1642" s="2002">
        <v>18.239999999999998</v>
      </c>
      <c r="H1642" s="2078" t="b">
        <f t="shared" si="51"/>
        <v>1</v>
      </c>
    </row>
    <row r="1643" spans="1:8">
      <c r="A1643" s="2003">
        <v>1954</v>
      </c>
      <c r="B1643" s="2004" t="s">
        <v>10100</v>
      </c>
      <c r="C1643" s="2003" t="s">
        <v>5592</v>
      </c>
      <c r="D1643" s="2005">
        <f t="shared" si="50"/>
        <v>78.34</v>
      </c>
      <c r="F1643" s="2005">
        <v>78.34</v>
      </c>
      <c r="G1643" s="2005">
        <v>78.34</v>
      </c>
      <c r="H1643" s="2078" t="b">
        <f t="shared" si="51"/>
        <v>1</v>
      </c>
    </row>
    <row r="1644" spans="1:8">
      <c r="A1644" s="1993">
        <v>1926</v>
      </c>
      <c r="B1644" s="1994" t="s">
        <v>10101</v>
      </c>
      <c r="C1644" s="1993" t="s">
        <v>5592</v>
      </c>
      <c r="D1644" s="2002">
        <f t="shared" si="50"/>
        <v>1.38</v>
      </c>
      <c r="F1644" s="2002">
        <v>1.38</v>
      </c>
      <c r="G1644" s="2002">
        <v>1.38</v>
      </c>
      <c r="H1644" s="2078" t="b">
        <f t="shared" si="51"/>
        <v>1</v>
      </c>
    </row>
    <row r="1645" spans="1:8">
      <c r="A1645" s="2003">
        <v>1927</v>
      </c>
      <c r="B1645" s="2004" t="s">
        <v>10102</v>
      </c>
      <c r="C1645" s="2003" t="s">
        <v>5592</v>
      </c>
      <c r="D1645" s="2005">
        <f t="shared" si="50"/>
        <v>1.67</v>
      </c>
      <c r="F1645" s="2005">
        <v>1.67</v>
      </c>
      <c r="G1645" s="2005">
        <v>1.67</v>
      </c>
      <c r="H1645" s="2078" t="b">
        <f t="shared" si="51"/>
        <v>1</v>
      </c>
    </row>
    <row r="1646" spans="1:8">
      <c r="A1646" s="1993">
        <v>1923</v>
      </c>
      <c r="B1646" s="1994" t="s">
        <v>10103</v>
      </c>
      <c r="C1646" s="1993" t="s">
        <v>5592</v>
      </c>
      <c r="D1646" s="2002">
        <f t="shared" si="50"/>
        <v>2.72</v>
      </c>
      <c r="F1646" s="2002">
        <v>2.72</v>
      </c>
      <c r="G1646" s="2002">
        <v>2.72</v>
      </c>
      <c r="H1646" s="2078" t="b">
        <f t="shared" si="51"/>
        <v>1</v>
      </c>
    </row>
    <row r="1647" spans="1:8">
      <c r="A1647" s="2003">
        <v>1929</v>
      </c>
      <c r="B1647" s="2004" t="s">
        <v>10104</v>
      </c>
      <c r="C1647" s="2003" t="s">
        <v>5592</v>
      </c>
      <c r="D1647" s="2005">
        <f t="shared" si="50"/>
        <v>3.44</v>
      </c>
      <c r="F1647" s="2005">
        <v>3.44</v>
      </c>
      <c r="G1647" s="2005">
        <v>3.44</v>
      </c>
      <c r="H1647" s="2078" t="b">
        <f t="shared" si="51"/>
        <v>1</v>
      </c>
    </row>
    <row r="1648" spans="1:8">
      <c r="A1648" s="1993">
        <v>1930</v>
      </c>
      <c r="B1648" s="1994" t="s">
        <v>10105</v>
      </c>
      <c r="C1648" s="1993" t="s">
        <v>5592</v>
      </c>
      <c r="D1648" s="2002">
        <f t="shared" si="50"/>
        <v>7.15</v>
      </c>
      <c r="F1648" s="2002">
        <v>7.15</v>
      </c>
      <c r="G1648" s="2002">
        <v>7.15</v>
      </c>
      <c r="H1648" s="2078" t="b">
        <f t="shared" si="51"/>
        <v>1</v>
      </c>
    </row>
    <row r="1649" spans="1:8">
      <c r="A1649" s="2003">
        <v>1924</v>
      </c>
      <c r="B1649" s="2004" t="s">
        <v>10106</v>
      </c>
      <c r="C1649" s="2003" t="s">
        <v>5592</v>
      </c>
      <c r="D1649" s="2005">
        <f t="shared" si="50"/>
        <v>12.12</v>
      </c>
      <c r="F1649" s="2005">
        <v>12.12</v>
      </c>
      <c r="G1649" s="2005">
        <v>12.12</v>
      </c>
      <c r="H1649" s="2078" t="b">
        <f t="shared" si="51"/>
        <v>1</v>
      </c>
    </row>
    <row r="1650" spans="1:8">
      <c r="A1650" s="1993">
        <v>1922</v>
      </c>
      <c r="B1650" s="1994" t="s">
        <v>10107</v>
      </c>
      <c r="C1650" s="1993" t="s">
        <v>5592</v>
      </c>
      <c r="D1650" s="2002">
        <f t="shared" si="50"/>
        <v>24.58</v>
      </c>
      <c r="F1650" s="2002">
        <v>24.58</v>
      </c>
      <c r="G1650" s="2002">
        <v>24.58</v>
      </c>
      <c r="H1650" s="2078" t="b">
        <f t="shared" si="51"/>
        <v>1</v>
      </c>
    </row>
    <row r="1651" spans="1:8">
      <c r="A1651" s="2003">
        <v>1953</v>
      </c>
      <c r="B1651" s="2004" t="s">
        <v>10108</v>
      </c>
      <c r="C1651" s="2003" t="s">
        <v>5592</v>
      </c>
      <c r="D1651" s="2005">
        <f t="shared" si="50"/>
        <v>29.36</v>
      </c>
      <c r="F1651" s="2005">
        <v>29.36</v>
      </c>
      <c r="G1651" s="2005">
        <v>29.36</v>
      </c>
      <c r="H1651" s="2078" t="b">
        <f t="shared" si="51"/>
        <v>1</v>
      </c>
    </row>
    <row r="1652" spans="1:8">
      <c r="A1652" s="1993">
        <v>1962</v>
      </c>
      <c r="B1652" s="1994" t="s">
        <v>10109</v>
      </c>
      <c r="C1652" s="1993" t="s">
        <v>5592</v>
      </c>
      <c r="D1652" s="2002">
        <f t="shared" si="50"/>
        <v>85.51</v>
      </c>
      <c r="F1652" s="2002">
        <v>85.51</v>
      </c>
      <c r="G1652" s="2002">
        <v>85.51</v>
      </c>
      <c r="H1652" s="2078" t="b">
        <f t="shared" si="51"/>
        <v>1</v>
      </c>
    </row>
    <row r="1653" spans="1:8">
      <c r="A1653" s="2003">
        <v>1955</v>
      </c>
      <c r="B1653" s="2004" t="s">
        <v>10110</v>
      </c>
      <c r="C1653" s="2003" t="s">
        <v>5592</v>
      </c>
      <c r="D1653" s="2005">
        <f t="shared" si="50"/>
        <v>1.45</v>
      </c>
      <c r="F1653" s="2005">
        <v>1.45</v>
      </c>
      <c r="G1653" s="2005">
        <v>1.45</v>
      </c>
      <c r="H1653" s="2078" t="b">
        <f t="shared" si="51"/>
        <v>1</v>
      </c>
    </row>
    <row r="1654" spans="1:8">
      <c r="A1654" s="1993">
        <v>1956</v>
      </c>
      <c r="B1654" s="1994" t="s">
        <v>10111</v>
      </c>
      <c r="C1654" s="1993" t="s">
        <v>5592</v>
      </c>
      <c r="D1654" s="2002">
        <f t="shared" si="50"/>
        <v>2.09</v>
      </c>
      <c r="F1654" s="2002">
        <v>2.09</v>
      </c>
      <c r="G1654" s="2002">
        <v>2.09</v>
      </c>
      <c r="H1654" s="2078" t="b">
        <f t="shared" si="51"/>
        <v>1</v>
      </c>
    </row>
    <row r="1655" spans="1:8">
      <c r="A1655" s="2003">
        <v>1957</v>
      </c>
      <c r="B1655" s="2004" t="s">
        <v>10112</v>
      </c>
      <c r="C1655" s="2003" t="s">
        <v>5592</v>
      </c>
      <c r="D1655" s="2005">
        <f t="shared" si="50"/>
        <v>4.2300000000000004</v>
      </c>
      <c r="F1655" s="2005">
        <v>4.2300000000000004</v>
      </c>
      <c r="G1655" s="2005">
        <v>4.2300000000000004</v>
      </c>
      <c r="H1655" s="2078" t="b">
        <f t="shared" si="51"/>
        <v>1</v>
      </c>
    </row>
    <row r="1656" spans="1:8">
      <c r="A1656" s="1993">
        <v>1958</v>
      </c>
      <c r="B1656" s="1994" t="s">
        <v>10113</v>
      </c>
      <c r="C1656" s="1993" t="s">
        <v>5592</v>
      </c>
      <c r="D1656" s="2002">
        <f t="shared" si="50"/>
        <v>7.68</v>
      </c>
      <c r="F1656" s="2002">
        <v>7.68</v>
      </c>
      <c r="G1656" s="2002">
        <v>7.68</v>
      </c>
      <c r="H1656" s="2078" t="b">
        <f t="shared" si="51"/>
        <v>1</v>
      </c>
    </row>
    <row r="1657" spans="1:8">
      <c r="A1657" s="2003">
        <v>1959</v>
      </c>
      <c r="B1657" s="2004" t="s">
        <v>10114</v>
      </c>
      <c r="C1657" s="2003" t="s">
        <v>5592</v>
      </c>
      <c r="D1657" s="2005">
        <f t="shared" si="50"/>
        <v>8.4700000000000006</v>
      </c>
      <c r="F1657" s="2005">
        <v>8.4700000000000006</v>
      </c>
      <c r="G1657" s="2005">
        <v>8.4700000000000006</v>
      </c>
      <c r="H1657" s="2078" t="b">
        <f t="shared" si="51"/>
        <v>1</v>
      </c>
    </row>
    <row r="1658" spans="1:8">
      <c r="A1658" s="1993">
        <v>1925</v>
      </c>
      <c r="B1658" s="1994" t="s">
        <v>10115</v>
      </c>
      <c r="C1658" s="1993" t="s">
        <v>5592</v>
      </c>
      <c r="D1658" s="2002">
        <f t="shared" si="50"/>
        <v>19.57</v>
      </c>
      <c r="F1658" s="2002">
        <v>19.57</v>
      </c>
      <c r="G1658" s="2002">
        <v>19.57</v>
      </c>
      <c r="H1658" s="2078" t="b">
        <f t="shared" si="51"/>
        <v>1</v>
      </c>
    </row>
    <row r="1659" spans="1:8">
      <c r="A1659" s="2003">
        <v>1960</v>
      </c>
      <c r="B1659" s="2004" t="s">
        <v>10116</v>
      </c>
      <c r="C1659" s="2003" t="s">
        <v>5592</v>
      </c>
      <c r="D1659" s="2005">
        <f t="shared" si="50"/>
        <v>33.79</v>
      </c>
      <c r="F1659" s="2005">
        <v>33.79</v>
      </c>
      <c r="G1659" s="2005">
        <v>33.79</v>
      </c>
      <c r="H1659" s="2078" t="b">
        <f t="shared" si="51"/>
        <v>1</v>
      </c>
    </row>
    <row r="1660" spans="1:8">
      <c r="A1660" s="1993">
        <v>1961</v>
      </c>
      <c r="B1660" s="1994" t="s">
        <v>10117</v>
      </c>
      <c r="C1660" s="1993" t="s">
        <v>5592</v>
      </c>
      <c r="D1660" s="2002">
        <f t="shared" si="50"/>
        <v>40.56</v>
      </c>
      <c r="F1660" s="2002">
        <v>40.56</v>
      </c>
      <c r="G1660" s="2002">
        <v>40.56</v>
      </c>
      <c r="H1660" s="2078" t="b">
        <f t="shared" si="51"/>
        <v>1</v>
      </c>
    </row>
    <row r="1661" spans="1:8">
      <c r="A1661" s="2003">
        <v>38426</v>
      </c>
      <c r="B1661" s="2004" t="s">
        <v>10118</v>
      </c>
      <c r="C1661" s="2003" t="s">
        <v>5592</v>
      </c>
      <c r="D1661" s="2005">
        <f t="shared" si="50"/>
        <v>22.49</v>
      </c>
      <c r="F1661" s="2005">
        <v>22.49</v>
      </c>
      <c r="G1661" s="2005">
        <v>22.49</v>
      </c>
      <c r="H1661" s="2078" t="b">
        <f t="shared" si="51"/>
        <v>1</v>
      </c>
    </row>
    <row r="1662" spans="1:8">
      <c r="A1662" s="1993">
        <v>38427</v>
      </c>
      <c r="B1662" s="1994" t="s">
        <v>10119</v>
      </c>
      <c r="C1662" s="1993" t="s">
        <v>5592</v>
      </c>
      <c r="D1662" s="2002">
        <f t="shared" si="50"/>
        <v>46.16</v>
      </c>
      <c r="F1662" s="2002">
        <v>46.16</v>
      </c>
      <c r="G1662" s="2002">
        <v>46.16</v>
      </c>
      <c r="H1662" s="2078" t="b">
        <f t="shared" si="51"/>
        <v>1</v>
      </c>
    </row>
    <row r="1663" spans="1:8">
      <c r="A1663" s="2003">
        <v>38425</v>
      </c>
      <c r="B1663" s="2004" t="s">
        <v>10120</v>
      </c>
      <c r="C1663" s="2003" t="s">
        <v>5592</v>
      </c>
      <c r="D1663" s="2005">
        <f t="shared" si="50"/>
        <v>11.72</v>
      </c>
      <c r="F1663" s="2005">
        <v>11.72</v>
      </c>
      <c r="G1663" s="2005">
        <v>11.72</v>
      </c>
      <c r="H1663" s="2078" t="b">
        <f t="shared" si="51"/>
        <v>1</v>
      </c>
    </row>
    <row r="1664" spans="1:8">
      <c r="A1664" s="1993">
        <v>38423</v>
      </c>
      <c r="B1664" s="1994" t="s">
        <v>10121</v>
      </c>
      <c r="C1664" s="1993" t="s">
        <v>5592</v>
      </c>
      <c r="D1664" s="2002">
        <f t="shared" si="50"/>
        <v>38.51</v>
      </c>
      <c r="F1664" s="2002">
        <v>38.51</v>
      </c>
      <c r="G1664" s="2002">
        <v>38.51</v>
      </c>
      <c r="H1664" s="2078" t="b">
        <f t="shared" si="51"/>
        <v>1</v>
      </c>
    </row>
    <row r="1665" spans="1:8">
      <c r="A1665" s="2003">
        <v>38424</v>
      </c>
      <c r="B1665" s="2004" t="s">
        <v>10122</v>
      </c>
      <c r="C1665" s="2003" t="s">
        <v>5592</v>
      </c>
      <c r="D1665" s="2005">
        <f t="shared" si="50"/>
        <v>57.71</v>
      </c>
      <c r="F1665" s="2005">
        <v>57.71</v>
      </c>
      <c r="G1665" s="2005">
        <v>57.71</v>
      </c>
      <c r="H1665" s="2078" t="b">
        <f t="shared" si="51"/>
        <v>1</v>
      </c>
    </row>
    <row r="1666" spans="1:8">
      <c r="A1666" s="1993">
        <v>38421</v>
      </c>
      <c r="B1666" s="1994" t="s">
        <v>10123</v>
      </c>
      <c r="C1666" s="1993" t="s">
        <v>5592</v>
      </c>
      <c r="D1666" s="2002">
        <f t="shared" si="50"/>
        <v>21.87</v>
      </c>
      <c r="F1666" s="2002">
        <v>21.87</v>
      </c>
      <c r="G1666" s="2002">
        <v>21.87</v>
      </c>
      <c r="H1666" s="2078" t="b">
        <f t="shared" si="51"/>
        <v>1</v>
      </c>
    </row>
    <row r="1667" spans="1:8">
      <c r="A1667" s="2003">
        <v>38422</v>
      </c>
      <c r="B1667" s="2004" t="s">
        <v>10124</v>
      </c>
      <c r="C1667" s="2003" t="s">
        <v>5592</v>
      </c>
      <c r="D1667" s="2005">
        <f t="shared" ref="D1667:D1730" si="52">IF($J$2=$F$1,F1667,G1667)</f>
        <v>24.63</v>
      </c>
      <c r="F1667" s="2005">
        <v>24.63</v>
      </c>
      <c r="G1667" s="2005">
        <v>24.63</v>
      </c>
      <c r="H1667" s="2078" t="b">
        <f t="shared" ref="H1667:H1730" si="53">F1667=G1667</f>
        <v>1</v>
      </c>
    </row>
    <row r="1668" spans="1:8">
      <c r="A1668" s="1993">
        <v>39866</v>
      </c>
      <c r="B1668" s="1994" t="s">
        <v>10125</v>
      </c>
      <c r="C1668" s="1993" t="s">
        <v>5592</v>
      </c>
      <c r="D1668" s="2002">
        <f t="shared" si="52"/>
        <v>8.81</v>
      </c>
      <c r="F1668" s="2002">
        <v>8.81</v>
      </c>
      <c r="G1668" s="2002">
        <v>8.81</v>
      </c>
      <c r="H1668" s="2078" t="b">
        <f t="shared" si="53"/>
        <v>1</v>
      </c>
    </row>
    <row r="1669" spans="1:8">
      <c r="A1669" s="2003">
        <v>39867</v>
      </c>
      <c r="B1669" s="2004" t="s">
        <v>10126</v>
      </c>
      <c r="C1669" s="2003" t="s">
        <v>5592</v>
      </c>
      <c r="D1669" s="2005">
        <f t="shared" si="52"/>
        <v>19.579999999999998</v>
      </c>
      <c r="F1669" s="2005">
        <v>19.579999999999998</v>
      </c>
      <c r="G1669" s="2005">
        <v>19.579999999999998</v>
      </c>
      <c r="H1669" s="2078" t="b">
        <f t="shared" si="53"/>
        <v>1</v>
      </c>
    </row>
    <row r="1670" spans="1:8">
      <c r="A1670" s="1993">
        <v>39868</v>
      </c>
      <c r="B1670" s="1994" t="s">
        <v>10127</v>
      </c>
      <c r="C1670" s="1993" t="s">
        <v>5592</v>
      </c>
      <c r="D1670" s="2002">
        <f t="shared" si="52"/>
        <v>35.270000000000003</v>
      </c>
      <c r="F1670" s="2002">
        <v>35.270000000000003</v>
      </c>
      <c r="G1670" s="2002">
        <v>35.270000000000003</v>
      </c>
      <c r="H1670" s="2078" t="b">
        <f t="shared" si="53"/>
        <v>1</v>
      </c>
    </row>
    <row r="1671" spans="1:8">
      <c r="A1671" s="2003">
        <v>37999</v>
      </c>
      <c r="B1671" s="2004" t="s">
        <v>10128</v>
      </c>
      <c r="C1671" s="2003" t="s">
        <v>5592</v>
      </c>
      <c r="D1671" s="2005">
        <f t="shared" si="52"/>
        <v>6.34</v>
      </c>
      <c r="F1671" s="2005">
        <v>6.34</v>
      </c>
      <c r="G1671" s="2005">
        <v>6.34</v>
      </c>
      <c r="H1671" s="2078" t="b">
        <f t="shared" si="53"/>
        <v>1</v>
      </c>
    </row>
    <row r="1672" spans="1:8">
      <c r="A1672" s="1993">
        <v>38000</v>
      </c>
      <c r="B1672" s="1994" t="s">
        <v>10129</v>
      </c>
      <c r="C1672" s="1993" t="s">
        <v>5592</v>
      </c>
      <c r="D1672" s="2002">
        <f t="shared" si="52"/>
        <v>8.39</v>
      </c>
      <c r="F1672" s="2002">
        <v>8.39</v>
      </c>
      <c r="G1672" s="2002">
        <v>8.39</v>
      </c>
      <c r="H1672" s="2078" t="b">
        <f t="shared" si="53"/>
        <v>1</v>
      </c>
    </row>
    <row r="1673" spans="1:8">
      <c r="A1673" s="2003">
        <v>38129</v>
      </c>
      <c r="B1673" s="2004" t="s">
        <v>10130</v>
      </c>
      <c r="C1673" s="2003" t="s">
        <v>5592</v>
      </c>
      <c r="D1673" s="2005">
        <f t="shared" si="52"/>
        <v>2.64</v>
      </c>
      <c r="F1673" s="2005">
        <v>2.64</v>
      </c>
      <c r="G1673" s="2005">
        <v>2.64</v>
      </c>
      <c r="H1673" s="2078" t="b">
        <f t="shared" si="53"/>
        <v>1</v>
      </c>
    </row>
    <row r="1674" spans="1:8">
      <c r="A1674" s="1993">
        <v>38025</v>
      </c>
      <c r="B1674" s="1994" t="s">
        <v>10131</v>
      </c>
      <c r="C1674" s="1993" t="s">
        <v>5592</v>
      </c>
      <c r="D1674" s="2002">
        <f t="shared" si="52"/>
        <v>4.32</v>
      </c>
      <c r="F1674" s="2002">
        <v>4.32</v>
      </c>
      <c r="G1674" s="2002">
        <v>4.32</v>
      </c>
      <c r="H1674" s="2078" t="b">
        <f t="shared" si="53"/>
        <v>1</v>
      </c>
    </row>
    <row r="1675" spans="1:8">
      <c r="A1675" s="2003">
        <v>38026</v>
      </c>
      <c r="B1675" s="2004" t="s">
        <v>10132</v>
      </c>
      <c r="C1675" s="2003" t="s">
        <v>5592</v>
      </c>
      <c r="D1675" s="2005">
        <f t="shared" si="52"/>
        <v>11.17</v>
      </c>
      <c r="F1675" s="2005">
        <v>11.17</v>
      </c>
      <c r="G1675" s="2005">
        <v>11.17</v>
      </c>
      <c r="H1675" s="2078" t="b">
        <f t="shared" si="53"/>
        <v>1</v>
      </c>
    </row>
    <row r="1676" spans="1:8">
      <c r="A1676" s="1993">
        <v>1858</v>
      </c>
      <c r="B1676" s="1994" t="s">
        <v>10133</v>
      </c>
      <c r="C1676" s="1993" t="s">
        <v>5592</v>
      </c>
      <c r="D1676" s="2002">
        <f t="shared" si="52"/>
        <v>20.6</v>
      </c>
      <c r="F1676" s="2002">
        <v>20.6</v>
      </c>
      <c r="G1676" s="2002">
        <v>20.6</v>
      </c>
      <c r="H1676" s="2078" t="b">
        <f t="shared" si="53"/>
        <v>1</v>
      </c>
    </row>
    <row r="1677" spans="1:8">
      <c r="A1677" s="2003">
        <v>1844</v>
      </c>
      <c r="B1677" s="2004" t="s">
        <v>10134</v>
      </c>
      <c r="C1677" s="2003" t="s">
        <v>5592</v>
      </c>
      <c r="D1677" s="2005">
        <f t="shared" si="52"/>
        <v>88.35</v>
      </c>
      <c r="F1677" s="2005">
        <v>88.35</v>
      </c>
      <c r="G1677" s="2005">
        <v>88.35</v>
      </c>
      <c r="H1677" s="2078" t="b">
        <f t="shared" si="53"/>
        <v>1</v>
      </c>
    </row>
    <row r="1678" spans="1:8">
      <c r="A1678" s="1993">
        <v>1837</v>
      </c>
      <c r="B1678" s="1994" t="s">
        <v>10135</v>
      </c>
      <c r="C1678" s="1993" t="s">
        <v>5592</v>
      </c>
      <c r="D1678" s="2002">
        <f t="shared" si="52"/>
        <v>320.16000000000003</v>
      </c>
      <c r="F1678" s="2002">
        <v>320.16000000000003</v>
      </c>
      <c r="G1678" s="2002">
        <v>320.16000000000003</v>
      </c>
      <c r="H1678" s="2078" t="b">
        <f t="shared" si="53"/>
        <v>1</v>
      </c>
    </row>
    <row r="1679" spans="1:8">
      <c r="A1679" s="2003">
        <v>1860</v>
      </c>
      <c r="B1679" s="2004" t="s">
        <v>10136</v>
      </c>
      <c r="C1679" s="2003" t="s">
        <v>5592</v>
      </c>
      <c r="D1679" s="2005">
        <f t="shared" si="52"/>
        <v>630.49</v>
      </c>
      <c r="F1679" s="2005">
        <v>630.49</v>
      </c>
      <c r="G1679" s="2005">
        <v>630.49</v>
      </c>
      <c r="H1679" s="2078" t="b">
        <f t="shared" si="53"/>
        <v>1</v>
      </c>
    </row>
    <row r="1680" spans="1:8">
      <c r="A1680" s="1993">
        <v>1862</v>
      </c>
      <c r="B1680" s="1994" t="s">
        <v>10137</v>
      </c>
      <c r="C1680" s="1993" t="s">
        <v>5592</v>
      </c>
      <c r="D1680" s="2002">
        <f t="shared" si="52"/>
        <v>1012.97</v>
      </c>
      <c r="F1680" s="2002">
        <v>1012.97</v>
      </c>
      <c r="G1680" s="2002">
        <v>1012.97</v>
      </c>
      <c r="H1680" s="2078" t="b">
        <f t="shared" si="53"/>
        <v>1</v>
      </c>
    </row>
    <row r="1681" spans="1:8">
      <c r="A1681" s="2003">
        <v>1863</v>
      </c>
      <c r="B1681" s="2004" t="s">
        <v>10138</v>
      </c>
      <c r="C1681" s="2003" t="s">
        <v>5592</v>
      </c>
      <c r="D1681" s="2005">
        <f t="shared" si="52"/>
        <v>19.809999999999999</v>
      </c>
      <c r="F1681" s="2005">
        <v>19.809999999999999</v>
      </c>
      <c r="G1681" s="2005">
        <v>19.809999999999999</v>
      </c>
      <c r="H1681" s="2078" t="b">
        <f t="shared" si="53"/>
        <v>1</v>
      </c>
    </row>
    <row r="1682" spans="1:8">
      <c r="A1682" s="1993">
        <v>1865</v>
      </c>
      <c r="B1682" s="1994" t="s">
        <v>10139</v>
      </c>
      <c r="C1682" s="1993" t="s">
        <v>5592</v>
      </c>
      <c r="D1682" s="2002">
        <f t="shared" si="52"/>
        <v>88.97</v>
      </c>
      <c r="F1682" s="2002">
        <v>88.97</v>
      </c>
      <c r="G1682" s="2002">
        <v>88.97</v>
      </c>
      <c r="H1682" s="2078" t="b">
        <f t="shared" si="53"/>
        <v>1</v>
      </c>
    </row>
    <row r="1683" spans="1:8">
      <c r="A1683" s="2003">
        <v>1866</v>
      </c>
      <c r="B1683" s="2004" t="s">
        <v>10140</v>
      </c>
      <c r="C1683" s="2003" t="s">
        <v>5592</v>
      </c>
      <c r="D1683" s="2005">
        <f t="shared" si="52"/>
        <v>243.41</v>
      </c>
      <c r="F1683" s="2005">
        <v>243.41</v>
      </c>
      <c r="G1683" s="2005">
        <v>243.41</v>
      </c>
      <c r="H1683" s="2078" t="b">
        <f t="shared" si="53"/>
        <v>1</v>
      </c>
    </row>
    <row r="1684" spans="1:8">
      <c r="A1684" s="1993">
        <v>1853</v>
      </c>
      <c r="B1684" s="1994" t="s">
        <v>10141</v>
      </c>
      <c r="C1684" s="1993" t="s">
        <v>5592</v>
      </c>
      <c r="D1684" s="2002">
        <f t="shared" si="52"/>
        <v>359.86</v>
      </c>
      <c r="F1684" s="2002">
        <v>359.86</v>
      </c>
      <c r="G1684" s="2002">
        <v>359.86</v>
      </c>
      <c r="H1684" s="2078" t="b">
        <f t="shared" si="53"/>
        <v>1</v>
      </c>
    </row>
    <row r="1685" spans="1:8">
      <c r="A1685" s="2003">
        <v>1867</v>
      </c>
      <c r="B1685" s="2004" t="s">
        <v>10142</v>
      </c>
      <c r="C1685" s="2003" t="s">
        <v>5592</v>
      </c>
      <c r="D1685" s="2005">
        <f t="shared" si="52"/>
        <v>796.65</v>
      </c>
      <c r="F1685" s="2005">
        <v>796.65</v>
      </c>
      <c r="G1685" s="2005">
        <v>796.65</v>
      </c>
      <c r="H1685" s="2078" t="b">
        <f t="shared" si="53"/>
        <v>1</v>
      </c>
    </row>
    <row r="1686" spans="1:8">
      <c r="A1686" s="1993">
        <v>1868</v>
      </c>
      <c r="B1686" s="1994" t="s">
        <v>10143</v>
      </c>
      <c r="C1686" s="1993" t="s">
        <v>5592</v>
      </c>
      <c r="D1686" s="2002">
        <f t="shared" si="52"/>
        <v>1149.58</v>
      </c>
      <c r="F1686" s="2002">
        <v>1149.58</v>
      </c>
      <c r="G1686" s="2002">
        <v>1149.58</v>
      </c>
      <c r="H1686" s="2078" t="b">
        <f t="shared" si="53"/>
        <v>1</v>
      </c>
    </row>
    <row r="1687" spans="1:8">
      <c r="A1687" s="2003">
        <v>1859</v>
      </c>
      <c r="B1687" s="2004" t="s">
        <v>10144</v>
      </c>
      <c r="C1687" s="2003" t="s">
        <v>5592</v>
      </c>
      <c r="D1687" s="2005">
        <f t="shared" si="52"/>
        <v>1504.55</v>
      </c>
      <c r="F1687" s="2005">
        <v>1504.55</v>
      </c>
      <c r="G1687" s="2005">
        <v>1504.55</v>
      </c>
      <c r="H1687" s="2078" t="b">
        <f t="shared" si="53"/>
        <v>1</v>
      </c>
    </row>
    <row r="1688" spans="1:8">
      <c r="A1688" s="1993">
        <v>1836</v>
      </c>
      <c r="B1688" s="1994" t="s">
        <v>10145</v>
      </c>
      <c r="C1688" s="1993" t="s">
        <v>5592</v>
      </c>
      <c r="D1688" s="2002">
        <f t="shared" si="52"/>
        <v>194.63</v>
      </c>
      <c r="F1688" s="2002">
        <v>194.63</v>
      </c>
      <c r="G1688" s="2002">
        <v>194.63</v>
      </c>
      <c r="H1688" s="2078" t="b">
        <f t="shared" si="53"/>
        <v>1</v>
      </c>
    </row>
    <row r="1689" spans="1:8">
      <c r="A1689" s="2003">
        <v>36355</v>
      </c>
      <c r="B1689" s="2004" t="s">
        <v>10146</v>
      </c>
      <c r="C1689" s="2003" t="s">
        <v>5592</v>
      </c>
      <c r="D1689" s="2005">
        <f t="shared" si="52"/>
        <v>3.89</v>
      </c>
      <c r="F1689" s="2005">
        <v>3.89</v>
      </c>
      <c r="G1689" s="2005">
        <v>3.89</v>
      </c>
      <c r="H1689" s="2078" t="b">
        <f t="shared" si="53"/>
        <v>1</v>
      </c>
    </row>
    <row r="1690" spans="1:8">
      <c r="A1690" s="1993">
        <v>36356</v>
      </c>
      <c r="B1690" s="1994" t="s">
        <v>10147</v>
      </c>
      <c r="C1690" s="1993" t="s">
        <v>5592</v>
      </c>
      <c r="D1690" s="2002">
        <f t="shared" si="52"/>
        <v>6.54</v>
      </c>
      <c r="F1690" s="2002">
        <v>6.54</v>
      </c>
      <c r="G1690" s="2002">
        <v>6.54</v>
      </c>
      <c r="H1690" s="2078" t="b">
        <f t="shared" si="53"/>
        <v>1</v>
      </c>
    </row>
    <row r="1691" spans="1:8">
      <c r="A1691" s="2003">
        <v>1932</v>
      </c>
      <c r="B1691" s="2004" t="s">
        <v>10148</v>
      </c>
      <c r="C1691" s="2003" t="s">
        <v>5592</v>
      </c>
      <c r="D1691" s="2005">
        <f t="shared" si="52"/>
        <v>6.69</v>
      </c>
      <c r="F1691" s="2005">
        <v>6.69</v>
      </c>
      <c r="G1691" s="2005">
        <v>6.69</v>
      </c>
      <c r="H1691" s="2078" t="b">
        <f t="shared" si="53"/>
        <v>1</v>
      </c>
    </row>
    <row r="1692" spans="1:8">
      <c r="A1692" s="1993">
        <v>1933</v>
      </c>
      <c r="B1692" s="1994" t="s">
        <v>10149</v>
      </c>
      <c r="C1692" s="1993" t="s">
        <v>5592</v>
      </c>
      <c r="D1692" s="2002">
        <f t="shared" si="52"/>
        <v>2.94</v>
      </c>
      <c r="F1692" s="2002">
        <v>2.94</v>
      </c>
      <c r="G1692" s="2002">
        <v>2.94</v>
      </c>
      <c r="H1692" s="2078" t="b">
        <f t="shared" si="53"/>
        <v>1</v>
      </c>
    </row>
    <row r="1693" spans="1:8">
      <c r="A1693" s="2003">
        <v>1951</v>
      </c>
      <c r="B1693" s="2004" t="s">
        <v>10150</v>
      </c>
      <c r="C1693" s="2003" t="s">
        <v>5592</v>
      </c>
      <c r="D1693" s="2005">
        <f t="shared" si="52"/>
        <v>13.5</v>
      </c>
      <c r="F1693" s="2005">
        <v>13.5</v>
      </c>
      <c r="G1693" s="2005">
        <v>13.5</v>
      </c>
      <c r="H1693" s="2078" t="b">
        <f t="shared" si="53"/>
        <v>1</v>
      </c>
    </row>
    <row r="1694" spans="1:8">
      <c r="A1694" s="1993">
        <v>1966</v>
      </c>
      <c r="B1694" s="1994" t="s">
        <v>10151</v>
      </c>
      <c r="C1694" s="1993" t="s">
        <v>5592</v>
      </c>
      <c r="D1694" s="2002">
        <f t="shared" si="52"/>
        <v>14.32</v>
      </c>
      <c r="F1694" s="2002">
        <v>14.32</v>
      </c>
      <c r="G1694" s="2002">
        <v>14.32</v>
      </c>
      <c r="H1694" s="2078" t="b">
        <f t="shared" si="53"/>
        <v>1</v>
      </c>
    </row>
    <row r="1695" spans="1:8">
      <c r="A1695" s="2003">
        <v>1952</v>
      </c>
      <c r="B1695" s="2004" t="s">
        <v>10152</v>
      </c>
      <c r="C1695" s="2003" t="s">
        <v>5592</v>
      </c>
      <c r="D1695" s="2005">
        <f t="shared" si="52"/>
        <v>88.03</v>
      </c>
      <c r="F1695" s="2005">
        <v>88.03</v>
      </c>
      <c r="G1695" s="2005">
        <v>88.03</v>
      </c>
      <c r="H1695" s="2078" t="b">
        <f t="shared" si="53"/>
        <v>1</v>
      </c>
    </row>
    <row r="1696" spans="1:8">
      <c r="A1696" s="1993">
        <v>20104</v>
      </c>
      <c r="B1696" s="1994" t="s">
        <v>10153</v>
      </c>
      <c r="C1696" s="1993" t="s">
        <v>5592</v>
      </c>
      <c r="D1696" s="2002">
        <f t="shared" si="52"/>
        <v>334.58</v>
      </c>
      <c r="F1696" s="2002">
        <v>334.58</v>
      </c>
      <c r="G1696" s="2002">
        <v>334.58</v>
      </c>
      <c r="H1696" s="2078" t="b">
        <f t="shared" si="53"/>
        <v>1</v>
      </c>
    </row>
    <row r="1697" spans="1:8">
      <c r="A1697" s="2003">
        <v>20105</v>
      </c>
      <c r="B1697" s="2004" t="s">
        <v>10154</v>
      </c>
      <c r="C1697" s="2003" t="s">
        <v>5592</v>
      </c>
      <c r="D1697" s="2005">
        <f t="shared" si="52"/>
        <v>521.16</v>
      </c>
      <c r="F1697" s="2005">
        <v>521.16</v>
      </c>
      <c r="G1697" s="2005">
        <v>521.16</v>
      </c>
      <c r="H1697" s="2078" t="b">
        <f t="shared" si="53"/>
        <v>1</v>
      </c>
    </row>
    <row r="1698" spans="1:8">
      <c r="A1698" s="1993">
        <v>1965</v>
      </c>
      <c r="B1698" s="1994" t="s">
        <v>10155</v>
      </c>
      <c r="C1698" s="1993" t="s">
        <v>5592</v>
      </c>
      <c r="D1698" s="2002">
        <f t="shared" si="52"/>
        <v>26.27</v>
      </c>
      <c r="F1698" s="2002">
        <v>26.27</v>
      </c>
      <c r="G1698" s="2002">
        <v>26.27</v>
      </c>
      <c r="H1698" s="2078" t="b">
        <f t="shared" si="53"/>
        <v>1</v>
      </c>
    </row>
    <row r="1699" spans="1:8">
      <c r="A1699" s="2003">
        <v>10765</v>
      </c>
      <c r="B1699" s="2004" t="s">
        <v>10156</v>
      </c>
      <c r="C1699" s="2003" t="s">
        <v>5592</v>
      </c>
      <c r="D1699" s="2005">
        <f t="shared" si="52"/>
        <v>6.65</v>
      </c>
      <c r="F1699" s="2005">
        <v>6.65</v>
      </c>
      <c r="G1699" s="2005">
        <v>6.65</v>
      </c>
      <c r="H1699" s="2078" t="b">
        <f t="shared" si="53"/>
        <v>1</v>
      </c>
    </row>
    <row r="1700" spans="1:8">
      <c r="A1700" s="1993">
        <v>10767</v>
      </c>
      <c r="B1700" s="1994" t="s">
        <v>10157</v>
      </c>
      <c r="C1700" s="1993" t="s">
        <v>5592</v>
      </c>
      <c r="D1700" s="2002">
        <f t="shared" si="52"/>
        <v>18.29</v>
      </c>
      <c r="F1700" s="2002">
        <v>18.29</v>
      </c>
      <c r="G1700" s="2002">
        <v>18.29</v>
      </c>
      <c r="H1700" s="2078" t="b">
        <f t="shared" si="53"/>
        <v>1</v>
      </c>
    </row>
    <row r="1701" spans="1:8">
      <c r="A1701" s="2003">
        <v>1970</v>
      </c>
      <c r="B1701" s="2004" t="s">
        <v>10158</v>
      </c>
      <c r="C1701" s="2003" t="s">
        <v>5592</v>
      </c>
      <c r="D1701" s="2005">
        <f t="shared" si="52"/>
        <v>32.909999999999997</v>
      </c>
      <c r="F1701" s="2005">
        <v>32.909999999999997</v>
      </c>
      <c r="G1701" s="2005">
        <v>32.909999999999997</v>
      </c>
      <c r="H1701" s="2078" t="b">
        <f t="shared" si="53"/>
        <v>1</v>
      </c>
    </row>
    <row r="1702" spans="1:8">
      <c r="A1702" s="1993">
        <v>1967</v>
      </c>
      <c r="B1702" s="1994" t="s">
        <v>10159</v>
      </c>
      <c r="C1702" s="1993" t="s">
        <v>5592</v>
      </c>
      <c r="D1702" s="2002">
        <f t="shared" si="52"/>
        <v>3.04</v>
      </c>
      <c r="F1702" s="2002">
        <v>3.04</v>
      </c>
      <c r="G1702" s="2002">
        <v>3.04</v>
      </c>
      <c r="H1702" s="2078" t="b">
        <f t="shared" si="53"/>
        <v>1</v>
      </c>
    </row>
    <row r="1703" spans="1:8">
      <c r="A1703" s="2003">
        <v>1968</v>
      </c>
      <c r="B1703" s="2004" t="s">
        <v>10160</v>
      </c>
      <c r="C1703" s="2003" t="s">
        <v>5592</v>
      </c>
      <c r="D1703" s="2005">
        <f t="shared" si="52"/>
        <v>6.59</v>
      </c>
      <c r="F1703" s="2005">
        <v>6.59</v>
      </c>
      <c r="G1703" s="2005">
        <v>6.59</v>
      </c>
      <c r="H1703" s="2078" t="b">
        <f t="shared" si="53"/>
        <v>1</v>
      </c>
    </row>
    <row r="1704" spans="1:8">
      <c r="A1704" s="1993">
        <v>1969</v>
      </c>
      <c r="B1704" s="1994" t="s">
        <v>10161</v>
      </c>
      <c r="C1704" s="1993" t="s">
        <v>5592</v>
      </c>
      <c r="D1704" s="2002">
        <f t="shared" si="52"/>
        <v>20.58</v>
      </c>
      <c r="F1704" s="2002">
        <v>20.58</v>
      </c>
      <c r="G1704" s="2002">
        <v>20.58</v>
      </c>
      <c r="H1704" s="2078" t="b">
        <f t="shared" si="53"/>
        <v>1</v>
      </c>
    </row>
    <row r="1705" spans="1:8">
      <c r="A1705" s="2003">
        <v>1839</v>
      </c>
      <c r="B1705" s="2004" t="s">
        <v>10162</v>
      </c>
      <c r="C1705" s="2003" t="s">
        <v>5592</v>
      </c>
      <c r="D1705" s="2005">
        <f t="shared" si="52"/>
        <v>50.62</v>
      </c>
      <c r="F1705" s="2005">
        <v>50.62</v>
      </c>
      <c r="G1705" s="2005">
        <v>50.62</v>
      </c>
      <c r="H1705" s="2078" t="b">
        <f t="shared" si="53"/>
        <v>1</v>
      </c>
    </row>
    <row r="1706" spans="1:8">
      <c r="A1706" s="1993">
        <v>1835</v>
      </c>
      <c r="B1706" s="1994" t="s">
        <v>10163</v>
      </c>
      <c r="C1706" s="1993" t="s">
        <v>5592</v>
      </c>
      <c r="D1706" s="2002">
        <f t="shared" si="52"/>
        <v>12.4</v>
      </c>
      <c r="F1706" s="2002">
        <v>12.4</v>
      </c>
      <c r="G1706" s="2002">
        <v>12.4</v>
      </c>
      <c r="H1706" s="2078" t="b">
        <f t="shared" si="53"/>
        <v>1</v>
      </c>
    </row>
    <row r="1707" spans="1:8">
      <c r="A1707" s="2003">
        <v>1823</v>
      </c>
      <c r="B1707" s="2004" t="s">
        <v>10164</v>
      </c>
      <c r="C1707" s="2003" t="s">
        <v>5592</v>
      </c>
      <c r="D1707" s="2005">
        <f t="shared" si="52"/>
        <v>28.95</v>
      </c>
      <c r="F1707" s="2005">
        <v>28.95</v>
      </c>
      <c r="G1707" s="2005">
        <v>28.95</v>
      </c>
      <c r="H1707" s="2078" t="b">
        <f t="shared" si="53"/>
        <v>1</v>
      </c>
    </row>
    <row r="1708" spans="1:8">
      <c r="A1708" s="1993">
        <v>1827</v>
      </c>
      <c r="B1708" s="1994" t="s">
        <v>10165</v>
      </c>
      <c r="C1708" s="1993" t="s">
        <v>5592</v>
      </c>
      <c r="D1708" s="2002">
        <f t="shared" si="52"/>
        <v>52.09</v>
      </c>
      <c r="F1708" s="2002">
        <v>52.09</v>
      </c>
      <c r="G1708" s="2002">
        <v>52.09</v>
      </c>
      <c r="H1708" s="2078" t="b">
        <f t="shared" si="53"/>
        <v>1</v>
      </c>
    </row>
    <row r="1709" spans="1:8">
      <c r="A1709" s="2003">
        <v>1831</v>
      </c>
      <c r="B1709" s="2004" t="s">
        <v>10166</v>
      </c>
      <c r="C1709" s="2003" t="s">
        <v>5592</v>
      </c>
      <c r="D1709" s="2005">
        <f t="shared" si="52"/>
        <v>12.88</v>
      </c>
      <c r="F1709" s="2005">
        <v>12.88</v>
      </c>
      <c r="G1709" s="2005">
        <v>12.88</v>
      </c>
      <c r="H1709" s="2078" t="b">
        <f t="shared" si="53"/>
        <v>1</v>
      </c>
    </row>
    <row r="1710" spans="1:8">
      <c r="A1710" s="1993">
        <v>1825</v>
      </c>
      <c r="B1710" s="1994" t="s">
        <v>10167</v>
      </c>
      <c r="C1710" s="1993" t="s">
        <v>5592</v>
      </c>
      <c r="D1710" s="2002">
        <f t="shared" si="52"/>
        <v>28.9</v>
      </c>
      <c r="F1710" s="2002">
        <v>28.9</v>
      </c>
      <c r="G1710" s="2002">
        <v>28.9</v>
      </c>
      <c r="H1710" s="2078" t="b">
        <f t="shared" si="53"/>
        <v>1</v>
      </c>
    </row>
    <row r="1711" spans="1:8">
      <c r="A1711" s="2003">
        <v>1828</v>
      </c>
      <c r="B1711" s="2004" t="s">
        <v>10168</v>
      </c>
      <c r="C1711" s="2003" t="s">
        <v>5592</v>
      </c>
      <c r="D1711" s="2005">
        <f t="shared" si="52"/>
        <v>59.01</v>
      </c>
      <c r="F1711" s="2005">
        <v>59.01</v>
      </c>
      <c r="G1711" s="2005">
        <v>59.01</v>
      </c>
      <c r="H1711" s="2078" t="b">
        <f t="shared" si="53"/>
        <v>1</v>
      </c>
    </row>
    <row r="1712" spans="1:8">
      <c r="A1712" s="1993">
        <v>1845</v>
      </c>
      <c r="B1712" s="1994" t="s">
        <v>10169</v>
      </c>
      <c r="C1712" s="1993" t="s">
        <v>5592</v>
      </c>
      <c r="D1712" s="2002">
        <f t="shared" si="52"/>
        <v>14.11</v>
      </c>
      <c r="F1712" s="2002">
        <v>14.11</v>
      </c>
      <c r="G1712" s="2002">
        <v>14.11</v>
      </c>
      <c r="H1712" s="2078" t="b">
        <f t="shared" si="53"/>
        <v>1</v>
      </c>
    </row>
    <row r="1713" spans="1:8">
      <c r="A1713" s="2003">
        <v>1824</v>
      </c>
      <c r="B1713" s="2004" t="s">
        <v>10170</v>
      </c>
      <c r="C1713" s="2003" t="s">
        <v>5592</v>
      </c>
      <c r="D1713" s="2005">
        <f t="shared" si="52"/>
        <v>32.93</v>
      </c>
      <c r="F1713" s="2005">
        <v>32.93</v>
      </c>
      <c r="G1713" s="2005">
        <v>32.93</v>
      </c>
      <c r="H1713" s="2078" t="b">
        <f t="shared" si="53"/>
        <v>1</v>
      </c>
    </row>
    <row r="1714" spans="1:8">
      <c r="A1714" s="1993">
        <v>1941</v>
      </c>
      <c r="B1714" s="1994" t="s">
        <v>10171</v>
      </c>
      <c r="C1714" s="1993" t="s">
        <v>5592</v>
      </c>
      <c r="D1714" s="2002">
        <f t="shared" si="52"/>
        <v>13.01</v>
      </c>
      <c r="F1714" s="2002">
        <v>13.01</v>
      </c>
      <c r="G1714" s="2002">
        <v>13.01</v>
      </c>
      <c r="H1714" s="2078" t="b">
        <f t="shared" si="53"/>
        <v>1</v>
      </c>
    </row>
    <row r="1715" spans="1:8">
      <c r="A1715" s="2003">
        <v>1940</v>
      </c>
      <c r="B1715" s="2004" t="s">
        <v>10172</v>
      </c>
      <c r="C1715" s="2003" t="s">
        <v>5592</v>
      </c>
      <c r="D1715" s="2005">
        <f t="shared" si="52"/>
        <v>12.97</v>
      </c>
      <c r="F1715" s="2005">
        <v>12.97</v>
      </c>
      <c r="G1715" s="2005">
        <v>12.97</v>
      </c>
      <c r="H1715" s="2078" t="b">
        <f t="shared" si="53"/>
        <v>1</v>
      </c>
    </row>
    <row r="1716" spans="1:8">
      <c r="A1716" s="1993">
        <v>1937</v>
      </c>
      <c r="B1716" s="1994" t="s">
        <v>10173</v>
      </c>
      <c r="C1716" s="1993" t="s">
        <v>5592</v>
      </c>
      <c r="D1716" s="2002">
        <f t="shared" si="52"/>
        <v>2.0099999999999998</v>
      </c>
      <c r="F1716" s="2002">
        <v>2.0099999999999998</v>
      </c>
      <c r="G1716" s="2002">
        <v>2.0099999999999998</v>
      </c>
      <c r="H1716" s="2078" t="b">
        <f t="shared" si="53"/>
        <v>1</v>
      </c>
    </row>
    <row r="1717" spans="1:8">
      <c r="A1717" s="2003">
        <v>1939</v>
      </c>
      <c r="B1717" s="2004" t="s">
        <v>10174</v>
      </c>
      <c r="C1717" s="2003" t="s">
        <v>5592</v>
      </c>
      <c r="D1717" s="2005">
        <f t="shared" si="52"/>
        <v>4.5999999999999996</v>
      </c>
      <c r="F1717" s="2005">
        <v>4.5999999999999996</v>
      </c>
      <c r="G1717" s="2005">
        <v>4.5999999999999996</v>
      </c>
      <c r="H1717" s="2078" t="b">
        <f t="shared" si="53"/>
        <v>1</v>
      </c>
    </row>
    <row r="1718" spans="1:8">
      <c r="A1718" s="1993">
        <v>1942</v>
      </c>
      <c r="B1718" s="1994" t="s">
        <v>10175</v>
      </c>
      <c r="C1718" s="1993" t="s">
        <v>5592</v>
      </c>
      <c r="D1718" s="2002">
        <f t="shared" si="52"/>
        <v>24.64</v>
      </c>
      <c r="F1718" s="2002">
        <v>24.64</v>
      </c>
      <c r="G1718" s="2002">
        <v>24.64</v>
      </c>
      <c r="H1718" s="2078" t="b">
        <f t="shared" si="53"/>
        <v>1</v>
      </c>
    </row>
    <row r="1719" spans="1:8">
      <c r="A1719" s="2003">
        <v>1938</v>
      </c>
      <c r="B1719" s="2004" t="s">
        <v>10176</v>
      </c>
      <c r="C1719" s="2003" t="s">
        <v>5592</v>
      </c>
      <c r="D1719" s="2005">
        <f t="shared" si="52"/>
        <v>2.5299999999999998</v>
      </c>
      <c r="F1719" s="2005">
        <v>2.5299999999999998</v>
      </c>
      <c r="G1719" s="2005">
        <v>2.5299999999999998</v>
      </c>
      <c r="H1719" s="2078" t="b">
        <f t="shared" si="53"/>
        <v>1</v>
      </c>
    </row>
    <row r="1720" spans="1:8">
      <c r="A1720" s="1993">
        <v>20097</v>
      </c>
      <c r="B1720" s="1994" t="s">
        <v>10177</v>
      </c>
      <c r="C1720" s="1993" t="s">
        <v>5592</v>
      </c>
      <c r="D1720" s="2002">
        <f t="shared" si="52"/>
        <v>27.23</v>
      </c>
      <c r="F1720" s="2002">
        <v>27.23</v>
      </c>
      <c r="G1720" s="2002">
        <v>27.23</v>
      </c>
      <c r="H1720" s="2078" t="b">
        <f t="shared" si="53"/>
        <v>1</v>
      </c>
    </row>
    <row r="1721" spans="1:8">
      <c r="A1721" s="2003">
        <v>20098</v>
      </c>
      <c r="B1721" s="2004" t="s">
        <v>10178</v>
      </c>
      <c r="C1721" s="2003" t="s">
        <v>5592</v>
      </c>
      <c r="D1721" s="2005">
        <f t="shared" si="52"/>
        <v>196.36</v>
      </c>
      <c r="F1721" s="2005">
        <v>196.36</v>
      </c>
      <c r="G1721" s="2005">
        <v>196.36</v>
      </c>
      <c r="H1721" s="2078" t="b">
        <f t="shared" si="53"/>
        <v>1</v>
      </c>
    </row>
    <row r="1722" spans="1:8">
      <c r="A1722" s="1993">
        <v>20096</v>
      </c>
      <c r="B1722" s="1994" t="s">
        <v>10179</v>
      </c>
      <c r="C1722" s="1993" t="s">
        <v>5592</v>
      </c>
      <c r="D1722" s="2002">
        <f t="shared" si="52"/>
        <v>15.7</v>
      </c>
      <c r="F1722" s="2002">
        <v>15.7</v>
      </c>
      <c r="G1722" s="2002">
        <v>15.7</v>
      </c>
      <c r="H1722" s="2078" t="b">
        <f t="shared" si="53"/>
        <v>1</v>
      </c>
    </row>
    <row r="1723" spans="1:8">
      <c r="A1723" s="2003">
        <v>1964</v>
      </c>
      <c r="B1723" s="2004" t="s">
        <v>10180</v>
      </c>
      <c r="C1723" s="2003" t="s">
        <v>5592</v>
      </c>
      <c r="D1723" s="2005">
        <f t="shared" si="52"/>
        <v>20.02</v>
      </c>
      <c r="F1723" s="2005">
        <v>20.02</v>
      </c>
      <c r="G1723" s="2005">
        <v>20.02</v>
      </c>
      <c r="H1723" s="2078" t="b">
        <f t="shared" si="53"/>
        <v>1</v>
      </c>
    </row>
    <row r="1724" spans="1:8">
      <c r="A1724" s="1993">
        <v>1880</v>
      </c>
      <c r="B1724" s="1994" t="s">
        <v>10181</v>
      </c>
      <c r="C1724" s="1993" t="s">
        <v>5592</v>
      </c>
      <c r="D1724" s="2002">
        <f t="shared" si="52"/>
        <v>2.2799999999999998</v>
      </c>
      <c r="F1724" s="2002">
        <v>2.2799999999999998</v>
      </c>
      <c r="G1724" s="2002">
        <v>2.2799999999999998</v>
      </c>
      <c r="H1724" s="2078" t="b">
        <f t="shared" si="53"/>
        <v>1</v>
      </c>
    </row>
    <row r="1725" spans="1:8">
      <c r="A1725" s="2003">
        <v>39274</v>
      </c>
      <c r="B1725" s="2004" t="s">
        <v>10182</v>
      </c>
      <c r="C1725" s="2003" t="s">
        <v>5592</v>
      </c>
      <c r="D1725" s="2005">
        <f t="shared" si="52"/>
        <v>1.77</v>
      </c>
      <c r="F1725" s="2005">
        <v>1.77</v>
      </c>
      <c r="G1725" s="2005">
        <v>1.77</v>
      </c>
      <c r="H1725" s="2078" t="b">
        <f t="shared" si="53"/>
        <v>1</v>
      </c>
    </row>
    <row r="1726" spans="1:8">
      <c r="A1726" s="1993">
        <v>2628</v>
      </c>
      <c r="B1726" s="1994" t="s">
        <v>10183</v>
      </c>
      <c r="C1726" s="1993" t="s">
        <v>5592</v>
      </c>
      <c r="D1726" s="2002">
        <f t="shared" si="52"/>
        <v>213.45</v>
      </c>
      <c r="F1726" s="2002">
        <v>213.45</v>
      </c>
      <c r="G1726" s="2002">
        <v>213.45</v>
      </c>
      <c r="H1726" s="2078" t="b">
        <f t="shared" si="53"/>
        <v>1</v>
      </c>
    </row>
    <row r="1727" spans="1:8">
      <c r="A1727" s="2003">
        <v>2622</v>
      </c>
      <c r="B1727" s="2004" t="s">
        <v>10184</v>
      </c>
      <c r="C1727" s="2003" t="s">
        <v>5592</v>
      </c>
      <c r="D1727" s="2005">
        <f t="shared" si="52"/>
        <v>5.07</v>
      </c>
      <c r="F1727" s="2005">
        <v>5.07</v>
      </c>
      <c r="G1727" s="2005">
        <v>5.07</v>
      </c>
      <c r="H1727" s="2078" t="b">
        <f t="shared" si="53"/>
        <v>1</v>
      </c>
    </row>
    <row r="1728" spans="1:8">
      <c r="A1728" s="1993">
        <v>2623</v>
      </c>
      <c r="B1728" s="1994" t="s">
        <v>10185</v>
      </c>
      <c r="C1728" s="1993" t="s">
        <v>5592</v>
      </c>
      <c r="D1728" s="2002">
        <f t="shared" si="52"/>
        <v>6.1</v>
      </c>
      <c r="F1728" s="2002">
        <v>6.1</v>
      </c>
      <c r="G1728" s="2002">
        <v>6.1</v>
      </c>
      <c r="H1728" s="2078" t="b">
        <f t="shared" si="53"/>
        <v>1</v>
      </c>
    </row>
    <row r="1729" spans="1:8">
      <c r="A1729" s="2003">
        <v>2624</v>
      </c>
      <c r="B1729" s="2004" t="s">
        <v>10186</v>
      </c>
      <c r="C1729" s="2003" t="s">
        <v>5592</v>
      </c>
      <c r="D1729" s="2005">
        <f t="shared" si="52"/>
        <v>9.6999999999999993</v>
      </c>
      <c r="F1729" s="2005">
        <v>9.6999999999999993</v>
      </c>
      <c r="G1729" s="2005">
        <v>9.6999999999999993</v>
      </c>
      <c r="H1729" s="2078" t="b">
        <f t="shared" si="53"/>
        <v>1</v>
      </c>
    </row>
    <row r="1730" spans="1:8">
      <c r="A1730" s="1993">
        <v>2625</v>
      </c>
      <c r="B1730" s="1994" t="s">
        <v>10187</v>
      </c>
      <c r="C1730" s="1993" t="s">
        <v>5592</v>
      </c>
      <c r="D1730" s="2002">
        <f t="shared" si="52"/>
        <v>20.48</v>
      </c>
      <c r="F1730" s="2002">
        <v>20.48</v>
      </c>
      <c r="G1730" s="2002">
        <v>20.48</v>
      </c>
      <c r="H1730" s="2078" t="b">
        <f t="shared" si="53"/>
        <v>1</v>
      </c>
    </row>
    <row r="1731" spans="1:8">
      <c r="A1731" s="2003">
        <v>2626</v>
      </c>
      <c r="B1731" s="2004" t="s">
        <v>10188</v>
      </c>
      <c r="C1731" s="2003" t="s">
        <v>5592</v>
      </c>
      <c r="D1731" s="2005">
        <f t="shared" ref="D1731:D1794" si="54">IF($J$2=$F$1,F1731,G1731)</f>
        <v>30.01</v>
      </c>
      <c r="F1731" s="2005">
        <v>30.01</v>
      </c>
      <c r="G1731" s="2005">
        <v>30.01</v>
      </c>
      <c r="H1731" s="2078" t="b">
        <f t="shared" ref="H1731:H1794" si="55">F1731=G1731</f>
        <v>1</v>
      </c>
    </row>
    <row r="1732" spans="1:8">
      <c r="A1732" s="1993">
        <v>2630</v>
      </c>
      <c r="B1732" s="1994" t="s">
        <v>10189</v>
      </c>
      <c r="C1732" s="1993" t="s">
        <v>5592</v>
      </c>
      <c r="D1732" s="2002">
        <f t="shared" si="54"/>
        <v>45.64</v>
      </c>
      <c r="F1732" s="2002">
        <v>45.64</v>
      </c>
      <c r="G1732" s="2002">
        <v>45.64</v>
      </c>
      <c r="H1732" s="2078" t="b">
        <f t="shared" si="55"/>
        <v>1</v>
      </c>
    </row>
    <row r="1733" spans="1:8">
      <c r="A1733" s="2003">
        <v>2627</v>
      </c>
      <c r="B1733" s="2004" t="s">
        <v>10190</v>
      </c>
      <c r="C1733" s="2003" t="s">
        <v>5592</v>
      </c>
      <c r="D1733" s="2005">
        <f t="shared" si="54"/>
        <v>80.400000000000006</v>
      </c>
      <c r="F1733" s="2005">
        <v>80.400000000000006</v>
      </c>
      <c r="G1733" s="2005">
        <v>80.400000000000006</v>
      </c>
      <c r="H1733" s="2078" t="b">
        <f t="shared" si="55"/>
        <v>1</v>
      </c>
    </row>
    <row r="1734" spans="1:8">
      <c r="A1734" s="1993">
        <v>2629</v>
      </c>
      <c r="B1734" s="1994" t="s">
        <v>10191</v>
      </c>
      <c r="C1734" s="1993" t="s">
        <v>5592</v>
      </c>
      <c r="D1734" s="2002">
        <f t="shared" si="54"/>
        <v>108.74</v>
      </c>
      <c r="F1734" s="2002">
        <v>108.74</v>
      </c>
      <c r="G1734" s="2002">
        <v>108.74</v>
      </c>
      <c r="H1734" s="2078" t="b">
        <f t="shared" si="55"/>
        <v>1</v>
      </c>
    </row>
    <row r="1735" spans="1:8">
      <c r="A1735" s="2003">
        <v>12033</v>
      </c>
      <c r="B1735" s="2004" t="s">
        <v>10192</v>
      </c>
      <c r="C1735" s="2003" t="s">
        <v>5592</v>
      </c>
      <c r="D1735" s="2005">
        <f t="shared" si="54"/>
        <v>7.29</v>
      </c>
      <c r="F1735" s="2005">
        <v>7.29</v>
      </c>
      <c r="G1735" s="2005">
        <v>7.29</v>
      </c>
      <c r="H1735" s="2078" t="b">
        <f t="shared" si="55"/>
        <v>1</v>
      </c>
    </row>
    <row r="1736" spans="1:8">
      <c r="A1736" s="1993">
        <v>40408</v>
      </c>
      <c r="B1736" s="1994" t="s">
        <v>10193</v>
      </c>
      <c r="C1736" s="1993" t="s">
        <v>5592</v>
      </c>
      <c r="D1736" s="2002">
        <f t="shared" si="54"/>
        <v>4.79</v>
      </c>
      <c r="F1736" s="2002">
        <v>4.79</v>
      </c>
      <c r="G1736" s="2002">
        <v>4.79</v>
      </c>
      <c r="H1736" s="2078" t="b">
        <f t="shared" si="55"/>
        <v>1</v>
      </c>
    </row>
    <row r="1737" spans="1:8">
      <c r="A1737" s="2003">
        <v>40409</v>
      </c>
      <c r="B1737" s="2004" t="s">
        <v>10194</v>
      </c>
      <c r="C1737" s="2003" t="s">
        <v>5592</v>
      </c>
      <c r="D1737" s="2005">
        <f t="shared" si="54"/>
        <v>1.69</v>
      </c>
      <c r="F1737" s="2005">
        <v>1.69</v>
      </c>
      <c r="G1737" s="2005">
        <v>1.69</v>
      </c>
      <c r="H1737" s="2078" t="b">
        <f t="shared" si="55"/>
        <v>1</v>
      </c>
    </row>
    <row r="1738" spans="1:8">
      <c r="A1738" s="1993">
        <v>39276</v>
      </c>
      <c r="B1738" s="1994" t="s">
        <v>10195</v>
      </c>
      <c r="C1738" s="1993" t="s">
        <v>5592</v>
      </c>
      <c r="D1738" s="2002">
        <f t="shared" si="54"/>
        <v>4.3099999999999996</v>
      </c>
      <c r="F1738" s="2002">
        <v>4.3099999999999996</v>
      </c>
      <c r="G1738" s="2002">
        <v>4.3099999999999996</v>
      </c>
      <c r="H1738" s="2078" t="b">
        <f t="shared" si="55"/>
        <v>1</v>
      </c>
    </row>
    <row r="1739" spans="1:8">
      <c r="A1739" s="2003">
        <v>39277</v>
      </c>
      <c r="B1739" s="2004" t="s">
        <v>10196</v>
      </c>
      <c r="C1739" s="2003" t="s">
        <v>5592</v>
      </c>
      <c r="D1739" s="2005">
        <f t="shared" si="54"/>
        <v>11.65</v>
      </c>
      <c r="F1739" s="2005">
        <v>11.65</v>
      </c>
      <c r="G1739" s="2005">
        <v>11.65</v>
      </c>
      <c r="H1739" s="2078" t="b">
        <f t="shared" si="55"/>
        <v>1</v>
      </c>
    </row>
    <row r="1740" spans="1:8">
      <c r="A1740" s="1993">
        <v>12034</v>
      </c>
      <c r="B1740" s="1994" t="s">
        <v>10197</v>
      </c>
      <c r="C1740" s="1993" t="s">
        <v>5592</v>
      </c>
      <c r="D1740" s="2002">
        <f t="shared" si="54"/>
        <v>3.3</v>
      </c>
      <c r="F1740" s="2002">
        <v>3.3</v>
      </c>
      <c r="G1740" s="2002">
        <v>3.3</v>
      </c>
      <c r="H1740" s="2078" t="b">
        <f t="shared" si="55"/>
        <v>1</v>
      </c>
    </row>
    <row r="1741" spans="1:8">
      <c r="A1741" s="2003">
        <v>39879</v>
      </c>
      <c r="B1741" s="2004" t="s">
        <v>10198</v>
      </c>
      <c r="C1741" s="2003" t="s">
        <v>5592</v>
      </c>
      <c r="D1741" s="2005">
        <f t="shared" si="54"/>
        <v>2.4700000000000002</v>
      </c>
      <c r="F1741" s="2005">
        <v>2.4700000000000002</v>
      </c>
      <c r="G1741" s="2005">
        <v>2.4700000000000002</v>
      </c>
      <c r="H1741" s="2078" t="b">
        <f t="shared" si="55"/>
        <v>1</v>
      </c>
    </row>
    <row r="1742" spans="1:8">
      <c r="A1742" s="1993">
        <v>39880</v>
      </c>
      <c r="B1742" s="1994" t="s">
        <v>10199</v>
      </c>
      <c r="C1742" s="1993" t="s">
        <v>5592</v>
      </c>
      <c r="D1742" s="2002">
        <f t="shared" si="54"/>
        <v>5.48</v>
      </c>
      <c r="F1742" s="2002">
        <v>5.48</v>
      </c>
      <c r="G1742" s="2002">
        <v>5.48</v>
      </c>
      <c r="H1742" s="2078" t="b">
        <f t="shared" si="55"/>
        <v>1</v>
      </c>
    </row>
    <row r="1743" spans="1:8">
      <c r="A1743" s="2003">
        <v>39881</v>
      </c>
      <c r="B1743" s="2004" t="s">
        <v>10200</v>
      </c>
      <c r="C1743" s="2003" t="s">
        <v>5592</v>
      </c>
      <c r="D1743" s="2005">
        <f t="shared" si="54"/>
        <v>8.8000000000000007</v>
      </c>
      <c r="F1743" s="2005">
        <v>8.8000000000000007</v>
      </c>
      <c r="G1743" s="2005">
        <v>8.8000000000000007</v>
      </c>
      <c r="H1743" s="2078" t="b">
        <f t="shared" si="55"/>
        <v>1</v>
      </c>
    </row>
    <row r="1744" spans="1:8">
      <c r="A1744" s="1993">
        <v>39882</v>
      </c>
      <c r="B1744" s="1994" t="s">
        <v>10201</v>
      </c>
      <c r="C1744" s="1993" t="s">
        <v>5592</v>
      </c>
      <c r="D1744" s="2002">
        <f t="shared" si="54"/>
        <v>23.18</v>
      </c>
      <c r="F1744" s="2002">
        <v>23.18</v>
      </c>
      <c r="G1744" s="2002">
        <v>23.18</v>
      </c>
      <c r="H1744" s="2078" t="b">
        <f t="shared" si="55"/>
        <v>1</v>
      </c>
    </row>
    <row r="1745" spans="1:8">
      <c r="A1745" s="2003">
        <v>39883</v>
      </c>
      <c r="B1745" s="2004" t="s">
        <v>10202</v>
      </c>
      <c r="C1745" s="2003" t="s">
        <v>5592</v>
      </c>
      <c r="D1745" s="2005">
        <f t="shared" si="54"/>
        <v>37.01</v>
      </c>
      <c r="F1745" s="2005">
        <v>37.01</v>
      </c>
      <c r="G1745" s="2005">
        <v>37.01</v>
      </c>
      <c r="H1745" s="2078" t="b">
        <f t="shared" si="55"/>
        <v>1</v>
      </c>
    </row>
    <row r="1746" spans="1:8">
      <c r="A1746" s="1993">
        <v>39884</v>
      </c>
      <c r="B1746" s="1994" t="s">
        <v>10203</v>
      </c>
      <c r="C1746" s="1993" t="s">
        <v>5592</v>
      </c>
      <c r="D1746" s="2002">
        <f t="shared" si="54"/>
        <v>54.97</v>
      </c>
      <c r="F1746" s="2002">
        <v>54.97</v>
      </c>
      <c r="G1746" s="2002">
        <v>54.97</v>
      </c>
      <c r="H1746" s="2078" t="b">
        <f t="shared" si="55"/>
        <v>1</v>
      </c>
    </row>
    <row r="1747" spans="1:8">
      <c r="A1747" s="2003">
        <v>39885</v>
      </c>
      <c r="B1747" s="2004" t="s">
        <v>10204</v>
      </c>
      <c r="C1747" s="2003" t="s">
        <v>5592</v>
      </c>
      <c r="D1747" s="2005">
        <f t="shared" si="54"/>
        <v>130.66</v>
      </c>
      <c r="F1747" s="2005">
        <v>130.66</v>
      </c>
      <c r="G1747" s="2005">
        <v>130.66</v>
      </c>
      <c r="H1747" s="2078" t="b">
        <f t="shared" si="55"/>
        <v>1</v>
      </c>
    </row>
    <row r="1748" spans="1:8">
      <c r="A1748" s="1993">
        <v>1777</v>
      </c>
      <c r="B1748" s="1994" t="s">
        <v>10205</v>
      </c>
      <c r="C1748" s="1993" t="s">
        <v>5592</v>
      </c>
      <c r="D1748" s="2002">
        <f t="shared" si="54"/>
        <v>41.81</v>
      </c>
      <c r="F1748" s="2002">
        <v>41.81</v>
      </c>
      <c r="G1748" s="2002">
        <v>41.81</v>
      </c>
      <c r="H1748" s="2078" t="b">
        <f t="shared" si="55"/>
        <v>1</v>
      </c>
    </row>
    <row r="1749" spans="1:8">
      <c r="A1749" s="2003">
        <v>1819</v>
      </c>
      <c r="B1749" s="2004" t="s">
        <v>10206</v>
      </c>
      <c r="C1749" s="2003" t="s">
        <v>5592</v>
      </c>
      <c r="D1749" s="2005">
        <f t="shared" si="54"/>
        <v>30.42</v>
      </c>
      <c r="F1749" s="2005">
        <v>30.42</v>
      </c>
      <c r="G1749" s="2005">
        <v>30.42</v>
      </c>
      <c r="H1749" s="2078" t="b">
        <f t="shared" si="55"/>
        <v>1</v>
      </c>
    </row>
    <row r="1750" spans="1:8">
      <c r="A1750" s="1993">
        <v>1775</v>
      </c>
      <c r="B1750" s="1994" t="s">
        <v>10207</v>
      </c>
      <c r="C1750" s="1993" t="s">
        <v>5592</v>
      </c>
      <c r="D1750" s="2002">
        <f t="shared" si="54"/>
        <v>9.1</v>
      </c>
      <c r="F1750" s="2002">
        <v>9.1</v>
      </c>
      <c r="G1750" s="2002">
        <v>9.1</v>
      </c>
      <c r="H1750" s="2078" t="b">
        <f t="shared" si="55"/>
        <v>1</v>
      </c>
    </row>
    <row r="1751" spans="1:8">
      <c r="A1751" s="2003">
        <v>1776</v>
      </c>
      <c r="B1751" s="2004" t="s">
        <v>10208</v>
      </c>
      <c r="C1751" s="2003" t="s">
        <v>5592</v>
      </c>
      <c r="D1751" s="2005">
        <f t="shared" si="54"/>
        <v>24.75</v>
      </c>
      <c r="F1751" s="2005">
        <v>24.75</v>
      </c>
      <c r="G1751" s="2005">
        <v>24.75</v>
      </c>
      <c r="H1751" s="2078" t="b">
        <f t="shared" si="55"/>
        <v>1</v>
      </c>
    </row>
    <row r="1752" spans="1:8">
      <c r="A1752" s="1993">
        <v>1778</v>
      </c>
      <c r="B1752" s="1994" t="s">
        <v>10209</v>
      </c>
      <c r="C1752" s="1993" t="s">
        <v>5592</v>
      </c>
      <c r="D1752" s="2002">
        <f t="shared" si="54"/>
        <v>101.21</v>
      </c>
      <c r="F1752" s="2002">
        <v>101.21</v>
      </c>
      <c r="G1752" s="2002">
        <v>101.21</v>
      </c>
      <c r="H1752" s="2078" t="b">
        <f t="shared" si="55"/>
        <v>1</v>
      </c>
    </row>
    <row r="1753" spans="1:8">
      <c r="A1753" s="2003">
        <v>1818</v>
      </c>
      <c r="B1753" s="2004" t="s">
        <v>10210</v>
      </c>
      <c r="C1753" s="2003" t="s">
        <v>5592</v>
      </c>
      <c r="D1753" s="2005">
        <f t="shared" si="54"/>
        <v>67.180000000000007</v>
      </c>
      <c r="F1753" s="2005">
        <v>67.180000000000007</v>
      </c>
      <c r="G1753" s="2005">
        <v>67.180000000000007</v>
      </c>
      <c r="H1753" s="2078" t="b">
        <f t="shared" si="55"/>
        <v>1</v>
      </c>
    </row>
    <row r="1754" spans="1:8">
      <c r="A1754" s="1993">
        <v>1820</v>
      </c>
      <c r="B1754" s="1994" t="s">
        <v>10211</v>
      </c>
      <c r="C1754" s="1993" t="s">
        <v>5592</v>
      </c>
      <c r="D1754" s="2002">
        <f t="shared" si="54"/>
        <v>13.14</v>
      </c>
      <c r="F1754" s="2002">
        <v>13.14</v>
      </c>
      <c r="G1754" s="2002">
        <v>13.14</v>
      </c>
      <c r="H1754" s="2078" t="b">
        <f t="shared" si="55"/>
        <v>1</v>
      </c>
    </row>
    <row r="1755" spans="1:8">
      <c r="A1755" s="2003">
        <v>1779</v>
      </c>
      <c r="B1755" s="2004" t="s">
        <v>10212</v>
      </c>
      <c r="C1755" s="2003" t="s">
        <v>5592</v>
      </c>
      <c r="D1755" s="2005">
        <f t="shared" si="54"/>
        <v>147.19999999999999</v>
      </c>
      <c r="F1755" s="2005">
        <v>147.19999999999999</v>
      </c>
      <c r="G1755" s="2005">
        <v>147.19999999999999</v>
      </c>
      <c r="H1755" s="2078" t="b">
        <f t="shared" si="55"/>
        <v>1</v>
      </c>
    </row>
    <row r="1756" spans="1:8">
      <c r="A1756" s="1993">
        <v>1780</v>
      </c>
      <c r="B1756" s="1994" t="s">
        <v>10213</v>
      </c>
      <c r="C1756" s="1993" t="s">
        <v>5592</v>
      </c>
      <c r="D1756" s="2002">
        <f t="shared" si="54"/>
        <v>303.47000000000003</v>
      </c>
      <c r="F1756" s="2002">
        <v>303.47000000000003</v>
      </c>
      <c r="G1756" s="2002">
        <v>303.47000000000003</v>
      </c>
      <c r="H1756" s="2078" t="b">
        <f t="shared" si="55"/>
        <v>1</v>
      </c>
    </row>
    <row r="1757" spans="1:8">
      <c r="A1757" s="2003">
        <v>1783</v>
      </c>
      <c r="B1757" s="2004" t="s">
        <v>10214</v>
      </c>
      <c r="C1757" s="2003" t="s">
        <v>5592</v>
      </c>
      <c r="D1757" s="2005">
        <f t="shared" si="54"/>
        <v>32.08</v>
      </c>
      <c r="F1757" s="2005">
        <v>32.08</v>
      </c>
      <c r="G1757" s="2005">
        <v>32.08</v>
      </c>
      <c r="H1757" s="2078" t="b">
        <f t="shared" si="55"/>
        <v>1</v>
      </c>
    </row>
    <row r="1758" spans="1:8">
      <c r="A1758" s="1993">
        <v>1782</v>
      </c>
      <c r="B1758" s="1994" t="s">
        <v>10215</v>
      </c>
      <c r="C1758" s="1993" t="s">
        <v>5592</v>
      </c>
      <c r="D1758" s="2002">
        <f t="shared" si="54"/>
        <v>25.37</v>
      </c>
      <c r="F1758" s="2002">
        <v>25.37</v>
      </c>
      <c r="G1758" s="2002">
        <v>25.37</v>
      </c>
      <c r="H1758" s="2078" t="b">
        <f t="shared" si="55"/>
        <v>1</v>
      </c>
    </row>
    <row r="1759" spans="1:8">
      <c r="A1759" s="2003">
        <v>1817</v>
      </c>
      <c r="B1759" s="2004" t="s">
        <v>10216</v>
      </c>
      <c r="C1759" s="2003" t="s">
        <v>5592</v>
      </c>
      <c r="D1759" s="2005">
        <f t="shared" si="54"/>
        <v>7.56</v>
      </c>
      <c r="F1759" s="2005">
        <v>7.56</v>
      </c>
      <c r="G1759" s="2005">
        <v>7.56</v>
      </c>
      <c r="H1759" s="2078" t="b">
        <f t="shared" si="55"/>
        <v>1</v>
      </c>
    </row>
    <row r="1760" spans="1:8">
      <c r="A1760" s="1993">
        <v>1781</v>
      </c>
      <c r="B1760" s="1994" t="s">
        <v>10217</v>
      </c>
      <c r="C1760" s="1993" t="s">
        <v>5592</v>
      </c>
      <c r="D1760" s="2002">
        <f t="shared" si="54"/>
        <v>16.53</v>
      </c>
      <c r="F1760" s="2002">
        <v>16.53</v>
      </c>
      <c r="G1760" s="2002">
        <v>16.53</v>
      </c>
      <c r="H1760" s="2078" t="b">
        <f t="shared" si="55"/>
        <v>1</v>
      </c>
    </row>
    <row r="1761" spans="1:8">
      <c r="A1761" s="2003">
        <v>1784</v>
      </c>
      <c r="B1761" s="2004" t="s">
        <v>10218</v>
      </c>
      <c r="C1761" s="2003" t="s">
        <v>5592</v>
      </c>
      <c r="D1761" s="2005">
        <f t="shared" si="54"/>
        <v>90.6</v>
      </c>
      <c r="F1761" s="2005">
        <v>90.6</v>
      </c>
      <c r="G1761" s="2005">
        <v>90.6</v>
      </c>
      <c r="H1761" s="2078" t="b">
        <f t="shared" si="55"/>
        <v>1</v>
      </c>
    </row>
    <row r="1762" spans="1:8">
      <c r="A1762" s="1993">
        <v>1810</v>
      </c>
      <c r="B1762" s="1994" t="s">
        <v>10219</v>
      </c>
      <c r="C1762" s="1993" t="s">
        <v>5592</v>
      </c>
      <c r="D1762" s="2002">
        <f t="shared" si="54"/>
        <v>50.25</v>
      </c>
      <c r="F1762" s="2002">
        <v>50.25</v>
      </c>
      <c r="G1762" s="2002">
        <v>50.25</v>
      </c>
      <c r="H1762" s="2078" t="b">
        <f t="shared" si="55"/>
        <v>1</v>
      </c>
    </row>
    <row r="1763" spans="1:8">
      <c r="A1763" s="2003">
        <v>1811</v>
      </c>
      <c r="B1763" s="2004" t="s">
        <v>10220</v>
      </c>
      <c r="C1763" s="2003" t="s">
        <v>5592</v>
      </c>
      <c r="D1763" s="2005">
        <f t="shared" si="54"/>
        <v>10.87</v>
      </c>
      <c r="F1763" s="2005">
        <v>10.87</v>
      </c>
      <c r="G1763" s="2005">
        <v>10.87</v>
      </c>
      <c r="H1763" s="2078" t="b">
        <f t="shared" si="55"/>
        <v>1</v>
      </c>
    </row>
    <row r="1764" spans="1:8">
      <c r="A1764" s="1993">
        <v>1812</v>
      </c>
      <c r="B1764" s="1994" t="s">
        <v>10221</v>
      </c>
      <c r="C1764" s="1993" t="s">
        <v>5592</v>
      </c>
      <c r="D1764" s="2002">
        <f t="shared" si="54"/>
        <v>126.86</v>
      </c>
      <c r="F1764" s="2002">
        <v>126.86</v>
      </c>
      <c r="G1764" s="2002">
        <v>126.86</v>
      </c>
      <c r="H1764" s="2078" t="b">
        <f t="shared" si="55"/>
        <v>1</v>
      </c>
    </row>
    <row r="1765" spans="1:8">
      <c r="A1765" s="2003">
        <v>40386</v>
      </c>
      <c r="B1765" s="2004" t="s">
        <v>10222</v>
      </c>
      <c r="C1765" s="2003" t="s">
        <v>5592</v>
      </c>
      <c r="D1765" s="2005">
        <f t="shared" si="54"/>
        <v>40.36</v>
      </c>
      <c r="F1765" s="2005">
        <v>40.36</v>
      </c>
      <c r="G1765" s="2005">
        <v>40.36</v>
      </c>
      <c r="H1765" s="2078" t="b">
        <f t="shared" si="55"/>
        <v>1</v>
      </c>
    </row>
    <row r="1766" spans="1:8">
      <c r="A1766" s="1993">
        <v>40384</v>
      </c>
      <c r="B1766" s="1994" t="s">
        <v>10223</v>
      </c>
      <c r="C1766" s="1993" t="s">
        <v>5592</v>
      </c>
      <c r="D1766" s="2002">
        <f t="shared" si="54"/>
        <v>27.63</v>
      </c>
      <c r="F1766" s="2002">
        <v>27.63</v>
      </c>
      <c r="G1766" s="2002">
        <v>27.63</v>
      </c>
      <c r="H1766" s="2078" t="b">
        <f t="shared" si="55"/>
        <v>1</v>
      </c>
    </row>
    <row r="1767" spans="1:8">
      <c r="A1767" s="2003">
        <v>40379</v>
      </c>
      <c r="B1767" s="2004" t="s">
        <v>10224</v>
      </c>
      <c r="C1767" s="2003" t="s">
        <v>5592</v>
      </c>
      <c r="D1767" s="2005">
        <f t="shared" si="54"/>
        <v>9.5500000000000007</v>
      </c>
      <c r="F1767" s="2005">
        <v>9.5500000000000007</v>
      </c>
      <c r="G1767" s="2005">
        <v>9.5500000000000007</v>
      </c>
      <c r="H1767" s="2078" t="b">
        <f t="shared" si="55"/>
        <v>1</v>
      </c>
    </row>
    <row r="1768" spans="1:8">
      <c r="A1768" s="1993">
        <v>40423</v>
      </c>
      <c r="B1768" s="1994" t="s">
        <v>10225</v>
      </c>
      <c r="C1768" s="1993" t="s">
        <v>5592</v>
      </c>
      <c r="D1768" s="2002">
        <f t="shared" si="54"/>
        <v>18.07</v>
      </c>
      <c r="F1768" s="2002">
        <v>18.07</v>
      </c>
      <c r="G1768" s="2002">
        <v>18.07</v>
      </c>
      <c r="H1768" s="2078" t="b">
        <f t="shared" si="55"/>
        <v>1</v>
      </c>
    </row>
    <row r="1769" spans="1:8">
      <c r="A1769" s="2003">
        <v>40389</v>
      </c>
      <c r="B1769" s="2004" t="s">
        <v>10226</v>
      </c>
      <c r="C1769" s="2003" t="s">
        <v>5592</v>
      </c>
      <c r="D1769" s="2005">
        <f t="shared" si="54"/>
        <v>114.64</v>
      </c>
      <c r="F1769" s="2005">
        <v>114.64</v>
      </c>
      <c r="G1769" s="2005">
        <v>114.64</v>
      </c>
      <c r="H1769" s="2078" t="b">
        <f t="shared" si="55"/>
        <v>1</v>
      </c>
    </row>
    <row r="1770" spans="1:8">
      <c r="A1770" s="1993">
        <v>40388</v>
      </c>
      <c r="B1770" s="1994" t="s">
        <v>10227</v>
      </c>
      <c r="C1770" s="1993" t="s">
        <v>5592</v>
      </c>
      <c r="D1770" s="2002">
        <f t="shared" si="54"/>
        <v>57.38</v>
      </c>
      <c r="F1770" s="2002">
        <v>57.38</v>
      </c>
      <c r="G1770" s="2002">
        <v>57.38</v>
      </c>
      <c r="H1770" s="2078" t="b">
        <f t="shared" si="55"/>
        <v>1</v>
      </c>
    </row>
    <row r="1771" spans="1:8">
      <c r="A1771" s="2003">
        <v>40381</v>
      </c>
      <c r="B1771" s="2004" t="s">
        <v>10228</v>
      </c>
      <c r="C1771" s="2003" t="s">
        <v>5592</v>
      </c>
      <c r="D1771" s="2005">
        <f t="shared" si="54"/>
        <v>12.73</v>
      </c>
      <c r="F1771" s="2005">
        <v>12.73</v>
      </c>
      <c r="G1771" s="2005">
        <v>12.73</v>
      </c>
      <c r="H1771" s="2078" t="b">
        <f t="shared" si="55"/>
        <v>1</v>
      </c>
    </row>
    <row r="1772" spans="1:8">
      <c r="A1772" s="1993">
        <v>40391</v>
      </c>
      <c r="B1772" s="1994" t="s">
        <v>10229</v>
      </c>
      <c r="C1772" s="1993" t="s">
        <v>5592</v>
      </c>
      <c r="D1772" s="2002">
        <f t="shared" si="54"/>
        <v>297.54000000000002</v>
      </c>
      <c r="F1772" s="2002">
        <v>297.54000000000002</v>
      </c>
      <c r="G1772" s="2002">
        <v>297.54000000000002</v>
      </c>
      <c r="H1772" s="2078" t="b">
        <f t="shared" si="55"/>
        <v>1</v>
      </c>
    </row>
    <row r="1773" spans="1:8">
      <c r="A1773" s="2003">
        <v>40414</v>
      </c>
      <c r="B1773" s="2004" t="s">
        <v>10230</v>
      </c>
      <c r="C1773" s="2003" t="s">
        <v>5592</v>
      </c>
      <c r="D1773" s="2005">
        <f t="shared" si="54"/>
        <v>13.12</v>
      </c>
      <c r="F1773" s="2005">
        <v>13.12</v>
      </c>
      <c r="G1773" s="2005">
        <v>13.12</v>
      </c>
      <c r="H1773" s="2078" t="b">
        <f t="shared" si="55"/>
        <v>1</v>
      </c>
    </row>
    <row r="1774" spans="1:8">
      <c r="A1774" s="1993">
        <v>40416</v>
      </c>
      <c r="B1774" s="1994" t="s">
        <v>10231</v>
      </c>
      <c r="C1774" s="1993" t="s">
        <v>5592</v>
      </c>
      <c r="D1774" s="2002">
        <f t="shared" si="54"/>
        <v>18.14</v>
      </c>
      <c r="F1774" s="2002">
        <v>18.14</v>
      </c>
      <c r="G1774" s="2002">
        <v>18.14</v>
      </c>
      <c r="H1774" s="2078" t="b">
        <f t="shared" si="55"/>
        <v>1</v>
      </c>
    </row>
    <row r="1775" spans="1:8">
      <c r="A1775" s="2003">
        <v>40418</v>
      </c>
      <c r="B1775" s="2004" t="s">
        <v>10232</v>
      </c>
      <c r="C1775" s="2003" t="s">
        <v>5592</v>
      </c>
      <c r="D1775" s="2005">
        <f t="shared" si="54"/>
        <v>21.63</v>
      </c>
      <c r="F1775" s="2005">
        <v>21.63</v>
      </c>
      <c r="G1775" s="2005">
        <v>21.63</v>
      </c>
      <c r="H1775" s="2078" t="b">
        <f t="shared" si="55"/>
        <v>1</v>
      </c>
    </row>
    <row r="1776" spans="1:8">
      <c r="A1776" s="1993">
        <v>2615</v>
      </c>
      <c r="B1776" s="1994" t="s">
        <v>10233</v>
      </c>
      <c r="C1776" s="1993" t="s">
        <v>5592</v>
      </c>
      <c r="D1776" s="2002">
        <f t="shared" si="54"/>
        <v>141.79</v>
      </c>
      <c r="F1776" s="2002">
        <v>141.79</v>
      </c>
      <c r="G1776" s="2002">
        <v>141.79</v>
      </c>
      <c r="H1776" s="2078" t="b">
        <f t="shared" si="55"/>
        <v>1</v>
      </c>
    </row>
    <row r="1777" spans="1:8">
      <c r="A1777" s="2003">
        <v>2635</v>
      </c>
      <c r="B1777" s="2004" t="s">
        <v>10234</v>
      </c>
      <c r="C1777" s="2003" t="s">
        <v>5592</v>
      </c>
      <c r="D1777" s="2005">
        <f t="shared" si="54"/>
        <v>4.2300000000000004</v>
      </c>
      <c r="F1777" s="2005">
        <v>4.2300000000000004</v>
      </c>
      <c r="G1777" s="2005">
        <v>4.2300000000000004</v>
      </c>
      <c r="H1777" s="2078" t="b">
        <f t="shared" si="55"/>
        <v>1</v>
      </c>
    </row>
    <row r="1778" spans="1:8">
      <c r="A1778" s="1993">
        <v>2609</v>
      </c>
      <c r="B1778" s="1994" t="s">
        <v>10235</v>
      </c>
      <c r="C1778" s="1993" t="s">
        <v>5592</v>
      </c>
      <c r="D1778" s="2002">
        <f t="shared" si="54"/>
        <v>4.76</v>
      </c>
      <c r="F1778" s="2002">
        <v>4.76</v>
      </c>
      <c r="G1778" s="2002">
        <v>4.76</v>
      </c>
      <c r="H1778" s="2078" t="b">
        <f t="shared" si="55"/>
        <v>1</v>
      </c>
    </row>
    <row r="1779" spans="1:8">
      <c r="A1779" s="2003">
        <v>2634</v>
      </c>
      <c r="B1779" s="2004" t="s">
        <v>10236</v>
      </c>
      <c r="C1779" s="2003" t="s">
        <v>5592</v>
      </c>
      <c r="D1779" s="2005">
        <f t="shared" si="54"/>
        <v>6.25</v>
      </c>
      <c r="F1779" s="2005">
        <v>6.25</v>
      </c>
      <c r="G1779" s="2005">
        <v>6.25</v>
      </c>
      <c r="H1779" s="2078" t="b">
        <f t="shared" si="55"/>
        <v>1</v>
      </c>
    </row>
    <row r="1780" spans="1:8">
      <c r="A1780" s="1993">
        <v>2611</v>
      </c>
      <c r="B1780" s="1994" t="s">
        <v>10237</v>
      </c>
      <c r="C1780" s="1993" t="s">
        <v>5592</v>
      </c>
      <c r="D1780" s="2002">
        <f t="shared" si="54"/>
        <v>17.63</v>
      </c>
      <c r="F1780" s="2002">
        <v>17.63</v>
      </c>
      <c r="G1780" s="2002">
        <v>17.63</v>
      </c>
      <c r="H1780" s="2078" t="b">
        <f t="shared" si="55"/>
        <v>1</v>
      </c>
    </row>
    <row r="1781" spans="1:8">
      <c r="A1781" s="2003">
        <v>2612</v>
      </c>
      <c r="B1781" s="2004" t="s">
        <v>10238</v>
      </c>
      <c r="C1781" s="2003" t="s">
        <v>5592</v>
      </c>
      <c r="D1781" s="2005">
        <f t="shared" si="54"/>
        <v>25.64</v>
      </c>
      <c r="F1781" s="2005">
        <v>25.64</v>
      </c>
      <c r="G1781" s="2005">
        <v>25.64</v>
      </c>
      <c r="H1781" s="2078" t="b">
        <f t="shared" si="55"/>
        <v>1</v>
      </c>
    </row>
    <row r="1782" spans="1:8">
      <c r="A1782" s="1993">
        <v>2613</v>
      </c>
      <c r="B1782" s="1994" t="s">
        <v>10239</v>
      </c>
      <c r="C1782" s="1993" t="s">
        <v>5592</v>
      </c>
      <c r="D1782" s="2002">
        <f t="shared" si="54"/>
        <v>61.89</v>
      </c>
      <c r="F1782" s="2002">
        <v>61.89</v>
      </c>
      <c r="G1782" s="2002">
        <v>61.89</v>
      </c>
      <c r="H1782" s="2078" t="b">
        <f t="shared" si="55"/>
        <v>1</v>
      </c>
    </row>
    <row r="1783" spans="1:8">
      <c r="A1783" s="2003">
        <v>2614</v>
      </c>
      <c r="B1783" s="2004" t="s">
        <v>10240</v>
      </c>
      <c r="C1783" s="2003" t="s">
        <v>5592</v>
      </c>
      <c r="D1783" s="2005">
        <f t="shared" si="54"/>
        <v>86.06</v>
      </c>
      <c r="F1783" s="2005">
        <v>86.06</v>
      </c>
      <c r="G1783" s="2005">
        <v>86.06</v>
      </c>
      <c r="H1783" s="2078" t="b">
        <f t="shared" si="55"/>
        <v>1</v>
      </c>
    </row>
    <row r="1784" spans="1:8">
      <c r="A1784" s="1993">
        <v>34359</v>
      </c>
      <c r="B1784" s="1994" t="s">
        <v>10241</v>
      </c>
      <c r="C1784" s="1993" t="s">
        <v>5592</v>
      </c>
      <c r="D1784" s="2002">
        <f t="shared" si="54"/>
        <v>5.35</v>
      </c>
      <c r="F1784" s="2002">
        <v>5.35</v>
      </c>
      <c r="G1784" s="2002">
        <v>5.35</v>
      </c>
      <c r="H1784" s="2078" t="b">
        <f t="shared" si="55"/>
        <v>1</v>
      </c>
    </row>
    <row r="1785" spans="1:8">
      <c r="A1785" s="2003">
        <v>1789</v>
      </c>
      <c r="B1785" s="2004" t="s">
        <v>10242</v>
      </c>
      <c r="C1785" s="2003" t="s">
        <v>5592</v>
      </c>
      <c r="D1785" s="2005">
        <f t="shared" si="54"/>
        <v>40.130000000000003</v>
      </c>
      <c r="F1785" s="2005">
        <v>40.130000000000003</v>
      </c>
      <c r="G1785" s="2005">
        <v>40.130000000000003</v>
      </c>
      <c r="H1785" s="2078" t="b">
        <f t="shared" si="55"/>
        <v>1</v>
      </c>
    </row>
    <row r="1786" spans="1:8">
      <c r="A1786" s="1993">
        <v>1788</v>
      </c>
      <c r="B1786" s="1994" t="s">
        <v>10243</v>
      </c>
      <c r="C1786" s="1993" t="s">
        <v>5592</v>
      </c>
      <c r="D1786" s="2002">
        <f t="shared" si="54"/>
        <v>32.17</v>
      </c>
      <c r="F1786" s="2002">
        <v>32.17</v>
      </c>
      <c r="G1786" s="2002">
        <v>32.17</v>
      </c>
      <c r="H1786" s="2078" t="b">
        <f t="shared" si="55"/>
        <v>1</v>
      </c>
    </row>
    <row r="1787" spans="1:8">
      <c r="A1787" s="2003">
        <v>1786</v>
      </c>
      <c r="B1787" s="2004" t="s">
        <v>10244</v>
      </c>
      <c r="C1787" s="2003" t="s">
        <v>5592</v>
      </c>
      <c r="D1787" s="2005">
        <f t="shared" si="54"/>
        <v>7.98</v>
      </c>
      <c r="F1787" s="2005">
        <v>7.98</v>
      </c>
      <c r="G1787" s="2005">
        <v>7.98</v>
      </c>
      <c r="H1787" s="2078" t="b">
        <f t="shared" si="55"/>
        <v>1</v>
      </c>
    </row>
    <row r="1788" spans="1:8">
      <c r="A1788" s="1993">
        <v>1787</v>
      </c>
      <c r="B1788" s="1994" t="s">
        <v>10245</v>
      </c>
      <c r="C1788" s="1993" t="s">
        <v>5592</v>
      </c>
      <c r="D1788" s="2002">
        <f t="shared" si="54"/>
        <v>19.12</v>
      </c>
      <c r="F1788" s="2002">
        <v>19.12</v>
      </c>
      <c r="G1788" s="2002">
        <v>19.12</v>
      </c>
      <c r="H1788" s="2078" t="b">
        <f t="shared" si="55"/>
        <v>1</v>
      </c>
    </row>
    <row r="1789" spans="1:8">
      <c r="A1789" s="2003">
        <v>1791</v>
      </c>
      <c r="B1789" s="2004" t="s">
        <v>10246</v>
      </c>
      <c r="C1789" s="2003" t="s">
        <v>5592</v>
      </c>
      <c r="D1789" s="2005">
        <f t="shared" si="54"/>
        <v>115.99</v>
      </c>
      <c r="F1789" s="2005">
        <v>115.99</v>
      </c>
      <c r="G1789" s="2005">
        <v>115.99</v>
      </c>
      <c r="H1789" s="2078" t="b">
        <f t="shared" si="55"/>
        <v>1</v>
      </c>
    </row>
    <row r="1790" spans="1:8">
      <c r="A1790" s="1993">
        <v>1790</v>
      </c>
      <c r="B1790" s="1994" t="s">
        <v>10247</v>
      </c>
      <c r="C1790" s="1993" t="s">
        <v>5592</v>
      </c>
      <c r="D1790" s="2002">
        <f t="shared" si="54"/>
        <v>66.83</v>
      </c>
      <c r="F1790" s="2002">
        <v>66.83</v>
      </c>
      <c r="G1790" s="2002">
        <v>66.83</v>
      </c>
      <c r="H1790" s="2078" t="b">
        <f t="shared" si="55"/>
        <v>1</v>
      </c>
    </row>
    <row r="1791" spans="1:8">
      <c r="A1791" s="2003">
        <v>1813</v>
      </c>
      <c r="B1791" s="2004" t="s">
        <v>10248</v>
      </c>
      <c r="C1791" s="2003" t="s">
        <v>5592</v>
      </c>
      <c r="D1791" s="2005">
        <f t="shared" si="54"/>
        <v>12.67</v>
      </c>
      <c r="F1791" s="2005">
        <v>12.67</v>
      </c>
      <c r="G1791" s="2005">
        <v>12.67</v>
      </c>
      <c r="H1791" s="2078" t="b">
        <f t="shared" si="55"/>
        <v>1</v>
      </c>
    </row>
    <row r="1792" spans="1:8">
      <c r="A1792" s="1993">
        <v>1792</v>
      </c>
      <c r="B1792" s="1994" t="s">
        <v>10249</v>
      </c>
      <c r="C1792" s="1993" t="s">
        <v>5592</v>
      </c>
      <c r="D1792" s="2002">
        <f t="shared" si="54"/>
        <v>156.56</v>
      </c>
      <c r="F1792" s="2002">
        <v>156.56</v>
      </c>
      <c r="G1792" s="2002">
        <v>156.56</v>
      </c>
      <c r="H1792" s="2078" t="b">
        <f t="shared" si="55"/>
        <v>1</v>
      </c>
    </row>
    <row r="1793" spans="1:8">
      <c r="A1793" s="2003">
        <v>1793</v>
      </c>
      <c r="B1793" s="2004" t="s">
        <v>10250</v>
      </c>
      <c r="C1793" s="2003" t="s">
        <v>5592</v>
      </c>
      <c r="D1793" s="2005">
        <f t="shared" si="54"/>
        <v>316.37</v>
      </c>
      <c r="F1793" s="2005">
        <v>316.37</v>
      </c>
      <c r="G1793" s="2005">
        <v>316.37</v>
      </c>
      <c r="H1793" s="2078" t="b">
        <f t="shared" si="55"/>
        <v>1</v>
      </c>
    </row>
    <row r="1794" spans="1:8">
      <c r="A1794" s="1993">
        <v>1809</v>
      </c>
      <c r="B1794" s="1994" t="s">
        <v>10251</v>
      </c>
      <c r="C1794" s="1993" t="s">
        <v>5592</v>
      </c>
      <c r="D1794" s="2002">
        <f t="shared" si="54"/>
        <v>37.619999999999997</v>
      </c>
      <c r="F1794" s="2002">
        <v>37.619999999999997</v>
      </c>
      <c r="G1794" s="2002">
        <v>37.619999999999997</v>
      </c>
      <c r="H1794" s="2078" t="b">
        <f t="shared" si="55"/>
        <v>1</v>
      </c>
    </row>
    <row r="1795" spans="1:8">
      <c r="A1795" s="2003">
        <v>1814</v>
      </c>
      <c r="B1795" s="2004" t="s">
        <v>10252</v>
      </c>
      <c r="C1795" s="2003" t="s">
        <v>5592</v>
      </c>
      <c r="D1795" s="2005">
        <f t="shared" ref="D1795:D1858" si="56">IF($J$2=$F$1,F1795,G1795)</f>
        <v>30.91</v>
      </c>
      <c r="F1795" s="2005">
        <v>30.91</v>
      </c>
      <c r="G1795" s="2005">
        <v>30.91</v>
      </c>
      <c r="H1795" s="2078" t="b">
        <f t="shared" ref="H1795:H1858" si="57">F1795=G1795</f>
        <v>1</v>
      </c>
    </row>
    <row r="1796" spans="1:8">
      <c r="A1796" s="1993">
        <v>1803</v>
      </c>
      <c r="B1796" s="1994" t="s">
        <v>10253</v>
      </c>
      <c r="C1796" s="1993" t="s">
        <v>5592</v>
      </c>
      <c r="D1796" s="2002">
        <f t="shared" si="56"/>
        <v>7.81</v>
      </c>
      <c r="F1796" s="2002">
        <v>7.81</v>
      </c>
      <c r="G1796" s="2002">
        <v>7.81</v>
      </c>
      <c r="H1796" s="2078" t="b">
        <f t="shared" si="57"/>
        <v>1</v>
      </c>
    </row>
    <row r="1797" spans="1:8">
      <c r="A1797" s="2003">
        <v>1805</v>
      </c>
      <c r="B1797" s="2004" t="s">
        <v>10254</v>
      </c>
      <c r="C1797" s="2003" t="s">
        <v>5592</v>
      </c>
      <c r="D1797" s="2005">
        <f t="shared" si="56"/>
        <v>17.940000000000001</v>
      </c>
      <c r="F1797" s="2005">
        <v>17.940000000000001</v>
      </c>
      <c r="G1797" s="2005">
        <v>17.940000000000001</v>
      </c>
      <c r="H1797" s="2078" t="b">
        <f t="shared" si="57"/>
        <v>1</v>
      </c>
    </row>
    <row r="1798" spans="1:8">
      <c r="A1798" s="1993">
        <v>1821</v>
      </c>
      <c r="B1798" s="1994" t="s">
        <v>10255</v>
      </c>
      <c r="C1798" s="1993" t="s">
        <v>5592</v>
      </c>
      <c r="D1798" s="2002">
        <f t="shared" si="56"/>
        <v>105.97</v>
      </c>
      <c r="F1798" s="2002">
        <v>105.97</v>
      </c>
      <c r="G1798" s="2002">
        <v>105.97</v>
      </c>
      <c r="H1798" s="2078" t="b">
        <f t="shared" si="57"/>
        <v>1</v>
      </c>
    </row>
    <row r="1799" spans="1:8">
      <c r="A1799" s="2003">
        <v>1806</v>
      </c>
      <c r="B1799" s="2004" t="s">
        <v>10256</v>
      </c>
      <c r="C1799" s="2003" t="s">
        <v>5592</v>
      </c>
      <c r="D1799" s="2005">
        <f t="shared" si="56"/>
        <v>63.07</v>
      </c>
      <c r="F1799" s="2005">
        <v>63.07</v>
      </c>
      <c r="G1799" s="2005">
        <v>63.07</v>
      </c>
      <c r="H1799" s="2078" t="b">
        <f t="shared" si="57"/>
        <v>1</v>
      </c>
    </row>
    <row r="1800" spans="1:8">
      <c r="A1800" s="1993">
        <v>1804</v>
      </c>
      <c r="B1800" s="1994" t="s">
        <v>10257</v>
      </c>
      <c r="C1800" s="1993" t="s">
        <v>5592</v>
      </c>
      <c r="D1800" s="2002">
        <f t="shared" si="56"/>
        <v>11.12</v>
      </c>
      <c r="F1800" s="2002">
        <v>11.12</v>
      </c>
      <c r="G1800" s="2002">
        <v>11.12</v>
      </c>
      <c r="H1800" s="2078" t="b">
        <f t="shared" si="57"/>
        <v>1</v>
      </c>
    </row>
    <row r="1801" spans="1:8">
      <c r="A1801" s="2003">
        <v>1807</v>
      </c>
      <c r="B1801" s="2004" t="s">
        <v>10258</v>
      </c>
      <c r="C1801" s="2003" t="s">
        <v>5592</v>
      </c>
      <c r="D1801" s="2005">
        <f t="shared" si="56"/>
        <v>151.55000000000001</v>
      </c>
      <c r="F1801" s="2005">
        <v>151.55000000000001</v>
      </c>
      <c r="G1801" s="2005">
        <v>151.55000000000001</v>
      </c>
      <c r="H1801" s="2078" t="b">
        <f t="shared" si="57"/>
        <v>1</v>
      </c>
    </row>
    <row r="1802" spans="1:8">
      <c r="A1802" s="1993">
        <v>1808</v>
      </c>
      <c r="B1802" s="1994" t="s">
        <v>10259</v>
      </c>
      <c r="C1802" s="1993" t="s">
        <v>5592</v>
      </c>
      <c r="D1802" s="2002">
        <f t="shared" si="56"/>
        <v>303.83999999999997</v>
      </c>
      <c r="F1802" s="2002">
        <v>303.83999999999997</v>
      </c>
      <c r="G1802" s="2002">
        <v>303.83999999999997</v>
      </c>
      <c r="H1802" s="2078" t="b">
        <f t="shared" si="57"/>
        <v>1</v>
      </c>
    </row>
    <row r="1803" spans="1:8">
      <c r="A1803" s="2003">
        <v>1797</v>
      </c>
      <c r="B1803" s="2004" t="s">
        <v>10260</v>
      </c>
      <c r="C1803" s="2003" t="s">
        <v>5592</v>
      </c>
      <c r="D1803" s="2005">
        <f t="shared" si="56"/>
        <v>45.57</v>
      </c>
      <c r="F1803" s="2005">
        <v>45.57</v>
      </c>
      <c r="G1803" s="2005">
        <v>45.57</v>
      </c>
      <c r="H1803" s="2078" t="b">
        <f t="shared" si="57"/>
        <v>1</v>
      </c>
    </row>
    <row r="1804" spans="1:8">
      <c r="A1804" s="1993">
        <v>1796</v>
      </c>
      <c r="B1804" s="1994" t="s">
        <v>10261</v>
      </c>
      <c r="C1804" s="1993" t="s">
        <v>5592</v>
      </c>
      <c r="D1804" s="2002">
        <f t="shared" si="56"/>
        <v>34.950000000000003</v>
      </c>
      <c r="F1804" s="2002">
        <v>34.950000000000003</v>
      </c>
      <c r="G1804" s="2002">
        <v>34.950000000000003</v>
      </c>
      <c r="H1804" s="2078" t="b">
        <f t="shared" si="57"/>
        <v>1</v>
      </c>
    </row>
    <row r="1805" spans="1:8">
      <c r="A1805" s="2003">
        <v>1794</v>
      </c>
      <c r="B1805" s="2004" t="s">
        <v>10262</v>
      </c>
      <c r="C1805" s="2003" t="s">
        <v>5592</v>
      </c>
      <c r="D1805" s="2005">
        <f t="shared" si="56"/>
        <v>8.34</v>
      </c>
      <c r="F1805" s="2005">
        <v>8.34</v>
      </c>
      <c r="G1805" s="2005">
        <v>8.34</v>
      </c>
      <c r="H1805" s="2078" t="b">
        <f t="shared" si="57"/>
        <v>1</v>
      </c>
    </row>
    <row r="1806" spans="1:8">
      <c r="A1806" s="1993">
        <v>1816</v>
      </c>
      <c r="B1806" s="1994" t="s">
        <v>10263</v>
      </c>
      <c r="C1806" s="1993" t="s">
        <v>5592</v>
      </c>
      <c r="D1806" s="2002">
        <f t="shared" si="56"/>
        <v>18.809999999999999</v>
      </c>
      <c r="F1806" s="2002">
        <v>18.809999999999999</v>
      </c>
      <c r="G1806" s="2002">
        <v>18.809999999999999</v>
      </c>
      <c r="H1806" s="2078" t="b">
        <f t="shared" si="57"/>
        <v>1</v>
      </c>
    </row>
    <row r="1807" spans="1:8">
      <c r="A1807" s="2003">
        <v>1815</v>
      </c>
      <c r="B1807" s="2004" t="s">
        <v>10264</v>
      </c>
      <c r="C1807" s="2003" t="s">
        <v>5592</v>
      </c>
      <c r="D1807" s="2005">
        <f t="shared" si="56"/>
        <v>144.49</v>
      </c>
      <c r="F1807" s="2005">
        <v>144.49</v>
      </c>
      <c r="G1807" s="2005">
        <v>144.49</v>
      </c>
      <c r="H1807" s="2078" t="b">
        <f t="shared" si="57"/>
        <v>1</v>
      </c>
    </row>
    <row r="1808" spans="1:8">
      <c r="A1808" s="1993">
        <v>1798</v>
      </c>
      <c r="B1808" s="1994" t="s">
        <v>10265</v>
      </c>
      <c r="C1808" s="1993" t="s">
        <v>5592</v>
      </c>
      <c r="D1808" s="2002">
        <f t="shared" si="56"/>
        <v>64.650000000000006</v>
      </c>
      <c r="F1808" s="2002">
        <v>64.650000000000006</v>
      </c>
      <c r="G1808" s="2002">
        <v>64.650000000000006</v>
      </c>
      <c r="H1808" s="2078" t="b">
        <f t="shared" si="57"/>
        <v>1</v>
      </c>
    </row>
    <row r="1809" spans="1:8">
      <c r="A1809" s="2003">
        <v>1795</v>
      </c>
      <c r="B1809" s="2004" t="s">
        <v>10266</v>
      </c>
      <c r="C1809" s="2003" t="s">
        <v>5592</v>
      </c>
      <c r="D1809" s="2005">
        <f t="shared" si="56"/>
        <v>11.56</v>
      </c>
      <c r="F1809" s="2005">
        <v>11.56</v>
      </c>
      <c r="G1809" s="2005">
        <v>11.56</v>
      </c>
      <c r="H1809" s="2078" t="b">
        <f t="shared" si="57"/>
        <v>1</v>
      </c>
    </row>
    <row r="1810" spans="1:8">
      <c r="A1810" s="1993">
        <v>1799</v>
      </c>
      <c r="B1810" s="1994" t="s">
        <v>10267</v>
      </c>
      <c r="C1810" s="1993" t="s">
        <v>5592</v>
      </c>
      <c r="D1810" s="2002">
        <f t="shared" si="56"/>
        <v>188.18</v>
      </c>
      <c r="F1810" s="2002">
        <v>188.18</v>
      </c>
      <c r="G1810" s="2002">
        <v>188.18</v>
      </c>
      <c r="H1810" s="2078" t="b">
        <f t="shared" si="57"/>
        <v>1</v>
      </c>
    </row>
    <row r="1811" spans="1:8">
      <c r="A1811" s="2003">
        <v>1800</v>
      </c>
      <c r="B1811" s="2004" t="s">
        <v>10268</v>
      </c>
      <c r="C1811" s="2003" t="s">
        <v>5592</v>
      </c>
      <c r="D1811" s="2005">
        <f t="shared" si="56"/>
        <v>359.27</v>
      </c>
      <c r="F1811" s="2005">
        <v>359.27</v>
      </c>
      <c r="G1811" s="2005">
        <v>359.27</v>
      </c>
      <c r="H1811" s="2078" t="b">
        <f t="shared" si="57"/>
        <v>1</v>
      </c>
    </row>
    <row r="1812" spans="1:8">
      <c r="A1812" s="1993">
        <v>1802</v>
      </c>
      <c r="B1812" s="1994" t="s">
        <v>10269</v>
      </c>
      <c r="C1812" s="1993" t="s">
        <v>5592</v>
      </c>
      <c r="D1812" s="2002">
        <f t="shared" si="56"/>
        <v>898.69</v>
      </c>
      <c r="F1812" s="2002">
        <v>898.69</v>
      </c>
      <c r="G1812" s="2002">
        <v>898.69</v>
      </c>
      <c r="H1812" s="2078" t="b">
        <f t="shared" si="57"/>
        <v>1</v>
      </c>
    </row>
    <row r="1813" spans="1:8">
      <c r="A1813" s="2003">
        <v>40385</v>
      </c>
      <c r="B1813" s="2004" t="s">
        <v>10270</v>
      </c>
      <c r="C1813" s="2003" t="s">
        <v>5592</v>
      </c>
      <c r="D1813" s="2005">
        <f t="shared" si="56"/>
        <v>40.36</v>
      </c>
      <c r="F1813" s="2005">
        <v>40.36</v>
      </c>
      <c r="G1813" s="2005">
        <v>40.36</v>
      </c>
      <c r="H1813" s="2078" t="b">
        <f t="shared" si="57"/>
        <v>1</v>
      </c>
    </row>
    <row r="1814" spans="1:8">
      <c r="A1814" s="1993">
        <v>40383</v>
      </c>
      <c r="B1814" s="1994" t="s">
        <v>10271</v>
      </c>
      <c r="C1814" s="1993" t="s">
        <v>5592</v>
      </c>
      <c r="D1814" s="2002">
        <f t="shared" si="56"/>
        <v>27.63</v>
      </c>
      <c r="F1814" s="2002">
        <v>27.63</v>
      </c>
      <c r="G1814" s="2002">
        <v>27.63</v>
      </c>
      <c r="H1814" s="2078" t="b">
        <f t="shared" si="57"/>
        <v>1</v>
      </c>
    </row>
    <row r="1815" spans="1:8">
      <c r="A1815" s="2003">
        <v>40378</v>
      </c>
      <c r="B1815" s="2004" t="s">
        <v>10272</v>
      </c>
      <c r="C1815" s="2003" t="s">
        <v>5592</v>
      </c>
      <c r="D1815" s="2005">
        <f t="shared" si="56"/>
        <v>9.5500000000000007</v>
      </c>
      <c r="F1815" s="2005">
        <v>9.5500000000000007</v>
      </c>
      <c r="G1815" s="2005">
        <v>9.5500000000000007</v>
      </c>
      <c r="H1815" s="2078" t="b">
        <f t="shared" si="57"/>
        <v>1</v>
      </c>
    </row>
    <row r="1816" spans="1:8">
      <c r="A1816" s="1993">
        <v>40382</v>
      </c>
      <c r="B1816" s="1994" t="s">
        <v>10273</v>
      </c>
      <c r="C1816" s="1993" t="s">
        <v>5592</v>
      </c>
      <c r="D1816" s="2002">
        <f t="shared" si="56"/>
        <v>18.07</v>
      </c>
      <c r="F1816" s="2002">
        <v>18.07</v>
      </c>
      <c r="G1816" s="2002">
        <v>18.07</v>
      </c>
      <c r="H1816" s="2078" t="b">
        <f t="shared" si="57"/>
        <v>1</v>
      </c>
    </row>
    <row r="1817" spans="1:8">
      <c r="A1817" s="2003">
        <v>40422</v>
      </c>
      <c r="B1817" s="2004" t="s">
        <v>10274</v>
      </c>
      <c r="C1817" s="2003" t="s">
        <v>5592</v>
      </c>
      <c r="D1817" s="2005">
        <f t="shared" si="56"/>
        <v>123.15</v>
      </c>
      <c r="F1817" s="2005">
        <v>123.15</v>
      </c>
      <c r="G1817" s="2005">
        <v>123.15</v>
      </c>
      <c r="H1817" s="2078" t="b">
        <f t="shared" si="57"/>
        <v>1</v>
      </c>
    </row>
    <row r="1818" spans="1:8">
      <c r="A1818" s="1993">
        <v>40387</v>
      </c>
      <c r="B1818" s="1994" t="s">
        <v>10275</v>
      </c>
      <c r="C1818" s="1993" t="s">
        <v>5592</v>
      </c>
      <c r="D1818" s="2002">
        <f t="shared" si="56"/>
        <v>62.7</v>
      </c>
      <c r="F1818" s="2002">
        <v>62.7</v>
      </c>
      <c r="G1818" s="2002">
        <v>62.7</v>
      </c>
      <c r="H1818" s="2078" t="b">
        <f t="shared" si="57"/>
        <v>1</v>
      </c>
    </row>
    <row r="1819" spans="1:8">
      <c r="A1819" s="2003">
        <v>40380</v>
      </c>
      <c r="B1819" s="2004" t="s">
        <v>10276</v>
      </c>
      <c r="C1819" s="2003" t="s">
        <v>5592</v>
      </c>
      <c r="D1819" s="2005">
        <f t="shared" si="56"/>
        <v>12.73</v>
      </c>
      <c r="F1819" s="2005">
        <v>12.73</v>
      </c>
      <c r="G1819" s="2005">
        <v>12.73</v>
      </c>
      <c r="H1819" s="2078" t="b">
        <f t="shared" si="57"/>
        <v>1</v>
      </c>
    </row>
    <row r="1820" spans="1:8">
      <c r="A1820" s="1993">
        <v>40390</v>
      </c>
      <c r="B1820" s="1994" t="s">
        <v>10277</v>
      </c>
      <c r="C1820" s="1993" t="s">
        <v>5592</v>
      </c>
      <c r="D1820" s="2002">
        <f t="shared" si="56"/>
        <v>259.36</v>
      </c>
      <c r="F1820" s="2002">
        <v>259.36</v>
      </c>
      <c r="G1820" s="2002">
        <v>259.36</v>
      </c>
      <c r="H1820" s="2078" t="b">
        <f t="shared" si="57"/>
        <v>1</v>
      </c>
    </row>
    <row r="1821" spans="1:8">
      <c r="A1821" s="2003">
        <v>40413</v>
      </c>
      <c r="B1821" s="2004" t="s">
        <v>10278</v>
      </c>
      <c r="C1821" s="2003" t="s">
        <v>5592</v>
      </c>
      <c r="D1821" s="2005">
        <f t="shared" si="56"/>
        <v>14.25</v>
      </c>
      <c r="F1821" s="2005">
        <v>14.25</v>
      </c>
      <c r="G1821" s="2005">
        <v>14.25</v>
      </c>
      <c r="H1821" s="2078" t="b">
        <f t="shared" si="57"/>
        <v>1</v>
      </c>
    </row>
    <row r="1822" spans="1:8">
      <c r="A1822" s="1993">
        <v>40415</v>
      </c>
      <c r="B1822" s="1994" t="s">
        <v>10279</v>
      </c>
      <c r="C1822" s="1993" t="s">
        <v>5592</v>
      </c>
      <c r="D1822" s="2002">
        <f t="shared" si="56"/>
        <v>20.309999999999999</v>
      </c>
      <c r="F1822" s="2002">
        <v>20.309999999999999</v>
      </c>
      <c r="G1822" s="2002">
        <v>20.309999999999999</v>
      </c>
      <c r="H1822" s="2078" t="b">
        <f t="shared" si="57"/>
        <v>1</v>
      </c>
    </row>
    <row r="1823" spans="1:8">
      <c r="A1823" s="2003">
        <v>40417</v>
      </c>
      <c r="B1823" s="2004" t="s">
        <v>10280</v>
      </c>
      <c r="C1823" s="2003" t="s">
        <v>5592</v>
      </c>
      <c r="D1823" s="2005">
        <f t="shared" si="56"/>
        <v>23.96</v>
      </c>
      <c r="F1823" s="2005">
        <v>23.96</v>
      </c>
      <c r="G1823" s="2005">
        <v>23.96</v>
      </c>
      <c r="H1823" s="2078" t="b">
        <f t="shared" si="57"/>
        <v>1</v>
      </c>
    </row>
    <row r="1824" spans="1:8">
      <c r="A1824" s="1993">
        <v>39271</v>
      </c>
      <c r="B1824" s="1994" t="s">
        <v>10281</v>
      </c>
      <c r="C1824" s="1993" t="s">
        <v>5592</v>
      </c>
      <c r="D1824" s="2002">
        <f t="shared" si="56"/>
        <v>1.47</v>
      </c>
      <c r="F1824" s="2002">
        <v>1.47</v>
      </c>
      <c r="G1824" s="2002">
        <v>1.47</v>
      </c>
      <c r="H1824" s="2078" t="b">
        <f t="shared" si="57"/>
        <v>1</v>
      </c>
    </row>
    <row r="1825" spans="1:8">
      <c r="A1825" s="2003">
        <v>39273</v>
      </c>
      <c r="B1825" s="2004" t="s">
        <v>10282</v>
      </c>
      <c r="C1825" s="2003" t="s">
        <v>5592</v>
      </c>
      <c r="D1825" s="2005">
        <f t="shared" si="56"/>
        <v>2.4900000000000002</v>
      </c>
      <c r="F1825" s="2005">
        <v>2.4900000000000002</v>
      </c>
      <c r="G1825" s="2005">
        <v>2.4900000000000002</v>
      </c>
      <c r="H1825" s="2078" t="b">
        <f t="shared" si="57"/>
        <v>1</v>
      </c>
    </row>
    <row r="1826" spans="1:8">
      <c r="A1826" s="1993">
        <v>39272</v>
      </c>
      <c r="B1826" s="1994" t="s">
        <v>10283</v>
      </c>
      <c r="C1826" s="1993" t="s">
        <v>5592</v>
      </c>
      <c r="D1826" s="2002">
        <f t="shared" si="56"/>
        <v>1.8</v>
      </c>
      <c r="F1826" s="2002">
        <v>1.8</v>
      </c>
      <c r="G1826" s="2002">
        <v>1.8</v>
      </c>
      <c r="H1826" s="2078" t="b">
        <f t="shared" si="57"/>
        <v>1</v>
      </c>
    </row>
    <row r="1827" spans="1:8">
      <c r="A1827" s="2003">
        <v>1875</v>
      </c>
      <c r="B1827" s="2004" t="s">
        <v>10284</v>
      </c>
      <c r="C1827" s="2003" t="s">
        <v>5592</v>
      </c>
      <c r="D1827" s="2005">
        <f t="shared" si="56"/>
        <v>3.98</v>
      </c>
      <c r="F1827" s="2005">
        <v>3.98</v>
      </c>
      <c r="G1827" s="2005">
        <v>3.98</v>
      </c>
      <c r="H1827" s="2078" t="b">
        <f t="shared" si="57"/>
        <v>1</v>
      </c>
    </row>
    <row r="1828" spans="1:8">
      <c r="A1828" s="1993">
        <v>1874</v>
      </c>
      <c r="B1828" s="1994" t="s">
        <v>10285</v>
      </c>
      <c r="C1828" s="1993" t="s">
        <v>5592</v>
      </c>
      <c r="D1828" s="2002">
        <f t="shared" si="56"/>
        <v>3.29</v>
      </c>
      <c r="F1828" s="2002">
        <v>3.29</v>
      </c>
      <c r="G1828" s="2002">
        <v>3.29</v>
      </c>
      <c r="H1828" s="2078" t="b">
        <f t="shared" si="57"/>
        <v>1</v>
      </c>
    </row>
    <row r="1829" spans="1:8">
      <c r="A1829" s="2003">
        <v>1870</v>
      </c>
      <c r="B1829" s="2004" t="s">
        <v>10286</v>
      </c>
      <c r="C1829" s="2003" t="s">
        <v>5592</v>
      </c>
      <c r="D1829" s="2005">
        <f t="shared" si="56"/>
        <v>1.9</v>
      </c>
      <c r="F1829" s="2005">
        <v>1.9</v>
      </c>
      <c r="G1829" s="2005">
        <v>1.9</v>
      </c>
      <c r="H1829" s="2078" t="b">
        <f t="shared" si="57"/>
        <v>1</v>
      </c>
    </row>
    <row r="1830" spans="1:8">
      <c r="A1830" s="1993">
        <v>1884</v>
      </c>
      <c r="B1830" s="1994" t="s">
        <v>10287</v>
      </c>
      <c r="C1830" s="1993" t="s">
        <v>5592</v>
      </c>
      <c r="D1830" s="2002">
        <f t="shared" si="56"/>
        <v>2.91</v>
      </c>
      <c r="F1830" s="2002">
        <v>2.91</v>
      </c>
      <c r="G1830" s="2002">
        <v>2.91</v>
      </c>
      <c r="H1830" s="2078" t="b">
        <f t="shared" si="57"/>
        <v>1</v>
      </c>
    </row>
    <row r="1831" spans="1:8">
      <c r="A1831" s="2003">
        <v>1887</v>
      </c>
      <c r="B1831" s="2004" t="s">
        <v>10288</v>
      </c>
      <c r="C1831" s="2003" t="s">
        <v>5592</v>
      </c>
      <c r="D1831" s="2005">
        <f t="shared" si="56"/>
        <v>16.52</v>
      </c>
      <c r="F1831" s="2005">
        <v>16.52</v>
      </c>
      <c r="G1831" s="2005">
        <v>16.52</v>
      </c>
      <c r="H1831" s="2078" t="b">
        <f t="shared" si="57"/>
        <v>1</v>
      </c>
    </row>
    <row r="1832" spans="1:8">
      <c r="A1832" s="1993">
        <v>1876</v>
      </c>
      <c r="B1832" s="1994" t="s">
        <v>10289</v>
      </c>
      <c r="C1832" s="1993" t="s">
        <v>5592</v>
      </c>
      <c r="D1832" s="2002">
        <f t="shared" si="56"/>
        <v>6.47</v>
      </c>
      <c r="F1832" s="2002">
        <v>6.47</v>
      </c>
      <c r="G1832" s="2002">
        <v>6.47</v>
      </c>
      <c r="H1832" s="2078" t="b">
        <f t="shared" si="57"/>
        <v>1</v>
      </c>
    </row>
    <row r="1833" spans="1:8">
      <c r="A1833" s="2003">
        <v>1879</v>
      </c>
      <c r="B1833" s="2004" t="s">
        <v>10290</v>
      </c>
      <c r="C1833" s="2003" t="s">
        <v>5592</v>
      </c>
      <c r="D1833" s="2005">
        <f t="shared" si="56"/>
        <v>1.92</v>
      </c>
      <c r="F1833" s="2005">
        <v>1.92</v>
      </c>
      <c r="G1833" s="2005">
        <v>1.92</v>
      </c>
      <c r="H1833" s="2078" t="b">
        <f t="shared" si="57"/>
        <v>1</v>
      </c>
    </row>
    <row r="1834" spans="1:8">
      <c r="A1834" s="1993">
        <v>1877</v>
      </c>
      <c r="B1834" s="1994" t="s">
        <v>10291</v>
      </c>
      <c r="C1834" s="1993" t="s">
        <v>5592</v>
      </c>
      <c r="D1834" s="2002">
        <f t="shared" si="56"/>
        <v>16.54</v>
      </c>
      <c r="F1834" s="2002">
        <v>16.54</v>
      </c>
      <c r="G1834" s="2002">
        <v>16.54</v>
      </c>
      <c r="H1834" s="2078" t="b">
        <f t="shared" si="57"/>
        <v>1</v>
      </c>
    </row>
    <row r="1835" spans="1:8">
      <c r="A1835" s="2003">
        <v>1878</v>
      </c>
      <c r="B1835" s="2004" t="s">
        <v>10292</v>
      </c>
      <c r="C1835" s="2003" t="s">
        <v>5592</v>
      </c>
      <c r="D1835" s="2005">
        <f t="shared" si="56"/>
        <v>33.229999999999997</v>
      </c>
      <c r="F1835" s="2005">
        <v>33.229999999999997</v>
      </c>
      <c r="G1835" s="2005">
        <v>33.229999999999997</v>
      </c>
      <c r="H1835" s="2078" t="b">
        <f t="shared" si="57"/>
        <v>1</v>
      </c>
    </row>
    <row r="1836" spans="1:8">
      <c r="A1836" s="1993">
        <v>2621</v>
      </c>
      <c r="B1836" s="1994" t="s">
        <v>10293</v>
      </c>
      <c r="C1836" s="1993" t="s">
        <v>5592</v>
      </c>
      <c r="D1836" s="2002">
        <f t="shared" si="56"/>
        <v>150.81</v>
      </c>
      <c r="F1836" s="2002">
        <v>150.81</v>
      </c>
      <c r="G1836" s="2002">
        <v>150.81</v>
      </c>
      <c r="H1836" s="2078" t="b">
        <f t="shared" si="57"/>
        <v>1</v>
      </c>
    </row>
    <row r="1837" spans="1:8">
      <c r="A1837" s="2003">
        <v>2616</v>
      </c>
      <c r="B1837" s="2004" t="s">
        <v>10294</v>
      </c>
      <c r="C1837" s="2003" t="s">
        <v>5592</v>
      </c>
      <c r="D1837" s="2005">
        <f t="shared" si="56"/>
        <v>4.2699999999999996</v>
      </c>
      <c r="F1837" s="2005">
        <v>4.2699999999999996</v>
      </c>
      <c r="G1837" s="2005">
        <v>4.2699999999999996</v>
      </c>
      <c r="H1837" s="2078" t="b">
        <f t="shared" si="57"/>
        <v>1</v>
      </c>
    </row>
    <row r="1838" spans="1:8">
      <c r="A1838" s="1993">
        <v>2633</v>
      </c>
      <c r="B1838" s="1994" t="s">
        <v>10295</v>
      </c>
      <c r="C1838" s="1993" t="s">
        <v>5592</v>
      </c>
      <c r="D1838" s="2002">
        <f t="shared" si="56"/>
        <v>4.83</v>
      </c>
      <c r="F1838" s="2002">
        <v>4.83</v>
      </c>
      <c r="G1838" s="2002">
        <v>4.83</v>
      </c>
      <c r="H1838" s="2078" t="b">
        <f t="shared" si="57"/>
        <v>1</v>
      </c>
    </row>
    <row r="1839" spans="1:8">
      <c r="A1839" s="2003">
        <v>2617</v>
      </c>
      <c r="B1839" s="2004" t="s">
        <v>10296</v>
      </c>
      <c r="C1839" s="2003" t="s">
        <v>5592</v>
      </c>
      <c r="D1839" s="2005">
        <f t="shared" si="56"/>
        <v>6.56</v>
      </c>
      <c r="F1839" s="2005">
        <v>6.56</v>
      </c>
      <c r="G1839" s="2005">
        <v>6.56</v>
      </c>
      <c r="H1839" s="2078" t="b">
        <f t="shared" si="57"/>
        <v>1</v>
      </c>
    </row>
    <row r="1840" spans="1:8">
      <c r="A1840" s="1993">
        <v>2618</v>
      </c>
      <c r="B1840" s="1994" t="s">
        <v>10297</v>
      </c>
      <c r="C1840" s="1993" t="s">
        <v>5592</v>
      </c>
      <c r="D1840" s="2002">
        <f t="shared" si="56"/>
        <v>14.94</v>
      </c>
      <c r="F1840" s="2002">
        <v>14.94</v>
      </c>
      <c r="G1840" s="2002">
        <v>14.94</v>
      </c>
      <c r="H1840" s="2078" t="b">
        <f t="shared" si="57"/>
        <v>1</v>
      </c>
    </row>
    <row r="1841" spans="1:8">
      <c r="A1841" s="2003">
        <v>2632</v>
      </c>
      <c r="B1841" s="2004" t="s">
        <v>10298</v>
      </c>
      <c r="C1841" s="2003" t="s">
        <v>5592</v>
      </c>
      <c r="D1841" s="2005">
        <f t="shared" si="56"/>
        <v>18.22</v>
      </c>
      <c r="F1841" s="2005">
        <v>18.22</v>
      </c>
      <c r="G1841" s="2005">
        <v>18.22</v>
      </c>
      <c r="H1841" s="2078" t="b">
        <f t="shared" si="57"/>
        <v>1</v>
      </c>
    </row>
    <row r="1842" spans="1:8">
      <c r="A1842" s="1993">
        <v>2631</v>
      </c>
      <c r="B1842" s="1994" t="s">
        <v>10299</v>
      </c>
      <c r="C1842" s="1993" t="s">
        <v>5592</v>
      </c>
      <c r="D1842" s="2002">
        <f t="shared" si="56"/>
        <v>26.75</v>
      </c>
      <c r="F1842" s="2002">
        <v>26.75</v>
      </c>
      <c r="G1842" s="2002">
        <v>26.75</v>
      </c>
      <c r="H1842" s="2078" t="b">
        <f t="shared" si="57"/>
        <v>1</v>
      </c>
    </row>
    <row r="1843" spans="1:8">
      <c r="A1843" s="2003">
        <v>2619</v>
      </c>
      <c r="B1843" s="2004" t="s">
        <v>10300</v>
      </c>
      <c r="C1843" s="2003" t="s">
        <v>5592</v>
      </c>
      <c r="D1843" s="2005">
        <f t="shared" si="56"/>
        <v>67.73</v>
      </c>
      <c r="F1843" s="2005">
        <v>67.73</v>
      </c>
      <c r="G1843" s="2005">
        <v>67.73</v>
      </c>
      <c r="H1843" s="2078" t="b">
        <f t="shared" si="57"/>
        <v>1</v>
      </c>
    </row>
    <row r="1844" spans="1:8">
      <c r="A1844" s="1993">
        <v>2620</v>
      </c>
      <c r="B1844" s="1994" t="s">
        <v>10301</v>
      </c>
      <c r="C1844" s="1993" t="s">
        <v>5592</v>
      </c>
      <c r="D1844" s="2002">
        <f t="shared" si="56"/>
        <v>88.92</v>
      </c>
      <c r="F1844" s="2002">
        <v>88.92</v>
      </c>
      <c r="G1844" s="2002">
        <v>88.92</v>
      </c>
      <c r="H1844" s="2078" t="b">
        <f t="shared" si="57"/>
        <v>1</v>
      </c>
    </row>
    <row r="1845" spans="1:8">
      <c r="A1845" s="2003">
        <v>25968</v>
      </c>
      <c r="B1845" s="2004" t="s">
        <v>10302</v>
      </c>
      <c r="C1845" s="2003" t="s">
        <v>5592</v>
      </c>
      <c r="D1845" s="2005">
        <f t="shared" si="56"/>
        <v>33.15</v>
      </c>
      <c r="F1845" s="2005">
        <v>33.15</v>
      </c>
      <c r="G1845" s="2005">
        <v>33.15</v>
      </c>
      <c r="H1845" s="2078" t="b">
        <f t="shared" si="57"/>
        <v>1</v>
      </c>
    </row>
    <row r="1846" spans="1:8">
      <c r="A1846" s="1993">
        <v>38369</v>
      </c>
      <c r="B1846" s="1994" t="s">
        <v>10303</v>
      </c>
      <c r="C1846" s="1993" t="s">
        <v>5592</v>
      </c>
      <c r="D1846" s="2002">
        <f t="shared" si="56"/>
        <v>10.41</v>
      </c>
      <c r="F1846" s="2002">
        <v>10.41</v>
      </c>
      <c r="G1846" s="2002">
        <v>10.41</v>
      </c>
      <c r="H1846" s="2078" t="b">
        <f t="shared" si="57"/>
        <v>1</v>
      </c>
    </row>
    <row r="1847" spans="1:8">
      <c r="A1847" s="2003">
        <v>38370</v>
      </c>
      <c r="B1847" s="2004" t="s">
        <v>10304</v>
      </c>
      <c r="C1847" s="2003" t="s">
        <v>5592</v>
      </c>
      <c r="D1847" s="2005">
        <f t="shared" si="56"/>
        <v>10.41</v>
      </c>
      <c r="F1847" s="2005">
        <v>10.41</v>
      </c>
      <c r="G1847" s="2005">
        <v>10.41</v>
      </c>
      <c r="H1847" s="2078" t="b">
        <f t="shared" si="57"/>
        <v>1</v>
      </c>
    </row>
    <row r="1848" spans="1:8">
      <c r="A1848" s="1993">
        <v>38372</v>
      </c>
      <c r="B1848" s="1994" t="s">
        <v>10305</v>
      </c>
      <c r="C1848" s="1993" t="s">
        <v>5592</v>
      </c>
      <c r="D1848" s="2002">
        <f t="shared" si="56"/>
        <v>15.2</v>
      </c>
      <c r="F1848" s="2002">
        <v>15.2</v>
      </c>
      <c r="G1848" s="2002">
        <v>15.2</v>
      </c>
      <c r="H1848" s="2078" t="b">
        <f t="shared" si="57"/>
        <v>1</v>
      </c>
    </row>
    <row r="1849" spans="1:8">
      <c r="A1849" s="2003">
        <v>2357</v>
      </c>
      <c r="B1849" s="2004" t="s">
        <v>10306</v>
      </c>
      <c r="C1849" s="2003" t="s">
        <v>5591</v>
      </c>
      <c r="D1849" s="2005">
        <f t="shared" si="56"/>
        <v>17.22</v>
      </c>
      <c r="F1849" s="2005">
        <v>14.87</v>
      </c>
      <c r="G1849" s="2005">
        <v>17.22</v>
      </c>
      <c r="H1849" s="2078" t="b">
        <f t="shared" si="57"/>
        <v>0</v>
      </c>
    </row>
    <row r="1850" spans="1:8">
      <c r="A1850" s="1993">
        <v>40806</v>
      </c>
      <c r="B1850" s="1994" t="s">
        <v>10307</v>
      </c>
      <c r="C1850" s="1993" t="s">
        <v>5600</v>
      </c>
      <c r="D1850" s="2002">
        <f t="shared" si="56"/>
        <v>2389.79</v>
      </c>
      <c r="F1850" s="2002">
        <v>2062.92</v>
      </c>
      <c r="G1850" s="2002">
        <v>2389.79</v>
      </c>
      <c r="H1850" s="2078" t="b">
        <f t="shared" si="57"/>
        <v>0</v>
      </c>
    </row>
    <row r="1851" spans="1:8">
      <c r="A1851" s="2003">
        <v>2355</v>
      </c>
      <c r="B1851" s="2004" t="s">
        <v>10308</v>
      </c>
      <c r="C1851" s="2003" t="s">
        <v>5591</v>
      </c>
      <c r="D1851" s="2005">
        <f t="shared" si="56"/>
        <v>22.84</v>
      </c>
      <c r="F1851" s="2005">
        <v>19.72</v>
      </c>
      <c r="G1851" s="2005">
        <v>22.84</v>
      </c>
      <c r="H1851" s="2078" t="b">
        <f t="shared" si="57"/>
        <v>0</v>
      </c>
    </row>
    <row r="1852" spans="1:8">
      <c r="A1852" s="1993">
        <v>40805</v>
      </c>
      <c r="B1852" s="1994" t="s">
        <v>10309</v>
      </c>
      <c r="C1852" s="1993" t="s">
        <v>5600</v>
      </c>
      <c r="D1852" s="2002">
        <f t="shared" si="56"/>
        <v>3168.23</v>
      </c>
      <c r="F1852" s="2002">
        <v>2734.9</v>
      </c>
      <c r="G1852" s="2002">
        <v>3168.23</v>
      </c>
      <c r="H1852" s="2078" t="b">
        <f t="shared" si="57"/>
        <v>0</v>
      </c>
    </row>
    <row r="1853" spans="1:8">
      <c r="A1853" s="2003">
        <v>2358</v>
      </c>
      <c r="B1853" s="2004" t="s">
        <v>10310</v>
      </c>
      <c r="C1853" s="2003" t="s">
        <v>5591</v>
      </c>
      <c r="D1853" s="2005">
        <f t="shared" si="56"/>
        <v>18.25</v>
      </c>
      <c r="F1853" s="2005">
        <v>15.76</v>
      </c>
      <c r="G1853" s="2005">
        <v>18.25</v>
      </c>
      <c r="H1853" s="2078" t="b">
        <f t="shared" si="57"/>
        <v>0</v>
      </c>
    </row>
    <row r="1854" spans="1:8">
      <c r="A1854" s="1993">
        <v>40807</v>
      </c>
      <c r="B1854" s="1994" t="s">
        <v>10311</v>
      </c>
      <c r="C1854" s="1993" t="s">
        <v>5600</v>
      </c>
      <c r="D1854" s="2002">
        <f t="shared" si="56"/>
        <v>2532.46</v>
      </c>
      <c r="F1854" s="2002">
        <v>2186.08</v>
      </c>
      <c r="G1854" s="2002">
        <v>2532.46</v>
      </c>
      <c r="H1854" s="2078" t="b">
        <f t="shared" si="57"/>
        <v>0</v>
      </c>
    </row>
    <row r="1855" spans="1:8">
      <c r="A1855" s="2003">
        <v>2359</v>
      </c>
      <c r="B1855" s="2004" t="s">
        <v>10312</v>
      </c>
      <c r="C1855" s="2003" t="s">
        <v>5591</v>
      </c>
      <c r="D1855" s="2005">
        <f t="shared" si="56"/>
        <v>18.25</v>
      </c>
      <c r="F1855" s="2005">
        <v>15.76</v>
      </c>
      <c r="G1855" s="2005">
        <v>18.25</v>
      </c>
      <c r="H1855" s="2078" t="b">
        <f t="shared" si="57"/>
        <v>0</v>
      </c>
    </row>
    <row r="1856" spans="1:8">
      <c r="A1856" s="1993">
        <v>40808</v>
      </c>
      <c r="B1856" s="1994" t="s">
        <v>10313</v>
      </c>
      <c r="C1856" s="1993" t="s">
        <v>5600</v>
      </c>
      <c r="D1856" s="2002">
        <f t="shared" si="56"/>
        <v>2531.7600000000002</v>
      </c>
      <c r="F1856" s="2002">
        <v>2185.48</v>
      </c>
      <c r="G1856" s="2002">
        <v>2531.7600000000002</v>
      </c>
      <c r="H1856" s="2078" t="b">
        <f t="shared" si="57"/>
        <v>0</v>
      </c>
    </row>
    <row r="1857" spans="1:8">
      <c r="A1857" s="2003">
        <v>39397</v>
      </c>
      <c r="B1857" s="2004" t="s">
        <v>10314</v>
      </c>
      <c r="C1857" s="2003" t="s">
        <v>5597</v>
      </c>
      <c r="D1857" s="2005">
        <f t="shared" si="56"/>
        <v>11.73</v>
      </c>
      <c r="F1857" s="2005">
        <v>11.73</v>
      </c>
      <c r="G1857" s="2005">
        <v>11.73</v>
      </c>
      <c r="H1857" s="2078" t="b">
        <f t="shared" si="57"/>
        <v>1</v>
      </c>
    </row>
    <row r="1858" spans="1:8">
      <c r="A1858" s="1993">
        <v>2692</v>
      </c>
      <c r="B1858" s="1994" t="s">
        <v>10315</v>
      </c>
      <c r="C1858" s="1993" t="s">
        <v>5597</v>
      </c>
      <c r="D1858" s="2002">
        <f t="shared" si="56"/>
        <v>5.55</v>
      </c>
      <c r="F1858" s="2002">
        <v>5.55</v>
      </c>
      <c r="G1858" s="2002">
        <v>5.55</v>
      </c>
      <c r="H1858" s="2078" t="b">
        <f t="shared" si="57"/>
        <v>1</v>
      </c>
    </row>
    <row r="1859" spans="1:8">
      <c r="A1859" s="2003">
        <v>6</v>
      </c>
      <c r="B1859" s="2004" t="s">
        <v>10316</v>
      </c>
      <c r="C1859" s="2003" t="s">
        <v>5597</v>
      </c>
      <c r="D1859" s="2005">
        <f t="shared" ref="D1859:D1922" si="58">IF($J$2=$F$1,F1859,G1859)</f>
        <v>2.2000000000000002</v>
      </c>
      <c r="F1859" s="2005">
        <v>2.2000000000000002</v>
      </c>
      <c r="G1859" s="2005">
        <v>2.2000000000000002</v>
      </c>
      <c r="H1859" s="2078" t="b">
        <f t="shared" ref="H1859:H1922" si="59">F1859=G1859</f>
        <v>1</v>
      </c>
    </row>
    <row r="1860" spans="1:8">
      <c r="A1860" s="1993">
        <v>5330</v>
      </c>
      <c r="B1860" s="1994" t="s">
        <v>10317</v>
      </c>
      <c r="C1860" s="1993" t="s">
        <v>5597</v>
      </c>
      <c r="D1860" s="2002">
        <f t="shared" si="58"/>
        <v>33.92</v>
      </c>
      <c r="F1860" s="2002">
        <v>33.92</v>
      </c>
      <c r="G1860" s="2002">
        <v>33.92</v>
      </c>
      <c r="H1860" s="2078" t="b">
        <f t="shared" si="59"/>
        <v>1</v>
      </c>
    </row>
    <row r="1861" spans="1:8">
      <c r="A1861" s="2003">
        <v>26017</v>
      </c>
      <c r="B1861" s="2004" t="s">
        <v>10318</v>
      </c>
      <c r="C1861" s="2003" t="s">
        <v>5592</v>
      </c>
      <c r="D1861" s="2005">
        <f t="shared" si="58"/>
        <v>28.54</v>
      </c>
      <c r="F1861" s="2005">
        <v>28.54</v>
      </c>
      <c r="G1861" s="2005">
        <v>28.54</v>
      </c>
      <c r="H1861" s="2078" t="b">
        <f t="shared" si="59"/>
        <v>1</v>
      </c>
    </row>
    <row r="1862" spans="1:8">
      <c r="A1862" s="1993">
        <v>25931</v>
      </c>
      <c r="B1862" s="1994" t="s">
        <v>10319</v>
      </c>
      <c r="C1862" s="1993" t="s">
        <v>5592</v>
      </c>
      <c r="D1862" s="2002">
        <f t="shared" si="58"/>
        <v>90.72</v>
      </c>
      <c r="F1862" s="2002">
        <v>90.72</v>
      </c>
      <c r="G1862" s="2002">
        <v>90.72</v>
      </c>
      <c r="H1862" s="2078" t="b">
        <f t="shared" si="59"/>
        <v>1</v>
      </c>
    </row>
    <row r="1863" spans="1:8">
      <c r="A1863" s="2003">
        <v>38140</v>
      </c>
      <c r="B1863" s="2004" t="s">
        <v>10320</v>
      </c>
      <c r="C1863" s="2003" t="s">
        <v>5592</v>
      </c>
      <c r="D1863" s="2005">
        <f t="shared" si="58"/>
        <v>22</v>
      </c>
      <c r="F1863" s="2005">
        <v>22</v>
      </c>
      <c r="G1863" s="2005">
        <v>22</v>
      </c>
      <c r="H1863" s="2078" t="b">
        <f t="shared" si="59"/>
        <v>1</v>
      </c>
    </row>
    <row r="1864" spans="1:8">
      <c r="A1864" s="1993">
        <v>13887</v>
      </c>
      <c r="B1864" s="1994" t="s">
        <v>10321</v>
      </c>
      <c r="C1864" s="1993" t="s">
        <v>5592</v>
      </c>
      <c r="D1864" s="2002">
        <f t="shared" si="58"/>
        <v>520.86</v>
      </c>
      <c r="F1864" s="2002">
        <v>520.86</v>
      </c>
      <c r="G1864" s="2002">
        <v>520.86</v>
      </c>
      <c r="H1864" s="2078" t="b">
        <f t="shared" si="59"/>
        <v>1</v>
      </c>
    </row>
    <row r="1865" spans="1:8">
      <c r="A1865" s="2003">
        <v>26018</v>
      </c>
      <c r="B1865" s="2004" t="s">
        <v>10322</v>
      </c>
      <c r="C1865" s="2003" t="s">
        <v>5592</v>
      </c>
      <c r="D1865" s="2005">
        <f t="shared" si="58"/>
        <v>23.18</v>
      </c>
      <c r="F1865" s="2005">
        <v>23.18</v>
      </c>
      <c r="G1865" s="2005">
        <v>23.18</v>
      </c>
      <c r="H1865" s="2078" t="b">
        <f t="shared" si="59"/>
        <v>1</v>
      </c>
    </row>
    <row r="1866" spans="1:8">
      <c r="A1866" s="1993">
        <v>26019</v>
      </c>
      <c r="B1866" s="1994" t="s">
        <v>10323</v>
      </c>
      <c r="C1866" s="1993" t="s">
        <v>5592</v>
      </c>
      <c r="D1866" s="2002">
        <f t="shared" si="58"/>
        <v>21.89</v>
      </c>
      <c r="F1866" s="2002">
        <v>21.89</v>
      </c>
      <c r="G1866" s="2002">
        <v>21.89</v>
      </c>
      <c r="H1866" s="2078" t="b">
        <f t="shared" si="59"/>
        <v>1</v>
      </c>
    </row>
    <row r="1867" spans="1:8">
      <c r="A1867" s="2003">
        <v>26020</v>
      </c>
      <c r="B1867" s="2004" t="s">
        <v>10324</v>
      </c>
      <c r="C1867" s="2003" t="s">
        <v>5592</v>
      </c>
      <c r="D1867" s="2005">
        <f t="shared" si="58"/>
        <v>5.7</v>
      </c>
      <c r="F1867" s="2005">
        <v>5.7</v>
      </c>
      <c r="G1867" s="2005">
        <v>5.7</v>
      </c>
      <c r="H1867" s="2078" t="b">
        <f t="shared" si="59"/>
        <v>1</v>
      </c>
    </row>
    <row r="1868" spans="1:8">
      <c r="A1868" s="1993">
        <v>34544</v>
      </c>
      <c r="B1868" s="1994" t="s">
        <v>10325</v>
      </c>
      <c r="C1868" s="1993" t="s">
        <v>5592</v>
      </c>
      <c r="D1868" s="2002">
        <f t="shared" si="58"/>
        <v>1050.49</v>
      </c>
      <c r="F1868" s="2002">
        <v>1050.49</v>
      </c>
      <c r="G1868" s="2002">
        <v>1050.49</v>
      </c>
      <c r="H1868" s="2078" t="b">
        <f t="shared" si="59"/>
        <v>1</v>
      </c>
    </row>
    <row r="1869" spans="1:8">
      <c r="A1869" s="2003">
        <v>34729</v>
      </c>
      <c r="B1869" s="2004" t="s">
        <v>10326</v>
      </c>
      <c r="C1869" s="2003" t="s">
        <v>5592</v>
      </c>
      <c r="D1869" s="2005">
        <f t="shared" si="58"/>
        <v>826.37</v>
      </c>
      <c r="F1869" s="2005">
        <v>826.37</v>
      </c>
      <c r="G1869" s="2005">
        <v>826.37</v>
      </c>
      <c r="H1869" s="2078" t="b">
        <f t="shared" si="59"/>
        <v>1</v>
      </c>
    </row>
    <row r="1870" spans="1:8">
      <c r="A1870" s="1993">
        <v>34734</v>
      </c>
      <c r="B1870" s="1994" t="s">
        <v>10327</v>
      </c>
      <c r="C1870" s="1993" t="s">
        <v>5592</v>
      </c>
      <c r="D1870" s="2002">
        <f t="shared" si="58"/>
        <v>1279.49</v>
      </c>
      <c r="F1870" s="2002">
        <v>1279.49</v>
      </c>
      <c r="G1870" s="2002">
        <v>1279.49</v>
      </c>
      <c r="H1870" s="2078" t="b">
        <f t="shared" si="59"/>
        <v>1</v>
      </c>
    </row>
    <row r="1871" spans="1:8">
      <c r="A1871" s="2003">
        <v>34738</v>
      </c>
      <c r="B1871" s="2004" t="s">
        <v>10328</v>
      </c>
      <c r="C1871" s="2003" t="s">
        <v>5592</v>
      </c>
      <c r="D1871" s="2005">
        <f t="shared" si="58"/>
        <v>2989.29</v>
      </c>
      <c r="F1871" s="2005">
        <v>2989.29</v>
      </c>
      <c r="G1871" s="2005">
        <v>2989.29</v>
      </c>
      <c r="H1871" s="2078" t="b">
        <f t="shared" si="59"/>
        <v>1</v>
      </c>
    </row>
    <row r="1872" spans="1:8">
      <c r="A1872" s="1993">
        <v>2391</v>
      </c>
      <c r="B1872" s="1994" t="s">
        <v>10329</v>
      </c>
      <c r="C1872" s="1993" t="s">
        <v>5592</v>
      </c>
      <c r="D1872" s="2002">
        <f t="shared" si="58"/>
        <v>243.13</v>
      </c>
      <c r="F1872" s="2002">
        <v>243.13</v>
      </c>
      <c r="G1872" s="2002">
        <v>243.13</v>
      </c>
      <c r="H1872" s="2078" t="b">
        <f t="shared" si="59"/>
        <v>1</v>
      </c>
    </row>
    <row r="1873" spans="1:8">
      <c r="A1873" s="2003">
        <v>2374</v>
      </c>
      <c r="B1873" s="2004" t="s">
        <v>10330</v>
      </c>
      <c r="C1873" s="2003" t="s">
        <v>5592</v>
      </c>
      <c r="D1873" s="2005">
        <f t="shared" si="58"/>
        <v>275.82</v>
      </c>
      <c r="F1873" s="2005">
        <v>275.82</v>
      </c>
      <c r="G1873" s="2005">
        <v>275.82</v>
      </c>
      <c r="H1873" s="2078" t="b">
        <f t="shared" si="59"/>
        <v>1</v>
      </c>
    </row>
    <row r="1874" spans="1:8">
      <c r="A1874" s="1993">
        <v>2377</v>
      </c>
      <c r="B1874" s="1994" t="s">
        <v>10331</v>
      </c>
      <c r="C1874" s="1993" t="s">
        <v>5592</v>
      </c>
      <c r="D1874" s="2002">
        <f t="shared" si="58"/>
        <v>387.08</v>
      </c>
      <c r="F1874" s="2002">
        <v>387.08</v>
      </c>
      <c r="G1874" s="2002">
        <v>387.08</v>
      </c>
      <c r="H1874" s="2078" t="b">
        <f t="shared" si="59"/>
        <v>1</v>
      </c>
    </row>
    <row r="1875" spans="1:8">
      <c r="A1875" s="2003">
        <v>2393</v>
      </c>
      <c r="B1875" s="2004" t="s">
        <v>10332</v>
      </c>
      <c r="C1875" s="2003" t="s">
        <v>5592</v>
      </c>
      <c r="D1875" s="2005">
        <f t="shared" si="58"/>
        <v>648.23</v>
      </c>
      <c r="F1875" s="2005">
        <v>648.23</v>
      </c>
      <c r="G1875" s="2005">
        <v>648.23</v>
      </c>
      <c r="H1875" s="2078" t="b">
        <f t="shared" si="59"/>
        <v>1</v>
      </c>
    </row>
    <row r="1876" spans="1:8">
      <c r="A1876" s="1993">
        <v>34705</v>
      </c>
      <c r="B1876" s="1994" t="s">
        <v>10333</v>
      </c>
      <c r="C1876" s="1993" t="s">
        <v>5592</v>
      </c>
      <c r="D1876" s="2002">
        <f t="shared" si="58"/>
        <v>566.97</v>
      </c>
      <c r="F1876" s="2002">
        <v>566.97</v>
      </c>
      <c r="G1876" s="2002">
        <v>566.97</v>
      </c>
      <c r="H1876" s="2078" t="b">
        <f t="shared" si="59"/>
        <v>1</v>
      </c>
    </row>
    <row r="1877" spans="1:8">
      <c r="A1877" s="2003">
        <v>34707</v>
      </c>
      <c r="B1877" s="2004" t="s">
        <v>10334</v>
      </c>
      <c r="C1877" s="2003" t="s">
        <v>5592</v>
      </c>
      <c r="D1877" s="2005">
        <f t="shared" si="58"/>
        <v>1050.5999999999999</v>
      </c>
      <c r="F1877" s="2005">
        <v>1050.5999999999999</v>
      </c>
      <c r="G1877" s="2005">
        <v>1050.5999999999999</v>
      </c>
      <c r="H1877" s="2078" t="b">
        <f t="shared" si="59"/>
        <v>1</v>
      </c>
    </row>
    <row r="1878" spans="1:8">
      <c r="A1878" s="1993">
        <v>2378</v>
      </c>
      <c r="B1878" s="1994" t="s">
        <v>10335</v>
      </c>
      <c r="C1878" s="1993" t="s">
        <v>5592</v>
      </c>
      <c r="D1878" s="2002">
        <f t="shared" si="58"/>
        <v>890.43</v>
      </c>
      <c r="F1878" s="2002">
        <v>890.43</v>
      </c>
      <c r="G1878" s="2002">
        <v>890.43</v>
      </c>
      <c r="H1878" s="2078" t="b">
        <f t="shared" si="59"/>
        <v>1</v>
      </c>
    </row>
    <row r="1879" spans="1:8">
      <c r="A1879" s="2003">
        <v>2379</v>
      </c>
      <c r="B1879" s="2004" t="s">
        <v>10336</v>
      </c>
      <c r="C1879" s="2003" t="s">
        <v>5592</v>
      </c>
      <c r="D1879" s="2005">
        <f t="shared" si="58"/>
        <v>890.43</v>
      </c>
      <c r="F1879" s="2005">
        <v>890.43</v>
      </c>
      <c r="G1879" s="2005">
        <v>890.43</v>
      </c>
      <c r="H1879" s="2078" t="b">
        <f t="shared" si="59"/>
        <v>1</v>
      </c>
    </row>
    <row r="1880" spans="1:8">
      <c r="A1880" s="1993">
        <v>2376</v>
      </c>
      <c r="B1880" s="1994" t="s">
        <v>10337</v>
      </c>
      <c r="C1880" s="1993" t="s">
        <v>5592</v>
      </c>
      <c r="D1880" s="2002">
        <f t="shared" si="58"/>
        <v>1466.53</v>
      </c>
      <c r="F1880" s="2002">
        <v>1466.53</v>
      </c>
      <c r="G1880" s="2002">
        <v>1466.53</v>
      </c>
      <c r="H1880" s="2078" t="b">
        <f t="shared" si="59"/>
        <v>1</v>
      </c>
    </row>
    <row r="1881" spans="1:8">
      <c r="A1881" s="2003">
        <v>2394</v>
      </c>
      <c r="B1881" s="2004" t="s">
        <v>10338</v>
      </c>
      <c r="C1881" s="2003" t="s">
        <v>5592</v>
      </c>
      <c r="D1881" s="2005">
        <f t="shared" si="58"/>
        <v>3135.17</v>
      </c>
      <c r="F1881" s="2005">
        <v>3135.17</v>
      </c>
      <c r="G1881" s="2005">
        <v>3135.17</v>
      </c>
      <c r="H1881" s="2078" t="b">
        <f t="shared" si="59"/>
        <v>1</v>
      </c>
    </row>
    <row r="1882" spans="1:8">
      <c r="A1882" s="1993">
        <v>34686</v>
      </c>
      <c r="B1882" s="1994" t="s">
        <v>10339</v>
      </c>
      <c r="C1882" s="1993" t="s">
        <v>5592</v>
      </c>
      <c r="D1882" s="2002">
        <f t="shared" si="58"/>
        <v>9.41</v>
      </c>
      <c r="F1882" s="2002">
        <v>9.41</v>
      </c>
      <c r="G1882" s="2002">
        <v>9.41</v>
      </c>
      <c r="H1882" s="2078" t="b">
        <f t="shared" si="59"/>
        <v>1</v>
      </c>
    </row>
    <row r="1883" spans="1:8">
      <c r="A1883" s="2003">
        <v>34616</v>
      </c>
      <c r="B1883" s="2004" t="s">
        <v>10340</v>
      </c>
      <c r="C1883" s="2003" t="s">
        <v>5592</v>
      </c>
      <c r="D1883" s="2005">
        <f t="shared" si="58"/>
        <v>36.380000000000003</v>
      </c>
      <c r="F1883" s="2005">
        <v>36.380000000000003</v>
      </c>
      <c r="G1883" s="2005">
        <v>36.380000000000003</v>
      </c>
      <c r="H1883" s="2078" t="b">
        <f t="shared" si="59"/>
        <v>1</v>
      </c>
    </row>
    <row r="1884" spans="1:8">
      <c r="A1884" s="1993">
        <v>34623</v>
      </c>
      <c r="B1884" s="1994" t="s">
        <v>10341</v>
      </c>
      <c r="C1884" s="1993" t="s">
        <v>5592</v>
      </c>
      <c r="D1884" s="2002">
        <f t="shared" si="58"/>
        <v>35.82</v>
      </c>
      <c r="F1884" s="2002">
        <v>35.82</v>
      </c>
      <c r="G1884" s="2002">
        <v>35.82</v>
      </c>
      <c r="H1884" s="2078" t="b">
        <f t="shared" si="59"/>
        <v>1</v>
      </c>
    </row>
    <row r="1885" spans="1:8">
      <c r="A1885" s="2003">
        <v>34628</v>
      </c>
      <c r="B1885" s="2004" t="s">
        <v>10342</v>
      </c>
      <c r="C1885" s="2003" t="s">
        <v>5592</v>
      </c>
      <c r="D1885" s="2005">
        <f t="shared" si="58"/>
        <v>51.31</v>
      </c>
      <c r="F1885" s="2005">
        <v>51.31</v>
      </c>
      <c r="G1885" s="2005">
        <v>51.31</v>
      </c>
      <c r="H1885" s="2078" t="b">
        <f t="shared" si="59"/>
        <v>1</v>
      </c>
    </row>
    <row r="1886" spans="1:8">
      <c r="A1886" s="1993">
        <v>34653</v>
      </c>
      <c r="B1886" s="1994" t="s">
        <v>10343</v>
      </c>
      <c r="C1886" s="1993" t="s">
        <v>5592</v>
      </c>
      <c r="D1886" s="2002">
        <f t="shared" si="58"/>
        <v>6.34</v>
      </c>
      <c r="F1886" s="2002">
        <v>6.34</v>
      </c>
      <c r="G1886" s="2002">
        <v>6.34</v>
      </c>
      <c r="H1886" s="2078" t="b">
        <f t="shared" si="59"/>
        <v>1</v>
      </c>
    </row>
    <row r="1887" spans="1:8">
      <c r="A1887" s="2003">
        <v>34688</v>
      </c>
      <c r="B1887" s="2004" t="s">
        <v>10344</v>
      </c>
      <c r="C1887" s="2003" t="s">
        <v>5592</v>
      </c>
      <c r="D1887" s="2005">
        <f t="shared" si="58"/>
        <v>11.5</v>
      </c>
      <c r="F1887" s="2005">
        <v>11.5</v>
      </c>
      <c r="G1887" s="2005">
        <v>11.5</v>
      </c>
      <c r="H1887" s="2078" t="b">
        <f t="shared" si="59"/>
        <v>1</v>
      </c>
    </row>
    <row r="1888" spans="1:8">
      <c r="A1888" s="1993">
        <v>34709</v>
      </c>
      <c r="B1888" s="1994" t="s">
        <v>10345</v>
      </c>
      <c r="C1888" s="1993" t="s">
        <v>5592</v>
      </c>
      <c r="D1888" s="2002">
        <f t="shared" si="58"/>
        <v>44.57</v>
      </c>
      <c r="F1888" s="2002">
        <v>44.57</v>
      </c>
      <c r="G1888" s="2002">
        <v>44.57</v>
      </c>
      <c r="H1888" s="2078" t="b">
        <f t="shared" si="59"/>
        <v>1</v>
      </c>
    </row>
    <row r="1889" spans="1:8">
      <c r="A1889" s="2003">
        <v>34714</v>
      </c>
      <c r="B1889" s="2004" t="s">
        <v>10346</v>
      </c>
      <c r="C1889" s="2003" t="s">
        <v>5592</v>
      </c>
      <c r="D1889" s="2005">
        <f t="shared" si="58"/>
        <v>53.23</v>
      </c>
      <c r="F1889" s="2005">
        <v>53.23</v>
      </c>
      <c r="G1889" s="2005">
        <v>53.23</v>
      </c>
      <c r="H1889" s="2078" t="b">
        <f t="shared" si="59"/>
        <v>1</v>
      </c>
    </row>
    <row r="1890" spans="1:8">
      <c r="A1890" s="1993">
        <v>2388</v>
      </c>
      <c r="B1890" s="1994" t="s">
        <v>10347</v>
      </c>
      <c r="C1890" s="1993" t="s">
        <v>5592</v>
      </c>
      <c r="D1890" s="2002">
        <f t="shared" si="58"/>
        <v>44.24</v>
      </c>
      <c r="F1890" s="2002">
        <v>44.24</v>
      </c>
      <c r="G1890" s="2002">
        <v>44.24</v>
      </c>
      <c r="H1890" s="2078" t="b">
        <f t="shared" si="59"/>
        <v>1</v>
      </c>
    </row>
    <row r="1891" spans="1:8">
      <c r="A1891" s="2003">
        <v>34606</v>
      </c>
      <c r="B1891" s="2004" t="s">
        <v>10348</v>
      </c>
      <c r="C1891" s="2003" t="s">
        <v>5592</v>
      </c>
      <c r="D1891" s="2005">
        <f t="shared" si="58"/>
        <v>67.86</v>
      </c>
      <c r="F1891" s="2005">
        <v>67.86</v>
      </c>
      <c r="G1891" s="2005">
        <v>67.86</v>
      </c>
      <c r="H1891" s="2078" t="b">
        <f t="shared" si="59"/>
        <v>1</v>
      </c>
    </row>
    <row r="1892" spans="1:8">
      <c r="A1892" s="1993">
        <v>34689</v>
      </c>
      <c r="B1892" s="1994" t="s">
        <v>10349</v>
      </c>
      <c r="C1892" s="1993" t="s">
        <v>5592</v>
      </c>
      <c r="D1892" s="2002">
        <f t="shared" si="58"/>
        <v>21.6</v>
      </c>
      <c r="F1892" s="2002">
        <v>21.6</v>
      </c>
      <c r="G1892" s="2002">
        <v>21.6</v>
      </c>
      <c r="H1892" s="2078" t="b">
        <f t="shared" si="59"/>
        <v>1</v>
      </c>
    </row>
    <row r="1893" spans="1:8">
      <c r="A1893" s="2003">
        <v>2370</v>
      </c>
      <c r="B1893" s="2004" t="s">
        <v>10350</v>
      </c>
      <c r="C1893" s="2003" t="s">
        <v>5592</v>
      </c>
      <c r="D1893" s="2005">
        <f t="shared" si="58"/>
        <v>8.2200000000000006</v>
      </c>
      <c r="F1893" s="2005">
        <v>8.2200000000000006</v>
      </c>
      <c r="G1893" s="2005">
        <v>8.2200000000000006</v>
      </c>
      <c r="H1893" s="2078" t="b">
        <f t="shared" si="59"/>
        <v>1</v>
      </c>
    </row>
    <row r="1894" spans="1:8">
      <c r="A1894" s="1993">
        <v>2386</v>
      </c>
      <c r="B1894" s="1994" t="s">
        <v>10351</v>
      </c>
      <c r="C1894" s="1993" t="s">
        <v>5592</v>
      </c>
      <c r="D1894" s="2002">
        <f t="shared" si="58"/>
        <v>13.79</v>
      </c>
      <c r="F1894" s="2002">
        <v>13.79</v>
      </c>
      <c r="G1894" s="2002">
        <v>13.79</v>
      </c>
      <c r="H1894" s="2078" t="b">
        <f t="shared" si="59"/>
        <v>1</v>
      </c>
    </row>
    <row r="1895" spans="1:8">
      <c r="A1895" s="2003">
        <v>2392</v>
      </c>
      <c r="B1895" s="2004" t="s">
        <v>10352</v>
      </c>
      <c r="C1895" s="2003" t="s">
        <v>5592</v>
      </c>
      <c r="D1895" s="2005">
        <f t="shared" si="58"/>
        <v>55.18</v>
      </c>
      <c r="F1895" s="2005">
        <v>55.18</v>
      </c>
      <c r="G1895" s="2005">
        <v>55.18</v>
      </c>
      <c r="H1895" s="2078" t="b">
        <f t="shared" si="59"/>
        <v>1</v>
      </c>
    </row>
    <row r="1896" spans="1:8">
      <c r="A1896" s="1993">
        <v>2373</v>
      </c>
      <c r="B1896" s="1994" t="s">
        <v>10353</v>
      </c>
      <c r="C1896" s="1993" t="s">
        <v>5592</v>
      </c>
      <c r="D1896" s="2002">
        <f t="shared" si="58"/>
        <v>77.739999999999995</v>
      </c>
      <c r="F1896" s="2002">
        <v>77.739999999999995</v>
      </c>
      <c r="G1896" s="2002">
        <v>77.739999999999995</v>
      </c>
      <c r="H1896" s="2078" t="b">
        <f t="shared" si="59"/>
        <v>1</v>
      </c>
    </row>
    <row r="1897" spans="1:8">
      <c r="A1897" s="2003">
        <v>39465</v>
      </c>
      <c r="B1897" s="2004" t="s">
        <v>10354</v>
      </c>
      <c r="C1897" s="2003" t="s">
        <v>5592</v>
      </c>
      <c r="D1897" s="2005">
        <f t="shared" si="58"/>
        <v>47.49</v>
      </c>
      <c r="F1897" s="2005">
        <v>47.49</v>
      </c>
      <c r="G1897" s="2005">
        <v>47.49</v>
      </c>
      <c r="H1897" s="2078" t="b">
        <f t="shared" si="59"/>
        <v>1</v>
      </c>
    </row>
    <row r="1898" spans="1:8">
      <c r="A1898" s="1993">
        <v>39466</v>
      </c>
      <c r="B1898" s="1994" t="s">
        <v>10355</v>
      </c>
      <c r="C1898" s="1993" t="s">
        <v>5592</v>
      </c>
      <c r="D1898" s="2002">
        <f t="shared" si="58"/>
        <v>53.43</v>
      </c>
      <c r="F1898" s="2002">
        <v>53.43</v>
      </c>
      <c r="G1898" s="2002">
        <v>53.43</v>
      </c>
      <c r="H1898" s="2078" t="b">
        <f t="shared" si="59"/>
        <v>1</v>
      </c>
    </row>
    <row r="1899" spans="1:8">
      <c r="A1899" s="2003">
        <v>39467</v>
      </c>
      <c r="B1899" s="2004" t="s">
        <v>10356</v>
      </c>
      <c r="C1899" s="2003" t="s">
        <v>5592</v>
      </c>
      <c r="D1899" s="2005">
        <f t="shared" si="58"/>
        <v>68.34</v>
      </c>
      <c r="F1899" s="2005">
        <v>68.34</v>
      </c>
      <c r="G1899" s="2005">
        <v>68.34</v>
      </c>
      <c r="H1899" s="2078" t="b">
        <f t="shared" si="59"/>
        <v>1</v>
      </c>
    </row>
    <row r="1900" spans="1:8">
      <c r="A1900" s="1993">
        <v>39468</v>
      </c>
      <c r="B1900" s="1994" t="s">
        <v>10357</v>
      </c>
      <c r="C1900" s="1993" t="s">
        <v>5592</v>
      </c>
      <c r="D1900" s="2002">
        <f t="shared" si="58"/>
        <v>121.47</v>
      </c>
      <c r="F1900" s="2002">
        <v>121.47</v>
      </c>
      <c r="G1900" s="2002">
        <v>121.47</v>
      </c>
      <c r="H1900" s="2078" t="b">
        <f t="shared" si="59"/>
        <v>1</v>
      </c>
    </row>
    <row r="1901" spans="1:8">
      <c r="A1901" s="2003">
        <v>39469</v>
      </c>
      <c r="B1901" s="2004" t="s">
        <v>10358</v>
      </c>
      <c r="C1901" s="2003" t="s">
        <v>5592</v>
      </c>
      <c r="D1901" s="2005">
        <f t="shared" si="58"/>
        <v>49.48</v>
      </c>
      <c r="F1901" s="2005">
        <v>49.48</v>
      </c>
      <c r="G1901" s="2005">
        <v>49.48</v>
      </c>
      <c r="H1901" s="2078" t="b">
        <f t="shared" si="59"/>
        <v>1</v>
      </c>
    </row>
    <row r="1902" spans="1:8">
      <c r="A1902" s="1993">
        <v>39470</v>
      </c>
      <c r="B1902" s="1994" t="s">
        <v>10359</v>
      </c>
      <c r="C1902" s="1993" t="s">
        <v>5592</v>
      </c>
      <c r="D1902" s="2002">
        <f t="shared" si="58"/>
        <v>60.8</v>
      </c>
      <c r="F1902" s="2002">
        <v>60.8</v>
      </c>
      <c r="G1902" s="2002">
        <v>60.8</v>
      </c>
      <c r="H1902" s="2078" t="b">
        <f t="shared" si="59"/>
        <v>1</v>
      </c>
    </row>
    <row r="1903" spans="1:8">
      <c r="A1903" s="2003">
        <v>39471</v>
      </c>
      <c r="B1903" s="2004" t="s">
        <v>10360</v>
      </c>
      <c r="C1903" s="2003" t="s">
        <v>5592</v>
      </c>
      <c r="D1903" s="2005">
        <f t="shared" si="58"/>
        <v>73.06</v>
      </c>
      <c r="F1903" s="2005">
        <v>73.06</v>
      </c>
      <c r="G1903" s="2005">
        <v>73.06</v>
      </c>
      <c r="H1903" s="2078" t="b">
        <f t="shared" si="59"/>
        <v>1</v>
      </c>
    </row>
    <row r="1904" spans="1:8">
      <c r="A1904" s="1993">
        <v>39472</v>
      </c>
      <c r="B1904" s="1994" t="s">
        <v>10361</v>
      </c>
      <c r="C1904" s="1993" t="s">
        <v>5592</v>
      </c>
      <c r="D1904" s="2002">
        <f t="shared" si="58"/>
        <v>126.95</v>
      </c>
      <c r="F1904" s="2002">
        <v>126.95</v>
      </c>
      <c r="G1904" s="2002">
        <v>126.95</v>
      </c>
      <c r="H1904" s="2078" t="b">
        <f t="shared" si="59"/>
        <v>1</v>
      </c>
    </row>
    <row r="1905" spans="1:8">
      <c r="A1905" s="2003">
        <v>39473</v>
      </c>
      <c r="B1905" s="2004" t="s">
        <v>10362</v>
      </c>
      <c r="C1905" s="2003" t="s">
        <v>5592</v>
      </c>
      <c r="D1905" s="2005">
        <f t="shared" si="58"/>
        <v>82.01</v>
      </c>
      <c r="F1905" s="2005">
        <v>82.01</v>
      </c>
      <c r="G1905" s="2005">
        <v>82.01</v>
      </c>
      <c r="H1905" s="2078" t="b">
        <f t="shared" si="59"/>
        <v>1</v>
      </c>
    </row>
    <row r="1906" spans="1:8">
      <c r="A1906" s="1993">
        <v>39474</v>
      </c>
      <c r="B1906" s="1994" t="s">
        <v>10363</v>
      </c>
      <c r="C1906" s="1993" t="s">
        <v>5592</v>
      </c>
      <c r="D1906" s="2002">
        <f t="shared" si="58"/>
        <v>87.42</v>
      </c>
      <c r="F1906" s="2002">
        <v>87.42</v>
      </c>
      <c r="G1906" s="2002">
        <v>87.42</v>
      </c>
      <c r="H1906" s="2078" t="b">
        <f t="shared" si="59"/>
        <v>1</v>
      </c>
    </row>
    <row r="1907" spans="1:8">
      <c r="A1907" s="2003">
        <v>39475</v>
      </c>
      <c r="B1907" s="2004" t="s">
        <v>10364</v>
      </c>
      <c r="C1907" s="2003" t="s">
        <v>5592</v>
      </c>
      <c r="D1907" s="2005">
        <f t="shared" si="58"/>
        <v>99.19</v>
      </c>
      <c r="F1907" s="2005">
        <v>99.19</v>
      </c>
      <c r="G1907" s="2005">
        <v>99.19</v>
      </c>
      <c r="H1907" s="2078" t="b">
        <f t="shared" si="59"/>
        <v>1</v>
      </c>
    </row>
    <row r="1908" spans="1:8">
      <c r="A1908" s="1993">
        <v>39476</v>
      </c>
      <c r="B1908" s="1994" t="s">
        <v>10365</v>
      </c>
      <c r="C1908" s="1993" t="s">
        <v>5592</v>
      </c>
      <c r="D1908" s="2002">
        <f t="shared" si="58"/>
        <v>186.73</v>
      </c>
      <c r="F1908" s="2002">
        <v>186.73</v>
      </c>
      <c r="G1908" s="2002">
        <v>186.73</v>
      </c>
      <c r="H1908" s="2078" t="b">
        <f t="shared" si="59"/>
        <v>1</v>
      </c>
    </row>
    <row r="1909" spans="1:8">
      <c r="A1909" s="2003">
        <v>39477</v>
      </c>
      <c r="B1909" s="2004" t="s">
        <v>10366</v>
      </c>
      <c r="C1909" s="2003" t="s">
        <v>5592</v>
      </c>
      <c r="D1909" s="2005">
        <f t="shared" si="58"/>
        <v>91.49</v>
      </c>
      <c r="F1909" s="2005">
        <v>91.49</v>
      </c>
      <c r="G1909" s="2005">
        <v>91.49</v>
      </c>
      <c r="H1909" s="2078" t="b">
        <f t="shared" si="59"/>
        <v>1</v>
      </c>
    </row>
    <row r="1910" spans="1:8">
      <c r="A1910" s="1993">
        <v>39478</v>
      </c>
      <c r="B1910" s="1994" t="s">
        <v>10367</v>
      </c>
      <c r="C1910" s="1993" t="s">
        <v>5592</v>
      </c>
      <c r="D1910" s="2002">
        <f t="shared" si="58"/>
        <v>94.32</v>
      </c>
      <c r="F1910" s="2002">
        <v>94.32</v>
      </c>
      <c r="G1910" s="2002">
        <v>94.32</v>
      </c>
      <c r="H1910" s="2078" t="b">
        <f t="shared" si="59"/>
        <v>1</v>
      </c>
    </row>
    <row r="1911" spans="1:8">
      <c r="A1911" s="2003">
        <v>39479</v>
      </c>
      <c r="B1911" s="2004" t="s">
        <v>10368</v>
      </c>
      <c r="C1911" s="2003" t="s">
        <v>5592</v>
      </c>
      <c r="D1911" s="2005">
        <f t="shared" si="58"/>
        <v>111.13</v>
      </c>
      <c r="F1911" s="2005">
        <v>111.13</v>
      </c>
      <c r="G1911" s="2005">
        <v>111.13</v>
      </c>
      <c r="H1911" s="2078" t="b">
        <f t="shared" si="59"/>
        <v>1</v>
      </c>
    </row>
    <row r="1912" spans="1:8">
      <c r="A1912" s="1993">
        <v>39480</v>
      </c>
      <c r="B1912" s="1994" t="s">
        <v>10369</v>
      </c>
      <c r="C1912" s="1993" t="s">
        <v>5592</v>
      </c>
      <c r="D1912" s="2002">
        <f t="shared" si="58"/>
        <v>229.31</v>
      </c>
      <c r="F1912" s="2002">
        <v>229.31</v>
      </c>
      <c r="G1912" s="2002">
        <v>229.31</v>
      </c>
      <c r="H1912" s="2078" t="b">
        <f t="shared" si="59"/>
        <v>1</v>
      </c>
    </row>
    <row r="1913" spans="1:8">
      <c r="A1913" s="2003">
        <v>39459</v>
      </c>
      <c r="B1913" s="2004" t="s">
        <v>10370</v>
      </c>
      <c r="C1913" s="2003" t="s">
        <v>5592</v>
      </c>
      <c r="D1913" s="2005">
        <f t="shared" si="58"/>
        <v>194.63</v>
      </c>
      <c r="F1913" s="2005">
        <v>194.63</v>
      </c>
      <c r="G1913" s="2005">
        <v>194.63</v>
      </c>
      <c r="H1913" s="2078" t="b">
        <f t="shared" si="59"/>
        <v>1</v>
      </c>
    </row>
    <row r="1914" spans="1:8">
      <c r="A1914" s="1993">
        <v>39445</v>
      </c>
      <c r="B1914" s="1994" t="s">
        <v>10371</v>
      </c>
      <c r="C1914" s="1993" t="s">
        <v>5592</v>
      </c>
      <c r="D1914" s="2002">
        <f t="shared" si="58"/>
        <v>97.72</v>
      </c>
      <c r="F1914" s="2002">
        <v>97.72</v>
      </c>
      <c r="G1914" s="2002">
        <v>97.72</v>
      </c>
      <c r="H1914" s="2078" t="b">
        <f t="shared" si="59"/>
        <v>1</v>
      </c>
    </row>
    <row r="1915" spans="1:8">
      <c r="A1915" s="2003">
        <v>39446</v>
      </c>
      <c r="B1915" s="2004" t="s">
        <v>10372</v>
      </c>
      <c r="C1915" s="2003" t="s">
        <v>5592</v>
      </c>
      <c r="D1915" s="2005">
        <f t="shared" si="58"/>
        <v>99.46</v>
      </c>
      <c r="F1915" s="2005">
        <v>99.46</v>
      </c>
      <c r="G1915" s="2005">
        <v>99.46</v>
      </c>
      <c r="H1915" s="2078" t="b">
        <f t="shared" si="59"/>
        <v>1</v>
      </c>
    </row>
    <row r="1916" spans="1:8">
      <c r="A1916" s="1993">
        <v>39447</v>
      </c>
      <c r="B1916" s="1994" t="s">
        <v>10373</v>
      </c>
      <c r="C1916" s="1993" t="s">
        <v>5592</v>
      </c>
      <c r="D1916" s="2002">
        <f t="shared" si="58"/>
        <v>106.36</v>
      </c>
      <c r="F1916" s="2002">
        <v>106.36</v>
      </c>
      <c r="G1916" s="2002">
        <v>106.36</v>
      </c>
      <c r="H1916" s="2078" t="b">
        <f t="shared" si="59"/>
        <v>1</v>
      </c>
    </row>
    <row r="1917" spans="1:8">
      <c r="A1917" s="2003">
        <v>39448</v>
      </c>
      <c r="B1917" s="2004" t="s">
        <v>10374</v>
      </c>
      <c r="C1917" s="2003" t="s">
        <v>5592</v>
      </c>
      <c r="D1917" s="2005">
        <f t="shared" si="58"/>
        <v>181.37</v>
      </c>
      <c r="F1917" s="2005">
        <v>181.37</v>
      </c>
      <c r="G1917" s="2005">
        <v>181.37</v>
      </c>
      <c r="H1917" s="2078" t="b">
        <f t="shared" si="59"/>
        <v>1</v>
      </c>
    </row>
    <row r="1918" spans="1:8">
      <c r="A1918" s="1993">
        <v>39450</v>
      </c>
      <c r="B1918" s="1994" t="s">
        <v>10375</v>
      </c>
      <c r="C1918" s="1993" t="s">
        <v>5592</v>
      </c>
      <c r="D1918" s="2002">
        <f t="shared" si="58"/>
        <v>110.65</v>
      </c>
      <c r="F1918" s="2002">
        <v>110.65</v>
      </c>
      <c r="G1918" s="2002">
        <v>110.65</v>
      </c>
      <c r="H1918" s="2078" t="b">
        <f t="shared" si="59"/>
        <v>1</v>
      </c>
    </row>
    <row r="1919" spans="1:8">
      <c r="A1919" s="2003">
        <v>39451</v>
      </c>
      <c r="B1919" s="2004" t="s">
        <v>10376</v>
      </c>
      <c r="C1919" s="2003" t="s">
        <v>5592</v>
      </c>
      <c r="D1919" s="2005">
        <f t="shared" si="58"/>
        <v>120.69</v>
      </c>
      <c r="F1919" s="2005">
        <v>120.69</v>
      </c>
      <c r="G1919" s="2005">
        <v>120.69</v>
      </c>
      <c r="H1919" s="2078" t="b">
        <f t="shared" si="59"/>
        <v>1</v>
      </c>
    </row>
    <row r="1920" spans="1:8">
      <c r="A1920" s="1993">
        <v>39452</v>
      </c>
      <c r="B1920" s="1994" t="s">
        <v>10377</v>
      </c>
      <c r="C1920" s="1993" t="s">
        <v>5592</v>
      </c>
      <c r="D1920" s="2002">
        <f t="shared" si="58"/>
        <v>121.41</v>
      </c>
      <c r="F1920" s="2002">
        <v>121.41</v>
      </c>
      <c r="G1920" s="2002">
        <v>121.41</v>
      </c>
      <c r="H1920" s="2078" t="b">
        <f t="shared" si="59"/>
        <v>1</v>
      </c>
    </row>
    <row r="1921" spans="1:8">
      <c r="A1921" s="2003">
        <v>39523</v>
      </c>
      <c r="B1921" s="2004" t="s">
        <v>10378</v>
      </c>
      <c r="C1921" s="2003" t="s">
        <v>5592</v>
      </c>
      <c r="D1921" s="2005">
        <f t="shared" si="58"/>
        <v>203.18</v>
      </c>
      <c r="F1921" s="2005">
        <v>203.18</v>
      </c>
      <c r="G1921" s="2005">
        <v>203.18</v>
      </c>
      <c r="H1921" s="2078" t="b">
        <f t="shared" si="59"/>
        <v>1</v>
      </c>
    </row>
    <row r="1922" spans="1:8">
      <c r="A1922" s="1993">
        <v>39449</v>
      </c>
      <c r="B1922" s="1994" t="s">
        <v>10379</v>
      </c>
      <c r="C1922" s="1993" t="s">
        <v>5592</v>
      </c>
      <c r="D1922" s="2002">
        <f t="shared" si="58"/>
        <v>225.01</v>
      </c>
      <c r="F1922" s="2002">
        <v>225.01</v>
      </c>
      <c r="G1922" s="2002">
        <v>225.01</v>
      </c>
      <c r="H1922" s="2078" t="b">
        <f t="shared" si="59"/>
        <v>1</v>
      </c>
    </row>
    <row r="1923" spans="1:8">
      <c r="A1923" s="2003">
        <v>39455</v>
      </c>
      <c r="B1923" s="2004" t="s">
        <v>10380</v>
      </c>
      <c r="C1923" s="2003" t="s">
        <v>5592</v>
      </c>
      <c r="D1923" s="2005">
        <f t="shared" ref="D1923:D1986" si="60">IF($J$2=$F$1,F1923,G1923)</f>
        <v>111.34</v>
      </c>
      <c r="F1923" s="2005">
        <v>111.34</v>
      </c>
      <c r="G1923" s="2005">
        <v>111.34</v>
      </c>
      <c r="H1923" s="2078" t="b">
        <f t="shared" ref="H1923:H1986" si="61">F1923=G1923</f>
        <v>1</v>
      </c>
    </row>
    <row r="1924" spans="1:8">
      <c r="A1924" s="1993">
        <v>39456</v>
      </c>
      <c r="B1924" s="1994" t="s">
        <v>10381</v>
      </c>
      <c r="C1924" s="1993" t="s">
        <v>5592</v>
      </c>
      <c r="D1924" s="2002">
        <f t="shared" si="60"/>
        <v>111.42</v>
      </c>
      <c r="F1924" s="2002">
        <v>111.42</v>
      </c>
      <c r="G1924" s="2002">
        <v>111.42</v>
      </c>
      <c r="H1924" s="2078" t="b">
        <f t="shared" si="61"/>
        <v>1</v>
      </c>
    </row>
    <row r="1925" spans="1:8">
      <c r="A1925" s="2003">
        <v>39457</v>
      </c>
      <c r="B1925" s="2004" t="s">
        <v>10382</v>
      </c>
      <c r="C1925" s="2003" t="s">
        <v>5592</v>
      </c>
      <c r="D1925" s="2005">
        <f t="shared" si="60"/>
        <v>121.47</v>
      </c>
      <c r="F1925" s="2005">
        <v>121.47</v>
      </c>
      <c r="G1925" s="2005">
        <v>121.47</v>
      </c>
      <c r="H1925" s="2078" t="b">
        <f t="shared" si="61"/>
        <v>1</v>
      </c>
    </row>
    <row r="1926" spans="1:8">
      <c r="A1926" s="1993">
        <v>39458</v>
      </c>
      <c r="B1926" s="1994" t="s">
        <v>10383</v>
      </c>
      <c r="C1926" s="1993" t="s">
        <v>5592</v>
      </c>
      <c r="D1926" s="2002">
        <f t="shared" si="60"/>
        <v>226.67</v>
      </c>
      <c r="F1926" s="2002">
        <v>226.67</v>
      </c>
      <c r="G1926" s="2002">
        <v>226.67</v>
      </c>
      <c r="H1926" s="2078" t="b">
        <f t="shared" si="61"/>
        <v>1</v>
      </c>
    </row>
    <row r="1927" spans="1:8">
      <c r="A1927" s="2003">
        <v>39464</v>
      </c>
      <c r="B1927" s="2004" t="s">
        <v>10384</v>
      </c>
      <c r="C1927" s="2003" t="s">
        <v>5592</v>
      </c>
      <c r="D1927" s="2005">
        <f t="shared" si="60"/>
        <v>364.51</v>
      </c>
      <c r="F1927" s="2005">
        <v>364.51</v>
      </c>
      <c r="G1927" s="2005">
        <v>364.51</v>
      </c>
      <c r="H1927" s="2078" t="b">
        <f t="shared" si="61"/>
        <v>1</v>
      </c>
    </row>
    <row r="1928" spans="1:8">
      <c r="A1928" s="1993">
        <v>39460</v>
      </c>
      <c r="B1928" s="1994" t="s">
        <v>10385</v>
      </c>
      <c r="C1928" s="1993" t="s">
        <v>5592</v>
      </c>
      <c r="D1928" s="2002">
        <f t="shared" si="60"/>
        <v>138.25</v>
      </c>
      <c r="F1928" s="2002">
        <v>138.25</v>
      </c>
      <c r="G1928" s="2002">
        <v>138.25</v>
      </c>
      <c r="H1928" s="2078" t="b">
        <f t="shared" si="61"/>
        <v>1</v>
      </c>
    </row>
    <row r="1929" spans="1:8">
      <c r="A1929" s="2003">
        <v>39461</v>
      </c>
      <c r="B1929" s="2004" t="s">
        <v>10386</v>
      </c>
      <c r="C1929" s="2003" t="s">
        <v>5592</v>
      </c>
      <c r="D1929" s="2005">
        <f t="shared" si="60"/>
        <v>161.99</v>
      </c>
      <c r="F1929" s="2005">
        <v>161.99</v>
      </c>
      <c r="G1929" s="2005">
        <v>161.99</v>
      </c>
      <c r="H1929" s="2078" t="b">
        <f t="shared" si="61"/>
        <v>1</v>
      </c>
    </row>
    <row r="1930" spans="1:8">
      <c r="A1930" s="1993">
        <v>39462</v>
      </c>
      <c r="B1930" s="1994" t="s">
        <v>10387</v>
      </c>
      <c r="C1930" s="1993" t="s">
        <v>5592</v>
      </c>
      <c r="D1930" s="2002">
        <f t="shared" si="60"/>
        <v>156.12</v>
      </c>
      <c r="F1930" s="2002">
        <v>156.12</v>
      </c>
      <c r="G1930" s="2002">
        <v>156.12</v>
      </c>
      <c r="H1930" s="2078" t="b">
        <f t="shared" si="61"/>
        <v>1</v>
      </c>
    </row>
    <row r="1931" spans="1:8">
      <c r="A1931" s="2003">
        <v>39463</v>
      </c>
      <c r="B1931" s="2004" t="s">
        <v>10388</v>
      </c>
      <c r="C1931" s="2003" t="s">
        <v>5592</v>
      </c>
      <c r="D1931" s="2005">
        <f t="shared" si="60"/>
        <v>361.68</v>
      </c>
      <c r="F1931" s="2005">
        <v>361.68</v>
      </c>
      <c r="G1931" s="2005">
        <v>361.68</v>
      </c>
      <c r="H1931" s="2078" t="b">
        <f t="shared" si="61"/>
        <v>1</v>
      </c>
    </row>
    <row r="1932" spans="1:8">
      <c r="A1932" s="1993">
        <v>26039</v>
      </c>
      <c r="B1932" s="1994" t="s">
        <v>10389</v>
      </c>
      <c r="C1932" s="1993" t="s">
        <v>5592</v>
      </c>
      <c r="D1932" s="2002">
        <f t="shared" si="60"/>
        <v>231038.02</v>
      </c>
      <c r="F1932" s="2002">
        <v>231038.02</v>
      </c>
      <c r="G1932" s="2002">
        <v>231038.02</v>
      </c>
      <c r="H1932" s="2078" t="b">
        <f t="shared" si="61"/>
        <v>1</v>
      </c>
    </row>
    <row r="1933" spans="1:8">
      <c r="A1933" s="2003">
        <v>2401</v>
      </c>
      <c r="B1933" s="2004" t="s">
        <v>10390</v>
      </c>
      <c r="C1933" s="2003" t="s">
        <v>5592</v>
      </c>
      <c r="D1933" s="2005">
        <f t="shared" si="60"/>
        <v>53141.3</v>
      </c>
      <c r="F1933" s="2005">
        <v>53141.3</v>
      </c>
      <c r="G1933" s="2005">
        <v>53141.3</v>
      </c>
      <c r="H1933" s="2078" t="b">
        <f t="shared" si="61"/>
        <v>1</v>
      </c>
    </row>
    <row r="1934" spans="1:8">
      <c r="A1934" s="1993">
        <v>38870</v>
      </c>
      <c r="B1934" s="1994" t="s">
        <v>10391</v>
      </c>
      <c r="C1934" s="1993" t="s">
        <v>5592</v>
      </c>
      <c r="D1934" s="2002">
        <f t="shared" si="60"/>
        <v>33.93</v>
      </c>
      <c r="F1934" s="2002">
        <v>33.93</v>
      </c>
      <c r="G1934" s="2002">
        <v>33.93</v>
      </c>
      <c r="H1934" s="2078" t="b">
        <f t="shared" si="61"/>
        <v>1</v>
      </c>
    </row>
    <row r="1935" spans="1:8">
      <c r="A1935" s="2003">
        <v>38869</v>
      </c>
      <c r="B1935" s="2004" t="s">
        <v>10392</v>
      </c>
      <c r="C1935" s="2003" t="s">
        <v>5592</v>
      </c>
      <c r="D1935" s="2005">
        <f t="shared" si="60"/>
        <v>29.92</v>
      </c>
      <c r="F1935" s="2005">
        <v>29.92</v>
      </c>
      <c r="G1935" s="2005">
        <v>29.92</v>
      </c>
      <c r="H1935" s="2078" t="b">
        <f t="shared" si="61"/>
        <v>1</v>
      </c>
    </row>
    <row r="1936" spans="1:8">
      <c r="A1936" s="1993">
        <v>38872</v>
      </c>
      <c r="B1936" s="1994" t="s">
        <v>10393</v>
      </c>
      <c r="C1936" s="1993" t="s">
        <v>5592</v>
      </c>
      <c r="D1936" s="2002">
        <f t="shared" si="60"/>
        <v>46.34</v>
      </c>
      <c r="F1936" s="2002">
        <v>46.34</v>
      </c>
      <c r="G1936" s="2002">
        <v>46.34</v>
      </c>
      <c r="H1936" s="2078" t="b">
        <f t="shared" si="61"/>
        <v>1</v>
      </c>
    </row>
    <row r="1937" spans="1:8">
      <c r="A1937" s="2003">
        <v>38871</v>
      </c>
      <c r="B1937" s="2004" t="s">
        <v>10394</v>
      </c>
      <c r="C1937" s="2003" t="s">
        <v>5592</v>
      </c>
      <c r="D1937" s="2005">
        <f t="shared" si="60"/>
        <v>37.28</v>
      </c>
      <c r="F1937" s="2005">
        <v>37.28</v>
      </c>
      <c r="G1937" s="2005">
        <v>37.28</v>
      </c>
      <c r="H1937" s="2078" t="b">
        <f t="shared" si="61"/>
        <v>1</v>
      </c>
    </row>
    <row r="1938" spans="1:8">
      <c r="A1938" s="1993">
        <v>39283</v>
      </c>
      <c r="B1938" s="1994" t="s">
        <v>10395</v>
      </c>
      <c r="C1938" s="1993" t="s">
        <v>5592</v>
      </c>
      <c r="D1938" s="2002">
        <f t="shared" si="60"/>
        <v>116.11</v>
      </c>
      <c r="F1938" s="2002">
        <v>116.11</v>
      </c>
      <c r="G1938" s="2002">
        <v>116.11</v>
      </c>
      <c r="H1938" s="2078" t="b">
        <f t="shared" si="61"/>
        <v>1</v>
      </c>
    </row>
    <row r="1939" spans="1:8">
      <c r="A1939" s="2003">
        <v>39284</v>
      </c>
      <c r="B1939" s="2004" t="s">
        <v>10396</v>
      </c>
      <c r="C1939" s="2003" t="s">
        <v>5592</v>
      </c>
      <c r="D1939" s="2005">
        <f t="shared" si="60"/>
        <v>125.82</v>
      </c>
      <c r="F1939" s="2005">
        <v>125.82</v>
      </c>
      <c r="G1939" s="2005">
        <v>125.82</v>
      </c>
      <c r="H1939" s="2078" t="b">
        <f t="shared" si="61"/>
        <v>1</v>
      </c>
    </row>
    <row r="1940" spans="1:8">
      <c r="A1940" s="1993">
        <v>39285</v>
      </c>
      <c r="B1940" s="1994" t="s">
        <v>10397</v>
      </c>
      <c r="C1940" s="1993" t="s">
        <v>5592</v>
      </c>
      <c r="D1940" s="2002">
        <f t="shared" si="60"/>
        <v>127.64</v>
      </c>
      <c r="F1940" s="2002">
        <v>127.64</v>
      </c>
      <c r="G1940" s="2002">
        <v>127.64</v>
      </c>
      <c r="H1940" s="2078" t="b">
        <f t="shared" si="61"/>
        <v>1</v>
      </c>
    </row>
    <row r="1941" spans="1:8">
      <c r="A1941" s="2003">
        <v>39286</v>
      </c>
      <c r="B1941" s="2004" t="s">
        <v>10398</v>
      </c>
      <c r="C1941" s="2003" t="s">
        <v>5592</v>
      </c>
      <c r="D1941" s="2005">
        <f t="shared" si="60"/>
        <v>124.86</v>
      </c>
      <c r="F1941" s="2005">
        <v>124.86</v>
      </c>
      <c r="G1941" s="2005">
        <v>124.86</v>
      </c>
      <c r="H1941" s="2078" t="b">
        <f t="shared" si="61"/>
        <v>1</v>
      </c>
    </row>
    <row r="1942" spans="1:8">
      <c r="A1942" s="1993">
        <v>39287</v>
      </c>
      <c r="B1942" s="1994" t="s">
        <v>10399</v>
      </c>
      <c r="C1942" s="1993" t="s">
        <v>5592</v>
      </c>
      <c r="D1942" s="2002">
        <f t="shared" si="60"/>
        <v>146.61000000000001</v>
      </c>
      <c r="F1942" s="2002">
        <v>146.61000000000001</v>
      </c>
      <c r="G1942" s="2002">
        <v>146.61000000000001</v>
      </c>
      <c r="H1942" s="2078" t="b">
        <f t="shared" si="61"/>
        <v>1</v>
      </c>
    </row>
    <row r="1943" spans="1:8">
      <c r="A1943" s="2003">
        <v>39288</v>
      </c>
      <c r="B1943" s="2004" t="s">
        <v>10400</v>
      </c>
      <c r="C1943" s="2003" t="s">
        <v>5592</v>
      </c>
      <c r="D1943" s="2005">
        <f t="shared" si="60"/>
        <v>156.46</v>
      </c>
      <c r="F1943" s="2005">
        <v>156.46</v>
      </c>
      <c r="G1943" s="2005">
        <v>156.46</v>
      </c>
      <c r="H1943" s="2078" t="b">
        <f t="shared" si="61"/>
        <v>1</v>
      </c>
    </row>
    <row r="1944" spans="1:8">
      <c r="A1944" s="1993">
        <v>2414</v>
      </c>
      <c r="B1944" s="1994" t="s">
        <v>10401</v>
      </c>
      <c r="C1944" s="1993" t="s">
        <v>5594</v>
      </c>
      <c r="D1944" s="2002">
        <f t="shared" si="60"/>
        <v>90.45</v>
      </c>
      <c r="F1944" s="2002">
        <v>90.45</v>
      </c>
      <c r="G1944" s="2002">
        <v>90.45</v>
      </c>
      <c r="H1944" s="2078" t="b">
        <f t="shared" si="61"/>
        <v>1</v>
      </c>
    </row>
    <row r="1945" spans="1:8">
      <c r="A1945" s="2003">
        <v>2413</v>
      </c>
      <c r="B1945" s="2004" t="s">
        <v>10402</v>
      </c>
      <c r="C1945" s="2003" t="s">
        <v>5594</v>
      </c>
      <c r="D1945" s="2005">
        <f t="shared" si="60"/>
        <v>87.01</v>
      </c>
      <c r="F1945" s="2005">
        <v>87.01</v>
      </c>
      <c r="G1945" s="2005">
        <v>87.01</v>
      </c>
      <c r="H1945" s="2078" t="b">
        <f t="shared" si="61"/>
        <v>1</v>
      </c>
    </row>
    <row r="1946" spans="1:8">
      <c r="A1946" s="1993">
        <v>2405</v>
      </c>
      <c r="B1946" s="1994" t="s">
        <v>10403</v>
      </c>
      <c r="C1946" s="1993" t="s">
        <v>5594</v>
      </c>
      <c r="D1946" s="2002">
        <f t="shared" si="60"/>
        <v>101.28</v>
      </c>
      <c r="F1946" s="2002">
        <v>101.28</v>
      </c>
      <c r="G1946" s="2002">
        <v>101.28</v>
      </c>
      <c r="H1946" s="2078" t="b">
        <f t="shared" si="61"/>
        <v>1</v>
      </c>
    </row>
    <row r="1947" spans="1:8">
      <c r="A1947" s="2003">
        <v>13361</v>
      </c>
      <c r="B1947" s="2004" t="s">
        <v>10404</v>
      </c>
      <c r="C1947" s="2003" t="s">
        <v>5594</v>
      </c>
      <c r="D1947" s="2005">
        <f t="shared" si="60"/>
        <v>84.72</v>
      </c>
      <c r="F1947" s="2005">
        <v>84.72</v>
      </c>
      <c r="G1947" s="2005">
        <v>84.72</v>
      </c>
      <c r="H1947" s="2078" t="b">
        <f t="shared" si="61"/>
        <v>1</v>
      </c>
    </row>
    <row r="1948" spans="1:8">
      <c r="A1948" s="1993">
        <v>11987</v>
      </c>
      <c r="B1948" s="1994" t="s">
        <v>10405</v>
      </c>
      <c r="C1948" s="1993" t="s">
        <v>5594</v>
      </c>
      <c r="D1948" s="2002">
        <f t="shared" si="60"/>
        <v>226.7</v>
      </c>
      <c r="F1948" s="2002">
        <v>226.7</v>
      </c>
      <c r="G1948" s="2002">
        <v>226.7</v>
      </c>
      <c r="H1948" s="2078" t="b">
        <f t="shared" si="61"/>
        <v>1</v>
      </c>
    </row>
    <row r="1949" spans="1:8">
      <c r="A1949" s="2003">
        <v>2416</v>
      </c>
      <c r="B1949" s="2004" t="s">
        <v>10406</v>
      </c>
      <c r="C1949" s="2003" t="s">
        <v>5594</v>
      </c>
      <c r="D1949" s="2005">
        <f t="shared" si="60"/>
        <v>100.3</v>
      </c>
      <c r="F1949" s="2005">
        <v>100.3</v>
      </c>
      <c r="G1949" s="2005">
        <v>100.3</v>
      </c>
      <c r="H1949" s="2078" t="b">
        <f t="shared" si="61"/>
        <v>1</v>
      </c>
    </row>
    <row r="1950" spans="1:8">
      <c r="A1950" s="1993">
        <v>2412</v>
      </c>
      <c r="B1950" s="1994" t="s">
        <v>10407</v>
      </c>
      <c r="C1950" s="1993" t="s">
        <v>5594</v>
      </c>
      <c r="D1950" s="2002">
        <f t="shared" si="60"/>
        <v>96.86</v>
      </c>
      <c r="F1950" s="2002">
        <v>96.86</v>
      </c>
      <c r="G1950" s="2002">
        <v>96.86</v>
      </c>
      <c r="H1950" s="2078" t="b">
        <f t="shared" si="61"/>
        <v>1</v>
      </c>
    </row>
    <row r="1951" spans="1:8">
      <c r="A1951" s="2003">
        <v>2411</v>
      </c>
      <c r="B1951" s="2004" t="s">
        <v>10408</v>
      </c>
      <c r="C1951" s="2003" t="s">
        <v>5594</v>
      </c>
      <c r="D1951" s="2005">
        <f t="shared" si="60"/>
        <v>84.72</v>
      </c>
      <c r="F1951" s="2005">
        <v>84.72</v>
      </c>
      <c r="G1951" s="2005">
        <v>84.72</v>
      </c>
      <c r="H1951" s="2078" t="b">
        <f t="shared" si="61"/>
        <v>1</v>
      </c>
    </row>
    <row r="1952" spans="1:8">
      <c r="A1952" s="1993">
        <v>2406</v>
      </c>
      <c r="B1952" s="1994" t="s">
        <v>10409</v>
      </c>
      <c r="C1952" s="1993" t="s">
        <v>5594</v>
      </c>
      <c r="D1952" s="2002">
        <f t="shared" si="60"/>
        <v>82.43</v>
      </c>
      <c r="F1952" s="2002">
        <v>82.43</v>
      </c>
      <c r="G1952" s="2002">
        <v>82.43</v>
      </c>
      <c r="H1952" s="2078" t="b">
        <f t="shared" si="61"/>
        <v>1</v>
      </c>
    </row>
    <row r="1953" spans="1:8">
      <c r="A1953" s="2003">
        <v>10571</v>
      </c>
      <c r="B1953" s="2004" t="s">
        <v>10410</v>
      </c>
      <c r="C1953" s="2003" t="s">
        <v>5594</v>
      </c>
      <c r="D1953" s="2005">
        <f t="shared" si="60"/>
        <v>201.52</v>
      </c>
      <c r="F1953" s="2005">
        <v>201.52</v>
      </c>
      <c r="G1953" s="2005">
        <v>201.52</v>
      </c>
      <c r="H1953" s="2078" t="b">
        <f t="shared" si="61"/>
        <v>1</v>
      </c>
    </row>
    <row r="1954" spans="1:8">
      <c r="A1954" s="1993">
        <v>11985</v>
      </c>
      <c r="B1954" s="1994" t="s">
        <v>10411</v>
      </c>
      <c r="C1954" s="1993" t="s">
        <v>5594</v>
      </c>
      <c r="D1954" s="2002">
        <f t="shared" si="60"/>
        <v>194.64</v>
      </c>
      <c r="F1954" s="2002">
        <v>194.64</v>
      </c>
      <c r="G1954" s="2002">
        <v>194.64</v>
      </c>
      <c r="H1954" s="2078" t="b">
        <f t="shared" si="61"/>
        <v>1</v>
      </c>
    </row>
    <row r="1955" spans="1:8">
      <c r="A1955" s="2003">
        <v>2410</v>
      </c>
      <c r="B1955" s="2004" t="s">
        <v>10412</v>
      </c>
      <c r="C1955" s="2003" t="s">
        <v>5594</v>
      </c>
      <c r="D1955" s="2005">
        <f t="shared" si="60"/>
        <v>85.87</v>
      </c>
      <c r="F1955" s="2005">
        <v>85.87</v>
      </c>
      <c r="G1955" s="2005">
        <v>85.87</v>
      </c>
      <c r="H1955" s="2078" t="b">
        <f t="shared" si="61"/>
        <v>1</v>
      </c>
    </row>
    <row r="1956" spans="1:8">
      <c r="A1956" s="1993">
        <v>2417</v>
      </c>
      <c r="B1956" s="1994" t="s">
        <v>10413</v>
      </c>
      <c r="C1956" s="1993" t="s">
        <v>5594</v>
      </c>
      <c r="D1956" s="2002">
        <f t="shared" si="60"/>
        <v>91.6</v>
      </c>
      <c r="F1956" s="2002">
        <v>91.6</v>
      </c>
      <c r="G1956" s="2002">
        <v>91.6</v>
      </c>
      <c r="H1956" s="2078" t="b">
        <f t="shared" si="61"/>
        <v>1</v>
      </c>
    </row>
    <row r="1957" spans="1:8">
      <c r="A1957" s="2003">
        <v>2415</v>
      </c>
      <c r="B1957" s="2004" t="s">
        <v>10414</v>
      </c>
      <c r="C1957" s="2003" t="s">
        <v>5594</v>
      </c>
      <c r="D1957" s="2005">
        <f t="shared" si="60"/>
        <v>73.28</v>
      </c>
      <c r="F1957" s="2005">
        <v>73.28</v>
      </c>
      <c r="G1957" s="2005">
        <v>73.28</v>
      </c>
      <c r="H1957" s="2078" t="b">
        <f t="shared" si="61"/>
        <v>1</v>
      </c>
    </row>
    <row r="1958" spans="1:8">
      <c r="A1958" s="1993">
        <v>13360</v>
      </c>
      <c r="B1958" s="1994" t="s">
        <v>10415</v>
      </c>
      <c r="C1958" s="1993" t="s">
        <v>5594</v>
      </c>
      <c r="D1958" s="2002">
        <f t="shared" si="60"/>
        <v>73.28</v>
      </c>
      <c r="F1958" s="2002">
        <v>73.28</v>
      </c>
      <c r="G1958" s="2002">
        <v>73.28</v>
      </c>
      <c r="H1958" s="2078" t="b">
        <f t="shared" si="61"/>
        <v>1</v>
      </c>
    </row>
    <row r="1959" spans="1:8">
      <c r="A1959" s="2003">
        <v>11983</v>
      </c>
      <c r="B1959" s="2004" t="s">
        <v>10416</v>
      </c>
      <c r="C1959" s="2003" t="s">
        <v>5594</v>
      </c>
      <c r="D1959" s="2005">
        <f t="shared" si="60"/>
        <v>178.61</v>
      </c>
      <c r="F1959" s="2005">
        <v>178.61</v>
      </c>
      <c r="G1959" s="2005">
        <v>178.61</v>
      </c>
      <c r="H1959" s="2078" t="b">
        <f t="shared" si="61"/>
        <v>1</v>
      </c>
    </row>
    <row r="1960" spans="1:8">
      <c r="A1960" s="1993">
        <v>11986</v>
      </c>
      <c r="B1960" s="1994" t="s">
        <v>10417</v>
      </c>
      <c r="C1960" s="1993" t="s">
        <v>5594</v>
      </c>
      <c r="D1960" s="2002">
        <f t="shared" si="60"/>
        <v>217.55</v>
      </c>
      <c r="F1960" s="2002">
        <v>217.55</v>
      </c>
      <c r="G1960" s="2002">
        <v>217.55</v>
      </c>
      <c r="H1960" s="2078" t="b">
        <f t="shared" si="61"/>
        <v>1</v>
      </c>
    </row>
    <row r="1961" spans="1:8" ht="30">
      <c r="A1961" s="2003">
        <v>25976</v>
      </c>
      <c r="B1961" s="2004" t="s">
        <v>10418</v>
      </c>
      <c r="C1961" s="2003" t="s">
        <v>5594</v>
      </c>
      <c r="D1961" s="2005">
        <f t="shared" si="60"/>
        <v>485.15</v>
      </c>
      <c r="F1961" s="2005">
        <v>485.15</v>
      </c>
      <c r="G1961" s="2005">
        <v>485.15</v>
      </c>
      <c r="H1961" s="2078" t="b">
        <f t="shared" si="61"/>
        <v>1</v>
      </c>
    </row>
    <row r="1962" spans="1:8">
      <c r="A1962" s="1993">
        <v>10629</v>
      </c>
      <c r="B1962" s="1994" t="s">
        <v>10419</v>
      </c>
      <c r="C1962" s="1993" t="s">
        <v>5594</v>
      </c>
      <c r="D1962" s="2002">
        <f t="shared" si="60"/>
        <v>442.04</v>
      </c>
      <c r="F1962" s="2002">
        <v>442.04</v>
      </c>
      <c r="G1962" s="2002">
        <v>442.04</v>
      </c>
      <c r="H1962" s="2078" t="b">
        <f t="shared" si="61"/>
        <v>1</v>
      </c>
    </row>
    <row r="1963" spans="1:8">
      <c r="A1963" s="2003">
        <v>10698</v>
      </c>
      <c r="B1963" s="2004" t="s">
        <v>10420</v>
      </c>
      <c r="C1963" s="2003" t="s">
        <v>5594</v>
      </c>
      <c r="D1963" s="2005">
        <f t="shared" si="60"/>
        <v>133.91</v>
      </c>
      <c r="F1963" s="2005">
        <v>133.91</v>
      </c>
      <c r="G1963" s="2005">
        <v>133.91</v>
      </c>
      <c r="H1963" s="2078" t="b">
        <f t="shared" si="61"/>
        <v>1</v>
      </c>
    </row>
    <row r="1964" spans="1:8" ht="30">
      <c r="A1964" s="1993">
        <v>40521</v>
      </c>
      <c r="B1964" s="1994" t="s">
        <v>10421</v>
      </c>
      <c r="C1964" s="1993" t="s">
        <v>5592</v>
      </c>
      <c r="D1964" s="2002">
        <f t="shared" si="60"/>
        <v>116950.72</v>
      </c>
      <c r="F1964" s="2002">
        <v>116950.72</v>
      </c>
      <c r="G1964" s="2002">
        <v>116950.72</v>
      </c>
      <c r="H1964" s="2078" t="b">
        <f t="shared" si="61"/>
        <v>1</v>
      </c>
    </row>
    <row r="1965" spans="1:8">
      <c r="A1965" s="2003">
        <v>2432</v>
      </c>
      <c r="B1965" s="2004" t="s">
        <v>10422</v>
      </c>
      <c r="C1965" s="2003" t="s">
        <v>5592</v>
      </c>
      <c r="D1965" s="2005">
        <f t="shared" si="60"/>
        <v>20.84</v>
      </c>
      <c r="F1965" s="2005">
        <v>20.84</v>
      </c>
      <c r="G1965" s="2005">
        <v>20.84</v>
      </c>
      <c r="H1965" s="2078" t="b">
        <f t="shared" si="61"/>
        <v>1</v>
      </c>
    </row>
    <row r="1966" spans="1:8">
      <c r="A1966" s="1993">
        <v>2418</v>
      </c>
      <c r="B1966" s="1994" t="s">
        <v>10423</v>
      </c>
      <c r="C1966" s="1993" t="s">
        <v>5592</v>
      </c>
      <c r="D1966" s="2002">
        <f t="shared" si="60"/>
        <v>9.67</v>
      </c>
      <c r="F1966" s="2002">
        <v>9.67</v>
      </c>
      <c r="G1966" s="2002">
        <v>9.67</v>
      </c>
      <c r="H1966" s="2078" t="b">
        <f t="shared" si="61"/>
        <v>1</v>
      </c>
    </row>
    <row r="1967" spans="1:8">
      <c r="A1967" s="2003">
        <v>2433</v>
      </c>
      <c r="B1967" s="2004" t="s">
        <v>10424</v>
      </c>
      <c r="C1967" s="2003" t="s">
        <v>5592</v>
      </c>
      <c r="D1967" s="2005">
        <f t="shared" si="60"/>
        <v>7.06</v>
      </c>
      <c r="F1967" s="2005">
        <v>7.06</v>
      </c>
      <c r="G1967" s="2005">
        <v>7.06</v>
      </c>
      <c r="H1967" s="2078" t="b">
        <f t="shared" si="61"/>
        <v>1</v>
      </c>
    </row>
    <row r="1968" spans="1:8">
      <c r="A1968" s="1993">
        <v>2420</v>
      </c>
      <c r="B1968" s="1994" t="s">
        <v>10425</v>
      </c>
      <c r="C1968" s="1993" t="s">
        <v>5592</v>
      </c>
      <c r="D1968" s="2002">
        <f t="shared" si="60"/>
        <v>12.13</v>
      </c>
      <c r="F1968" s="2002">
        <v>12.13</v>
      </c>
      <c r="G1968" s="2002">
        <v>12.13</v>
      </c>
      <c r="H1968" s="2078" t="b">
        <f t="shared" si="61"/>
        <v>1</v>
      </c>
    </row>
    <row r="1969" spans="1:8">
      <c r="A1969" s="2003">
        <v>2421</v>
      </c>
      <c r="B1969" s="2004" t="s">
        <v>10426</v>
      </c>
      <c r="C1969" s="2003" t="s">
        <v>5592</v>
      </c>
      <c r="D1969" s="2005">
        <f t="shared" si="60"/>
        <v>26.46</v>
      </c>
      <c r="F1969" s="2005">
        <v>26.46</v>
      </c>
      <c r="G1969" s="2005">
        <v>26.46</v>
      </c>
      <c r="H1969" s="2078" t="b">
        <f t="shared" si="61"/>
        <v>1</v>
      </c>
    </row>
    <row r="1970" spans="1:8">
      <c r="A1970" s="1993">
        <v>11447</v>
      </c>
      <c r="B1970" s="1994" t="s">
        <v>10427</v>
      </c>
      <c r="C1970" s="1993" t="s">
        <v>5592</v>
      </c>
      <c r="D1970" s="2002">
        <f t="shared" si="60"/>
        <v>23.97</v>
      </c>
      <c r="F1970" s="2002">
        <v>23.97</v>
      </c>
      <c r="G1970" s="2002">
        <v>23.97</v>
      </c>
      <c r="H1970" s="2078" t="b">
        <f t="shared" si="61"/>
        <v>1</v>
      </c>
    </row>
    <row r="1971" spans="1:8">
      <c r="A1971" s="2003">
        <v>2429</v>
      </c>
      <c r="B1971" s="2004" t="s">
        <v>10428</v>
      </c>
      <c r="C1971" s="2003" t="s">
        <v>5592</v>
      </c>
      <c r="D1971" s="2005">
        <f t="shared" si="60"/>
        <v>60.66</v>
      </c>
      <c r="F1971" s="2005">
        <v>60.66</v>
      </c>
      <c r="G1971" s="2005">
        <v>60.66</v>
      </c>
      <c r="H1971" s="2078" t="b">
        <f t="shared" si="61"/>
        <v>1</v>
      </c>
    </row>
    <row r="1972" spans="1:8">
      <c r="A1972" s="1993">
        <v>11449</v>
      </c>
      <c r="B1972" s="1994" t="s">
        <v>10429</v>
      </c>
      <c r="C1972" s="1993" t="s">
        <v>5592</v>
      </c>
      <c r="D1972" s="2002">
        <f t="shared" si="60"/>
        <v>65.349999999999994</v>
      </c>
      <c r="F1972" s="2002">
        <v>65.349999999999994</v>
      </c>
      <c r="G1972" s="2002">
        <v>65.349999999999994</v>
      </c>
      <c r="H1972" s="2078" t="b">
        <f t="shared" si="61"/>
        <v>1</v>
      </c>
    </row>
    <row r="1973" spans="1:8">
      <c r="A1973" s="2003">
        <v>11451</v>
      </c>
      <c r="B1973" s="2004" t="s">
        <v>10430</v>
      </c>
      <c r="C1973" s="2003" t="s">
        <v>5592</v>
      </c>
      <c r="D1973" s="2005">
        <f t="shared" si="60"/>
        <v>64.25</v>
      </c>
      <c r="F1973" s="2005">
        <v>64.25</v>
      </c>
      <c r="G1973" s="2005">
        <v>64.25</v>
      </c>
      <c r="H1973" s="2078" t="b">
        <f t="shared" si="61"/>
        <v>1</v>
      </c>
    </row>
    <row r="1974" spans="1:8">
      <c r="A1974" s="1993">
        <v>11116</v>
      </c>
      <c r="B1974" s="1994" t="s">
        <v>10431</v>
      </c>
      <c r="C1974" s="1993" t="s">
        <v>5592</v>
      </c>
      <c r="D1974" s="2002">
        <f t="shared" si="60"/>
        <v>545.89</v>
      </c>
      <c r="F1974" s="2002">
        <v>545.89</v>
      </c>
      <c r="G1974" s="2002">
        <v>545.89</v>
      </c>
      <c r="H1974" s="2078" t="b">
        <f t="shared" si="61"/>
        <v>1</v>
      </c>
    </row>
    <row r="1975" spans="1:8">
      <c r="A1975" s="2003">
        <v>38411</v>
      </c>
      <c r="B1975" s="2004" t="s">
        <v>10432</v>
      </c>
      <c r="C1975" s="2003" t="s">
        <v>5592</v>
      </c>
      <c r="D1975" s="2005">
        <f t="shared" si="60"/>
        <v>1089.68</v>
      </c>
      <c r="F1975" s="2005">
        <v>1089.68</v>
      </c>
      <c r="G1975" s="2005">
        <v>1089.68</v>
      </c>
      <c r="H1975" s="2078" t="b">
        <f t="shared" si="61"/>
        <v>1</v>
      </c>
    </row>
    <row r="1976" spans="1:8">
      <c r="A1976" s="1993">
        <v>1370</v>
      </c>
      <c r="B1976" s="1994" t="s">
        <v>10433</v>
      </c>
      <c r="C1976" s="1993" t="s">
        <v>5592</v>
      </c>
      <c r="D1976" s="2002">
        <f t="shared" si="60"/>
        <v>76.38</v>
      </c>
      <c r="F1976" s="2002">
        <v>76.38</v>
      </c>
      <c r="G1976" s="2002">
        <v>76.38</v>
      </c>
      <c r="H1976" s="2078" t="b">
        <f t="shared" si="61"/>
        <v>1</v>
      </c>
    </row>
    <row r="1977" spans="1:8">
      <c r="A1977" s="2003">
        <v>38189</v>
      </c>
      <c r="B1977" s="2004" t="s">
        <v>10434</v>
      </c>
      <c r="C1977" s="2003" t="s">
        <v>5592</v>
      </c>
      <c r="D1977" s="2005">
        <f t="shared" si="60"/>
        <v>190.16</v>
      </c>
      <c r="F1977" s="2005">
        <v>190.16</v>
      </c>
      <c r="G1977" s="2005">
        <v>190.16</v>
      </c>
      <c r="H1977" s="2078" t="b">
        <f t="shared" si="61"/>
        <v>1</v>
      </c>
    </row>
    <row r="1978" spans="1:8">
      <c r="A1978" s="1993">
        <v>38190</v>
      </c>
      <c r="B1978" s="1994" t="s">
        <v>10435</v>
      </c>
      <c r="C1978" s="1993" t="s">
        <v>5592</v>
      </c>
      <c r="D1978" s="2002">
        <f t="shared" si="60"/>
        <v>427.63</v>
      </c>
      <c r="F1978" s="2002">
        <v>427.63</v>
      </c>
      <c r="G1978" s="2002">
        <v>427.63</v>
      </c>
      <c r="H1978" s="2078" t="b">
        <f t="shared" si="61"/>
        <v>1</v>
      </c>
    </row>
    <row r="1979" spans="1:8">
      <c r="A1979" s="2003">
        <v>36516</v>
      </c>
      <c r="B1979" s="2004" t="s">
        <v>10436</v>
      </c>
      <c r="C1979" s="2003" t="s">
        <v>5592</v>
      </c>
      <c r="D1979" s="2005">
        <f t="shared" si="60"/>
        <v>71417.039999999994</v>
      </c>
      <c r="F1979" s="2005">
        <v>71417.039999999994</v>
      </c>
      <c r="G1979" s="2005">
        <v>71417.039999999994</v>
      </c>
      <c r="H1979" s="2078" t="b">
        <f t="shared" si="61"/>
        <v>1</v>
      </c>
    </row>
    <row r="1980" spans="1:8">
      <c r="A1980" s="1993">
        <v>34777</v>
      </c>
      <c r="B1980" s="1994" t="s">
        <v>10437</v>
      </c>
      <c r="C1980" s="1993" t="s">
        <v>5592</v>
      </c>
      <c r="D1980" s="2002">
        <f t="shared" si="60"/>
        <v>1.62</v>
      </c>
      <c r="F1980" s="2002">
        <v>1.62</v>
      </c>
      <c r="G1980" s="2002">
        <v>1.62</v>
      </c>
      <c r="H1980" s="2078" t="b">
        <f t="shared" si="61"/>
        <v>1</v>
      </c>
    </row>
    <row r="1981" spans="1:8">
      <c r="A1981" s="2003">
        <v>7273</v>
      </c>
      <c r="B1981" s="2004" t="s">
        <v>10438</v>
      </c>
      <c r="C1981" s="2003" t="s">
        <v>5592</v>
      </c>
      <c r="D1981" s="2005">
        <f t="shared" si="60"/>
        <v>2.66</v>
      </c>
      <c r="F1981" s="2005">
        <v>2.66</v>
      </c>
      <c r="G1981" s="2005">
        <v>2.66</v>
      </c>
      <c r="H1981" s="2078" t="b">
        <f t="shared" si="61"/>
        <v>1</v>
      </c>
    </row>
    <row r="1982" spans="1:8">
      <c r="A1982" s="1993">
        <v>7272</v>
      </c>
      <c r="B1982" s="1994" t="s">
        <v>10439</v>
      </c>
      <c r="C1982" s="1993" t="s">
        <v>5592</v>
      </c>
      <c r="D1982" s="2002">
        <f t="shared" si="60"/>
        <v>3.71</v>
      </c>
      <c r="F1982" s="2002">
        <v>3.71</v>
      </c>
      <c r="G1982" s="2002">
        <v>3.71</v>
      </c>
      <c r="H1982" s="2078" t="b">
        <f t="shared" si="61"/>
        <v>1</v>
      </c>
    </row>
    <row r="1983" spans="1:8">
      <c r="A1983" s="2003">
        <v>10605</v>
      </c>
      <c r="B1983" s="2004" t="s">
        <v>10440</v>
      </c>
      <c r="C1983" s="2003" t="s">
        <v>5592</v>
      </c>
      <c r="D1983" s="2005">
        <f t="shared" si="60"/>
        <v>2.06</v>
      </c>
      <c r="F1983" s="2005">
        <v>2.06</v>
      </c>
      <c r="G1983" s="2005">
        <v>2.06</v>
      </c>
      <c r="H1983" s="2078" t="b">
        <f t="shared" si="61"/>
        <v>1</v>
      </c>
    </row>
    <row r="1984" spans="1:8">
      <c r="A1984" s="1993">
        <v>10604</v>
      </c>
      <c r="B1984" s="1994" t="s">
        <v>10441</v>
      </c>
      <c r="C1984" s="1993" t="s">
        <v>5592</v>
      </c>
      <c r="D1984" s="2002">
        <f t="shared" si="60"/>
        <v>4.1100000000000003</v>
      </c>
      <c r="F1984" s="2002">
        <v>4.1100000000000003</v>
      </c>
      <c r="G1984" s="2002">
        <v>4.1100000000000003</v>
      </c>
      <c r="H1984" s="2078" t="b">
        <f t="shared" si="61"/>
        <v>1</v>
      </c>
    </row>
    <row r="1985" spans="1:8">
      <c r="A1985" s="2003">
        <v>672</v>
      </c>
      <c r="B1985" s="2004" t="s">
        <v>10442</v>
      </c>
      <c r="C1985" s="2003" t="s">
        <v>5592</v>
      </c>
      <c r="D1985" s="2005">
        <f t="shared" si="60"/>
        <v>4.1399999999999997</v>
      </c>
      <c r="F1985" s="2005">
        <v>4.1399999999999997</v>
      </c>
      <c r="G1985" s="2005">
        <v>4.1399999999999997</v>
      </c>
      <c r="H1985" s="2078" t="b">
        <f t="shared" si="61"/>
        <v>1</v>
      </c>
    </row>
    <row r="1986" spans="1:8">
      <c r="A1986" s="1993">
        <v>668</v>
      </c>
      <c r="B1986" s="1994" t="s">
        <v>10443</v>
      </c>
      <c r="C1986" s="1993" t="s">
        <v>5592</v>
      </c>
      <c r="D1986" s="2002">
        <f t="shared" si="60"/>
        <v>6.53</v>
      </c>
      <c r="F1986" s="2002">
        <v>6.53</v>
      </c>
      <c r="G1986" s="2002">
        <v>6.53</v>
      </c>
      <c r="H1986" s="2078" t="b">
        <f t="shared" si="61"/>
        <v>1</v>
      </c>
    </row>
    <row r="1987" spans="1:8">
      <c r="A1987" s="2003">
        <v>10578</v>
      </c>
      <c r="B1987" s="2004" t="s">
        <v>10444</v>
      </c>
      <c r="C1987" s="2003" t="s">
        <v>5592</v>
      </c>
      <c r="D1987" s="2005">
        <f t="shared" ref="D1987:D2050" si="62">IF($J$2=$F$1,F1987,G1987)</f>
        <v>11.39</v>
      </c>
      <c r="F1987" s="2005">
        <v>11.39</v>
      </c>
      <c r="G1987" s="2005">
        <v>11.39</v>
      </c>
      <c r="H1987" s="2078" t="b">
        <f t="shared" ref="H1987:H2050" si="63">F1987=G1987</f>
        <v>1</v>
      </c>
    </row>
    <row r="1988" spans="1:8">
      <c r="A1988" s="1993">
        <v>666</v>
      </c>
      <c r="B1988" s="1994" t="s">
        <v>10445</v>
      </c>
      <c r="C1988" s="1993" t="s">
        <v>5592</v>
      </c>
      <c r="D1988" s="2002">
        <f t="shared" si="62"/>
        <v>11.31</v>
      </c>
      <c r="F1988" s="2002">
        <v>11.31</v>
      </c>
      <c r="G1988" s="2002">
        <v>11.31</v>
      </c>
      <c r="H1988" s="2078" t="b">
        <f t="shared" si="63"/>
        <v>1</v>
      </c>
    </row>
    <row r="1989" spans="1:8">
      <c r="A1989" s="2003">
        <v>665</v>
      </c>
      <c r="B1989" s="2004" t="s">
        <v>10446</v>
      </c>
      <c r="C1989" s="2003" t="s">
        <v>5592</v>
      </c>
      <c r="D1989" s="2005">
        <f t="shared" si="62"/>
        <v>21.2</v>
      </c>
      <c r="F1989" s="2005">
        <v>21.2</v>
      </c>
      <c r="G1989" s="2005">
        <v>21.2</v>
      </c>
      <c r="H1989" s="2078" t="b">
        <f t="shared" si="63"/>
        <v>1</v>
      </c>
    </row>
    <row r="1990" spans="1:8">
      <c r="A1990" s="1993">
        <v>10577</v>
      </c>
      <c r="B1990" s="1994" t="s">
        <v>10447</v>
      </c>
      <c r="C1990" s="1993" t="s">
        <v>5592</v>
      </c>
      <c r="D1990" s="2002">
        <f t="shared" si="62"/>
        <v>16.59</v>
      </c>
      <c r="F1990" s="2002">
        <v>16.59</v>
      </c>
      <c r="G1990" s="2002">
        <v>16.59</v>
      </c>
      <c r="H1990" s="2078" t="b">
        <f t="shared" si="63"/>
        <v>1</v>
      </c>
    </row>
    <row r="1991" spans="1:8">
      <c r="A1991" s="2003">
        <v>10583</v>
      </c>
      <c r="B1991" s="2004" t="s">
        <v>10448</v>
      </c>
      <c r="C1991" s="2003" t="s">
        <v>5592</v>
      </c>
      <c r="D1991" s="2005">
        <f t="shared" si="62"/>
        <v>9.3000000000000007</v>
      </c>
      <c r="F1991" s="2005">
        <v>9.3000000000000007</v>
      </c>
      <c r="G1991" s="2005">
        <v>9.3000000000000007</v>
      </c>
      <c r="H1991" s="2078" t="b">
        <f t="shared" si="63"/>
        <v>1</v>
      </c>
    </row>
    <row r="1992" spans="1:8">
      <c r="A1992" s="1993">
        <v>10579</v>
      </c>
      <c r="B1992" s="1994" t="s">
        <v>10449</v>
      </c>
      <c r="C1992" s="1993" t="s">
        <v>5592</v>
      </c>
      <c r="D1992" s="2002">
        <f t="shared" si="62"/>
        <v>15.17</v>
      </c>
      <c r="F1992" s="2002">
        <v>15.17</v>
      </c>
      <c r="G1992" s="2002">
        <v>15.17</v>
      </c>
      <c r="H1992" s="2078" t="b">
        <f t="shared" si="63"/>
        <v>1</v>
      </c>
    </row>
    <row r="1993" spans="1:8">
      <c r="A1993" s="2003">
        <v>10582</v>
      </c>
      <c r="B1993" s="2004" t="s">
        <v>10450</v>
      </c>
      <c r="C1993" s="2003" t="s">
        <v>5592</v>
      </c>
      <c r="D1993" s="2005">
        <f t="shared" si="62"/>
        <v>5.31</v>
      </c>
      <c r="F1993" s="2005">
        <v>5.31</v>
      </c>
      <c r="G1993" s="2005">
        <v>5.31</v>
      </c>
      <c r="H1993" s="2078" t="b">
        <f t="shared" si="63"/>
        <v>1</v>
      </c>
    </row>
    <row r="1994" spans="1:8">
      <c r="A1994" s="1993">
        <v>2436</v>
      </c>
      <c r="B1994" s="1994" t="s">
        <v>10451</v>
      </c>
      <c r="C1994" s="1993" t="s">
        <v>5591</v>
      </c>
      <c r="D1994" s="2002">
        <f t="shared" si="62"/>
        <v>15.19</v>
      </c>
      <c r="F1994" s="2002">
        <v>13.12</v>
      </c>
      <c r="G1994" s="2002">
        <v>15.19</v>
      </c>
      <c r="H1994" s="2078" t="b">
        <f t="shared" si="63"/>
        <v>0</v>
      </c>
    </row>
    <row r="1995" spans="1:8">
      <c r="A1995" s="2003">
        <v>40918</v>
      </c>
      <c r="B1995" s="2004" t="s">
        <v>10452</v>
      </c>
      <c r="C1995" s="2003" t="s">
        <v>5600</v>
      </c>
      <c r="D1995" s="2005">
        <f t="shared" si="62"/>
        <v>2679.57</v>
      </c>
      <c r="F1995" s="2005">
        <v>2313.0700000000002</v>
      </c>
      <c r="G1995" s="2005">
        <v>2679.57</v>
      </c>
      <c r="H1995" s="2078" t="b">
        <f t="shared" si="63"/>
        <v>0</v>
      </c>
    </row>
    <row r="1996" spans="1:8">
      <c r="A1996" s="1993">
        <v>2439</v>
      </c>
      <c r="B1996" s="1994" t="s">
        <v>10453</v>
      </c>
      <c r="C1996" s="1993" t="s">
        <v>5591</v>
      </c>
      <c r="D1996" s="2002">
        <f t="shared" si="62"/>
        <v>15.19</v>
      </c>
      <c r="F1996" s="2002">
        <v>13.12</v>
      </c>
      <c r="G1996" s="2002">
        <v>15.19</v>
      </c>
      <c r="H1996" s="2078" t="b">
        <f t="shared" si="63"/>
        <v>0</v>
      </c>
    </row>
    <row r="1997" spans="1:8">
      <c r="A1997" s="2003">
        <v>40923</v>
      </c>
      <c r="B1997" s="2004" t="s">
        <v>10454</v>
      </c>
      <c r="C1997" s="2003" t="s">
        <v>5600</v>
      </c>
      <c r="D1997" s="2005">
        <f t="shared" si="62"/>
        <v>2679.57</v>
      </c>
      <c r="F1997" s="2005">
        <v>2313.0700000000002</v>
      </c>
      <c r="G1997" s="2005">
        <v>2679.57</v>
      </c>
      <c r="H1997" s="2078" t="b">
        <f t="shared" si="63"/>
        <v>0</v>
      </c>
    </row>
    <row r="1998" spans="1:8">
      <c r="A1998" s="1993">
        <v>10998</v>
      </c>
      <c r="B1998" s="1994" t="s">
        <v>10455</v>
      </c>
      <c r="C1998" s="1993" t="s">
        <v>5596</v>
      </c>
      <c r="D1998" s="2002">
        <f t="shared" si="62"/>
        <v>12.57</v>
      </c>
      <c r="F1998" s="2002">
        <v>12.57</v>
      </c>
      <c r="G1998" s="2002">
        <v>12.57</v>
      </c>
      <c r="H1998" s="2078" t="b">
        <f t="shared" si="63"/>
        <v>1</v>
      </c>
    </row>
    <row r="1999" spans="1:8">
      <c r="A1999" s="2003">
        <v>11002</v>
      </c>
      <c r="B1999" s="2004" t="s">
        <v>10456</v>
      </c>
      <c r="C1999" s="2003" t="s">
        <v>5596</v>
      </c>
      <c r="D1999" s="2005">
        <f t="shared" si="62"/>
        <v>11.52</v>
      </c>
      <c r="F1999" s="2005">
        <v>11.52</v>
      </c>
      <c r="G1999" s="2005">
        <v>11.52</v>
      </c>
      <c r="H1999" s="2078" t="b">
        <f t="shared" si="63"/>
        <v>1</v>
      </c>
    </row>
    <row r="2000" spans="1:8">
      <c r="A2000" s="1993">
        <v>10999</v>
      </c>
      <c r="B2000" s="1994" t="s">
        <v>10457</v>
      </c>
      <c r="C2000" s="1993" t="s">
        <v>5596</v>
      </c>
      <c r="D2000" s="2002">
        <f t="shared" si="62"/>
        <v>11.07</v>
      </c>
      <c r="F2000" s="2002">
        <v>11.07</v>
      </c>
      <c r="G2000" s="2002">
        <v>11.07</v>
      </c>
      <c r="H2000" s="2078" t="b">
        <f t="shared" si="63"/>
        <v>1</v>
      </c>
    </row>
    <row r="2001" spans="1:8">
      <c r="A2001" s="2003">
        <v>10997</v>
      </c>
      <c r="B2001" s="2004" t="s">
        <v>10458</v>
      </c>
      <c r="C2001" s="2003" t="s">
        <v>5596</v>
      </c>
      <c r="D2001" s="2005">
        <f t="shared" si="62"/>
        <v>12</v>
      </c>
      <c r="F2001" s="2005">
        <v>12</v>
      </c>
      <c r="G2001" s="2005">
        <v>12</v>
      </c>
      <c r="H2001" s="2078" t="b">
        <f t="shared" si="63"/>
        <v>1</v>
      </c>
    </row>
    <row r="2002" spans="1:8">
      <c r="A2002" s="1993">
        <v>2685</v>
      </c>
      <c r="B2002" s="1994" t="s">
        <v>10459</v>
      </c>
      <c r="C2002" s="1993" t="s">
        <v>5595</v>
      </c>
      <c r="D2002" s="2002">
        <f t="shared" si="62"/>
        <v>3.56</v>
      </c>
      <c r="F2002" s="2002">
        <v>3.56</v>
      </c>
      <c r="G2002" s="2002">
        <v>3.56</v>
      </c>
      <c r="H2002" s="2078" t="b">
        <f t="shared" si="63"/>
        <v>1</v>
      </c>
    </row>
    <row r="2003" spans="1:8">
      <c r="A2003" s="2003">
        <v>2680</v>
      </c>
      <c r="B2003" s="2004" t="s">
        <v>10460</v>
      </c>
      <c r="C2003" s="2003" t="s">
        <v>5595</v>
      </c>
      <c r="D2003" s="2005">
        <f t="shared" si="62"/>
        <v>5.21</v>
      </c>
      <c r="F2003" s="2005">
        <v>5.21</v>
      </c>
      <c r="G2003" s="2005">
        <v>5.21</v>
      </c>
      <c r="H2003" s="2078" t="b">
        <f t="shared" si="63"/>
        <v>1</v>
      </c>
    </row>
    <row r="2004" spans="1:8">
      <c r="A2004" s="1993">
        <v>2684</v>
      </c>
      <c r="B2004" s="1994" t="s">
        <v>10461</v>
      </c>
      <c r="C2004" s="1993" t="s">
        <v>5595</v>
      </c>
      <c r="D2004" s="2002">
        <f t="shared" si="62"/>
        <v>4.74</v>
      </c>
      <c r="F2004" s="2002">
        <v>4.74</v>
      </c>
      <c r="G2004" s="2002">
        <v>4.74</v>
      </c>
      <c r="H2004" s="2078" t="b">
        <f t="shared" si="63"/>
        <v>1</v>
      </c>
    </row>
    <row r="2005" spans="1:8">
      <c r="A2005" s="2003">
        <v>2673</v>
      </c>
      <c r="B2005" s="2004" t="s">
        <v>10462</v>
      </c>
      <c r="C2005" s="2003" t="s">
        <v>5595</v>
      </c>
      <c r="D2005" s="2005">
        <f t="shared" si="62"/>
        <v>1.83</v>
      </c>
      <c r="F2005" s="2005">
        <v>1.83</v>
      </c>
      <c r="G2005" s="2005">
        <v>1.83</v>
      </c>
      <c r="H2005" s="2078" t="b">
        <f t="shared" si="63"/>
        <v>1</v>
      </c>
    </row>
    <row r="2006" spans="1:8">
      <c r="A2006" s="1993">
        <v>2681</v>
      </c>
      <c r="B2006" s="1994" t="s">
        <v>10463</v>
      </c>
      <c r="C2006" s="1993" t="s">
        <v>5595</v>
      </c>
      <c r="D2006" s="2002">
        <f t="shared" si="62"/>
        <v>8.51</v>
      </c>
      <c r="F2006" s="2002">
        <v>8.51</v>
      </c>
      <c r="G2006" s="2002">
        <v>8.51</v>
      </c>
      <c r="H2006" s="2078" t="b">
        <f t="shared" si="63"/>
        <v>1</v>
      </c>
    </row>
    <row r="2007" spans="1:8">
      <c r="A2007" s="2003">
        <v>2682</v>
      </c>
      <c r="B2007" s="2004" t="s">
        <v>10464</v>
      </c>
      <c r="C2007" s="2003" t="s">
        <v>5595</v>
      </c>
      <c r="D2007" s="2005">
        <f t="shared" si="62"/>
        <v>12.42</v>
      </c>
      <c r="F2007" s="2005">
        <v>12.42</v>
      </c>
      <c r="G2007" s="2005">
        <v>12.42</v>
      </c>
      <c r="H2007" s="2078" t="b">
        <f t="shared" si="63"/>
        <v>1</v>
      </c>
    </row>
    <row r="2008" spans="1:8">
      <c r="A2008" s="1993">
        <v>2686</v>
      </c>
      <c r="B2008" s="1994" t="s">
        <v>10465</v>
      </c>
      <c r="C2008" s="1993" t="s">
        <v>5595</v>
      </c>
      <c r="D2008" s="2002">
        <f t="shared" si="62"/>
        <v>15.58</v>
      </c>
      <c r="F2008" s="2002">
        <v>15.58</v>
      </c>
      <c r="G2008" s="2002">
        <v>15.58</v>
      </c>
      <c r="H2008" s="2078" t="b">
        <f t="shared" si="63"/>
        <v>1</v>
      </c>
    </row>
    <row r="2009" spans="1:8">
      <c r="A2009" s="2003">
        <v>2674</v>
      </c>
      <c r="B2009" s="2004" t="s">
        <v>10466</v>
      </c>
      <c r="C2009" s="2003" t="s">
        <v>5595</v>
      </c>
      <c r="D2009" s="2005">
        <f t="shared" si="62"/>
        <v>2.27</v>
      </c>
      <c r="F2009" s="2005">
        <v>2.27</v>
      </c>
      <c r="G2009" s="2005">
        <v>2.27</v>
      </c>
      <c r="H2009" s="2078" t="b">
        <f t="shared" si="63"/>
        <v>1</v>
      </c>
    </row>
    <row r="2010" spans="1:8">
      <c r="A2010" s="1993">
        <v>2683</v>
      </c>
      <c r="B2010" s="1994" t="s">
        <v>10467</v>
      </c>
      <c r="C2010" s="1993" t="s">
        <v>5595</v>
      </c>
      <c r="D2010" s="2002">
        <f t="shared" si="62"/>
        <v>24.55</v>
      </c>
      <c r="F2010" s="2002">
        <v>24.55</v>
      </c>
      <c r="G2010" s="2002">
        <v>24.55</v>
      </c>
      <c r="H2010" s="2078" t="b">
        <f t="shared" si="63"/>
        <v>1</v>
      </c>
    </row>
    <row r="2011" spans="1:8">
      <c r="A2011" s="2003">
        <v>2676</v>
      </c>
      <c r="B2011" s="2004" t="s">
        <v>10468</v>
      </c>
      <c r="C2011" s="2003" t="s">
        <v>5595</v>
      </c>
      <c r="D2011" s="2005">
        <f t="shared" si="62"/>
        <v>1.06</v>
      </c>
      <c r="F2011" s="2005">
        <v>1.06</v>
      </c>
      <c r="G2011" s="2005">
        <v>1.06</v>
      </c>
      <c r="H2011" s="2078" t="b">
        <f t="shared" si="63"/>
        <v>1</v>
      </c>
    </row>
    <row r="2012" spans="1:8">
      <c r="A2012" s="1993">
        <v>2678</v>
      </c>
      <c r="B2012" s="1994" t="s">
        <v>10469</v>
      </c>
      <c r="C2012" s="1993" t="s">
        <v>5595</v>
      </c>
      <c r="D2012" s="2002">
        <f t="shared" si="62"/>
        <v>1.33</v>
      </c>
      <c r="F2012" s="2002">
        <v>1.33</v>
      </c>
      <c r="G2012" s="2002">
        <v>1.33</v>
      </c>
      <c r="H2012" s="2078" t="b">
        <f t="shared" si="63"/>
        <v>1</v>
      </c>
    </row>
    <row r="2013" spans="1:8">
      <c r="A2013" s="2003">
        <v>2679</v>
      </c>
      <c r="B2013" s="2004" t="s">
        <v>10470</v>
      </c>
      <c r="C2013" s="2003" t="s">
        <v>5595</v>
      </c>
      <c r="D2013" s="2005">
        <f t="shared" si="62"/>
        <v>2.0499999999999998</v>
      </c>
      <c r="F2013" s="2005">
        <v>2.0499999999999998</v>
      </c>
      <c r="G2013" s="2005">
        <v>2.0499999999999998</v>
      </c>
      <c r="H2013" s="2078" t="b">
        <f t="shared" si="63"/>
        <v>1</v>
      </c>
    </row>
    <row r="2014" spans="1:8">
      <c r="A2014" s="1993">
        <v>12070</v>
      </c>
      <c r="B2014" s="1994" t="s">
        <v>10471</v>
      </c>
      <c r="C2014" s="1993" t="s">
        <v>5595</v>
      </c>
      <c r="D2014" s="2002">
        <f t="shared" si="62"/>
        <v>2.86</v>
      </c>
      <c r="F2014" s="2002">
        <v>2.86</v>
      </c>
      <c r="G2014" s="2002">
        <v>2.86</v>
      </c>
      <c r="H2014" s="2078" t="b">
        <f t="shared" si="63"/>
        <v>1</v>
      </c>
    </row>
    <row r="2015" spans="1:8">
      <c r="A2015" s="2003">
        <v>2675</v>
      </c>
      <c r="B2015" s="2004" t="s">
        <v>10472</v>
      </c>
      <c r="C2015" s="2003" t="s">
        <v>5595</v>
      </c>
      <c r="D2015" s="2005">
        <f t="shared" si="62"/>
        <v>3.71</v>
      </c>
      <c r="F2015" s="2005">
        <v>3.71</v>
      </c>
      <c r="G2015" s="2005">
        <v>3.71</v>
      </c>
      <c r="H2015" s="2078" t="b">
        <f t="shared" si="63"/>
        <v>1</v>
      </c>
    </row>
    <row r="2016" spans="1:8">
      <c r="A2016" s="1993">
        <v>12067</v>
      </c>
      <c r="B2016" s="1994" t="s">
        <v>10473</v>
      </c>
      <c r="C2016" s="1993" t="s">
        <v>5595</v>
      </c>
      <c r="D2016" s="2002">
        <f t="shared" si="62"/>
        <v>5.04</v>
      </c>
      <c r="F2016" s="2002">
        <v>5.04</v>
      </c>
      <c r="G2016" s="2002">
        <v>5.04</v>
      </c>
      <c r="H2016" s="2078" t="b">
        <f t="shared" si="63"/>
        <v>1</v>
      </c>
    </row>
    <row r="2017" spans="1:8">
      <c r="A2017" s="2003">
        <v>40401</v>
      </c>
      <c r="B2017" s="2004" t="s">
        <v>10474</v>
      </c>
      <c r="C2017" s="2003" t="s">
        <v>5595</v>
      </c>
      <c r="D2017" s="2005">
        <f t="shared" si="62"/>
        <v>1.92</v>
      </c>
      <c r="F2017" s="2005">
        <v>1.92</v>
      </c>
      <c r="G2017" s="2005">
        <v>1.92</v>
      </c>
      <c r="H2017" s="2078" t="b">
        <f t="shared" si="63"/>
        <v>1</v>
      </c>
    </row>
    <row r="2018" spans="1:8">
      <c r="A2018" s="1993">
        <v>40402</v>
      </c>
      <c r="B2018" s="1994" t="s">
        <v>10475</v>
      </c>
      <c r="C2018" s="1993" t="s">
        <v>5595</v>
      </c>
      <c r="D2018" s="2002">
        <f t="shared" si="62"/>
        <v>2.4700000000000002</v>
      </c>
      <c r="F2018" s="2002">
        <v>2.4700000000000002</v>
      </c>
      <c r="G2018" s="2002">
        <v>2.4700000000000002</v>
      </c>
      <c r="H2018" s="2078" t="b">
        <f t="shared" si="63"/>
        <v>1</v>
      </c>
    </row>
    <row r="2019" spans="1:8">
      <c r="A2019" s="2003">
        <v>40400</v>
      </c>
      <c r="B2019" s="2004" t="s">
        <v>10476</v>
      </c>
      <c r="C2019" s="2003" t="s">
        <v>5595</v>
      </c>
      <c r="D2019" s="2005">
        <f t="shared" si="62"/>
        <v>1.3</v>
      </c>
      <c r="F2019" s="2005">
        <v>1.3</v>
      </c>
      <c r="G2019" s="2005">
        <v>1.3</v>
      </c>
      <c r="H2019" s="2078" t="b">
        <f t="shared" si="63"/>
        <v>1</v>
      </c>
    </row>
    <row r="2020" spans="1:8" ht="30">
      <c r="A2020" s="1993">
        <v>2504</v>
      </c>
      <c r="B2020" s="1994" t="s">
        <v>10477</v>
      </c>
      <c r="C2020" s="1993" t="s">
        <v>5595</v>
      </c>
      <c r="D2020" s="2002">
        <f t="shared" si="62"/>
        <v>10.96</v>
      </c>
      <c r="F2020" s="2002">
        <v>10.96</v>
      </c>
      <c r="G2020" s="2002">
        <v>10.96</v>
      </c>
      <c r="H2020" s="2078" t="b">
        <f t="shared" si="63"/>
        <v>1</v>
      </c>
    </row>
    <row r="2021" spans="1:8" ht="30">
      <c r="A2021" s="2003">
        <v>2501</v>
      </c>
      <c r="B2021" s="2004" t="s">
        <v>10478</v>
      </c>
      <c r="C2021" s="2003" t="s">
        <v>5595</v>
      </c>
      <c r="D2021" s="2005">
        <f t="shared" si="62"/>
        <v>14.37</v>
      </c>
      <c r="F2021" s="2005">
        <v>14.37</v>
      </c>
      <c r="G2021" s="2005">
        <v>14.37</v>
      </c>
      <c r="H2021" s="2078" t="b">
        <f t="shared" si="63"/>
        <v>1</v>
      </c>
    </row>
    <row r="2022" spans="1:8" ht="30">
      <c r="A2022" s="1993">
        <v>2502</v>
      </c>
      <c r="B2022" s="1994" t="s">
        <v>10479</v>
      </c>
      <c r="C2022" s="1993" t="s">
        <v>5595</v>
      </c>
      <c r="D2022" s="2002">
        <f t="shared" si="62"/>
        <v>21.69</v>
      </c>
      <c r="F2022" s="2002">
        <v>21.69</v>
      </c>
      <c r="G2022" s="2002">
        <v>21.69</v>
      </c>
      <c r="H2022" s="2078" t="b">
        <f t="shared" si="63"/>
        <v>1</v>
      </c>
    </row>
    <row r="2023" spans="1:8" ht="30">
      <c r="A2023" s="2003">
        <v>2503</v>
      </c>
      <c r="B2023" s="2004" t="s">
        <v>10480</v>
      </c>
      <c r="C2023" s="2003" t="s">
        <v>5595</v>
      </c>
      <c r="D2023" s="2005">
        <f t="shared" si="62"/>
        <v>27.92</v>
      </c>
      <c r="F2023" s="2005">
        <v>27.92</v>
      </c>
      <c r="G2023" s="2005">
        <v>27.92</v>
      </c>
      <c r="H2023" s="2078" t="b">
        <f t="shared" si="63"/>
        <v>1</v>
      </c>
    </row>
    <row r="2024" spans="1:8" ht="30">
      <c r="A2024" s="1993">
        <v>2500</v>
      </c>
      <c r="B2024" s="1994" t="s">
        <v>10481</v>
      </c>
      <c r="C2024" s="1993" t="s">
        <v>5595</v>
      </c>
      <c r="D2024" s="2002">
        <f t="shared" si="62"/>
        <v>37.19</v>
      </c>
      <c r="F2024" s="2002">
        <v>37.19</v>
      </c>
      <c r="G2024" s="2002">
        <v>37.19</v>
      </c>
      <c r="H2024" s="2078" t="b">
        <f t="shared" si="63"/>
        <v>1</v>
      </c>
    </row>
    <row r="2025" spans="1:8" ht="30">
      <c r="A2025" s="2003">
        <v>2505</v>
      </c>
      <c r="B2025" s="2004" t="s">
        <v>10482</v>
      </c>
      <c r="C2025" s="2003" t="s">
        <v>5595</v>
      </c>
      <c r="D2025" s="2005">
        <f t="shared" si="62"/>
        <v>57.95</v>
      </c>
      <c r="F2025" s="2005">
        <v>57.95</v>
      </c>
      <c r="G2025" s="2005">
        <v>57.95</v>
      </c>
      <c r="H2025" s="2078" t="b">
        <f t="shared" si="63"/>
        <v>1</v>
      </c>
    </row>
    <row r="2026" spans="1:8">
      <c r="A2026" s="1993">
        <v>12056</v>
      </c>
      <c r="B2026" s="1994" t="s">
        <v>10483</v>
      </c>
      <c r="C2026" s="1993" t="s">
        <v>5595</v>
      </c>
      <c r="D2026" s="2002">
        <f t="shared" si="62"/>
        <v>23.42</v>
      </c>
      <c r="F2026" s="2002">
        <v>23.42</v>
      </c>
      <c r="G2026" s="2002">
        <v>23.42</v>
      </c>
      <c r="H2026" s="2078" t="b">
        <f t="shared" si="63"/>
        <v>1</v>
      </c>
    </row>
    <row r="2027" spans="1:8">
      <c r="A2027" s="2003">
        <v>12057</v>
      </c>
      <c r="B2027" s="2004" t="s">
        <v>10484</v>
      </c>
      <c r="C2027" s="2003" t="s">
        <v>5595</v>
      </c>
      <c r="D2027" s="2005">
        <f t="shared" si="62"/>
        <v>19.89</v>
      </c>
      <c r="F2027" s="2005">
        <v>19.89</v>
      </c>
      <c r="G2027" s="2005">
        <v>19.89</v>
      </c>
      <c r="H2027" s="2078" t="b">
        <f t="shared" si="63"/>
        <v>1</v>
      </c>
    </row>
    <row r="2028" spans="1:8">
      <c r="A2028" s="1993">
        <v>12059</v>
      </c>
      <c r="B2028" s="1994" t="s">
        <v>10485</v>
      </c>
      <c r="C2028" s="1993" t="s">
        <v>5595</v>
      </c>
      <c r="D2028" s="2002">
        <f t="shared" si="62"/>
        <v>6.98</v>
      </c>
      <c r="F2028" s="2002">
        <v>6.98</v>
      </c>
      <c r="G2028" s="2002">
        <v>6.98</v>
      </c>
      <c r="H2028" s="2078" t="b">
        <f t="shared" si="63"/>
        <v>1</v>
      </c>
    </row>
    <row r="2029" spans="1:8">
      <c r="A2029" s="2003">
        <v>12058</v>
      </c>
      <c r="B2029" s="2004" t="s">
        <v>10486</v>
      </c>
      <c r="C2029" s="2003" t="s">
        <v>5595</v>
      </c>
      <c r="D2029" s="2005">
        <f t="shared" si="62"/>
        <v>12.4</v>
      </c>
      <c r="F2029" s="2005">
        <v>12.4</v>
      </c>
      <c r="G2029" s="2005">
        <v>12.4</v>
      </c>
      <c r="H2029" s="2078" t="b">
        <f t="shared" si="63"/>
        <v>1</v>
      </c>
    </row>
    <row r="2030" spans="1:8">
      <c r="A2030" s="1993">
        <v>12060</v>
      </c>
      <c r="B2030" s="1994" t="s">
        <v>10487</v>
      </c>
      <c r="C2030" s="1993" t="s">
        <v>5595</v>
      </c>
      <c r="D2030" s="2002">
        <f t="shared" si="62"/>
        <v>51.68</v>
      </c>
      <c r="F2030" s="2002">
        <v>51.68</v>
      </c>
      <c r="G2030" s="2002">
        <v>51.68</v>
      </c>
      <c r="H2030" s="2078" t="b">
        <f t="shared" si="63"/>
        <v>1</v>
      </c>
    </row>
    <row r="2031" spans="1:8">
      <c r="A2031" s="2003">
        <v>12061</v>
      </c>
      <c r="B2031" s="2004" t="s">
        <v>10488</v>
      </c>
      <c r="C2031" s="2003" t="s">
        <v>5595</v>
      </c>
      <c r="D2031" s="2005">
        <f t="shared" si="62"/>
        <v>31.55</v>
      </c>
      <c r="F2031" s="2005">
        <v>31.55</v>
      </c>
      <c r="G2031" s="2005">
        <v>31.55</v>
      </c>
      <c r="H2031" s="2078" t="b">
        <f t="shared" si="63"/>
        <v>1</v>
      </c>
    </row>
    <row r="2032" spans="1:8">
      <c r="A2032" s="1993">
        <v>12062</v>
      </c>
      <c r="B2032" s="1994" t="s">
        <v>10489</v>
      </c>
      <c r="C2032" s="1993" t="s">
        <v>5595</v>
      </c>
      <c r="D2032" s="2002">
        <f t="shared" si="62"/>
        <v>58.19</v>
      </c>
      <c r="F2032" s="2002">
        <v>58.19</v>
      </c>
      <c r="G2032" s="2002">
        <v>58.19</v>
      </c>
      <c r="H2032" s="2078" t="b">
        <f t="shared" si="63"/>
        <v>1</v>
      </c>
    </row>
    <row r="2033" spans="1:8">
      <c r="A2033" s="2003">
        <v>21137</v>
      </c>
      <c r="B2033" s="2004" t="s">
        <v>10490</v>
      </c>
      <c r="C2033" s="2003" t="s">
        <v>5595</v>
      </c>
      <c r="D2033" s="2005">
        <f t="shared" si="62"/>
        <v>10.11</v>
      </c>
      <c r="F2033" s="2005">
        <v>10.11</v>
      </c>
      <c r="G2033" s="2005">
        <v>10.11</v>
      </c>
      <c r="H2033" s="2078" t="b">
        <f t="shared" si="63"/>
        <v>1</v>
      </c>
    </row>
    <row r="2034" spans="1:8">
      <c r="A2034" s="1993">
        <v>2687</v>
      </c>
      <c r="B2034" s="1994" t="s">
        <v>10491</v>
      </c>
      <c r="C2034" s="1993" t="s">
        <v>5595</v>
      </c>
      <c r="D2034" s="2002">
        <f t="shared" si="62"/>
        <v>0.93</v>
      </c>
      <c r="F2034" s="2002">
        <v>0.93</v>
      </c>
      <c r="G2034" s="2002">
        <v>0.93</v>
      </c>
      <c r="H2034" s="2078" t="b">
        <f t="shared" si="63"/>
        <v>1</v>
      </c>
    </row>
    <row r="2035" spans="1:8">
      <c r="A2035" s="2003">
        <v>2689</v>
      </c>
      <c r="B2035" s="2004" t="s">
        <v>10492</v>
      </c>
      <c r="C2035" s="2003" t="s">
        <v>5595</v>
      </c>
      <c r="D2035" s="2005">
        <f t="shared" si="62"/>
        <v>1.1000000000000001</v>
      </c>
      <c r="F2035" s="2005">
        <v>1.1000000000000001</v>
      </c>
      <c r="G2035" s="2005">
        <v>1.1000000000000001</v>
      </c>
      <c r="H2035" s="2078" t="b">
        <f t="shared" si="63"/>
        <v>1</v>
      </c>
    </row>
    <row r="2036" spans="1:8">
      <c r="A2036" s="1993">
        <v>2688</v>
      </c>
      <c r="B2036" s="1994" t="s">
        <v>10493</v>
      </c>
      <c r="C2036" s="1993" t="s">
        <v>5595</v>
      </c>
      <c r="D2036" s="2002">
        <f t="shared" si="62"/>
        <v>1.19</v>
      </c>
      <c r="F2036" s="2002">
        <v>1.19</v>
      </c>
      <c r="G2036" s="2002">
        <v>1.19</v>
      </c>
      <c r="H2036" s="2078" t="b">
        <f t="shared" si="63"/>
        <v>1</v>
      </c>
    </row>
    <row r="2037" spans="1:8">
      <c r="A2037" s="2003">
        <v>2690</v>
      </c>
      <c r="B2037" s="2004" t="s">
        <v>10494</v>
      </c>
      <c r="C2037" s="2003" t="s">
        <v>5595</v>
      </c>
      <c r="D2037" s="2005">
        <f t="shared" si="62"/>
        <v>2.0499999999999998</v>
      </c>
      <c r="F2037" s="2005">
        <v>2.0499999999999998</v>
      </c>
      <c r="G2037" s="2005">
        <v>2.0499999999999998</v>
      </c>
      <c r="H2037" s="2078" t="b">
        <f t="shared" si="63"/>
        <v>1</v>
      </c>
    </row>
    <row r="2038" spans="1:8">
      <c r="A2038" s="1993">
        <v>39243</v>
      </c>
      <c r="B2038" s="1994" t="s">
        <v>10495</v>
      </c>
      <c r="C2038" s="1993" t="s">
        <v>5595</v>
      </c>
      <c r="D2038" s="2002">
        <f t="shared" si="62"/>
        <v>1.35</v>
      </c>
      <c r="F2038" s="2002">
        <v>1.35</v>
      </c>
      <c r="G2038" s="2002">
        <v>1.35</v>
      </c>
      <c r="H2038" s="2078" t="b">
        <f t="shared" si="63"/>
        <v>1</v>
      </c>
    </row>
    <row r="2039" spans="1:8">
      <c r="A2039" s="2003">
        <v>39244</v>
      </c>
      <c r="B2039" s="2004" t="s">
        <v>10496</v>
      </c>
      <c r="C2039" s="2003" t="s">
        <v>5595</v>
      </c>
      <c r="D2039" s="2005">
        <f t="shared" si="62"/>
        <v>1.82</v>
      </c>
      <c r="F2039" s="2005">
        <v>1.82</v>
      </c>
      <c r="G2039" s="2005">
        <v>1.82</v>
      </c>
      <c r="H2039" s="2078" t="b">
        <f t="shared" si="63"/>
        <v>1</v>
      </c>
    </row>
    <row r="2040" spans="1:8">
      <c r="A2040" s="1993">
        <v>39245</v>
      </c>
      <c r="B2040" s="1994" t="s">
        <v>10497</v>
      </c>
      <c r="C2040" s="1993" t="s">
        <v>5595</v>
      </c>
      <c r="D2040" s="2002">
        <f t="shared" si="62"/>
        <v>3.51</v>
      </c>
      <c r="F2040" s="2002">
        <v>3.51</v>
      </c>
      <c r="G2040" s="2002">
        <v>3.51</v>
      </c>
      <c r="H2040" s="2078" t="b">
        <f t="shared" si="63"/>
        <v>1</v>
      </c>
    </row>
    <row r="2041" spans="1:8">
      <c r="A2041" s="2003">
        <v>39254</v>
      </c>
      <c r="B2041" s="2004" t="s">
        <v>10498</v>
      </c>
      <c r="C2041" s="2003" t="s">
        <v>5595</v>
      </c>
      <c r="D2041" s="2005">
        <f t="shared" si="62"/>
        <v>5.25</v>
      </c>
      <c r="F2041" s="2005">
        <v>5.25</v>
      </c>
      <c r="G2041" s="2005">
        <v>5.25</v>
      </c>
      <c r="H2041" s="2078" t="b">
        <f t="shared" si="63"/>
        <v>1</v>
      </c>
    </row>
    <row r="2042" spans="1:8">
      <c r="A2042" s="1993">
        <v>39255</v>
      </c>
      <c r="B2042" s="1994" t="s">
        <v>10499</v>
      </c>
      <c r="C2042" s="1993" t="s">
        <v>5595</v>
      </c>
      <c r="D2042" s="2002">
        <f t="shared" si="62"/>
        <v>9.7200000000000006</v>
      </c>
      <c r="F2042" s="2002">
        <v>9.7200000000000006</v>
      </c>
      <c r="G2042" s="2002">
        <v>9.7200000000000006</v>
      </c>
      <c r="H2042" s="2078" t="b">
        <f t="shared" si="63"/>
        <v>1</v>
      </c>
    </row>
    <row r="2043" spans="1:8">
      <c r="A2043" s="2003">
        <v>39253</v>
      </c>
      <c r="B2043" s="2004" t="s">
        <v>10500</v>
      </c>
      <c r="C2043" s="2003" t="s">
        <v>5595</v>
      </c>
      <c r="D2043" s="2005">
        <f t="shared" si="62"/>
        <v>6.69</v>
      </c>
      <c r="F2043" s="2005">
        <v>6.69</v>
      </c>
      <c r="G2043" s="2005">
        <v>6.69</v>
      </c>
      <c r="H2043" s="2078" t="b">
        <f t="shared" si="63"/>
        <v>1</v>
      </c>
    </row>
    <row r="2044" spans="1:8" ht="30">
      <c r="A2044" s="1993">
        <v>2446</v>
      </c>
      <c r="B2044" s="1994" t="s">
        <v>10501</v>
      </c>
      <c r="C2044" s="1993" t="s">
        <v>5595</v>
      </c>
      <c r="D2044" s="2002">
        <f t="shared" si="62"/>
        <v>4.8</v>
      </c>
      <c r="F2044" s="2002">
        <v>4.8</v>
      </c>
      <c r="G2044" s="2002">
        <v>4.8</v>
      </c>
      <c r="H2044" s="2078" t="b">
        <f t="shared" si="63"/>
        <v>1</v>
      </c>
    </row>
    <row r="2045" spans="1:8" ht="30">
      <c r="A2045" s="2003">
        <v>2442</v>
      </c>
      <c r="B2045" s="2004" t="s">
        <v>10502</v>
      </c>
      <c r="C2045" s="2003" t="s">
        <v>5595</v>
      </c>
      <c r="D2045" s="2005">
        <f t="shared" si="62"/>
        <v>6.72</v>
      </c>
      <c r="F2045" s="2005">
        <v>6.72</v>
      </c>
      <c r="G2045" s="2005">
        <v>6.72</v>
      </c>
      <c r="H2045" s="2078" t="b">
        <f t="shared" si="63"/>
        <v>1</v>
      </c>
    </row>
    <row r="2046" spans="1:8" ht="30">
      <c r="A2046" s="1993">
        <v>39246</v>
      </c>
      <c r="B2046" s="1994" t="s">
        <v>10503</v>
      </c>
      <c r="C2046" s="1993" t="s">
        <v>5595</v>
      </c>
      <c r="D2046" s="2002">
        <f t="shared" si="62"/>
        <v>3.34</v>
      </c>
      <c r="F2046" s="2002">
        <v>3.34</v>
      </c>
      <c r="G2046" s="2002">
        <v>3.34</v>
      </c>
      <c r="H2046" s="2078" t="b">
        <f t="shared" si="63"/>
        <v>1</v>
      </c>
    </row>
    <row r="2047" spans="1:8" ht="30">
      <c r="A2047" s="2003">
        <v>39247</v>
      </c>
      <c r="B2047" s="2004" t="s">
        <v>10504</v>
      </c>
      <c r="C2047" s="2003" t="s">
        <v>5595</v>
      </c>
      <c r="D2047" s="2005">
        <f t="shared" si="62"/>
        <v>2.91</v>
      </c>
      <c r="F2047" s="2005">
        <v>2.91</v>
      </c>
      <c r="G2047" s="2005">
        <v>2.91</v>
      </c>
      <c r="H2047" s="2078" t="b">
        <f t="shared" si="63"/>
        <v>1</v>
      </c>
    </row>
    <row r="2048" spans="1:8" ht="30">
      <c r="A2048" s="1993">
        <v>39248</v>
      </c>
      <c r="B2048" s="1994" t="s">
        <v>10505</v>
      </c>
      <c r="C2048" s="1993" t="s">
        <v>5595</v>
      </c>
      <c r="D2048" s="2002">
        <f t="shared" si="62"/>
        <v>9.3699999999999992</v>
      </c>
      <c r="F2048" s="2002">
        <v>9.3699999999999992</v>
      </c>
      <c r="G2048" s="2002">
        <v>9.3699999999999992</v>
      </c>
      <c r="H2048" s="2078" t="b">
        <f t="shared" si="63"/>
        <v>1</v>
      </c>
    </row>
    <row r="2049" spans="1:8">
      <c r="A2049" s="2003">
        <v>2438</v>
      </c>
      <c r="B2049" s="2004" t="s">
        <v>10506</v>
      </c>
      <c r="C2049" s="2003" t="s">
        <v>5591</v>
      </c>
      <c r="D2049" s="2005">
        <f t="shared" si="62"/>
        <v>15.34</v>
      </c>
      <c r="F2049" s="2005">
        <v>13.25</v>
      </c>
      <c r="G2049" s="2005">
        <v>15.34</v>
      </c>
      <c r="H2049" s="2078" t="b">
        <f t="shared" si="63"/>
        <v>0</v>
      </c>
    </row>
    <row r="2050" spans="1:8">
      <c r="A2050" s="1993">
        <v>40922</v>
      </c>
      <c r="B2050" s="1994" t="s">
        <v>10507</v>
      </c>
      <c r="C2050" s="1993" t="s">
        <v>5600</v>
      </c>
      <c r="D2050" s="2002">
        <f t="shared" si="62"/>
        <v>2709.36</v>
      </c>
      <c r="F2050" s="2002">
        <v>2338.7800000000002</v>
      </c>
      <c r="G2050" s="2002">
        <v>2709.36</v>
      </c>
      <c r="H2050" s="2078" t="b">
        <f t="shared" si="63"/>
        <v>0</v>
      </c>
    </row>
    <row r="2051" spans="1:8" ht="30">
      <c r="A2051" s="2003">
        <v>36486</v>
      </c>
      <c r="B2051" s="2004" t="s">
        <v>10508</v>
      </c>
      <c r="C2051" s="2003" t="s">
        <v>5592</v>
      </c>
      <c r="D2051" s="2005">
        <f t="shared" ref="D2051:D2114" si="64">IF($J$2=$F$1,F2051,G2051)</f>
        <v>33148.75</v>
      </c>
      <c r="F2051" s="2005">
        <v>33148.75</v>
      </c>
      <c r="G2051" s="2005">
        <v>33148.75</v>
      </c>
      <c r="H2051" s="2078" t="b">
        <f t="shared" ref="H2051:H2114" si="65">F2051=G2051</f>
        <v>1</v>
      </c>
    </row>
    <row r="2052" spans="1:8" ht="30">
      <c r="A2052" s="1993">
        <v>37777</v>
      </c>
      <c r="B2052" s="1994" t="s">
        <v>10509</v>
      </c>
      <c r="C2052" s="1993" t="s">
        <v>5592</v>
      </c>
      <c r="D2052" s="2002">
        <f t="shared" si="64"/>
        <v>156063.70000000001</v>
      </c>
      <c r="F2052" s="2002">
        <v>156063.70000000001</v>
      </c>
      <c r="G2052" s="2002">
        <v>156063.70000000001</v>
      </c>
      <c r="H2052" s="2078" t="b">
        <f t="shared" si="65"/>
        <v>1</v>
      </c>
    </row>
    <row r="2053" spans="1:8">
      <c r="A2053" s="2003">
        <v>12624</v>
      </c>
      <c r="B2053" s="2004" t="s">
        <v>10510</v>
      </c>
      <c r="C2053" s="2003" t="s">
        <v>5592</v>
      </c>
      <c r="D2053" s="2005">
        <f t="shared" si="64"/>
        <v>11.19</v>
      </c>
      <c r="F2053" s="2005">
        <v>11.19</v>
      </c>
      <c r="G2053" s="2005">
        <v>11.19</v>
      </c>
      <c r="H2053" s="2078" t="b">
        <f t="shared" si="65"/>
        <v>1</v>
      </c>
    </row>
    <row r="2054" spans="1:8" ht="30">
      <c r="A2054" s="1993">
        <v>10638</v>
      </c>
      <c r="B2054" s="1994" t="s">
        <v>10511</v>
      </c>
      <c r="C2054" s="1993" t="s">
        <v>5592</v>
      </c>
      <c r="D2054" s="2002">
        <f t="shared" si="64"/>
        <v>329903.67</v>
      </c>
      <c r="F2054" s="2002">
        <v>329903.67</v>
      </c>
      <c r="G2054" s="2002">
        <v>329903.67</v>
      </c>
      <c r="H2054" s="2078" t="b">
        <f t="shared" si="65"/>
        <v>1</v>
      </c>
    </row>
    <row r="2055" spans="1:8" ht="30">
      <c r="A2055" s="2003">
        <v>10635</v>
      </c>
      <c r="B2055" s="2004" t="s">
        <v>10512</v>
      </c>
      <c r="C2055" s="2003" t="s">
        <v>5592</v>
      </c>
      <c r="D2055" s="2005">
        <f t="shared" si="64"/>
        <v>114031.48</v>
      </c>
      <c r="F2055" s="2005">
        <v>114031.48</v>
      </c>
      <c r="G2055" s="2005">
        <v>114031.48</v>
      </c>
      <c r="H2055" s="2078" t="b">
        <f t="shared" si="65"/>
        <v>1</v>
      </c>
    </row>
    <row r="2056" spans="1:8" ht="30">
      <c r="A2056" s="1993">
        <v>10634</v>
      </c>
      <c r="B2056" s="1994" t="s">
        <v>10513</v>
      </c>
      <c r="C2056" s="1993" t="s">
        <v>5592</v>
      </c>
      <c r="D2056" s="2002">
        <f t="shared" si="64"/>
        <v>97645.91</v>
      </c>
      <c r="F2056" s="2002">
        <v>97645.91</v>
      </c>
      <c r="G2056" s="2002">
        <v>97645.91</v>
      </c>
      <c r="H2056" s="2078" t="b">
        <f t="shared" si="65"/>
        <v>1</v>
      </c>
    </row>
    <row r="2057" spans="1:8" ht="30">
      <c r="A2057" s="2003">
        <v>10636</v>
      </c>
      <c r="B2057" s="2004" t="s">
        <v>10514</v>
      </c>
      <c r="C2057" s="2003" t="s">
        <v>5592</v>
      </c>
      <c r="D2057" s="2005">
        <f t="shared" si="64"/>
        <v>215040.2</v>
      </c>
      <c r="F2057" s="2005">
        <v>215040.2</v>
      </c>
      <c r="G2057" s="2005">
        <v>215040.2</v>
      </c>
      <c r="H2057" s="2078" t="b">
        <f t="shared" si="65"/>
        <v>1</v>
      </c>
    </row>
    <row r="2058" spans="1:8" ht="30">
      <c r="A2058" s="1993">
        <v>10637</v>
      </c>
      <c r="B2058" s="1994" t="s">
        <v>10515</v>
      </c>
      <c r="C2058" s="1993" t="s">
        <v>5592</v>
      </c>
      <c r="D2058" s="2002">
        <f t="shared" si="64"/>
        <v>224934.32</v>
      </c>
      <c r="F2058" s="2002">
        <v>224934.32</v>
      </c>
      <c r="G2058" s="2002">
        <v>224934.32</v>
      </c>
      <c r="H2058" s="2078" t="b">
        <f t="shared" si="65"/>
        <v>1</v>
      </c>
    </row>
    <row r="2059" spans="1:8">
      <c r="A2059" s="2003">
        <v>517</v>
      </c>
      <c r="B2059" s="2004" t="s">
        <v>10516</v>
      </c>
      <c r="C2059" s="2003" t="s">
        <v>5597</v>
      </c>
      <c r="D2059" s="2005">
        <f t="shared" si="64"/>
        <v>6.12</v>
      </c>
      <c r="F2059" s="2005">
        <v>6.12</v>
      </c>
      <c r="G2059" s="2005">
        <v>6.12</v>
      </c>
      <c r="H2059" s="2078" t="b">
        <f t="shared" si="65"/>
        <v>1</v>
      </c>
    </row>
    <row r="2060" spans="1:8">
      <c r="A2060" s="1993">
        <v>41904</v>
      </c>
      <c r="B2060" s="1994" t="s">
        <v>10517</v>
      </c>
      <c r="C2060" s="1993" t="s">
        <v>5605</v>
      </c>
      <c r="D2060" s="2002">
        <f t="shared" si="64"/>
        <v>2308.4499999999998</v>
      </c>
      <c r="F2060" s="2002">
        <v>2308.4499999999998</v>
      </c>
      <c r="G2060" s="2002">
        <v>2308.4499999999998</v>
      </c>
      <c r="H2060" s="2078" t="b">
        <f t="shared" si="65"/>
        <v>1</v>
      </c>
    </row>
    <row r="2061" spans="1:8">
      <c r="A2061" s="2003">
        <v>41905</v>
      </c>
      <c r="B2061" s="2004" t="s">
        <v>10518</v>
      </c>
      <c r="C2061" s="2003" t="s">
        <v>5596</v>
      </c>
      <c r="D2061" s="2005">
        <f t="shared" si="64"/>
        <v>2.13</v>
      </c>
      <c r="F2061" s="2005">
        <v>2.13</v>
      </c>
      <c r="G2061" s="2005">
        <v>2.13</v>
      </c>
      <c r="H2061" s="2078" t="b">
        <f t="shared" si="65"/>
        <v>1</v>
      </c>
    </row>
    <row r="2062" spans="1:8">
      <c r="A2062" s="1993">
        <v>41903</v>
      </c>
      <c r="B2062" s="1994" t="s">
        <v>10519</v>
      </c>
      <c r="C2062" s="1993" t="s">
        <v>5596</v>
      </c>
      <c r="D2062" s="2002">
        <f t="shared" si="64"/>
        <v>2.4</v>
      </c>
      <c r="F2062" s="2002">
        <v>2.4</v>
      </c>
      <c r="G2062" s="2002">
        <v>2.4</v>
      </c>
      <c r="H2062" s="2078" t="b">
        <f t="shared" si="65"/>
        <v>1</v>
      </c>
    </row>
    <row r="2063" spans="1:8">
      <c r="A2063" s="2003">
        <v>37534</v>
      </c>
      <c r="B2063" s="2004" t="s">
        <v>10520</v>
      </c>
      <c r="C2063" s="2003" t="s">
        <v>5596</v>
      </c>
      <c r="D2063" s="2005">
        <f t="shared" si="64"/>
        <v>12.25</v>
      </c>
      <c r="F2063" s="2005">
        <v>12.25</v>
      </c>
      <c r="G2063" s="2005">
        <v>12.25</v>
      </c>
      <c r="H2063" s="2078" t="b">
        <f t="shared" si="65"/>
        <v>1</v>
      </c>
    </row>
    <row r="2064" spans="1:8">
      <c r="A2064" s="1993">
        <v>37535</v>
      </c>
      <c r="B2064" s="1994" t="s">
        <v>10521</v>
      </c>
      <c r="C2064" s="1993" t="s">
        <v>5596</v>
      </c>
      <c r="D2064" s="2002">
        <f t="shared" si="64"/>
        <v>12.25</v>
      </c>
      <c r="F2064" s="2002">
        <v>12.25</v>
      </c>
      <c r="G2064" s="2002">
        <v>12.25</v>
      </c>
      <c r="H2064" s="2078" t="b">
        <f t="shared" si="65"/>
        <v>1</v>
      </c>
    </row>
    <row r="2065" spans="1:8">
      <c r="A2065" s="2003">
        <v>37533</v>
      </c>
      <c r="B2065" s="2004" t="s">
        <v>10522</v>
      </c>
      <c r="C2065" s="2003" t="s">
        <v>5596</v>
      </c>
      <c r="D2065" s="2005">
        <f t="shared" si="64"/>
        <v>12.25</v>
      </c>
      <c r="F2065" s="2005">
        <v>12.25</v>
      </c>
      <c r="G2065" s="2005">
        <v>12.25</v>
      </c>
      <c r="H2065" s="2078" t="b">
        <f t="shared" si="65"/>
        <v>1</v>
      </c>
    </row>
    <row r="2066" spans="1:8">
      <c r="A2066" s="1993">
        <v>37537</v>
      </c>
      <c r="B2066" s="1994" t="s">
        <v>10523</v>
      </c>
      <c r="C2066" s="1993" t="s">
        <v>5596</v>
      </c>
      <c r="D2066" s="2002">
        <f t="shared" si="64"/>
        <v>9.27</v>
      </c>
      <c r="F2066" s="2002">
        <v>9.27</v>
      </c>
      <c r="G2066" s="2002">
        <v>9.27</v>
      </c>
      <c r="H2066" s="2078" t="b">
        <f t="shared" si="65"/>
        <v>1</v>
      </c>
    </row>
    <row r="2067" spans="1:8">
      <c r="A2067" s="2003">
        <v>37536</v>
      </c>
      <c r="B2067" s="2004" t="s">
        <v>10524</v>
      </c>
      <c r="C2067" s="2003" t="s">
        <v>5596</v>
      </c>
      <c r="D2067" s="2005">
        <f t="shared" si="64"/>
        <v>9.27</v>
      </c>
      <c r="F2067" s="2005">
        <v>9.27</v>
      </c>
      <c r="G2067" s="2005">
        <v>9.27</v>
      </c>
      <c r="H2067" s="2078" t="b">
        <f t="shared" si="65"/>
        <v>1</v>
      </c>
    </row>
    <row r="2068" spans="1:8">
      <c r="A2068" s="1993">
        <v>37532</v>
      </c>
      <c r="B2068" s="1994" t="s">
        <v>10525</v>
      </c>
      <c r="C2068" s="1993" t="s">
        <v>5596</v>
      </c>
      <c r="D2068" s="2002">
        <f t="shared" si="64"/>
        <v>9.27</v>
      </c>
      <c r="F2068" s="2002">
        <v>9.27</v>
      </c>
      <c r="G2068" s="2002">
        <v>9.27</v>
      </c>
      <c r="H2068" s="2078" t="b">
        <f t="shared" si="65"/>
        <v>1</v>
      </c>
    </row>
    <row r="2069" spans="1:8">
      <c r="A2069" s="2003">
        <v>2696</v>
      </c>
      <c r="B2069" s="2004" t="s">
        <v>10526</v>
      </c>
      <c r="C2069" s="2003" t="s">
        <v>5591</v>
      </c>
      <c r="D2069" s="2005">
        <f t="shared" si="64"/>
        <v>15.19</v>
      </c>
      <c r="F2069" s="2005">
        <v>13.12</v>
      </c>
      <c r="G2069" s="2005">
        <v>15.19</v>
      </c>
      <c r="H2069" s="2078" t="b">
        <f t="shared" si="65"/>
        <v>0</v>
      </c>
    </row>
    <row r="2070" spans="1:8">
      <c r="A2070" s="1993">
        <v>40928</v>
      </c>
      <c r="B2070" s="1994" t="s">
        <v>10527</v>
      </c>
      <c r="C2070" s="1993" t="s">
        <v>5600</v>
      </c>
      <c r="D2070" s="2002">
        <f t="shared" si="64"/>
        <v>2679.57</v>
      </c>
      <c r="F2070" s="2002">
        <v>2313.0700000000002</v>
      </c>
      <c r="G2070" s="2002">
        <v>2679.57</v>
      </c>
      <c r="H2070" s="2078" t="b">
        <f t="shared" si="65"/>
        <v>0</v>
      </c>
    </row>
    <row r="2071" spans="1:8">
      <c r="A2071" s="2003">
        <v>4083</v>
      </c>
      <c r="B2071" s="2004" t="s">
        <v>10528</v>
      </c>
      <c r="C2071" s="2003" t="s">
        <v>5591</v>
      </c>
      <c r="D2071" s="2005">
        <f t="shared" si="64"/>
        <v>19.670000000000002</v>
      </c>
      <c r="F2071" s="2005">
        <v>16.989999999999998</v>
      </c>
      <c r="G2071" s="2005">
        <v>19.670000000000002</v>
      </c>
      <c r="H2071" s="2078" t="b">
        <f t="shared" si="65"/>
        <v>0</v>
      </c>
    </row>
    <row r="2072" spans="1:8">
      <c r="A2072" s="1993">
        <v>40818</v>
      </c>
      <c r="B2072" s="1994" t="s">
        <v>10529</v>
      </c>
      <c r="C2072" s="1993" t="s">
        <v>5600</v>
      </c>
      <c r="D2072" s="2002">
        <f t="shared" si="64"/>
        <v>3469.95</v>
      </c>
      <c r="F2072" s="2002">
        <v>2995.34</v>
      </c>
      <c r="G2072" s="2002">
        <v>3469.95</v>
      </c>
      <c r="H2072" s="2078" t="b">
        <f t="shared" si="65"/>
        <v>0</v>
      </c>
    </row>
    <row r="2073" spans="1:8">
      <c r="A2073" s="2003">
        <v>2705</v>
      </c>
      <c r="B2073" s="2004" t="s">
        <v>10530</v>
      </c>
      <c r="C2073" s="2003" t="s">
        <v>5609</v>
      </c>
      <c r="D2073" s="2005">
        <f t="shared" si="64"/>
        <v>0.53</v>
      </c>
      <c r="F2073" s="2005">
        <v>0.53</v>
      </c>
      <c r="G2073" s="2005">
        <v>0.53</v>
      </c>
      <c r="H2073" s="2078" t="b">
        <f t="shared" si="65"/>
        <v>1</v>
      </c>
    </row>
    <row r="2074" spans="1:8">
      <c r="A2074" s="1993">
        <v>14250</v>
      </c>
      <c r="B2074" s="1994" t="s">
        <v>10531</v>
      </c>
      <c r="C2074" s="1993" t="s">
        <v>5609</v>
      </c>
      <c r="D2074" s="2002">
        <f t="shared" si="64"/>
        <v>0.54</v>
      </c>
      <c r="F2074" s="2002">
        <v>0.54</v>
      </c>
      <c r="G2074" s="2002">
        <v>0.54</v>
      </c>
      <c r="H2074" s="2078" t="b">
        <f t="shared" si="65"/>
        <v>1</v>
      </c>
    </row>
    <row r="2075" spans="1:8">
      <c r="A2075" s="2003">
        <v>11683</v>
      </c>
      <c r="B2075" s="2004" t="s">
        <v>10532</v>
      </c>
      <c r="C2075" s="2003" t="s">
        <v>5592</v>
      </c>
      <c r="D2075" s="2005">
        <f t="shared" si="64"/>
        <v>21.09</v>
      </c>
      <c r="F2075" s="2005">
        <v>21.09</v>
      </c>
      <c r="G2075" s="2005">
        <v>21.09</v>
      </c>
      <c r="H2075" s="2078" t="b">
        <f t="shared" si="65"/>
        <v>1</v>
      </c>
    </row>
    <row r="2076" spans="1:8">
      <c r="A2076" s="1993">
        <v>11684</v>
      </c>
      <c r="B2076" s="1994" t="s">
        <v>10533</v>
      </c>
      <c r="C2076" s="1993" t="s">
        <v>5592</v>
      </c>
      <c r="D2076" s="2002">
        <f t="shared" si="64"/>
        <v>23.09</v>
      </c>
      <c r="F2076" s="2002">
        <v>23.09</v>
      </c>
      <c r="G2076" s="2002">
        <v>23.09</v>
      </c>
      <c r="H2076" s="2078" t="b">
        <f t="shared" si="65"/>
        <v>1</v>
      </c>
    </row>
    <row r="2077" spans="1:8">
      <c r="A2077" s="2003">
        <v>6141</v>
      </c>
      <c r="B2077" s="2004" t="s">
        <v>10534</v>
      </c>
      <c r="C2077" s="2003" t="s">
        <v>5592</v>
      </c>
      <c r="D2077" s="2005">
        <f t="shared" si="64"/>
        <v>4.26</v>
      </c>
      <c r="F2077" s="2005">
        <v>4.26</v>
      </c>
      <c r="G2077" s="2005">
        <v>4.26</v>
      </c>
      <c r="H2077" s="2078" t="b">
        <f t="shared" si="65"/>
        <v>1</v>
      </c>
    </row>
    <row r="2078" spans="1:8">
      <c r="A2078" s="1993">
        <v>11681</v>
      </c>
      <c r="B2078" s="1994" t="s">
        <v>10535</v>
      </c>
      <c r="C2078" s="1993" t="s">
        <v>5592</v>
      </c>
      <c r="D2078" s="2002">
        <f t="shared" si="64"/>
        <v>7.13</v>
      </c>
      <c r="F2078" s="2002">
        <v>7.13</v>
      </c>
      <c r="G2078" s="2002">
        <v>7.13</v>
      </c>
      <c r="H2078" s="2078" t="b">
        <f t="shared" si="65"/>
        <v>1</v>
      </c>
    </row>
    <row r="2079" spans="1:8">
      <c r="A2079" s="2003">
        <v>2706</v>
      </c>
      <c r="B2079" s="2004" t="s">
        <v>10536</v>
      </c>
      <c r="C2079" s="2003" t="s">
        <v>5591</v>
      </c>
      <c r="D2079" s="2005">
        <f t="shared" si="64"/>
        <v>91.9</v>
      </c>
      <c r="F2079" s="2005">
        <v>79.39</v>
      </c>
      <c r="G2079" s="2005">
        <v>91.9</v>
      </c>
      <c r="H2079" s="2078" t="b">
        <f t="shared" si="65"/>
        <v>0</v>
      </c>
    </row>
    <row r="2080" spans="1:8">
      <c r="A2080" s="1993">
        <v>40811</v>
      </c>
      <c r="B2080" s="1994" t="s">
        <v>10537</v>
      </c>
      <c r="C2080" s="1993" t="s">
        <v>5600</v>
      </c>
      <c r="D2080" s="2002">
        <f t="shared" si="64"/>
        <v>16212.37</v>
      </c>
      <c r="F2080" s="2002">
        <v>13994.91</v>
      </c>
      <c r="G2080" s="2002">
        <v>16212.37</v>
      </c>
      <c r="H2080" s="2078" t="b">
        <f t="shared" si="65"/>
        <v>0</v>
      </c>
    </row>
    <row r="2081" spans="1:8">
      <c r="A2081" s="2003">
        <v>2707</v>
      </c>
      <c r="B2081" s="2004" t="s">
        <v>10538</v>
      </c>
      <c r="C2081" s="2003" t="s">
        <v>5591</v>
      </c>
      <c r="D2081" s="2005">
        <f t="shared" si="64"/>
        <v>104.6</v>
      </c>
      <c r="F2081" s="2005">
        <v>90.35</v>
      </c>
      <c r="G2081" s="2005">
        <v>104.6</v>
      </c>
      <c r="H2081" s="2078" t="b">
        <f t="shared" si="65"/>
        <v>0</v>
      </c>
    </row>
    <row r="2082" spans="1:8">
      <c r="A2082" s="1993">
        <v>40813</v>
      </c>
      <c r="B2082" s="1994" t="s">
        <v>10539</v>
      </c>
      <c r="C2082" s="1993" t="s">
        <v>5600</v>
      </c>
      <c r="D2082" s="2002">
        <f t="shared" si="64"/>
        <v>18453.009999999998</v>
      </c>
      <c r="F2082" s="2002">
        <v>15929.08</v>
      </c>
      <c r="G2082" s="2002">
        <v>18453.009999999998</v>
      </c>
      <c r="H2082" s="2078" t="b">
        <f t="shared" si="65"/>
        <v>0</v>
      </c>
    </row>
    <row r="2083" spans="1:8">
      <c r="A2083" s="2003">
        <v>2708</v>
      </c>
      <c r="B2083" s="2004" t="s">
        <v>10540</v>
      </c>
      <c r="C2083" s="2003" t="s">
        <v>5591</v>
      </c>
      <c r="D2083" s="2005">
        <f t="shared" si="64"/>
        <v>142.97999999999999</v>
      </c>
      <c r="F2083" s="2005">
        <v>123.51</v>
      </c>
      <c r="G2083" s="2005">
        <v>142.97999999999999</v>
      </c>
      <c r="H2083" s="2078" t="b">
        <f t="shared" si="65"/>
        <v>0</v>
      </c>
    </row>
    <row r="2084" spans="1:8">
      <c r="A2084" s="1993">
        <v>40814</v>
      </c>
      <c r="B2084" s="1994" t="s">
        <v>10541</v>
      </c>
      <c r="C2084" s="1993" t="s">
        <v>5600</v>
      </c>
      <c r="D2084" s="2002">
        <f t="shared" si="64"/>
        <v>25224.78</v>
      </c>
      <c r="F2084" s="2002">
        <v>21774.63</v>
      </c>
      <c r="G2084" s="2002">
        <v>25224.78</v>
      </c>
      <c r="H2084" s="2078" t="b">
        <f t="shared" si="65"/>
        <v>0</v>
      </c>
    </row>
    <row r="2085" spans="1:8">
      <c r="A2085" s="2003">
        <v>34779</v>
      </c>
      <c r="B2085" s="2004" t="s">
        <v>10542</v>
      </c>
      <c r="C2085" s="2003" t="s">
        <v>5591</v>
      </c>
      <c r="D2085" s="2005">
        <f t="shared" si="64"/>
        <v>93.24</v>
      </c>
      <c r="F2085" s="2005">
        <v>80.540000000000006</v>
      </c>
      <c r="G2085" s="2005">
        <v>93.24</v>
      </c>
      <c r="H2085" s="2078" t="b">
        <f t="shared" si="65"/>
        <v>0</v>
      </c>
    </row>
    <row r="2086" spans="1:8">
      <c r="A2086" s="1993">
        <v>40936</v>
      </c>
      <c r="B2086" s="1994" t="s">
        <v>10543</v>
      </c>
      <c r="C2086" s="1993" t="s">
        <v>5600</v>
      </c>
      <c r="D2086" s="2002">
        <f t="shared" si="64"/>
        <v>16448.87</v>
      </c>
      <c r="F2086" s="2002">
        <v>14199.06</v>
      </c>
      <c r="G2086" s="2002">
        <v>16448.87</v>
      </c>
      <c r="H2086" s="2078" t="b">
        <f t="shared" si="65"/>
        <v>0</v>
      </c>
    </row>
    <row r="2087" spans="1:8">
      <c r="A2087" s="2003">
        <v>34780</v>
      </c>
      <c r="B2087" s="2004" t="s">
        <v>10544</v>
      </c>
      <c r="C2087" s="2003" t="s">
        <v>5591</v>
      </c>
      <c r="D2087" s="2005">
        <f t="shared" si="64"/>
        <v>105.19</v>
      </c>
      <c r="F2087" s="2005">
        <v>90.86</v>
      </c>
      <c r="G2087" s="2005">
        <v>105.19</v>
      </c>
      <c r="H2087" s="2078" t="b">
        <f t="shared" si="65"/>
        <v>0</v>
      </c>
    </row>
    <row r="2088" spans="1:8">
      <c r="A2088" s="1993">
        <v>40937</v>
      </c>
      <c r="B2088" s="1994" t="s">
        <v>10545</v>
      </c>
      <c r="C2088" s="1993" t="s">
        <v>5600</v>
      </c>
      <c r="D2088" s="2002">
        <f t="shared" si="64"/>
        <v>18557.59</v>
      </c>
      <c r="F2088" s="2002">
        <v>16019.35</v>
      </c>
      <c r="G2088" s="2002">
        <v>18557.59</v>
      </c>
      <c r="H2088" s="2078" t="b">
        <f t="shared" si="65"/>
        <v>0</v>
      </c>
    </row>
    <row r="2089" spans="1:8">
      <c r="A2089" s="2003">
        <v>34782</v>
      </c>
      <c r="B2089" s="2004" t="s">
        <v>10546</v>
      </c>
      <c r="C2089" s="2003" t="s">
        <v>5591</v>
      </c>
      <c r="D2089" s="2005">
        <f t="shared" si="64"/>
        <v>144.16</v>
      </c>
      <c r="F2089" s="2005">
        <v>124.53</v>
      </c>
      <c r="G2089" s="2005">
        <v>144.16</v>
      </c>
      <c r="H2089" s="2078" t="b">
        <f t="shared" si="65"/>
        <v>0</v>
      </c>
    </row>
    <row r="2090" spans="1:8">
      <c r="A2090" s="1993">
        <v>40938</v>
      </c>
      <c r="B2090" s="1994" t="s">
        <v>10547</v>
      </c>
      <c r="C2090" s="1993" t="s">
        <v>5600</v>
      </c>
      <c r="D2090" s="2002">
        <f t="shared" si="64"/>
        <v>25431.42</v>
      </c>
      <c r="F2090" s="2002">
        <v>21953.01</v>
      </c>
      <c r="G2090" s="2002">
        <v>25431.42</v>
      </c>
      <c r="H2090" s="2078" t="b">
        <f t="shared" si="65"/>
        <v>0</v>
      </c>
    </row>
    <row r="2091" spans="1:8">
      <c r="A2091" s="2003">
        <v>34783</v>
      </c>
      <c r="B2091" s="2004" t="s">
        <v>10548</v>
      </c>
      <c r="C2091" s="2003" t="s">
        <v>5591</v>
      </c>
      <c r="D2091" s="2005">
        <f t="shared" si="64"/>
        <v>87.64</v>
      </c>
      <c r="F2091" s="2005">
        <v>75.7</v>
      </c>
      <c r="G2091" s="2005">
        <v>87.64</v>
      </c>
      <c r="H2091" s="2078" t="b">
        <f t="shared" si="65"/>
        <v>0</v>
      </c>
    </row>
    <row r="2092" spans="1:8">
      <c r="A2092" s="1993">
        <v>40939</v>
      </c>
      <c r="B2092" s="1994" t="s">
        <v>10549</v>
      </c>
      <c r="C2092" s="1993" t="s">
        <v>5600</v>
      </c>
      <c r="D2092" s="2002">
        <f t="shared" si="64"/>
        <v>15463.97</v>
      </c>
      <c r="F2092" s="2002">
        <v>13348.87</v>
      </c>
      <c r="G2092" s="2002">
        <v>15463.97</v>
      </c>
      <c r="H2092" s="2078" t="b">
        <f t="shared" si="65"/>
        <v>0</v>
      </c>
    </row>
    <row r="2093" spans="1:8">
      <c r="A2093" s="2003">
        <v>34785</v>
      </c>
      <c r="B2093" s="2004" t="s">
        <v>10550</v>
      </c>
      <c r="C2093" s="2003" t="s">
        <v>5591</v>
      </c>
      <c r="D2093" s="2005">
        <f t="shared" si="64"/>
        <v>86.79</v>
      </c>
      <c r="F2093" s="2005">
        <v>74.97</v>
      </c>
      <c r="G2093" s="2005">
        <v>86.79</v>
      </c>
      <c r="H2093" s="2078" t="b">
        <f t="shared" si="65"/>
        <v>0</v>
      </c>
    </row>
    <row r="2094" spans="1:8">
      <c r="A2094" s="1993">
        <v>40940</v>
      </c>
      <c r="B2094" s="1994" t="s">
        <v>10551</v>
      </c>
      <c r="C2094" s="1993" t="s">
        <v>5600</v>
      </c>
      <c r="D2094" s="2002">
        <f t="shared" si="64"/>
        <v>15311.68</v>
      </c>
      <c r="F2094" s="2002">
        <v>13217.4</v>
      </c>
      <c r="G2094" s="2002">
        <v>15311.68</v>
      </c>
      <c r="H2094" s="2078" t="b">
        <f t="shared" si="65"/>
        <v>0</v>
      </c>
    </row>
    <row r="2095" spans="1:8">
      <c r="A2095" s="2003">
        <v>38403</v>
      </c>
      <c r="B2095" s="2004" t="s">
        <v>10552</v>
      </c>
      <c r="C2095" s="2003" t="s">
        <v>5592</v>
      </c>
      <c r="D2095" s="2005">
        <f t="shared" si="64"/>
        <v>25.76</v>
      </c>
      <c r="F2095" s="2005">
        <v>25.76</v>
      </c>
      <c r="G2095" s="2005">
        <v>25.76</v>
      </c>
      <c r="H2095" s="2078" t="b">
        <f t="shared" si="65"/>
        <v>1</v>
      </c>
    </row>
    <row r="2096" spans="1:8" ht="30">
      <c r="A2096" s="1993">
        <v>37774</v>
      </c>
      <c r="B2096" s="1994" t="s">
        <v>10553</v>
      </c>
      <c r="C2096" s="1993" t="s">
        <v>5592</v>
      </c>
      <c r="D2096" s="2002">
        <f t="shared" si="64"/>
        <v>150189.07</v>
      </c>
      <c r="F2096" s="2002">
        <v>150189.07</v>
      </c>
      <c r="G2096" s="2002">
        <v>150189.07</v>
      </c>
      <c r="H2096" s="2078" t="b">
        <f t="shared" si="65"/>
        <v>1</v>
      </c>
    </row>
    <row r="2097" spans="1:8" ht="30">
      <c r="A2097" s="2003">
        <v>38630</v>
      </c>
      <c r="B2097" s="2004" t="s">
        <v>10554</v>
      </c>
      <c r="C2097" s="2003" t="s">
        <v>5592</v>
      </c>
      <c r="D2097" s="2005">
        <f t="shared" si="64"/>
        <v>987617.18</v>
      </c>
      <c r="F2097" s="2005">
        <v>987617.18</v>
      </c>
      <c r="G2097" s="2005">
        <v>987617.18</v>
      </c>
      <c r="H2097" s="2078" t="b">
        <f t="shared" si="65"/>
        <v>1</v>
      </c>
    </row>
    <row r="2098" spans="1:8" ht="45">
      <c r="A2098" s="1993">
        <v>38629</v>
      </c>
      <c r="B2098" s="1994" t="s">
        <v>10555</v>
      </c>
      <c r="C2098" s="1993" t="s">
        <v>5592</v>
      </c>
      <c r="D2098" s="2002">
        <f t="shared" si="64"/>
        <v>1470117.18</v>
      </c>
      <c r="F2098" s="2002">
        <v>1470117.18</v>
      </c>
      <c r="G2098" s="2002">
        <v>1470117.18</v>
      </c>
      <c r="H2098" s="2078" t="b">
        <f t="shared" si="65"/>
        <v>1</v>
      </c>
    </row>
    <row r="2099" spans="1:8">
      <c r="A2099" s="2003">
        <v>38476</v>
      </c>
      <c r="B2099" s="2004" t="s">
        <v>10556</v>
      </c>
      <c r="C2099" s="2003" t="s">
        <v>5592</v>
      </c>
      <c r="D2099" s="2005">
        <f t="shared" si="64"/>
        <v>193.63</v>
      </c>
      <c r="F2099" s="2005">
        <v>193.63</v>
      </c>
      <c r="G2099" s="2005">
        <v>193.63</v>
      </c>
      <c r="H2099" s="2078" t="b">
        <f t="shared" si="65"/>
        <v>1</v>
      </c>
    </row>
    <row r="2100" spans="1:8">
      <c r="A2100" s="1993">
        <v>38477</v>
      </c>
      <c r="B2100" s="1994" t="s">
        <v>10557</v>
      </c>
      <c r="C2100" s="1993" t="s">
        <v>5592</v>
      </c>
      <c r="D2100" s="2002">
        <f t="shared" si="64"/>
        <v>548.36</v>
      </c>
      <c r="F2100" s="2002">
        <v>548.36</v>
      </c>
      <c r="G2100" s="2002">
        <v>548.36</v>
      </c>
      <c r="H2100" s="2078" t="b">
        <f t="shared" si="65"/>
        <v>1</v>
      </c>
    </row>
    <row r="2101" spans="1:8" ht="30">
      <c r="A2101" s="2003">
        <v>40635</v>
      </c>
      <c r="B2101" s="2004" t="s">
        <v>10558</v>
      </c>
      <c r="C2101" s="2003" t="s">
        <v>5592</v>
      </c>
      <c r="D2101" s="2005">
        <f t="shared" si="64"/>
        <v>504187.9</v>
      </c>
      <c r="F2101" s="2005">
        <v>504187.9</v>
      </c>
      <c r="G2101" s="2005">
        <v>504187.9</v>
      </c>
      <c r="H2101" s="2078" t="b">
        <f t="shared" si="65"/>
        <v>1</v>
      </c>
    </row>
    <row r="2102" spans="1:8">
      <c r="A2102" s="1993">
        <v>36483</v>
      </c>
      <c r="B2102" s="1994" t="s">
        <v>10559</v>
      </c>
      <c r="C2102" s="1993" t="s">
        <v>5592</v>
      </c>
      <c r="D2102" s="2002">
        <f t="shared" si="64"/>
        <v>456875</v>
      </c>
      <c r="F2102" s="2002">
        <v>456875</v>
      </c>
      <c r="G2102" s="2002">
        <v>456875</v>
      </c>
      <c r="H2102" s="2078" t="b">
        <f t="shared" si="65"/>
        <v>1</v>
      </c>
    </row>
    <row r="2103" spans="1:8">
      <c r="A2103" s="2003">
        <v>14525</v>
      </c>
      <c r="B2103" s="2004" t="s">
        <v>10560</v>
      </c>
      <c r="C2103" s="2003" t="s">
        <v>5592</v>
      </c>
      <c r="D2103" s="2005">
        <f t="shared" si="64"/>
        <v>478375</v>
      </c>
      <c r="F2103" s="2005">
        <v>478375</v>
      </c>
      <c r="G2103" s="2005">
        <v>478375</v>
      </c>
      <c r="H2103" s="2078" t="b">
        <f t="shared" si="65"/>
        <v>1</v>
      </c>
    </row>
    <row r="2104" spans="1:8">
      <c r="A2104" s="1993">
        <v>36482</v>
      </c>
      <c r="B2104" s="1994" t="s">
        <v>10561</v>
      </c>
      <c r="C2104" s="1993" t="s">
        <v>5592</v>
      </c>
      <c r="D2104" s="2002">
        <f t="shared" si="64"/>
        <v>410273.19</v>
      </c>
      <c r="F2104" s="2002">
        <v>410273.19</v>
      </c>
      <c r="G2104" s="2002">
        <v>410273.19</v>
      </c>
      <c r="H2104" s="2078" t="b">
        <f t="shared" si="65"/>
        <v>1</v>
      </c>
    </row>
    <row r="2105" spans="1:8">
      <c r="A2105" s="2003">
        <v>36408</v>
      </c>
      <c r="B2105" s="2004" t="s">
        <v>10562</v>
      </c>
      <c r="C2105" s="2003" t="s">
        <v>5592</v>
      </c>
      <c r="D2105" s="2005">
        <f t="shared" si="64"/>
        <v>490200</v>
      </c>
      <c r="F2105" s="2005">
        <v>490200</v>
      </c>
      <c r="G2105" s="2005">
        <v>490200</v>
      </c>
      <c r="H2105" s="2078" t="b">
        <f t="shared" si="65"/>
        <v>1</v>
      </c>
    </row>
    <row r="2106" spans="1:8">
      <c r="A2106" s="1993">
        <v>2723</v>
      </c>
      <c r="B2106" s="1994" t="s">
        <v>10563</v>
      </c>
      <c r="C2106" s="1993" t="s">
        <v>5592</v>
      </c>
      <c r="D2106" s="2002">
        <f t="shared" si="64"/>
        <v>376250</v>
      </c>
      <c r="F2106" s="2002">
        <v>376250</v>
      </c>
      <c r="G2106" s="2002">
        <v>376250</v>
      </c>
      <c r="H2106" s="2078" t="b">
        <f t="shared" si="65"/>
        <v>1</v>
      </c>
    </row>
    <row r="2107" spans="1:8">
      <c r="A2107" s="2003">
        <v>36481</v>
      </c>
      <c r="B2107" s="2004" t="s">
        <v>10564</v>
      </c>
      <c r="C2107" s="2003" t="s">
        <v>5592</v>
      </c>
      <c r="D2107" s="2005">
        <f t="shared" si="64"/>
        <v>448812.5</v>
      </c>
      <c r="F2107" s="2005">
        <v>448812.5</v>
      </c>
      <c r="G2107" s="2005">
        <v>448812.5</v>
      </c>
      <c r="H2107" s="2078" t="b">
        <f t="shared" si="65"/>
        <v>1</v>
      </c>
    </row>
    <row r="2108" spans="1:8">
      <c r="A2108" s="1993">
        <v>10685</v>
      </c>
      <c r="B2108" s="1994" t="s">
        <v>10565</v>
      </c>
      <c r="C2108" s="1993" t="s">
        <v>5592</v>
      </c>
      <c r="D2108" s="2002">
        <f t="shared" si="64"/>
        <v>430000</v>
      </c>
      <c r="F2108" s="2002">
        <v>430000</v>
      </c>
      <c r="G2108" s="2002">
        <v>430000</v>
      </c>
      <c r="H2108" s="2078" t="b">
        <f t="shared" si="65"/>
        <v>1</v>
      </c>
    </row>
    <row r="2109" spans="1:8" ht="30">
      <c r="A2109" s="2003">
        <v>40636</v>
      </c>
      <c r="B2109" s="2004" t="s">
        <v>10566</v>
      </c>
      <c r="C2109" s="2003" t="s">
        <v>5592</v>
      </c>
      <c r="D2109" s="2005">
        <f t="shared" si="64"/>
        <v>485375.4</v>
      </c>
      <c r="F2109" s="2005">
        <v>485375.4</v>
      </c>
      <c r="G2109" s="2005">
        <v>485375.4</v>
      </c>
      <c r="H2109" s="2078" t="b">
        <f t="shared" si="65"/>
        <v>1</v>
      </c>
    </row>
    <row r="2110" spans="1:8">
      <c r="A2110" s="1993">
        <v>4111</v>
      </c>
      <c r="B2110" s="1994" t="s">
        <v>10567</v>
      </c>
      <c r="C2110" s="1993" t="s">
        <v>5592</v>
      </c>
      <c r="D2110" s="2002">
        <f t="shared" si="64"/>
        <v>35.42</v>
      </c>
      <c r="F2110" s="2002">
        <v>35.42</v>
      </c>
      <c r="G2110" s="2002">
        <v>35.42</v>
      </c>
      <c r="H2110" s="2078" t="b">
        <f t="shared" si="65"/>
        <v>1</v>
      </c>
    </row>
    <row r="2111" spans="1:8">
      <c r="A2111" s="2003">
        <v>26021</v>
      </c>
      <c r="B2111" s="2004" t="s">
        <v>10568</v>
      </c>
      <c r="C2111" s="2003" t="s">
        <v>5592</v>
      </c>
      <c r="D2111" s="2005">
        <f t="shared" si="64"/>
        <v>52.71</v>
      </c>
      <c r="F2111" s="2005">
        <v>52.71</v>
      </c>
      <c r="G2111" s="2005">
        <v>52.71</v>
      </c>
      <c r="H2111" s="2078" t="b">
        <f t="shared" si="65"/>
        <v>1</v>
      </c>
    </row>
    <row r="2112" spans="1:8">
      <c r="A2112" s="1993">
        <v>12</v>
      </c>
      <c r="B2112" s="1994" t="s">
        <v>10569</v>
      </c>
      <c r="C2112" s="1993" t="s">
        <v>5592</v>
      </c>
      <c r="D2112" s="2002">
        <f t="shared" si="64"/>
        <v>9.8000000000000007</v>
      </c>
      <c r="F2112" s="2002">
        <v>9.8000000000000007</v>
      </c>
      <c r="G2112" s="2002">
        <v>9.8000000000000007</v>
      </c>
      <c r="H2112" s="2078" t="b">
        <f t="shared" si="65"/>
        <v>1</v>
      </c>
    </row>
    <row r="2113" spans="1:8">
      <c r="A2113" s="2003">
        <v>37554</v>
      </c>
      <c r="B2113" s="2004" t="s">
        <v>10570</v>
      </c>
      <c r="C2113" s="2003" t="s">
        <v>5592</v>
      </c>
      <c r="D2113" s="2005">
        <f t="shared" si="64"/>
        <v>193.71</v>
      </c>
      <c r="F2113" s="2005">
        <v>193.71</v>
      </c>
      <c r="G2113" s="2005">
        <v>193.71</v>
      </c>
      <c r="H2113" s="2078" t="b">
        <f t="shared" si="65"/>
        <v>1</v>
      </c>
    </row>
    <row r="2114" spans="1:8">
      <c r="A2114" s="1993">
        <v>37555</v>
      </c>
      <c r="B2114" s="1994" t="s">
        <v>10571</v>
      </c>
      <c r="C2114" s="1993" t="s">
        <v>5592</v>
      </c>
      <c r="D2114" s="2002">
        <f t="shared" si="64"/>
        <v>235.64</v>
      </c>
      <c r="F2114" s="2002">
        <v>235.64</v>
      </c>
      <c r="G2114" s="2002">
        <v>235.64</v>
      </c>
      <c r="H2114" s="2078" t="b">
        <f t="shared" si="65"/>
        <v>1</v>
      </c>
    </row>
    <row r="2115" spans="1:8" ht="30">
      <c r="A2115" s="2003">
        <v>10902</v>
      </c>
      <c r="B2115" s="2004" t="s">
        <v>10572</v>
      </c>
      <c r="C2115" s="2003" t="s">
        <v>5592</v>
      </c>
      <c r="D2115" s="2005">
        <f t="shared" ref="D2115:D2178" si="66">IF($J$2=$F$1,F2115,G2115)</f>
        <v>59.13</v>
      </c>
      <c r="F2115" s="2005">
        <v>59.13</v>
      </c>
      <c r="G2115" s="2005">
        <v>59.13</v>
      </c>
      <c r="H2115" s="2078" t="b">
        <f t="shared" ref="H2115:H2178" si="67">F2115=G2115</f>
        <v>1</v>
      </c>
    </row>
    <row r="2116" spans="1:8" ht="30">
      <c r="A2116" s="1993">
        <v>20965</v>
      </c>
      <c r="B2116" s="1994" t="s">
        <v>10573</v>
      </c>
      <c r="C2116" s="1993" t="s">
        <v>5592</v>
      </c>
      <c r="D2116" s="2002">
        <f t="shared" si="66"/>
        <v>59.68</v>
      </c>
      <c r="F2116" s="2002">
        <v>59.68</v>
      </c>
      <c r="G2116" s="2002">
        <v>59.68</v>
      </c>
      <c r="H2116" s="2078" t="b">
        <f t="shared" si="67"/>
        <v>1</v>
      </c>
    </row>
    <row r="2117" spans="1:8" ht="30">
      <c r="A2117" s="2003">
        <v>20966</v>
      </c>
      <c r="B2117" s="2004" t="s">
        <v>10574</v>
      </c>
      <c r="C2117" s="2003" t="s">
        <v>5592</v>
      </c>
      <c r="D2117" s="2005">
        <f t="shared" si="66"/>
        <v>64.25</v>
      </c>
      <c r="F2117" s="2005">
        <v>64.25</v>
      </c>
      <c r="G2117" s="2005">
        <v>64.25</v>
      </c>
      <c r="H2117" s="2078" t="b">
        <f t="shared" si="67"/>
        <v>1</v>
      </c>
    </row>
    <row r="2118" spans="1:8" ht="30">
      <c r="A2118" s="1993">
        <v>10903</v>
      </c>
      <c r="B2118" s="1994" t="s">
        <v>10575</v>
      </c>
      <c r="C2118" s="1993" t="s">
        <v>5592</v>
      </c>
      <c r="D2118" s="2002">
        <f t="shared" si="66"/>
        <v>97.39</v>
      </c>
      <c r="F2118" s="2002">
        <v>97.39</v>
      </c>
      <c r="G2118" s="2002">
        <v>97.39</v>
      </c>
      <c r="H2118" s="2078" t="b">
        <f t="shared" si="67"/>
        <v>1</v>
      </c>
    </row>
    <row r="2119" spans="1:8" ht="30">
      <c r="A2119" s="2003">
        <v>20967</v>
      </c>
      <c r="B2119" s="2004" t="s">
        <v>10576</v>
      </c>
      <c r="C2119" s="2003" t="s">
        <v>5592</v>
      </c>
      <c r="D2119" s="2005">
        <f t="shared" si="66"/>
        <v>97.39</v>
      </c>
      <c r="F2119" s="2005">
        <v>97.39</v>
      </c>
      <c r="G2119" s="2005">
        <v>97.39</v>
      </c>
      <c r="H2119" s="2078" t="b">
        <f t="shared" si="67"/>
        <v>1</v>
      </c>
    </row>
    <row r="2120" spans="1:8" ht="30">
      <c r="A2120" s="1993">
        <v>20968</v>
      </c>
      <c r="B2120" s="1994" t="s">
        <v>10577</v>
      </c>
      <c r="C2120" s="1993" t="s">
        <v>5592</v>
      </c>
      <c r="D2120" s="2002">
        <f t="shared" si="66"/>
        <v>106.82</v>
      </c>
      <c r="F2120" s="2002">
        <v>106.82</v>
      </c>
      <c r="G2120" s="2002">
        <v>106.82</v>
      </c>
      <c r="H2120" s="2078" t="b">
        <f t="shared" si="67"/>
        <v>1</v>
      </c>
    </row>
    <row r="2121" spans="1:8">
      <c r="A2121" s="2003">
        <v>11359</v>
      </c>
      <c r="B2121" s="2004" t="s">
        <v>10578</v>
      </c>
      <c r="C2121" s="2003" t="s">
        <v>5592</v>
      </c>
      <c r="D2121" s="2005">
        <f t="shared" si="66"/>
        <v>968.89</v>
      </c>
      <c r="F2121" s="2005">
        <v>968.89</v>
      </c>
      <c r="G2121" s="2005">
        <v>968.89</v>
      </c>
      <c r="H2121" s="2078" t="b">
        <f t="shared" si="67"/>
        <v>1</v>
      </c>
    </row>
    <row r="2122" spans="1:8" ht="30">
      <c r="A2122" s="1993">
        <v>39017</v>
      </c>
      <c r="B2122" s="1994" t="s">
        <v>10579</v>
      </c>
      <c r="C2122" s="1993" t="s">
        <v>5592</v>
      </c>
      <c r="D2122" s="2002">
        <f t="shared" si="66"/>
        <v>0.12</v>
      </c>
      <c r="F2122" s="2002">
        <v>0.12</v>
      </c>
      <c r="G2122" s="2002">
        <v>0.12</v>
      </c>
      <c r="H2122" s="2078" t="b">
        <f t="shared" si="67"/>
        <v>1</v>
      </c>
    </row>
    <row r="2123" spans="1:8" ht="30">
      <c r="A2123" s="2003">
        <v>39315</v>
      </c>
      <c r="B2123" s="2004" t="s">
        <v>10580</v>
      </c>
      <c r="C2123" s="2003" t="s">
        <v>5592</v>
      </c>
      <c r="D2123" s="2005">
        <f t="shared" si="66"/>
        <v>0.2</v>
      </c>
      <c r="F2123" s="2005">
        <v>0.2</v>
      </c>
      <c r="G2123" s="2005">
        <v>0.2</v>
      </c>
      <c r="H2123" s="2078" t="b">
        <f t="shared" si="67"/>
        <v>1</v>
      </c>
    </row>
    <row r="2124" spans="1:8">
      <c r="A2124" s="1993">
        <v>39016</v>
      </c>
      <c r="B2124" s="1994" t="s">
        <v>10581</v>
      </c>
      <c r="C2124" s="1993" t="s">
        <v>5592</v>
      </c>
      <c r="D2124" s="2002">
        <f t="shared" si="66"/>
        <v>0.2</v>
      </c>
      <c r="F2124" s="2002">
        <v>0.2</v>
      </c>
      <c r="G2124" s="2002">
        <v>0.2</v>
      </c>
      <c r="H2124" s="2078" t="b">
        <f t="shared" si="67"/>
        <v>1</v>
      </c>
    </row>
    <row r="2125" spans="1:8">
      <c r="A2125" s="2003">
        <v>40432</v>
      </c>
      <c r="B2125" s="2004" t="s">
        <v>10582</v>
      </c>
      <c r="C2125" s="2003" t="s">
        <v>5592</v>
      </c>
      <c r="D2125" s="2005">
        <f t="shared" si="66"/>
        <v>1.57</v>
      </c>
      <c r="F2125" s="2005">
        <v>1.57</v>
      </c>
      <c r="G2125" s="2005">
        <v>1.57</v>
      </c>
      <c r="H2125" s="2078" t="b">
        <f t="shared" si="67"/>
        <v>1</v>
      </c>
    </row>
    <row r="2126" spans="1:8" ht="30">
      <c r="A2126" s="1993">
        <v>39481</v>
      </c>
      <c r="B2126" s="1994" t="s">
        <v>10583</v>
      </c>
      <c r="C2126" s="1993" t="s">
        <v>5592</v>
      </c>
      <c r="D2126" s="2002">
        <f t="shared" si="66"/>
        <v>0.98</v>
      </c>
      <c r="F2126" s="2002">
        <v>0.98</v>
      </c>
      <c r="G2126" s="2002">
        <v>0.98</v>
      </c>
      <c r="H2126" s="2078" t="b">
        <f t="shared" si="67"/>
        <v>1</v>
      </c>
    </row>
    <row r="2127" spans="1:8">
      <c r="A2127" s="2003">
        <v>40433</v>
      </c>
      <c r="B2127" s="2004" t="s">
        <v>10584</v>
      </c>
      <c r="C2127" s="2003" t="s">
        <v>5592</v>
      </c>
      <c r="D2127" s="2005">
        <f t="shared" si="66"/>
        <v>0.87</v>
      </c>
      <c r="F2127" s="2005">
        <v>0.87</v>
      </c>
      <c r="G2127" s="2005">
        <v>0.87</v>
      </c>
      <c r="H2127" s="2078" t="b">
        <f t="shared" si="67"/>
        <v>1</v>
      </c>
    </row>
    <row r="2128" spans="1:8">
      <c r="A2128" s="1993">
        <v>20219</v>
      </c>
      <c r="B2128" s="1994" t="s">
        <v>10585</v>
      </c>
      <c r="C2128" s="1993" t="s">
        <v>5592</v>
      </c>
      <c r="D2128" s="2002">
        <f t="shared" si="66"/>
        <v>68500</v>
      </c>
      <c r="F2128" s="2002">
        <v>68500</v>
      </c>
      <c r="G2128" s="2002">
        <v>68500</v>
      </c>
      <c r="H2128" s="2078" t="b">
        <f t="shared" si="67"/>
        <v>1</v>
      </c>
    </row>
    <row r="2129" spans="1:8" ht="30">
      <c r="A2129" s="2003">
        <v>36484</v>
      </c>
      <c r="B2129" s="2004" t="s">
        <v>10586</v>
      </c>
      <c r="C2129" s="2003" t="s">
        <v>5592</v>
      </c>
      <c r="D2129" s="2005">
        <f t="shared" si="66"/>
        <v>145413.01999999999</v>
      </c>
      <c r="F2129" s="2005">
        <v>145413.01999999999</v>
      </c>
      <c r="G2129" s="2005">
        <v>145413.01999999999</v>
      </c>
      <c r="H2129" s="2078" t="b">
        <f t="shared" si="67"/>
        <v>1</v>
      </c>
    </row>
    <row r="2130" spans="1:8">
      <c r="A2130" s="1993">
        <v>38367</v>
      </c>
      <c r="B2130" s="1994" t="s">
        <v>10587</v>
      </c>
      <c r="C2130" s="1993" t="s">
        <v>5592</v>
      </c>
      <c r="D2130" s="2002">
        <f t="shared" si="66"/>
        <v>10.4</v>
      </c>
      <c r="F2130" s="2002">
        <v>10.4</v>
      </c>
      <c r="G2130" s="2002">
        <v>10.4</v>
      </c>
      <c r="H2130" s="2078" t="b">
        <f t="shared" si="67"/>
        <v>1</v>
      </c>
    </row>
    <row r="2131" spans="1:8">
      <c r="A2131" s="2003">
        <v>38368</v>
      </c>
      <c r="B2131" s="2004" t="s">
        <v>10588</v>
      </c>
      <c r="C2131" s="2003" t="s">
        <v>5592</v>
      </c>
      <c r="D2131" s="2005">
        <f t="shared" si="66"/>
        <v>5.91</v>
      </c>
      <c r="F2131" s="2005">
        <v>5.91</v>
      </c>
      <c r="G2131" s="2005">
        <v>5.91</v>
      </c>
      <c r="H2131" s="2078" t="b">
        <f t="shared" si="67"/>
        <v>1</v>
      </c>
    </row>
    <row r="2132" spans="1:8">
      <c r="A2132" s="1993">
        <v>38091</v>
      </c>
      <c r="B2132" s="1994" t="s">
        <v>10589</v>
      </c>
      <c r="C2132" s="1993" t="s">
        <v>5592</v>
      </c>
      <c r="D2132" s="2002">
        <f t="shared" si="66"/>
        <v>1.45</v>
      </c>
      <c r="F2132" s="2002">
        <v>1.45</v>
      </c>
      <c r="G2132" s="2002">
        <v>1.45</v>
      </c>
      <c r="H2132" s="2078" t="b">
        <f t="shared" si="67"/>
        <v>1</v>
      </c>
    </row>
    <row r="2133" spans="1:8">
      <c r="A2133" s="2003">
        <v>38095</v>
      </c>
      <c r="B2133" s="2004" t="s">
        <v>10590</v>
      </c>
      <c r="C2133" s="2003" t="s">
        <v>5592</v>
      </c>
      <c r="D2133" s="2005">
        <f t="shared" si="66"/>
        <v>3.06</v>
      </c>
      <c r="F2133" s="2005">
        <v>3.06</v>
      </c>
      <c r="G2133" s="2005">
        <v>3.06</v>
      </c>
      <c r="H2133" s="2078" t="b">
        <f t="shared" si="67"/>
        <v>1</v>
      </c>
    </row>
    <row r="2134" spans="1:8">
      <c r="A2134" s="1993">
        <v>38092</v>
      </c>
      <c r="B2134" s="1994" t="s">
        <v>10591</v>
      </c>
      <c r="C2134" s="1993" t="s">
        <v>5592</v>
      </c>
      <c r="D2134" s="2002">
        <f t="shared" si="66"/>
        <v>1.37</v>
      </c>
      <c r="F2134" s="2002">
        <v>1.37</v>
      </c>
      <c r="G2134" s="2002">
        <v>1.37</v>
      </c>
      <c r="H2134" s="2078" t="b">
        <f t="shared" si="67"/>
        <v>1</v>
      </c>
    </row>
    <row r="2135" spans="1:8">
      <c r="A2135" s="2003">
        <v>38093</v>
      </c>
      <c r="B2135" s="2004" t="s">
        <v>10592</v>
      </c>
      <c r="C2135" s="2003" t="s">
        <v>5592</v>
      </c>
      <c r="D2135" s="2005">
        <f t="shared" si="66"/>
        <v>1.42</v>
      </c>
      <c r="F2135" s="2005">
        <v>1.42</v>
      </c>
      <c r="G2135" s="2005">
        <v>1.42</v>
      </c>
      <c r="H2135" s="2078" t="b">
        <f t="shared" si="67"/>
        <v>1</v>
      </c>
    </row>
    <row r="2136" spans="1:8">
      <c r="A2136" s="1993">
        <v>38096</v>
      </c>
      <c r="B2136" s="1994" t="s">
        <v>10593</v>
      </c>
      <c r="C2136" s="1993" t="s">
        <v>5592</v>
      </c>
      <c r="D2136" s="2002">
        <f t="shared" si="66"/>
        <v>3.29</v>
      </c>
      <c r="F2136" s="2002">
        <v>3.29</v>
      </c>
      <c r="G2136" s="2002">
        <v>3.29</v>
      </c>
      <c r="H2136" s="2078" t="b">
        <f t="shared" si="67"/>
        <v>1</v>
      </c>
    </row>
    <row r="2137" spans="1:8">
      <c r="A2137" s="2003">
        <v>38094</v>
      </c>
      <c r="B2137" s="2004" t="s">
        <v>10594</v>
      </c>
      <c r="C2137" s="2003" t="s">
        <v>5592</v>
      </c>
      <c r="D2137" s="2005">
        <f t="shared" si="66"/>
        <v>1.74</v>
      </c>
      <c r="F2137" s="2005">
        <v>1.74</v>
      </c>
      <c r="G2137" s="2005">
        <v>1.74</v>
      </c>
      <c r="H2137" s="2078" t="b">
        <f t="shared" si="67"/>
        <v>1</v>
      </c>
    </row>
    <row r="2138" spans="1:8">
      <c r="A2138" s="1993">
        <v>38097</v>
      </c>
      <c r="B2138" s="1994" t="s">
        <v>10595</v>
      </c>
      <c r="C2138" s="1993" t="s">
        <v>5592</v>
      </c>
      <c r="D2138" s="2002">
        <f t="shared" si="66"/>
        <v>3.53</v>
      </c>
      <c r="F2138" s="2002">
        <v>3.53</v>
      </c>
      <c r="G2138" s="2002">
        <v>3.53</v>
      </c>
      <c r="H2138" s="2078" t="b">
        <f t="shared" si="67"/>
        <v>1</v>
      </c>
    </row>
    <row r="2139" spans="1:8">
      <c r="A2139" s="2003">
        <v>38098</v>
      </c>
      <c r="B2139" s="2004" t="s">
        <v>10596</v>
      </c>
      <c r="C2139" s="2003" t="s">
        <v>5592</v>
      </c>
      <c r="D2139" s="2005">
        <f t="shared" si="66"/>
        <v>3.53</v>
      </c>
      <c r="F2139" s="2005">
        <v>3.53</v>
      </c>
      <c r="G2139" s="2005">
        <v>3.53</v>
      </c>
      <c r="H2139" s="2078" t="b">
        <f t="shared" si="67"/>
        <v>1</v>
      </c>
    </row>
    <row r="2140" spans="1:8">
      <c r="A2140" s="1993">
        <v>11186</v>
      </c>
      <c r="B2140" s="1994" t="s">
        <v>10597</v>
      </c>
      <c r="C2140" s="1993" t="s">
        <v>5594</v>
      </c>
      <c r="D2140" s="2002">
        <f t="shared" si="66"/>
        <v>298.13</v>
      </c>
      <c r="F2140" s="2002">
        <v>298.13</v>
      </c>
      <c r="G2140" s="2002">
        <v>298.13</v>
      </c>
      <c r="H2140" s="2078" t="b">
        <f t="shared" si="67"/>
        <v>1</v>
      </c>
    </row>
    <row r="2141" spans="1:8" ht="30">
      <c r="A2141" s="2003">
        <v>11558</v>
      </c>
      <c r="B2141" s="2004" t="s">
        <v>10598</v>
      </c>
      <c r="C2141" s="2003" t="s">
        <v>5601</v>
      </c>
      <c r="D2141" s="2005">
        <f t="shared" si="66"/>
        <v>11.47</v>
      </c>
      <c r="F2141" s="2005">
        <v>11.47</v>
      </c>
      <c r="G2141" s="2005">
        <v>11.47</v>
      </c>
      <c r="H2141" s="2078" t="b">
        <f t="shared" si="67"/>
        <v>1</v>
      </c>
    </row>
    <row r="2142" spans="1:8" ht="30">
      <c r="A2142" s="1993">
        <v>11557</v>
      </c>
      <c r="B2142" s="1994" t="s">
        <v>10599</v>
      </c>
      <c r="C2142" s="1993" t="s">
        <v>5601</v>
      </c>
      <c r="D2142" s="2002">
        <f t="shared" si="66"/>
        <v>29.03</v>
      </c>
      <c r="F2142" s="2002">
        <v>29.03</v>
      </c>
      <c r="G2142" s="2002">
        <v>29.03</v>
      </c>
      <c r="H2142" s="2078" t="b">
        <f t="shared" si="67"/>
        <v>1</v>
      </c>
    </row>
    <row r="2143" spans="1:8">
      <c r="A2143" s="2003">
        <v>2759</v>
      </c>
      <c r="B2143" s="2004" t="s">
        <v>10600</v>
      </c>
      <c r="C2143" s="2003" t="s">
        <v>5592</v>
      </c>
      <c r="D2143" s="2005">
        <f t="shared" si="66"/>
        <v>4.0599999999999996</v>
      </c>
      <c r="F2143" s="2005">
        <v>4.0599999999999996</v>
      </c>
      <c r="G2143" s="2005">
        <v>4.0599999999999996</v>
      </c>
      <c r="H2143" s="2078" t="b">
        <f t="shared" si="67"/>
        <v>1</v>
      </c>
    </row>
    <row r="2144" spans="1:8">
      <c r="A2144" s="1993">
        <v>38124</v>
      </c>
      <c r="B2144" s="1994" t="s">
        <v>10601</v>
      </c>
      <c r="C2144" s="1993" t="s">
        <v>5592</v>
      </c>
      <c r="D2144" s="2002">
        <f t="shared" si="66"/>
        <v>25</v>
      </c>
      <c r="F2144" s="2002">
        <v>25</v>
      </c>
      <c r="G2144" s="2002">
        <v>25</v>
      </c>
      <c r="H2144" s="2078" t="b">
        <f t="shared" si="67"/>
        <v>1</v>
      </c>
    </row>
    <row r="2145" spans="1:8">
      <c r="A2145" s="2003">
        <v>38380</v>
      </c>
      <c r="B2145" s="2004" t="s">
        <v>10602</v>
      </c>
      <c r="C2145" s="2003" t="s">
        <v>5592</v>
      </c>
      <c r="D2145" s="2005">
        <f t="shared" si="66"/>
        <v>16.53</v>
      </c>
      <c r="F2145" s="2005">
        <v>16.53</v>
      </c>
      <c r="G2145" s="2005">
        <v>16.53</v>
      </c>
      <c r="H2145" s="2078" t="b">
        <f t="shared" si="67"/>
        <v>1</v>
      </c>
    </row>
    <row r="2146" spans="1:8">
      <c r="A2146" s="1993">
        <v>20059</v>
      </c>
      <c r="B2146" s="1994" t="s">
        <v>10603</v>
      </c>
      <c r="C2146" s="1993" t="s">
        <v>5592</v>
      </c>
      <c r="D2146" s="2002">
        <f t="shared" si="66"/>
        <v>15.87</v>
      </c>
      <c r="F2146" s="2002">
        <v>15.87</v>
      </c>
      <c r="G2146" s="2002">
        <v>15.87</v>
      </c>
      <c r="H2146" s="2078" t="b">
        <f t="shared" si="67"/>
        <v>1</v>
      </c>
    </row>
    <row r="2147" spans="1:8" ht="30">
      <c r="A2147" s="2003">
        <v>42458</v>
      </c>
      <c r="B2147" s="2004" t="s">
        <v>10604</v>
      </c>
      <c r="C2147" s="2003" t="s">
        <v>5592</v>
      </c>
      <c r="D2147" s="2005">
        <f t="shared" si="66"/>
        <v>5016.01</v>
      </c>
      <c r="F2147" s="2005">
        <v>5016.01</v>
      </c>
      <c r="G2147" s="2005">
        <v>5016.01</v>
      </c>
      <c r="H2147" s="2078" t="b">
        <f t="shared" si="67"/>
        <v>1</v>
      </c>
    </row>
    <row r="2148" spans="1:8" ht="30">
      <c r="A2148" s="1993">
        <v>38538</v>
      </c>
      <c r="B2148" s="1994" t="s">
        <v>10605</v>
      </c>
      <c r="C2148" s="1993" t="s">
        <v>5595</v>
      </c>
      <c r="D2148" s="2002">
        <f t="shared" si="66"/>
        <v>40</v>
      </c>
      <c r="F2148" s="2002">
        <v>40</v>
      </c>
      <c r="G2148" s="2002">
        <v>40</v>
      </c>
      <c r="H2148" s="2078" t="b">
        <f t="shared" si="67"/>
        <v>1</v>
      </c>
    </row>
    <row r="2149" spans="1:8" ht="30">
      <c r="A2149" s="2003">
        <v>38539</v>
      </c>
      <c r="B2149" s="2004" t="s">
        <v>10606</v>
      </c>
      <c r="C2149" s="2003" t="s">
        <v>5595</v>
      </c>
      <c r="D2149" s="2005">
        <f t="shared" si="66"/>
        <v>54.39</v>
      </c>
      <c r="F2149" s="2005">
        <v>54.39</v>
      </c>
      <c r="G2149" s="2005">
        <v>54.39</v>
      </c>
      <c r="H2149" s="2078" t="b">
        <f t="shared" si="67"/>
        <v>1</v>
      </c>
    </row>
    <row r="2150" spans="1:8" ht="30">
      <c r="A2150" s="1993">
        <v>38540</v>
      </c>
      <c r="B2150" s="1994" t="s">
        <v>10607</v>
      </c>
      <c r="C2150" s="1993" t="s">
        <v>5595</v>
      </c>
      <c r="D2150" s="2002">
        <f t="shared" si="66"/>
        <v>139.4</v>
      </c>
      <c r="F2150" s="2002">
        <v>139.4</v>
      </c>
      <c r="G2150" s="2002">
        <v>139.4</v>
      </c>
      <c r="H2150" s="2078" t="b">
        <f t="shared" si="67"/>
        <v>1</v>
      </c>
    </row>
    <row r="2151" spans="1:8">
      <c r="A2151" s="2003">
        <v>38384</v>
      </c>
      <c r="B2151" s="2004" t="s">
        <v>10608</v>
      </c>
      <c r="C2151" s="2003" t="s">
        <v>5592</v>
      </c>
      <c r="D2151" s="2005">
        <f t="shared" si="66"/>
        <v>15.31</v>
      </c>
      <c r="F2151" s="2005">
        <v>15.31</v>
      </c>
      <c r="G2151" s="2005">
        <v>15.31</v>
      </c>
      <c r="H2151" s="2078" t="b">
        <f t="shared" si="67"/>
        <v>1</v>
      </c>
    </row>
    <row r="2152" spans="1:8">
      <c r="A2152" s="1993">
        <v>13</v>
      </c>
      <c r="B2152" s="1994" t="s">
        <v>10609</v>
      </c>
      <c r="C2152" s="1993" t="s">
        <v>5596</v>
      </c>
      <c r="D2152" s="2002">
        <f t="shared" si="66"/>
        <v>15.09</v>
      </c>
      <c r="F2152" s="2002">
        <v>15.09</v>
      </c>
      <c r="G2152" s="2002">
        <v>15.09</v>
      </c>
      <c r="H2152" s="2078" t="b">
        <f t="shared" si="67"/>
        <v>1</v>
      </c>
    </row>
    <row r="2153" spans="1:8">
      <c r="A2153" s="2003">
        <v>2762</v>
      </c>
      <c r="B2153" s="2004" t="s">
        <v>10610</v>
      </c>
      <c r="C2153" s="2003" t="s">
        <v>5595</v>
      </c>
      <c r="D2153" s="2005">
        <f t="shared" si="66"/>
        <v>5.07</v>
      </c>
      <c r="F2153" s="2005">
        <v>5.07</v>
      </c>
      <c r="G2153" s="2005">
        <v>5.07</v>
      </c>
      <c r="H2153" s="2078" t="b">
        <f t="shared" si="67"/>
        <v>1</v>
      </c>
    </row>
    <row r="2154" spans="1:8">
      <c r="A2154" s="1993">
        <v>21142</v>
      </c>
      <c r="B2154" s="1994" t="s">
        <v>10611</v>
      </c>
      <c r="C2154" s="1993" t="s">
        <v>5592</v>
      </c>
      <c r="D2154" s="2002">
        <f t="shared" si="66"/>
        <v>18.62</v>
      </c>
      <c r="F2154" s="2002">
        <v>18.62</v>
      </c>
      <c r="G2154" s="2002">
        <v>18.62</v>
      </c>
      <c r="H2154" s="2078" t="b">
        <f t="shared" si="67"/>
        <v>1</v>
      </c>
    </row>
    <row r="2155" spans="1:8">
      <c r="A2155" s="2003">
        <v>12865</v>
      </c>
      <c r="B2155" s="2004" t="s">
        <v>10612</v>
      </c>
      <c r="C2155" s="2003" t="s">
        <v>5591</v>
      </c>
      <c r="D2155" s="2005">
        <f t="shared" si="66"/>
        <v>15.4</v>
      </c>
      <c r="F2155" s="2005">
        <v>13.31</v>
      </c>
      <c r="G2155" s="2005">
        <v>15.4</v>
      </c>
      <c r="H2155" s="2078" t="b">
        <f t="shared" si="67"/>
        <v>0</v>
      </c>
    </row>
    <row r="2156" spans="1:8">
      <c r="A2156" s="1993">
        <v>41074</v>
      </c>
      <c r="B2156" s="1994" t="s">
        <v>10613</v>
      </c>
      <c r="C2156" s="1993" t="s">
        <v>5600</v>
      </c>
      <c r="D2156" s="2002">
        <f t="shared" si="66"/>
        <v>2718.4</v>
      </c>
      <c r="F2156" s="2002">
        <v>2346.59</v>
      </c>
      <c r="G2156" s="2002">
        <v>2718.4</v>
      </c>
      <c r="H2156" s="2078" t="b">
        <f t="shared" si="67"/>
        <v>0</v>
      </c>
    </row>
    <row r="2157" spans="1:8">
      <c r="A2157" s="2003">
        <v>4223</v>
      </c>
      <c r="B2157" s="2004" t="s">
        <v>10614</v>
      </c>
      <c r="C2157" s="2003" t="s">
        <v>5597</v>
      </c>
      <c r="D2157" s="2005">
        <f t="shared" si="66"/>
        <v>2.7</v>
      </c>
      <c r="F2157" s="2005">
        <v>2.7</v>
      </c>
      <c r="G2157" s="2005">
        <v>2.7</v>
      </c>
      <c r="H2157" s="2078" t="b">
        <f t="shared" si="67"/>
        <v>1</v>
      </c>
    </row>
    <row r="2158" spans="1:8">
      <c r="A2158" s="1993">
        <v>37372</v>
      </c>
      <c r="B2158" s="1994" t="s">
        <v>10615</v>
      </c>
      <c r="C2158" s="1993" t="s">
        <v>5591</v>
      </c>
      <c r="D2158" s="2002">
        <f t="shared" si="66"/>
        <v>0.37</v>
      </c>
      <c r="F2158" s="2002">
        <v>0.37</v>
      </c>
      <c r="G2158" s="2002">
        <v>0.37</v>
      </c>
      <c r="H2158" s="2078" t="b">
        <f t="shared" si="67"/>
        <v>1</v>
      </c>
    </row>
    <row r="2159" spans="1:8">
      <c r="A2159" s="2003">
        <v>40863</v>
      </c>
      <c r="B2159" s="2004" t="s">
        <v>10616</v>
      </c>
      <c r="C2159" s="2003" t="s">
        <v>5600</v>
      </c>
      <c r="D2159" s="2005">
        <f t="shared" si="66"/>
        <v>69.239999999999995</v>
      </c>
      <c r="F2159" s="2005">
        <v>69.239999999999995</v>
      </c>
      <c r="G2159" s="2005">
        <v>69.239999999999995</v>
      </c>
      <c r="H2159" s="2078" t="b">
        <f t="shared" si="67"/>
        <v>1</v>
      </c>
    </row>
    <row r="2160" spans="1:8">
      <c r="A2160" s="1993">
        <v>38475</v>
      </c>
      <c r="B2160" s="1994" t="s">
        <v>10617</v>
      </c>
      <c r="C2160" s="1993" t="s">
        <v>5592</v>
      </c>
      <c r="D2160" s="2002">
        <f t="shared" si="66"/>
        <v>23.52</v>
      </c>
      <c r="F2160" s="2002">
        <v>23.52</v>
      </c>
      <c r="G2160" s="2002">
        <v>23.52</v>
      </c>
      <c r="H2160" s="2078" t="b">
        <f t="shared" si="67"/>
        <v>1</v>
      </c>
    </row>
    <row r="2161" spans="1:8">
      <c r="A2161" s="2003">
        <v>38474</v>
      </c>
      <c r="B2161" s="2004" t="s">
        <v>10618</v>
      </c>
      <c r="C2161" s="2003" t="s">
        <v>5592</v>
      </c>
      <c r="D2161" s="2005">
        <f t="shared" si="66"/>
        <v>29.08</v>
      </c>
      <c r="F2161" s="2005">
        <v>29.08</v>
      </c>
      <c r="G2161" s="2005">
        <v>29.08</v>
      </c>
      <c r="H2161" s="2078" t="b">
        <f t="shared" si="67"/>
        <v>1</v>
      </c>
    </row>
    <row r="2162" spans="1:8">
      <c r="A2162" s="1993">
        <v>10886</v>
      </c>
      <c r="B2162" s="1994" t="s">
        <v>10619</v>
      </c>
      <c r="C2162" s="1993" t="s">
        <v>5592</v>
      </c>
      <c r="D2162" s="2002">
        <f t="shared" si="66"/>
        <v>136.38</v>
      </c>
      <c r="F2162" s="2002">
        <v>136.38</v>
      </c>
      <c r="G2162" s="2002">
        <v>136.38</v>
      </c>
      <c r="H2162" s="2078" t="b">
        <f t="shared" si="67"/>
        <v>1</v>
      </c>
    </row>
    <row r="2163" spans="1:8">
      <c r="A2163" s="2003">
        <v>10888</v>
      </c>
      <c r="B2163" s="2004" t="s">
        <v>10620</v>
      </c>
      <c r="C2163" s="2003" t="s">
        <v>5592</v>
      </c>
      <c r="D2163" s="2005">
        <f t="shared" si="66"/>
        <v>431.63</v>
      </c>
      <c r="F2163" s="2005">
        <v>431.63</v>
      </c>
      <c r="G2163" s="2005">
        <v>431.63</v>
      </c>
      <c r="H2163" s="2078" t="b">
        <f t="shared" si="67"/>
        <v>1</v>
      </c>
    </row>
    <row r="2164" spans="1:8">
      <c r="A2164" s="1993">
        <v>10889</v>
      </c>
      <c r="B2164" s="1994" t="s">
        <v>10621</v>
      </c>
      <c r="C2164" s="1993" t="s">
        <v>5592</v>
      </c>
      <c r="D2164" s="2002">
        <f t="shared" si="66"/>
        <v>467.61</v>
      </c>
      <c r="F2164" s="2002">
        <v>467.61</v>
      </c>
      <c r="G2164" s="2002">
        <v>467.61</v>
      </c>
      <c r="H2164" s="2078" t="b">
        <f t="shared" si="67"/>
        <v>1</v>
      </c>
    </row>
    <row r="2165" spans="1:8">
      <c r="A2165" s="2003">
        <v>10890</v>
      </c>
      <c r="B2165" s="2004" t="s">
        <v>10622</v>
      </c>
      <c r="C2165" s="2003" t="s">
        <v>5592</v>
      </c>
      <c r="D2165" s="2005">
        <f t="shared" si="66"/>
        <v>215.81</v>
      </c>
      <c r="F2165" s="2005">
        <v>215.81</v>
      </c>
      <c r="G2165" s="2005">
        <v>215.81</v>
      </c>
      <c r="H2165" s="2078" t="b">
        <f t="shared" si="67"/>
        <v>1</v>
      </c>
    </row>
    <row r="2166" spans="1:8">
      <c r="A2166" s="1993">
        <v>10891</v>
      </c>
      <c r="B2166" s="1994" t="s">
        <v>10623</v>
      </c>
      <c r="C2166" s="1993" t="s">
        <v>5592</v>
      </c>
      <c r="D2166" s="2002">
        <f t="shared" si="66"/>
        <v>131.88</v>
      </c>
      <c r="F2166" s="2002">
        <v>131.88</v>
      </c>
      <c r="G2166" s="2002">
        <v>131.88</v>
      </c>
      <c r="H2166" s="2078" t="b">
        <f t="shared" si="67"/>
        <v>1</v>
      </c>
    </row>
    <row r="2167" spans="1:8">
      <c r="A2167" s="2003">
        <v>10892</v>
      </c>
      <c r="B2167" s="2004" t="s">
        <v>10624</v>
      </c>
      <c r="C2167" s="2003" t="s">
        <v>5592</v>
      </c>
      <c r="D2167" s="2005">
        <f t="shared" si="66"/>
        <v>155.87</v>
      </c>
      <c r="F2167" s="2005">
        <v>155.87</v>
      </c>
      <c r="G2167" s="2005">
        <v>155.87</v>
      </c>
      <c r="H2167" s="2078" t="b">
        <f t="shared" si="67"/>
        <v>1</v>
      </c>
    </row>
    <row r="2168" spans="1:8">
      <c r="A2168" s="1993">
        <v>20977</v>
      </c>
      <c r="B2168" s="1994" t="s">
        <v>10625</v>
      </c>
      <c r="C2168" s="1993" t="s">
        <v>5592</v>
      </c>
      <c r="D2168" s="2002">
        <f t="shared" si="66"/>
        <v>185.84</v>
      </c>
      <c r="F2168" s="2002">
        <v>185.84</v>
      </c>
      <c r="G2168" s="2002">
        <v>185.84</v>
      </c>
      <c r="H2168" s="2078" t="b">
        <f t="shared" si="67"/>
        <v>1</v>
      </c>
    </row>
    <row r="2169" spans="1:8">
      <c r="A2169" s="2003">
        <v>3073</v>
      </c>
      <c r="B2169" s="2004" t="s">
        <v>10626</v>
      </c>
      <c r="C2169" s="2003" t="s">
        <v>5592</v>
      </c>
      <c r="D2169" s="2005">
        <f t="shared" si="66"/>
        <v>115.49</v>
      </c>
      <c r="F2169" s="2005">
        <v>115.49</v>
      </c>
      <c r="G2169" s="2005">
        <v>115.49</v>
      </c>
      <c r="H2169" s="2078" t="b">
        <f t="shared" si="67"/>
        <v>1</v>
      </c>
    </row>
    <row r="2170" spans="1:8">
      <c r="A2170" s="1993">
        <v>3068</v>
      </c>
      <c r="B2170" s="1994" t="s">
        <v>10627</v>
      </c>
      <c r="C2170" s="1993" t="s">
        <v>5592</v>
      </c>
      <c r="D2170" s="2002">
        <f t="shared" si="66"/>
        <v>54.37</v>
      </c>
      <c r="F2170" s="2002">
        <v>54.37</v>
      </c>
      <c r="G2170" s="2002">
        <v>54.37</v>
      </c>
      <c r="H2170" s="2078" t="b">
        <f t="shared" si="67"/>
        <v>1</v>
      </c>
    </row>
    <row r="2171" spans="1:8">
      <c r="A2171" s="2003">
        <v>3074</v>
      </c>
      <c r="B2171" s="2004" t="s">
        <v>10628</v>
      </c>
      <c r="C2171" s="2003" t="s">
        <v>5592</v>
      </c>
      <c r="D2171" s="2005">
        <f t="shared" si="66"/>
        <v>91.93</v>
      </c>
      <c r="F2171" s="2005">
        <v>91.93</v>
      </c>
      <c r="G2171" s="2005">
        <v>91.93</v>
      </c>
      <c r="H2171" s="2078" t="b">
        <f t="shared" si="67"/>
        <v>1</v>
      </c>
    </row>
    <row r="2172" spans="1:8">
      <c r="A2172" s="1993">
        <v>3076</v>
      </c>
      <c r="B2172" s="1994" t="s">
        <v>10629</v>
      </c>
      <c r="C2172" s="1993" t="s">
        <v>5592</v>
      </c>
      <c r="D2172" s="2002">
        <f t="shared" si="66"/>
        <v>103.52</v>
      </c>
      <c r="F2172" s="2002">
        <v>103.52</v>
      </c>
      <c r="G2172" s="2002">
        <v>103.52</v>
      </c>
      <c r="H2172" s="2078" t="b">
        <f t="shared" si="67"/>
        <v>1</v>
      </c>
    </row>
    <row r="2173" spans="1:8">
      <c r="A2173" s="2003">
        <v>3072</v>
      </c>
      <c r="B2173" s="2004" t="s">
        <v>10630</v>
      </c>
      <c r="C2173" s="2003" t="s">
        <v>5592</v>
      </c>
      <c r="D2173" s="2005">
        <f t="shared" si="66"/>
        <v>45.94</v>
      </c>
      <c r="F2173" s="2005">
        <v>45.94</v>
      </c>
      <c r="G2173" s="2005">
        <v>45.94</v>
      </c>
      <c r="H2173" s="2078" t="b">
        <f t="shared" si="67"/>
        <v>1</v>
      </c>
    </row>
    <row r="2174" spans="1:8">
      <c r="A2174" s="1993">
        <v>3075</v>
      </c>
      <c r="B2174" s="1994" t="s">
        <v>10631</v>
      </c>
      <c r="C2174" s="1993" t="s">
        <v>5592</v>
      </c>
      <c r="D2174" s="2002">
        <f t="shared" si="66"/>
        <v>82.86</v>
      </c>
      <c r="F2174" s="2002">
        <v>82.86</v>
      </c>
      <c r="G2174" s="2002">
        <v>82.86</v>
      </c>
      <c r="H2174" s="2078" t="b">
        <f t="shared" si="67"/>
        <v>1</v>
      </c>
    </row>
    <row r="2175" spans="1:8">
      <c r="A2175" s="2003">
        <v>10780</v>
      </c>
      <c r="B2175" s="2004" t="s">
        <v>10632</v>
      </c>
      <c r="C2175" s="2003" t="s">
        <v>5592</v>
      </c>
      <c r="D2175" s="2005">
        <f t="shared" si="66"/>
        <v>4.99</v>
      </c>
      <c r="F2175" s="2005">
        <v>4.99</v>
      </c>
      <c r="G2175" s="2005">
        <v>4.99</v>
      </c>
      <c r="H2175" s="2078" t="b">
        <f t="shared" si="67"/>
        <v>1</v>
      </c>
    </row>
    <row r="2176" spans="1:8">
      <c r="A2176" s="1993">
        <v>10781</v>
      </c>
      <c r="B2176" s="1994" t="s">
        <v>10633</v>
      </c>
      <c r="C2176" s="1993" t="s">
        <v>5592</v>
      </c>
      <c r="D2176" s="2002">
        <f t="shared" si="66"/>
        <v>6.2</v>
      </c>
      <c r="F2176" s="2002">
        <v>6.2</v>
      </c>
      <c r="G2176" s="2002">
        <v>6.2</v>
      </c>
      <c r="H2176" s="2078" t="b">
        <f t="shared" si="67"/>
        <v>1</v>
      </c>
    </row>
    <row r="2177" spans="1:8">
      <c r="A2177" s="2003">
        <v>20106</v>
      </c>
      <c r="B2177" s="2004" t="s">
        <v>10634</v>
      </c>
      <c r="C2177" s="2003" t="s">
        <v>5592</v>
      </c>
      <c r="D2177" s="2005">
        <f t="shared" si="66"/>
        <v>2.94</v>
      </c>
      <c r="F2177" s="2005">
        <v>2.94</v>
      </c>
      <c r="G2177" s="2005">
        <v>2.94</v>
      </c>
      <c r="H2177" s="2078" t="b">
        <f t="shared" si="67"/>
        <v>1</v>
      </c>
    </row>
    <row r="2178" spans="1:8">
      <c r="A2178" s="1993">
        <v>20107</v>
      </c>
      <c r="B2178" s="1994" t="s">
        <v>10635</v>
      </c>
      <c r="C2178" s="1993" t="s">
        <v>5592</v>
      </c>
      <c r="D2178" s="2002">
        <f t="shared" si="66"/>
        <v>3.15</v>
      </c>
      <c r="F2178" s="2002">
        <v>3.15</v>
      </c>
      <c r="G2178" s="2002">
        <v>3.15</v>
      </c>
      <c r="H2178" s="2078" t="b">
        <f t="shared" si="67"/>
        <v>1</v>
      </c>
    </row>
    <row r="2179" spans="1:8">
      <c r="A2179" s="2003">
        <v>20108</v>
      </c>
      <c r="B2179" s="2004" t="s">
        <v>10636</v>
      </c>
      <c r="C2179" s="2003" t="s">
        <v>5592</v>
      </c>
      <c r="D2179" s="2005">
        <f t="shared" ref="D2179:D2242" si="68">IF($J$2=$F$1,F2179,G2179)</f>
        <v>2.82</v>
      </c>
      <c r="F2179" s="2005">
        <v>2.82</v>
      </c>
      <c r="G2179" s="2005">
        <v>2.82</v>
      </c>
      <c r="H2179" s="2078" t="b">
        <f t="shared" ref="H2179:H2242" si="69">F2179=G2179</f>
        <v>1</v>
      </c>
    </row>
    <row r="2180" spans="1:8">
      <c r="A2180" s="1993">
        <v>20109</v>
      </c>
      <c r="B2180" s="1994" t="s">
        <v>10637</v>
      </c>
      <c r="C2180" s="1993" t="s">
        <v>5592</v>
      </c>
      <c r="D2180" s="2002">
        <f t="shared" si="68"/>
        <v>4.4400000000000004</v>
      </c>
      <c r="F2180" s="2002">
        <v>4.4400000000000004</v>
      </c>
      <c r="G2180" s="2002">
        <v>4.4400000000000004</v>
      </c>
      <c r="H2180" s="2078" t="b">
        <f t="shared" si="69"/>
        <v>1</v>
      </c>
    </row>
    <row r="2181" spans="1:8">
      <c r="A2181" s="2003">
        <v>34795</v>
      </c>
      <c r="B2181" s="2004" t="s">
        <v>10638</v>
      </c>
      <c r="C2181" s="2003" t="s">
        <v>5594</v>
      </c>
      <c r="D2181" s="2005">
        <f t="shared" si="68"/>
        <v>140.28</v>
      </c>
      <c r="F2181" s="2005">
        <v>140.28</v>
      </c>
      <c r="G2181" s="2005">
        <v>140.28</v>
      </c>
      <c r="H2181" s="2078" t="b">
        <f t="shared" si="69"/>
        <v>1</v>
      </c>
    </row>
    <row r="2182" spans="1:8">
      <c r="A2182" s="1993">
        <v>34796</v>
      </c>
      <c r="B2182" s="1994" t="s">
        <v>10639</v>
      </c>
      <c r="C2182" s="1993" t="s">
        <v>5595</v>
      </c>
      <c r="D2182" s="2002">
        <f t="shared" si="68"/>
        <v>6.15</v>
      </c>
      <c r="F2182" s="2002">
        <v>6.15</v>
      </c>
      <c r="G2182" s="2002">
        <v>6.15</v>
      </c>
      <c r="H2182" s="2078" t="b">
        <f t="shared" si="69"/>
        <v>1</v>
      </c>
    </row>
    <row r="2183" spans="1:8" ht="30">
      <c r="A2183" s="2003">
        <v>11474</v>
      </c>
      <c r="B2183" s="2004" t="s">
        <v>10640</v>
      </c>
      <c r="C2183" s="2003" t="s">
        <v>5592</v>
      </c>
      <c r="D2183" s="2005">
        <f t="shared" si="68"/>
        <v>31.48</v>
      </c>
      <c r="F2183" s="2005">
        <v>31.48</v>
      </c>
      <c r="G2183" s="2005">
        <v>31.48</v>
      </c>
      <c r="H2183" s="2078" t="b">
        <f t="shared" si="69"/>
        <v>1</v>
      </c>
    </row>
    <row r="2184" spans="1:8" ht="30">
      <c r="A2184" s="1993">
        <v>11470</v>
      </c>
      <c r="B2184" s="1994" t="s">
        <v>10641</v>
      </c>
      <c r="C2184" s="1993" t="s">
        <v>5592</v>
      </c>
      <c r="D2184" s="2002">
        <f t="shared" si="68"/>
        <v>20.62</v>
      </c>
      <c r="F2184" s="2002">
        <v>20.62</v>
      </c>
      <c r="G2184" s="2002">
        <v>20.62</v>
      </c>
      <c r="H2184" s="2078" t="b">
        <f t="shared" si="69"/>
        <v>1</v>
      </c>
    </row>
    <row r="2185" spans="1:8" ht="30">
      <c r="A2185" s="2003">
        <v>11480</v>
      </c>
      <c r="B2185" s="2004" t="s">
        <v>10642</v>
      </c>
      <c r="C2185" s="2003" t="s">
        <v>5607</v>
      </c>
      <c r="D2185" s="2005">
        <f t="shared" si="68"/>
        <v>51.49</v>
      </c>
      <c r="F2185" s="2005">
        <v>51.49</v>
      </c>
      <c r="G2185" s="2005">
        <v>51.49</v>
      </c>
      <c r="H2185" s="2078" t="b">
        <f t="shared" si="69"/>
        <v>1</v>
      </c>
    </row>
    <row r="2186" spans="1:8" ht="30">
      <c r="A2186" s="1993">
        <v>38154</v>
      </c>
      <c r="B2186" s="1994" t="s">
        <v>10643</v>
      </c>
      <c r="C2186" s="1993" t="s">
        <v>5607</v>
      </c>
      <c r="D2186" s="2002">
        <f t="shared" si="68"/>
        <v>32.229999999999997</v>
      </c>
      <c r="F2186" s="2002">
        <v>32.229999999999997</v>
      </c>
      <c r="G2186" s="2002">
        <v>32.229999999999997</v>
      </c>
      <c r="H2186" s="2078" t="b">
        <f t="shared" si="69"/>
        <v>1</v>
      </c>
    </row>
    <row r="2187" spans="1:8" ht="30">
      <c r="A2187" s="2003">
        <v>11482</v>
      </c>
      <c r="B2187" s="2004" t="s">
        <v>10644</v>
      </c>
      <c r="C2187" s="2003" t="s">
        <v>5607</v>
      </c>
      <c r="D2187" s="2005">
        <f t="shared" si="68"/>
        <v>46.76</v>
      </c>
      <c r="F2187" s="2005">
        <v>46.76</v>
      </c>
      <c r="G2187" s="2005">
        <v>46.76</v>
      </c>
      <c r="H2187" s="2078" t="b">
        <f t="shared" si="69"/>
        <v>1</v>
      </c>
    </row>
    <row r="2188" spans="1:8">
      <c r="A2188" s="1993">
        <v>3084</v>
      </c>
      <c r="B2188" s="1994" t="s">
        <v>10645</v>
      </c>
      <c r="C2188" s="1993" t="s">
        <v>5607</v>
      </c>
      <c r="D2188" s="2002">
        <f t="shared" si="68"/>
        <v>60.12</v>
      </c>
      <c r="F2188" s="2002">
        <v>60.12</v>
      </c>
      <c r="G2188" s="2002">
        <v>60.12</v>
      </c>
      <c r="H2188" s="2078" t="b">
        <f t="shared" si="69"/>
        <v>1</v>
      </c>
    </row>
    <row r="2189" spans="1:8">
      <c r="A2189" s="2003">
        <v>3103</v>
      </c>
      <c r="B2189" s="2004" t="s">
        <v>10646</v>
      </c>
      <c r="C2189" s="2003" t="s">
        <v>5592</v>
      </c>
      <c r="D2189" s="2005">
        <f t="shared" si="68"/>
        <v>53.74</v>
      </c>
      <c r="F2189" s="2005">
        <v>53.74</v>
      </c>
      <c r="G2189" s="2005">
        <v>53.74</v>
      </c>
      <c r="H2189" s="2078" t="b">
        <f t="shared" si="69"/>
        <v>1</v>
      </c>
    </row>
    <row r="2190" spans="1:8" ht="30">
      <c r="A2190" s="1993">
        <v>11481</v>
      </c>
      <c r="B2190" s="1994" t="s">
        <v>10647</v>
      </c>
      <c r="C2190" s="1993" t="s">
        <v>5592</v>
      </c>
      <c r="D2190" s="2002">
        <f t="shared" si="68"/>
        <v>16.21</v>
      </c>
      <c r="F2190" s="2002">
        <v>16.21</v>
      </c>
      <c r="G2190" s="2002">
        <v>16.21</v>
      </c>
      <c r="H2190" s="2078" t="b">
        <f t="shared" si="69"/>
        <v>1</v>
      </c>
    </row>
    <row r="2191" spans="1:8" ht="30">
      <c r="A2191" s="2003">
        <v>3097</v>
      </c>
      <c r="B2191" s="2004" t="s">
        <v>10648</v>
      </c>
      <c r="C2191" s="2003" t="s">
        <v>5607</v>
      </c>
      <c r="D2191" s="2005">
        <f t="shared" si="68"/>
        <v>33.299999999999997</v>
      </c>
      <c r="F2191" s="2005">
        <v>33.299999999999997</v>
      </c>
      <c r="G2191" s="2005">
        <v>33.299999999999997</v>
      </c>
      <c r="H2191" s="2078" t="b">
        <f t="shared" si="69"/>
        <v>1</v>
      </c>
    </row>
    <row r="2192" spans="1:8" ht="30">
      <c r="A2192" s="1993">
        <v>38153</v>
      </c>
      <c r="B2192" s="1994" t="s">
        <v>10649</v>
      </c>
      <c r="C2192" s="1993" t="s">
        <v>5607</v>
      </c>
      <c r="D2192" s="2002">
        <f t="shared" si="68"/>
        <v>30.54</v>
      </c>
      <c r="F2192" s="2002">
        <v>30.54</v>
      </c>
      <c r="G2192" s="2002">
        <v>30.54</v>
      </c>
      <c r="H2192" s="2078" t="b">
        <f t="shared" si="69"/>
        <v>1</v>
      </c>
    </row>
    <row r="2193" spans="1:8" ht="30">
      <c r="A2193" s="2003">
        <v>3099</v>
      </c>
      <c r="B2193" s="2004" t="s">
        <v>10650</v>
      </c>
      <c r="C2193" s="2003" t="s">
        <v>5607</v>
      </c>
      <c r="D2193" s="2005">
        <f t="shared" si="68"/>
        <v>53.27</v>
      </c>
      <c r="F2193" s="2005">
        <v>53.27</v>
      </c>
      <c r="G2193" s="2005">
        <v>53.27</v>
      </c>
      <c r="H2193" s="2078" t="b">
        <f t="shared" si="69"/>
        <v>1</v>
      </c>
    </row>
    <row r="2194" spans="1:8" ht="30">
      <c r="A2194" s="1993">
        <v>3080</v>
      </c>
      <c r="B2194" s="1994" t="s">
        <v>10651</v>
      </c>
      <c r="C2194" s="1993" t="s">
        <v>5607</v>
      </c>
      <c r="D2194" s="2002">
        <f t="shared" si="68"/>
        <v>44.51</v>
      </c>
      <c r="F2194" s="2002">
        <v>44.51</v>
      </c>
      <c r="G2194" s="2002">
        <v>44.51</v>
      </c>
      <c r="H2194" s="2078" t="b">
        <f t="shared" si="69"/>
        <v>1</v>
      </c>
    </row>
    <row r="2195" spans="1:8" ht="30">
      <c r="A2195" s="2003">
        <v>3081</v>
      </c>
      <c r="B2195" s="2004" t="s">
        <v>10652</v>
      </c>
      <c r="C2195" s="2003" t="s">
        <v>5607</v>
      </c>
      <c r="D2195" s="2005">
        <f t="shared" si="68"/>
        <v>67.36</v>
      </c>
      <c r="F2195" s="2005">
        <v>67.36</v>
      </c>
      <c r="G2195" s="2005">
        <v>67.36</v>
      </c>
      <c r="H2195" s="2078" t="b">
        <f t="shared" si="69"/>
        <v>1</v>
      </c>
    </row>
    <row r="2196" spans="1:8" ht="30">
      <c r="A2196" s="1993">
        <v>38151</v>
      </c>
      <c r="B2196" s="1994" t="s">
        <v>10653</v>
      </c>
      <c r="C2196" s="1993" t="s">
        <v>5607</v>
      </c>
      <c r="D2196" s="2002">
        <f t="shared" si="68"/>
        <v>42.17</v>
      </c>
      <c r="F2196" s="2002">
        <v>42.17</v>
      </c>
      <c r="G2196" s="2002">
        <v>42.17</v>
      </c>
      <c r="H2196" s="2078" t="b">
        <f t="shared" si="69"/>
        <v>1</v>
      </c>
    </row>
    <row r="2197" spans="1:8" ht="30">
      <c r="A2197" s="2003">
        <v>11479</v>
      </c>
      <c r="B2197" s="2004" t="s">
        <v>10654</v>
      </c>
      <c r="C2197" s="2003" t="s">
        <v>5592</v>
      </c>
      <c r="D2197" s="2005">
        <f t="shared" si="68"/>
        <v>24.52</v>
      </c>
      <c r="F2197" s="2005">
        <v>24.52</v>
      </c>
      <c r="G2197" s="2005">
        <v>24.52</v>
      </c>
      <c r="H2197" s="2078" t="b">
        <f t="shared" si="69"/>
        <v>1</v>
      </c>
    </row>
    <row r="2198" spans="1:8" ht="30">
      <c r="A2198" s="1993">
        <v>38152</v>
      </c>
      <c r="B2198" s="1994" t="s">
        <v>10655</v>
      </c>
      <c r="C2198" s="1993" t="s">
        <v>5607</v>
      </c>
      <c r="D2198" s="2002">
        <f t="shared" si="68"/>
        <v>61.03</v>
      </c>
      <c r="F2198" s="2002">
        <v>61.03</v>
      </c>
      <c r="G2198" s="2002">
        <v>61.03</v>
      </c>
      <c r="H2198" s="2078" t="b">
        <f t="shared" si="69"/>
        <v>1</v>
      </c>
    </row>
    <row r="2199" spans="1:8" ht="30">
      <c r="A2199" s="2003">
        <v>11478</v>
      </c>
      <c r="B2199" s="2004" t="s">
        <v>10656</v>
      </c>
      <c r="C2199" s="2003" t="s">
        <v>5592</v>
      </c>
      <c r="D2199" s="2005">
        <f t="shared" si="68"/>
        <v>43.02</v>
      </c>
      <c r="F2199" s="2005">
        <v>43.02</v>
      </c>
      <c r="G2199" s="2005">
        <v>43.02</v>
      </c>
      <c r="H2199" s="2078" t="b">
        <f t="shared" si="69"/>
        <v>1</v>
      </c>
    </row>
    <row r="2200" spans="1:8" ht="30">
      <c r="A2200" s="1993">
        <v>3090</v>
      </c>
      <c r="B2200" s="1994" t="s">
        <v>10657</v>
      </c>
      <c r="C2200" s="1993" t="s">
        <v>5607</v>
      </c>
      <c r="D2200" s="2002">
        <f t="shared" si="68"/>
        <v>35.99</v>
      </c>
      <c r="F2200" s="2002">
        <v>35.99</v>
      </c>
      <c r="G2200" s="2002">
        <v>35.99</v>
      </c>
      <c r="H2200" s="2078" t="b">
        <f t="shared" si="69"/>
        <v>1</v>
      </c>
    </row>
    <row r="2201" spans="1:8" ht="30">
      <c r="A2201" s="2003">
        <v>3093</v>
      </c>
      <c r="B2201" s="2004" t="s">
        <v>10658</v>
      </c>
      <c r="C2201" s="2003" t="s">
        <v>5607</v>
      </c>
      <c r="D2201" s="2005">
        <f t="shared" si="68"/>
        <v>59.81</v>
      </c>
      <c r="F2201" s="2005">
        <v>59.81</v>
      </c>
      <c r="G2201" s="2005">
        <v>59.81</v>
      </c>
      <c r="H2201" s="2078" t="b">
        <f t="shared" si="69"/>
        <v>1</v>
      </c>
    </row>
    <row r="2202" spans="1:8" ht="30">
      <c r="A2202" s="1993">
        <v>11476</v>
      </c>
      <c r="B2202" s="1994" t="s">
        <v>10659</v>
      </c>
      <c r="C2202" s="1993" t="s">
        <v>5592</v>
      </c>
      <c r="D2202" s="2002">
        <f t="shared" si="68"/>
        <v>25.77</v>
      </c>
      <c r="F2202" s="2002">
        <v>25.77</v>
      </c>
      <c r="G2202" s="2002">
        <v>25.77</v>
      </c>
      <c r="H2202" s="2078" t="b">
        <f t="shared" si="69"/>
        <v>1</v>
      </c>
    </row>
    <row r="2203" spans="1:8">
      <c r="A2203" s="2003">
        <v>3082</v>
      </c>
      <c r="B2203" s="2004" t="s">
        <v>10660</v>
      </c>
      <c r="C2203" s="2003" t="s">
        <v>5607</v>
      </c>
      <c r="D2203" s="2005">
        <f t="shared" si="68"/>
        <v>41.63</v>
      </c>
      <c r="F2203" s="2005">
        <v>41.63</v>
      </c>
      <c r="G2203" s="2005">
        <v>41.63</v>
      </c>
      <c r="H2203" s="2078" t="b">
        <f t="shared" si="69"/>
        <v>1</v>
      </c>
    </row>
    <row r="2204" spans="1:8" ht="30">
      <c r="A2204" s="1993">
        <v>11484</v>
      </c>
      <c r="B2204" s="1994" t="s">
        <v>10661</v>
      </c>
      <c r="C2204" s="1993" t="s">
        <v>5592</v>
      </c>
      <c r="D2204" s="2002">
        <f t="shared" si="68"/>
        <v>29.7</v>
      </c>
      <c r="F2204" s="2002">
        <v>29.7</v>
      </c>
      <c r="G2204" s="2002">
        <v>29.7</v>
      </c>
      <c r="H2204" s="2078" t="b">
        <f t="shared" si="69"/>
        <v>1</v>
      </c>
    </row>
    <row r="2205" spans="1:8" ht="30">
      <c r="A2205" s="2003">
        <v>38155</v>
      </c>
      <c r="B2205" s="2004" t="s">
        <v>10662</v>
      </c>
      <c r="C2205" s="2003" t="s">
        <v>5592</v>
      </c>
      <c r="D2205" s="2005">
        <f t="shared" si="68"/>
        <v>40.49</v>
      </c>
      <c r="F2205" s="2005">
        <v>40.49</v>
      </c>
      <c r="G2205" s="2005">
        <v>40.49</v>
      </c>
      <c r="H2205" s="2078" t="b">
        <f t="shared" si="69"/>
        <v>1</v>
      </c>
    </row>
    <row r="2206" spans="1:8" ht="30">
      <c r="A2206" s="1993">
        <v>11468</v>
      </c>
      <c r="B2206" s="1994" t="s">
        <v>10663</v>
      </c>
      <c r="C2206" s="1993" t="s">
        <v>5592</v>
      </c>
      <c r="D2206" s="2002">
        <f t="shared" si="68"/>
        <v>9.09</v>
      </c>
      <c r="F2206" s="2002">
        <v>9.09</v>
      </c>
      <c r="G2206" s="2002">
        <v>9.09</v>
      </c>
      <c r="H2206" s="2078" t="b">
        <f t="shared" si="69"/>
        <v>1</v>
      </c>
    </row>
    <row r="2207" spans="1:8" ht="30">
      <c r="A2207" s="2003">
        <v>11469</v>
      </c>
      <c r="B2207" s="2004" t="s">
        <v>10664</v>
      </c>
      <c r="C2207" s="2003" t="s">
        <v>5592</v>
      </c>
      <c r="D2207" s="2005">
        <f t="shared" si="68"/>
        <v>10.85</v>
      </c>
      <c r="F2207" s="2005">
        <v>10.85</v>
      </c>
      <c r="G2207" s="2005">
        <v>10.85</v>
      </c>
      <c r="H2207" s="2078" t="b">
        <f t="shared" si="69"/>
        <v>1</v>
      </c>
    </row>
    <row r="2208" spans="1:8" ht="30">
      <c r="A2208" s="1993">
        <v>11477</v>
      </c>
      <c r="B2208" s="1994" t="s">
        <v>10665</v>
      </c>
      <c r="C2208" s="1993" t="s">
        <v>5607</v>
      </c>
      <c r="D2208" s="2002">
        <f t="shared" si="68"/>
        <v>49.32</v>
      </c>
      <c r="F2208" s="2002">
        <v>49.32</v>
      </c>
      <c r="G2208" s="2002">
        <v>49.32</v>
      </c>
      <c r="H2208" s="2078" t="b">
        <f t="shared" si="69"/>
        <v>1</v>
      </c>
    </row>
    <row r="2209" spans="1:8" ht="30">
      <c r="A2209" s="2003">
        <v>40311</v>
      </c>
      <c r="B2209" s="2004" t="s">
        <v>10666</v>
      </c>
      <c r="C2209" s="2003" t="s">
        <v>5607</v>
      </c>
      <c r="D2209" s="2005">
        <f t="shared" si="68"/>
        <v>47.63</v>
      </c>
      <c r="F2209" s="2005">
        <v>47.63</v>
      </c>
      <c r="G2209" s="2005">
        <v>47.63</v>
      </c>
      <c r="H2209" s="2078" t="b">
        <f t="shared" si="69"/>
        <v>1</v>
      </c>
    </row>
    <row r="2210" spans="1:8" ht="30">
      <c r="A2210" s="1993">
        <v>38165</v>
      </c>
      <c r="B2210" s="1994" t="s">
        <v>10667</v>
      </c>
      <c r="C2210" s="1993" t="s">
        <v>5607</v>
      </c>
      <c r="D2210" s="2002">
        <f t="shared" si="68"/>
        <v>55.17</v>
      </c>
      <c r="F2210" s="2002">
        <v>55.17</v>
      </c>
      <c r="G2210" s="2002">
        <v>55.17</v>
      </c>
      <c r="H2210" s="2078" t="b">
        <f t="shared" si="69"/>
        <v>1</v>
      </c>
    </row>
    <row r="2211" spans="1:8" ht="30">
      <c r="A2211" s="2003">
        <v>3096</v>
      </c>
      <c r="B2211" s="2004" t="s">
        <v>10668</v>
      </c>
      <c r="C2211" s="2003" t="s">
        <v>5607</v>
      </c>
      <c r="D2211" s="2005">
        <f t="shared" si="68"/>
        <v>27.38</v>
      </c>
      <c r="F2211" s="2005">
        <v>27.38</v>
      </c>
      <c r="G2211" s="2005">
        <v>27.38</v>
      </c>
      <c r="H2211" s="2078" t="b">
        <f t="shared" si="69"/>
        <v>1</v>
      </c>
    </row>
    <row r="2212" spans="1:8">
      <c r="A2212" s="1993">
        <v>11456</v>
      </c>
      <c r="B2212" s="1994" t="s">
        <v>10669</v>
      </c>
      <c r="C2212" s="1993" t="s">
        <v>5592</v>
      </c>
      <c r="D2212" s="2002">
        <f t="shared" si="68"/>
        <v>12.22</v>
      </c>
      <c r="F2212" s="2002">
        <v>12.22</v>
      </c>
      <c r="G2212" s="2002">
        <v>12.22</v>
      </c>
      <c r="H2212" s="2078" t="b">
        <f t="shared" si="69"/>
        <v>1</v>
      </c>
    </row>
    <row r="2213" spans="1:8">
      <c r="A2213" s="2003">
        <v>3119</v>
      </c>
      <c r="B2213" s="2004" t="s">
        <v>10670</v>
      </c>
      <c r="C2213" s="2003" t="s">
        <v>5592</v>
      </c>
      <c r="D2213" s="2005">
        <f t="shared" si="68"/>
        <v>1.81</v>
      </c>
      <c r="F2213" s="2005">
        <v>1.81</v>
      </c>
      <c r="G2213" s="2005">
        <v>1.81</v>
      </c>
      <c r="H2213" s="2078" t="b">
        <f t="shared" si="69"/>
        <v>1</v>
      </c>
    </row>
    <row r="2214" spans="1:8">
      <c r="A2214" s="1993">
        <v>3122</v>
      </c>
      <c r="B2214" s="1994" t="s">
        <v>10671</v>
      </c>
      <c r="C2214" s="1993" t="s">
        <v>5592</v>
      </c>
      <c r="D2214" s="2002">
        <f t="shared" si="68"/>
        <v>2.5499999999999998</v>
      </c>
      <c r="F2214" s="2002">
        <v>2.5499999999999998</v>
      </c>
      <c r="G2214" s="2002">
        <v>2.5499999999999998</v>
      </c>
      <c r="H2214" s="2078" t="b">
        <f t="shared" si="69"/>
        <v>1</v>
      </c>
    </row>
    <row r="2215" spans="1:8">
      <c r="A2215" s="2003">
        <v>3121</v>
      </c>
      <c r="B2215" s="2004" t="s">
        <v>10672</v>
      </c>
      <c r="C2215" s="2003" t="s">
        <v>5592</v>
      </c>
      <c r="D2215" s="2005">
        <f t="shared" si="68"/>
        <v>3.96</v>
      </c>
      <c r="F2215" s="2005">
        <v>3.96</v>
      </c>
      <c r="G2215" s="2005">
        <v>3.96</v>
      </c>
      <c r="H2215" s="2078" t="b">
        <f t="shared" si="69"/>
        <v>1</v>
      </c>
    </row>
    <row r="2216" spans="1:8">
      <c r="A2216" s="1993">
        <v>3120</v>
      </c>
      <c r="B2216" s="1994" t="s">
        <v>10673</v>
      </c>
      <c r="C2216" s="1993" t="s">
        <v>5592</v>
      </c>
      <c r="D2216" s="2002">
        <f t="shared" si="68"/>
        <v>6.25</v>
      </c>
      <c r="F2216" s="2002">
        <v>6.25</v>
      </c>
      <c r="G2216" s="2002">
        <v>6.25</v>
      </c>
      <c r="H2216" s="2078" t="b">
        <f t="shared" si="69"/>
        <v>1</v>
      </c>
    </row>
    <row r="2217" spans="1:8">
      <c r="A2217" s="2003">
        <v>11455</v>
      </c>
      <c r="B2217" s="2004" t="s">
        <v>10674</v>
      </c>
      <c r="C2217" s="2003" t="s">
        <v>5592</v>
      </c>
      <c r="D2217" s="2005">
        <f t="shared" si="68"/>
        <v>8.76</v>
      </c>
      <c r="F2217" s="2005">
        <v>8.76</v>
      </c>
      <c r="G2217" s="2005">
        <v>8.76</v>
      </c>
      <c r="H2217" s="2078" t="b">
        <f t="shared" si="69"/>
        <v>1</v>
      </c>
    </row>
    <row r="2218" spans="1:8" ht="30">
      <c r="A2218" s="1993">
        <v>3111</v>
      </c>
      <c r="B2218" s="1994" t="s">
        <v>10675</v>
      </c>
      <c r="C2218" s="1993" t="s">
        <v>5592</v>
      </c>
      <c r="D2218" s="2002">
        <f t="shared" si="68"/>
        <v>20.97</v>
      </c>
      <c r="F2218" s="2002">
        <v>20.97</v>
      </c>
      <c r="G2218" s="2002">
        <v>20.97</v>
      </c>
      <c r="H2218" s="2078" t="b">
        <f t="shared" si="69"/>
        <v>1</v>
      </c>
    </row>
    <row r="2219" spans="1:8" ht="30">
      <c r="A2219" s="2003">
        <v>3108</v>
      </c>
      <c r="B2219" s="2004" t="s">
        <v>10676</v>
      </c>
      <c r="C2219" s="2003" t="s">
        <v>5592</v>
      </c>
      <c r="D2219" s="2005">
        <f t="shared" si="68"/>
        <v>22</v>
      </c>
      <c r="F2219" s="2005">
        <v>22</v>
      </c>
      <c r="G2219" s="2005">
        <v>22</v>
      </c>
      <c r="H2219" s="2078" t="b">
        <f t="shared" si="69"/>
        <v>1</v>
      </c>
    </row>
    <row r="2220" spans="1:8" ht="30">
      <c r="A2220" s="1993">
        <v>3105</v>
      </c>
      <c r="B2220" s="1994" t="s">
        <v>10677</v>
      </c>
      <c r="C2220" s="1993" t="s">
        <v>5592</v>
      </c>
      <c r="D2220" s="2002">
        <f t="shared" si="68"/>
        <v>34.18</v>
      </c>
      <c r="F2220" s="2002">
        <v>34.18</v>
      </c>
      <c r="G2220" s="2002">
        <v>34.18</v>
      </c>
      <c r="H2220" s="2078" t="b">
        <f t="shared" si="69"/>
        <v>1</v>
      </c>
    </row>
    <row r="2221" spans="1:8">
      <c r="A2221" s="2003">
        <v>38178</v>
      </c>
      <c r="B2221" s="2004" t="s">
        <v>10678</v>
      </c>
      <c r="C2221" s="2003" t="s">
        <v>5592</v>
      </c>
      <c r="D2221" s="2005">
        <f t="shared" si="68"/>
        <v>22.34</v>
      </c>
      <c r="F2221" s="2005">
        <v>22.34</v>
      </c>
      <c r="G2221" s="2005">
        <v>22.34</v>
      </c>
      <c r="H2221" s="2078" t="b">
        <f t="shared" si="69"/>
        <v>1</v>
      </c>
    </row>
    <row r="2222" spans="1:8">
      <c r="A2222" s="1993">
        <v>11458</v>
      </c>
      <c r="B2222" s="1994" t="s">
        <v>10679</v>
      </c>
      <c r="C2222" s="1993" t="s">
        <v>5592</v>
      </c>
      <c r="D2222" s="2002">
        <f t="shared" si="68"/>
        <v>19.57</v>
      </c>
      <c r="F2222" s="2002">
        <v>19.57</v>
      </c>
      <c r="G2222" s="2002">
        <v>19.57</v>
      </c>
      <c r="H2222" s="2078" t="b">
        <f t="shared" si="69"/>
        <v>1</v>
      </c>
    </row>
    <row r="2223" spans="1:8" ht="30">
      <c r="A2223" s="2003">
        <v>42481</v>
      </c>
      <c r="B2223" s="2004" t="s">
        <v>10680</v>
      </c>
      <c r="C2223" s="2003" t="s">
        <v>5594</v>
      </c>
      <c r="D2223" s="2005">
        <f t="shared" si="68"/>
        <v>24.73</v>
      </c>
      <c r="F2223" s="2005">
        <v>24.73</v>
      </c>
      <c r="G2223" s="2005">
        <v>24.73</v>
      </c>
      <c r="H2223" s="2078" t="b">
        <f t="shared" si="69"/>
        <v>1</v>
      </c>
    </row>
    <row r="2224" spans="1:8" ht="30">
      <c r="A2224" s="1993">
        <v>11461</v>
      </c>
      <c r="B2224" s="1994" t="s">
        <v>10681</v>
      </c>
      <c r="C2224" s="1993" t="s">
        <v>5592</v>
      </c>
      <c r="D2224" s="2002">
        <f t="shared" si="68"/>
        <v>4.96</v>
      </c>
      <c r="F2224" s="2002">
        <v>4.96</v>
      </c>
      <c r="G2224" s="2002">
        <v>4.96</v>
      </c>
      <c r="H2224" s="2078" t="b">
        <f t="shared" si="69"/>
        <v>1</v>
      </c>
    </row>
    <row r="2225" spans="1:8" ht="30">
      <c r="A2225" s="2003">
        <v>3106</v>
      </c>
      <c r="B2225" s="2004" t="s">
        <v>10682</v>
      </c>
      <c r="C2225" s="2003" t="s">
        <v>5592</v>
      </c>
      <c r="D2225" s="2005">
        <f t="shared" si="68"/>
        <v>3.77</v>
      </c>
      <c r="F2225" s="2005">
        <v>3.77</v>
      </c>
      <c r="G2225" s="2005">
        <v>3.77</v>
      </c>
      <c r="H2225" s="2078" t="b">
        <f t="shared" si="69"/>
        <v>1</v>
      </c>
    </row>
    <row r="2226" spans="1:8" ht="30">
      <c r="A2226" s="1993">
        <v>3107</v>
      </c>
      <c r="B2226" s="1994" t="s">
        <v>10683</v>
      </c>
      <c r="C2226" s="1993" t="s">
        <v>5592</v>
      </c>
      <c r="D2226" s="2002">
        <f t="shared" si="68"/>
        <v>3.17</v>
      </c>
      <c r="F2226" s="2002">
        <v>3.17</v>
      </c>
      <c r="G2226" s="2002">
        <v>3.17</v>
      </c>
      <c r="H2226" s="2078" t="b">
        <f t="shared" si="69"/>
        <v>1</v>
      </c>
    </row>
    <row r="2227" spans="1:8">
      <c r="A2227" s="2003">
        <v>25951</v>
      </c>
      <c r="B2227" s="2004" t="s">
        <v>10684</v>
      </c>
      <c r="C2227" s="2003" t="s">
        <v>5596</v>
      </c>
      <c r="D2227" s="2005">
        <f t="shared" si="68"/>
        <v>1.71</v>
      </c>
      <c r="F2227" s="2005">
        <v>1.71</v>
      </c>
      <c r="G2227" s="2005">
        <v>1.71</v>
      </c>
      <c r="H2227" s="2078" t="b">
        <f t="shared" si="69"/>
        <v>1</v>
      </c>
    </row>
    <row r="2228" spans="1:8">
      <c r="A2228" s="1993">
        <v>3123</v>
      </c>
      <c r="B2228" s="1994" t="s">
        <v>10685</v>
      </c>
      <c r="C2228" s="1993" t="s">
        <v>5596</v>
      </c>
      <c r="D2228" s="2002">
        <f t="shared" si="68"/>
        <v>1.6</v>
      </c>
      <c r="F2228" s="2002">
        <v>1.6</v>
      </c>
      <c r="G2228" s="2002">
        <v>1.6</v>
      </c>
      <c r="H2228" s="2078" t="b">
        <f t="shared" si="69"/>
        <v>1</v>
      </c>
    </row>
    <row r="2229" spans="1:8">
      <c r="A2229" s="2003">
        <v>38125</v>
      </c>
      <c r="B2229" s="2004" t="s">
        <v>10686</v>
      </c>
      <c r="C2229" s="2003" t="s">
        <v>5596</v>
      </c>
      <c r="D2229" s="2005">
        <f t="shared" si="68"/>
        <v>0.75</v>
      </c>
      <c r="F2229" s="2005">
        <v>0.75</v>
      </c>
      <c r="G2229" s="2005">
        <v>0.75</v>
      </c>
      <c r="H2229" s="2078" t="b">
        <f t="shared" si="69"/>
        <v>1</v>
      </c>
    </row>
    <row r="2230" spans="1:8" ht="30">
      <c r="A2230" s="1993">
        <v>39014</v>
      </c>
      <c r="B2230" s="1994" t="s">
        <v>10687</v>
      </c>
      <c r="C2230" s="1993" t="s">
        <v>5596</v>
      </c>
      <c r="D2230" s="2002">
        <f t="shared" si="68"/>
        <v>14.62</v>
      </c>
      <c r="F2230" s="2002">
        <v>14.62</v>
      </c>
      <c r="G2230" s="2002">
        <v>14.62</v>
      </c>
      <c r="H2230" s="2078" t="b">
        <f t="shared" si="69"/>
        <v>1</v>
      </c>
    </row>
    <row r="2231" spans="1:8">
      <c r="A2231" s="2003">
        <v>11894</v>
      </c>
      <c r="B2231" s="2004" t="s">
        <v>10688</v>
      </c>
      <c r="C2231" s="2003" t="s">
        <v>5592</v>
      </c>
      <c r="D2231" s="2005">
        <f t="shared" si="68"/>
        <v>677.15</v>
      </c>
      <c r="F2231" s="2005">
        <v>677.15</v>
      </c>
      <c r="G2231" s="2005">
        <v>677.15</v>
      </c>
      <c r="H2231" s="2078" t="b">
        <f t="shared" si="69"/>
        <v>1</v>
      </c>
    </row>
    <row r="2232" spans="1:8">
      <c r="A2232" s="1993">
        <v>39365</v>
      </c>
      <c r="B2232" s="1994" t="s">
        <v>10689</v>
      </c>
      <c r="C2232" s="1993" t="s">
        <v>5592</v>
      </c>
      <c r="D2232" s="2002">
        <f t="shared" si="68"/>
        <v>761.96</v>
      </c>
      <c r="F2232" s="2002">
        <v>761.96</v>
      </c>
      <c r="G2232" s="2002">
        <v>761.96</v>
      </c>
      <c r="H2232" s="2078" t="b">
        <f t="shared" si="69"/>
        <v>1</v>
      </c>
    </row>
    <row r="2233" spans="1:8">
      <c r="A2233" s="2003">
        <v>39366</v>
      </c>
      <c r="B2233" s="2004" t="s">
        <v>10690</v>
      </c>
      <c r="C2233" s="2003" t="s">
        <v>5592</v>
      </c>
      <c r="D2233" s="2005">
        <f t="shared" si="68"/>
        <v>1950.95</v>
      </c>
      <c r="F2233" s="2005">
        <v>1950.95</v>
      </c>
      <c r="G2233" s="2005">
        <v>1950.95</v>
      </c>
      <c r="H2233" s="2078" t="b">
        <f t="shared" si="69"/>
        <v>1</v>
      </c>
    </row>
    <row r="2234" spans="1:8">
      <c r="A2234" s="1993">
        <v>39367</v>
      </c>
      <c r="B2234" s="1994" t="s">
        <v>10691</v>
      </c>
      <c r="C2234" s="1993" t="s">
        <v>5592</v>
      </c>
      <c r="D2234" s="2002">
        <f t="shared" si="68"/>
        <v>2666.6</v>
      </c>
      <c r="F2234" s="2002">
        <v>2666.6</v>
      </c>
      <c r="G2234" s="2002">
        <v>2666.6</v>
      </c>
      <c r="H2234" s="2078" t="b">
        <f t="shared" si="69"/>
        <v>1</v>
      </c>
    </row>
    <row r="2235" spans="1:8">
      <c r="A2235" s="2003">
        <v>37394</v>
      </c>
      <c r="B2235" s="2004" t="s">
        <v>10692</v>
      </c>
      <c r="C2235" s="2003" t="s">
        <v>5610</v>
      </c>
      <c r="D2235" s="2005">
        <f t="shared" si="68"/>
        <v>40.79</v>
      </c>
      <c r="F2235" s="2005">
        <v>40.79</v>
      </c>
      <c r="G2235" s="2005">
        <v>40.79</v>
      </c>
      <c r="H2235" s="2078" t="b">
        <f t="shared" si="69"/>
        <v>1</v>
      </c>
    </row>
    <row r="2236" spans="1:8">
      <c r="A2236" s="1993">
        <v>14146</v>
      </c>
      <c r="B2236" s="1994" t="s">
        <v>10693</v>
      </c>
      <c r="C2236" s="1993" t="s">
        <v>5610</v>
      </c>
      <c r="D2236" s="2002">
        <f t="shared" si="68"/>
        <v>65.599999999999994</v>
      </c>
      <c r="F2236" s="2002">
        <v>65.599999999999994</v>
      </c>
      <c r="G2236" s="2002">
        <v>65.599999999999994</v>
      </c>
      <c r="H2236" s="2078" t="b">
        <f t="shared" si="69"/>
        <v>1</v>
      </c>
    </row>
    <row r="2237" spans="1:8">
      <c r="A2237" s="2003">
        <v>38134</v>
      </c>
      <c r="B2237" s="2004" t="s">
        <v>10694</v>
      </c>
      <c r="C2237" s="2003" t="s">
        <v>5596</v>
      </c>
      <c r="D2237" s="2005">
        <f t="shared" si="68"/>
        <v>57.77</v>
      </c>
      <c r="F2237" s="2005">
        <v>57.77</v>
      </c>
      <c r="G2237" s="2005">
        <v>57.77</v>
      </c>
      <c r="H2237" s="2078" t="b">
        <f t="shared" si="69"/>
        <v>1</v>
      </c>
    </row>
    <row r="2238" spans="1:8">
      <c r="A2238" s="1993">
        <v>38132</v>
      </c>
      <c r="B2238" s="1994" t="s">
        <v>10695</v>
      </c>
      <c r="C2238" s="1993" t="s">
        <v>5596</v>
      </c>
      <c r="D2238" s="2002">
        <f t="shared" si="68"/>
        <v>58.92</v>
      </c>
      <c r="F2238" s="2002">
        <v>58.92</v>
      </c>
      <c r="G2238" s="2002">
        <v>58.92</v>
      </c>
      <c r="H2238" s="2078" t="b">
        <f t="shared" si="69"/>
        <v>1</v>
      </c>
    </row>
    <row r="2239" spans="1:8">
      <c r="A2239" s="2003">
        <v>38133</v>
      </c>
      <c r="B2239" s="2004" t="s">
        <v>10696</v>
      </c>
      <c r="C2239" s="2003" t="s">
        <v>5596</v>
      </c>
      <c r="D2239" s="2005">
        <f t="shared" si="68"/>
        <v>56.99</v>
      </c>
      <c r="F2239" s="2005">
        <v>56.99</v>
      </c>
      <c r="G2239" s="2005">
        <v>56.99</v>
      </c>
      <c r="H2239" s="2078" t="b">
        <f t="shared" si="69"/>
        <v>1</v>
      </c>
    </row>
    <row r="2240" spans="1:8">
      <c r="A2240" s="1993">
        <v>938</v>
      </c>
      <c r="B2240" s="1994" t="s">
        <v>10697</v>
      </c>
      <c r="C2240" s="1993" t="s">
        <v>5595</v>
      </c>
      <c r="D2240" s="2002">
        <f t="shared" si="68"/>
        <v>0.81</v>
      </c>
      <c r="F2240" s="2002">
        <v>0.81</v>
      </c>
      <c r="G2240" s="2002">
        <v>0.81</v>
      </c>
      <c r="H2240" s="2078" t="b">
        <f t="shared" si="69"/>
        <v>1</v>
      </c>
    </row>
    <row r="2241" spans="1:8">
      <c r="A2241" s="2003">
        <v>937</v>
      </c>
      <c r="B2241" s="2004" t="s">
        <v>10698</v>
      </c>
      <c r="C2241" s="2003" t="s">
        <v>5595</v>
      </c>
      <c r="D2241" s="2005">
        <f t="shared" si="68"/>
        <v>5.05</v>
      </c>
      <c r="F2241" s="2005">
        <v>5.05</v>
      </c>
      <c r="G2241" s="2005">
        <v>5.05</v>
      </c>
      <c r="H2241" s="2078" t="b">
        <f t="shared" si="69"/>
        <v>1</v>
      </c>
    </row>
    <row r="2242" spans="1:8">
      <c r="A2242" s="1993">
        <v>939</v>
      </c>
      <c r="B2242" s="1994" t="s">
        <v>10699</v>
      </c>
      <c r="C2242" s="1993" t="s">
        <v>5595</v>
      </c>
      <c r="D2242" s="2002">
        <f t="shared" si="68"/>
        <v>1.31</v>
      </c>
      <c r="F2242" s="2002">
        <v>1.31</v>
      </c>
      <c r="G2242" s="2002">
        <v>1.31</v>
      </c>
      <c r="H2242" s="2078" t="b">
        <f t="shared" si="69"/>
        <v>1</v>
      </c>
    </row>
    <row r="2243" spans="1:8">
      <c r="A2243" s="2003">
        <v>944</v>
      </c>
      <c r="B2243" s="2004" t="s">
        <v>10700</v>
      </c>
      <c r="C2243" s="2003" t="s">
        <v>5595</v>
      </c>
      <c r="D2243" s="2005">
        <f t="shared" ref="D2243:D2306" si="70">IF($J$2=$F$1,F2243,G2243)</f>
        <v>2.23</v>
      </c>
      <c r="F2243" s="2005">
        <v>2.23</v>
      </c>
      <c r="G2243" s="2005">
        <v>2.23</v>
      </c>
      <c r="H2243" s="2078" t="b">
        <f t="shared" ref="H2243:H2306" si="71">F2243=G2243</f>
        <v>1</v>
      </c>
    </row>
    <row r="2244" spans="1:8">
      <c r="A2244" s="1993">
        <v>940</v>
      </c>
      <c r="B2244" s="1994" t="s">
        <v>10701</v>
      </c>
      <c r="C2244" s="1993" t="s">
        <v>5595</v>
      </c>
      <c r="D2244" s="2002">
        <f t="shared" si="70"/>
        <v>3.09</v>
      </c>
      <c r="F2244" s="2002">
        <v>3.09</v>
      </c>
      <c r="G2244" s="2002">
        <v>3.09</v>
      </c>
      <c r="H2244" s="2078" t="b">
        <f t="shared" si="71"/>
        <v>1</v>
      </c>
    </row>
    <row r="2245" spans="1:8">
      <c r="A2245" s="2003">
        <v>936</v>
      </c>
      <c r="B2245" s="2004" t="s">
        <v>10702</v>
      </c>
      <c r="C2245" s="2003" t="s">
        <v>5595</v>
      </c>
      <c r="D2245" s="2005">
        <f t="shared" si="70"/>
        <v>1.56</v>
      </c>
      <c r="F2245" s="2005">
        <v>1.56</v>
      </c>
      <c r="G2245" s="2005">
        <v>1.56</v>
      </c>
      <c r="H2245" s="2078" t="b">
        <f t="shared" si="71"/>
        <v>1</v>
      </c>
    </row>
    <row r="2246" spans="1:8">
      <c r="A2246" s="1993">
        <v>935</v>
      </c>
      <c r="B2246" s="1994" t="s">
        <v>10703</v>
      </c>
      <c r="C2246" s="1993" t="s">
        <v>5595</v>
      </c>
      <c r="D2246" s="2002">
        <f t="shared" si="70"/>
        <v>1.19</v>
      </c>
      <c r="F2246" s="2002">
        <v>1.19</v>
      </c>
      <c r="G2246" s="2002">
        <v>1.19</v>
      </c>
      <c r="H2246" s="2078" t="b">
        <f t="shared" si="71"/>
        <v>1</v>
      </c>
    </row>
    <row r="2247" spans="1:8">
      <c r="A2247" s="2003">
        <v>406</v>
      </c>
      <c r="B2247" s="2004" t="s">
        <v>10704</v>
      </c>
      <c r="C2247" s="2003" t="s">
        <v>5592</v>
      </c>
      <c r="D2247" s="2005">
        <f t="shared" si="70"/>
        <v>55.15</v>
      </c>
      <c r="F2247" s="2005">
        <v>55.15</v>
      </c>
      <c r="G2247" s="2005">
        <v>55.15</v>
      </c>
      <c r="H2247" s="2078" t="b">
        <f t="shared" si="71"/>
        <v>1</v>
      </c>
    </row>
    <row r="2248" spans="1:8">
      <c r="A2248" s="1993">
        <v>42529</v>
      </c>
      <c r="B2248" s="1994" t="s">
        <v>10705</v>
      </c>
      <c r="C2248" s="1993" t="s">
        <v>5595</v>
      </c>
      <c r="D2248" s="2002">
        <f t="shared" si="70"/>
        <v>0.84</v>
      </c>
      <c r="F2248" s="2002">
        <v>0.84</v>
      </c>
      <c r="G2248" s="2002">
        <v>0.84</v>
      </c>
      <c r="H2248" s="2078" t="b">
        <f t="shared" si="71"/>
        <v>1</v>
      </c>
    </row>
    <row r="2249" spans="1:8">
      <c r="A2249" s="2003">
        <v>39634</v>
      </c>
      <c r="B2249" s="2004" t="s">
        <v>10706</v>
      </c>
      <c r="C2249" s="2003" t="s">
        <v>5595</v>
      </c>
      <c r="D2249" s="2005">
        <f t="shared" si="70"/>
        <v>6.62</v>
      </c>
      <c r="F2249" s="2005">
        <v>6.62</v>
      </c>
      <c r="G2249" s="2005">
        <v>6.62</v>
      </c>
      <c r="H2249" s="2078" t="b">
        <f t="shared" si="71"/>
        <v>1</v>
      </c>
    </row>
    <row r="2250" spans="1:8">
      <c r="A2250" s="1993">
        <v>39701</v>
      </c>
      <c r="B2250" s="1994" t="s">
        <v>10707</v>
      </c>
      <c r="C2250" s="1993" t="s">
        <v>5592</v>
      </c>
      <c r="D2250" s="2002">
        <f t="shared" si="70"/>
        <v>66.959999999999994</v>
      </c>
      <c r="F2250" s="2002">
        <v>66.959999999999994</v>
      </c>
      <c r="G2250" s="2002">
        <v>66.959999999999994</v>
      </c>
      <c r="H2250" s="2078" t="b">
        <f t="shared" si="71"/>
        <v>1</v>
      </c>
    </row>
    <row r="2251" spans="1:8">
      <c r="A2251" s="2003">
        <v>12815</v>
      </c>
      <c r="B2251" s="2004" t="s">
        <v>10708</v>
      </c>
      <c r="C2251" s="2003" t="s">
        <v>5592</v>
      </c>
      <c r="D2251" s="2005">
        <f t="shared" si="70"/>
        <v>6.74</v>
      </c>
      <c r="F2251" s="2005">
        <v>6.74</v>
      </c>
      <c r="G2251" s="2005">
        <v>6.74</v>
      </c>
      <c r="H2251" s="2078" t="b">
        <f t="shared" si="71"/>
        <v>1</v>
      </c>
    </row>
    <row r="2252" spans="1:8">
      <c r="A2252" s="1993">
        <v>407</v>
      </c>
      <c r="B2252" s="1994" t="s">
        <v>10709</v>
      </c>
      <c r="C2252" s="1993" t="s">
        <v>5596</v>
      </c>
      <c r="D2252" s="2002">
        <f t="shared" si="70"/>
        <v>28.86</v>
      </c>
      <c r="F2252" s="2002">
        <v>28.86</v>
      </c>
      <c r="G2252" s="2002">
        <v>28.86</v>
      </c>
      <c r="H2252" s="2078" t="b">
        <f t="shared" si="71"/>
        <v>1</v>
      </c>
    </row>
    <row r="2253" spans="1:8">
      <c r="A2253" s="2003">
        <v>39431</v>
      </c>
      <c r="B2253" s="2004" t="s">
        <v>10710</v>
      </c>
      <c r="C2253" s="2003" t="s">
        <v>5595</v>
      </c>
      <c r="D2253" s="2005">
        <f t="shared" si="70"/>
        <v>0.22</v>
      </c>
      <c r="F2253" s="2005">
        <v>0.22</v>
      </c>
      <c r="G2253" s="2005">
        <v>0.22</v>
      </c>
      <c r="H2253" s="2078" t="b">
        <f t="shared" si="71"/>
        <v>1</v>
      </c>
    </row>
    <row r="2254" spans="1:8">
      <c r="A2254" s="1993">
        <v>39432</v>
      </c>
      <c r="B2254" s="1994" t="s">
        <v>10711</v>
      </c>
      <c r="C2254" s="1993" t="s">
        <v>5595</v>
      </c>
      <c r="D2254" s="2002">
        <f t="shared" si="70"/>
        <v>2.89</v>
      </c>
      <c r="F2254" s="2002">
        <v>2.89</v>
      </c>
      <c r="G2254" s="2002">
        <v>2.89</v>
      </c>
      <c r="H2254" s="2078" t="b">
        <f t="shared" si="71"/>
        <v>1</v>
      </c>
    </row>
    <row r="2255" spans="1:8">
      <c r="A2255" s="2003">
        <v>20111</v>
      </c>
      <c r="B2255" s="2004" t="s">
        <v>10712</v>
      </c>
      <c r="C2255" s="2003" t="s">
        <v>5592</v>
      </c>
      <c r="D2255" s="2005">
        <f t="shared" si="70"/>
        <v>10</v>
      </c>
      <c r="F2255" s="2005">
        <v>10</v>
      </c>
      <c r="G2255" s="2005">
        <v>10</v>
      </c>
      <c r="H2255" s="2078" t="b">
        <f t="shared" si="71"/>
        <v>1</v>
      </c>
    </row>
    <row r="2256" spans="1:8">
      <c r="A2256" s="1993">
        <v>21127</v>
      </c>
      <c r="B2256" s="1994" t="s">
        <v>10713</v>
      </c>
      <c r="C2256" s="1993" t="s">
        <v>5592</v>
      </c>
      <c r="D2256" s="2002">
        <f t="shared" si="70"/>
        <v>3.78</v>
      </c>
      <c r="F2256" s="2002">
        <v>3.78</v>
      </c>
      <c r="G2256" s="2002">
        <v>3.78</v>
      </c>
      <c r="H2256" s="2078" t="b">
        <f t="shared" si="71"/>
        <v>1</v>
      </c>
    </row>
    <row r="2257" spans="1:8">
      <c r="A2257" s="2003">
        <v>404</v>
      </c>
      <c r="B2257" s="2004" t="s">
        <v>10714</v>
      </c>
      <c r="C2257" s="2003" t="s">
        <v>5595</v>
      </c>
      <c r="D2257" s="2005">
        <f t="shared" si="70"/>
        <v>1.36</v>
      </c>
      <c r="F2257" s="2005">
        <v>1.36</v>
      </c>
      <c r="G2257" s="2005">
        <v>1.36</v>
      </c>
      <c r="H2257" s="2078" t="b">
        <f t="shared" si="71"/>
        <v>1</v>
      </c>
    </row>
    <row r="2258" spans="1:8">
      <c r="A2258" s="1993">
        <v>14151</v>
      </c>
      <c r="B2258" s="1994" t="s">
        <v>10715</v>
      </c>
      <c r="C2258" s="1993" t="s">
        <v>5592</v>
      </c>
      <c r="D2258" s="2002">
        <f t="shared" si="70"/>
        <v>47.15</v>
      </c>
      <c r="F2258" s="2002">
        <v>47.15</v>
      </c>
      <c r="G2258" s="2002">
        <v>47.15</v>
      </c>
      <c r="H2258" s="2078" t="b">
        <f t="shared" si="71"/>
        <v>1</v>
      </c>
    </row>
    <row r="2259" spans="1:8">
      <c r="A2259" s="2003">
        <v>14153</v>
      </c>
      <c r="B2259" s="2004" t="s">
        <v>10716</v>
      </c>
      <c r="C2259" s="2003" t="s">
        <v>5592</v>
      </c>
      <c r="D2259" s="2005">
        <f t="shared" si="70"/>
        <v>53.3</v>
      </c>
      <c r="F2259" s="2005">
        <v>53.3</v>
      </c>
      <c r="G2259" s="2005">
        <v>53.3</v>
      </c>
      <c r="H2259" s="2078" t="b">
        <f t="shared" si="71"/>
        <v>1</v>
      </c>
    </row>
    <row r="2260" spans="1:8">
      <c r="A2260" s="1993">
        <v>14152</v>
      </c>
      <c r="B2260" s="1994" t="s">
        <v>10717</v>
      </c>
      <c r="C2260" s="1993" t="s">
        <v>5592</v>
      </c>
      <c r="D2260" s="2002">
        <f t="shared" si="70"/>
        <v>40.909999999999997</v>
      </c>
      <c r="F2260" s="2002">
        <v>40.909999999999997</v>
      </c>
      <c r="G2260" s="2002">
        <v>40.909999999999997</v>
      </c>
      <c r="H2260" s="2078" t="b">
        <f t="shared" si="71"/>
        <v>1</v>
      </c>
    </row>
    <row r="2261" spans="1:8">
      <c r="A2261" s="2003">
        <v>14154</v>
      </c>
      <c r="B2261" s="2004" t="s">
        <v>10718</v>
      </c>
      <c r="C2261" s="2003" t="s">
        <v>5592</v>
      </c>
      <c r="D2261" s="2005">
        <f t="shared" si="70"/>
        <v>143.21</v>
      </c>
      <c r="F2261" s="2005">
        <v>143.21</v>
      </c>
      <c r="G2261" s="2005">
        <v>143.21</v>
      </c>
      <c r="H2261" s="2078" t="b">
        <f t="shared" si="71"/>
        <v>1</v>
      </c>
    </row>
    <row r="2262" spans="1:8">
      <c r="A2262" s="1993">
        <v>42015</v>
      </c>
      <c r="B2262" s="1994" t="s">
        <v>10719</v>
      </c>
      <c r="C2262" s="1993" t="s">
        <v>5595</v>
      </c>
      <c r="D2262" s="2002">
        <f t="shared" si="70"/>
        <v>0.09</v>
      </c>
      <c r="F2262" s="2002">
        <v>0.09</v>
      </c>
      <c r="G2262" s="2002">
        <v>0.09</v>
      </c>
      <c r="H2262" s="2078" t="b">
        <f t="shared" si="71"/>
        <v>1</v>
      </c>
    </row>
    <row r="2263" spans="1:8">
      <c r="A2263" s="2003">
        <v>3146</v>
      </c>
      <c r="B2263" s="2004" t="s">
        <v>10720</v>
      </c>
      <c r="C2263" s="2003" t="s">
        <v>5592</v>
      </c>
      <c r="D2263" s="2005">
        <f t="shared" si="70"/>
        <v>3.4</v>
      </c>
      <c r="F2263" s="2005">
        <v>3.4</v>
      </c>
      <c r="G2263" s="2005">
        <v>3.4</v>
      </c>
      <c r="H2263" s="2078" t="b">
        <f t="shared" si="71"/>
        <v>1</v>
      </c>
    </row>
    <row r="2264" spans="1:8">
      <c r="A2264" s="1993">
        <v>3143</v>
      </c>
      <c r="B2264" s="1994" t="s">
        <v>10721</v>
      </c>
      <c r="C2264" s="1993" t="s">
        <v>5592</v>
      </c>
      <c r="D2264" s="2002">
        <f t="shared" si="70"/>
        <v>7.73</v>
      </c>
      <c r="F2264" s="2002">
        <v>7.73</v>
      </c>
      <c r="G2264" s="2002">
        <v>7.73</v>
      </c>
      <c r="H2264" s="2078" t="b">
        <f t="shared" si="71"/>
        <v>1</v>
      </c>
    </row>
    <row r="2265" spans="1:8">
      <c r="A2265" s="2003">
        <v>3148</v>
      </c>
      <c r="B2265" s="2004" t="s">
        <v>10722</v>
      </c>
      <c r="C2265" s="2003" t="s">
        <v>5592</v>
      </c>
      <c r="D2265" s="2005">
        <f t="shared" si="70"/>
        <v>12.54</v>
      </c>
      <c r="F2265" s="2005">
        <v>12.54</v>
      </c>
      <c r="G2265" s="2005">
        <v>12.54</v>
      </c>
      <c r="H2265" s="2078" t="b">
        <f t="shared" si="71"/>
        <v>1</v>
      </c>
    </row>
    <row r="2266" spans="1:8">
      <c r="A2266" s="1993">
        <v>4310</v>
      </c>
      <c r="B2266" s="1994" t="s">
        <v>10723</v>
      </c>
      <c r="C2266" s="1993" t="s">
        <v>5592</v>
      </c>
      <c r="D2266" s="2002">
        <f t="shared" si="70"/>
        <v>1.78</v>
      </c>
      <c r="F2266" s="2002">
        <v>1.78</v>
      </c>
      <c r="G2266" s="2002">
        <v>1.78</v>
      </c>
      <c r="H2266" s="2078" t="b">
        <f t="shared" si="71"/>
        <v>1</v>
      </c>
    </row>
    <row r="2267" spans="1:8">
      <c r="A2267" s="2003">
        <v>4311</v>
      </c>
      <c r="B2267" s="2004" t="s">
        <v>10724</v>
      </c>
      <c r="C2267" s="2003" t="s">
        <v>5592</v>
      </c>
      <c r="D2267" s="2005">
        <f t="shared" si="70"/>
        <v>1.25</v>
      </c>
      <c r="F2267" s="2005">
        <v>1.25</v>
      </c>
      <c r="G2267" s="2005">
        <v>1.25</v>
      </c>
      <c r="H2267" s="2078" t="b">
        <f t="shared" si="71"/>
        <v>1</v>
      </c>
    </row>
    <row r="2268" spans="1:8">
      <c r="A2268" s="1993">
        <v>4312</v>
      </c>
      <c r="B2268" s="1994" t="s">
        <v>10725</v>
      </c>
      <c r="C2268" s="1993" t="s">
        <v>5592</v>
      </c>
      <c r="D2268" s="2002">
        <f t="shared" si="70"/>
        <v>1.75</v>
      </c>
      <c r="F2268" s="2002">
        <v>1.75</v>
      </c>
      <c r="G2268" s="2002">
        <v>1.75</v>
      </c>
      <c r="H2268" s="2078" t="b">
        <f t="shared" si="71"/>
        <v>1</v>
      </c>
    </row>
    <row r="2269" spans="1:8">
      <c r="A2269" s="2003">
        <v>11162</v>
      </c>
      <c r="B2269" s="2004" t="s">
        <v>10726</v>
      </c>
      <c r="C2269" s="2003" t="s">
        <v>5592</v>
      </c>
      <c r="D2269" s="2005">
        <f t="shared" si="70"/>
        <v>1.23</v>
      </c>
      <c r="F2269" s="2005">
        <v>1.23</v>
      </c>
      <c r="G2269" s="2005">
        <v>1.23</v>
      </c>
      <c r="H2269" s="2078" t="b">
        <f t="shared" si="71"/>
        <v>1</v>
      </c>
    </row>
    <row r="2270" spans="1:8">
      <c r="A2270" s="1993">
        <v>13261</v>
      </c>
      <c r="B2270" s="1994" t="s">
        <v>10727</v>
      </c>
      <c r="C2270" s="1993" t="s">
        <v>5592</v>
      </c>
      <c r="D2270" s="2002">
        <f t="shared" si="70"/>
        <v>2.3199999999999998</v>
      </c>
      <c r="F2270" s="2002">
        <v>2.3199999999999998</v>
      </c>
      <c r="G2270" s="2002">
        <v>2.3199999999999998</v>
      </c>
      <c r="H2270" s="2078" t="b">
        <f t="shared" si="71"/>
        <v>1</v>
      </c>
    </row>
    <row r="2271" spans="1:8">
      <c r="A2271" s="2003">
        <v>3255</v>
      </c>
      <c r="B2271" s="2004" t="s">
        <v>10728</v>
      </c>
      <c r="C2271" s="2003" t="s">
        <v>5592</v>
      </c>
      <c r="D2271" s="2005">
        <f t="shared" si="70"/>
        <v>4.4800000000000004</v>
      </c>
      <c r="F2271" s="2005">
        <v>4.4800000000000004</v>
      </c>
      <c r="G2271" s="2005">
        <v>4.4800000000000004</v>
      </c>
      <c r="H2271" s="2078" t="b">
        <f t="shared" si="71"/>
        <v>1</v>
      </c>
    </row>
    <row r="2272" spans="1:8">
      <c r="A2272" s="1993">
        <v>3254</v>
      </c>
      <c r="B2272" s="1994" t="s">
        <v>10729</v>
      </c>
      <c r="C2272" s="1993" t="s">
        <v>5592</v>
      </c>
      <c r="D2272" s="2002">
        <f t="shared" si="70"/>
        <v>80.06</v>
      </c>
      <c r="F2272" s="2002">
        <v>80.06</v>
      </c>
      <c r="G2272" s="2002">
        <v>80.06</v>
      </c>
      <c r="H2272" s="2078" t="b">
        <f t="shared" si="71"/>
        <v>1</v>
      </c>
    </row>
    <row r="2273" spans="1:8">
      <c r="A2273" s="2003">
        <v>3259</v>
      </c>
      <c r="B2273" s="2004" t="s">
        <v>10730</v>
      </c>
      <c r="C2273" s="2003" t="s">
        <v>5592</v>
      </c>
      <c r="D2273" s="2005">
        <f t="shared" si="70"/>
        <v>8.35</v>
      </c>
      <c r="F2273" s="2005">
        <v>8.35</v>
      </c>
      <c r="G2273" s="2005">
        <v>8.35</v>
      </c>
      <c r="H2273" s="2078" t="b">
        <f t="shared" si="71"/>
        <v>1</v>
      </c>
    </row>
    <row r="2274" spans="1:8">
      <c r="A2274" s="1993">
        <v>3258</v>
      </c>
      <c r="B2274" s="1994" t="s">
        <v>10731</v>
      </c>
      <c r="C2274" s="1993" t="s">
        <v>5592</v>
      </c>
      <c r="D2274" s="2002">
        <f t="shared" si="70"/>
        <v>6.34</v>
      </c>
      <c r="F2274" s="2002">
        <v>6.34</v>
      </c>
      <c r="G2274" s="2002">
        <v>6.34</v>
      </c>
      <c r="H2274" s="2078" t="b">
        <f t="shared" si="71"/>
        <v>1</v>
      </c>
    </row>
    <row r="2275" spans="1:8">
      <c r="A2275" s="2003">
        <v>3251</v>
      </c>
      <c r="B2275" s="2004" t="s">
        <v>10732</v>
      </c>
      <c r="C2275" s="2003" t="s">
        <v>5592</v>
      </c>
      <c r="D2275" s="2005">
        <f t="shared" si="70"/>
        <v>3.38</v>
      </c>
      <c r="F2275" s="2005">
        <v>3.38</v>
      </c>
      <c r="G2275" s="2005">
        <v>3.38</v>
      </c>
      <c r="H2275" s="2078" t="b">
        <f t="shared" si="71"/>
        <v>1</v>
      </c>
    </row>
    <row r="2276" spans="1:8">
      <c r="A2276" s="1993">
        <v>3256</v>
      </c>
      <c r="B2276" s="1994" t="s">
        <v>10733</v>
      </c>
      <c r="C2276" s="1993" t="s">
        <v>5592</v>
      </c>
      <c r="D2276" s="2002">
        <f t="shared" si="70"/>
        <v>5.8</v>
      </c>
      <c r="F2276" s="2002">
        <v>5.8</v>
      </c>
      <c r="G2276" s="2002">
        <v>5.8</v>
      </c>
      <c r="H2276" s="2078" t="b">
        <f t="shared" si="71"/>
        <v>1</v>
      </c>
    </row>
    <row r="2277" spans="1:8">
      <c r="A2277" s="2003">
        <v>3261</v>
      </c>
      <c r="B2277" s="2004" t="s">
        <v>10734</v>
      </c>
      <c r="C2277" s="2003" t="s">
        <v>5592</v>
      </c>
      <c r="D2277" s="2005">
        <f t="shared" si="70"/>
        <v>69.12</v>
      </c>
      <c r="F2277" s="2005">
        <v>69.12</v>
      </c>
      <c r="G2277" s="2005">
        <v>69.12</v>
      </c>
      <c r="H2277" s="2078" t="b">
        <f t="shared" si="71"/>
        <v>1</v>
      </c>
    </row>
    <row r="2278" spans="1:8">
      <c r="A2278" s="1993">
        <v>3260</v>
      </c>
      <c r="B2278" s="1994" t="s">
        <v>10735</v>
      </c>
      <c r="C2278" s="1993" t="s">
        <v>5592</v>
      </c>
      <c r="D2278" s="2002">
        <f t="shared" si="70"/>
        <v>11.15</v>
      </c>
      <c r="F2278" s="2002">
        <v>11.15</v>
      </c>
      <c r="G2278" s="2002">
        <v>11.15</v>
      </c>
      <c r="H2278" s="2078" t="b">
        <f t="shared" si="71"/>
        <v>1</v>
      </c>
    </row>
    <row r="2279" spans="1:8">
      <c r="A2279" s="2003">
        <v>3272</v>
      </c>
      <c r="B2279" s="2004" t="s">
        <v>10736</v>
      </c>
      <c r="C2279" s="2003" t="s">
        <v>5592</v>
      </c>
      <c r="D2279" s="2005">
        <f t="shared" si="70"/>
        <v>26.74</v>
      </c>
      <c r="F2279" s="2005">
        <v>26.74</v>
      </c>
      <c r="G2279" s="2005">
        <v>26.74</v>
      </c>
      <c r="H2279" s="2078" t="b">
        <f t="shared" si="71"/>
        <v>1</v>
      </c>
    </row>
    <row r="2280" spans="1:8">
      <c r="A2280" s="1993">
        <v>3265</v>
      </c>
      <c r="B2280" s="1994" t="s">
        <v>10737</v>
      </c>
      <c r="C2280" s="1993" t="s">
        <v>5592</v>
      </c>
      <c r="D2280" s="2002">
        <f t="shared" si="70"/>
        <v>21.24</v>
      </c>
      <c r="F2280" s="2002">
        <v>21.24</v>
      </c>
      <c r="G2280" s="2002">
        <v>21.24</v>
      </c>
      <c r="H2280" s="2078" t="b">
        <f t="shared" si="71"/>
        <v>1</v>
      </c>
    </row>
    <row r="2281" spans="1:8">
      <c r="A2281" s="2003">
        <v>3262</v>
      </c>
      <c r="B2281" s="2004" t="s">
        <v>10738</v>
      </c>
      <c r="C2281" s="2003" t="s">
        <v>5592</v>
      </c>
      <c r="D2281" s="2005">
        <f t="shared" si="70"/>
        <v>9.3000000000000007</v>
      </c>
      <c r="F2281" s="2005">
        <v>9.3000000000000007</v>
      </c>
      <c r="G2281" s="2005">
        <v>9.3000000000000007</v>
      </c>
      <c r="H2281" s="2078" t="b">
        <f t="shared" si="71"/>
        <v>1</v>
      </c>
    </row>
    <row r="2282" spans="1:8">
      <c r="A2282" s="1993">
        <v>3264</v>
      </c>
      <c r="B2282" s="1994" t="s">
        <v>10739</v>
      </c>
      <c r="C2282" s="1993" t="s">
        <v>5592</v>
      </c>
      <c r="D2282" s="2002">
        <f t="shared" si="70"/>
        <v>15.27</v>
      </c>
      <c r="F2282" s="2002">
        <v>15.27</v>
      </c>
      <c r="G2282" s="2002">
        <v>15.27</v>
      </c>
      <c r="H2282" s="2078" t="b">
        <f t="shared" si="71"/>
        <v>1</v>
      </c>
    </row>
    <row r="2283" spans="1:8">
      <c r="A2283" s="2003">
        <v>3267</v>
      </c>
      <c r="B2283" s="2004" t="s">
        <v>10740</v>
      </c>
      <c r="C2283" s="2003" t="s">
        <v>5592</v>
      </c>
      <c r="D2283" s="2005">
        <f t="shared" si="70"/>
        <v>49.89</v>
      </c>
      <c r="F2283" s="2005">
        <v>49.89</v>
      </c>
      <c r="G2283" s="2005">
        <v>49.89</v>
      </c>
      <c r="H2283" s="2078" t="b">
        <f t="shared" si="71"/>
        <v>1</v>
      </c>
    </row>
    <row r="2284" spans="1:8">
      <c r="A2284" s="1993">
        <v>3266</v>
      </c>
      <c r="B2284" s="1994" t="s">
        <v>10741</v>
      </c>
      <c r="C2284" s="1993" t="s">
        <v>5592</v>
      </c>
      <c r="D2284" s="2002">
        <f t="shared" si="70"/>
        <v>31.74</v>
      </c>
      <c r="F2284" s="2002">
        <v>31.74</v>
      </c>
      <c r="G2284" s="2002">
        <v>31.74</v>
      </c>
      <c r="H2284" s="2078" t="b">
        <f t="shared" si="71"/>
        <v>1</v>
      </c>
    </row>
    <row r="2285" spans="1:8">
      <c r="A2285" s="2003">
        <v>3263</v>
      </c>
      <c r="B2285" s="2004" t="s">
        <v>10742</v>
      </c>
      <c r="C2285" s="2003" t="s">
        <v>5592</v>
      </c>
      <c r="D2285" s="2005">
        <f t="shared" si="70"/>
        <v>12.7</v>
      </c>
      <c r="F2285" s="2005">
        <v>12.7</v>
      </c>
      <c r="G2285" s="2005">
        <v>12.7</v>
      </c>
      <c r="H2285" s="2078" t="b">
        <f t="shared" si="71"/>
        <v>1</v>
      </c>
    </row>
    <row r="2286" spans="1:8">
      <c r="A2286" s="1993">
        <v>3268</v>
      </c>
      <c r="B2286" s="1994" t="s">
        <v>10743</v>
      </c>
      <c r="C2286" s="1993" t="s">
        <v>5592</v>
      </c>
      <c r="D2286" s="2002">
        <f t="shared" si="70"/>
        <v>67.45</v>
      </c>
      <c r="F2286" s="2002">
        <v>67.45</v>
      </c>
      <c r="G2286" s="2002">
        <v>67.45</v>
      </c>
      <c r="H2286" s="2078" t="b">
        <f t="shared" si="71"/>
        <v>1</v>
      </c>
    </row>
    <row r="2287" spans="1:8">
      <c r="A2287" s="2003">
        <v>3271</v>
      </c>
      <c r="B2287" s="2004" t="s">
        <v>10744</v>
      </c>
      <c r="C2287" s="2003" t="s">
        <v>5592</v>
      </c>
      <c r="D2287" s="2005">
        <f t="shared" si="70"/>
        <v>99.72</v>
      </c>
      <c r="F2287" s="2005">
        <v>99.72</v>
      </c>
      <c r="G2287" s="2005">
        <v>99.72</v>
      </c>
      <c r="H2287" s="2078" t="b">
        <f t="shared" si="71"/>
        <v>1</v>
      </c>
    </row>
    <row r="2288" spans="1:8">
      <c r="A2288" s="1993">
        <v>3270</v>
      </c>
      <c r="B2288" s="1994" t="s">
        <v>10745</v>
      </c>
      <c r="C2288" s="1993" t="s">
        <v>5592</v>
      </c>
      <c r="D2288" s="2002">
        <f t="shared" si="70"/>
        <v>167.54</v>
      </c>
      <c r="F2288" s="2002">
        <v>167.54</v>
      </c>
      <c r="G2288" s="2002">
        <v>167.54</v>
      </c>
      <c r="H2288" s="2078" t="b">
        <f t="shared" si="71"/>
        <v>1</v>
      </c>
    </row>
    <row r="2289" spans="1:8" ht="30">
      <c r="A2289" s="2003">
        <v>3275</v>
      </c>
      <c r="B2289" s="2004" t="s">
        <v>10746</v>
      </c>
      <c r="C2289" s="2003" t="s">
        <v>5594</v>
      </c>
      <c r="D2289" s="2005">
        <f t="shared" si="70"/>
        <v>72.95</v>
      </c>
      <c r="F2289" s="2005">
        <v>72.95</v>
      </c>
      <c r="G2289" s="2005">
        <v>72.95</v>
      </c>
      <c r="H2289" s="2078" t="b">
        <f t="shared" si="71"/>
        <v>1</v>
      </c>
    </row>
    <row r="2290" spans="1:8" ht="30">
      <c r="A2290" s="1993">
        <v>39512</v>
      </c>
      <c r="B2290" s="1994" t="s">
        <v>10747</v>
      </c>
      <c r="C2290" s="1993" t="s">
        <v>5594</v>
      </c>
      <c r="D2290" s="2002">
        <f t="shared" si="70"/>
        <v>77.7</v>
      </c>
      <c r="F2290" s="2002">
        <v>77.7</v>
      </c>
      <c r="G2290" s="2002">
        <v>77.7</v>
      </c>
      <c r="H2290" s="2078" t="b">
        <f t="shared" si="71"/>
        <v>1</v>
      </c>
    </row>
    <row r="2291" spans="1:8" ht="30">
      <c r="A2291" s="2003">
        <v>39511</v>
      </c>
      <c r="B2291" s="2004" t="s">
        <v>10748</v>
      </c>
      <c r="C2291" s="2003" t="s">
        <v>5594</v>
      </c>
      <c r="D2291" s="2005">
        <f t="shared" si="70"/>
        <v>84.75</v>
      </c>
      <c r="F2291" s="2005">
        <v>84.75</v>
      </c>
      <c r="G2291" s="2005">
        <v>84.75</v>
      </c>
      <c r="H2291" s="2078" t="b">
        <f t="shared" si="71"/>
        <v>1</v>
      </c>
    </row>
    <row r="2292" spans="1:8" ht="30">
      <c r="A2292" s="1993">
        <v>39513</v>
      </c>
      <c r="B2292" s="1994" t="s">
        <v>10749</v>
      </c>
      <c r="C2292" s="1993" t="s">
        <v>5594</v>
      </c>
      <c r="D2292" s="2002">
        <f t="shared" si="70"/>
        <v>90.91</v>
      </c>
      <c r="F2292" s="2002">
        <v>90.91</v>
      </c>
      <c r="G2292" s="2002">
        <v>90.91</v>
      </c>
      <c r="H2292" s="2078" t="b">
        <f t="shared" si="71"/>
        <v>1</v>
      </c>
    </row>
    <row r="2293" spans="1:8">
      <c r="A2293" s="2003">
        <v>3286</v>
      </c>
      <c r="B2293" s="2004" t="s">
        <v>10750</v>
      </c>
      <c r="C2293" s="2003" t="s">
        <v>5594</v>
      </c>
      <c r="D2293" s="2005">
        <f t="shared" si="70"/>
        <v>47.51</v>
      </c>
      <c r="F2293" s="2005">
        <v>47.51</v>
      </c>
      <c r="G2293" s="2005">
        <v>47.51</v>
      </c>
      <c r="H2293" s="2078" t="b">
        <f t="shared" si="71"/>
        <v>1</v>
      </c>
    </row>
    <row r="2294" spans="1:8" ht="30">
      <c r="A2294" s="1993">
        <v>3287</v>
      </c>
      <c r="B2294" s="1994" t="s">
        <v>10751</v>
      </c>
      <c r="C2294" s="1993" t="s">
        <v>5594</v>
      </c>
      <c r="D2294" s="2002">
        <f t="shared" si="70"/>
        <v>71.8</v>
      </c>
      <c r="F2294" s="2002">
        <v>71.8</v>
      </c>
      <c r="G2294" s="2002">
        <v>71.8</v>
      </c>
      <c r="H2294" s="2078" t="b">
        <f t="shared" si="71"/>
        <v>1</v>
      </c>
    </row>
    <row r="2295" spans="1:8">
      <c r="A2295" s="2003">
        <v>3283</v>
      </c>
      <c r="B2295" s="2004" t="s">
        <v>10752</v>
      </c>
      <c r="C2295" s="2003" t="s">
        <v>5594</v>
      </c>
      <c r="D2295" s="2005">
        <f t="shared" si="70"/>
        <v>15.08</v>
      </c>
      <c r="F2295" s="2005">
        <v>15.08</v>
      </c>
      <c r="G2295" s="2005">
        <v>15.08</v>
      </c>
      <c r="H2295" s="2078" t="b">
        <f t="shared" si="71"/>
        <v>1</v>
      </c>
    </row>
    <row r="2296" spans="1:8">
      <c r="A2296" s="1993">
        <v>11587</v>
      </c>
      <c r="B2296" s="1994" t="s">
        <v>10753</v>
      </c>
      <c r="C2296" s="1993" t="s">
        <v>5594</v>
      </c>
      <c r="D2296" s="2002">
        <f t="shared" si="70"/>
        <v>50.02</v>
      </c>
      <c r="F2296" s="2002">
        <v>50.02</v>
      </c>
      <c r="G2296" s="2002">
        <v>50.02</v>
      </c>
      <c r="H2296" s="2078" t="b">
        <f t="shared" si="71"/>
        <v>1</v>
      </c>
    </row>
    <row r="2297" spans="1:8">
      <c r="A2297" s="2003">
        <v>36225</v>
      </c>
      <c r="B2297" s="2004" t="s">
        <v>10754</v>
      </c>
      <c r="C2297" s="2003" t="s">
        <v>5594</v>
      </c>
      <c r="D2297" s="2005">
        <f t="shared" si="70"/>
        <v>20.32</v>
      </c>
      <c r="F2297" s="2005">
        <v>20.32</v>
      </c>
      <c r="G2297" s="2005">
        <v>20.32</v>
      </c>
      <c r="H2297" s="2078" t="b">
        <f t="shared" si="71"/>
        <v>1</v>
      </c>
    </row>
    <row r="2298" spans="1:8">
      <c r="A2298" s="1993">
        <v>36230</v>
      </c>
      <c r="B2298" s="1994" t="s">
        <v>10755</v>
      </c>
      <c r="C2298" s="1993" t="s">
        <v>5594</v>
      </c>
      <c r="D2298" s="2002">
        <f t="shared" si="70"/>
        <v>14.93</v>
      </c>
      <c r="F2298" s="2002">
        <v>14.93</v>
      </c>
      <c r="G2298" s="2002">
        <v>14.93</v>
      </c>
      <c r="H2298" s="2078" t="b">
        <f t="shared" si="71"/>
        <v>1</v>
      </c>
    </row>
    <row r="2299" spans="1:8">
      <c r="A2299" s="2003">
        <v>36238</v>
      </c>
      <c r="B2299" s="2004" t="s">
        <v>10756</v>
      </c>
      <c r="C2299" s="2003" t="s">
        <v>5594</v>
      </c>
      <c r="D2299" s="2005">
        <f t="shared" si="70"/>
        <v>14.59</v>
      </c>
      <c r="F2299" s="2005">
        <v>14.59</v>
      </c>
      <c r="G2299" s="2005">
        <v>14.59</v>
      </c>
      <c r="H2299" s="2078" t="b">
        <f t="shared" si="71"/>
        <v>1</v>
      </c>
    </row>
    <row r="2300" spans="1:8">
      <c r="A2300" s="1993">
        <v>11887</v>
      </c>
      <c r="B2300" s="1994" t="s">
        <v>10757</v>
      </c>
      <c r="C2300" s="1993" t="s">
        <v>5592</v>
      </c>
      <c r="D2300" s="2002">
        <f t="shared" si="70"/>
        <v>3189.9</v>
      </c>
      <c r="F2300" s="2002">
        <v>3189.9</v>
      </c>
      <c r="G2300" s="2002">
        <v>3189.9</v>
      </c>
      <c r="H2300" s="2078" t="b">
        <f t="shared" si="71"/>
        <v>1</v>
      </c>
    </row>
    <row r="2301" spans="1:8">
      <c r="A2301" s="2003">
        <v>11883</v>
      </c>
      <c r="B2301" s="2004" t="s">
        <v>10758</v>
      </c>
      <c r="C2301" s="2003" t="s">
        <v>5592</v>
      </c>
      <c r="D2301" s="2005">
        <f t="shared" si="70"/>
        <v>4689.72</v>
      </c>
      <c r="F2301" s="2005">
        <v>4689.72</v>
      </c>
      <c r="G2301" s="2005">
        <v>4689.72</v>
      </c>
      <c r="H2301" s="2078" t="b">
        <f t="shared" si="71"/>
        <v>1</v>
      </c>
    </row>
    <row r="2302" spans="1:8">
      <c r="A2302" s="1993">
        <v>11884</v>
      </c>
      <c r="B2302" s="1994" t="s">
        <v>10759</v>
      </c>
      <c r="C2302" s="1993" t="s">
        <v>5592</v>
      </c>
      <c r="D2302" s="2002">
        <f t="shared" si="70"/>
        <v>5031.66</v>
      </c>
      <c r="F2302" s="2002">
        <v>5031.66</v>
      </c>
      <c r="G2302" s="2002">
        <v>5031.66</v>
      </c>
      <c r="H2302" s="2078" t="b">
        <f t="shared" si="71"/>
        <v>1</v>
      </c>
    </row>
    <row r="2303" spans="1:8">
      <c r="A2303" s="2003">
        <v>11885</v>
      </c>
      <c r="B2303" s="2004" t="s">
        <v>10760</v>
      </c>
      <c r="C2303" s="2003" t="s">
        <v>5592</v>
      </c>
      <c r="D2303" s="2005">
        <f t="shared" si="70"/>
        <v>5612</v>
      </c>
      <c r="F2303" s="2005">
        <v>5612</v>
      </c>
      <c r="G2303" s="2005">
        <v>5612</v>
      </c>
      <c r="H2303" s="2078" t="b">
        <f t="shared" si="71"/>
        <v>1</v>
      </c>
    </row>
    <row r="2304" spans="1:8">
      <c r="A2304" s="1993">
        <v>11886</v>
      </c>
      <c r="B2304" s="1994" t="s">
        <v>10761</v>
      </c>
      <c r="C2304" s="1993" t="s">
        <v>5592</v>
      </c>
      <c r="D2304" s="2002">
        <f t="shared" si="70"/>
        <v>1808.73</v>
      </c>
      <c r="F2304" s="2002">
        <v>1808.73</v>
      </c>
      <c r="G2304" s="2002">
        <v>1808.73</v>
      </c>
      <c r="H2304" s="2078" t="b">
        <f t="shared" si="71"/>
        <v>1</v>
      </c>
    </row>
    <row r="2305" spans="1:8">
      <c r="A2305" s="2003">
        <v>11888</v>
      </c>
      <c r="B2305" s="2004" t="s">
        <v>10762</v>
      </c>
      <c r="C2305" s="2003" t="s">
        <v>5592</v>
      </c>
      <c r="D2305" s="2005">
        <f t="shared" si="70"/>
        <v>4247.6099999999997</v>
      </c>
      <c r="F2305" s="2005">
        <v>4247.6099999999997</v>
      </c>
      <c r="G2305" s="2005">
        <v>4247.6099999999997</v>
      </c>
      <c r="H2305" s="2078" t="b">
        <f t="shared" si="71"/>
        <v>1</v>
      </c>
    </row>
    <row r="2306" spans="1:8">
      <c r="A2306" s="1993">
        <v>3277</v>
      </c>
      <c r="B2306" s="1994" t="s">
        <v>10763</v>
      </c>
      <c r="C2306" s="1993" t="s">
        <v>5592</v>
      </c>
      <c r="D2306" s="2002">
        <f t="shared" si="70"/>
        <v>716.33</v>
      </c>
      <c r="F2306" s="2002">
        <v>716.33</v>
      </c>
      <c r="G2306" s="2002">
        <v>716.33</v>
      </c>
      <c r="H2306" s="2078" t="b">
        <f t="shared" si="71"/>
        <v>1</v>
      </c>
    </row>
    <row r="2307" spans="1:8">
      <c r="A2307" s="2003">
        <v>3281</v>
      </c>
      <c r="B2307" s="2004" t="s">
        <v>10764</v>
      </c>
      <c r="C2307" s="2003" t="s">
        <v>5592</v>
      </c>
      <c r="D2307" s="2005">
        <f t="shared" ref="D2307:D2370" si="72">IF($J$2=$F$1,F2307,G2307)</f>
        <v>593.21</v>
      </c>
      <c r="F2307" s="2005">
        <v>593.21</v>
      </c>
      <c r="G2307" s="2005">
        <v>593.21</v>
      </c>
      <c r="H2307" s="2078" t="b">
        <f t="shared" ref="H2307:H2370" si="73">F2307=G2307</f>
        <v>1</v>
      </c>
    </row>
    <row r="2308" spans="1:8" ht="30">
      <c r="A2308" s="1993">
        <v>39363</v>
      </c>
      <c r="B2308" s="1994" t="s">
        <v>10765</v>
      </c>
      <c r="C2308" s="1993" t="s">
        <v>5592</v>
      </c>
      <c r="D2308" s="2002">
        <f t="shared" si="72"/>
        <v>3103.79</v>
      </c>
      <c r="F2308" s="2002">
        <v>3103.79</v>
      </c>
      <c r="G2308" s="2002">
        <v>3103.79</v>
      </c>
      <c r="H2308" s="2078" t="b">
        <f t="shared" si="73"/>
        <v>1</v>
      </c>
    </row>
    <row r="2309" spans="1:8" ht="30">
      <c r="A2309" s="2003">
        <v>39361</v>
      </c>
      <c r="B2309" s="2004" t="s">
        <v>10766</v>
      </c>
      <c r="C2309" s="2003" t="s">
        <v>5592</v>
      </c>
      <c r="D2309" s="2005">
        <f t="shared" si="72"/>
        <v>798.11</v>
      </c>
      <c r="F2309" s="2005">
        <v>798.11</v>
      </c>
      <c r="G2309" s="2005">
        <v>798.11</v>
      </c>
      <c r="H2309" s="2078" t="b">
        <f t="shared" si="73"/>
        <v>1</v>
      </c>
    </row>
    <row r="2310" spans="1:8" ht="30">
      <c r="A2310" s="1993">
        <v>39362</v>
      </c>
      <c r="B2310" s="1994" t="s">
        <v>10767</v>
      </c>
      <c r="C2310" s="1993" t="s">
        <v>5592</v>
      </c>
      <c r="D2310" s="2002">
        <f t="shared" si="72"/>
        <v>2456.0100000000002</v>
      </c>
      <c r="F2310" s="2002">
        <v>2456.0100000000002</v>
      </c>
      <c r="G2310" s="2002">
        <v>2456.0100000000002</v>
      </c>
      <c r="H2310" s="2078" t="b">
        <f t="shared" si="73"/>
        <v>1</v>
      </c>
    </row>
    <row r="2311" spans="1:8" ht="30">
      <c r="A2311" s="2003">
        <v>39364</v>
      </c>
      <c r="B2311" s="2004" t="s">
        <v>10768</v>
      </c>
      <c r="C2311" s="2003" t="s">
        <v>5592</v>
      </c>
      <c r="D2311" s="2005">
        <f t="shared" si="72"/>
        <v>7094.39</v>
      </c>
      <c r="F2311" s="2005">
        <v>7094.39</v>
      </c>
      <c r="G2311" s="2005">
        <v>7094.39</v>
      </c>
      <c r="H2311" s="2078" t="b">
        <f t="shared" si="73"/>
        <v>1</v>
      </c>
    </row>
    <row r="2312" spans="1:8">
      <c r="A2312" s="1993">
        <v>14576</v>
      </c>
      <c r="B2312" s="1994" t="s">
        <v>10769</v>
      </c>
      <c r="C2312" s="1993" t="s">
        <v>5592</v>
      </c>
      <c r="D2312" s="2002">
        <f t="shared" si="72"/>
        <v>3628266.07</v>
      </c>
      <c r="F2312" s="2002">
        <v>3628266.07</v>
      </c>
      <c r="G2312" s="2002">
        <v>3628266.07</v>
      </c>
      <c r="H2312" s="2078" t="b">
        <f t="shared" si="73"/>
        <v>1</v>
      </c>
    </row>
    <row r="2313" spans="1:8">
      <c r="A2313" s="2003">
        <v>13877</v>
      </c>
      <c r="B2313" s="2004" t="s">
        <v>10770</v>
      </c>
      <c r="C2313" s="2003" t="s">
        <v>5592</v>
      </c>
      <c r="D2313" s="2005">
        <f t="shared" si="72"/>
        <v>1553206.59</v>
      </c>
      <c r="F2313" s="2005">
        <v>1553206.59</v>
      </c>
      <c r="G2313" s="2005">
        <v>1553206.59</v>
      </c>
      <c r="H2313" s="2078" t="b">
        <f t="shared" si="73"/>
        <v>1</v>
      </c>
    </row>
    <row r="2314" spans="1:8">
      <c r="A2314" s="1993">
        <v>7307</v>
      </c>
      <c r="B2314" s="1994" t="s">
        <v>10771</v>
      </c>
      <c r="C2314" s="1993" t="s">
        <v>5597</v>
      </c>
      <c r="D2314" s="2002">
        <f t="shared" si="72"/>
        <v>20.86</v>
      </c>
      <c r="F2314" s="2002">
        <v>20.86</v>
      </c>
      <c r="G2314" s="2002">
        <v>20.86</v>
      </c>
      <c r="H2314" s="2078" t="b">
        <f t="shared" si="73"/>
        <v>1</v>
      </c>
    </row>
    <row r="2315" spans="1:8">
      <c r="A2315" s="2003">
        <v>38122</v>
      </c>
      <c r="B2315" s="2004" t="s">
        <v>10772</v>
      </c>
      <c r="C2315" s="2003" t="s">
        <v>5597</v>
      </c>
      <c r="D2315" s="2005">
        <f t="shared" si="72"/>
        <v>7.37</v>
      </c>
      <c r="F2315" s="2005">
        <v>7.37</v>
      </c>
      <c r="G2315" s="2005">
        <v>7.37</v>
      </c>
      <c r="H2315" s="2078" t="b">
        <f t="shared" si="73"/>
        <v>1</v>
      </c>
    </row>
    <row r="2316" spans="1:8">
      <c r="A2316" s="1993">
        <v>6086</v>
      </c>
      <c r="B2316" s="1994" t="s">
        <v>10773</v>
      </c>
      <c r="C2316" s="1993" t="s">
        <v>5611</v>
      </c>
      <c r="D2316" s="2002">
        <f t="shared" si="72"/>
        <v>59.2</v>
      </c>
      <c r="F2316" s="2002">
        <v>59.2</v>
      </c>
      <c r="G2316" s="2002">
        <v>59.2</v>
      </c>
      <c r="H2316" s="2078" t="b">
        <f t="shared" si="73"/>
        <v>1</v>
      </c>
    </row>
    <row r="2317" spans="1:8">
      <c r="A2317" s="2003">
        <v>38633</v>
      </c>
      <c r="B2317" s="2004" t="s">
        <v>10774</v>
      </c>
      <c r="C2317" s="2003" t="s">
        <v>5592</v>
      </c>
      <c r="D2317" s="2005">
        <f t="shared" si="72"/>
        <v>15.45</v>
      </c>
      <c r="F2317" s="2005">
        <v>15.45</v>
      </c>
      <c r="G2317" s="2005">
        <v>15.45</v>
      </c>
      <c r="H2317" s="2078" t="b">
        <f t="shared" si="73"/>
        <v>1</v>
      </c>
    </row>
    <row r="2318" spans="1:8">
      <c r="A2318" s="1993">
        <v>12344</v>
      </c>
      <c r="B2318" s="1994" t="s">
        <v>10775</v>
      </c>
      <c r="C2318" s="1993" t="s">
        <v>5592</v>
      </c>
      <c r="D2318" s="2002">
        <f t="shared" si="72"/>
        <v>1.53</v>
      </c>
      <c r="F2318" s="2002">
        <v>1.53</v>
      </c>
      <c r="G2318" s="2002">
        <v>1.53</v>
      </c>
      <c r="H2318" s="2078" t="b">
        <f t="shared" si="73"/>
        <v>1</v>
      </c>
    </row>
    <row r="2319" spans="1:8">
      <c r="A2319" s="2003">
        <v>12343</v>
      </c>
      <c r="B2319" s="2004" t="s">
        <v>10776</v>
      </c>
      <c r="C2319" s="2003" t="s">
        <v>5592</v>
      </c>
      <c r="D2319" s="2005">
        <f t="shared" si="72"/>
        <v>2.38</v>
      </c>
      <c r="F2319" s="2005">
        <v>2.38</v>
      </c>
      <c r="G2319" s="2005">
        <v>2.38</v>
      </c>
      <c r="H2319" s="2078" t="b">
        <f t="shared" si="73"/>
        <v>1</v>
      </c>
    </row>
    <row r="2320" spans="1:8">
      <c r="A2320" s="1993">
        <v>3295</v>
      </c>
      <c r="B2320" s="1994" t="s">
        <v>10777</v>
      </c>
      <c r="C2320" s="1993" t="s">
        <v>5592</v>
      </c>
      <c r="D2320" s="2002">
        <f t="shared" si="72"/>
        <v>8.33</v>
      </c>
      <c r="F2320" s="2002">
        <v>8.33</v>
      </c>
      <c r="G2320" s="2002">
        <v>8.33</v>
      </c>
      <c r="H2320" s="2078" t="b">
        <f t="shared" si="73"/>
        <v>1</v>
      </c>
    </row>
    <row r="2321" spans="1:8">
      <c r="A2321" s="2003">
        <v>3302</v>
      </c>
      <c r="B2321" s="2004" t="s">
        <v>10778</v>
      </c>
      <c r="C2321" s="2003" t="s">
        <v>5592</v>
      </c>
      <c r="D2321" s="2005">
        <f t="shared" si="72"/>
        <v>8.7100000000000009</v>
      </c>
      <c r="F2321" s="2005">
        <v>8.7100000000000009</v>
      </c>
      <c r="G2321" s="2005">
        <v>8.7100000000000009</v>
      </c>
      <c r="H2321" s="2078" t="b">
        <f t="shared" si="73"/>
        <v>1</v>
      </c>
    </row>
    <row r="2322" spans="1:8">
      <c r="A2322" s="1993">
        <v>3297</v>
      </c>
      <c r="B2322" s="1994" t="s">
        <v>10779</v>
      </c>
      <c r="C2322" s="1993" t="s">
        <v>5592</v>
      </c>
      <c r="D2322" s="2002">
        <f t="shared" si="72"/>
        <v>9.3000000000000007</v>
      </c>
      <c r="F2322" s="2002">
        <v>9.3000000000000007</v>
      </c>
      <c r="G2322" s="2002">
        <v>9.3000000000000007</v>
      </c>
      <c r="H2322" s="2078" t="b">
        <f t="shared" si="73"/>
        <v>1</v>
      </c>
    </row>
    <row r="2323" spans="1:8">
      <c r="A2323" s="2003">
        <v>3294</v>
      </c>
      <c r="B2323" s="2004" t="s">
        <v>10780</v>
      </c>
      <c r="C2323" s="2003" t="s">
        <v>5592</v>
      </c>
      <c r="D2323" s="2005">
        <f t="shared" si="72"/>
        <v>9.44</v>
      </c>
      <c r="F2323" s="2005">
        <v>9.44</v>
      </c>
      <c r="G2323" s="2005">
        <v>9.44</v>
      </c>
      <c r="H2323" s="2078" t="b">
        <f t="shared" si="73"/>
        <v>1</v>
      </c>
    </row>
    <row r="2324" spans="1:8">
      <c r="A2324" s="1993">
        <v>3292</v>
      </c>
      <c r="B2324" s="1994" t="s">
        <v>10781</v>
      </c>
      <c r="C2324" s="1993" t="s">
        <v>5592</v>
      </c>
      <c r="D2324" s="2002">
        <f t="shared" si="72"/>
        <v>8.8699999999999992</v>
      </c>
      <c r="F2324" s="2002">
        <v>8.8699999999999992</v>
      </c>
      <c r="G2324" s="2002">
        <v>8.8699999999999992</v>
      </c>
      <c r="H2324" s="2078" t="b">
        <f t="shared" si="73"/>
        <v>1</v>
      </c>
    </row>
    <row r="2325" spans="1:8">
      <c r="A2325" s="2003">
        <v>3298</v>
      </c>
      <c r="B2325" s="2004" t="s">
        <v>10782</v>
      </c>
      <c r="C2325" s="2003" t="s">
        <v>5592</v>
      </c>
      <c r="D2325" s="2005">
        <f t="shared" si="72"/>
        <v>20.78</v>
      </c>
      <c r="F2325" s="2005">
        <v>20.78</v>
      </c>
      <c r="G2325" s="2005">
        <v>20.78</v>
      </c>
      <c r="H2325" s="2078" t="b">
        <f t="shared" si="73"/>
        <v>1</v>
      </c>
    </row>
    <row r="2326" spans="1:8">
      <c r="A2326" s="1993">
        <v>11596</v>
      </c>
      <c r="B2326" s="1994" t="s">
        <v>10783</v>
      </c>
      <c r="C2326" s="1993" t="s">
        <v>5592</v>
      </c>
      <c r="D2326" s="2002">
        <f t="shared" si="72"/>
        <v>380</v>
      </c>
      <c r="F2326" s="2002">
        <v>380</v>
      </c>
      <c r="G2326" s="2002">
        <v>380</v>
      </c>
      <c r="H2326" s="2078" t="b">
        <f t="shared" si="73"/>
        <v>1</v>
      </c>
    </row>
    <row r="2327" spans="1:8">
      <c r="A2327" s="2003">
        <v>34802</v>
      </c>
      <c r="B2327" s="2004" t="s">
        <v>10784</v>
      </c>
      <c r="C2327" s="2003" t="s">
        <v>5592</v>
      </c>
      <c r="D2327" s="2005">
        <f t="shared" si="72"/>
        <v>1043.5999999999999</v>
      </c>
      <c r="F2327" s="2005">
        <v>1043.5999999999999</v>
      </c>
      <c r="G2327" s="2005">
        <v>1043.5999999999999</v>
      </c>
      <c r="H2327" s="2078" t="b">
        <f t="shared" si="73"/>
        <v>1</v>
      </c>
    </row>
    <row r="2328" spans="1:8" ht="30">
      <c r="A2328" s="1993">
        <v>11588</v>
      </c>
      <c r="B2328" s="1994" t="s">
        <v>10785</v>
      </c>
      <c r="C2328" s="1993" t="s">
        <v>5592</v>
      </c>
      <c r="D2328" s="2002">
        <f t="shared" si="72"/>
        <v>1125.8800000000001</v>
      </c>
      <c r="F2328" s="2002">
        <v>1125.8800000000001</v>
      </c>
      <c r="G2328" s="2002">
        <v>1125.8800000000001</v>
      </c>
      <c r="H2328" s="2078" t="b">
        <f t="shared" si="73"/>
        <v>1</v>
      </c>
    </row>
    <row r="2329" spans="1:8" ht="30">
      <c r="A2329" s="2003">
        <v>34383</v>
      </c>
      <c r="B2329" s="2004" t="s">
        <v>10786</v>
      </c>
      <c r="C2329" s="2003" t="s">
        <v>5592</v>
      </c>
      <c r="D2329" s="2005">
        <f t="shared" si="72"/>
        <v>1238.54</v>
      </c>
      <c r="F2329" s="2005">
        <v>1238.54</v>
      </c>
      <c r="G2329" s="2005">
        <v>1238.54</v>
      </c>
      <c r="H2329" s="2078" t="b">
        <f t="shared" si="73"/>
        <v>1</v>
      </c>
    </row>
    <row r="2330" spans="1:8">
      <c r="A2330" s="1993">
        <v>40451</v>
      </c>
      <c r="B2330" s="1994" t="s">
        <v>10787</v>
      </c>
      <c r="C2330" s="1993" t="s">
        <v>5594</v>
      </c>
      <c r="D2330" s="2002">
        <f t="shared" si="72"/>
        <v>100.12</v>
      </c>
      <c r="F2330" s="2002">
        <v>100.12</v>
      </c>
      <c r="G2330" s="2002">
        <v>100.12</v>
      </c>
      <c r="H2330" s="2078" t="b">
        <f t="shared" si="73"/>
        <v>1</v>
      </c>
    </row>
    <row r="2331" spans="1:8">
      <c r="A2331" s="2003">
        <v>40453</v>
      </c>
      <c r="B2331" s="2004" t="s">
        <v>10788</v>
      </c>
      <c r="C2331" s="2003" t="s">
        <v>5594</v>
      </c>
      <c r="D2331" s="2005">
        <f t="shared" si="72"/>
        <v>108.32</v>
      </c>
      <c r="F2331" s="2005">
        <v>108.32</v>
      </c>
      <c r="G2331" s="2005">
        <v>108.32</v>
      </c>
      <c r="H2331" s="2078" t="b">
        <f t="shared" si="73"/>
        <v>1</v>
      </c>
    </row>
    <row r="2332" spans="1:8">
      <c r="A2332" s="1993">
        <v>40452</v>
      </c>
      <c r="B2332" s="1994" t="s">
        <v>10789</v>
      </c>
      <c r="C2332" s="1993" t="s">
        <v>5594</v>
      </c>
      <c r="D2332" s="2002">
        <f t="shared" si="72"/>
        <v>118.82</v>
      </c>
      <c r="F2332" s="2002">
        <v>118.82</v>
      </c>
      <c r="G2332" s="2002">
        <v>118.82</v>
      </c>
      <c r="H2332" s="2078" t="b">
        <f t="shared" si="73"/>
        <v>1</v>
      </c>
    </row>
    <row r="2333" spans="1:8">
      <c r="A2333" s="2003">
        <v>11594</v>
      </c>
      <c r="B2333" s="2004" t="s">
        <v>10790</v>
      </c>
      <c r="C2333" s="2003" t="s">
        <v>5592</v>
      </c>
      <c r="D2333" s="2005">
        <f t="shared" si="72"/>
        <v>358.85</v>
      </c>
      <c r="F2333" s="2005">
        <v>358.85</v>
      </c>
      <c r="G2333" s="2005">
        <v>358.85</v>
      </c>
      <c r="H2333" s="2078" t="b">
        <f t="shared" si="73"/>
        <v>1</v>
      </c>
    </row>
    <row r="2334" spans="1:8">
      <c r="A2334" s="1993">
        <v>3311</v>
      </c>
      <c r="B2334" s="1994" t="s">
        <v>10791</v>
      </c>
      <c r="C2334" s="1993" t="s">
        <v>5593</v>
      </c>
      <c r="D2334" s="2002">
        <f t="shared" si="72"/>
        <v>358.85</v>
      </c>
      <c r="F2334" s="2002">
        <v>358.85</v>
      </c>
      <c r="G2334" s="2002">
        <v>358.85</v>
      </c>
      <c r="H2334" s="2078" t="b">
        <f t="shared" si="73"/>
        <v>1</v>
      </c>
    </row>
    <row r="2335" spans="1:8">
      <c r="A2335" s="2003">
        <v>11599</v>
      </c>
      <c r="B2335" s="2004" t="s">
        <v>10792</v>
      </c>
      <c r="C2335" s="2003" t="s">
        <v>5592</v>
      </c>
      <c r="D2335" s="2005">
        <f t="shared" si="72"/>
        <v>477.23</v>
      </c>
      <c r="F2335" s="2005">
        <v>477.23</v>
      </c>
      <c r="G2335" s="2005">
        <v>477.23</v>
      </c>
      <c r="H2335" s="2078" t="b">
        <f t="shared" si="73"/>
        <v>1</v>
      </c>
    </row>
    <row r="2336" spans="1:8">
      <c r="A2336" s="1993">
        <v>11593</v>
      </c>
      <c r="B2336" s="1994" t="s">
        <v>10793</v>
      </c>
      <c r="C2336" s="1993" t="s">
        <v>5592</v>
      </c>
      <c r="D2336" s="2002">
        <f t="shared" si="72"/>
        <v>669.04</v>
      </c>
      <c r="F2336" s="2002">
        <v>669.04</v>
      </c>
      <c r="G2336" s="2002">
        <v>669.04</v>
      </c>
      <c r="H2336" s="2078" t="b">
        <f t="shared" si="73"/>
        <v>1</v>
      </c>
    </row>
    <row r="2337" spans="1:8">
      <c r="A2337" s="2003">
        <v>3314</v>
      </c>
      <c r="B2337" s="2004" t="s">
        <v>10794</v>
      </c>
      <c r="C2337" s="2003" t="s">
        <v>5593</v>
      </c>
      <c r="D2337" s="2005">
        <f t="shared" si="72"/>
        <v>478.5</v>
      </c>
      <c r="F2337" s="2005">
        <v>478.5</v>
      </c>
      <c r="G2337" s="2005">
        <v>478.5</v>
      </c>
      <c r="H2337" s="2078" t="b">
        <f t="shared" si="73"/>
        <v>1</v>
      </c>
    </row>
    <row r="2338" spans="1:8">
      <c r="A2338" s="1993">
        <v>11597</v>
      </c>
      <c r="B2338" s="1994" t="s">
        <v>10795</v>
      </c>
      <c r="C2338" s="1993" t="s">
        <v>5592</v>
      </c>
      <c r="D2338" s="2002">
        <f t="shared" si="72"/>
        <v>556.44000000000005</v>
      </c>
      <c r="F2338" s="2002">
        <v>556.44000000000005</v>
      </c>
      <c r="G2338" s="2002">
        <v>556.44000000000005</v>
      </c>
      <c r="H2338" s="2078" t="b">
        <f t="shared" si="73"/>
        <v>1</v>
      </c>
    </row>
    <row r="2339" spans="1:8">
      <c r="A2339" s="2003">
        <v>3309</v>
      </c>
      <c r="B2339" s="2004" t="s">
        <v>10796</v>
      </c>
      <c r="C2339" s="2003" t="s">
        <v>5593</v>
      </c>
      <c r="D2339" s="2005">
        <f t="shared" si="72"/>
        <v>380</v>
      </c>
      <c r="F2339" s="2005">
        <v>380</v>
      </c>
      <c r="G2339" s="2005">
        <v>380</v>
      </c>
      <c r="H2339" s="2078" t="b">
        <f t="shared" si="73"/>
        <v>1</v>
      </c>
    </row>
    <row r="2340" spans="1:8" ht="30">
      <c r="A2340" s="1993">
        <v>34612</v>
      </c>
      <c r="B2340" s="1994" t="s">
        <v>10797</v>
      </c>
      <c r="C2340" s="1993" t="s">
        <v>5592</v>
      </c>
      <c r="D2340" s="2002">
        <f t="shared" si="72"/>
        <v>688.22</v>
      </c>
      <c r="F2340" s="2002">
        <v>688.22</v>
      </c>
      <c r="G2340" s="2002">
        <v>688.22</v>
      </c>
      <c r="H2340" s="2078" t="b">
        <f t="shared" si="73"/>
        <v>1</v>
      </c>
    </row>
    <row r="2341" spans="1:8" ht="30">
      <c r="A2341" s="2003">
        <v>34635</v>
      </c>
      <c r="B2341" s="2004" t="s">
        <v>10798</v>
      </c>
      <c r="C2341" s="2003" t="s">
        <v>5592</v>
      </c>
      <c r="D2341" s="2005">
        <f t="shared" si="72"/>
        <v>885.02</v>
      </c>
      <c r="F2341" s="2005">
        <v>885.02</v>
      </c>
      <c r="G2341" s="2005">
        <v>885.02</v>
      </c>
      <c r="H2341" s="2078" t="b">
        <f t="shared" si="73"/>
        <v>1</v>
      </c>
    </row>
    <row r="2342" spans="1:8" ht="30">
      <c r="A2342" s="1993">
        <v>34633</v>
      </c>
      <c r="B2342" s="1994" t="s">
        <v>10799</v>
      </c>
      <c r="C2342" s="1993" t="s">
        <v>5592</v>
      </c>
      <c r="D2342" s="2002">
        <f t="shared" si="72"/>
        <v>975.52</v>
      </c>
      <c r="F2342" s="2002">
        <v>975.52</v>
      </c>
      <c r="G2342" s="2002">
        <v>975.52</v>
      </c>
      <c r="H2342" s="2078" t="b">
        <f t="shared" si="73"/>
        <v>1</v>
      </c>
    </row>
    <row r="2343" spans="1:8" ht="30">
      <c r="A2343" s="2003">
        <v>40440</v>
      </c>
      <c r="B2343" s="2004" t="s">
        <v>10800</v>
      </c>
      <c r="C2343" s="2003" t="s">
        <v>5593</v>
      </c>
      <c r="D2343" s="2005">
        <f t="shared" si="72"/>
        <v>498.41</v>
      </c>
      <c r="F2343" s="2005">
        <v>498.41</v>
      </c>
      <c r="G2343" s="2005">
        <v>498.41</v>
      </c>
      <c r="H2343" s="2078" t="b">
        <f t="shared" si="73"/>
        <v>1</v>
      </c>
    </row>
    <row r="2344" spans="1:8" ht="30">
      <c r="A2344" s="1993">
        <v>40441</v>
      </c>
      <c r="B2344" s="1994" t="s">
        <v>10801</v>
      </c>
      <c r="C2344" s="1993" t="s">
        <v>5593</v>
      </c>
      <c r="D2344" s="2002">
        <f t="shared" si="72"/>
        <v>318.2</v>
      </c>
      <c r="F2344" s="2002">
        <v>318.2</v>
      </c>
      <c r="G2344" s="2002">
        <v>318.2</v>
      </c>
      <c r="H2344" s="2078" t="b">
        <f t="shared" si="73"/>
        <v>1</v>
      </c>
    </row>
    <row r="2345" spans="1:8" ht="30">
      <c r="A2345" s="2003">
        <v>40449</v>
      </c>
      <c r="B2345" s="2004" t="s">
        <v>10802</v>
      </c>
      <c r="C2345" s="2003" t="s">
        <v>5593</v>
      </c>
      <c r="D2345" s="2005">
        <f t="shared" si="72"/>
        <v>267.51</v>
      </c>
      <c r="F2345" s="2005">
        <v>267.51</v>
      </c>
      <c r="G2345" s="2005">
        <v>267.51</v>
      </c>
      <c r="H2345" s="2078" t="b">
        <f t="shared" si="73"/>
        <v>1</v>
      </c>
    </row>
    <row r="2346" spans="1:8">
      <c r="A2346" s="1993">
        <v>34800</v>
      </c>
      <c r="B2346" s="1994" t="s">
        <v>10803</v>
      </c>
      <c r="C2346" s="1993" t="s">
        <v>5593</v>
      </c>
      <c r="D2346" s="2002">
        <f t="shared" si="72"/>
        <v>334.52</v>
      </c>
      <c r="F2346" s="2002">
        <v>334.52</v>
      </c>
      <c r="G2346" s="2002">
        <v>334.52</v>
      </c>
      <c r="H2346" s="2078" t="b">
        <f t="shared" si="73"/>
        <v>1</v>
      </c>
    </row>
    <row r="2347" spans="1:8">
      <c r="A2347" s="2003">
        <v>11592</v>
      </c>
      <c r="B2347" s="2004" t="s">
        <v>10804</v>
      </c>
      <c r="C2347" s="2003" t="s">
        <v>5592</v>
      </c>
      <c r="D2347" s="2005">
        <f t="shared" si="72"/>
        <v>478.5</v>
      </c>
      <c r="F2347" s="2005">
        <v>478.5</v>
      </c>
      <c r="G2347" s="2005">
        <v>478.5</v>
      </c>
      <c r="H2347" s="2078" t="b">
        <f t="shared" si="73"/>
        <v>1</v>
      </c>
    </row>
    <row r="2348" spans="1:8">
      <c r="A2348" s="1993">
        <v>40438</v>
      </c>
      <c r="B2348" s="1994" t="s">
        <v>10805</v>
      </c>
      <c r="C2348" s="1993" t="s">
        <v>5593</v>
      </c>
      <c r="D2348" s="2002">
        <f t="shared" si="72"/>
        <v>222.86</v>
      </c>
      <c r="F2348" s="2002">
        <v>222.86</v>
      </c>
      <c r="G2348" s="2002">
        <v>222.86</v>
      </c>
      <c r="H2348" s="2078" t="b">
        <f t="shared" si="73"/>
        <v>1</v>
      </c>
    </row>
    <row r="2349" spans="1:8">
      <c r="A2349" s="2003">
        <v>40436</v>
      </c>
      <c r="B2349" s="2004" t="s">
        <v>10806</v>
      </c>
      <c r="C2349" s="2003" t="s">
        <v>5593</v>
      </c>
      <c r="D2349" s="2005">
        <f t="shared" si="72"/>
        <v>277.89</v>
      </c>
      <c r="F2349" s="2005">
        <v>277.89</v>
      </c>
      <c r="G2349" s="2005">
        <v>277.89</v>
      </c>
      <c r="H2349" s="2078" t="b">
        <f t="shared" si="73"/>
        <v>1</v>
      </c>
    </row>
    <row r="2350" spans="1:8" ht="30">
      <c r="A2350" s="1993">
        <v>4315</v>
      </c>
      <c r="B2350" s="1994" t="s">
        <v>10807</v>
      </c>
      <c r="C2350" s="1993" t="s">
        <v>5592</v>
      </c>
      <c r="D2350" s="2002">
        <f t="shared" si="72"/>
        <v>1.29</v>
      </c>
      <c r="F2350" s="2002">
        <v>1.29</v>
      </c>
      <c r="G2350" s="2002">
        <v>1.29</v>
      </c>
      <c r="H2350" s="2078" t="b">
        <f t="shared" si="73"/>
        <v>1</v>
      </c>
    </row>
    <row r="2351" spans="1:8">
      <c r="A2351" s="2003">
        <v>42482</v>
      </c>
      <c r="B2351" s="2004" t="s">
        <v>10808</v>
      </c>
      <c r="C2351" s="2003" t="s">
        <v>5592</v>
      </c>
      <c r="D2351" s="2005">
        <f t="shared" si="72"/>
        <v>1.72</v>
      </c>
      <c r="F2351" s="2005">
        <v>1.72</v>
      </c>
      <c r="G2351" s="2005">
        <v>1.72</v>
      </c>
      <c r="H2351" s="2078" t="b">
        <f t="shared" si="73"/>
        <v>1</v>
      </c>
    </row>
    <row r="2352" spans="1:8">
      <c r="A2352" s="1993">
        <v>402</v>
      </c>
      <c r="B2352" s="1994" t="s">
        <v>10809</v>
      </c>
      <c r="C2352" s="1993" t="s">
        <v>5592</v>
      </c>
      <c r="D2352" s="2002">
        <f t="shared" si="72"/>
        <v>8.8000000000000007</v>
      </c>
      <c r="F2352" s="2002">
        <v>8.8000000000000007</v>
      </c>
      <c r="G2352" s="2002">
        <v>8.8000000000000007</v>
      </c>
      <c r="H2352" s="2078" t="b">
        <f t="shared" si="73"/>
        <v>1</v>
      </c>
    </row>
    <row r="2353" spans="1:8">
      <c r="A2353" s="2003">
        <v>4226</v>
      </c>
      <c r="B2353" s="2004" t="s">
        <v>10810</v>
      </c>
      <c r="C2353" s="2003" t="s">
        <v>5596</v>
      </c>
      <c r="D2353" s="2005">
        <f t="shared" si="72"/>
        <v>7.44</v>
      </c>
      <c r="F2353" s="2005">
        <v>7.44</v>
      </c>
      <c r="G2353" s="2005">
        <v>7.44</v>
      </c>
      <c r="H2353" s="2078" t="b">
        <f t="shared" si="73"/>
        <v>1</v>
      </c>
    </row>
    <row r="2354" spans="1:8">
      <c r="A2354" s="1993">
        <v>4222</v>
      </c>
      <c r="B2354" s="1994" t="s">
        <v>10811</v>
      </c>
      <c r="C2354" s="1993" t="s">
        <v>5597</v>
      </c>
      <c r="D2354" s="2002">
        <f t="shared" si="72"/>
        <v>4.75</v>
      </c>
      <c r="F2354" s="2002">
        <v>4.75</v>
      </c>
      <c r="G2354" s="2002">
        <v>4.75</v>
      </c>
      <c r="H2354" s="2078" t="b">
        <f t="shared" si="73"/>
        <v>1</v>
      </c>
    </row>
    <row r="2355" spans="1:8" ht="30">
      <c r="A2355" s="2003">
        <v>34804</v>
      </c>
      <c r="B2355" s="2004" t="s">
        <v>10812</v>
      </c>
      <c r="C2355" s="2003" t="s">
        <v>5594</v>
      </c>
      <c r="D2355" s="2005">
        <f t="shared" si="72"/>
        <v>40.39</v>
      </c>
      <c r="F2355" s="2005">
        <v>40.39</v>
      </c>
      <c r="G2355" s="2005">
        <v>40.39</v>
      </c>
      <c r="H2355" s="2078" t="b">
        <f t="shared" si="73"/>
        <v>1</v>
      </c>
    </row>
    <row r="2356" spans="1:8">
      <c r="A2356" s="1993">
        <v>4013</v>
      </c>
      <c r="B2356" s="1994" t="s">
        <v>10813</v>
      </c>
      <c r="C2356" s="1993" t="s">
        <v>5594</v>
      </c>
      <c r="D2356" s="2002">
        <f t="shared" si="72"/>
        <v>4.72</v>
      </c>
      <c r="F2356" s="2002">
        <v>4.72</v>
      </c>
      <c r="G2356" s="2002">
        <v>4.72</v>
      </c>
      <c r="H2356" s="2078" t="b">
        <f t="shared" si="73"/>
        <v>1</v>
      </c>
    </row>
    <row r="2357" spans="1:8">
      <c r="A2357" s="2003">
        <v>4011</v>
      </c>
      <c r="B2357" s="2004" t="s">
        <v>10814</v>
      </c>
      <c r="C2357" s="2003" t="s">
        <v>5594</v>
      </c>
      <c r="D2357" s="2005">
        <f t="shared" si="72"/>
        <v>5.27</v>
      </c>
      <c r="F2357" s="2005">
        <v>5.27</v>
      </c>
      <c r="G2357" s="2005">
        <v>5.27</v>
      </c>
      <c r="H2357" s="2078" t="b">
        <f t="shared" si="73"/>
        <v>1</v>
      </c>
    </row>
    <row r="2358" spans="1:8">
      <c r="A2358" s="1993">
        <v>4021</v>
      </c>
      <c r="B2358" s="1994" t="s">
        <v>10815</v>
      </c>
      <c r="C2358" s="1993" t="s">
        <v>5594</v>
      </c>
      <c r="D2358" s="2002">
        <f t="shared" si="72"/>
        <v>6.58</v>
      </c>
      <c r="F2358" s="2002">
        <v>6.58</v>
      </c>
      <c r="G2358" s="2002">
        <v>6.58</v>
      </c>
      <c r="H2358" s="2078" t="b">
        <f t="shared" si="73"/>
        <v>1</v>
      </c>
    </row>
    <row r="2359" spans="1:8">
      <c r="A2359" s="2003">
        <v>4019</v>
      </c>
      <c r="B2359" s="2004" t="s">
        <v>10816</v>
      </c>
      <c r="C2359" s="2003" t="s">
        <v>5594</v>
      </c>
      <c r="D2359" s="2005">
        <f t="shared" si="72"/>
        <v>7.9</v>
      </c>
      <c r="F2359" s="2005">
        <v>7.9</v>
      </c>
      <c r="G2359" s="2005">
        <v>7.9</v>
      </c>
      <c r="H2359" s="2078" t="b">
        <f t="shared" si="73"/>
        <v>1</v>
      </c>
    </row>
    <row r="2360" spans="1:8">
      <c r="A2360" s="1993">
        <v>4012</v>
      </c>
      <c r="B2360" s="1994" t="s">
        <v>10817</v>
      </c>
      <c r="C2360" s="1993" t="s">
        <v>5594</v>
      </c>
      <c r="D2360" s="2002">
        <f t="shared" si="72"/>
        <v>10.58</v>
      </c>
      <c r="F2360" s="2002">
        <v>10.58</v>
      </c>
      <c r="G2360" s="2002">
        <v>10.58</v>
      </c>
      <c r="H2360" s="2078" t="b">
        <f t="shared" si="73"/>
        <v>1</v>
      </c>
    </row>
    <row r="2361" spans="1:8">
      <c r="A2361" s="2003">
        <v>4020</v>
      </c>
      <c r="B2361" s="2004" t="s">
        <v>10818</v>
      </c>
      <c r="C2361" s="2003" t="s">
        <v>5594</v>
      </c>
      <c r="D2361" s="2005">
        <f t="shared" si="72"/>
        <v>13.25</v>
      </c>
      <c r="F2361" s="2005">
        <v>13.25</v>
      </c>
      <c r="G2361" s="2005">
        <v>13.25</v>
      </c>
      <c r="H2361" s="2078" t="b">
        <f t="shared" si="73"/>
        <v>1</v>
      </c>
    </row>
    <row r="2362" spans="1:8">
      <c r="A2362" s="1993">
        <v>4018</v>
      </c>
      <c r="B2362" s="1994" t="s">
        <v>10819</v>
      </c>
      <c r="C2362" s="1993" t="s">
        <v>5594</v>
      </c>
      <c r="D2362" s="2002">
        <f t="shared" si="72"/>
        <v>15.87</v>
      </c>
      <c r="F2362" s="2002">
        <v>15.87</v>
      </c>
      <c r="G2362" s="2002">
        <v>15.87</v>
      </c>
      <c r="H2362" s="2078" t="b">
        <f t="shared" si="73"/>
        <v>1</v>
      </c>
    </row>
    <row r="2363" spans="1:8">
      <c r="A2363" s="2003">
        <v>36498</v>
      </c>
      <c r="B2363" s="2004" t="s">
        <v>10820</v>
      </c>
      <c r="C2363" s="2003" t="s">
        <v>5592</v>
      </c>
      <c r="D2363" s="2005">
        <f t="shared" si="72"/>
        <v>4048.9</v>
      </c>
      <c r="F2363" s="2005">
        <v>4048.9</v>
      </c>
      <c r="G2363" s="2005">
        <v>4048.9</v>
      </c>
      <c r="H2363" s="2078" t="b">
        <f t="shared" si="73"/>
        <v>1</v>
      </c>
    </row>
    <row r="2364" spans="1:8">
      <c r="A2364" s="1993">
        <v>12872</v>
      </c>
      <c r="B2364" s="1994" t="s">
        <v>10821</v>
      </c>
      <c r="C2364" s="1993" t="s">
        <v>5591</v>
      </c>
      <c r="D2364" s="2002">
        <f t="shared" si="72"/>
        <v>14.68</v>
      </c>
      <c r="F2364" s="2002">
        <v>12.68</v>
      </c>
      <c r="G2364" s="2002">
        <v>14.68</v>
      </c>
      <c r="H2364" s="2078" t="b">
        <f t="shared" si="73"/>
        <v>0</v>
      </c>
    </row>
    <row r="2365" spans="1:8">
      <c r="A2365" s="2003">
        <v>41075</v>
      </c>
      <c r="B2365" s="2004" t="s">
        <v>10822</v>
      </c>
      <c r="C2365" s="2003" t="s">
        <v>5600</v>
      </c>
      <c r="D2365" s="2005">
        <f t="shared" si="72"/>
        <v>2590.89</v>
      </c>
      <c r="F2365" s="2005">
        <v>2236.52</v>
      </c>
      <c r="G2365" s="2005">
        <v>2590.89</v>
      </c>
      <c r="H2365" s="2078" t="b">
        <f t="shared" si="73"/>
        <v>0</v>
      </c>
    </row>
    <row r="2366" spans="1:8">
      <c r="A2366" s="1993">
        <v>3315</v>
      </c>
      <c r="B2366" s="1994" t="s">
        <v>10823</v>
      </c>
      <c r="C2366" s="1993" t="s">
        <v>5596</v>
      </c>
      <c r="D2366" s="2002">
        <f t="shared" si="72"/>
        <v>0.56000000000000005</v>
      </c>
      <c r="F2366" s="2002">
        <v>0.56000000000000005</v>
      </c>
      <c r="G2366" s="2002">
        <v>0.56000000000000005</v>
      </c>
      <c r="H2366" s="2078" t="b">
        <f t="shared" si="73"/>
        <v>1</v>
      </c>
    </row>
    <row r="2367" spans="1:8">
      <c r="A2367" s="2003">
        <v>36870</v>
      </c>
      <c r="B2367" s="2004" t="s">
        <v>10824</v>
      </c>
      <c r="C2367" s="2003" t="s">
        <v>5596</v>
      </c>
      <c r="D2367" s="2005">
        <f t="shared" si="72"/>
        <v>0.56000000000000005</v>
      </c>
      <c r="F2367" s="2005">
        <v>0.56000000000000005</v>
      </c>
      <c r="G2367" s="2005">
        <v>0.56000000000000005</v>
      </c>
      <c r="H2367" s="2078" t="b">
        <f t="shared" si="73"/>
        <v>1</v>
      </c>
    </row>
    <row r="2368" spans="1:8">
      <c r="A2368" s="1993">
        <v>5092</v>
      </c>
      <c r="B2368" s="1994" t="s">
        <v>10825</v>
      </c>
      <c r="C2368" s="1993" t="s">
        <v>5601</v>
      </c>
      <c r="D2368" s="2002">
        <f t="shared" si="72"/>
        <v>14.04</v>
      </c>
      <c r="F2368" s="2002">
        <v>14.04</v>
      </c>
      <c r="G2368" s="2002">
        <v>14.04</v>
      </c>
      <c r="H2368" s="2078" t="b">
        <f t="shared" si="73"/>
        <v>1</v>
      </c>
    </row>
    <row r="2369" spans="1:8">
      <c r="A2369" s="2003">
        <v>11462</v>
      </c>
      <c r="B2369" s="2004" t="s">
        <v>10826</v>
      </c>
      <c r="C2369" s="2003" t="s">
        <v>5601</v>
      </c>
      <c r="D2369" s="2005">
        <f t="shared" si="72"/>
        <v>14.35</v>
      </c>
      <c r="F2369" s="2005">
        <v>14.35</v>
      </c>
      <c r="G2369" s="2005">
        <v>14.35</v>
      </c>
      <c r="H2369" s="2078" t="b">
        <f t="shared" si="73"/>
        <v>1</v>
      </c>
    </row>
    <row r="2370" spans="1:8">
      <c r="A2370" s="1993">
        <v>36529</v>
      </c>
      <c r="B2370" s="1994" t="s">
        <v>10827</v>
      </c>
      <c r="C2370" s="1993" t="s">
        <v>5592</v>
      </c>
      <c r="D2370" s="2002">
        <f t="shared" si="72"/>
        <v>30165.81</v>
      </c>
      <c r="F2370" s="2002">
        <v>30165.81</v>
      </c>
      <c r="G2370" s="2002">
        <v>30165.81</v>
      </c>
      <c r="H2370" s="2078" t="b">
        <f t="shared" si="73"/>
        <v>1</v>
      </c>
    </row>
    <row r="2371" spans="1:8">
      <c r="A2371" s="2003">
        <v>3318</v>
      </c>
      <c r="B2371" s="2004" t="s">
        <v>10828</v>
      </c>
      <c r="C2371" s="2003" t="s">
        <v>5592</v>
      </c>
      <c r="D2371" s="2005">
        <f t="shared" ref="D2371:D2434" si="74">IF($J$2=$F$1,F2371,G2371)</f>
        <v>23650</v>
      </c>
      <c r="F2371" s="2005">
        <v>23650</v>
      </c>
      <c r="G2371" s="2005">
        <v>23650</v>
      </c>
      <c r="H2371" s="2078" t="b">
        <f t="shared" ref="H2371:H2434" si="75">F2371=G2371</f>
        <v>1</v>
      </c>
    </row>
    <row r="2372" spans="1:8" ht="30">
      <c r="A2372" s="1993">
        <v>38968</v>
      </c>
      <c r="B2372" s="1994" t="s">
        <v>10829</v>
      </c>
      <c r="C2372" s="1993" t="s">
        <v>5594</v>
      </c>
      <c r="D2372" s="2002">
        <f t="shared" si="74"/>
        <v>218.31</v>
      </c>
      <c r="F2372" s="2002">
        <v>218.31</v>
      </c>
      <c r="G2372" s="2002">
        <v>218.31</v>
      </c>
      <c r="H2372" s="2078" t="b">
        <f t="shared" si="75"/>
        <v>1</v>
      </c>
    </row>
    <row r="2373" spans="1:8">
      <c r="A2373" s="2003">
        <v>3324</v>
      </c>
      <c r="B2373" s="2004" t="s">
        <v>10830</v>
      </c>
      <c r="C2373" s="2003" t="s">
        <v>5594</v>
      </c>
      <c r="D2373" s="2005">
        <f t="shared" si="74"/>
        <v>5.35</v>
      </c>
      <c r="F2373" s="2005">
        <v>5.35</v>
      </c>
      <c r="G2373" s="2005">
        <v>5.35</v>
      </c>
      <c r="H2373" s="2078" t="b">
        <f t="shared" si="75"/>
        <v>1</v>
      </c>
    </row>
    <row r="2374" spans="1:8">
      <c r="A2374" s="1993">
        <v>3322</v>
      </c>
      <c r="B2374" s="1994" t="s">
        <v>10831</v>
      </c>
      <c r="C2374" s="1993" t="s">
        <v>5594</v>
      </c>
      <c r="D2374" s="2002">
        <f t="shared" si="74"/>
        <v>7.5</v>
      </c>
      <c r="F2374" s="2002">
        <v>7.5</v>
      </c>
      <c r="G2374" s="2002">
        <v>7.5</v>
      </c>
      <c r="H2374" s="2078" t="b">
        <f t="shared" si="75"/>
        <v>1</v>
      </c>
    </row>
    <row r="2375" spans="1:8">
      <c r="A2375" s="2003">
        <v>5076</v>
      </c>
      <c r="B2375" s="2004" t="s">
        <v>10832</v>
      </c>
      <c r="C2375" s="2003" t="s">
        <v>5596</v>
      </c>
      <c r="D2375" s="2005">
        <f t="shared" si="74"/>
        <v>9.86</v>
      </c>
      <c r="F2375" s="2005">
        <v>9.86</v>
      </c>
      <c r="G2375" s="2005">
        <v>9.86</v>
      </c>
      <c r="H2375" s="2078" t="b">
        <f t="shared" si="75"/>
        <v>1</v>
      </c>
    </row>
    <row r="2376" spans="1:8">
      <c r="A2376" s="1993">
        <v>5077</v>
      </c>
      <c r="B2376" s="1994" t="s">
        <v>10833</v>
      </c>
      <c r="C2376" s="1993" t="s">
        <v>5596</v>
      </c>
      <c r="D2376" s="2002">
        <f t="shared" si="74"/>
        <v>10.9</v>
      </c>
      <c r="F2376" s="2002">
        <v>10.9</v>
      </c>
      <c r="G2376" s="2002">
        <v>10.9</v>
      </c>
      <c r="H2376" s="2078" t="b">
        <f t="shared" si="75"/>
        <v>1</v>
      </c>
    </row>
    <row r="2377" spans="1:8" ht="30">
      <c r="A2377" s="2003">
        <v>11837</v>
      </c>
      <c r="B2377" s="2004" t="s">
        <v>10834</v>
      </c>
      <c r="C2377" s="2003" t="s">
        <v>5592</v>
      </c>
      <c r="D2377" s="2005">
        <f t="shared" si="74"/>
        <v>31.48</v>
      </c>
      <c r="F2377" s="2005">
        <v>31.48</v>
      </c>
      <c r="G2377" s="2005">
        <v>31.48</v>
      </c>
      <c r="H2377" s="2078" t="b">
        <f t="shared" si="75"/>
        <v>1</v>
      </c>
    </row>
    <row r="2378" spans="1:8">
      <c r="A2378" s="1993">
        <v>38055</v>
      </c>
      <c r="B2378" s="1994" t="s">
        <v>10835</v>
      </c>
      <c r="C2378" s="1993" t="s">
        <v>5592</v>
      </c>
      <c r="D2378" s="2002">
        <f t="shared" si="74"/>
        <v>2.85</v>
      </c>
      <c r="F2378" s="2002">
        <v>2.85</v>
      </c>
      <c r="G2378" s="2002">
        <v>2.85</v>
      </c>
      <c r="H2378" s="2078" t="b">
        <f t="shared" si="75"/>
        <v>1</v>
      </c>
    </row>
    <row r="2379" spans="1:8">
      <c r="A2379" s="2003">
        <v>415</v>
      </c>
      <c r="B2379" s="2004" t="s">
        <v>10836</v>
      </c>
      <c r="C2379" s="2003" t="s">
        <v>5592</v>
      </c>
      <c r="D2379" s="2005">
        <f t="shared" si="74"/>
        <v>12.91</v>
      </c>
      <c r="F2379" s="2005">
        <v>12.91</v>
      </c>
      <c r="G2379" s="2005">
        <v>12.91</v>
      </c>
      <c r="H2379" s="2078" t="b">
        <f t="shared" si="75"/>
        <v>1</v>
      </c>
    </row>
    <row r="2380" spans="1:8">
      <c r="A2380" s="1993">
        <v>416</v>
      </c>
      <c r="B2380" s="1994" t="s">
        <v>10837</v>
      </c>
      <c r="C2380" s="1993" t="s">
        <v>5592</v>
      </c>
      <c r="D2380" s="2002">
        <f t="shared" si="74"/>
        <v>4.72</v>
      </c>
      <c r="F2380" s="2002">
        <v>4.72</v>
      </c>
      <c r="G2380" s="2002">
        <v>4.72</v>
      </c>
      <c r="H2380" s="2078" t="b">
        <f t="shared" si="75"/>
        <v>1</v>
      </c>
    </row>
    <row r="2381" spans="1:8">
      <c r="A2381" s="2003">
        <v>425</v>
      </c>
      <c r="B2381" s="2004" t="s">
        <v>10838</v>
      </c>
      <c r="C2381" s="2003" t="s">
        <v>5592</v>
      </c>
      <c r="D2381" s="2005">
        <f t="shared" si="74"/>
        <v>2.93</v>
      </c>
      <c r="F2381" s="2005">
        <v>2.93</v>
      </c>
      <c r="G2381" s="2005">
        <v>2.93</v>
      </c>
      <c r="H2381" s="2078" t="b">
        <f t="shared" si="75"/>
        <v>1</v>
      </c>
    </row>
    <row r="2382" spans="1:8">
      <c r="A2382" s="1993">
        <v>426</v>
      </c>
      <c r="B2382" s="1994" t="s">
        <v>10839</v>
      </c>
      <c r="C2382" s="1993" t="s">
        <v>5592</v>
      </c>
      <c r="D2382" s="2002">
        <f t="shared" si="74"/>
        <v>16.13</v>
      </c>
      <c r="F2382" s="2002">
        <v>16.13</v>
      </c>
      <c r="G2382" s="2002">
        <v>16.13</v>
      </c>
      <c r="H2382" s="2078" t="b">
        <f t="shared" si="75"/>
        <v>1</v>
      </c>
    </row>
    <row r="2383" spans="1:8">
      <c r="A2383" s="2003">
        <v>38056</v>
      </c>
      <c r="B2383" s="2004" t="s">
        <v>10840</v>
      </c>
      <c r="C2383" s="2003" t="s">
        <v>5592</v>
      </c>
      <c r="D2383" s="2005">
        <f t="shared" si="74"/>
        <v>15.75</v>
      </c>
      <c r="F2383" s="2005">
        <v>15.75</v>
      </c>
      <c r="G2383" s="2005">
        <v>15.75</v>
      </c>
      <c r="H2383" s="2078" t="b">
        <f t="shared" si="75"/>
        <v>1</v>
      </c>
    </row>
    <row r="2384" spans="1:8">
      <c r="A2384" s="1993">
        <v>1564</v>
      </c>
      <c r="B2384" s="1994" t="s">
        <v>10841</v>
      </c>
      <c r="C2384" s="1993" t="s">
        <v>5592</v>
      </c>
      <c r="D2384" s="2002">
        <f t="shared" si="74"/>
        <v>6.01</v>
      </c>
      <c r="F2384" s="2002">
        <v>6.01</v>
      </c>
      <c r="G2384" s="2002">
        <v>6.01</v>
      </c>
      <c r="H2384" s="2078" t="b">
        <f t="shared" si="75"/>
        <v>1</v>
      </c>
    </row>
    <row r="2385" spans="1:8">
      <c r="A2385" s="2003">
        <v>11032</v>
      </c>
      <c r="B2385" s="2004" t="s">
        <v>10842</v>
      </c>
      <c r="C2385" s="2003" t="s">
        <v>5592</v>
      </c>
      <c r="D2385" s="2005">
        <f t="shared" si="74"/>
        <v>7.27</v>
      </c>
      <c r="F2385" s="2005">
        <v>7.27</v>
      </c>
      <c r="G2385" s="2005">
        <v>7.27</v>
      </c>
      <c r="H2385" s="2078" t="b">
        <f t="shared" si="75"/>
        <v>1</v>
      </c>
    </row>
    <row r="2386" spans="1:8">
      <c r="A2386" s="1993">
        <v>36786</v>
      </c>
      <c r="B2386" s="1994" t="s">
        <v>10843</v>
      </c>
      <c r="C2386" s="1993" t="s">
        <v>679</v>
      </c>
      <c r="D2386" s="2002">
        <f t="shared" si="74"/>
        <v>107.85</v>
      </c>
      <c r="F2386" s="2002">
        <v>107.85</v>
      </c>
      <c r="G2386" s="2002">
        <v>107.85</v>
      </c>
      <c r="H2386" s="2078" t="b">
        <f t="shared" si="75"/>
        <v>1</v>
      </c>
    </row>
    <row r="2387" spans="1:8">
      <c r="A2387" s="2003">
        <v>36785</v>
      </c>
      <c r="B2387" s="2004" t="s">
        <v>10844</v>
      </c>
      <c r="C2387" s="2003" t="s">
        <v>679</v>
      </c>
      <c r="D2387" s="2005">
        <f t="shared" si="74"/>
        <v>93.71</v>
      </c>
      <c r="F2387" s="2005">
        <v>93.71</v>
      </c>
      <c r="G2387" s="2005">
        <v>93.71</v>
      </c>
      <c r="H2387" s="2078" t="b">
        <f t="shared" si="75"/>
        <v>1</v>
      </c>
    </row>
    <row r="2388" spans="1:8">
      <c r="A2388" s="1993">
        <v>36782</v>
      </c>
      <c r="B2388" s="1994" t="s">
        <v>10845</v>
      </c>
      <c r="C2388" s="1993" t="s">
        <v>679</v>
      </c>
      <c r="D2388" s="2002">
        <f t="shared" si="74"/>
        <v>111.86</v>
      </c>
      <c r="F2388" s="2002">
        <v>111.86</v>
      </c>
      <c r="G2388" s="2002">
        <v>111.86</v>
      </c>
      <c r="H2388" s="2078" t="b">
        <f t="shared" si="75"/>
        <v>1</v>
      </c>
    </row>
    <row r="2389" spans="1:8">
      <c r="A2389" s="2003">
        <v>25930</v>
      </c>
      <c r="B2389" s="2004" t="s">
        <v>10846</v>
      </c>
      <c r="C2389" s="2003" t="s">
        <v>679</v>
      </c>
      <c r="D2389" s="2005">
        <f t="shared" si="74"/>
        <v>126</v>
      </c>
      <c r="F2389" s="2005">
        <v>126</v>
      </c>
      <c r="G2389" s="2005">
        <v>126</v>
      </c>
      <c r="H2389" s="2078" t="b">
        <f t="shared" si="75"/>
        <v>1</v>
      </c>
    </row>
    <row r="2390" spans="1:8">
      <c r="A2390" s="1993">
        <v>4824</v>
      </c>
      <c r="B2390" s="1994" t="s">
        <v>10847</v>
      </c>
      <c r="C2390" s="1993" t="s">
        <v>5596</v>
      </c>
      <c r="D2390" s="2002">
        <f t="shared" si="74"/>
        <v>0.41</v>
      </c>
      <c r="F2390" s="2002">
        <v>0.41</v>
      </c>
      <c r="G2390" s="2002">
        <v>0.41</v>
      </c>
      <c r="H2390" s="2078" t="b">
        <f t="shared" si="75"/>
        <v>1</v>
      </c>
    </row>
    <row r="2391" spans="1:8" ht="30">
      <c r="A2391" s="2003">
        <v>11795</v>
      </c>
      <c r="B2391" s="2004" t="s">
        <v>10848</v>
      </c>
      <c r="C2391" s="2003" t="s">
        <v>5594</v>
      </c>
      <c r="D2391" s="2005">
        <f t="shared" si="74"/>
        <v>437.73</v>
      </c>
      <c r="F2391" s="2005">
        <v>437.73</v>
      </c>
      <c r="G2391" s="2005">
        <v>437.73</v>
      </c>
      <c r="H2391" s="2078" t="b">
        <f t="shared" si="75"/>
        <v>1</v>
      </c>
    </row>
    <row r="2392" spans="1:8">
      <c r="A2392" s="1993">
        <v>134</v>
      </c>
      <c r="B2392" s="1994" t="s">
        <v>10849</v>
      </c>
      <c r="C2392" s="1993" t="s">
        <v>5596</v>
      </c>
      <c r="D2392" s="2002">
        <f t="shared" si="74"/>
        <v>1.43</v>
      </c>
      <c r="F2392" s="2002">
        <v>1.43</v>
      </c>
      <c r="G2392" s="2002">
        <v>1.43</v>
      </c>
      <c r="H2392" s="2078" t="b">
        <f t="shared" si="75"/>
        <v>1</v>
      </c>
    </row>
    <row r="2393" spans="1:8">
      <c r="A2393" s="2003">
        <v>4229</v>
      </c>
      <c r="B2393" s="2004" t="s">
        <v>10850</v>
      </c>
      <c r="C2393" s="2003" t="s">
        <v>5596</v>
      </c>
      <c r="D2393" s="2005">
        <f t="shared" si="74"/>
        <v>21.72</v>
      </c>
      <c r="F2393" s="2005">
        <v>21.72</v>
      </c>
      <c r="G2393" s="2005">
        <v>21.72</v>
      </c>
      <c r="H2393" s="2078" t="b">
        <f t="shared" si="75"/>
        <v>1</v>
      </c>
    </row>
    <row r="2394" spans="1:8">
      <c r="A2394" s="1993">
        <v>37402</v>
      </c>
      <c r="B2394" s="1994" t="s">
        <v>10851</v>
      </c>
      <c r="C2394" s="1993" t="s">
        <v>5592</v>
      </c>
      <c r="D2394" s="2002">
        <f t="shared" si="74"/>
        <v>42.76</v>
      </c>
      <c r="F2394" s="2002">
        <v>42.76</v>
      </c>
      <c r="G2394" s="2002">
        <v>42.76</v>
      </c>
      <c r="H2394" s="2078" t="b">
        <f t="shared" si="75"/>
        <v>1</v>
      </c>
    </row>
    <row r="2395" spans="1:8">
      <c r="A2395" s="2003">
        <v>11244</v>
      </c>
      <c r="B2395" s="2004" t="s">
        <v>10852</v>
      </c>
      <c r="C2395" s="2003" t="s">
        <v>5592</v>
      </c>
      <c r="D2395" s="2005">
        <f t="shared" si="74"/>
        <v>168.22</v>
      </c>
      <c r="F2395" s="2005">
        <v>168.22</v>
      </c>
      <c r="G2395" s="2005">
        <v>168.22</v>
      </c>
      <c r="H2395" s="2078" t="b">
        <f t="shared" si="75"/>
        <v>1</v>
      </c>
    </row>
    <row r="2396" spans="1:8" ht="30">
      <c r="A2396" s="1993">
        <v>11245</v>
      </c>
      <c r="B2396" s="1994" t="s">
        <v>10853</v>
      </c>
      <c r="C2396" s="1993" t="s">
        <v>5592</v>
      </c>
      <c r="D2396" s="2002">
        <f t="shared" si="74"/>
        <v>232.67</v>
      </c>
      <c r="F2396" s="2002">
        <v>232.67</v>
      </c>
      <c r="G2396" s="2002">
        <v>232.67</v>
      </c>
      <c r="H2396" s="2078" t="b">
        <f t="shared" si="75"/>
        <v>1</v>
      </c>
    </row>
    <row r="2397" spans="1:8">
      <c r="A2397" s="2003">
        <v>11235</v>
      </c>
      <c r="B2397" s="2004" t="s">
        <v>10854</v>
      </c>
      <c r="C2397" s="2003" t="s">
        <v>5592</v>
      </c>
      <c r="D2397" s="2005">
        <f t="shared" si="74"/>
        <v>128.37</v>
      </c>
      <c r="F2397" s="2005">
        <v>128.37</v>
      </c>
      <c r="G2397" s="2005">
        <v>128.37</v>
      </c>
      <c r="H2397" s="2078" t="b">
        <f t="shared" si="75"/>
        <v>1</v>
      </c>
    </row>
    <row r="2398" spans="1:8">
      <c r="A2398" s="1993">
        <v>11236</v>
      </c>
      <c r="B2398" s="1994" t="s">
        <v>10855</v>
      </c>
      <c r="C2398" s="1993" t="s">
        <v>5592</v>
      </c>
      <c r="D2398" s="2002">
        <f t="shared" si="74"/>
        <v>163.13</v>
      </c>
      <c r="F2398" s="2002">
        <v>163.13</v>
      </c>
      <c r="G2398" s="2002">
        <v>163.13</v>
      </c>
      <c r="H2398" s="2078" t="b">
        <f t="shared" si="75"/>
        <v>1</v>
      </c>
    </row>
    <row r="2399" spans="1:8">
      <c r="A2399" s="2003">
        <v>11731</v>
      </c>
      <c r="B2399" s="2004" t="s">
        <v>10856</v>
      </c>
      <c r="C2399" s="2003" t="s">
        <v>5592</v>
      </c>
      <c r="D2399" s="2005">
        <f t="shared" si="74"/>
        <v>3.6</v>
      </c>
      <c r="F2399" s="2005">
        <v>3.6</v>
      </c>
      <c r="G2399" s="2005">
        <v>3.6</v>
      </c>
      <c r="H2399" s="2078" t="b">
        <f t="shared" si="75"/>
        <v>1</v>
      </c>
    </row>
    <row r="2400" spans="1:8">
      <c r="A2400" s="1993">
        <v>11732</v>
      </c>
      <c r="B2400" s="1994" t="s">
        <v>10857</v>
      </c>
      <c r="C2400" s="1993" t="s">
        <v>5592</v>
      </c>
      <c r="D2400" s="2002">
        <f t="shared" si="74"/>
        <v>18.3</v>
      </c>
      <c r="F2400" s="2002">
        <v>18.3</v>
      </c>
      <c r="G2400" s="2002">
        <v>18.3</v>
      </c>
      <c r="H2400" s="2078" t="b">
        <f t="shared" si="75"/>
        <v>1</v>
      </c>
    </row>
    <row r="2401" spans="1:8">
      <c r="A2401" s="2003">
        <v>36494</v>
      </c>
      <c r="B2401" s="2004" t="s">
        <v>10858</v>
      </c>
      <c r="C2401" s="2003" t="s">
        <v>5592</v>
      </c>
      <c r="D2401" s="2005">
        <f t="shared" si="74"/>
        <v>340106.25</v>
      </c>
      <c r="F2401" s="2005">
        <v>340106.25</v>
      </c>
      <c r="G2401" s="2005">
        <v>340106.25</v>
      </c>
      <c r="H2401" s="2078" t="b">
        <f t="shared" si="75"/>
        <v>1</v>
      </c>
    </row>
    <row r="2402" spans="1:8">
      <c r="A2402" s="1993">
        <v>36493</v>
      </c>
      <c r="B2402" s="1994" t="s">
        <v>10859</v>
      </c>
      <c r="C2402" s="1993" t="s">
        <v>5592</v>
      </c>
      <c r="D2402" s="2002">
        <f t="shared" si="74"/>
        <v>385326.56</v>
      </c>
      <c r="F2402" s="2002">
        <v>385326.56</v>
      </c>
      <c r="G2402" s="2002">
        <v>385326.56</v>
      </c>
      <c r="H2402" s="2078" t="b">
        <f t="shared" si="75"/>
        <v>1</v>
      </c>
    </row>
    <row r="2403" spans="1:8">
      <c r="A2403" s="2003">
        <v>36492</v>
      </c>
      <c r="B2403" s="2004" t="s">
        <v>10860</v>
      </c>
      <c r="C2403" s="2003" t="s">
        <v>5592</v>
      </c>
      <c r="D2403" s="2005">
        <f t="shared" si="74"/>
        <v>715790.62</v>
      </c>
      <c r="F2403" s="2005">
        <v>715790.62</v>
      </c>
      <c r="G2403" s="2005">
        <v>715790.62</v>
      </c>
      <c r="H2403" s="2078" t="b">
        <f t="shared" si="75"/>
        <v>1</v>
      </c>
    </row>
    <row r="2404" spans="1:8">
      <c r="A2404" s="1993">
        <v>13333</v>
      </c>
      <c r="B2404" s="1994" t="s">
        <v>10861</v>
      </c>
      <c r="C2404" s="1993" t="s">
        <v>5592</v>
      </c>
      <c r="D2404" s="2002">
        <f t="shared" si="74"/>
        <v>112123.56</v>
      </c>
      <c r="F2404" s="2002">
        <v>112123.56</v>
      </c>
      <c r="G2404" s="2002">
        <v>112123.56</v>
      </c>
      <c r="H2404" s="2078" t="b">
        <f t="shared" si="75"/>
        <v>1</v>
      </c>
    </row>
    <row r="2405" spans="1:8">
      <c r="A2405" s="2003">
        <v>13533</v>
      </c>
      <c r="B2405" s="2004" t="s">
        <v>10862</v>
      </c>
      <c r="C2405" s="2003" t="s">
        <v>5592</v>
      </c>
      <c r="D2405" s="2005">
        <f t="shared" si="74"/>
        <v>100226</v>
      </c>
      <c r="F2405" s="2005">
        <v>100226</v>
      </c>
      <c r="G2405" s="2005">
        <v>100226</v>
      </c>
      <c r="H2405" s="2078" t="b">
        <f t="shared" si="75"/>
        <v>1</v>
      </c>
    </row>
    <row r="2406" spans="1:8">
      <c r="A2406" s="1993">
        <v>36499</v>
      </c>
      <c r="B2406" s="1994" t="s">
        <v>10863</v>
      </c>
      <c r="C2406" s="1993" t="s">
        <v>5592</v>
      </c>
      <c r="D2406" s="2002">
        <f t="shared" si="74"/>
        <v>2186.41</v>
      </c>
      <c r="F2406" s="2002">
        <v>2186.41</v>
      </c>
      <c r="G2406" s="2002">
        <v>2186.41</v>
      </c>
      <c r="H2406" s="2078" t="b">
        <f t="shared" si="75"/>
        <v>1</v>
      </c>
    </row>
    <row r="2407" spans="1:8" ht="30">
      <c r="A2407" s="2003">
        <v>39585</v>
      </c>
      <c r="B2407" s="2004" t="s">
        <v>10864</v>
      </c>
      <c r="C2407" s="2003" t="s">
        <v>5592</v>
      </c>
      <c r="D2407" s="2005">
        <f t="shared" si="74"/>
        <v>72398.179999999993</v>
      </c>
      <c r="F2407" s="2005">
        <v>72398.179999999993</v>
      </c>
      <c r="G2407" s="2005">
        <v>72398.179999999993</v>
      </c>
      <c r="H2407" s="2078" t="b">
        <f t="shared" si="75"/>
        <v>1</v>
      </c>
    </row>
    <row r="2408" spans="1:8" ht="30">
      <c r="A2408" s="1993">
        <v>39586</v>
      </c>
      <c r="B2408" s="1994" t="s">
        <v>10865</v>
      </c>
      <c r="C2408" s="1993" t="s">
        <v>5592</v>
      </c>
      <c r="D2408" s="2002">
        <f t="shared" si="74"/>
        <v>84918.16</v>
      </c>
      <c r="F2408" s="2002">
        <v>84918.16</v>
      </c>
      <c r="G2408" s="2002">
        <v>84918.16</v>
      </c>
      <c r="H2408" s="2078" t="b">
        <f t="shared" si="75"/>
        <v>1</v>
      </c>
    </row>
    <row r="2409" spans="1:8" ht="30">
      <c r="A2409" s="2003">
        <v>39587</v>
      </c>
      <c r="B2409" s="2004" t="s">
        <v>10866</v>
      </c>
      <c r="C2409" s="2003" t="s">
        <v>5592</v>
      </c>
      <c r="D2409" s="2005">
        <f t="shared" si="74"/>
        <v>103425.97</v>
      </c>
      <c r="F2409" s="2005">
        <v>103425.97</v>
      </c>
      <c r="G2409" s="2005">
        <v>103425.97</v>
      </c>
      <c r="H2409" s="2078" t="b">
        <f t="shared" si="75"/>
        <v>1</v>
      </c>
    </row>
    <row r="2410" spans="1:8" ht="30">
      <c r="A2410" s="1993">
        <v>39588</v>
      </c>
      <c r="B2410" s="1994" t="s">
        <v>10867</v>
      </c>
      <c r="C2410" s="1993" t="s">
        <v>5592</v>
      </c>
      <c r="D2410" s="2002">
        <f t="shared" si="74"/>
        <v>119756.38</v>
      </c>
      <c r="F2410" s="2002">
        <v>119756.38</v>
      </c>
      <c r="G2410" s="2002">
        <v>119756.38</v>
      </c>
      <c r="H2410" s="2078" t="b">
        <f t="shared" si="75"/>
        <v>1</v>
      </c>
    </row>
    <row r="2411" spans="1:8" ht="30">
      <c r="A2411" s="2003">
        <v>39584</v>
      </c>
      <c r="B2411" s="2004" t="s">
        <v>10868</v>
      </c>
      <c r="C2411" s="2003" t="s">
        <v>5592</v>
      </c>
      <c r="D2411" s="2005">
        <f t="shared" si="74"/>
        <v>64472.480000000003</v>
      </c>
      <c r="F2411" s="2005">
        <v>64472.480000000003</v>
      </c>
      <c r="G2411" s="2005">
        <v>64472.480000000003</v>
      </c>
      <c r="H2411" s="2078" t="b">
        <f t="shared" si="75"/>
        <v>1</v>
      </c>
    </row>
    <row r="2412" spans="1:8" ht="30">
      <c r="A2412" s="1993">
        <v>39590</v>
      </c>
      <c r="B2412" s="1994" t="s">
        <v>10869</v>
      </c>
      <c r="C2412" s="1993" t="s">
        <v>5592</v>
      </c>
      <c r="D2412" s="2002">
        <f t="shared" si="74"/>
        <v>62926.54</v>
      </c>
      <c r="F2412" s="2002">
        <v>62926.54</v>
      </c>
      <c r="G2412" s="2002">
        <v>62926.54</v>
      </c>
      <c r="H2412" s="2078" t="b">
        <f t="shared" si="75"/>
        <v>1</v>
      </c>
    </row>
    <row r="2413" spans="1:8" ht="30">
      <c r="A2413" s="2003">
        <v>39592</v>
      </c>
      <c r="B2413" s="2004" t="s">
        <v>10870</v>
      </c>
      <c r="C2413" s="2003" t="s">
        <v>5592</v>
      </c>
      <c r="D2413" s="2005">
        <f t="shared" si="74"/>
        <v>90426.95</v>
      </c>
      <c r="F2413" s="2005">
        <v>90426.95</v>
      </c>
      <c r="G2413" s="2005">
        <v>90426.95</v>
      </c>
      <c r="H2413" s="2078" t="b">
        <f t="shared" si="75"/>
        <v>1</v>
      </c>
    </row>
    <row r="2414" spans="1:8" ht="30">
      <c r="A2414" s="1993">
        <v>39593</v>
      </c>
      <c r="B2414" s="1994" t="s">
        <v>10871</v>
      </c>
      <c r="C2414" s="1993" t="s">
        <v>5592</v>
      </c>
      <c r="D2414" s="2002">
        <f t="shared" si="74"/>
        <v>103425.97</v>
      </c>
      <c r="F2414" s="2002">
        <v>103425.97</v>
      </c>
      <c r="G2414" s="2002">
        <v>103425.97</v>
      </c>
      <c r="H2414" s="2078" t="b">
        <f t="shared" si="75"/>
        <v>1</v>
      </c>
    </row>
    <row r="2415" spans="1:8" ht="30">
      <c r="A2415" s="2003">
        <v>14254</v>
      </c>
      <c r="B2415" s="2004" t="s">
        <v>10872</v>
      </c>
      <c r="C2415" s="2003" t="s">
        <v>5592</v>
      </c>
      <c r="D2415" s="2005">
        <f t="shared" si="74"/>
        <v>58789.5</v>
      </c>
      <c r="F2415" s="2005">
        <v>58789.5</v>
      </c>
      <c r="G2415" s="2005">
        <v>58789.5</v>
      </c>
      <c r="H2415" s="2078" t="b">
        <f t="shared" si="75"/>
        <v>1</v>
      </c>
    </row>
    <row r="2416" spans="1:8">
      <c r="A2416" s="1993">
        <v>25987</v>
      </c>
      <c r="B2416" s="1994" t="s">
        <v>10873</v>
      </c>
      <c r="C2416" s="1993" t="s">
        <v>5592</v>
      </c>
      <c r="D2416" s="2002">
        <f t="shared" si="74"/>
        <v>49093.919999999998</v>
      </c>
      <c r="F2416" s="2002">
        <v>49093.919999999998</v>
      </c>
      <c r="G2416" s="2002">
        <v>49093.919999999998</v>
      </c>
      <c r="H2416" s="2078" t="b">
        <f t="shared" si="75"/>
        <v>1</v>
      </c>
    </row>
    <row r="2417" spans="1:8">
      <c r="A2417" s="2003">
        <v>25019</v>
      </c>
      <c r="B2417" s="2004" t="s">
        <v>10874</v>
      </c>
      <c r="C2417" s="2003" t="s">
        <v>5592</v>
      </c>
      <c r="D2417" s="2005">
        <f t="shared" si="74"/>
        <v>84152.47</v>
      </c>
      <c r="F2417" s="2005">
        <v>84152.47</v>
      </c>
      <c r="G2417" s="2005">
        <v>84152.47</v>
      </c>
      <c r="H2417" s="2078" t="b">
        <f t="shared" si="75"/>
        <v>1</v>
      </c>
    </row>
    <row r="2418" spans="1:8">
      <c r="A2418" s="1993">
        <v>36501</v>
      </c>
      <c r="B2418" s="1994" t="s">
        <v>10875</v>
      </c>
      <c r="C2418" s="1993" t="s">
        <v>5592</v>
      </c>
      <c r="D2418" s="2002">
        <f t="shared" si="74"/>
        <v>74924.7</v>
      </c>
      <c r="F2418" s="2002">
        <v>74924.7</v>
      </c>
      <c r="G2418" s="2002">
        <v>74924.7</v>
      </c>
      <c r="H2418" s="2078" t="b">
        <f t="shared" si="75"/>
        <v>1</v>
      </c>
    </row>
    <row r="2419" spans="1:8">
      <c r="A2419" s="2003">
        <v>25986</v>
      </c>
      <c r="B2419" s="2004" t="s">
        <v>10876</v>
      </c>
      <c r="C2419" s="2003" t="s">
        <v>5592</v>
      </c>
      <c r="D2419" s="2005">
        <f t="shared" si="74"/>
        <v>90073.84</v>
      </c>
      <c r="F2419" s="2005">
        <v>90073.84</v>
      </c>
      <c r="G2419" s="2005">
        <v>90073.84</v>
      </c>
      <c r="H2419" s="2078" t="b">
        <f t="shared" si="75"/>
        <v>1</v>
      </c>
    </row>
    <row r="2420" spans="1:8">
      <c r="A2420" s="1993">
        <v>36500</v>
      </c>
      <c r="B2420" s="1994" t="s">
        <v>10877</v>
      </c>
      <c r="C2420" s="1993" t="s">
        <v>5592</v>
      </c>
      <c r="D2420" s="2002">
        <f t="shared" si="74"/>
        <v>52947.24</v>
      </c>
      <c r="F2420" s="2002">
        <v>52947.24</v>
      </c>
      <c r="G2420" s="2002">
        <v>52947.24</v>
      </c>
      <c r="H2420" s="2078" t="b">
        <f t="shared" si="75"/>
        <v>1</v>
      </c>
    </row>
    <row r="2421" spans="1:8" ht="30">
      <c r="A2421" s="2003">
        <v>20017</v>
      </c>
      <c r="B2421" s="2004" t="s">
        <v>10878</v>
      </c>
      <c r="C2421" s="2003" t="s">
        <v>5595</v>
      </c>
      <c r="D2421" s="2005">
        <f t="shared" si="74"/>
        <v>2.69</v>
      </c>
      <c r="F2421" s="2005">
        <v>2.69</v>
      </c>
      <c r="G2421" s="2005">
        <v>2.69</v>
      </c>
      <c r="H2421" s="2078" t="b">
        <f t="shared" si="75"/>
        <v>1</v>
      </c>
    </row>
    <row r="2422" spans="1:8">
      <c r="A2422" s="1993">
        <v>20007</v>
      </c>
      <c r="B2422" s="1994" t="s">
        <v>10879</v>
      </c>
      <c r="C2422" s="1993" t="s">
        <v>5595</v>
      </c>
      <c r="D2422" s="2002">
        <f t="shared" si="74"/>
        <v>2.0699999999999998</v>
      </c>
      <c r="F2422" s="2002">
        <v>2.0699999999999998</v>
      </c>
      <c r="G2422" s="2002">
        <v>2.0699999999999998</v>
      </c>
      <c r="H2422" s="2078" t="b">
        <f t="shared" si="75"/>
        <v>1</v>
      </c>
    </row>
    <row r="2423" spans="1:8" ht="30">
      <c r="A2423" s="2003">
        <v>39836</v>
      </c>
      <c r="B2423" s="2004" t="s">
        <v>10880</v>
      </c>
      <c r="C2423" s="2003" t="s">
        <v>5603</v>
      </c>
      <c r="D2423" s="2005">
        <f t="shared" si="74"/>
        <v>135.80000000000001</v>
      </c>
      <c r="F2423" s="2005">
        <v>135.80000000000001</v>
      </c>
      <c r="G2423" s="2005">
        <v>135.80000000000001</v>
      </c>
      <c r="H2423" s="2078" t="b">
        <f t="shared" si="75"/>
        <v>1</v>
      </c>
    </row>
    <row r="2424" spans="1:8">
      <c r="A2424" s="1993">
        <v>39830</v>
      </c>
      <c r="B2424" s="1994" t="s">
        <v>10881</v>
      </c>
      <c r="C2424" s="1993" t="s">
        <v>5603</v>
      </c>
      <c r="D2424" s="2002">
        <f t="shared" si="74"/>
        <v>154.88</v>
      </c>
      <c r="F2424" s="2002">
        <v>154.88</v>
      </c>
      <c r="G2424" s="2002">
        <v>154.88</v>
      </c>
      <c r="H2424" s="2078" t="b">
        <f t="shared" si="75"/>
        <v>1</v>
      </c>
    </row>
    <row r="2425" spans="1:8">
      <c r="A2425" s="2003">
        <v>39831</v>
      </c>
      <c r="B2425" s="2004" t="s">
        <v>10882</v>
      </c>
      <c r="C2425" s="2003" t="s">
        <v>5603</v>
      </c>
      <c r="D2425" s="2005">
        <f t="shared" si="74"/>
        <v>154.55000000000001</v>
      </c>
      <c r="F2425" s="2005">
        <v>154.55000000000001</v>
      </c>
      <c r="G2425" s="2005">
        <v>154.55000000000001</v>
      </c>
      <c r="H2425" s="2078" t="b">
        <f t="shared" si="75"/>
        <v>1</v>
      </c>
    </row>
    <row r="2426" spans="1:8">
      <c r="A2426" s="1993">
        <v>36888</v>
      </c>
      <c r="B2426" s="1994" t="s">
        <v>10883</v>
      </c>
      <c r="C2426" s="1993" t="s">
        <v>5595</v>
      </c>
      <c r="D2426" s="2002">
        <f t="shared" si="74"/>
        <v>14.79</v>
      </c>
      <c r="F2426" s="2002">
        <v>14.79</v>
      </c>
      <c r="G2426" s="2002">
        <v>14.79</v>
      </c>
      <c r="H2426" s="2078" t="b">
        <f t="shared" si="75"/>
        <v>1</v>
      </c>
    </row>
    <row r="2427" spans="1:8">
      <c r="A2427" s="2003">
        <v>40527</v>
      </c>
      <c r="B2427" s="2004" t="s">
        <v>10884</v>
      </c>
      <c r="C2427" s="2003" t="s">
        <v>5592</v>
      </c>
      <c r="D2427" s="2005">
        <f t="shared" si="74"/>
        <v>2152.9</v>
      </c>
      <c r="F2427" s="2005">
        <v>2152.9</v>
      </c>
      <c r="G2427" s="2005">
        <v>2152.9</v>
      </c>
      <c r="H2427" s="2078" t="b">
        <f t="shared" si="75"/>
        <v>1</v>
      </c>
    </row>
    <row r="2428" spans="1:8">
      <c r="A2428" s="1993">
        <v>36497</v>
      </c>
      <c r="B2428" s="1994" t="s">
        <v>10885</v>
      </c>
      <c r="C2428" s="1993" t="s">
        <v>5592</v>
      </c>
      <c r="D2428" s="2002">
        <f t="shared" si="74"/>
        <v>2457.77</v>
      </c>
      <c r="F2428" s="2002">
        <v>2457.77</v>
      </c>
      <c r="G2428" s="2002">
        <v>2457.77</v>
      </c>
      <c r="H2428" s="2078" t="b">
        <f t="shared" si="75"/>
        <v>1</v>
      </c>
    </row>
    <row r="2429" spans="1:8">
      <c r="A2429" s="2003">
        <v>36487</v>
      </c>
      <c r="B2429" s="2004" t="s">
        <v>10886</v>
      </c>
      <c r="C2429" s="2003" t="s">
        <v>5592</v>
      </c>
      <c r="D2429" s="2005">
        <f t="shared" si="74"/>
        <v>4279.3500000000004</v>
      </c>
      <c r="F2429" s="2005">
        <v>4279.3500000000004</v>
      </c>
      <c r="G2429" s="2005">
        <v>4279.3500000000004</v>
      </c>
      <c r="H2429" s="2078" t="b">
        <f t="shared" si="75"/>
        <v>1</v>
      </c>
    </row>
    <row r="2430" spans="1:8" ht="30">
      <c r="A2430" s="1993">
        <v>25952</v>
      </c>
      <c r="B2430" s="1994" t="s">
        <v>10887</v>
      </c>
      <c r="C2430" s="1993" t="s">
        <v>5592</v>
      </c>
      <c r="D2430" s="2002">
        <f t="shared" si="74"/>
        <v>594728.06000000006</v>
      </c>
      <c r="F2430" s="2002">
        <v>594728.06000000006</v>
      </c>
      <c r="G2430" s="2002">
        <v>594728.06000000006</v>
      </c>
      <c r="H2430" s="2078" t="b">
        <f t="shared" si="75"/>
        <v>1</v>
      </c>
    </row>
    <row r="2431" spans="1:8" ht="30">
      <c r="A2431" s="2003">
        <v>25954</v>
      </c>
      <c r="B2431" s="2004" t="s">
        <v>10888</v>
      </c>
      <c r="C2431" s="2003" t="s">
        <v>5592</v>
      </c>
      <c r="D2431" s="2005">
        <f t="shared" si="74"/>
        <v>1143707.81</v>
      </c>
      <c r="F2431" s="2005">
        <v>1143707.81</v>
      </c>
      <c r="G2431" s="2005">
        <v>1143707.81</v>
      </c>
      <c r="H2431" s="2078" t="b">
        <f t="shared" si="75"/>
        <v>1</v>
      </c>
    </row>
    <row r="2432" spans="1:8" ht="30">
      <c r="A2432" s="1993">
        <v>25953</v>
      </c>
      <c r="B2432" s="1994" t="s">
        <v>10889</v>
      </c>
      <c r="C2432" s="1993" t="s">
        <v>5592</v>
      </c>
      <c r="D2432" s="2002">
        <f t="shared" si="74"/>
        <v>1944303.27</v>
      </c>
      <c r="F2432" s="2002">
        <v>1944303.27</v>
      </c>
      <c r="G2432" s="2002">
        <v>1944303.27</v>
      </c>
      <c r="H2432" s="2078" t="b">
        <f t="shared" si="75"/>
        <v>1</v>
      </c>
    </row>
    <row r="2433" spans="1:8" ht="45">
      <c r="A2433" s="2003">
        <v>37776</v>
      </c>
      <c r="B2433" s="2004" t="s">
        <v>10890</v>
      </c>
      <c r="C2433" s="2003" t="s">
        <v>5592</v>
      </c>
      <c r="D2433" s="2005">
        <f t="shared" si="74"/>
        <v>119160.94</v>
      </c>
      <c r="F2433" s="2005">
        <v>119160.94</v>
      </c>
      <c r="G2433" s="2005">
        <v>119160.94</v>
      </c>
      <c r="H2433" s="2078" t="b">
        <f t="shared" si="75"/>
        <v>1</v>
      </c>
    </row>
    <row r="2434" spans="1:8" ht="45">
      <c r="A2434" s="1993">
        <v>37775</v>
      </c>
      <c r="B2434" s="1994" t="s">
        <v>10891</v>
      </c>
      <c r="C2434" s="1993" t="s">
        <v>5592</v>
      </c>
      <c r="D2434" s="2002">
        <f t="shared" si="74"/>
        <v>187687.5</v>
      </c>
      <c r="F2434" s="2002">
        <v>187687.5</v>
      </c>
      <c r="G2434" s="2002">
        <v>187687.5</v>
      </c>
      <c r="H2434" s="2078" t="b">
        <f t="shared" si="75"/>
        <v>1</v>
      </c>
    </row>
    <row r="2435" spans="1:8" ht="45">
      <c r="A2435" s="2003">
        <v>36491</v>
      </c>
      <c r="B2435" s="2004" t="s">
        <v>10892</v>
      </c>
      <c r="C2435" s="2003" t="s">
        <v>5592</v>
      </c>
      <c r="D2435" s="2005">
        <f t="shared" ref="D2435:D2498" si="76">IF($J$2=$F$1,F2435,G2435)</f>
        <v>695062.5</v>
      </c>
      <c r="F2435" s="2005">
        <v>695062.5</v>
      </c>
      <c r="G2435" s="2005">
        <v>695062.5</v>
      </c>
      <c r="H2435" s="2078" t="b">
        <f t="shared" ref="H2435:H2498" si="77">F2435=G2435</f>
        <v>1</v>
      </c>
    </row>
    <row r="2436" spans="1:8" ht="45">
      <c r="A2436" s="1993">
        <v>10712</v>
      </c>
      <c r="B2436" s="1994" t="s">
        <v>10893</v>
      </c>
      <c r="C2436" s="1993" t="s">
        <v>5592</v>
      </c>
      <c r="D2436" s="2002">
        <f t="shared" si="76"/>
        <v>46921.87</v>
      </c>
      <c r="F2436" s="2002">
        <v>46921.87</v>
      </c>
      <c r="G2436" s="2002">
        <v>46921.87</v>
      </c>
      <c r="H2436" s="2078" t="b">
        <f t="shared" si="77"/>
        <v>1</v>
      </c>
    </row>
    <row r="2437" spans="1:8" ht="45">
      <c r="A2437" s="2003">
        <v>3363</v>
      </c>
      <c r="B2437" s="2004" t="s">
        <v>10894</v>
      </c>
      <c r="C2437" s="2003" t="s">
        <v>5592</v>
      </c>
      <c r="D2437" s="2005">
        <f t="shared" si="76"/>
        <v>66000</v>
      </c>
      <c r="F2437" s="2005">
        <v>66000</v>
      </c>
      <c r="G2437" s="2005">
        <v>66000</v>
      </c>
      <c r="H2437" s="2078" t="b">
        <f t="shared" si="77"/>
        <v>1</v>
      </c>
    </row>
    <row r="2438" spans="1:8" ht="45">
      <c r="A2438" s="1993">
        <v>3365</v>
      </c>
      <c r="B2438" s="1994" t="s">
        <v>10895</v>
      </c>
      <c r="C2438" s="1993" t="s">
        <v>5592</v>
      </c>
      <c r="D2438" s="2002">
        <f t="shared" si="76"/>
        <v>154275</v>
      </c>
      <c r="F2438" s="2002">
        <v>154275</v>
      </c>
      <c r="G2438" s="2002">
        <v>154275</v>
      </c>
      <c r="H2438" s="2078" t="b">
        <f t="shared" si="77"/>
        <v>1</v>
      </c>
    </row>
    <row r="2439" spans="1:8">
      <c r="A2439" s="2003">
        <v>7569</v>
      </c>
      <c r="B2439" s="2004" t="s">
        <v>10896</v>
      </c>
      <c r="C2439" s="2003" t="s">
        <v>5592</v>
      </c>
      <c r="D2439" s="2005">
        <f t="shared" si="76"/>
        <v>41.11</v>
      </c>
      <c r="F2439" s="2005">
        <v>41.11</v>
      </c>
      <c r="G2439" s="2005">
        <v>41.11</v>
      </c>
      <c r="H2439" s="2078" t="b">
        <f t="shared" si="77"/>
        <v>1</v>
      </c>
    </row>
    <row r="2440" spans="1:8">
      <c r="A2440" s="1993">
        <v>34349</v>
      </c>
      <c r="B2440" s="1994" t="s">
        <v>10897</v>
      </c>
      <c r="C2440" s="1993" t="s">
        <v>5592</v>
      </c>
      <c r="D2440" s="2002">
        <f t="shared" si="76"/>
        <v>12.61</v>
      </c>
      <c r="F2440" s="2002">
        <v>12.61</v>
      </c>
      <c r="G2440" s="2002">
        <v>12.61</v>
      </c>
      <c r="H2440" s="2078" t="b">
        <f t="shared" si="77"/>
        <v>1</v>
      </c>
    </row>
    <row r="2441" spans="1:8">
      <c r="A2441" s="2003">
        <v>11991</v>
      </c>
      <c r="B2441" s="2004" t="s">
        <v>10898</v>
      </c>
      <c r="C2441" s="2003" t="s">
        <v>5592</v>
      </c>
      <c r="D2441" s="2005">
        <f t="shared" si="76"/>
        <v>35.86</v>
      </c>
      <c r="F2441" s="2005">
        <v>35.86</v>
      </c>
      <c r="G2441" s="2005">
        <v>35.86</v>
      </c>
      <c r="H2441" s="2078" t="b">
        <f t="shared" si="77"/>
        <v>1</v>
      </c>
    </row>
    <row r="2442" spans="1:8">
      <c r="A2442" s="1993">
        <v>20062</v>
      </c>
      <c r="B2442" s="1994" t="s">
        <v>10899</v>
      </c>
      <c r="C2442" s="1993" t="s">
        <v>5592</v>
      </c>
      <c r="D2442" s="2002">
        <f t="shared" si="76"/>
        <v>13.89</v>
      </c>
      <c r="F2442" s="2002">
        <v>13.89</v>
      </c>
      <c r="G2442" s="2002">
        <v>13.89</v>
      </c>
      <c r="H2442" s="2078" t="b">
        <f t="shared" si="77"/>
        <v>1</v>
      </c>
    </row>
    <row r="2443" spans="1:8" ht="30">
      <c r="A2443" s="2003">
        <v>11029</v>
      </c>
      <c r="B2443" s="2004" t="s">
        <v>10900</v>
      </c>
      <c r="C2443" s="2003" t="s">
        <v>5607</v>
      </c>
      <c r="D2443" s="2005">
        <f t="shared" si="76"/>
        <v>1.1100000000000001</v>
      </c>
      <c r="F2443" s="2005">
        <v>1.1100000000000001</v>
      </c>
      <c r="G2443" s="2005">
        <v>1.1100000000000001</v>
      </c>
      <c r="H2443" s="2078" t="b">
        <f t="shared" si="77"/>
        <v>1</v>
      </c>
    </row>
    <row r="2444" spans="1:8" ht="30">
      <c r="A2444" s="1993">
        <v>4316</v>
      </c>
      <c r="B2444" s="1994" t="s">
        <v>10901</v>
      </c>
      <c r="C2444" s="1993" t="s">
        <v>5592</v>
      </c>
      <c r="D2444" s="2002">
        <f t="shared" si="76"/>
        <v>1.1200000000000001</v>
      </c>
      <c r="F2444" s="2002">
        <v>1.1200000000000001</v>
      </c>
      <c r="G2444" s="2002">
        <v>1.1200000000000001</v>
      </c>
      <c r="H2444" s="2078" t="b">
        <f t="shared" si="77"/>
        <v>1</v>
      </c>
    </row>
    <row r="2445" spans="1:8" ht="30">
      <c r="A2445" s="2003">
        <v>4313</v>
      </c>
      <c r="B2445" s="2004" t="s">
        <v>10902</v>
      </c>
      <c r="C2445" s="2003" t="s">
        <v>5607</v>
      </c>
      <c r="D2445" s="2005">
        <f t="shared" si="76"/>
        <v>1.61</v>
      </c>
      <c r="F2445" s="2005">
        <v>1.61</v>
      </c>
      <c r="G2445" s="2005">
        <v>1.61</v>
      </c>
      <c r="H2445" s="2078" t="b">
        <f t="shared" si="77"/>
        <v>1</v>
      </c>
    </row>
    <row r="2446" spans="1:8" ht="30">
      <c r="A2446" s="1993">
        <v>4317</v>
      </c>
      <c r="B2446" s="1994" t="s">
        <v>10903</v>
      </c>
      <c r="C2446" s="1993" t="s">
        <v>5592</v>
      </c>
      <c r="D2446" s="2002">
        <f t="shared" si="76"/>
        <v>1.84</v>
      </c>
      <c r="F2446" s="2002">
        <v>1.84</v>
      </c>
      <c r="G2446" s="2002">
        <v>1.84</v>
      </c>
      <c r="H2446" s="2078" t="b">
        <f t="shared" si="77"/>
        <v>1</v>
      </c>
    </row>
    <row r="2447" spans="1:8" ht="30">
      <c r="A2447" s="2003">
        <v>4314</v>
      </c>
      <c r="B2447" s="2004" t="s">
        <v>10904</v>
      </c>
      <c r="C2447" s="2003" t="s">
        <v>5607</v>
      </c>
      <c r="D2447" s="2005">
        <f t="shared" si="76"/>
        <v>2.15</v>
      </c>
      <c r="F2447" s="2005">
        <v>2.15</v>
      </c>
      <c r="G2447" s="2005">
        <v>2.15</v>
      </c>
      <c r="H2447" s="2078" t="b">
        <f t="shared" si="77"/>
        <v>1</v>
      </c>
    </row>
    <row r="2448" spans="1:8">
      <c r="A2448" s="1993">
        <v>10561</v>
      </c>
      <c r="B2448" s="1994" t="s">
        <v>10905</v>
      </c>
      <c r="C2448" s="1993" t="s">
        <v>5596</v>
      </c>
      <c r="D2448" s="2002">
        <f t="shared" si="76"/>
        <v>0.3</v>
      </c>
      <c r="F2448" s="2002">
        <v>0.3</v>
      </c>
      <c r="G2448" s="2002">
        <v>0.3</v>
      </c>
      <c r="H2448" s="2078" t="b">
        <f t="shared" si="77"/>
        <v>1</v>
      </c>
    </row>
    <row r="2449" spans="1:8" ht="30">
      <c r="A2449" s="2003">
        <v>10921</v>
      </c>
      <c r="B2449" s="2004" t="s">
        <v>10906</v>
      </c>
      <c r="C2449" s="2003" t="s">
        <v>5592</v>
      </c>
      <c r="D2449" s="2005">
        <f t="shared" si="76"/>
        <v>2820</v>
      </c>
      <c r="F2449" s="2005">
        <v>2820</v>
      </c>
      <c r="G2449" s="2005">
        <v>2820</v>
      </c>
      <c r="H2449" s="2078" t="b">
        <f t="shared" si="77"/>
        <v>1</v>
      </c>
    </row>
    <row r="2450" spans="1:8" ht="30">
      <c r="A2450" s="1993">
        <v>10922</v>
      </c>
      <c r="B2450" s="1994" t="s">
        <v>10907</v>
      </c>
      <c r="C2450" s="1993" t="s">
        <v>5592</v>
      </c>
      <c r="D2450" s="2002">
        <f t="shared" si="76"/>
        <v>2554.2800000000002</v>
      </c>
      <c r="F2450" s="2002">
        <v>2554.2800000000002</v>
      </c>
      <c r="G2450" s="2002">
        <v>2554.2800000000002</v>
      </c>
      <c r="H2450" s="2078" t="b">
        <f t="shared" si="77"/>
        <v>1</v>
      </c>
    </row>
    <row r="2451" spans="1:8">
      <c r="A2451" s="2003">
        <v>10923</v>
      </c>
      <c r="B2451" s="2004" t="s">
        <v>10908</v>
      </c>
      <c r="C2451" s="2003" t="s">
        <v>5592</v>
      </c>
      <c r="D2451" s="2005">
        <f t="shared" si="76"/>
        <v>1509.69</v>
      </c>
      <c r="F2451" s="2005">
        <v>1509.69</v>
      </c>
      <c r="G2451" s="2005">
        <v>1509.69</v>
      </c>
      <c r="H2451" s="2078" t="b">
        <f t="shared" si="77"/>
        <v>1</v>
      </c>
    </row>
    <row r="2452" spans="1:8">
      <c r="A2452" s="1993">
        <v>10924</v>
      </c>
      <c r="B2452" s="1994" t="s">
        <v>10909</v>
      </c>
      <c r="C2452" s="1993" t="s">
        <v>5592</v>
      </c>
      <c r="D2452" s="2002">
        <f t="shared" si="76"/>
        <v>1589.99</v>
      </c>
      <c r="F2452" s="2002">
        <v>1589.99</v>
      </c>
      <c r="G2452" s="2002">
        <v>1589.99</v>
      </c>
      <c r="H2452" s="2078" t="b">
        <f t="shared" si="77"/>
        <v>1</v>
      </c>
    </row>
    <row r="2453" spans="1:8" ht="30">
      <c r="A2453" s="2003">
        <v>37772</v>
      </c>
      <c r="B2453" s="2004" t="s">
        <v>10910</v>
      </c>
      <c r="C2453" s="2003" t="s">
        <v>5592</v>
      </c>
      <c r="D2453" s="2005">
        <f t="shared" si="76"/>
        <v>91156.29</v>
      </c>
      <c r="F2453" s="2005">
        <v>91156.29</v>
      </c>
      <c r="G2453" s="2005">
        <v>91156.29</v>
      </c>
      <c r="H2453" s="2078" t="b">
        <f t="shared" si="77"/>
        <v>1</v>
      </c>
    </row>
    <row r="2454" spans="1:8" ht="30">
      <c r="A2454" s="1993">
        <v>37771</v>
      </c>
      <c r="B2454" s="1994" t="s">
        <v>10911</v>
      </c>
      <c r="C2454" s="1993" t="s">
        <v>5592</v>
      </c>
      <c r="D2454" s="2002">
        <f t="shared" si="76"/>
        <v>96975.77</v>
      </c>
      <c r="F2454" s="2002">
        <v>96975.77</v>
      </c>
      <c r="G2454" s="2002">
        <v>96975.77</v>
      </c>
      <c r="H2454" s="2078" t="b">
        <f t="shared" si="77"/>
        <v>1</v>
      </c>
    </row>
    <row r="2455" spans="1:8">
      <c r="A2455" s="2003">
        <v>12770</v>
      </c>
      <c r="B2455" s="2004" t="s">
        <v>10912</v>
      </c>
      <c r="C2455" s="2003" t="s">
        <v>5592</v>
      </c>
      <c r="D2455" s="2005">
        <f t="shared" si="76"/>
        <v>443.74</v>
      </c>
      <c r="F2455" s="2005">
        <v>443.74</v>
      </c>
      <c r="G2455" s="2005">
        <v>443.74</v>
      </c>
      <c r="H2455" s="2078" t="b">
        <f t="shared" si="77"/>
        <v>1</v>
      </c>
    </row>
    <row r="2456" spans="1:8">
      <c r="A2456" s="1993">
        <v>12772</v>
      </c>
      <c r="B2456" s="1994" t="s">
        <v>10913</v>
      </c>
      <c r="C2456" s="1993" t="s">
        <v>5592</v>
      </c>
      <c r="D2456" s="2002">
        <f t="shared" si="76"/>
        <v>737.5</v>
      </c>
      <c r="F2456" s="2002">
        <v>737.5</v>
      </c>
      <c r="G2456" s="2002">
        <v>737.5</v>
      </c>
      <c r="H2456" s="2078" t="b">
        <f t="shared" si="77"/>
        <v>1</v>
      </c>
    </row>
    <row r="2457" spans="1:8">
      <c r="A2457" s="2003">
        <v>12768</v>
      </c>
      <c r="B2457" s="2004" t="s">
        <v>10914</v>
      </c>
      <c r="C2457" s="2003" t="s">
        <v>5592</v>
      </c>
      <c r="D2457" s="2005">
        <f t="shared" si="76"/>
        <v>1037.5</v>
      </c>
      <c r="F2457" s="2005">
        <v>1037.5</v>
      </c>
      <c r="G2457" s="2005">
        <v>1037.5</v>
      </c>
      <c r="H2457" s="2078" t="b">
        <f t="shared" si="77"/>
        <v>1</v>
      </c>
    </row>
    <row r="2458" spans="1:8">
      <c r="A2458" s="1993">
        <v>12775</v>
      </c>
      <c r="B2458" s="1994" t="s">
        <v>10915</v>
      </c>
      <c r="C2458" s="1993" t="s">
        <v>5592</v>
      </c>
      <c r="D2458" s="2002">
        <f t="shared" si="76"/>
        <v>324.99</v>
      </c>
      <c r="F2458" s="2002">
        <v>324.99</v>
      </c>
      <c r="G2458" s="2002">
        <v>324.99</v>
      </c>
      <c r="H2458" s="2078" t="b">
        <f t="shared" si="77"/>
        <v>1</v>
      </c>
    </row>
    <row r="2459" spans="1:8">
      <c r="A2459" s="2003">
        <v>12769</v>
      </c>
      <c r="B2459" s="2004" t="s">
        <v>10916</v>
      </c>
      <c r="C2459" s="2003" t="s">
        <v>5592</v>
      </c>
      <c r="D2459" s="2005">
        <f t="shared" si="76"/>
        <v>85</v>
      </c>
      <c r="F2459" s="2005">
        <v>85</v>
      </c>
      <c r="G2459" s="2005">
        <v>85</v>
      </c>
      <c r="H2459" s="2078" t="b">
        <f t="shared" si="77"/>
        <v>1</v>
      </c>
    </row>
    <row r="2460" spans="1:8">
      <c r="A2460" s="1993">
        <v>12773</v>
      </c>
      <c r="B2460" s="1994" t="s">
        <v>10917</v>
      </c>
      <c r="C2460" s="1993" t="s">
        <v>5592</v>
      </c>
      <c r="D2460" s="2002">
        <f t="shared" si="76"/>
        <v>91.24</v>
      </c>
      <c r="F2460" s="2002">
        <v>91.24</v>
      </c>
      <c r="G2460" s="2002">
        <v>91.24</v>
      </c>
      <c r="H2460" s="2078" t="b">
        <f t="shared" si="77"/>
        <v>1</v>
      </c>
    </row>
    <row r="2461" spans="1:8">
      <c r="A2461" s="2003">
        <v>12774</v>
      </c>
      <c r="B2461" s="2004" t="s">
        <v>10918</v>
      </c>
      <c r="C2461" s="2003" t="s">
        <v>5592</v>
      </c>
      <c r="D2461" s="2005">
        <f t="shared" si="76"/>
        <v>112.49</v>
      </c>
      <c r="F2461" s="2005">
        <v>112.49</v>
      </c>
      <c r="G2461" s="2005">
        <v>112.49</v>
      </c>
      <c r="H2461" s="2078" t="b">
        <f t="shared" si="77"/>
        <v>1</v>
      </c>
    </row>
    <row r="2462" spans="1:8">
      <c r="A2462" s="1993">
        <v>12776</v>
      </c>
      <c r="B2462" s="1994" t="s">
        <v>10919</v>
      </c>
      <c r="C2462" s="1993" t="s">
        <v>5592</v>
      </c>
      <c r="D2462" s="2002">
        <f t="shared" si="76"/>
        <v>1675</v>
      </c>
      <c r="F2462" s="2002">
        <v>1675</v>
      </c>
      <c r="G2462" s="2002">
        <v>1675</v>
      </c>
      <c r="H2462" s="2078" t="b">
        <f t="shared" si="77"/>
        <v>1</v>
      </c>
    </row>
    <row r="2463" spans="1:8">
      <c r="A2463" s="2003">
        <v>12777</v>
      </c>
      <c r="B2463" s="2004" t="s">
        <v>10920</v>
      </c>
      <c r="C2463" s="2003" t="s">
        <v>5592</v>
      </c>
      <c r="D2463" s="2005">
        <f t="shared" si="76"/>
        <v>2187.4899999999998</v>
      </c>
      <c r="F2463" s="2005">
        <v>2187.4899999999998</v>
      </c>
      <c r="G2463" s="2005">
        <v>2187.4899999999998</v>
      </c>
      <c r="H2463" s="2078" t="b">
        <f t="shared" si="77"/>
        <v>1</v>
      </c>
    </row>
    <row r="2464" spans="1:8">
      <c r="A2464" s="1993">
        <v>3391</v>
      </c>
      <c r="B2464" s="1994" t="s">
        <v>10921</v>
      </c>
      <c r="C2464" s="1993" t="s">
        <v>5592</v>
      </c>
      <c r="D2464" s="2002">
        <f t="shared" si="76"/>
        <v>44.87</v>
      </c>
      <c r="F2464" s="2002">
        <v>44.87</v>
      </c>
      <c r="G2464" s="2002">
        <v>44.87</v>
      </c>
      <c r="H2464" s="2078" t="b">
        <f t="shared" si="77"/>
        <v>1</v>
      </c>
    </row>
    <row r="2465" spans="1:8">
      <c r="A2465" s="2003">
        <v>3389</v>
      </c>
      <c r="B2465" s="2004" t="s">
        <v>10922</v>
      </c>
      <c r="C2465" s="2003" t="s">
        <v>5592</v>
      </c>
      <c r="D2465" s="2005">
        <f t="shared" si="76"/>
        <v>23.28</v>
      </c>
      <c r="F2465" s="2005">
        <v>23.28</v>
      </c>
      <c r="G2465" s="2005">
        <v>23.28</v>
      </c>
      <c r="H2465" s="2078" t="b">
        <f t="shared" si="77"/>
        <v>1</v>
      </c>
    </row>
    <row r="2466" spans="1:8">
      <c r="A2466" s="1993">
        <v>3390</v>
      </c>
      <c r="B2466" s="1994" t="s">
        <v>10923</v>
      </c>
      <c r="C2466" s="1993" t="s">
        <v>5592</v>
      </c>
      <c r="D2466" s="2002">
        <f t="shared" si="76"/>
        <v>26.2</v>
      </c>
      <c r="F2466" s="2002">
        <v>26.2</v>
      </c>
      <c r="G2466" s="2002">
        <v>26.2</v>
      </c>
      <c r="H2466" s="2078" t="b">
        <f t="shared" si="77"/>
        <v>1</v>
      </c>
    </row>
    <row r="2467" spans="1:8">
      <c r="A2467" s="2003">
        <v>12873</v>
      </c>
      <c r="B2467" s="2004" t="s">
        <v>10924</v>
      </c>
      <c r="C2467" s="2003" t="s">
        <v>5591</v>
      </c>
      <c r="D2467" s="2005">
        <f t="shared" si="76"/>
        <v>15.56</v>
      </c>
      <c r="F2467" s="2005">
        <v>13.44</v>
      </c>
      <c r="G2467" s="2005">
        <v>15.56</v>
      </c>
      <c r="H2467" s="2078" t="b">
        <f t="shared" si="77"/>
        <v>0</v>
      </c>
    </row>
    <row r="2468" spans="1:8">
      <c r="A2468" s="1993">
        <v>41076</v>
      </c>
      <c r="B2468" s="1994" t="s">
        <v>10925</v>
      </c>
      <c r="C2468" s="1993" t="s">
        <v>5600</v>
      </c>
      <c r="D2468" s="2002">
        <f t="shared" si="76"/>
        <v>2745.74</v>
      </c>
      <c r="F2468" s="2002">
        <v>2370.19</v>
      </c>
      <c r="G2468" s="2002">
        <v>2745.74</v>
      </c>
      <c r="H2468" s="2078" t="b">
        <f t="shared" si="77"/>
        <v>0</v>
      </c>
    </row>
    <row r="2469" spans="1:8">
      <c r="A2469" s="2003">
        <v>140</v>
      </c>
      <c r="B2469" s="2004" t="s">
        <v>10926</v>
      </c>
      <c r="C2469" s="2003" t="s">
        <v>5596</v>
      </c>
      <c r="D2469" s="2005">
        <f t="shared" si="76"/>
        <v>14.19</v>
      </c>
      <c r="F2469" s="2005">
        <v>14.19</v>
      </c>
      <c r="G2469" s="2005">
        <v>14.19</v>
      </c>
      <c r="H2469" s="2078" t="b">
        <f t="shared" si="77"/>
        <v>1</v>
      </c>
    </row>
    <row r="2470" spans="1:8">
      <c r="A2470" s="1993">
        <v>151</v>
      </c>
      <c r="B2470" s="1994" t="s">
        <v>10927</v>
      </c>
      <c r="C2470" s="1993" t="s">
        <v>5597</v>
      </c>
      <c r="D2470" s="2002">
        <f t="shared" si="76"/>
        <v>17.850000000000001</v>
      </c>
      <c r="F2470" s="2002">
        <v>17.850000000000001</v>
      </c>
      <c r="G2470" s="2002">
        <v>17.850000000000001</v>
      </c>
      <c r="H2470" s="2078" t="b">
        <f t="shared" si="77"/>
        <v>1</v>
      </c>
    </row>
    <row r="2471" spans="1:8">
      <c r="A2471" s="2003">
        <v>7340</v>
      </c>
      <c r="B2471" s="2004" t="s">
        <v>10928</v>
      </c>
      <c r="C2471" s="2003" t="s">
        <v>5597</v>
      </c>
      <c r="D2471" s="2005">
        <f t="shared" si="76"/>
        <v>20.45</v>
      </c>
      <c r="F2471" s="2005">
        <v>20.45</v>
      </c>
      <c r="G2471" s="2005">
        <v>20.45</v>
      </c>
      <c r="H2471" s="2078" t="b">
        <f t="shared" si="77"/>
        <v>1</v>
      </c>
    </row>
    <row r="2472" spans="1:8">
      <c r="A2472" s="1993">
        <v>2701</v>
      </c>
      <c r="B2472" s="1994" t="s">
        <v>10929</v>
      </c>
      <c r="C2472" s="1993" t="s">
        <v>5591</v>
      </c>
      <c r="D2472" s="2002">
        <f t="shared" si="76"/>
        <v>11.27</v>
      </c>
      <c r="F2472" s="2002">
        <v>9.74</v>
      </c>
      <c r="G2472" s="2002">
        <v>11.27</v>
      </c>
      <c r="H2472" s="2078" t="b">
        <f t="shared" si="77"/>
        <v>0</v>
      </c>
    </row>
    <row r="2473" spans="1:8">
      <c r="A2473" s="2003">
        <v>40929</v>
      </c>
      <c r="B2473" s="2004" t="s">
        <v>10930</v>
      </c>
      <c r="C2473" s="2003" t="s">
        <v>5600</v>
      </c>
      <c r="D2473" s="2005">
        <f t="shared" si="76"/>
        <v>1990.59</v>
      </c>
      <c r="F2473" s="2005">
        <v>1718.32</v>
      </c>
      <c r="G2473" s="2005">
        <v>1990.59</v>
      </c>
      <c r="H2473" s="2078" t="b">
        <f t="shared" si="77"/>
        <v>0</v>
      </c>
    </row>
    <row r="2474" spans="1:8">
      <c r="A2474" s="1993">
        <v>38114</v>
      </c>
      <c r="B2474" s="1994" t="s">
        <v>10931</v>
      </c>
      <c r="C2474" s="1993" t="s">
        <v>5592</v>
      </c>
      <c r="D2474" s="2002">
        <f t="shared" si="76"/>
        <v>10.63</v>
      </c>
      <c r="F2474" s="2002">
        <v>10.63</v>
      </c>
      <c r="G2474" s="2002">
        <v>10.63</v>
      </c>
      <c r="H2474" s="2078" t="b">
        <f t="shared" si="77"/>
        <v>1</v>
      </c>
    </row>
    <row r="2475" spans="1:8">
      <c r="A2475" s="2003">
        <v>38064</v>
      </c>
      <c r="B2475" s="2004" t="s">
        <v>10932</v>
      </c>
      <c r="C2475" s="2003" t="s">
        <v>5592</v>
      </c>
      <c r="D2475" s="2005">
        <f t="shared" si="76"/>
        <v>11.89</v>
      </c>
      <c r="F2475" s="2005">
        <v>11.89</v>
      </c>
      <c r="G2475" s="2005">
        <v>11.89</v>
      </c>
      <c r="H2475" s="2078" t="b">
        <f t="shared" si="77"/>
        <v>1</v>
      </c>
    </row>
    <row r="2476" spans="1:8">
      <c r="A2476" s="1993">
        <v>38115</v>
      </c>
      <c r="B2476" s="1994" t="s">
        <v>10933</v>
      </c>
      <c r="C2476" s="1993" t="s">
        <v>5592</v>
      </c>
      <c r="D2476" s="2002">
        <f t="shared" si="76"/>
        <v>11.35</v>
      </c>
      <c r="F2476" s="2002">
        <v>11.35</v>
      </c>
      <c r="G2476" s="2002">
        <v>11.35</v>
      </c>
      <c r="H2476" s="2078" t="b">
        <f t="shared" si="77"/>
        <v>1</v>
      </c>
    </row>
    <row r="2477" spans="1:8">
      <c r="A2477" s="2003">
        <v>38065</v>
      </c>
      <c r="B2477" s="2004" t="s">
        <v>10934</v>
      </c>
      <c r="C2477" s="2003" t="s">
        <v>5592</v>
      </c>
      <c r="D2477" s="2005">
        <f t="shared" si="76"/>
        <v>16.87</v>
      </c>
      <c r="F2477" s="2005">
        <v>16.87</v>
      </c>
      <c r="G2477" s="2005">
        <v>16.87</v>
      </c>
      <c r="H2477" s="2078" t="b">
        <f t="shared" si="77"/>
        <v>1</v>
      </c>
    </row>
    <row r="2478" spans="1:8">
      <c r="A2478" s="1993">
        <v>38078</v>
      </c>
      <c r="B2478" s="1994" t="s">
        <v>10935</v>
      </c>
      <c r="C2478" s="1993" t="s">
        <v>5592</v>
      </c>
      <c r="D2478" s="2002">
        <f t="shared" si="76"/>
        <v>9.84</v>
      </c>
      <c r="F2478" s="2002">
        <v>9.84</v>
      </c>
      <c r="G2478" s="2002">
        <v>9.84</v>
      </c>
      <c r="H2478" s="2078" t="b">
        <f t="shared" si="77"/>
        <v>1</v>
      </c>
    </row>
    <row r="2479" spans="1:8">
      <c r="A2479" s="2003">
        <v>38113</v>
      </c>
      <c r="B2479" s="2004" t="s">
        <v>10936</v>
      </c>
      <c r="C2479" s="2003" t="s">
        <v>5592</v>
      </c>
      <c r="D2479" s="2005">
        <f t="shared" si="76"/>
        <v>5.34</v>
      </c>
      <c r="F2479" s="2005">
        <v>5.34</v>
      </c>
      <c r="G2479" s="2005">
        <v>5.34</v>
      </c>
      <c r="H2479" s="2078" t="b">
        <f t="shared" si="77"/>
        <v>1</v>
      </c>
    </row>
    <row r="2480" spans="1:8">
      <c r="A2480" s="1993">
        <v>38063</v>
      </c>
      <c r="B2480" s="1994" t="s">
        <v>10937</v>
      </c>
      <c r="C2480" s="1993" t="s">
        <v>5592</v>
      </c>
      <c r="D2480" s="2002">
        <f t="shared" si="76"/>
        <v>5.73</v>
      </c>
      <c r="F2480" s="2002">
        <v>5.73</v>
      </c>
      <c r="G2480" s="2002">
        <v>5.73</v>
      </c>
      <c r="H2480" s="2078" t="b">
        <f t="shared" si="77"/>
        <v>1</v>
      </c>
    </row>
    <row r="2481" spans="1:8" ht="30">
      <c r="A2481" s="2003">
        <v>38080</v>
      </c>
      <c r="B2481" s="2004" t="s">
        <v>10938</v>
      </c>
      <c r="C2481" s="2003" t="s">
        <v>5592</v>
      </c>
      <c r="D2481" s="2005">
        <f t="shared" si="76"/>
        <v>17.09</v>
      </c>
      <c r="F2481" s="2005">
        <v>17.09</v>
      </c>
      <c r="G2481" s="2005">
        <v>17.09</v>
      </c>
      <c r="H2481" s="2078" t="b">
        <f t="shared" si="77"/>
        <v>1</v>
      </c>
    </row>
    <row r="2482" spans="1:8" ht="30">
      <c r="A2482" s="1993">
        <v>38069</v>
      </c>
      <c r="B2482" s="1994" t="s">
        <v>10939</v>
      </c>
      <c r="C2482" s="1993" t="s">
        <v>5592</v>
      </c>
      <c r="D2482" s="2002">
        <f t="shared" si="76"/>
        <v>9.35</v>
      </c>
      <c r="F2482" s="2002">
        <v>9.35</v>
      </c>
      <c r="G2482" s="2002">
        <v>9.35</v>
      </c>
      <c r="H2482" s="2078" t="b">
        <f t="shared" si="77"/>
        <v>1</v>
      </c>
    </row>
    <row r="2483" spans="1:8">
      <c r="A2483" s="2003">
        <v>38077</v>
      </c>
      <c r="B2483" s="2004" t="s">
        <v>10940</v>
      </c>
      <c r="C2483" s="2003" t="s">
        <v>5592</v>
      </c>
      <c r="D2483" s="2005">
        <f t="shared" si="76"/>
        <v>9.1300000000000008</v>
      </c>
      <c r="F2483" s="2005">
        <v>9.1300000000000008</v>
      </c>
      <c r="G2483" s="2005">
        <v>9.1300000000000008</v>
      </c>
      <c r="H2483" s="2078" t="b">
        <f t="shared" si="77"/>
        <v>1</v>
      </c>
    </row>
    <row r="2484" spans="1:8" ht="30">
      <c r="A2484" s="1993">
        <v>38073</v>
      </c>
      <c r="B2484" s="1994" t="s">
        <v>10941</v>
      </c>
      <c r="C2484" s="1993" t="s">
        <v>5592</v>
      </c>
      <c r="D2484" s="2002">
        <f t="shared" si="76"/>
        <v>13.92</v>
      </c>
      <c r="F2484" s="2002">
        <v>13.92</v>
      </c>
      <c r="G2484" s="2002">
        <v>13.92</v>
      </c>
      <c r="H2484" s="2078" t="b">
        <f t="shared" si="77"/>
        <v>1</v>
      </c>
    </row>
    <row r="2485" spans="1:8">
      <c r="A2485" s="2003">
        <v>38112</v>
      </c>
      <c r="B2485" s="2004" t="s">
        <v>10942</v>
      </c>
      <c r="C2485" s="2003" t="s">
        <v>5592</v>
      </c>
      <c r="D2485" s="2005">
        <f t="shared" si="76"/>
        <v>4.0999999999999996</v>
      </c>
      <c r="F2485" s="2005">
        <v>4.0999999999999996</v>
      </c>
      <c r="G2485" s="2005">
        <v>4.0999999999999996</v>
      </c>
      <c r="H2485" s="2078" t="b">
        <f t="shared" si="77"/>
        <v>1</v>
      </c>
    </row>
    <row r="2486" spans="1:8">
      <c r="A2486" s="1993">
        <v>38062</v>
      </c>
      <c r="B2486" s="1994" t="s">
        <v>10943</v>
      </c>
      <c r="C2486" s="1993" t="s">
        <v>5592</v>
      </c>
      <c r="D2486" s="2002">
        <f t="shared" si="76"/>
        <v>4.21</v>
      </c>
      <c r="F2486" s="2002">
        <v>4.21</v>
      </c>
      <c r="G2486" s="2002">
        <v>4.21</v>
      </c>
      <c r="H2486" s="2078" t="b">
        <f t="shared" si="77"/>
        <v>1</v>
      </c>
    </row>
    <row r="2487" spans="1:8">
      <c r="A2487" s="2003">
        <v>12128</v>
      </c>
      <c r="B2487" s="2004" t="s">
        <v>10944</v>
      </c>
      <c r="C2487" s="2003" t="s">
        <v>5592</v>
      </c>
      <c r="D2487" s="2005">
        <f t="shared" si="76"/>
        <v>5.63</v>
      </c>
      <c r="F2487" s="2005">
        <v>5.63</v>
      </c>
      <c r="G2487" s="2005">
        <v>5.63</v>
      </c>
      <c r="H2487" s="2078" t="b">
        <f t="shared" si="77"/>
        <v>1</v>
      </c>
    </row>
    <row r="2488" spans="1:8">
      <c r="A2488" s="1993">
        <v>12129</v>
      </c>
      <c r="B2488" s="1994" t="s">
        <v>10945</v>
      </c>
      <c r="C2488" s="1993" t="s">
        <v>5592</v>
      </c>
      <c r="D2488" s="2002">
        <f t="shared" si="76"/>
        <v>7.44</v>
      </c>
      <c r="F2488" s="2002">
        <v>7.44</v>
      </c>
      <c r="G2488" s="2002">
        <v>7.44</v>
      </c>
      <c r="H2488" s="2078" t="b">
        <f t="shared" si="77"/>
        <v>1</v>
      </c>
    </row>
    <row r="2489" spans="1:8" ht="30">
      <c r="A2489" s="2003">
        <v>38081</v>
      </c>
      <c r="B2489" s="2004" t="s">
        <v>10946</v>
      </c>
      <c r="C2489" s="2003" t="s">
        <v>5592</v>
      </c>
      <c r="D2489" s="2005">
        <f t="shared" si="76"/>
        <v>14.5</v>
      </c>
      <c r="F2489" s="2005">
        <v>14.5</v>
      </c>
      <c r="G2489" s="2005">
        <v>14.5</v>
      </c>
      <c r="H2489" s="2078" t="b">
        <f t="shared" si="77"/>
        <v>1</v>
      </c>
    </row>
    <row r="2490" spans="1:8">
      <c r="A2490" s="1993">
        <v>38070</v>
      </c>
      <c r="B2490" s="1994" t="s">
        <v>10947</v>
      </c>
      <c r="C2490" s="1993" t="s">
        <v>5592</v>
      </c>
      <c r="D2490" s="2002">
        <f t="shared" si="76"/>
        <v>9.99</v>
      </c>
      <c r="F2490" s="2002">
        <v>9.99</v>
      </c>
      <c r="G2490" s="2002">
        <v>9.99</v>
      </c>
      <c r="H2490" s="2078" t="b">
        <f t="shared" si="77"/>
        <v>1</v>
      </c>
    </row>
    <row r="2491" spans="1:8">
      <c r="A2491" s="2003">
        <v>38074</v>
      </c>
      <c r="B2491" s="2004" t="s">
        <v>10948</v>
      </c>
      <c r="C2491" s="2003" t="s">
        <v>5592</v>
      </c>
      <c r="D2491" s="2005">
        <f t="shared" si="76"/>
        <v>15.19</v>
      </c>
      <c r="F2491" s="2005">
        <v>15.19</v>
      </c>
      <c r="G2491" s="2005">
        <v>15.19</v>
      </c>
      <c r="H2491" s="2078" t="b">
        <f t="shared" si="77"/>
        <v>1</v>
      </c>
    </row>
    <row r="2492" spans="1:8" ht="30">
      <c r="A2492" s="1993">
        <v>38079</v>
      </c>
      <c r="B2492" s="1994" t="s">
        <v>10949</v>
      </c>
      <c r="C2492" s="1993" t="s">
        <v>5592</v>
      </c>
      <c r="D2492" s="2002">
        <f t="shared" si="76"/>
        <v>13.04</v>
      </c>
      <c r="F2492" s="2002">
        <v>13.04</v>
      </c>
      <c r="G2492" s="2002">
        <v>13.04</v>
      </c>
      <c r="H2492" s="2078" t="b">
        <f t="shared" si="77"/>
        <v>1</v>
      </c>
    </row>
    <row r="2493" spans="1:8" ht="30">
      <c r="A2493" s="2003">
        <v>38072</v>
      </c>
      <c r="B2493" s="2004" t="s">
        <v>10950</v>
      </c>
      <c r="C2493" s="2003" t="s">
        <v>5592</v>
      </c>
      <c r="D2493" s="2005">
        <f t="shared" si="76"/>
        <v>12.53</v>
      </c>
      <c r="F2493" s="2005">
        <v>12.53</v>
      </c>
      <c r="G2493" s="2005">
        <v>12.53</v>
      </c>
      <c r="H2493" s="2078" t="b">
        <f t="shared" si="77"/>
        <v>1</v>
      </c>
    </row>
    <row r="2494" spans="1:8">
      <c r="A2494" s="1993">
        <v>38068</v>
      </c>
      <c r="B2494" s="1994" t="s">
        <v>10951</v>
      </c>
      <c r="C2494" s="1993" t="s">
        <v>5592</v>
      </c>
      <c r="D2494" s="2002">
        <f t="shared" si="76"/>
        <v>8.65</v>
      </c>
      <c r="F2494" s="2002">
        <v>8.65</v>
      </c>
      <c r="G2494" s="2002">
        <v>8.65</v>
      </c>
      <c r="H2494" s="2078" t="b">
        <f t="shared" si="77"/>
        <v>1</v>
      </c>
    </row>
    <row r="2495" spans="1:8">
      <c r="A2495" s="2003">
        <v>38071</v>
      </c>
      <c r="B2495" s="2004" t="s">
        <v>10952</v>
      </c>
      <c r="C2495" s="2003" t="s">
        <v>5592</v>
      </c>
      <c r="D2495" s="2005">
        <f t="shared" si="76"/>
        <v>10.34</v>
      </c>
      <c r="F2495" s="2005">
        <v>10.34</v>
      </c>
      <c r="G2495" s="2005">
        <v>10.34</v>
      </c>
      <c r="H2495" s="2078" t="b">
        <f t="shared" si="77"/>
        <v>1</v>
      </c>
    </row>
    <row r="2496" spans="1:8" ht="30">
      <c r="A2496" s="1993">
        <v>38412</v>
      </c>
      <c r="B2496" s="1994" t="s">
        <v>10953</v>
      </c>
      <c r="C2496" s="1993" t="s">
        <v>5592</v>
      </c>
      <c r="D2496" s="2002">
        <f t="shared" si="76"/>
        <v>1023.03</v>
      </c>
      <c r="F2496" s="2002">
        <v>1023.03</v>
      </c>
      <c r="G2496" s="2002">
        <v>1023.03</v>
      </c>
      <c r="H2496" s="2078" t="b">
        <f t="shared" si="77"/>
        <v>1</v>
      </c>
    </row>
    <row r="2497" spans="1:8">
      <c r="A2497" s="2003">
        <v>3405</v>
      </c>
      <c r="B2497" s="2004" t="s">
        <v>10954</v>
      </c>
      <c r="C2497" s="2003" t="s">
        <v>5592</v>
      </c>
      <c r="D2497" s="2005">
        <f t="shared" si="76"/>
        <v>67.099999999999994</v>
      </c>
      <c r="F2497" s="2005">
        <v>67.099999999999994</v>
      </c>
      <c r="G2497" s="2005">
        <v>67.099999999999994</v>
      </c>
      <c r="H2497" s="2078" t="b">
        <f t="shared" si="77"/>
        <v>1</v>
      </c>
    </row>
    <row r="2498" spans="1:8">
      <c r="A2498" s="1993">
        <v>3394</v>
      </c>
      <c r="B2498" s="1994" t="s">
        <v>10955</v>
      </c>
      <c r="C2498" s="1993" t="s">
        <v>5592</v>
      </c>
      <c r="D2498" s="2002">
        <f t="shared" si="76"/>
        <v>354.22</v>
      </c>
      <c r="F2498" s="2002">
        <v>354.22</v>
      </c>
      <c r="G2498" s="2002">
        <v>354.22</v>
      </c>
      <c r="H2498" s="2078" t="b">
        <f t="shared" si="77"/>
        <v>1</v>
      </c>
    </row>
    <row r="2499" spans="1:8">
      <c r="A2499" s="2003">
        <v>3393</v>
      </c>
      <c r="B2499" s="2004" t="s">
        <v>10956</v>
      </c>
      <c r="C2499" s="2003" t="s">
        <v>5592</v>
      </c>
      <c r="D2499" s="2005">
        <f t="shared" ref="D2499:D2562" si="78">IF($J$2=$F$1,F2499,G2499)</f>
        <v>603.1</v>
      </c>
      <c r="F2499" s="2005">
        <v>603.1</v>
      </c>
      <c r="G2499" s="2005">
        <v>603.1</v>
      </c>
      <c r="H2499" s="2078" t="b">
        <f t="shared" ref="H2499:H2562" si="79">F2499=G2499</f>
        <v>1</v>
      </c>
    </row>
    <row r="2500" spans="1:8">
      <c r="A2500" s="1993">
        <v>3406</v>
      </c>
      <c r="B2500" s="1994" t="s">
        <v>10957</v>
      </c>
      <c r="C2500" s="1993" t="s">
        <v>5592</v>
      </c>
      <c r="D2500" s="2002">
        <f t="shared" si="78"/>
        <v>20.54</v>
      </c>
      <c r="F2500" s="2002">
        <v>20.54</v>
      </c>
      <c r="G2500" s="2002">
        <v>20.54</v>
      </c>
      <c r="H2500" s="2078" t="b">
        <f t="shared" si="79"/>
        <v>1</v>
      </c>
    </row>
    <row r="2501" spans="1:8">
      <c r="A2501" s="2003">
        <v>3395</v>
      </c>
      <c r="B2501" s="2004" t="s">
        <v>10958</v>
      </c>
      <c r="C2501" s="2003" t="s">
        <v>5592</v>
      </c>
      <c r="D2501" s="2005">
        <f t="shared" si="78"/>
        <v>86.64</v>
      </c>
      <c r="F2501" s="2005">
        <v>86.64</v>
      </c>
      <c r="G2501" s="2005">
        <v>86.64</v>
      </c>
      <c r="H2501" s="2078" t="b">
        <f t="shared" si="79"/>
        <v>1</v>
      </c>
    </row>
    <row r="2502" spans="1:8">
      <c r="A2502" s="1993">
        <v>3398</v>
      </c>
      <c r="B2502" s="1994" t="s">
        <v>10959</v>
      </c>
      <c r="C2502" s="1993" t="s">
        <v>5592</v>
      </c>
      <c r="D2502" s="2002">
        <f t="shared" si="78"/>
        <v>4.12</v>
      </c>
      <c r="F2502" s="2002">
        <v>4.12</v>
      </c>
      <c r="G2502" s="2002">
        <v>4.12</v>
      </c>
      <c r="H2502" s="2078" t="b">
        <f t="shared" si="79"/>
        <v>1</v>
      </c>
    </row>
    <row r="2503" spans="1:8" ht="30">
      <c r="A2503" s="2003">
        <v>34379</v>
      </c>
      <c r="B2503" s="2004" t="s">
        <v>10960</v>
      </c>
      <c r="C2503" s="2003" t="s">
        <v>5592</v>
      </c>
      <c r="D2503" s="2005">
        <f t="shared" si="78"/>
        <v>451.02</v>
      </c>
      <c r="F2503" s="2005">
        <v>451.02</v>
      </c>
      <c r="G2503" s="2005">
        <v>451.02</v>
      </c>
      <c r="H2503" s="2078" t="b">
        <f t="shared" si="79"/>
        <v>1</v>
      </c>
    </row>
    <row r="2504" spans="1:8" ht="30">
      <c r="A2504" s="1993">
        <v>34378</v>
      </c>
      <c r="B2504" s="1994" t="s">
        <v>10961</v>
      </c>
      <c r="C2504" s="1993" t="s">
        <v>5592</v>
      </c>
      <c r="D2504" s="2002">
        <f t="shared" si="78"/>
        <v>363.27</v>
      </c>
      <c r="F2504" s="2002">
        <v>363.27</v>
      </c>
      <c r="G2504" s="2002">
        <v>363.27</v>
      </c>
      <c r="H2504" s="2078" t="b">
        <f t="shared" si="79"/>
        <v>1</v>
      </c>
    </row>
    <row r="2505" spans="1:8" ht="30">
      <c r="A2505" s="2003">
        <v>34377</v>
      </c>
      <c r="B2505" s="2004" t="s">
        <v>10962</v>
      </c>
      <c r="C2505" s="2003" t="s">
        <v>5592</v>
      </c>
      <c r="D2505" s="2005">
        <f t="shared" si="78"/>
        <v>335.01</v>
      </c>
      <c r="F2505" s="2005">
        <v>335.01</v>
      </c>
      <c r="G2505" s="2005">
        <v>335.01</v>
      </c>
      <c r="H2505" s="2078" t="b">
        <f t="shared" si="79"/>
        <v>1</v>
      </c>
    </row>
    <row r="2506" spans="1:8">
      <c r="A2506" s="1993">
        <v>581</v>
      </c>
      <c r="B2506" s="1994" t="s">
        <v>10963</v>
      </c>
      <c r="C2506" s="1993" t="s">
        <v>5594</v>
      </c>
      <c r="D2506" s="2002">
        <f t="shared" si="78"/>
        <v>636.29999999999995</v>
      </c>
      <c r="F2506" s="2002">
        <v>636.29999999999995</v>
      </c>
      <c r="G2506" s="2002">
        <v>636.29999999999995</v>
      </c>
      <c r="H2506" s="2078" t="b">
        <f t="shared" si="79"/>
        <v>1</v>
      </c>
    </row>
    <row r="2507" spans="1:8" ht="45">
      <c r="A2507" s="2003">
        <v>40662</v>
      </c>
      <c r="B2507" s="2004" t="s">
        <v>10964</v>
      </c>
      <c r="C2507" s="2003" t="s">
        <v>5592</v>
      </c>
      <c r="D2507" s="2005">
        <f t="shared" si="78"/>
        <v>133.32</v>
      </c>
      <c r="F2507" s="2005">
        <v>133.32</v>
      </c>
      <c r="G2507" s="2005">
        <v>133.32</v>
      </c>
      <c r="H2507" s="2078" t="b">
        <f t="shared" si="79"/>
        <v>1</v>
      </c>
    </row>
    <row r="2508" spans="1:8" ht="30">
      <c r="A2508" s="1993">
        <v>3437</v>
      </c>
      <c r="B2508" s="1994" t="s">
        <v>10965</v>
      </c>
      <c r="C2508" s="1993" t="s">
        <v>5594</v>
      </c>
      <c r="D2508" s="2002">
        <f t="shared" si="78"/>
        <v>370.35</v>
      </c>
      <c r="F2508" s="2002">
        <v>370.35</v>
      </c>
      <c r="G2508" s="2002">
        <v>370.35</v>
      </c>
      <c r="H2508" s="2078" t="b">
        <f t="shared" si="79"/>
        <v>1</v>
      </c>
    </row>
    <row r="2509" spans="1:8">
      <c r="A2509" s="2003">
        <v>11183</v>
      </c>
      <c r="B2509" s="2004" t="s">
        <v>10966</v>
      </c>
      <c r="C2509" s="2003" t="s">
        <v>5592</v>
      </c>
      <c r="D2509" s="2005">
        <f t="shared" si="78"/>
        <v>227.1</v>
      </c>
      <c r="F2509" s="2005">
        <v>227.1</v>
      </c>
      <c r="G2509" s="2005">
        <v>227.1</v>
      </c>
      <c r="H2509" s="2078" t="b">
        <f t="shared" si="79"/>
        <v>1</v>
      </c>
    </row>
    <row r="2510" spans="1:8">
      <c r="A2510" s="1993">
        <v>11190</v>
      </c>
      <c r="B2510" s="1994" t="s">
        <v>10967</v>
      </c>
      <c r="C2510" s="1993" t="s">
        <v>5592</v>
      </c>
      <c r="D2510" s="2002">
        <f t="shared" si="78"/>
        <v>105.35</v>
      </c>
      <c r="F2510" s="2002">
        <v>105.35</v>
      </c>
      <c r="G2510" s="2002">
        <v>105.35</v>
      </c>
      <c r="H2510" s="2078" t="b">
        <f t="shared" si="79"/>
        <v>1</v>
      </c>
    </row>
    <row r="2511" spans="1:8">
      <c r="A2511" s="2003">
        <v>616</v>
      </c>
      <c r="B2511" s="2004" t="s">
        <v>10968</v>
      </c>
      <c r="C2511" s="2003" t="s">
        <v>5592</v>
      </c>
      <c r="D2511" s="2005">
        <f t="shared" si="78"/>
        <v>123.9</v>
      </c>
      <c r="F2511" s="2005">
        <v>123.9</v>
      </c>
      <c r="G2511" s="2005">
        <v>123.9</v>
      </c>
      <c r="H2511" s="2078" t="b">
        <f t="shared" si="79"/>
        <v>1</v>
      </c>
    </row>
    <row r="2512" spans="1:8">
      <c r="A2512" s="1993">
        <v>615</v>
      </c>
      <c r="B2512" s="1994" t="s">
        <v>10968</v>
      </c>
      <c r="C2512" s="1993" t="s">
        <v>5594</v>
      </c>
      <c r="D2512" s="2002">
        <f t="shared" si="78"/>
        <v>258.12</v>
      </c>
      <c r="F2512" s="2002">
        <v>258.12</v>
      </c>
      <c r="G2512" s="2002">
        <v>258.12</v>
      </c>
      <c r="H2512" s="2078" t="b">
        <f t="shared" si="79"/>
        <v>1</v>
      </c>
    </row>
    <row r="2513" spans="1:8">
      <c r="A2513" s="2003">
        <v>11192</v>
      </c>
      <c r="B2513" s="2004" t="s">
        <v>10969</v>
      </c>
      <c r="C2513" s="2003" t="s">
        <v>5592</v>
      </c>
      <c r="D2513" s="2005">
        <f t="shared" si="78"/>
        <v>193.83</v>
      </c>
      <c r="F2513" s="2005">
        <v>193.83</v>
      </c>
      <c r="G2513" s="2005">
        <v>193.83</v>
      </c>
      <c r="H2513" s="2078" t="b">
        <f t="shared" si="79"/>
        <v>1</v>
      </c>
    </row>
    <row r="2514" spans="1:8">
      <c r="A2514" s="1993">
        <v>11231</v>
      </c>
      <c r="B2514" s="1994" t="s">
        <v>10969</v>
      </c>
      <c r="C2514" s="1993" t="s">
        <v>5594</v>
      </c>
      <c r="D2514" s="2002">
        <f t="shared" si="78"/>
        <v>302.87</v>
      </c>
      <c r="F2514" s="2002">
        <v>302.87</v>
      </c>
      <c r="G2514" s="2002">
        <v>302.87</v>
      </c>
      <c r="H2514" s="2078" t="b">
        <f t="shared" si="79"/>
        <v>1</v>
      </c>
    </row>
    <row r="2515" spans="1:8" ht="45">
      <c r="A2515" s="2003">
        <v>3428</v>
      </c>
      <c r="B2515" s="2004" t="s">
        <v>10970</v>
      </c>
      <c r="C2515" s="2003" t="s">
        <v>5594</v>
      </c>
      <c r="D2515" s="2005">
        <f t="shared" si="78"/>
        <v>549.35</v>
      </c>
      <c r="F2515" s="2005">
        <v>549.35</v>
      </c>
      <c r="G2515" s="2005">
        <v>549.35</v>
      </c>
      <c r="H2515" s="2078" t="b">
        <f t="shared" si="79"/>
        <v>1</v>
      </c>
    </row>
    <row r="2516" spans="1:8" ht="45">
      <c r="A2516" s="1993">
        <v>3429</v>
      </c>
      <c r="B2516" s="1994" t="s">
        <v>10971</v>
      </c>
      <c r="C2516" s="1993" t="s">
        <v>5594</v>
      </c>
      <c r="D2516" s="2002">
        <f t="shared" si="78"/>
        <v>313.87</v>
      </c>
      <c r="F2516" s="2002">
        <v>313.87</v>
      </c>
      <c r="G2516" s="2002">
        <v>313.87</v>
      </c>
      <c r="H2516" s="2078" t="b">
        <f t="shared" si="79"/>
        <v>1</v>
      </c>
    </row>
    <row r="2517" spans="1:8" ht="30">
      <c r="A2517" s="2003">
        <v>34371</v>
      </c>
      <c r="B2517" s="2004" t="s">
        <v>10972</v>
      </c>
      <c r="C2517" s="2003" t="s">
        <v>5592</v>
      </c>
      <c r="D2517" s="2005">
        <f t="shared" si="78"/>
        <v>1226.23</v>
      </c>
      <c r="F2517" s="2005">
        <v>1226.23</v>
      </c>
      <c r="G2517" s="2005">
        <v>1226.23</v>
      </c>
      <c r="H2517" s="2078" t="b">
        <f t="shared" si="79"/>
        <v>1</v>
      </c>
    </row>
    <row r="2518" spans="1:8" ht="30">
      <c r="A2518" s="1993">
        <v>34370</v>
      </c>
      <c r="B2518" s="1994" t="s">
        <v>10973</v>
      </c>
      <c r="C2518" s="1993" t="s">
        <v>5592</v>
      </c>
      <c r="D2518" s="2002">
        <f t="shared" si="78"/>
        <v>1016.91</v>
      </c>
      <c r="F2518" s="2002">
        <v>1016.91</v>
      </c>
      <c r="G2518" s="2002">
        <v>1016.91</v>
      </c>
      <c r="H2518" s="2078" t="b">
        <f t="shared" si="79"/>
        <v>1</v>
      </c>
    </row>
    <row r="2519" spans="1:8" ht="30">
      <c r="A2519" s="2003">
        <v>34372</v>
      </c>
      <c r="B2519" s="2004" t="s">
        <v>10974</v>
      </c>
      <c r="C2519" s="2003" t="s">
        <v>5592</v>
      </c>
      <c r="D2519" s="2005">
        <f t="shared" si="78"/>
        <v>1414.68</v>
      </c>
      <c r="F2519" s="2005">
        <v>1414.68</v>
      </c>
      <c r="G2519" s="2005">
        <v>1414.68</v>
      </c>
      <c r="H2519" s="2078" t="b">
        <f t="shared" si="79"/>
        <v>1</v>
      </c>
    </row>
    <row r="2520" spans="1:8" ht="30">
      <c r="A2520" s="1993">
        <v>34373</v>
      </c>
      <c r="B2520" s="1994" t="s">
        <v>10975</v>
      </c>
      <c r="C2520" s="1993" t="s">
        <v>5592</v>
      </c>
      <c r="D2520" s="2002">
        <f t="shared" si="78"/>
        <v>1751.16</v>
      </c>
      <c r="F2520" s="2002">
        <v>1751.16</v>
      </c>
      <c r="G2520" s="2002">
        <v>1751.16</v>
      </c>
      <c r="H2520" s="2078" t="b">
        <f t="shared" si="79"/>
        <v>1</v>
      </c>
    </row>
    <row r="2521" spans="1:8" ht="30">
      <c r="A2521" s="2003">
        <v>36896</v>
      </c>
      <c r="B2521" s="2004" t="s">
        <v>10976</v>
      </c>
      <c r="C2521" s="2003" t="s">
        <v>5592</v>
      </c>
      <c r="D2521" s="2005">
        <f t="shared" si="78"/>
        <v>583.49</v>
      </c>
      <c r="F2521" s="2005">
        <v>583.49</v>
      </c>
      <c r="G2521" s="2005">
        <v>583.49</v>
      </c>
      <c r="H2521" s="2078" t="b">
        <f t="shared" si="79"/>
        <v>1</v>
      </c>
    </row>
    <row r="2522" spans="1:8" ht="30">
      <c r="A2522" s="1993">
        <v>34367</v>
      </c>
      <c r="B2522" s="1994" t="s">
        <v>10977</v>
      </c>
      <c r="C2522" s="1993" t="s">
        <v>5592</v>
      </c>
      <c r="D2522" s="2002">
        <f t="shared" si="78"/>
        <v>685.39</v>
      </c>
      <c r="F2522" s="2002">
        <v>685.39</v>
      </c>
      <c r="G2522" s="2002">
        <v>685.39</v>
      </c>
      <c r="H2522" s="2078" t="b">
        <f t="shared" si="79"/>
        <v>1</v>
      </c>
    </row>
    <row r="2523" spans="1:8" ht="30">
      <c r="A2523" s="2003">
        <v>36884</v>
      </c>
      <c r="B2523" s="2004" t="s">
        <v>10978</v>
      </c>
      <c r="C2523" s="2003" t="s">
        <v>5594</v>
      </c>
      <c r="D2523" s="2005">
        <f t="shared" si="78"/>
        <v>567.66</v>
      </c>
      <c r="F2523" s="2005">
        <v>567.66</v>
      </c>
      <c r="G2523" s="2005">
        <v>567.66</v>
      </c>
      <c r="H2523" s="2078" t="b">
        <f t="shared" si="79"/>
        <v>1</v>
      </c>
    </row>
    <row r="2524" spans="1:8" ht="30">
      <c r="A2524" s="1993">
        <v>36897</v>
      </c>
      <c r="B2524" s="1994" t="s">
        <v>10978</v>
      </c>
      <c r="C2524" s="1993" t="s">
        <v>5592</v>
      </c>
      <c r="D2524" s="2002">
        <f t="shared" si="78"/>
        <v>808.23</v>
      </c>
      <c r="F2524" s="2002">
        <v>808.23</v>
      </c>
      <c r="G2524" s="2002">
        <v>808.23</v>
      </c>
      <c r="H2524" s="2078" t="b">
        <f t="shared" si="79"/>
        <v>1</v>
      </c>
    </row>
    <row r="2525" spans="1:8" ht="30">
      <c r="A2525" s="2003">
        <v>597</v>
      </c>
      <c r="B2525" s="2004" t="s">
        <v>10979</v>
      </c>
      <c r="C2525" s="2003" t="s">
        <v>5594</v>
      </c>
      <c r="D2525" s="2005">
        <f t="shared" si="78"/>
        <v>596.98</v>
      </c>
      <c r="F2525" s="2005">
        <v>596.98</v>
      </c>
      <c r="G2525" s="2005">
        <v>596.98</v>
      </c>
      <c r="H2525" s="2078" t="b">
        <f t="shared" si="79"/>
        <v>1</v>
      </c>
    </row>
    <row r="2526" spans="1:8" ht="30">
      <c r="A2526" s="1993">
        <v>34369</v>
      </c>
      <c r="B2526" s="1994" t="s">
        <v>10980</v>
      </c>
      <c r="C2526" s="1993" t="s">
        <v>5592</v>
      </c>
      <c r="D2526" s="2002">
        <f t="shared" si="78"/>
        <v>957.59</v>
      </c>
      <c r="F2526" s="2002">
        <v>957.59</v>
      </c>
      <c r="G2526" s="2002">
        <v>957.59</v>
      </c>
      <c r="H2526" s="2078" t="b">
        <f t="shared" si="79"/>
        <v>1</v>
      </c>
    </row>
    <row r="2527" spans="1:8" ht="30">
      <c r="A2527" s="2003">
        <v>34362</v>
      </c>
      <c r="B2527" s="2004" t="s">
        <v>10981</v>
      </c>
      <c r="C2527" s="2003" t="s">
        <v>5592</v>
      </c>
      <c r="D2527" s="2005">
        <f t="shared" si="78"/>
        <v>664.45</v>
      </c>
      <c r="F2527" s="2005">
        <v>664.45</v>
      </c>
      <c r="G2527" s="2005">
        <v>664.45</v>
      </c>
      <c r="H2527" s="2078" t="b">
        <f t="shared" si="79"/>
        <v>1</v>
      </c>
    </row>
    <row r="2528" spans="1:8" ht="30">
      <c r="A2528" s="1993">
        <v>34363</v>
      </c>
      <c r="B2528" s="1994" t="s">
        <v>10982</v>
      </c>
      <c r="C2528" s="1993" t="s">
        <v>5592</v>
      </c>
      <c r="D2528" s="2002">
        <f t="shared" si="78"/>
        <v>750.99</v>
      </c>
      <c r="F2528" s="2002">
        <v>750.99</v>
      </c>
      <c r="G2528" s="2002">
        <v>750.99</v>
      </c>
      <c r="H2528" s="2078" t="b">
        <f t="shared" si="79"/>
        <v>1</v>
      </c>
    </row>
    <row r="2529" spans="1:8" ht="30">
      <c r="A2529" s="2003">
        <v>34364</v>
      </c>
      <c r="B2529" s="2004" t="s">
        <v>10983</v>
      </c>
      <c r="C2529" s="2003" t="s">
        <v>5592</v>
      </c>
      <c r="D2529" s="2005">
        <f t="shared" si="78"/>
        <v>936.65</v>
      </c>
      <c r="F2529" s="2005">
        <v>936.65</v>
      </c>
      <c r="G2529" s="2005">
        <v>936.65</v>
      </c>
      <c r="H2529" s="2078" t="b">
        <f t="shared" si="79"/>
        <v>1</v>
      </c>
    </row>
    <row r="2530" spans="1:8" ht="30">
      <c r="A2530" s="1993">
        <v>34365</v>
      </c>
      <c r="B2530" s="1994" t="s">
        <v>10984</v>
      </c>
      <c r="C2530" s="1993" t="s">
        <v>5592</v>
      </c>
      <c r="D2530" s="2002">
        <f t="shared" si="78"/>
        <v>1055.3</v>
      </c>
      <c r="F2530" s="2002">
        <v>1055.3</v>
      </c>
      <c r="G2530" s="2002">
        <v>1055.3</v>
      </c>
      <c r="H2530" s="2078" t="b">
        <f t="shared" si="79"/>
        <v>1</v>
      </c>
    </row>
    <row r="2531" spans="1:8" ht="30">
      <c r="A2531" s="2003">
        <v>11199</v>
      </c>
      <c r="B2531" s="2004" t="s">
        <v>10985</v>
      </c>
      <c r="C2531" s="2003" t="s">
        <v>5592</v>
      </c>
      <c r="D2531" s="2005">
        <f t="shared" si="78"/>
        <v>581.83000000000004</v>
      </c>
      <c r="F2531" s="2005">
        <v>581.83000000000004</v>
      </c>
      <c r="G2531" s="2005">
        <v>581.83000000000004</v>
      </c>
      <c r="H2531" s="2078" t="b">
        <f t="shared" si="79"/>
        <v>1</v>
      </c>
    </row>
    <row r="2532" spans="1:8" ht="30">
      <c r="A2532" s="1993">
        <v>34801</v>
      </c>
      <c r="B2532" s="1994" t="s">
        <v>10986</v>
      </c>
      <c r="C2532" s="1993" t="s">
        <v>5592</v>
      </c>
      <c r="D2532" s="2002">
        <f t="shared" si="78"/>
        <v>729.86</v>
      </c>
      <c r="F2532" s="2002">
        <v>729.86</v>
      </c>
      <c r="G2532" s="2002">
        <v>729.86</v>
      </c>
      <c r="H2532" s="2078" t="b">
        <f t="shared" si="79"/>
        <v>1</v>
      </c>
    </row>
    <row r="2533" spans="1:8" ht="30">
      <c r="A2533" s="2003">
        <v>34799</v>
      </c>
      <c r="B2533" s="2004" t="s">
        <v>10987</v>
      </c>
      <c r="C2533" s="2003" t="s">
        <v>5592</v>
      </c>
      <c r="D2533" s="2005">
        <f t="shared" si="78"/>
        <v>900.07</v>
      </c>
      <c r="F2533" s="2005">
        <v>900.07</v>
      </c>
      <c r="G2533" s="2005">
        <v>900.07</v>
      </c>
      <c r="H2533" s="2078" t="b">
        <f t="shared" si="79"/>
        <v>1</v>
      </c>
    </row>
    <row r="2534" spans="1:8" ht="30">
      <c r="A2534" s="1993">
        <v>622</v>
      </c>
      <c r="B2534" s="1994" t="s">
        <v>10988</v>
      </c>
      <c r="C2534" s="1993" t="s">
        <v>5592</v>
      </c>
      <c r="D2534" s="2002">
        <f t="shared" si="78"/>
        <v>405.21</v>
      </c>
      <c r="F2534" s="2002">
        <v>405.21</v>
      </c>
      <c r="G2534" s="2002">
        <v>405.21</v>
      </c>
      <c r="H2534" s="2078" t="b">
        <f t="shared" si="79"/>
        <v>1</v>
      </c>
    </row>
    <row r="2535" spans="1:8" ht="30">
      <c r="A2535" s="2003">
        <v>34805</v>
      </c>
      <c r="B2535" s="2004" t="s">
        <v>10989</v>
      </c>
      <c r="C2535" s="2003" t="s">
        <v>5594</v>
      </c>
      <c r="D2535" s="2005">
        <f t="shared" si="78"/>
        <v>303.27</v>
      </c>
      <c r="F2535" s="2005">
        <v>303.27</v>
      </c>
      <c r="G2535" s="2005">
        <v>303.27</v>
      </c>
      <c r="H2535" s="2078" t="b">
        <f t="shared" si="79"/>
        <v>1</v>
      </c>
    </row>
    <row r="2536" spans="1:8" ht="30">
      <c r="A2536" s="1993">
        <v>34803</v>
      </c>
      <c r="B2536" s="1994" t="s">
        <v>10990</v>
      </c>
      <c r="C2536" s="1993" t="s">
        <v>5592</v>
      </c>
      <c r="D2536" s="2002">
        <f t="shared" si="78"/>
        <v>366.72</v>
      </c>
      <c r="F2536" s="2002">
        <v>366.72</v>
      </c>
      <c r="G2536" s="2002">
        <v>366.72</v>
      </c>
      <c r="H2536" s="2078" t="b">
        <f t="shared" si="79"/>
        <v>1</v>
      </c>
    </row>
    <row r="2537" spans="1:8" ht="30">
      <c r="A2537" s="2003">
        <v>606</v>
      </c>
      <c r="B2537" s="2004" t="s">
        <v>10991</v>
      </c>
      <c r="C2537" s="2003" t="s">
        <v>5594</v>
      </c>
      <c r="D2537" s="2005">
        <f t="shared" si="78"/>
        <v>405.48</v>
      </c>
      <c r="F2537" s="2005">
        <v>405.48</v>
      </c>
      <c r="G2537" s="2005">
        <v>405.48</v>
      </c>
      <c r="H2537" s="2078" t="b">
        <f t="shared" si="79"/>
        <v>1</v>
      </c>
    </row>
    <row r="2538" spans="1:8" ht="30">
      <c r="A2538" s="1993">
        <v>11227</v>
      </c>
      <c r="B2538" s="1994" t="s">
        <v>10992</v>
      </c>
      <c r="C2538" s="1993" t="s">
        <v>5592</v>
      </c>
      <c r="D2538" s="2002">
        <f t="shared" si="78"/>
        <v>429.46</v>
      </c>
      <c r="F2538" s="2002">
        <v>429.46</v>
      </c>
      <c r="G2538" s="2002">
        <v>429.46</v>
      </c>
      <c r="H2538" s="2078" t="b">
        <f t="shared" si="79"/>
        <v>1</v>
      </c>
    </row>
    <row r="2539" spans="1:8" ht="30">
      <c r="A2539" s="2003">
        <v>11193</v>
      </c>
      <c r="B2539" s="2004" t="s">
        <v>10993</v>
      </c>
      <c r="C2539" s="2003" t="s">
        <v>5594</v>
      </c>
      <c r="D2539" s="2005">
        <f t="shared" si="78"/>
        <v>411.11</v>
      </c>
      <c r="F2539" s="2005">
        <v>411.11</v>
      </c>
      <c r="G2539" s="2005">
        <v>411.11</v>
      </c>
      <c r="H2539" s="2078" t="b">
        <f t="shared" si="79"/>
        <v>1</v>
      </c>
    </row>
    <row r="2540" spans="1:8" ht="30">
      <c r="A2540" s="1993">
        <v>11194</v>
      </c>
      <c r="B2540" s="1994" t="s">
        <v>10994</v>
      </c>
      <c r="C2540" s="1993" t="s">
        <v>5594</v>
      </c>
      <c r="D2540" s="2002">
        <f t="shared" si="78"/>
        <v>370.16</v>
      </c>
      <c r="F2540" s="2002">
        <v>370.16</v>
      </c>
      <c r="G2540" s="2002">
        <v>370.16</v>
      </c>
      <c r="H2540" s="2078" t="b">
        <f t="shared" si="79"/>
        <v>1</v>
      </c>
    </row>
    <row r="2541" spans="1:8" ht="30">
      <c r="A2541" s="2003">
        <v>605</v>
      </c>
      <c r="B2541" s="2004" t="s">
        <v>10995</v>
      </c>
      <c r="C2541" s="2003" t="s">
        <v>5594</v>
      </c>
      <c r="D2541" s="2005">
        <f t="shared" si="78"/>
        <v>464.88</v>
      </c>
      <c r="F2541" s="2005">
        <v>464.88</v>
      </c>
      <c r="G2541" s="2005">
        <v>464.88</v>
      </c>
      <c r="H2541" s="2078" t="b">
        <f t="shared" si="79"/>
        <v>1</v>
      </c>
    </row>
    <row r="2542" spans="1:8" ht="30">
      <c r="A2542" s="1993">
        <v>11197</v>
      </c>
      <c r="B2542" s="1994" t="s">
        <v>10996</v>
      </c>
      <c r="C2542" s="1993" t="s">
        <v>5592</v>
      </c>
      <c r="D2542" s="2002">
        <f t="shared" si="78"/>
        <v>563.03</v>
      </c>
      <c r="F2542" s="2002">
        <v>563.03</v>
      </c>
      <c r="G2542" s="2002">
        <v>563.03</v>
      </c>
      <c r="H2542" s="2078" t="b">
        <f t="shared" si="79"/>
        <v>1</v>
      </c>
    </row>
    <row r="2543" spans="1:8" ht="45">
      <c r="A2543" s="2003">
        <v>40659</v>
      </c>
      <c r="B2543" s="2004" t="s">
        <v>10997</v>
      </c>
      <c r="C2543" s="2003" t="s">
        <v>5594</v>
      </c>
      <c r="D2543" s="2005">
        <f t="shared" si="78"/>
        <v>523.99</v>
      </c>
      <c r="F2543" s="2005">
        <v>523.99</v>
      </c>
      <c r="G2543" s="2005">
        <v>523.99</v>
      </c>
      <c r="H2543" s="2078" t="b">
        <f t="shared" si="79"/>
        <v>1</v>
      </c>
    </row>
    <row r="2544" spans="1:8" ht="45">
      <c r="A2544" s="1993">
        <v>40660</v>
      </c>
      <c r="B2544" s="1994" t="s">
        <v>10998</v>
      </c>
      <c r="C2544" s="1993" t="s">
        <v>5594</v>
      </c>
      <c r="D2544" s="2002">
        <f t="shared" si="78"/>
        <v>664.09</v>
      </c>
      <c r="F2544" s="2002">
        <v>664.09</v>
      </c>
      <c r="G2544" s="2002">
        <v>664.09</v>
      </c>
      <c r="H2544" s="2078" t="b">
        <f t="shared" si="79"/>
        <v>1</v>
      </c>
    </row>
    <row r="2545" spans="1:8" ht="45">
      <c r="A2545" s="2003">
        <v>40661</v>
      </c>
      <c r="B2545" s="2004" t="s">
        <v>10999</v>
      </c>
      <c r="C2545" s="2003" t="s">
        <v>5594</v>
      </c>
      <c r="D2545" s="2005">
        <f t="shared" si="78"/>
        <v>408.3</v>
      </c>
      <c r="F2545" s="2005">
        <v>408.3</v>
      </c>
      <c r="G2545" s="2005">
        <v>408.3</v>
      </c>
      <c r="H2545" s="2078" t="b">
        <f t="shared" si="79"/>
        <v>1</v>
      </c>
    </row>
    <row r="2546" spans="1:8" ht="45">
      <c r="A2546" s="1993">
        <v>3421</v>
      </c>
      <c r="B2546" s="1994" t="s">
        <v>11000</v>
      </c>
      <c r="C2546" s="1993" t="s">
        <v>5594</v>
      </c>
      <c r="D2546" s="2002">
        <f t="shared" si="78"/>
        <v>411.42</v>
      </c>
      <c r="F2546" s="2002">
        <v>411.42</v>
      </c>
      <c r="G2546" s="2002">
        <v>411.42</v>
      </c>
      <c r="H2546" s="2078" t="b">
        <f t="shared" si="79"/>
        <v>1</v>
      </c>
    </row>
    <row r="2547" spans="1:8">
      <c r="A2547" s="2003">
        <v>599</v>
      </c>
      <c r="B2547" s="2004" t="s">
        <v>11001</v>
      </c>
      <c r="C2547" s="2003" t="s">
        <v>5594</v>
      </c>
      <c r="D2547" s="2005">
        <f t="shared" si="78"/>
        <v>506.01</v>
      </c>
      <c r="F2547" s="2005">
        <v>506.01</v>
      </c>
      <c r="G2547" s="2005">
        <v>506.01</v>
      </c>
      <c r="H2547" s="2078" t="b">
        <f t="shared" si="79"/>
        <v>1</v>
      </c>
    </row>
    <row r="2548" spans="1:8">
      <c r="A2548" s="1993">
        <v>34380</v>
      </c>
      <c r="B2548" s="1994" t="s">
        <v>11002</v>
      </c>
      <c r="C2548" s="1993" t="s">
        <v>5592</v>
      </c>
      <c r="D2548" s="2002">
        <f t="shared" si="78"/>
        <v>262.43</v>
      </c>
      <c r="F2548" s="2002">
        <v>262.43</v>
      </c>
      <c r="G2548" s="2002">
        <v>262.43</v>
      </c>
      <c r="H2548" s="2078" t="b">
        <f t="shared" si="79"/>
        <v>1</v>
      </c>
    </row>
    <row r="2549" spans="1:8">
      <c r="A2549" s="2003">
        <v>34381</v>
      </c>
      <c r="B2549" s="2004" t="s">
        <v>11003</v>
      </c>
      <c r="C2549" s="2003" t="s">
        <v>5592</v>
      </c>
      <c r="D2549" s="2005">
        <f t="shared" si="78"/>
        <v>341.99</v>
      </c>
      <c r="F2549" s="2005">
        <v>341.99</v>
      </c>
      <c r="G2549" s="2005">
        <v>341.99</v>
      </c>
      <c r="H2549" s="2078" t="b">
        <f t="shared" si="79"/>
        <v>1</v>
      </c>
    </row>
    <row r="2550" spans="1:8">
      <c r="A2550" s="1993">
        <v>601</v>
      </c>
      <c r="B2550" s="1994" t="s">
        <v>11003</v>
      </c>
      <c r="C2550" s="1993" t="s">
        <v>5594</v>
      </c>
      <c r="D2550" s="2002">
        <f t="shared" si="78"/>
        <v>682.61</v>
      </c>
      <c r="F2550" s="2002">
        <v>682.61</v>
      </c>
      <c r="G2550" s="2002">
        <v>682.61</v>
      </c>
      <c r="H2550" s="2078" t="b">
        <f t="shared" si="79"/>
        <v>1</v>
      </c>
    </row>
    <row r="2551" spans="1:8" ht="30">
      <c r="A2551" s="2003">
        <v>3423</v>
      </c>
      <c r="B2551" s="2004" t="s">
        <v>11004</v>
      </c>
      <c r="C2551" s="2003" t="s">
        <v>5594</v>
      </c>
      <c r="D2551" s="2005">
        <f t="shared" si="78"/>
        <v>580.21</v>
      </c>
      <c r="F2551" s="2005">
        <v>580.21</v>
      </c>
      <c r="G2551" s="2005">
        <v>580.21</v>
      </c>
      <c r="H2551" s="2078" t="b">
        <f t="shared" si="79"/>
        <v>1</v>
      </c>
    </row>
    <row r="2552" spans="1:8" ht="30">
      <c r="A2552" s="1993">
        <v>34797</v>
      </c>
      <c r="B2552" s="1994" t="s">
        <v>11005</v>
      </c>
      <c r="C2552" s="1993" t="s">
        <v>5592</v>
      </c>
      <c r="D2552" s="2002">
        <f t="shared" si="78"/>
        <v>229.47</v>
      </c>
      <c r="F2552" s="2002">
        <v>229.47</v>
      </c>
      <c r="G2552" s="2002">
        <v>229.47</v>
      </c>
      <c r="H2552" s="2078" t="b">
        <f t="shared" si="79"/>
        <v>1</v>
      </c>
    </row>
    <row r="2553" spans="1:8" ht="30">
      <c r="A2553" s="2003">
        <v>624</v>
      </c>
      <c r="B2553" s="2004" t="s">
        <v>11006</v>
      </c>
      <c r="C2553" s="2003" t="s">
        <v>5594</v>
      </c>
      <c r="D2553" s="2005">
        <f t="shared" si="78"/>
        <v>478.06</v>
      </c>
      <c r="F2553" s="2005">
        <v>478.06</v>
      </c>
      <c r="G2553" s="2005">
        <v>478.06</v>
      </c>
      <c r="H2553" s="2078" t="b">
        <f t="shared" si="79"/>
        <v>1</v>
      </c>
    </row>
    <row r="2554" spans="1:8" ht="30">
      <c r="A2554" s="1993">
        <v>623</v>
      </c>
      <c r="B2554" s="1994" t="s">
        <v>11007</v>
      </c>
      <c r="C2554" s="1993" t="s">
        <v>5594</v>
      </c>
      <c r="D2554" s="2002">
        <f t="shared" si="78"/>
        <v>179.51</v>
      </c>
      <c r="F2554" s="2002">
        <v>179.51</v>
      </c>
      <c r="G2554" s="2002">
        <v>179.51</v>
      </c>
      <c r="H2554" s="2078" t="b">
        <f t="shared" si="79"/>
        <v>1</v>
      </c>
    </row>
    <row r="2555" spans="1:8">
      <c r="A2555" s="2003">
        <v>25964</v>
      </c>
      <c r="B2555" s="2004" t="s">
        <v>11008</v>
      </c>
      <c r="C2555" s="2003" t="s">
        <v>5591</v>
      </c>
      <c r="D2555" s="2005">
        <f t="shared" si="78"/>
        <v>14.2</v>
      </c>
      <c r="F2555" s="2005">
        <v>12.27</v>
      </c>
      <c r="G2555" s="2005">
        <v>14.2</v>
      </c>
      <c r="H2555" s="2078" t="b">
        <f t="shared" si="79"/>
        <v>0</v>
      </c>
    </row>
    <row r="2556" spans="1:8">
      <c r="A2556" s="1993">
        <v>41077</v>
      </c>
      <c r="B2556" s="1994" t="s">
        <v>11009</v>
      </c>
      <c r="C2556" s="1993" t="s">
        <v>5600</v>
      </c>
      <c r="D2556" s="2002">
        <f t="shared" si="78"/>
        <v>2507.7199999999998</v>
      </c>
      <c r="F2556" s="2002">
        <v>2164.7199999999998</v>
      </c>
      <c r="G2556" s="2002">
        <v>2507.7199999999998</v>
      </c>
      <c r="H2556" s="2078" t="b">
        <f t="shared" si="79"/>
        <v>0</v>
      </c>
    </row>
    <row r="2557" spans="1:8">
      <c r="A2557" s="2003">
        <v>20159</v>
      </c>
      <c r="B2557" s="2004" t="s">
        <v>11010</v>
      </c>
      <c r="C2557" s="2003" t="s">
        <v>5592</v>
      </c>
      <c r="D2557" s="2005">
        <f t="shared" si="78"/>
        <v>25.51</v>
      </c>
      <c r="F2557" s="2005">
        <v>25.51</v>
      </c>
      <c r="G2557" s="2005">
        <v>25.51</v>
      </c>
      <c r="H2557" s="2078" t="b">
        <f t="shared" si="79"/>
        <v>1</v>
      </c>
    </row>
    <row r="2558" spans="1:8">
      <c r="A2558" s="1993">
        <v>37963</v>
      </c>
      <c r="B2558" s="1994" t="s">
        <v>11011</v>
      </c>
      <c r="C2558" s="1993" t="s">
        <v>5592</v>
      </c>
      <c r="D2558" s="2002">
        <f t="shared" si="78"/>
        <v>3.62</v>
      </c>
      <c r="F2558" s="2002">
        <v>3.62</v>
      </c>
      <c r="G2558" s="2002">
        <v>3.62</v>
      </c>
      <c r="H2558" s="2078" t="b">
        <f t="shared" si="79"/>
        <v>1</v>
      </c>
    </row>
    <row r="2559" spans="1:8">
      <c r="A2559" s="2003">
        <v>37964</v>
      </c>
      <c r="B2559" s="2004" t="s">
        <v>11012</v>
      </c>
      <c r="C2559" s="2003" t="s">
        <v>5592</v>
      </c>
      <c r="D2559" s="2005">
        <f t="shared" si="78"/>
        <v>6.04</v>
      </c>
      <c r="F2559" s="2005">
        <v>6.04</v>
      </c>
      <c r="G2559" s="2005">
        <v>6.04</v>
      </c>
      <c r="H2559" s="2078" t="b">
        <f t="shared" si="79"/>
        <v>1</v>
      </c>
    </row>
    <row r="2560" spans="1:8">
      <c r="A2560" s="1993">
        <v>37965</v>
      </c>
      <c r="B2560" s="1994" t="s">
        <v>11013</v>
      </c>
      <c r="C2560" s="1993" t="s">
        <v>5592</v>
      </c>
      <c r="D2560" s="2002">
        <f t="shared" si="78"/>
        <v>8.76</v>
      </c>
      <c r="F2560" s="2002">
        <v>8.76</v>
      </c>
      <c r="G2560" s="2002">
        <v>8.76</v>
      </c>
      <c r="H2560" s="2078" t="b">
        <f t="shared" si="79"/>
        <v>1</v>
      </c>
    </row>
    <row r="2561" spans="1:8">
      <c r="A2561" s="2003">
        <v>37966</v>
      </c>
      <c r="B2561" s="2004" t="s">
        <v>11014</v>
      </c>
      <c r="C2561" s="2003" t="s">
        <v>5592</v>
      </c>
      <c r="D2561" s="2005">
        <f t="shared" si="78"/>
        <v>15.87</v>
      </c>
      <c r="F2561" s="2005">
        <v>15.87</v>
      </c>
      <c r="G2561" s="2005">
        <v>15.87</v>
      </c>
      <c r="H2561" s="2078" t="b">
        <f t="shared" si="79"/>
        <v>1</v>
      </c>
    </row>
    <row r="2562" spans="1:8">
      <c r="A2562" s="1993">
        <v>37967</v>
      </c>
      <c r="B2562" s="1994" t="s">
        <v>11015</v>
      </c>
      <c r="C2562" s="1993" t="s">
        <v>5592</v>
      </c>
      <c r="D2562" s="2002">
        <f t="shared" si="78"/>
        <v>25.44</v>
      </c>
      <c r="F2562" s="2002">
        <v>25.44</v>
      </c>
      <c r="G2562" s="2002">
        <v>25.44</v>
      </c>
      <c r="H2562" s="2078" t="b">
        <f t="shared" si="79"/>
        <v>1</v>
      </c>
    </row>
    <row r="2563" spans="1:8">
      <c r="A2563" s="2003">
        <v>37968</v>
      </c>
      <c r="B2563" s="2004" t="s">
        <v>11016</v>
      </c>
      <c r="C2563" s="2003" t="s">
        <v>5592</v>
      </c>
      <c r="D2563" s="2005">
        <f t="shared" ref="D2563:D2626" si="80">IF($J$2=$F$1,F2563,G2563)</f>
        <v>55.81</v>
      </c>
      <c r="F2563" s="2005">
        <v>55.81</v>
      </c>
      <c r="G2563" s="2005">
        <v>55.81</v>
      </c>
      <c r="H2563" s="2078" t="b">
        <f t="shared" ref="H2563:H2626" si="81">F2563=G2563</f>
        <v>1</v>
      </c>
    </row>
    <row r="2564" spans="1:8">
      <c r="A2564" s="1993">
        <v>37969</v>
      </c>
      <c r="B2564" s="1994" t="s">
        <v>11017</v>
      </c>
      <c r="C2564" s="1993" t="s">
        <v>5592</v>
      </c>
      <c r="D2564" s="2002">
        <f t="shared" si="80"/>
        <v>149.09</v>
      </c>
      <c r="F2564" s="2002">
        <v>149.09</v>
      </c>
      <c r="G2564" s="2002">
        <v>149.09</v>
      </c>
      <c r="H2564" s="2078" t="b">
        <f t="shared" si="81"/>
        <v>1</v>
      </c>
    </row>
    <row r="2565" spans="1:8">
      <c r="A2565" s="2003">
        <v>37970</v>
      </c>
      <c r="B2565" s="2004" t="s">
        <v>11018</v>
      </c>
      <c r="C2565" s="2003" t="s">
        <v>5592</v>
      </c>
      <c r="D2565" s="2005">
        <f t="shared" si="80"/>
        <v>173.92</v>
      </c>
      <c r="F2565" s="2005">
        <v>173.92</v>
      </c>
      <c r="G2565" s="2005">
        <v>173.92</v>
      </c>
      <c r="H2565" s="2078" t="b">
        <f t="shared" si="81"/>
        <v>1</v>
      </c>
    </row>
    <row r="2566" spans="1:8">
      <c r="A2566" s="1993">
        <v>21118</v>
      </c>
      <c r="B2566" s="1994" t="s">
        <v>11019</v>
      </c>
      <c r="C2566" s="1993" t="s">
        <v>5592</v>
      </c>
      <c r="D2566" s="2002">
        <f t="shared" si="80"/>
        <v>2.74</v>
      </c>
      <c r="F2566" s="2002">
        <v>2.74</v>
      </c>
      <c r="G2566" s="2002">
        <v>2.74</v>
      </c>
      <c r="H2566" s="2078" t="b">
        <f t="shared" si="81"/>
        <v>1</v>
      </c>
    </row>
    <row r="2567" spans="1:8">
      <c r="A2567" s="2003">
        <v>37956</v>
      </c>
      <c r="B2567" s="2004" t="s">
        <v>11020</v>
      </c>
      <c r="C2567" s="2003" t="s">
        <v>5592</v>
      </c>
      <c r="D2567" s="2005">
        <f t="shared" si="80"/>
        <v>4.34</v>
      </c>
      <c r="F2567" s="2005">
        <v>4.34</v>
      </c>
      <c r="G2567" s="2005">
        <v>4.34</v>
      </c>
      <c r="H2567" s="2078" t="b">
        <f t="shared" si="81"/>
        <v>1</v>
      </c>
    </row>
    <row r="2568" spans="1:8">
      <c r="A2568" s="1993">
        <v>37957</v>
      </c>
      <c r="B2568" s="1994" t="s">
        <v>11021</v>
      </c>
      <c r="C2568" s="1993" t="s">
        <v>5592</v>
      </c>
      <c r="D2568" s="2002">
        <f t="shared" si="80"/>
        <v>9.15</v>
      </c>
      <c r="F2568" s="2002">
        <v>9.15</v>
      </c>
      <c r="G2568" s="2002">
        <v>9.15</v>
      </c>
      <c r="H2568" s="2078" t="b">
        <f t="shared" si="81"/>
        <v>1</v>
      </c>
    </row>
    <row r="2569" spans="1:8">
      <c r="A2569" s="2003">
        <v>37958</v>
      </c>
      <c r="B2569" s="2004" t="s">
        <v>11022</v>
      </c>
      <c r="C2569" s="2003" t="s">
        <v>5592</v>
      </c>
      <c r="D2569" s="2005">
        <f t="shared" si="80"/>
        <v>15.87</v>
      </c>
      <c r="F2569" s="2005">
        <v>15.87</v>
      </c>
      <c r="G2569" s="2005">
        <v>15.87</v>
      </c>
      <c r="H2569" s="2078" t="b">
        <f t="shared" si="81"/>
        <v>1</v>
      </c>
    </row>
    <row r="2570" spans="1:8">
      <c r="A2570" s="1993">
        <v>37959</v>
      </c>
      <c r="B2570" s="1994" t="s">
        <v>11023</v>
      </c>
      <c r="C2570" s="1993" t="s">
        <v>5592</v>
      </c>
      <c r="D2570" s="2002">
        <f t="shared" si="80"/>
        <v>25.44</v>
      </c>
      <c r="F2570" s="2002">
        <v>25.44</v>
      </c>
      <c r="G2570" s="2002">
        <v>25.44</v>
      </c>
      <c r="H2570" s="2078" t="b">
        <f t="shared" si="81"/>
        <v>1</v>
      </c>
    </row>
    <row r="2571" spans="1:8">
      <c r="A2571" s="2003">
        <v>37960</v>
      </c>
      <c r="B2571" s="2004" t="s">
        <v>11024</v>
      </c>
      <c r="C2571" s="2003" t="s">
        <v>5592</v>
      </c>
      <c r="D2571" s="2005">
        <f t="shared" si="80"/>
        <v>54.8</v>
      </c>
      <c r="F2571" s="2005">
        <v>54.8</v>
      </c>
      <c r="G2571" s="2005">
        <v>54.8</v>
      </c>
      <c r="H2571" s="2078" t="b">
        <f t="shared" si="81"/>
        <v>1</v>
      </c>
    </row>
    <row r="2572" spans="1:8">
      <c r="A2572" s="1993">
        <v>37961</v>
      </c>
      <c r="B2572" s="1994" t="s">
        <v>11025</v>
      </c>
      <c r="C2572" s="1993" t="s">
        <v>5592</v>
      </c>
      <c r="D2572" s="2002">
        <f t="shared" si="80"/>
        <v>145.38999999999999</v>
      </c>
      <c r="F2572" s="2002">
        <v>145.38999999999999</v>
      </c>
      <c r="G2572" s="2002">
        <v>145.38999999999999</v>
      </c>
      <c r="H2572" s="2078" t="b">
        <f t="shared" si="81"/>
        <v>1</v>
      </c>
    </row>
    <row r="2573" spans="1:8">
      <c r="A2573" s="2003">
        <v>37962</v>
      </c>
      <c r="B2573" s="2004" t="s">
        <v>11026</v>
      </c>
      <c r="C2573" s="2003" t="s">
        <v>5592</v>
      </c>
      <c r="D2573" s="2005">
        <f t="shared" si="80"/>
        <v>168.94</v>
      </c>
      <c r="F2573" s="2005">
        <v>168.94</v>
      </c>
      <c r="G2573" s="2005">
        <v>168.94</v>
      </c>
      <c r="H2573" s="2078" t="b">
        <f t="shared" si="81"/>
        <v>1</v>
      </c>
    </row>
    <row r="2574" spans="1:8">
      <c r="A2574" s="1993">
        <v>3533</v>
      </c>
      <c r="B2574" s="1994" t="s">
        <v>11027</v>
      </c>
      <c r="C2574" s="1993" t="s">
        <v>5592</v>
      </c>
      <c r="D2574" s="2002">
        <f t="shared" si="80"/>
        <v>1.77</v>
      </c>
      <c r="F2574" s="2002">
        <v>1.77</v>
      </c>
      <c r="G2574" s="2002">
        <v>1.77</v>
      </c>
      <c r="H2574" s="2078" t="b">
        <f t="shared" si="81"/>
        <v>1</v>
      </c>
    </row>
    <row r="2575" spans="1:8">
      <c r="A2575" s="2003">
        <v>3538</v>
      </c>
      <c r="B2575" s="2004" t="s">
        <v>11028</v>
      </c>
      <c r="C2575" s="2003" t="s">
        <v>5592</v>
      </c>
      <c r="D2575" s="2005">
        <f t="shared" si="80"/>
        <v>2.4300000000000002</v>
      </c>
      <c r="F2575" s="2005">
        <v>2.4300000000000002</v>
      </c>
      <c r="G2575" s="2005">
        <v>2.4300000000000002</v>
      </c>
      <c r="H2575" s="2078" t="b">
        <f t="shared" si="81"/>
        <v>1</v>
      </c>
    </row>
    <row r="2576" spans="1:8">
      <c r="A2576" s="1993">
        <v>3497</v>
      </c>
      <c r="B2576" s="1994" t="s">
        <v>11029</v>
      </c>
      <c r="C2576" s="1993" t="s">
        <v>5592</v>
      </c>
      <c r="D2576" s="2002">
        <f t="shared" si="80"/>
        <v>10.74</v>
      </c>
      <c r="F2576" s="2002">
        <v>10.74</v>
      </c>
      <c r="G2576" s="2002">
        <v>10.74</v>
      </c>
      <c r="H2576" s="2078" t="b">
        <f t="shared" si="81"/>
        <v>1</v>
      </c>
    </row>
    <row r="2577" spans="1:8">
      <c r="A2577" s="2003">
        <v>3498</v>
      </c>
      <c r="B2577" s="2004" t="s">
        <v>11030</v>
      </c>
      <c r="C2577" s="2003" t="s">
        <v>5592</v>
      </c>
      <c r="D2577" s="2005">
        <f t="shared" si="80"/>
        <v>3.41</v>
      </c>
      <c r="F2577" s="2005">
        <v>3.41</v>
      </c>
      <c r="G2577" s="2005">
        <v>3.41</v>
      </c>
      <c r="H2577" s="2078" t="b">
        <f t="shared" si="81"/>
        <v>1</v>
      </c>
    </row>
    <row r="2578" spans="1:8">
      <c r="A2578" s="1993">
        <v>3496</v>
      </c>
      <c r="B2578" s="1994" t="s">
        <v>11031</v>
      </c>
      <c r="C2578" s="1993" t="s">
        <v>5592</v>
      </c>
      <c r="D2578" s="2002">
        <f t="shared" si="80"/>
        <v>2.12</v>
      </c>
      <c r="F2578" s="2002">
        <v>2.12</v>
      </c>
      <c r="G2578" s="2002">
        <v>2.12</v>
      </c>
      <c r="H2578" s="2078" t="b">
        <f t="shared" si="81"/>
        <v>1</v>
      </c>
    </row>
    <row r="2579" spans="1:8">
      <c r="A2579" s="2003">
        <v>38429</v>
      </c>
      <c r="B2579" s="2004" t="s">
        <v>11032</v>
      </c>
      <c r="C2579" s="2003" t="s">
        <v>5592</v>
      </c>
      <c r="D2579" s="2005">
        <f t="shared" si="80"/>
        <v>9.25</v>
      </c>
      <c r="F2579" s="2005">
        <v>9.25</v>
      </c>
      <c r="G2579" s="2005">
        <v>9.25</v>
      </c>
      <c r="H2579" s="2078" t="b">
        <f t="shared" si="81"/>
        <v>1</v>
      </c>
    </row>
    <row r="2580" spans="1:8">
      <c r="A2580" s="1993">
        <v>38431</v>
      </c>
      <c r="B2580" s="1994" t="s">
        <v>11033</v>
      </c>
      <c r="C2580" s="1993" t="s">
        <v>5592</v>
      </c>
      <c r="D2580" s="2002">
        <f t="shared" si="80"/>
        <v>14.66</v>
      </c>
      <c r="F2580" s="2002">
        <v>14.66</v>
      </c>
      <c r="G2580" s="2002">
        <v>14.66</v>
      </c>
      <c r="H2580" s="2078" t="b">
        <f t="shared" si="81"/>
        <v>1</v>
      </c>
    </row>
    <row r="2581" spans="1:8">
      <c r="A2581" s="2003">
        <v>38430</v>
      </c>
      <c r="B2581" s="2004" t="s">
        <v>11034</v>
      </c>
      <c r="C2581" s="2003" t="s">
        <v>5592</v>
      </c>
      <c r="D2581" s="2005">
        <f t="shared" si="80"/>
        <v>18.73</v>
      </c>
      <c r="F2581" s="2005">
        <v>18.73</v>
      </c>
      <c r="G2581" s="2005">
        <v>18.73</v>
      </c>
      <c r="H2581" s="2078" t="b">
        <f t="shared" si="81"/>
        <v>1</v>
      </c>
    </row>
    <row r="2582" spans="1:8">
      <c r="A2582" s="1993">
        <v>38449</v>
      </c>
      <c r="B2582" s="1994" t="s">
        <v>11035</v>
      </c>
      <c r="C2582" s="1993" t="s">
        <v>5592</v>
      </c>
      <c r="D2582" s="2002">
        <f t="shared" si="80"/>
        <v>25.12</v>
      </c>
      <c r="F2582" s="2002">
        <v>25.12</v>
      </c>
      <c r="G2582" s="2002">
        <v>25.12</v>
      </c>
      <c r="H2582" s="2078" t="b">
        <f t="shared" si="81"/>
        <v>1</v>
      </c>
    </row>
    <row r="2583" spans="1:8">
      <c r="A2583" s="2003">
        <v>36348</v>
      </c>
      <c r="B2583" s="2004" t="s">
        <v>11036</v>
      </c>
      <c r="C2583" s="2003" t="s">
        <v>5592</v>
      </c>
      <c r="D2583" s="2005">
        <f t="shared" si="80"/>
        <v>0.92</v>
      </c>
      <c r="F2583" s="2005">
        <v>0.92</v>
      </c>
      <c r="G2583" s="2005">
        <v>0.92</v>
      </c>
      <c r="H2583" s="2078" t="b">
        <f t="shared" si="81"/>
        <v>1</v>
      </c>
    </row>
    <row r="2584" spans="1:8">
      <c r="A2584" s="1993">
        <v>36349</v>
      </c>
      <c r="B2584" s="1994" t="s">
        <v>11037</v>
      </c>
      <c r="C2584" s="1993" t="s">
        <v>5592</v>
      </c>
      <c r="D2584" s="2002">
        <f t="shared" si="80"/>
        <v>1.39</v>
      </c>
      <c r="F2584" s="2002">
        <v>1.39</v>
      </c>
      <c r="G2584" s="2002">
        <v>1.39</v>
      </c>
      <c r="H2584" s="2078" t="b">
        <f t="shared" si="81"/>
        <v>1</v>
      </c>
    </row>
    <row r="2585" spans="1:8">
      <c r="A2585" s="2003">
        <v>38433</v>
      </c>
      <c r="B2585" s="2004" t="s">
        <v>11038</v>
      </c>
      <c r="C2585" s="2003" t="s">
        <v>5592</v>
      </c>
      <c r="D2585" s="2005">
        <f t="shared" si="80"/>
        <v>2.58</v>
      </c>
      <c r="F2585" s="2005">
        <v>2.58</v>
      </c>
      <c r="G2585" s="2005">
        <v>2.58</v>
      </c>
      <c r="H2585" s="2078" t="b">
        <f t="shared" si="81"/>
        <v>1</v>
      </c>
    </row>
    <row r="2586" spans="1:8">
      <c r="A2586" s="1993">
        <v>38440</v>
      </c>
      <c r="B2586" s="1994" t="s">
        <v>11039</v>
      </c>
      <c r="C2586" s="1993" t="s">
        <v>5592</v>
      </c>
      <c r="D2586" s="2002">
        <f t="shared" si="80"/>
        <v>88.93</v>
      </c>
      <c r="F2586" s="2002">
        <v>88.93</v>
      </c>
      <c r="G2586" s="2002">
        <v>88.93</v>
      </c>
      <c r="H2586" s="2078" t="b">
        <f t="shared" si="81"/>
        <v>1</v>
      </c>
    </row>
    <row r="2587" spans="1:8">
      <c r="A2587" s="2003">
        <v>36359</v>
      </c>
      <c r="B2587" s="2004" t="s">
        <v>11040</v>
      </c>
      <c r="C2587" s="2003" t="s">
        <v>5592</v>
      </c>
      <c r="D2587" s="2005">
        <f t="shared" si="80"/>
        <v>1.1000000000000001</v>
      </c>
      <c r="F2587" s="2005">
        <v>1.1000000000000001</v>
      </c>
      <c r="G2587" s="2005">
        <v>1.1000000000000001</v>
      </c>
      <c r="H2587" s="2078" t="b">
        <f t="shared" si="81"/>
        <v>1</v>
      </c>
    </row>
    <row r="2588" spans="1:8">
      <c r="A2588" s="1993">
        <v>36360</v>
      </c>
      <c r="B2588" s="1994" t="s">
        <v>11041</v>
      </c>
      <c r="C2588" s="1993" t="s">
        <v>5592</v>
      </c>
      <c r="D2588" s="2002">
        <f t="shared" si="80"/>
        <v>1.7</v>
      </c>
      <c r="F2588" s="2002">
        <v>1.7</v>
      </c>
      <c r="G2588" s="2002">
        <v>1.7</v>
      </c>
      <c r="H2588" s="2078" t="b">
        <f t="shared" si="81"/>
        <v>1</v>
      </c>
    </row>
    <row r="2589" spans="1:8">
      <c r="A2589" s="2003">
        <v>38434</v>
      </c>
      <c r="B2589" s="2004" t="s">
        <v>11042</v>
      </c>
      <c r="C2589" s="2003" t="s">
        <v>5592</v>
      </c>
      <c r="D2589" s="2005">
        <f t="shared" si="80"/>
        <v>2.61</v>
      </c>
      <c r="F2589" s="2005">
        <v>2.61</v>
      </c>
      <c r="G2589" s="2005">
        <v>2.61</v>
      </c>
      <c r="H2589" s="2078" t="b">
        <f t="shared" si="81"/>
        <v>1</v>
      </c>
    </row>
    <row r="2590" spans="1:8">
      <c r="A2590" s="1993">
        <v>38435</v>
      </c>
      <c r="B2590" s="1994" t="s">
        <v>11043</v>
      </c>
      <c r="C2590" s="1993" t="s">
        <v>5592</v>
      </c>
      <c r="D2590" s="2002">
        <f t="shared" si="80"/>
        <v>4.96</v>
      </c>
      <c r="F2590" s="2002">
        <v>4.96</v>
      </c>
      <c r="G2590" s="2002">
        <v>4.96</v>
      </c>
      <c r="H2590" s="2078" t="b">
        <f t="shared" si="81"/>
        <v>1</v>
      </c>
    </row>
    <row r="2591" spans="1:8">
      <c r="A2591" s="2003">
        <v>38436</v>
      </c>
      <c r="B2591" s="2004" t="s">
        <v>11044</v>
      </c>
      <c r="C2591" s="2003" t="s">
        <v>5592</v>
      </c>
      <c r="D2591" s="2005">
        <f t="shared" si="80"/>
        <v>10.25</v>
      </c>
      <c r="F2591" s="2005">
        <v>10.25</v>
      </c>
      <c r="G2591" s="2005">
        <v>10.25</v>
      </c>
      <c r="H2591" s="2078" t="b">
        <f t="shared" si="81"/>
        <v>1</v>
      </c>
    </row>
    <row r="2592" spans="1:8">
      <c r="A2592" s="1993">
        <v>38437</v>
      </c>
      <c r="B2592" s="1994" t="s">
        <v>11045</v>
      </c>
      <c r="C2592" s="1993" t="s">
        <v>5592</v>
      </c>
      <c r="D2592" s="2002">
        <f t="shared" si="80"/>
        <v>15.39</v>
      </c>
      <c r="F2592" s="2002">
        <v>15.39</v>
      </c>
      <c r="G2592" s="2002">
        <v>15.39</v>
      </c>
      <c r="H2592" s="2078" t="b">
        <f t="shared" si="81"/>
        <v>1</v>
      </c>
    </row>
    <row r="2593" spans="1:8">
      <c r="A2593" s="2003">
        <v>38438</v>
      </c>
      <c r="B2593" s="2004" t="s">
        <v>11046</v>
      </c>
      <c r="C2593" s="2003" t="s">
        <v>5592</v>
      </c>
      <c r="D2593" s="2005">
        <f t="shared" si="80"/>
        <v>38.9</v>
      </c>
      <c r="F2593" s="2005">
        <v>38.9</v>
      </c>
      <c r="G2593" s="2005">
        <v>38.9</v>
      </c>
      <c r="H2593" s="2078" t="b">
        <f t="shared" si="81"/>
        <v>1</v>
      </c>
    </row>
    <row r="2594" spans="1:8">
      <c r="A2594" s="1993">
        <v>38439</v>
      </c>
      <c r="B2594" s="1994" t="s">
        <v>11047</v>
      </c>
      <c r="C2594" s="1993" t="s">
        <v>5592</v>
      </c>
      <c r="D2594" s="2002">
        <f t="shared" si="80"/>
        <v>59.3</v>
      </c>
      <c r="F2594" s="2002">
        <v>59.3</v>
      </c>
      <c r="G2594" s="2002">
        <v>59.3</v>
      </c>
      <c r="H2594" s="2078" t="b">
        <f t="shared" si="81"/>
        <v>1</v>
      </c>
    </row>
    <row r="2595" spans="1:8">
      <c r="A2595" s="2003">
        <v>10836</v>
      </c>
      <c r="B2595" s="2004" t="s">
        <v>11048</v>
      </c>
      <c r="C2595" s="2003" t="s">
        <v>5592</v>
      </c>
      <c r="D2595" s="2005">
        <f t="shared" si="80"/>
        <v>13.57</v>
      </c>
      <c r="F2595" s="2005">
        <v>13.57</v>
      </c>
      <c r="G2595" s="2005">
        <v>13.57</v>
      </c>
      <c r="H2595" s="2078" t="b">
        <f t="shared" si="81"/>
        <v>1</v>
      </c>
    </row>
    <row r="2596" spans="1:8">
      <c r="A2596" s="1993">
        <v>20128</v>
      </c>
      <c r="B2596" s="1994" t="s">
        <v>11049</v>
      </c>
      <c r="C2596" s="1993" t="s">
        <v>5592</v>
      </c>
      <c r="D2596" s="2002">
        <f t="shared" si="80"/>
        <v>33.770000000000003</v>
      </c>
      <c r="F2596" s="2002">
        <v>33.770000000000003</v>
      </c>
      <c r="G2596" s="2002">
        <v>33.770000000000003</v>
      </c>
      <c r="H2596" s="2078" t="b">
        <f t="shared" si="81"/>
        <v>1</v>
      </c>
    </row>
    <row r="2597" spans="1:8">
      <c r="A2597" s="2003">
        <v>20131</v>
      </c>
      <c r="B2597" s="2004" t="s">
        <v>11050</v>
      </c>
      <c r="C2597" s="2003" t="s">
        <v>5592</v>
      </c>
      <c r="D2597" s="2005">
        <f t="shared" si="80"/>
        <v>30.42</v>
      </c>
      <c r="F2597" s="2005">
        <v>30.42</v>
      </c>
      <c r="G2597" s="2005">
        <v>30.42</v>
      </c>
      <c r="H2597" s="2078" t="b">
        <f t="shared" si="81"/>
        <v>1</v>
      </c>
    </row>
    <row r="2598" spans="1:8">
      <c r="A2598" s="1993">
        <v>3521</v>
      </c>
      <c r="B2598" s="1994" t="s">
        <v>11051</v>
      </c>
      <c r="C2598" s="1993" t="s">
        <v>5592</v>
      </c>
      <c r="D2598" s="2002">
        <f t="shared" si="80"/>
        <v>1.29</v>
      </c>
      <c r="F2598" s="2002">
        <v>1.29</v>
      </c>
      <c r="G2598" s="2002">
        <v>1.29</v>
      </c>
      <c r="H2598" s="2078" t="b">
        <f t="shared" si="81"/>
        <v>1</v>
      </c>
    </row>
    <row r="2599" spans="1:8">
      <c r="A2599" s="2003">
        <v>3531</v>
      </c>
      <c r="B2599" s="2004" t="s">
        <v>11052</v>
      </c>
      <c r="C2599" s="2003" t="s">
        <v>5592</v>
      </c>
      <c r="D2599" s="2005">
        <f t="shared" si="80"/>
        <v>1.4</v>
      </c>
      <c r="F2599" s="2005">
        <v>1.4</v>
      </c>
      <c r="G2599" s="2005">
        <v>1.4</v>
      </c>
      <c r="H2599" s="2078" t="b">
        <f t="shared" si="81"/>
        <v>1</v>
      </c>
    </row>
    <row r="2600" spans="1:8">
      <c r="A2600" s="1993">
        <v>3522</v>
      </c>
      <c r="B2600" s="1994" t="s">
        <v>11053</v>
      </c>
      <c r="C2600" s="1993" t="s">
        <v>5592</v>
      </c>
      <c r="D2600" s="2002">
        <f t="shared" si="80"/>
        <v>2.2799999999999998</v>
      </c>
      <c r="F2600" s="2002">
        <v>2.2799999999999998</v>
      </c>
      <c r="G2600" s="2002">
        <v>2.2799999999999998</v>
      </c>
      <c r="H2600" s="2078" t="b">
        <f t="shared" si="81"/>
        <v>1</v>
      </c>
    </row>
    <row r="2601" spans="1:8">
      <c r="A2601" s="2003">
        <v>3527</v>
      </c>
      <c r="B2601" s="2004" t="s">
        <v>11054</v>
      </c>
      <c r="C2601" s="2003" t="s">
        <v>5592</v>
      </c>
      <c r="D2601" s="2005">
        <f t="shared" si="80"/>
        <v>7.19</v>
      </c>
      <c r="F2601" s="2005">
        <v>7.19</v>
      </c>
      <c r="G2601" s="2005">
        <v>7.19</v>
      </c>
      <c r="H2601" s="2078" t="b">
        <f t="shared" si="81"/>
        <v>1</v>
      </c>
    </row>
    <row r="2602" spans="1:8">
      <c r="A2602" s="1993">
        <v>10835</v>
      </c>
      <c r="B2602" s="1994" t="s">
        <v>11055</v>
      </c>
      <c r="C2602" s="1993" t="s">
        <v>5592</v>
      </c>
      <c r="D2602" s="2002">
        <f t="shared" si="80"/>
        <v>3.02</v>
      </c>
      <c r="F2602" s="2002">
        <v>3.02</v>
      </c>
      <c r="G2602" s="2002">
        <v>3.02</v>
      </c>
      <c r="H2602" s="2078" t="b">
        <f t="shared" si="81"/>
        <v>1</v>
      </c>
    </row>
    <row r="2603" spans="1:8">
      <c r="A2603" s="2003">
        <v>3475</v>
      </c>
      <c r="B2603" s="2004" t="s">
        <v>11056</v>
      </c>
      <c r="C2603" s="2003" t="s">
        <v>5592</v>
      </c>
      <c r="D2603" s="2005">
        <f t="shared" si="80"/>
        <v>2.2599999999999998</v>
      </c>
      <c r="F2603" s="2005">
        <v>2.2599999999999998</v>
      </c>
      <c r="G2603" s="2005">
        <v>2.2599999999999998</v>
      </c>
      <c r="H2603" s="2078" t="b">
        <f t="shared" si="81"/>
        <v>1</v>
      </c>
    </row>
    <row r="2604" spans="1:8">
      <c r="A2604" s="1993">
        <v>3485</v>
      </c>
      <c r="B2604" s="1994" t="s">
        <v>11057</v>
      </c>
      <c r="C2604" s="1993" t="s">
        <v>5592</v>
      </c>
      <c r="D2604" s="2002">
        <f t="shared" si="80"/>
        <v>6.9</v>
      </c>
      <c r="F2604" s="2002">
        <v>6.9</v>
      </c>
      <c r="G2604" s="2002">
        <v>6.9</v>
      </c>
      <c r="H2604" s="2078" t="b">
        <f t="shared" si="81"/>
        <v>1</v>
      </c>
    </row>
    <row r="2605" spans="1:8">
      <c r="A2605" s="2003">
        <v>3534</v>
      </c>
      <c r="B2605" s="2004" t="s">
        <v>11058</v>
      </c>
      <c r="C2605" s="2003" t="s">
        <v>5592</v>
      </c>
      <c r="D2605" s="2005">
        <f t="shared" si="80"/>
        <v>2.93</v>
      </c>
      <c r="F2605" s="2005">
        <v>2.93</v>
      </c>
      <c r="G2605" s="2005">
        <v>2.93</v>
      </c>
      <c r="H2605" s="2078" t="b">
        <f t="shared" si="81"/>
        <v>1</v>
      </c>
    </row>
    <row r="2606" spans="1:8">
      <c r="A2606" s="1993">
        <v>3543</v>
      </c>
      <c r="B2606" s="1994" t="s">
        <v>11059</v>
      </c>
      <c r="C2606" s="1993" t="s">
        <v>5592</v>
      </c>
      <c r="D2606" s="2002">
        <f t="shared" si="80"/>
        <v>1.46</v>
      </c>
      <c r="F2606" s="2002">
        <v>1.46</v>
      </c>
      <c r="G2606" s="2002">
        <v>1.46</v>
      </c>
      <c r="H2606" s="2078" t="b">
        <f t="shared" si="81"/>
        <v>1</v>
      </c>
    </row>
    <row r="2607" spans="1:8">
      <c r="A2607" s="2003">
        <v>3482</v>
      </c>
      <c r="B2607" s="2004" t="s">
        <v>11060</v>
      </c>
      <c r="C2607" s="2003" t="s">
        <v>5592</v>
      </c>
      <c r="D2607" s="2005">
        <f t="shared" si="80"/>
        <v>3.52</v>
      </c>
      <c r="F2607" s="2005">
        <v>3.52</v>
      </c>
      <c r="G2607" s="2005">
        <v>3.52</v>
      </c>
      <c r="H2607" s="2078" t="b">
        <f t="shared" si="81"/>
        <v>1</v>
      </c>
    </row>
    <row r="2608" spans="1:8">
      <c r="A2608" s="1993">
        <v>3505</v>
      </c>
      <c r="B2608" s="1994" t="s">
        <v>11061</v>
      </c>
      <c r="C2608" s="1993" t="s">
        <v>5592</v>
      </c>
      <c r="D2608" s="2002">
        <f t="shared" si="80"/>
        <v>2.1</v>
      </c>
      <c r="F2608" s="2002">
        <v>2.1</v>
      </c>
      <c r="G2608" s="2002">
        <v>2.1</v>
      </c>
      <c r="H2608" s="2078" t="b">
        <f t="shared" si="81"/>
        <v>1</v>
      </c>
    </row>
    <row r="2609" spans="1:8">
      <c r="A2609" s="2003">
        <v>3516</v>
      </c>
      <c r="B2609" s="2004" t="s">
        <v>11062</v>
      </c>
      <c r="C2609" s="2003" t="s">
        <v>5592</v>
      </c>
      <c r="D2609" s="2005">
        <f t="shared" si="80"/>
        <v>1.94</v>
      </c>
      <c r="F2609" s="2005">
        <v>1.94</v>
      </c>
      <c r="G2609" s="2005">
        <v>1.94</v>
      </c>
      <c r="H2609" s="2078" t="b">
        <f t="shared" si="81"/>
        <v>1</v>
      </c>
    </row>
    <row r="2610" spans="1:8">
      <c r="A2610" s="1993">
        <v>3517</v>
      </c>
      <c r="B2610" s="1994" t="s">
        <v>11063</v>
      </c>
      <c r="C2610" s="1993" t="s">
        <v>5592</v>
      </c>
      <c r="D2610" s="2002">
        <f t="shared" si="80"/>
        <v>1.18</v>
      </c>
      <c r="F2610" s="2002">
        <v>1.18</v>
      </c>
      <c r="G2610" s="2002">
        <v>1.18</v>
      </c>
      <c r="H2610" s="2078" t="b">
        <f t="shared" si="81"/>
        <v>1</v>
      </c>
    </row>
    <row r="2611" spans="1:8">
      <c r="A2611" s="2003">
        <v>3515</v>
      </c>
      <c r="B2611" s="2004" t="s">
        <v>11064</v>
      </c>
      <c r="C2611" s="2003" t="s">
        <v>5592</v>
      </c>
      <c r="D2611" s="2005">
        <f t="shared" si="80"/>
        <v>4.4000000000000004</v>
      </c>
      <c r="F2611" s="2005">
        <v>4.4000000000000004</v>
      </c>
      <c r="G2611" s="2005">
        <v>4.4000000000000004</v>
      </c>
      <c r="H2611" s="2078" t="b">
        <f t="shared" si="81"/>
        <v>1</v>
      </c>
    </row>
    <row r="2612" spans="1:8">
      <c r="A2612" s="1993">
        <v>20147</v>
      </c>
      <c r="B2612" s="1994" t="s">
        <v>11065</v>
      </c>
      <c r="C2612" s="1993" t="s">
        <v>5592</v>
      </c>
      <c r="D2612" s="2002">
        <f t="shared" si="80"/>
        <v>4.51</v>
      </c>
      <c r="F2612" s="2002">
        <v>4.51</v>
      </c>
      <c r="G2612" s="2002">
        <v>4.51</v>
      </c>
      <c r="H2612" s="2078" t="b">
        <f t="shared" si="81"/>
        <v>1</v>
      </c>
    </row>
    <row r="2613" spans="1:8">
      <c r="A2613" s="2003">
        <v>3524</v>
      </c>
      <c r="B2613" s="2004" t="s">
        <v>11066</v>
      </c>
      <c r="C2613" s="2003" t="s">
        <v>5592</v>
      </c>
      <c r="D2613" s="2005">
        <f t="shared" si="80"/>
        <v>5.37</v>
      </c>
      <c r="F2613" s="2005">
        <v>5.37</v>
      </c>
      <c r="G2613" s="2005">
        <v>5.37</v>
      </c>
      <c r="H2613" s="2078" t="b">
        <f t="shared" si="81"/>
        <v>1</v>
      </c>
    </row>
    <row r="2614" spans="1:8">
      <c r="A2614" s="1993">
        <v>3532</v>
      </c>
      <c r="B2614" s="1994" t="s">
        <v>11067</v>
      </c>
      <c r="C2614" s="1993" t="s">
        <v>5592</v>
      </c>
      <c r="D2614" s="2002">
        <f t="shared" si="80"/>
        <v>10.01</v>
      </c>
      <c r="F2614" s="2002">
        <v>10.01</v>
      </c>
      <c r="G2614" s="2002">
        <v>10.01</v>
      </c>
      <c r="H2614" s="2078" t="b">
        <f t="shared" si="81"/>
        <v>1</v>
      </c>
    </row>
    <row r="2615" spans="1:8">
      <c r="A2615" s="2003">
        <v>3528</v>
      </c>
      <c r="B2615" s="2004" t="s">
        <v>11068</v>
      </c>
      <c r="C2615" s="2003" t="s">
        <v>5592</v>
      </c>
      <c r="D2615" s="2005">
        <f t="shared" si="80"/>
        <v>6.13</v>
      </c>
      <c r="F2615" s="2005">
        <v>6.13</v>
      </c>
      <c r="G2615" s="2005">
        <v>6.13</v>
      </c>
      <c r="H2615" s="2078" t="b">
        <f t="shared" si="81"/>
        <v>1</v>
      </c>
    </row>
    <row r="2616" spans="1:8">
      <c r="A2616" s="1993">
        <v>37952</v>
      </c>
      <c r="B2616" s="1994" t="s">
        <v>11069</v>
      </c>
      <c r="C2616" s="1993" t="s">
        <v>5592</v>
      </c>
      <c r="D2616" s="2002">
        <f t="shared" si="80"/>
        <v>37.85</v>
      </c>
      <c r="F2616" s="2002">
        <v>37.85</v>
      </c>
      <c r="G2616" s="2002">
        <v>37.85</v>
      </c>
      <c r="H2616" s="2078" t="b">
        <f t="shared" si="81"/>
        <v>1</v>
      </c>
    </row>
    <row r="2617" spans="1:8">
      <c r="A2617" s="2003">
        <v>37951</v>
      </c>
      <c r="B2617" s="2004" t="s">
        <v>11070</v>
      </c>
      <c r="C2617" s="2003" t="s">
        <v>5592</v>
      </c>
      <c r="D2617" s="2005">
        <f t="shared" si="80"/>
        <v>1.64</v>
      </c>
      <c r="F2617" s="2005">
        <v>1.64</v>
      </c>
      <c r="G2617" s="2005">
        <v>1.64</v>
      </c>
      <c r="H2617" s="2078" t="b">
        <f t="shared" si="81"/>
        <v>1</v>
      </c>
    </row>
    <row r="2618" spans="1:8">
      <c r="A2618" s="1993">
        <v>3518</v>
      </c>
      <c r="B2618" s="1994" t="s">
        <v>11071</v>
      </c>
      <c r="C2618" s="1993" t="s">
        <v>5592</v>
      </c>
      <c r="D2618" s="2002">
        <f t="shared" si="80"/>
        <v>2.36</v>
      </c>
      <c r="F2618" s="2002">
        <v>2.36</v>
      </c>
      <c r="G2618" s="2002">
        <v>2.36</v>
      </c>
      <c r="H2618" s="2078" t="b">
        <f t="shared" si="81"/>
        <v>1</v>
      </c>
    </row>
    <row r="2619" spans="1:8">
      <c r="A2619" s="2003">
        <v>3519</v>
      </c>
      <c r="B2619" s="2004" t="s">
        <v>11072</v>
      </c>
      <c r="C2619" s="2003" t="s">
        <v>5592</v>
      </c>
      <c r="D2619" s="2005">
        <f t="shared" si="80"/>
        <v>5.42</v>
      </c>
      <c r="F2619" s="2005">
        <v>5.42</v>
      </c>
      <c r="G2619" s="2005">
        <v>5.42</v>
      </c>
      <c r="H2619" s="2078" t="b">
        <f t="shared" si="81"/>
        <v>1</v>
      </c>
    </row>
    <row r="2620" spans="1:8">
      <c r="A2620" s="1993">
        <v>3520</v>
      </c>
      <c r="B2620" s="1994" t="s">
        <v>11073</v>
      </c>
      <c r="C2620" s="1993" t="s">
        <v>5592</v>
      </c>
      <c r="D2620" s="2002">
        <f t="shared" si="80"/>
        <v>6.07</v>
      </c>
      <c r="F2620" s="2002">
        <v>6.07</v>
      </c>
      <c r="G2620" s="2002">
        <v>6.07</v>
      </c>
      <c r="H2620" s="2078" t="b">
        <f t="shared" si="81"/>
        <v>1</v>
      </c>
    </row>
    <row r="2621" spans="1:8">
      <c r="A2621" s="2003">
        <v>37950</v>
      </c>
      <c r="B2621" s="2004" t="s">
        <v>11074</v>
      </c>
      <c r="C2621" s="2003" t="s">
        <v>5592</v>
      </c>
      <c r="D2621" s="2005">
        <f t="shared" si="80"/>
        <v>36.51</v>
      </c>
      <c r="F2621" s="2005">
        <v>36.51</v>
      </c>
      <c r="G2621" s="2005">
        <v>36.51</v>
      </c>
      <c r="H2621" s="2078" t="b">
        <f t="shared" si="81"/>
        <v>1</v>
      </c>
    </row>
    <row r="2622" spans="1:8">
      <c r="A2622" s="1993">
        <v>37949</v>
      </c>
      <c r="B2622" s="1994" t="s">
        <v>11075</v>
      </c>
      <c r="C2622" s="1993" t="s">
        <v>5592</v>
      </c>
      <c r="D2622" s="2002">
        <f t="shared" si="80"/>
        <v>1.33</v>
      </c>
      <c r="F2622" s="2002">
        <v>1.33</v>
      </c>
      <c r="G2622" s="2002">
        <v>1.33</v>
      </c>
      <c r="H2622" s="2078" t="b">
        <f t="shared" si="81"/>
        <v>1</v>
      </c>
    </row>
    <row r="2623" spans="1:8">
      <c r="A2623" s="2003">
        <v>3526</v>
      </c>
      <c r="B2623" s="2004" t="s">
        <v>11076</v>
      </c>
      <c r="C2623" s="2003" t="s">
        <v>5592</v>
      </c>
      <c r="D2623" s="2005">
        <f t="shared" si="80"/>
        <v>1.81</v>
      </c>
      <c r="F2623" s="2005">
        <v>1.81</v>
      </c>
      <c r="G2623" s="2005">
        <v>1.81</v>
      </c>
      <c r="H2623" s="2078" t="b">
        <f t="shared" si="81"/>
        <v>1</v>
      </c>
    </row>
    <row r="2624" spans="1:8">
      <c r="A2624" s="1993">
        <v>3509</v>
      </c>
      <c r="B2624" s="1994" t="s">
        <v>11077</v>
      </c>
      <c r="C2624" s="1993" t="s">
        <v>5592</v>
      </c>
      <c r="D2624" s="2002">
        <f t="shared" si="80"/>
        <v>4.62</v>
      </c>
      <c r="F2624" s="2002">
        <v>4.62</v>
      </c>
      <c r="G2624" s="2002">
        <v>4.62</v>
      </c>
      <c r="H2624" s="2078" t="b">
        <f t="shared" si="81"/>
        <v>1</v>
      </c>
    </row>
    <row r="2625" spans="1:8">
      <c r="A2625" s="2003">
        <v>3530</v>
      </c>
      <c r="B2625" s="2004" t="s">
        <v>11078</v>
      </c>
      <c r="C2625" s="2003" t="s">
        <v>5592</v>
      </c>
      <c r="D2625" s="2005">
        <f t="shared" si="80"/>
        <v>157.33000000000001</v>
      </c>
      <c r="F2625" s="2005">
        <v>157.33000000000001</v>
      </c>
      <c r="G2625" s="2005">
        <v>157.33000000000001</v>
      </c>
      <c r="H2625" s="2078" t="b">
        <f t="shared" si="81"/>
        <v>1</v>
      </c>
    </row>
    <row r="2626" spans="1:8">
      <c r="A2626" s="1993">
        <v>3542</v>
      </c>
      <c r="B2626" s="1994" t="s">
        <v>11079</v>
      </c>
      <c r="C2626" s="1993" t="s">
        <v>5592</v>
      </c>
      <c r="D2626" s="2002">
        <f t="shared" si="80"/>
        <v>0.39</v>
      </c>
      <c r="F2626" s="2002">
        <v>0.39</v>
      </c>
      <c r="G2626" s="2002">
        <v>0.39</v>
      </c>
      <c r="H2626" s="2078" t="b">
        <f t="shared" si="81"/>
        <v>1</v>
      </c>
    </row>
    <row r="2627" spans="1:8">
      <c r="A2627" s="2003">
        <v>3529</v>
      </c>
      <c r="B2627" s="2004" t="s">
        <v>11080</v>
      </c>
      <c r="C2627" s="2003" t="s">
        <v>5592</v>
      </c>
      <c r="D2627" s="2005">
        <f t="shared" ref="D2627:D2690" si="82">IF($J$2=$F$1,F2627,G2627)</f>
        <v>0.59</v>
      </c>
      <c r="F2627" s="2005">
        <v>0.59</v>
      </c>
      <c r="G2627" s="2005">
        <v>0.59</v>
      </c>
      <c r="H2627" s="2078" t="b">
        <f t="shared" ref="H2627:H2690" si="83">F2627=G2627</f>
        <v>1</v>
      </c>
    </row>
    <row r="2628" spans="1:8">
      <c r="A2628" s="1993">
        <v>3536</v>
      </c>
      <c r="B2628" s="1994" t="s">
        <v>11081</v>
      </c>
      <c r="C2628" s="1993" t="s">
        <v>5592</v>
      </c>
      <c r="D2628" s="2002">
        <f t="shared" si="82"/>
        <v>1.53</v>
      </c>
      <c r="F2628" s="2002">
        <v>1.53</v>
      </c>
      <c r="G2628" s="2002">
        <v>1.53</v>
      </c>
      <c r="H2628" s="2078" t="b">
        <f t="shared" si="83"/>
        <v>1</v>
      </c>
    </row>
    <row r="2629" spans="1:8">
      <c r="A2629" s="2003">
        <v>3535</v>
      </c>
      <c r="B2629" s="2004" t="s">
        <v>11082</v>
      </c>
      <c r="C2629" s="2003" t="s">
        <v>5592</v>
      </c>
      <c r="D2629" s="2005">
        <f t="shared" si="82"/>
        <v>3.73</v>
      </c>
      <c r="F2629" s="2005">
        <v>3.73</v>
      </c>
      <c r="G2629" s="2005">
        <v>3.73</v>
      </c>
      <c r="H2629" s="2078" t="b">
        <f t="shared" si="83"/>
        <v>1</v>
      </c>
    </row>
    <row r="2630" spans="1:8">
      <c r="A2630" s="1993">
        <v>3540</v>
      </c>
      <c r="B2630" s="1994" t="s">
        <v>11083</v>
      </c>
      <c r="C2630" s="1993" t="s">
        <v>5592</v>
      </c>
      <c r="D2630" s="2002">
        <f t="shared" si="82"/>
        <v>4.1399999999999997</v>
      </c>
      <c r="F2630" s="2002">
        <v>4.1399999999999997</v>
      </c>
      <c r="G2630" s="2002">
        <v>4.1399999999999997</v>
      </c>
      <c r="H2630" s="2078" t="b">
        <f t="shared" si="83"/>
        <v>1</v>
      </c>
    </row>
    <row r="2631" spans="1:8">
      <c r="A2631" s="2003">
        <v>3539</v>
      </c>
      <c r="B2631" s="2004" t="s">
        <v>11084</v>
      </c>
      <c r="C2631" s="2003" t="s">
        <v>5592</v>
      </c>
      <c r="D2631" s="2005">
        <f t="shared" si="82"/>
        <v>18.940000000000001</v>
      </c>
      <c r="F2631" s="2005">
        <v>18.940000000000001</v>
      </c>
      <c r="G2631" s="2005">
        <v>18.940000000000001</v>
      </c>
      <c r="H2631" s="2078" t="b">
        <f t="shared" si="83"/>
        <v>1</v>
      </c>
    </row>
    <row r="2632" spans="1:8">
      <c r="A2632" s="1993">
        <v>3513</v>
      </c>
      <c r="B2632" s="1994" t="s">
        <v>11085</v>
      </c>
      <c r="C2632" s="1993" t="s">
        <v>5592</v>
      </c>
      <c r="D2632" s="2002">
        <f t="shared" si="82"/>
        <v>67.62</v>
      </c>
      <c r="F2632" s="2002">
        <v>67.62</v>
      </c>
      <c r="G2632" s="2002">
        <v>67.62</v>
      </c>
      <c r="H2632" s="2078" t="b">
        <f t="shared" si="83"/>
        <v>1</v>
      </c>
    </row>
    <row r="2633" spans="1:8">
      <c r="A2633" s="2003">
        <v>3492</v>
      </c>
      <c r="B2633" s="2004" t="s">
        <v>11086</v>
      </c>
      <c r="C2633" s="2003" t="s">
        <v>5592</v>
      </c>
      <c r="D2633" s="2005">
        <f t="shared" si="82"/>
        <v>9.32</v>
      </c>
      <c r="F2633" s="2005">
        <v>9.32</v>
      </c>
      <c r="G2633" s="2005">
        <v>9.32</v>
      </c>
      <c r="H2633" s="2078" t="b">
        <f t="shared" si="83"/>
        <v>1</v>
      </c>
    </row>
    <row r="2634" spans="1:8">
      <c r="A2634" s="1993">
        <v>3491</v>
      </c>
      <c r="B2634" s="1994" t="s">
        <v>11087</v>
      </c>
      <c r="C2634" s="1993" t="s">
        <v>5592</v>
      </c>
      <c r="D2634" s="2002">
        <f t="shared" si="82"/>
        <v>7.74</v>
      </c>
      <c r="F2634" s="2002">
        <v>7.74</v>
      </c>
      <c r="G2634" s="2002">
        <v>7.74</v>
      </c>
      <c r="H2634" s="2078" t="b">
        <f t="shared" si="83"/>
        <v>1</v>
      </c>
    </row>
    <row r="2635" spans="1:8">
      <c r="A2635" s="2003">
        <v>3493</v>
      </c>
      <c r="B2635" s="2004" t="s">
        <v>11088</v>
      </c>
      <c r="C2635" s="2003" t="s">
        <v>5592</v>
      </c>
      <c r="D2635" s="2005">
        <f t="shared" si="82"/>
        <v>18.09</v>
      </c>
      <c r="F2635" s="2005">
        <v>18.09</v>
      </c>
      <c r="G2635" s="2005">
        <v>18.09</v>
      </c>
      <c r="H2635" s="2078" t="b">
        <f t="shared" si="83"/>
        <v>1</v>
      </c>
    </row>
    <row r="2636" spans="1:8">
      <c r="A2636" s="1993">
        <v>12628</v>
      </c>
      <c r="B2636" s="1994" t="s">
        <v>11089</v>
      </c>
      <c r="C2636" s="1993" t="s">
        <v>5592</v>
      </c>
      <c r="D2636" s="2002">
        <f t="shared" si="82"/>
        <v>7.04</v>
      </c>
      <c r="F2636" s="2002">
        <v>7.04</v>
      </c>
      <c r="G2636" s="2002">
        <v>7.04</v>
      </c>
      <c r="H2636" s="2078" t="b">
        <f t="shared" si="83"/>
        <v>1</v>
      </c>
    </row>
    <row r="2637" spans="1:8">
      <c r="A2637" s="2003">
        <v>12629</v>
      </c>
      <c r="B2637" s="2004" t="s">
        <v>11090</v>
      </c>
      <c r="C2637" s="2003" t="s">
        <v>5592</v>
      </c>
      <c r="D2637" s="2005">
        <f t="shared" si="82"/>
        <v>7.64</v>
      </c>
      <c r="F2637" s="2005">
        <v>7.64</v>
      </c>
      <c r="G2637" s="2005">
        <v>7.64</v>
      </c>
      <c r="H2637" s="2078" t="b">
        <f t="shared" si="83"/>
        <v>1</v>
      </c>
    </row>
    <row r="2638" spans="1:8">
      <c r="A2638" s="1993">
        <v>3481</v>
      </c>
      <c r="B2638" s="1994" t="s">
        <v>11091</v>
      </c>
      <c r="C2638" s="1993" t="s">
        <v>5592</v>
      </c>
      <c r="D2638" s="2002">
        <f t="shared" si="82"/>
        <v>9.44</v>
      </c>
      <c r="F2638" s="2002">
        <v>9.44</v>
      </c>
      <c r="G2638" s="2002">
        <v>9.44</v>
      </c>
      <c r="H2638" s="2078" t="b">
        <f t="shared" si="83"/>
        <v>1</v>
      </c>
    </row>
    <row r="2639" spans="1:8">
      <c r="A2639" s="2003">
        <v>3510</v>
      </c>
      <c r="B2639" s="2004" t="s">
        <v>11092</v>
      </c>
      <c r="C2639" s="2003" t="s">
        <v>5592</v>
      </c>
      <c r="D2639" s="2005">
        <f t="shared" si="82"/>
        <v>8.2799999999999994</v>
      </c>
      <c r="F2639" s="2005">
        <v>8.2799999999999994</v>
      </c>
      <c r="G2639" s="2005">
        <v>8.2799999999999994</v>
      </c>
      <c r="H2639" s="2078" t="b">
        <f t="shared" si="83"/>
        <v>1</v>
      </c>
    </row>
    <row r="2640" spans="1:8">
      <c r="A2640" s="1993">
        <v>3508</v>
      </c>
      <c r="B2640" s="1994" t="s">
        <v>11093</v>
      </c>
      <c r="C2640" s="1993" t="s">
        <v>5592</v>
      </c>
      <c r="D2640" s="2002">
        <f t="shared" si="82"/>
        <v>18.850000000000001</v>
      </c>
      <c r="F2640" s="2002">
        <v>18.850000000000001</v>
      </c>
      <c r="G2640" s="2002">
        <v>18.850000000000001</v>
      </c>
      <c r="H2640" s="2078" t="b">
        <f t="shared" si="83"/>
        <v>1</v>
      </c>
    </row>
    <row r="2641" spans="1:8">
      <c r="A2641" s="2003">
        <v>38939</v>
      </c>
      <c r="B2641" s="2004" t="s">
        <v>11094</v>
      </c>
      <c r="C2641" s="2003" t="s">
        <v>5592</v>
      </c>
      <c r="D2641" s="2005">
        <f t="shared" si="82"/>
        <v>12.01</v>
      </c>
      <c r="F2641" s="2005">
        <v>12.01</v>
      </c>
      <c r="G2641" s="2005">
        <v>12.01</v>
      </c>
      <c r="H2641" s="2078" t="b">
        <f t="shared" si="83"/>
        <v>1</v>
      </c>
    </row>
    <row r="2642" spans="1:8">
      <c r="A2642" s="1993">
        <v>38940</v>
      </c>
      <c r="B2642" s="1994" t="s">
        <v>11095</v>
      </c>
      <c r="C2642" s="1993" t="s">
        <v>5592</v>
      </c>
      <c r="D2642" s="2002">
        <f t="shared" si="82"/>
        <v>18.34</v>
      </c>
      <c r="F2642" s="2002">
        <v>18.34</v>
      </c>
      <c r="G2642" s="2002">
        <v>18.34</v>
      </c>
      <c r="H2642" s="2078" t="b">
        <f t="shared" si="83"/>
        <v>1</v>
      </c>
    </row>
    <row r="2643" spans="1:8">
      <c r="A2643" s="2003">
        <v>38941</v>
      </c>
      <c r="B2643" s="2004" t="s">
        <v>11096</v>
      </c>
      <c r="C2643" s="2003" t="s">
        <v>5592</v>
      </c>
      <c r="D2643" s="2005">
        <f t="shared" si="82"/>
        <v>21.66</v>
      </c>
      <c r="F2643" s="2005">
        <v>21.66</v>
      </c>
      <c r="G2643" s="2005">
        <v>21.66</v>
      </c>
      <c r="H2643" s="2078" t="b">
        <f t="shared" si="83"/>
        <v>1</v>
      </c>
    </row>
    <row r="2644" spans="1:8">
      <c r="A2644" s="1993">
        <v>38942</v>
      </c>
      <c r="B2644" s="1994" t="s">
        <v>11097</v>
      </c>
      <c r="C2644" s="1993" t="s">
        <v>5592</v>
      </c>
      <c r="D2644" s="2002">
        <f t="shared" si="82"/>
        <v>24.27</v>
      </c>
      <c r="F2644" s="2002">
        <v>24.27</v>
      </c>
      <c r="G2644" s="2002">
        <v>24.27</v>
      </c>
      <c r="H2644" s="2078" t="b">
        <f t="shared" si="83"/>
        <v>1</v>
      </c>
    </row>
    <row r="2645" spans="1:8">
      <c r="A2645" s="2003">
        <v>38987</v>
      </c>
      <c r="B2645" s="2004" t="s">
        <v>11098</v>
      </c>
      <c r="C2645" s="2003" t="s">
        <v>5592</v>
      </c>
      <c r="D2645" s="2005">
        <f t="shared" si="82"/>
        <v>4.6100000000000003</v>
      </c>
      <c r="F2645" s="2005">
        <v>4.6100000000000003</v>
      </c>
      <c r="G2645" s="2005">
        <v>4.6100000000000003</v>
      </c>
      <c r="H2645" s="2078" t="b">
        <f t="shared" si="83"/>
        <v>1</v>
      </c>
    </row>
    <row r="2646" spans="1:8">
      <c r="A2646" s="1993">
        <v>38988</v>
      </c>
      <c r="B2646" s="1994" t="s">
        <v>11099</v>
      </c>
      <c r="C2646" s="1993" t="s">
        <v>5592</v>
      </c>
      <c r="D2646" s="2002">
        <f t="shared" si="82"/>
        <v>10.72</v>
      </c>
      <c r="F2646" s="2002">
        <v>10.72</v>
      </c>
      <c r="G2646" s="2002">
        <v>10.72</v>
      </c>
      <c r="H2646" s="2078" t="b">
        <f t="shared" si="83"/>
        <v>1</v>
      </c>
    </row>
    <row r="2647" spans="1:8">
      <c r="A2647" s="2003">
        <v>38989</v>
      </c>
      <c r="B2647" s="2004" t="s">
        <v>11100</v>
      </c>
      <c r="C2647" s="2003" t="s">
        <v>5592</v>
      </c>
      <c r="D2647" s="2005">
        <f t="shared" si="82"/>
        <v>14.24</v>
      </c>
      <c r="F2647" s="2005">
        <v>14.24</v>
      </c>
      <c r="G2647" s="2005">
        <v>14.24</v>
      </c>
      <c r="H2647" s="2078" t="b">
        <f t="shared" si="83"/>
        <v>1</v>
      </c>
    </row>
    <row r="2648" spans="1:8">
      <c r="A2648" s="1993">
        <v>38990</v>
      </c>
      <c r="B2648" s="1994" t="s">
        <v>11101</v>
      </c>
      <c r="C2648" s="1993" t="s">
        <v>5592</v>
      </c>
      <c r="D2648" s="2002">
        <f t="shared" si="82"/>
        <v>37.549999999999997</v>
      </c>
      <c r="F2648" s="2002">
        <v>37.549999999999997</v>
      </c>
      <c r="G2648" s="2002">
        <v>37.549999999999997</v>
      </c>
      <c r="H2648" s="2078" t="b">
        <f t="shared" si="83"/>
        <v>1</v>
      </c>
    </row>
    <row r="2649" spans="1:8">
      <c r="A2649" s="2003">
        <v>38991</v>
      </c>
      <c r="B2649" s="2004" t="s">
        <v>11102</v>
      </c>
      <c r="C2649" s="2003" t="s">
        <v>5592</v>
      </c>
      <c r="D2649" s="2005">
        <f t="shared" si="82"/>
        <v>75.87</v>
      </c>
      <c r="F2649" s="2005">
        <v>75.87</v>
      </c>
      <c r="G2649" s="2005">
        <v>75.87</v>
      </c>
      <c r="H2649" s="2078" t="b">
        <f t="shared" si="83"/>
        <v>1</v>
      </c>
    </row>
    <row r="2650" spans="1:8">
      <c r="A2650" s="1993">
        <v>38913</v>
      </c>
      <c r="B2650" s="1994" t="s">
        <v>11103</v>
      </c>
      <c r="C2650" s="1993" t="s">
        <v>5592</v>
      </c>
      <c r="D2650" s="2002">
        <f t="shared" si="82"/>
        <v>11.14</v>
      </c>
      <c r="F2650" s="2002">
        <v>11.14</v>
      </c>
      <c r="G2650" s="2002">
        <v>11.14</v>
      </c>
      <c r="H2650" s="2078" t="b">
        <f t="shared" si="83"/>
        <v>1</v>
      </c>
    </row>
    <row r="2651" spans="1:8">
      <c r="A2651" s="2003">
        <v>38914</v>
      </c>
      <c r="B2651" s="2004" t="s">
        <v>11104</v>
      </c>
      <c r="C2651" s="2003" t="s">
        <v>5592</v>
      </c>
      <c r="D2651" s="2005">
        <f t="shared" si="82"/>
        <v>12.93</v>
      </c>
      <c r="F2651" s="2005">
        <v>12.93</v>
      </c>
      <c r="G2651" s="2005">
        <v>12.93</v>
      </c>
      <c r="H2651" s="2078" t="b">
        <f t="shared" si="83"/>
        <v>1</v>
      </c>
    </row>
    <row r="2652" spans="1:8">
      <c r="A2652" s="1993">
        <v>38915</v>
      </c>
      <c r="B2652" s="1994" t="s">
        <v>11105</v>
      </c>
      <c r="C2652" s="1993" t="s">
        <v>5592</v>
      </c>
      <c r="D2652" s="2002">
        <f t="shared" si="82"/>
        <v>22.45</v>
      </c>
      <c r="F2652" s="2002">
        <v>22.45</v>
      </c>
      <c r="G2652" s="2002">
        <v>22.45</v>
      </c>
      <c r="H2652" s="2078" t="b">
        <f t="shared" si="83"/>
        <v>1</v>
      </c>
    </row>
    <row r="2653" spans="1:8">
      <c r="A2653" s="2003">
        <v>38916</v>
      </c>
      <c r="B2653" s="2004" t="s">
        <v>11106</v>
      </c>
      <c r="C2653" s="2003" t="s">
        <v>5592</v>
      </c>
      <c r="D2653" s="2005">
        <f t="shared" si="82"/>
        <v>29.61</v>
      </c>
      <c r="F2653" s="2005">
        <v>29.61</v>
      </c>
      <c r="G2653" s="2005">
        <v>29.61</v>
      </c>
      <c r="H2653" s="2078" t="b">
        <f t="shared" si="83"/>
        <v>1</v>
      </c>
    </row>
    <row r="2654" spans="1:8">
      <c r="A2654" s="1993">
        <v>39300</v>
      </c>
      <c r="B2654" s="1994" t="s">
        <v>11107</v>
      </c>
      <c r="C2654" s="1993" t="s">
        <v>5592</v>
      </c>
      <c r="D2654" s="2002">
        <f t="shared" si="82"/>
        <v>10.07</v>
      </c>
      <c r="F2654" s="2002">
        <v>10.07</v>
      </c>
      <c r="G2654" s="2002">
        <v>10.07</v>
      </c>
      <c r="H2654" s="2078" t="b">
        <f t="shared" si="83"/>
        <v>1</v>
      </c>
    </row>
    <row r="2655" spans="1:8">
      <c r="A2655" s="2003">
        <v>39301</v>
      </c>
      <c r="B2655" s="2004" t="s">
        <v>11108</v>
      </c>
      <c r="C2655" s="2003" t="s">
        <v>5592</v>
      </c>
      <c r="D2655" s="2005">
        <f t="shared" si="82"/>
        <v>13.97</v>
      </c>
      <c r="F2655" s="2005">
        <v>13.97</v>
      </c>
      <c r="G2655" s="2005">
        <v>13.97</v>
      </c>
      <c r="H2655" s="2078" t="b">
        <f t="shared" si="83"/>
        <v>1</v>
      </c>
    </row>
    <row r="2656" spans="1:8">
      <c r="A2656" s="1993">
        <v>39302</v>
      </c>
      <c r="B2656" s="1994" t="s">
        <v>11109</v>
      </c>
      <c r="C2656" s="1993" t="s">
        <v>5592</v>
      </c>
      <c r="D2656" s="2002">
        <f t="shared" si="82"/>
        <v>17.55</v>
      </c>
      <c r="F2656" s="2002">
        <v>17.55</v>
      </c>
      <c r="G2656" s="2002">
        <v>17.55</v>
      </c>
      <c r="H2656" s="2078" t="b">
        <f t="shared" si="83"/>
        <v>1</v>
      </c>
    </row>
    <row r="2657" spans="1:8">
      <c r="A2657" s="2003">
        <v>39303</v>
      </c>
      <c r="B2657" s="2004" t="s">
        <v>11110</v>
      </c>
      <c r="C2657" s="2003" t="s">
        <v>5592</v>
      </c>
      <c r="D2657" s="2005">
        <f t="shared" si="82"/>
        <v>30.87</v>
      </c>
      <c r="F2657" s="2005">
        <v>30.87</v>
      </c>
      <c r="G2657" s="2005">
        <v>30.87</v>
      </c>
      <c r="H2657" s="2078" t="b">
        <f t="shared" si="83"/>
        <v>1</v>
      </c>
    </row>
    <row r="2658" spans="1:8">
      <c r="A2658" s="1993">
        <v>38923</v>
      </c>
      <c r="B2658" s="1994" t="s">
        <v>11111</v>
      </c>
      <c r="C2658" s="1993" t="s">
        <v>5592</v>
      </c>
      <c r="D2658" s="2002">
        <f t="shared" si="82"/>
        <v>9.83</v>
      </c>
      <c r="F2658" s="2002">
        <v>9.83</v>
      </c>
      <c r="G2658" s="2002">
        <v>9.83</v>
      </c>
      <c r="H2658" s="2078" t="b">
        <f t="shared" si="83"/>
        <v>1</v>
      </c>
    </row>
    <row r="2659" spans="1:8">
      <c r="A2659" s="2003">
        <v>38925</v>
      </c>
      <c r="B2659" s="2004" t="s">
        <v>11112</v>
      </c>
      <c r="C2659" s="2003" t="s">
        <v>5592</v>
      </c>
      <c r="D2659" s="2005">
        <f t="shared" si="82"/>
        <v>10.56</v>
      </c>
      <c r="F2659" s="2005">
        <v>10.56</v>
      </c>
      <c r="G2659" s="2005">
        <v>10.56</v>
      </c>
      <c r="H2659" s="2078" t="b">
        <f t="shared" si="83"/>
        <v>1</v>
      </c>
    </row>
    <row r="2660" spans="1:8">
      <c r="A2660" s="1993">
        <v>38926</v>
      </c>
      <c r="B2660" s="1994" t="s">
        <v>11113</v>
      </c>
      <c r="C2660" s="1993" t="s">
        <v>5592</v>
      </c>
      <c r="D2660" s="2002">
        <f t="shared" si="82"/>
        <v>15.09</v>
      </c>
      <c r="F2660" s="2002">
        <v>15.09</v>
      </c>
      <c r="G2660" s="2002">
        <v>15.09</v>
      </c>
      <c r="H2660" s="2078" t="b">
        <f t="shared" si="83"/>
        <v>1</v>
      </c>
    </row>
    <row r="2661" spans="1:8">
      <c r="A2661" s="2003">
        <v>38927</v>
      </c>
      <c r="B2661" s="2004" t="s">
        <v>11114</v>
      </c>
      <c r="C2661" s="2003" t="s">
        <v>5592</v>
      </c>
      <c r="D2661" s="2005">
        <f t="shared" si="82"/>
        <v>16.14</v>
      </c>
      <c r="F2661" s="2005">
        <v>16.14</v>
      </c>
      <c r="G2661" s="2005">
        <v>16.14</v>
      </c>
      <c r="H2661" s="2078" t="b">
        <f t="shared" si="83"/>
        <v>1</v>
      </c>
    </row>
    <row r="2662" spans="1:8">
      <c r="A2662" s="1993">
        <v>39304</v>
      </c>
      <c r="B2662" s="1994" t="s">
        <v>11115</v>
      </c>
      <c r="C2662" s="1993" t="s">
        <v>5592</v>
      </c>
      <c r="D2662" s="2002">
        <f t="shared" si="82"/>
        <v>12.43</v>
      </c>
      <c r="F2662" s="2002">
        <v>12.43</v>
      </c>
      <c r="G2662" s="2002">
        <v>12.43</v>
      </c>
      <c r="H2662" s="2078" t="b">
        <f t="shared" si="83"/>
        <v>1</v>
      </c>
    </row>
    <row r="2663" spans="1:8">
      <c r="A2663" s="2003">
        <v>38924</v>
      </c>
      <c r="B2663" s="2004" t="s">
        <v>11116</v>
      </c>
      <c r="C2663" s="2003" t="s">
        <v>5592</v>
      </c>
      <c r="D2663" s="2005">
        <f t="shared" si="82"/>
        <v>17.72</v>
      </c>
      <c r="F2663" s="2005">
        <v>17.72</v>
      </c>
      <c r="G2663" s="2005">
        <v>17.72</v>
      </c>
      <c r="H2663" s="2078" t="b">
        <f t="shared" si="83"/>
        <v>1</v>
      </c>
    </row>
    <row r="2664" spans="1:8">
      <c r="A2664" s="1993">
        <v>39305</v>
      </c>
      <c r="B2664" s="1994" t="s">
        <v>11117</v>
      </c>
      <c r="C2664" s="1993" t="s">
        <v>5592</v>
      </c>
      <c r="D2664" s="2002">
        <f t="shared" si="82"/>
        <v>16.28</v>
      </c>
      <c r="F2664" s="2002">
        <v>16.28</v>
      </c>
      <c r="G2664" s="2002">
        <v>16.28</v>
      </c>
      <c r="H2664" s="2078" t="b">
        <f t="shared" si="83"/>
        <v>1</v>
      </c>
    </row>
    <row r="2665" spans="1:8">
      <c r="A2665" s="2003">
        <v>39306</v>
      </c>
      <c r="B2665" s="2004" t="s">
        <v>11118</v>
      </c>
      <c r="C2665" s="2003" t="s">
        <v>5592</v>
      </c>
      <c r="D2665" s="2005">
        <f t="shared" si="82"/>
        <v>20.37</v>
      </c>
      <c r="F2665" s="2005">
        <v>20.37</v>
      </c>
      <c r="G2665" s="2005">
        <v>20.37</v>
      </c>
      <c r="H2665" s="2078" t="b">
        <f t="shared" si="83"/>
        <v>1</v>
      </c>
    </row>
    <row r="2666" spans="1:8">
      <c r="A2666" s="1993">
        <v>38928</v>
      </c>
      <c r="B2666" s="1994" t="s">
        <v>11119</v>
      </c>
      <c r="C2666" s="1993" t="s">
        <v>5592</v>
      </c>
      <c r="D2666" s="2002">
        <f t="shared" si="82"/>
        <v>17.89</v>
      </c>
      <c r="F2666" s="2002">
        <v>17.89</v>
      </c>
      <c r="G2666" s="2002">
        <v>17.89</v>
      </c>
      <c r="H2666" s="2078" t="b">
        <f t="shared" si="83"/>
        <v>1</v>
      </c>
    </row>
    <row r="2667" spans="1:8">
      <c r="A2667" s="2003">
        <v>38929</v>
      </c>
      <c r="B2667" s="2004" t="s">
        <v>11120</v>
      </c>
      <c r="C2667" s="2003" t="s">
        <v>5592</v>
      </c>
      <c r="D2667" s="2005">
        <f t="shared" si="82"/>
        <v>31.72</v>
      </c>
      <c r="F2667" s="2005">
        <v>31.72</v>
      </c>
      <c r="G2667" s="2005">
        <v>31.72</v>
      </c>
      <c r="H2667" s="2078" t="b">
        <f t="shared" si="83"/>
        <v>1</v>
      </c>
    </row>
    <row r="2668" spans="1:8">
      <c r="A2668" s="1993">
        <v>39307</v>
      </c>
      <c r="B2668" s="1994" t="s">
        <v>11121</v>
      </c>
      <c r="C2668" s="1993" t="s">
        <v>5592</v>
      </c>
      <c r="D2668" s="2002">
        <f t="shared" si="82"/>
        <v>23.44</v>
      </c>
      <c r="F2668" s="2002">
        <v>23.44</v>
      </c>
      <c r="G2668" s="2002">
        <v>23.44</v>
      </c>
      <c r="H2668" s="2078" t="b">
        <f t="shared" si="83"/>
        <v>1</v>
      </c>
    </row>
    <row r="2669" spans="1:8">
      <c r="A2669" s="2003">
        <v>38930</v>
      </c>
      <c r="B2669" s="2004" t="s">
        <v>11122</v>
      </c>
      <c r="C2669" s="2003" t="s">
        <v>5592</v>
      </c>
      <c r="D2669" s="2005">
        <f t="shared" si="82"/>
        <v>39.85</v>
      </c>
      <c r="F2669" s="2005">
        <v>39.85</v>
      </c>
      <c r="G2669" s="2005">
        <v>39.85</v>
      </c>
      <c r="H2669" s="2078" t="b">
        <f t="shared" si="83"/>
        <v>1</v>
      </c>
    </row>
    <row r="2670" spans="1:8">
      <c r="A2670" s="1993">
        <v>38931</v>
      </c>
      <c r="B2670" s="1994" t="s">
        <v>11123</v>
      </c>
      <c r="C2670" s="1993" t="s">
        <v>5592</v>
      </c>
      <c r="D2670" s="2002">
        <f t="shared" si="82"/>
        <v>10.029999999999999</v>
      </c>
      <c r="F2670" s="2002">
        <v>10.029999999999999</v>
      </c>
      <c r="G2670" s="2002">
        <v>10.029999999999999</v>
      </c>
      <c r="H2670" s="2078" t="b">
        <f t="shared" si="83"/>
        <v>1</v>
      </c>
    </row>
    <row r="2671" spans="1:8">
      <c r="A2671" s="2003">
        <v>38932</v>
      </c>
      <c r="B2671" s="2004" t="s">
        <v>11124</v>
      </c>
      <c r="C2671" s="2003" t="s">
        <v>5592</v>
      </c>
      <c r="D2671" s="2005">
        <f t="shared" si="82"/>
        <v>10.130000000000001</v>
      </c>
      <c r="F2671" s="2005">
        <v>10.130000000000001</v>
      </c>
      <c r="G2671" s="2005">
        <v>10.130000000000001</v>
      </c>
      <c r="H2671" s="2078" t="b">
        <f t="shared" si="83"/>
        <v>1</v>
      </c>
    </row>
    <row r="2672" spans="1:8">
      <c r="A2672" s="1993">
        <v>38934</v>
      </c>
      <c r="B2672" s="1994" t="s">
        <v>11125</v>
      </c>
      <c r="C2672" s="1993" t="s">
        <v>5592</v>
      </c>
      <c r="D2672" s="2002">
        <f t="shared" si="82"/>
        <v>14.98</v>
      </c>
      <c r="F2672" s="2002">
        <v>14.98</v>
      </c>
      <c r="G2672" s="2002">
        <v>14.98</v>
      </c>
      <c r="H2672" s="2078" t="b">
        <f t="shared" si="83"/>
        <v>1</v>
      </c>
    </row>
    <row r="2673" spans="1:8">
      <c r="A2673" s="2003">
        <v>38935</v>
      </c>
      <c r="B2673" s="2004" t="s">
        <v>11126</v>
      </c>
      <c r="C2673" s="2003" t="s">
        <v>5592</v>
      </c>
      <c r="D2673" s="2005">
        <f t="shared" si="82"/>
        <v>16.02</v>
      </c>
      <c r="F2673" s="2005">
        <v>16.02</v>
      </c>
      <c r="G2673" s="2005">
        <v>16.02</v>
      </c>
      <c r="H2673" s="2078" t="b">
        <f t="shared" si="83"/>
        <v>1</v>
      </c>
    </row>
    <row r="2674" spans="1:8">
      <c r="A2674" s="1993">
        <v>38936</v>
      </c>
      <c r="B2674" s="1994" t="s">
        <v>11127</v>
      </c>
      <c r="C2674" s="1993" t="s">
        <v>5592</v>
      </c>
      <c r="D2674" s="2002">
        <f t="shared" si="82"/>
        <v>17.16</v>
      </c>
      <c r="F2674" s="2002">
        <v>17.16</v>
      </c>
      <c r="G2674" s="2002">
        <v>17.16</v>
      </c>
      <c r="H2674" s="2078" t="b">
        <f t="shared" si="83"/>
        <v>1</v>
      </c>
    </row>
    <row r="2675" spans="1:8">
      <c r="A2675" s="2003">
        <v>38937</v>
      </c>
      <c r="B2675" s="2004" t="s">
        <v>11128</v>
      </c>
      <c r="C2675" s="2003" t="s">
        <v>5592</v>
      </c>
      <c r="D2675" s="2005">
        <f t="shared" si="82"/>
        <v>20.92</v>
      </c>
      <c r="F2675" s="2005">
        <v>20.92</v>
      </c>
      <c r="G2675" s="2005">
        <v>20.92</v>
      </c>
      <c r="H2675" s="2078" t="b">
        <f t="shared" si="83"/>
        <v>1</v>
      </c>
    </row>
    <row r="2676" spans="1:8">
      <c r="A2676" s="1993">
        <v>38938</v>
      </c>
      <c r="B2676" s="1994" t="s">
        <v>11129</v>
      </c>
      <c r="C2676" s="1993" t="s">
        <v>5592</v>
      </c>
      <c r="D2676" s="2002">
        <f t="shared" si="82"/>
        <v>31.1</v>
      </c>
      <c r="F2676" s="2002">
        <v>31.1</v>
      </c>
      <c r="G2676" s="2002">
        <v>31.1</v>
      </c>
      <c r="H2676" s="2078" t="b">
        <f t="shared" si="83"/>
        <v>1</v>
      </c>
    </row>
    <row r="2677" spans="1:8">
      <c r="A2677" s="2003">
        <v>3489</v>
      </c>
      <c r="B2677" s="2004" t="s">
        <v>11130</v>
      </c>
      <c r="C2677" s="2003" t="s">
        <v>5592</v>
      </c>
      <c r="D2677" s="2005">
        <f t="shared" si="82"/>
        <v>9.82</v>
      </c>
      <c r="F2677" s="2005">
        <v>9.82</v>
      </c>
      <c r="G2677" s="2005">
        <v>9.82</v>
      </c>
      <c r="H2677" s="2078" t="b">
        <f t="shared" si="83"/>
        <v>1</v>
      </c>
    </row>
    <row r="2678" spans="1:8">
      <c r="A2678" s="1993">
        <v>20151</v>
      </c>
      <c r="B2678" s="1994" t="s">
        <v>11131</v>
      </c>
      <c r="C2678" s="1993" t="s">
        <v>5592</v>
      </c>
      <c r="D2678" s="2002">
        <f t="shared" si="82"/>
        <v>17.93</v>
      </c>
      <c r="F2678" s="2002">
        <v>17.93</v>
      </c>
      <c r="G2678" s="2002">
        <v>17.93</v>
      </c>
      <c r="H2678" s="2078" t="b">
        <f t="shared" si="83"/>
        <v>1</v>
      </c>
    </row>
    <row r="2679" spans="1:8">
      <c r="A2679" s="2003">
        <v>20152</v>
      </c>
      <c r="B2679" s="2004" t="s">
        <v>11132</v>
      </c>
      <c r="C2679" s="2003" t="s">
        <v>5592</v>
      </c>
      <c r="D2679" s="2005">
        <f t="shared" si="82"/>
        <v>56.86</v>
      </c>
      <c r="F2679" s="2005">
        <v>56.86</v>
      </c>
      <c r="G2679" s="2005">
        <v>56.86</v>
      </c>
      <c r="H2679" s="2078" t="b">
        <f t="shared" si="83"/>
        <v>1</v>
      </c>
    </row>
    <row r="2680" spans="1:8">
      <c r="A2680" s="1993">
        <v>20148</v>
      </c>
      <c r="B2680" s="1994" t="s">
        <v>11133</v>
      </c>
      <c r="C2680" s="1993" t="s">
        <v>5592</v>
      </c>
      <c r="D2680" s="2002">
        <f t="shared" si="82"/>
        <v>3.3</v>
      </c>
      <c r="F2680" s="2002">
        <v>3.3</v>
      </c>
      <c r="G2680" s="2002">
        <v>3.3</v>
      </c>
      <c r="H2680" s="2078" t="b">
        <f t="shared" si="83"/>
        <v>1</v>
      </c>
    </row>
    <row r="2681" spans="1:8">
      <c r="A2681" s="2003">
        <v>20149</v>
      </c>
      <c r="B2681" s="2004" t="s">
        <v>11134</v>
      </c>
      <c r="C2681" s="2003" t="s">
        <v>5592</v>
      </c>
      <c r="D2681" s="2005">
        <f t="shared" si="82"/>
        <v>4.96</v>
      </c>
      <c r="F2681" s="2005">
        <v>4.96</v>
      </c>
      <c r="G2681" s="2005">
        <v>4.96</v>
      </c>
      <c r="H2681" s="2078" t="b">
        <f t="shared" si="83"/>
        <v>1</v>
      </c>
    </row>
    <row r="2682" spans="1:8">
      <c r="A2682" s="1993">
        <v>20150</v>
      </c>
      <c r="B2682" s="1994" t="s">
        <v>11135</v>
      </c>
      <c r="C2682" s="1993" t="s">
        <v>5592</v>
      </c>
      <c r="D2682" s="2002">
        <f t="shared" si="82"/>
        <v>13.05</v>
      </c>
      <c r="F2682" s="2002">
        <v>13.05</v>
      </c>
      <c r="G2682" s="2002">
        <v>13.05</v>
      </c>
      <c r="H2682" s="2078" t="b">
        <f t="shared" si="83"/>
        <v>1</v>
      </c>
    </row>
    <row r="2683" spans="1:8">
      <c r="A2683" s="2003">
        <v>20157</v>
      </c>
      <c r="B2683" s="2004" t="s">
        <v>11136</v>
      </c>
      <c r="C2683" s="2003" t="s">
        <v>5592</v>
      </c>
      <c r="D2683" s="2005">
        <f t="shared" si="82"/>
        <v>22.3</v>
      </c>
      <c r="F2683" s="2005">
        <v>22.3</v>
      </c>
      <c r="G2683" s="2005">
        <v>22.3</v>
      </c>
      <c r="H2683" s="2078" t="b">
        <f t="shared" si="83"/>
        <v>1</v>
      </c>
    </row>
    <row r="2684" spans="1:8">
      <c r="A2684" s="1993">
        <v>20158</v>
      </c>
      <c r="B2684" s="1994" t="s">
        <v>11137</v>
      </c>
      <c r="C2684" s="1993" t="s">
        <v>5592</v>
      </c>
      <c r="D2684" s="2002">
        <f t="shared" si="82"/>
        <v>73.14</v>
      </c>
      <c r="F2684" s="2002">
        <v>73.14</v>
      </c>
      <c r="G2684" s="2002">
        <v>73.14</v>
      </c>
      <c r="H2684" s="2078" t="b">
        <f t="shared" si="83"/>
        <v>1</v>
      </c>
    </row>
    <row r="2685" spans="1:8">
      <c r="A2685" s="2003">
        <v>20154</v>
      </c>
      <c r="B2685" s="2004" t="s">
        <v>11138</v>
      </c>
      <c r="C2685" s="2003" t="s">
        <v>5592</v>
      </c>
      <c r="D2685" s="2005">
        <f t="shared" si="82"/>
        <v>3.63</v>
      </c>
      <c r="F2685" s="2005">
        <v>3.63</v>
      </c>
      <c r="G2685" s="2005">
        <v>3.63</v>
      </c>
      <c r="H2685" s="2078" t="b">
        <f t="shared" si="83"/>
        <v>1</v>
      </c>
    </row>
    <row r="2686" spans="1:8">
      <c r="A2686" s="1993">
        <v>20155</v>
      </c>
      <c r="B2686" s="1994" t="s">
        <v>11139</v>
      </c>
      <c r="C2686" s="1993" t="s">
        <v>5592</v>
      </c>
      <c r="D2686" s="2002">
        <f t="shared" si="82"/>
        <v>5.68</v>
      </c>
      <c r="F2686" s="2002">
        <v>5.68</v>
      </c>
      <c r="G2686" s="2002">
        <v>5.68</v>
      </c>
      <c r="H2686" s="2078" t="b">
        <f t="shared" si="83"/>
        <v>1</v>
      </c>
    </row>
    <row r="2687" spans="1:8">
      <c r="A2687" s="2003">
        <v>20156</v>
      </c>
      <c r="B2687" s="2004" t="s">
        <v>11140</v>
      </c>
      <c r="C2687" s="2003" t="s">
        <v>5592</v>
      </c>
      <c r="D2687" s="2005">
        <f t="shared" si="82"/>
        <v>13.51</v>
      </c>
      <c r="F2687" s="2005">
        <v>13.51</v>
      </c>
      <c r="G2687" s="2005">
        <v>13.51</v>
      </c>
      <c r="H2687" s="2078" t="b">
        <f t="shared" si="83"/>
        <v>1</v>
      </c>
    </row>
    <row r="2688" spans="1:8">
      <c r="A2688" s="1993">
        <v>3512</v>
      </c>
      <c r="B2688" s="1994" t="s">
        <v>11141</v>
      </c>
      <c r="C2688" s="1993" t="s">
        <v>5592</v>
      </c>
      <c r="D2688" s="2002">
        <f t="shared" si="82"/>
        <v>143.84</v>
      </c>
      <c r="F2688" s="2002">
        <v>143.84</v>
      </c>
      <c r="G2688" s="2002">
        <v>143.84</v>
      </c>
      <c r="H2688" s="2078" t="b">
        <f t="shared" si="83"/>
        <v>1</v>
      </c>
    </row>
    <row r="2689" spans="1:8">
      <c r="A2689" s="2003">
        <v>3499</v>
      </c>
      <c r="B2689" s="2004" t="s">
        <v>11142</v>
      </c>
      <c r="C2689" s="2003" t="s">
        <v>5592</v>
      </c>
      <c r="D2689" s="2005">
        <f t="shared" si="82"/>
        <v>0.6</v>
      </c>
      <c r="F2689" s="2005">
        <v>0.6</v>
      </c>
      <c r="G2689" s="2005">
        <v>0.6</v>
      </c>
      <c r="H2689" s="2078" t="b">
        <f t="shared" si="83"/>
        <v>1</v>
      </c>
    </row>
    <row r="2690" spans="1:8">
      <c r="A2690" s="1993">
        <v>3500</v>
      </c>
      <c r="B2690" s="1994" t="s">
        <v>11143</v>
      </c>
      <c r="C2690" s="1993" t="s">
        <v>5592</v>
      </c>
      <c r="D2690" s="2002">
        <f t="shared" si="82"/>
        <v>1.05</v>
      </c>
      <c r="F2690" s="2002">
        <v>1.05</v>
      </c>
      <c r="G2690" s="2002">
        <v>1.05</v>
      </c>
      <c r="H2690" s="2078" t="b">
        <f t="shared" si="83"/>
        <v>1</v>
      </c>
    </row>
    <row r="2691" spans="1:8">
      <c r="A2691" s="2003">
        <v>3501</v>
      </c>
      <c r="B2691" s="2004" t="s">
        <v>11144</v>
      </c>
      <c r="C2691" s="2003" t="s">
        <v>5592</v>
      </c>
      <c r="D2691" s="2005">
        <f t="shared" ref="D2691:D2754" si="84">IF($J$2=$F$1,F2691,G2691)</f>
        <v>2.8</v>
      </c>
      <c r="F2691" s="2005">
        <v>2.8</v>
      </c>
      <c r="G2691" s="2005">
        <v>2.8</v>
      </c>
      <c r="H2691" s="2078" t="b">
        <f t="shared" ref="H2691:H2754" si="85">F2691=G2691</f>
        <v>1</v>
      </c>
    </row>
    <row r="2692" spans="1:8">
      <c r="A2692" s="1993">
        <v>3502</v>
      </c>
      <c r="B2692" s="1994" t="s">
        <v>11145</v>
      </c>
      <c r="C2692" s="1993" t="s">
        <v>5592</v>
      </c>
      <c r="D2692" s="2002">
        <f t="shared" si="84"/>
        <v>4.08</v>
      </c>
      <c r="F2692" s="2002">
        <v>4.08</v>
      </c>
      <c r="G2692" s="2002">
        <v>4.08</v>
      </c>
      <c r="H2692" s="2078" t="b">
        <f t="shared" si="85"/>
        <v>1</v>
      </c>
    </row>
    <row r="2693" spans="1:8">
      <c r="A2693" s="2003">
        <v>3503</v>
      </c>
      <c r="B2693" s="2004" t="s">
        <v>11146</v>
      </c>
      <c r="C2693" s="2003" t="s">
        <v>5592</v>
      </c>
      <c r="D2693" s="2005">
        <f t="shared" si="84"/>
        <v>5.08</v>
      </c>
      <c r="F2693" s="2005">
        <v>5.08</v>
      </c>
      <c r="G2693" s="2005">
        <v>5.08</v>
      </c>
      <c r="H2693" s="2078" t="b">
        <f t="shared" si="85"/>
        <v>1</v>
      </c>
    </row>
    <row r="2694" spans="1:8">
      <c r="A2694" s="1993">
        <v>3477</v>
      </c>
      <c r="B2694" s="1994" t="s">
        <v>11147</v>
      </c>
      <c r="C2694" s="1993" t="s">
        <v>5592</v>
      </c>
      <c r="D2694" s="2002">
        <f t="shared" si="84"/>
        <v>18.27</v>
      </c>
      <c r="F2694" s="2002">
        <v>18.27</v>
      </c>
      <c r="G2694" s="2002">
        <v>18.27</v>
      </c>
      <c r="H2694" s="2078" t="b">
        <f t="shared" si="85"/>
        <v>1</v>
      </c>
    </row>
    <row r="2695" spans="1:8">
      <c r="A2695" s="2003">
        <v>3478</v>
      </c>
      <c r="B2695" s="2004" t="s">
        <v>11148</v>
      </c>
      <c r="C2695" s="2003" t="s">
        <v>5592</v>
      </c>
      <c r="D2695" s="2005">
        <f t="shared" si="84"/>
        <v>44.28</v>
      </c>
      <c r="F2695" s="2005">
        <v>44.28</v>
      </c>
      <c r="G2695" s="2005">
        <v>44.28</v>
      </c>
      <c r="H2695" s="2078" t="b">
        <f t="shared" si="85"/>
        <v>1</v>
      </c>
    </row>
    <row r="2696" spans="1:8">
      <c r="A2696" s="1993">
        <v>3525</v>
      </c>
      <c r="B2696" s="1994" t="s">
        <v>11149</v>
      </c>
      <c r="C2696" s="1993" t="s">
        <v>5592</v>
      </c>
      <c r="D2696" s="2002">
        <f t="shared" si="84"/>
        <v>50.15</v>
      </c>
      <c r="F2696" s="2002">
        <v>50.15</v>
      </c>
      <c r="G2696" s="2002">
        <v>50.15</v>
      </c>
      <c r="H2696" s="2078" t="b">
        <f t="shared" si="85"/>
        <v>1</v>
      </c>
    </row>
    <row r="2697" spans="1:8">
      <c r="A2697" s="2003">
        <v>3511</v>
      </c>
      <c r="B2697" s="2004" t="s">
        <v>11150</v>
      </c>
      <c r="C2697" s="2003" t="s">
        <v>5592</v>
      </c>
      <c r="D2697" s="2005">
        <f t="shared" si="84"/>
        <v>59.98</v>
      </c>
      <c r="F2697" s="2005">
        <v>59.98</v>
      </c>
      <c r="G2697" s="2005">
        <v>59.98</v>
      </c>
      <c r="H2697" s="2078" t="b">
        <f t="shared" si="85"/>
        <v>1</v>
      </c>
    </row>
    <row r="2698" spans="1:8">
      <c r="A2698" s="1993">
        <v>38917</v>
      </c>
      <c r="B2698" s="1994" t="s">
        <v>11151</v>
      </c>
      <c r="C2698" s="1993" t="s">
        <v>5592</v>
      </c>
      <c r="D2698" s="2002">
        <f t="shared" si="84"/>
        <v>9.6</v>
      </c>
      <c r="F2698" s="2002">
        <v>9.6</v>
      </c>
      <c r="G2698" s="2002">
        <v>9.6</v>
      </c>
      <c r="H2698" s="2078" t="b">
        <f t="shared" si="85"/>
        <v>1</v>
      </c>
    </row>
    <row r="2699" spans="1:8">
      <c r="A2699" s="2003">
        <v>38919</v>
      </c>
      <c r="B2699" s="2004" t="s">
        <v>11152</v>
      </c>
      <c r="C2699" s="2003" t="s">
        <v>5592</v>
      </c>
      <c r="D2699" s="2005">
        <f t="shared" si="84"/>
        <v>14.28</v>
      </c>
      <c r="F2699" s="2005">
        <v>14.28</v>
      </c>
      <c r="G2699" s="2005">
        <v>14.28</v>
      </c>
      <c r="H2699" s="2078" t="b">
        <f t="shared" si="85"/>
        <v>1</v>
      </c>
    </row>
    <row r="2700" spans="1:8">
      <c r="A2700" s="1993">
        <v>38922</v>
      </c>
      <c r="B2700" s="1994" t="s">
        <v>11153</v>
      </c>
      <c r="C2700" s="1993" t="s">
        <v>5592</v>
      </c>
      <c r="D2700" s="2002">
        <f t="shared" si="84"/>
        <v>18.45</v>
      </c>
      <c r="F2700" s="2002">
        <v>18.45</v>
      </c>
      <c r="G2700" s="2002">
        <v>18.45</v>
      </c>
      <c r="H2700" s="2078" t="b">
        <f t="shared" si="85"/>
        <v>1</v>
      </c>
    </row>
    <row r="2701" spans="1:8">
      <c r="A2701" s="2003">
        <v>38921</v>
      </c>
      <c r="B2701" s="2004" t="s">
        <v>11154</v>
      </c>
      <c r="C2701" s="2003" t="s">
        <v>5592</v>
      </c>
      <c r="D2701" s="2005">
        <f t="shared" si="84"/>
        <v>22.81</v>
      </c>
      <c r="F2701" s="2005">
        <v>22.81</v>
      </c>
      <c r="G2701" s="2005">
        <v>22.81</v>
      </c>
      <c r="H2701" s="2078" t="b">
        <f t="shared" si="85"/>
        <v>1</v>
      </c>
    </row>
    <row r="2702" spans="1:8">
      <c r="A2702" s="1993">
        <v>38918</v>
      </c>
      <c r="B2702" s="1994" t="s">
        <v>11155</v>
      </c>
      <c r="C2702" s="1993" t="s">
        <v>5592</v>
      </c>
      <c r="D2702" s="2002">
        <f t="shared" si="84"/>
        <v>21.68</v>
      </c>
      <c r="F2702" s="2002">
        <v>21.68</v>
      </c>
      <c r="G2702" s="2002">
        <v>21.68</v>
      </c>
      <c r="H2702" s="2078" t="b">
        <f t="shared" si="85"/>
        <v>1</v>
      </c>
    </row>
    <row r="2703" spans="1:8">
      <c r="A2703" s="2003">
        <v>38920</v>
      </c>
      <c r="B2703" s="2004" t="s">
        <v>11156</v>
      </c>
      <c r="C2703" s="2003" t="s">
        <v>5592</v>
      </c>
      <c r="D2703" s="2005">
        <f t="shared" si="84"/>
        <v>27.11</v>
      </c>
      <c r="F2703" s="2005">
        <v>27.11</v>
      </c>
      <c r="G2703" s="2005">
        <v>27.11</v>
      </c>
      <c r="H2703" s="2078" t="b">
        <f t="shared" si="85"/>
        <v>1</v>
      </c>
    </row>
    <row r="2704" spans="1:8" ht="30">
      <c r="A2704" s="1993">
        <v>3104</v>
      </c>
      <c r="B2704" s="1994" t="s">
        <v>11157</v>
      </c>
      <c r="C2704" s="1993" t="s">
        <v>5607</v>
      </c>
      <c r="D2704" s="2002">
        <f t="shared" si="84"/>
        <v>376.23</v>
      </c>
      <c r="F2704" s="2002">
        <v>376.23</v>
      </c>
      <c r="G2704" s="2002">
        <v>376.23</v>
      </c>
      <c r="H2704" s="2078" t="b">
        <f t="shared" si="85"/>
        <v>1</v>
      </c>
    </row>
    <row r="2705" spans="1:8" ht="30">
      <c r="A2705" s="2003">
        <v>12032</v>
      </c>
      <c r="B2705" s="2004" t="s">
        <v>11158</v>
      </c>
      <c r="C2705" s="2003" t="s">
        <v>5603</v>
      </c>
      <c r="D2705" s="2005">
        <f t="shared" si="84"/>
        <v>43.69</v>
      </c>
      <c r="F2705" s="2005">
        <v>43.69</v>
      </c>
      <c r="G2705" s="2005">
        <v>43.69</v>
      </c>
      <c r="H2705" s="2078" t="b">
        <f t="shared" si="85"/>
        <v>1</v>
      </c>
    </row>
    <row r="2706" spans="1:8" ht="30">
      <c r="A2706" s="1993">
        <v>12030</v>
      </c>
      <c r="B2706" s="1994" t="s">
        <v>11159</v>
      </c>
      <c r="C2706" s="1993" t="s">
        <v>5603</v>
      </c>
      <c r="D2706" s="2002">
        <f t="shared" si="84"/>
        <v>41.05</v>
      </c>
      <c r="F2706" s="2002">
        <v>41.05</v>
      </c>
      <c r="G2706" s="2002">
        <v>41.05</v>
      </c>
      <c r="H2706" s="2078" t="b">
        <f t="shared" si="85"/>
        <v>1</v>
      </c>
    </row>
    <row r="2707" spans="1:8">
      <c r="A2707" s="2003">
        <v>10908</v>
      </c>
      <c r="B2707" s="2004" t="s">
        <v>11160</v>
      </c>
      <c r="C2707" s="2003" t="s">
        <v>5592</v>
      </c>
      <c r="D2707" s="2005">
        <f t="shared" si="84"/>
        <v>11.28</v>
      </c>
      <c r="F2707" s="2005">
        <v>11.28</v>
      </c>
      <c r="G2707" s="2005">
        <v>11.28</v>
      </c>
      <c r="H2707" s="2078" t="b">
        <f t="shared" si="85"/>
        <v>1</v>
      </c>
    </row>
    <row r="2708" spans="1:8">
      <c r="A2708" s="1993">
        <v>10909</v>
      </c>
      <c r="B2708" s="1994" t="s">
        <v>11161</v>
      </c>
      <c r="C2708" s="1993" t="s">
        <v>5592</v>
      </c>
      <c r="D2708" s="2002">
        <f t="shared" si="84"/>
        <v>13.71</v>
      </c>
      <c r="F2708" s="2002">
        <v>13.71</v>
      </c>
      <c r="G2708" s="2002">
        <v>13.71</v>
      </c>
      <c r="H2708" s="2078" t="b">
        <f t="shared" si="85"/>
        <v>1</v>
      </c>
    </row>
    <row r="2709" spans="1:8">
      <c r="A2709" s="2003">
        <v>3669</v>
      </c>
      <c r="B2709" s="2004" t="s">
        <v>11162</v>
      </c>
      <c r="C2709" s="2003" t="s">
        <v>5592</v>
      </c>
      <c r="D2709" s="2005">
        <f t="shared" si="84"/>
        <v>8.26</v>
      </c>
      <c r="F2709" s="2005">
        <v>8.26</v>
      </c>
      <c r="G2709" s="2005">
        <v>8.26</v>
      </c>
      <c r="H2709" s="2078" t="b">
        <f t="shared" si="85"/>
        <v>1</v>
      </c>
    </row>
    <row r="2710" spans="1:8">
      <c r="A2710" s="1993">
        <v>20138</v>
      </c>
      <c r="B2710" s="1994" t="s">
        <v>11163</v>
      </c>
      <c r="C2710" s="1993" t="s">
        <v>5592</v>
      </c>
      <c r="D2710" s="2002">
        <f t="shared" si="84"/>
        <v>67.62</v>
      </c>
      <c r="F2710" s="2002">
        <v>67.62</v>
      </c>
      <c r="G2710" s="2002">
        <v>67.62</v>
      </c>
      <c r="H2710" s="2078" t="b">
        <f t="shared" si="85"/>
        <v>1</v>
      </c>
    </row>
    <row r="2711" spans="1:8">
      <c r="A2711" s="2003">
        <v>20139</v>
      </c>
      <c r="B2711" s="2004" t="s">
        <v>11164</v>
      </c>
      <c r="C2711" s="2003" t="s">
        <v>5592</v>
      </c>
      <c r="D2711" s="2005">
        <f t="shared" si="84"/>
        <v>50.83</v>
      </c>
      <c r="F2711" s="2005">
        <v>50.83</v>
      </c>
      <c r="G2711" s="2005">
        <v>50.83</v>
      </c>
      <c r="H2711" s="2078" t="b">
        <f t="shared" si="85"/>
        <v>1</v>
      </c>
    </row>
    <row r="2712" spans="1:8">
      <c r="A2712" s="1993">
        <v>3668</v>
      </c>
      <c r="B2712" s="1994" t="s">
        <v>11165</v>
      </c>
      <c r="C2712" s="1993" t="s">
        <v>5592</v>
      </c>
      <c r="D2712" s="2002">
        <f t="shared" si="84"/>
        <v>27.17</v>
      </c>
      <c r="F2712" s="2002">
        <v>27.17</v>
      </c>
      <c r="G2712" s="2002">
        <v>27.17</v>
      </c>
      <c r="H2712" s="2078" t="b">
        <f t="shared" si="85"/>
        <v>1</v>
      </c>
    </row>
    <row r="2713" spans="1:8">
      <c r="A2713" s="2003">
        <v>3656</v>
      </c>
      <c r="B2713" s="2004" t="s">
        <v>11166</v>
      </c>
      <c r="C2713" s="2003" t="s">
        <v>5592</v>
      </c>
      <c r="D2713" s="2005">
        <f t="shared" si="84"/>
        <v>13.71</v>
      </c>
      <c r="F2713" s="2005">
        <v>13.71</v>
      </c>
      <c r="G2713" s="2005">
        <v>13.71</v>
      </c>
      <c r="H2713" s="2078" t="b">
        <f t="shared" si="85"/>
        <v>1</v>
      </c>
    </row>
    <row r="2714" spans="1:8">
      <c r="A2714" s="1993">
        <v>10911</v>
      </c>
      <c r="B2714" s="1994" t="s">
        <v>11167</v>
      </c>
      <c r="C2714" s="1993" t="s">
        <v>5592</v>
      </c>
      <c r="D2714" s="2002">
        <f t="shared" si="84"/>
        <v>12.99</v>
      </c>
      <c r="F2714" s="2002">
        <v>12.99</v>
      </c>
      <c r="G2714" s="2002">
        <v>12.99</v>
      </c>
      <c r="H2714" s="2078" t="b">
        <f t="shared" si="85"/>
        <v>1</v>
      </c>
    </row>
    <row r="2715" spans="1:8">
      <c r="A2715" s="2003">
        <v>3654</v>
      </c>
      <c r="B2715" s="2004" t="s">
        <v>11168</v>
      </c>
      <c r="C2715" s="2003" t="s">
        <v>5592</v>
      </c>
      <c r="D2715" s="2005">
        <f t="shared" si="84"/>
        <v>8.5299999999999994</v>
      </c>
      <c r="F2715" s="2005">
        <v>8.5299999999999994</v>
      </c>
      <c r="G2715" s="2005">
        <v>8.5299999999999994</v>
      </c>
      <c r="H2715" s="2078" t="b">
        <f t="shared" si="85"/>
        <v>1</v>
      </c>
    </row>
    <row r="2716" spans="1:8">
      <c r="A2716" s="1993">
        <v>3663</v>
      </c>
      <c r="B2716" s="1994" t="s">
        <v>11169</v>
      </c>
      <c r="C2716" s="1993" t="s">
        <v>5592</v>
      </c>
      <c r="D2716" s="2002">
        <f t="shared" si="84"/>
        <v>17.18</v>
      </c>
      <c r="F2716" s="2002">
        <v>17.18</v>
      </c>
      <c r="G2716" s="2002">
        <v>17.18</v>
      </c>
      <c r="H2716" s="2078" t="b">
        <f t="shared" si="85"/>
        <v>1</v>
      </c>
    </row>
    <row r="2717" spans="1:8">
      <c r="A2717" s="2003">
        <v>3664</v>
      </c>
      <c r="B2717" s="2004" t="s">
        <v>11170</v>
      </c>
      <c r="C2717" s="2003" t="s">
        <v>5592</v>
      </c>
      <c r="D2717" s="2005">
        <f t="shared" si="84"/>
        <v>9.83</v>
      </c>
      <c r="F2717" s="2005">
        <v>9.83</v>
      </c>
      <c r="G2717" s="2005">
        <v>9.83</v>
      </c>
      <c r="H2717" s="2078" t="b">
        <f t="shared" si="85"/>
        <v>1</v>
      </c>
    </row>
    <row r="2718" spans="1:8">
      <c r="A2718" s="1993">
        <v>3655</v>
      </c>
      <c r="B2718" s="1994" t="s">
        <v>11171</v>
      </c>
      <c r="C2718" s="1993" t="s">
        <v>5592</v>
      </c>
      <c r="D2718" s="2002">
        <f t="shared" si="84"/>
        <v>28.9</v>
      </c>
      <c r="F2718" s="2002">
        <v>28.9</v>
      </c>
      <c r="G2718" s="2002">
        <v>28.9</v>
      </c>
      <c r="H2718" s="2078" t="b">
        <f t="shared" si="85"/>
        <v>1</v>
      </c>
    </row>
    <row r="2719" spans="1:8">
      <c r="A2719" s="2003">
        <v>3657</v>
      </c>
      <c r="B2719" s="2004" t="s">
        <v>11172</v>
      </c>
      <c r="C2719" s="2003" t="s">
        <v>5592</v>
      </c>
      <c r="D2719" s="2005">
        <f t="shared" si="84"/>
        <v>21.28</v>
      </c>
      <c r="F2719" s="2005">
        <v>21.28</v>
      </c>
      <c r="G2719" s="2005">
        <v>21.28</v>
      </c>
      <c r="H2719" s="2078" t="b">
        <f t="shared" si="85"/>
        <v>1</v>
      </c>
    </row>
    <row r="2720" spans="1:8">
      <c r="A2720" s="1993">
        <v>3665</v>
      </c>
      <c r="B2720" s="1994" t="s">
        <v>11173</v>
      </c>
      <c r="C2720" s="1993" t="s">
        <v>5592</v>
      </c>
      <c r="D2720" s="2002">
        <f t="shared" si="84"/>
        <v>43.5</v>
      </c>
      <c r="F2720" s="2002">
        <v>43.5</v>
      </c>
      <c r="G2720" s="2002">
        <v>43.5</v>
      </c>
      <c r="H2720" s="2078" t="b">
        <f t="shared" si="85"/>
        <v>1</v>
      </c>
    </row>
    <row r="2721" spans="1:8">
      <c r="A2721" s="2003">
        <v>12625</v>
      </c>
      <c r="B2721" s="2004" t="s">
        <v>11174</v>
      </c>
      <c r="C2721" s="2003" t="s">
        <v>5592</v>
      </c>
      <c r="D2721" s="2005">
        <f t="shared" si="84"/>
        <v>9.66</v>
      </c>
      <c r="F2721" s="2005">
        <v>9.66</v>
      </c>
      <c r="G2721" s="2005">
        <v>9.66</v>
      </c>
      <c r="H2721" s="2078" t="b">
        <f t="shared" si="85"/>
        <v>1</v>
      </c>
    </row>
    <row r="2722" spans="1:8">
      <c r="A2722" s="1993">
        <v>20136</v>
      </c>
      <c r="B2722" s="1994" t="s">
        <v>11175</v>
      </c>
      <c r="C2722" s="1993" t="s">
        <v>5592</v>
      </c>
      <c r="D2722" s="2002">
        <f t="shared" si="84"/>
        <v>100.92</v>
      </c>
      <c r="F2722" s="2002">
        <v>100.92</v>
      </c>
      <c r="G2722" s="2002">
        <v>100.92</v>
      </c>
      <c r="H2722" s="2078" t="b">
        <f t="shared" si="85"/>
        <v>1</v>
      </c>
    </row>
    <row r="2723" spans="1:8">
      <c r="A2723" s="2003">
        <v>20144</v>
      </c>
      <c r="B2723" s="2004" t="s">
        <v>11176</v>
      </c>
      <c r="C2723" s="2003" t="s">
        <v>5592</v>
      </c>
      <c r="D2723" s="2005">
        <f t="shared" si="84"/>
        <v>40.96</v>
      </c>
      <c r="F2723" s="2005">
        <v>40.96</v>
      </c>
      <c r="G2723" s="2005">
        <v>40.96</v>
      </c>
      <c r="H2723" s="2078" t="b">
        <f t="shared" si="85"/>
        <v>1</v>
      </c>
    </row>
    <row r="2724" spans="1:8">
      <c r="A2724" s="1993">
        <v>20143</v>
      </c>
      <c r="B2724" s="1994" t="s">
        <v>11177</v>
      </c>
      <c r="C2724" s="1993" t="s">
        <v>5592</v>
      </c>
      <c r="D2724" s="2002">
        <f t="shared" si="84"/>
        <v>39.42</v>
      </c>
      <c r="F2724" s="2002">
        <v>39.42</v>
      </c>
      <c r="G2724" s="2002">
        <v>39.42</v>
      </c>
      <c r="H2724" s="2078" t="b">
        <f t="shared" si="85"/>
        <v>1</v>
      </c>
    </row>
    <row r="2725" spans="1:8">
      <c r="A2725" s="2003">
        <v>20145</v>
      </c>
      <c r="B2725" s="2004" t="s">
        <v>11178</v>
      </c>
      <c r="C2725" s="2003" t="s">
        <v>5592</v>
      </c>
      <c r="D2725" s="2005">
        <f t="shared" si="84"/>
        <v>94.46</v>
      </c>
      <c r="F2725" s="2005">
        <v>94.46</v>
      </c>
      <c r="G2725" s="2005">
        <v>94.46</v>
      </c>
      <c r="H2725" s="2078" t="b">
        <f t="shared" si="85"/>
        <v>1</v>
      </c>
    </row>
    <row r="2726" spans="1:8">
      <c r="A2726" s="1993">
        <v>20146</v>
      </c>
      <c r="B2726" s="1994" t="s">
        <v>11179</v>
      </c>
      <c r="C2726" s="1993" t="s">
        <v>5592</v>
      </c>
      <c r="D2726" s="2002">
        <f t="shared" si="84"/>
        <v>114.88</v>
      </c>
      <c r="F2726" s="2002">
        <v>114.88</v>
      </c>
      <c r="G2726" s="2002">
        <v>114.88</v>
      </c>
      <c r="H2726" s="2078" t="b">
        <f t="shared" si="85"/>
        <v>1</v>
      </c>
    </row>
    <row r="2727" spans="1:8">
      <c r="A2727" s="2003">
        <v>20140</v>
      </c>
      <c r="B2727" s="2004" t="s">
        <v>11180</v>
      </c>
      <c r="C2727" s="2003" t="s">
        <v>5592</v>
      </c>
      <c r="D2727" s="2005">
        <f t="shared" si="84"/>
        <v>6.8</v>
      </c>
      <c r="F2727" s="2005">
        <v>6.8</v>
      </c>
      <c r="G2727" s="2005">
        <v>6.8</v>
      </c>
      <c r="H2727" s="2078" t="b">
        <f t="shared" si="85"/>
        <v>1</v>
      </c>
    </row>
    <row r="2728" spans="1:8">
      <c r="A2728" s="1993">
        <v>20141</v>
      </c>
      <c r="B2728" s="1994" t="s">
        <v>11181</v>
      </c>
      <c r="C2728" s="1993" t="s">
        <v>5592</v>
      </c>
      <c r="D2728" s="2002">
        <f t="shared" si="84"/>
        <v>10.220000000000001</v>
      </c>
      <c r="F2728" s="2002">
        <v>10.220000000000001</v>
      </c>
      <c r="G2728" s="2002">
        <v>10.220000000000001</v>
      </c>
      <c r="H2728" s="2078" t="b">
        <f t="shared" si="85"/>
        <v>1</v>
      </c>
    </row>
    <row r="2729" spans="1:8">
      <c r="A2729" s="2003">
        <v>20142</v>
      </c>
      <c r="B2729" s="2004" t="s">
        <v>11182</v>
      </c>
      <c r="C2729" s="2003" t="s">
        <v>5592</v>
      </c>
      <c r="D2729" s="2005">
        <f t="shared" si="84"/>
        <v>25.98</v>
      </c>
      <c r="F2729" s="2005">
        <v>25.98</v>
      </c>
      <c r="G2729" s="2005">
        <v>25.98</v>
      </c>
      <c r="H2729" s="2078" t="b">
        <f t="shared" si="85"/>
        <v>1</v>
      </c>
    </row>
    <row r="2730" spans="1:8">
      <c r="A2730" s="1993">
        <v>3659</v>
      </c>
      <c r="B2730" s="1994" t="s">
        <v>11183</v>
      </c>
      <c r="C2730" s="1993" t="s">
        <v>5592</v>
      </c>
      <c r="D2730" s="2002">
        <f t="shared" si="84"/>
        <v>11.52</v>
      </c>
      <c r="F2730" s="2002">
        <v>11.52</v>
      </c>
      <c r="G2730" s="2002">
        <v>11.52</v>
      </c>
      <c r="H2730" s="2078" t="b">
        <f t="shared" si="85"/>
        <v>1</v>
      </c>
    </row>
    <row r="2731" spans="1:8">
      <c r="A2731" s="2003">
        <v>3660</v>
      </c>
      <c r="B2731" s="2004" t="s">
        <v>11184</v>
      </c>
      <c r="C2731" s="2003" t="s">
        <v>5592</v>
      </c>
      <c r="D2731" s="2005">
        <f t="shared" si="84"/>
        <v>15.73</v>
      </c>
      <c r="F2731" s="2005">
        <v>15.73</v>
      </c>
      <c r="G2731" s="2005">
        <v>15.73</v>
      </c>
      <c r="H2731" s="2078" t="b">
        <f t="shared" si="85"/>
        <v>1</v>
      </c>
    </row>
    <row r="2732" spans="1:8">
      <c r="A2732" s="1993">
        <v>3662</v>
      </c>
      <c r="B2732" s="1994" t="s">
        <v>11185</v>
      </c>
      <c r="C2732" s="1993" t="s">
        <v>5592</v>
      </c>
      <c r="D2732" s="2002">
        <f t="shared" si="84"/>
        <v>5.96</v>
      </c>
      <c r="F2732" s="2002">
        <v>5.96</v>
      </c>
      <c r="G2732" s="2002">
        <v>5.96</v>
      </c>
      <c r="H2732" s="2078" t="b">
        <f t="shared" si="85"/>
        <v>1</v>
      </c>
    </row>
    <row r="2733" spans="1:8">
      <c r="A2733" s="2003">
        <v>3661</v>
      </c>
      <c r="B2733" s="2004" t="s">
        <v>11186</v>
      </c>
      <c r="C2733" s="2003" t="s">
        <v>5592</v>
      </c>
      <c r="D2733" s="2005">
        <f t="shared" si="84"/>
        <v>8.85</v>
      </c>
      <c r="F2733" s="2005">
        <v>8.85</v>
      </c>
      <c r="G2733" s="2005">
        <v>8.85</v>
      </c>
      <c r="H2733" s="2078" t="b">
        <f t="shared" si="85"/>
        <v>1</v>
      </c>
    </row>
    <row r="2734" spans="1:8">
      <c r="A2734" s="1993">
        <v>3658</v>
      </c>
      <c r="B2734" s="1994" t="s">
        <v>11187</v>
      </c>
      <c r="C2734" s="1993" t="s">
        <v>5592</v>
      </c>
      <c r="D2734" s="2002">
        <f t="shared" si="84"/>
        <v>11.28</v>
      </c>
      <c r="F2734" s="2002">
        <v>11.28</v>
      </c>
      <c r="G2734" s="2002">
        <v>11.28</v>
      </c>
      <c r="H2734" s="2078" t="b">
        <f t="shared" si="85"/>
        <v>1</v>
      </c>
    </row>
    <row r="2735" spans="1:8">
      <c r="A2735" s="2003">
        <v>3670</v>
      </c>
      <c r="B2735" s="2004" t="s">
        <v>11188</v>
      </c>
      <c r="C2735" s="2003" t="s">
        <v>5592</v>
      </c>
      <c r="D2735" s="2005">
        <f t="shared" si="84"/>
        <v>15.96</v>
      </c>
      <c r="F2735" s="2005">
        <v>15.96</v>
      </c>
      <c r="G2735" s="2005">
        <v>15.96</v>
      </c>
      <c r="H2735" s="2078" t="b">
        <f t="shared" si="85"/>
        <v>1</v>
      </c>
    </row>
    <row r="2736" spans="1:8">
      <c r="A2736" s="1993">
        <v>3666</v>
      </c>
      <c r="B2736" s="1994" t="s">
        <v>11189</v>
      </c>
      <c r="C2736" s="1993" t="s">
        <v>5592</v>
      </c>
      <c r="D2736" s="2002">
        <f t="shared" si="84"/>
        <v>2.5</v>
      </c>
      <c r="F2736" s="2002">
        <v>2.5</v>
      </c>
      <c r="G2736" s="2002">
        <v>2.5</v>
      </c>
      <c r="H2736" s="2078" t="b">
        <f t="shared" si="85"/>
        <v>1</v>
      </c>
    </row>
    <row r="2737" spans="1:8">
      <c r="A2737" s="2003">
        <v>14157</v>
      </c>
      <c r="B2737" s="2004" t="s">
        <v>11190</v>
      </c>
      <c r="C2737" s="2003" t="s">
        <v>5592</v>
      </c>
      <c r="D2737" s="2005">
        <f t="shared" si="84"/>
        <v>1.22</v>
      </c>
      <c r="F2737" s="2005">
        <v>1.22</v>
      </c>
      <c r="G2737" s="2005">
        <v>1.22</v>
      </c>
      <c r="H2737" s="2078" t="b">
        <f t="shared" si="85"/>
        <v>1</v>
      </c>
    </row>
    <row r="2738" spans="1:8">
      <c r="A2738" s="1993">
        <v>10865</v>
      </c>
      <c r="B2738" s="1994" t="s">
        <v>11191</v>
      </c>
      <c r="C2738" s="1993" t="s">
        <v>5592</v>
      </c>
      <c r="D2738" s="2002">
        <f t="shared" si="84"/>
        <v>13.36</v>
      </c>
      <c r="F2738" s="2002">
        <v>13.36</v>
      </c>
      <c r="G2738" s="2002">
        <v>13.36</v>
      </c>
      <c r="H2738" s="2078" t="b">
        <f t="shared" si="85"/>
        <v>1</v>
      </c>
    </row>
    <row r="2739" spans="1:8">
      <c r="A2739" s="2003">
        <v>3653</v>
      </c>
      <c r="B2739" s="2004" t="s">
        <v>11192</v>
      </c>
      <c r="C2739" s="2003" t="s">
        <v>5592</v>
      </c>
      <c r="D2739" s="2005">
        <f t="shared" si="84"/>
        <v>26.97</v>
      </c>
      <c r="F2739" s="2005">
        <v>26.97</v>
      </c>
      <c r="G2739" s="2005">
        <v>26.97</v>
      </c>
      <c r="H2739" s="2078" t="b">
        <f t="shared" si="85"/>
        <v>1</v>
      </c>
    </row>
    <row r="2740" spans="1:8">
      <c r="A2740" s="1993">
        <v>3649</v>
      </c>
      <c r="B2740" s="1994" t="s">
        <v>11193</v>
      </c>
      <c r="C2740" s="1993" t="s">
        <v>5592</v>
      </c>
      <c r="D2740" s="2002">
        <f t="shared" si="84"/>
        <v>69.06</v>
      </c>
      <c r="F2740" s="2002">
        <v>69.06</v>
      </c>
      <c r="G2740" s="2002">
        <v>69.06</v>
      </c>
      <c r="H2740" s="2078" t="b">
        <f t="shared" si="85"/>
        <v>1</v>
      </c>
    </row>
    <row r="2741" spans="1:8">
      <c r="A2741" s="2003">
        <v>3651</v>
      </c>
      <c r="B2741" s="2004" t="s">
        <v>11194</v>
      </c>
      <c r="C2741" s="2003" t="s">
        <v>5592</v>
      </c>
      <c r="D2741" s="2005">
        <f t="shared" si="84"/>
        <v>104</v>
      </c>
      <c r="F2741" s="2005">
        <v>104</v>
      </c>
      <c r="G2741" s="2005">
        <v>104</v>
      </c>
      <c r="H2741" s="2078" t="b">
        <f t="shared" si="85"/>
        <v>1</v>
      </c>
    </row>
    <row r="2742" spans="1:8">
      <c r="A2742" s="1993">
        <v>3650</v>
      </c>
      <c r="B2742" s="1994" t="s">
        <v>11195</v>
      </c>
      <c r="C2742" s="1993" t="s">
        <v>5592</v>
      </c>
      <c r="D2742" s="2002">
        <f t="shared" si="84"/>
        <v>144.87</v>
      </c>
      <c r="F2742" s="2002">
        <v>144.87</v>
      </c>
      <c r="G2742" s="2002">
        <v>144.87</v>
      </c>
      <c r="H2742" s="2078" t="b">
        <f t="shared" si="85"/>
        <v>1</v>
      </c>
    </row>
    <row r="2743" spans="1:8">
      <c r="A2743" s="2003">
        <v>3645</v>
      </c>
      <c r="B2743" s="2004" t="s">
        <v>11196</v>
      </c>
      <c r="C2743" s="2003" t="s">
        <v>5592</v>
      </c>
      <c r="D2743" s="2005">
        <f t="shared" si="84"/>
        <v>316.02999999999997</v>
      </c>
      <c r="F2743" s="2005">
        <v>316.02999999999997</v>
      </c>
      <c r="G2743" s="2005">
        <v>316.02999999999997</v>
      </c>
      <c r="H2743" s="2078" t="b">
        <f t="shared" si="85"/>
        <v>1</v>
      </c>
    </row>
    <row r="2744" spans="1:8">
      <c r="A2744" s="1993">
        <v>3646</v>
      </c>
      <c r="B2744" s="1994" t="s">
        <v>11197</v>
      </c>
      <c r="C2744" s="1993" t="s">
        <v>5592</v>
      </c>
      <c r="D2744" s="2002">
        <f t="shared" si="84"/>
        <v>514.54</v>
      </c>
      <c r="F2744" s="2002">
        <v>514.54</v>
      </c>
      <c r="G2744" s="2002">
        <v>514.54</v>
      </c>
      <c r="H2744" s="2078" t="b">
        <f t="shared" si="85"/>
        <v>1</v>
      </c>
    </row>
    <row r="2745" spans="1:8">
      <c r="A2745" s="2003">
        <v>3647</v>
      </c>
      <c r="B2745" s="2004" t="s">
        <v>11198</v>
      </c>
      <c r="C2745" s="2003" t="s">
        <v>5592</v>
      </c>
      <c r="D2745" s="2005">
        <f t="shared" si="84"/>
        <v>590.84</v>
      </c>
      <c r="F2745" s="2005">
        <v>590.84</v>
      </c>
      <c r="G2745" s="2005">
        <v>590.84</v>
      </c>
      <c r="H2745" s="2078" t="b">
        <f t="shared" si="85"/>
        <v>1</v>
      </c>
    </row>
    <row r="2746" spans="1:8">
      <c r="A2746" s="1993">
        <v>39875</v>
      </c>
      <c r="B2746" s="1994" t="s">
        <v>11199</v>
      </c>
      <c r="C2746" s="1993" t="s">
        <v>5592</v>
      </c>
      <c r="D2746" s="2002">
        <f t="shared" si="84"/>
        <v>313.19</v>
      </c>
      <c r="F2746" s="2002">
        <v>313.19</v>
      </c>
      <c r="G2746" s="2002">
        <v>313.19</v>
      </c>
      <c r="H2746" s="2078" t="b">
        <f t="shared" si="85"/>
        <v>1</v>
      </c>
    </row>
    <row r="2747" spans="1:8">
      <c r="A2747" s="2003">
        <v>39876</v>
      </c>
      <c r="B2747" s="2004" t="s">
        <v>11200</v>
      </c>
      <c r="C2747" s="2003" t="s">
        <v>5592</v>
      </c>
      <c r="D2747" s="2005">
        <f t="shared" si="84"/>
        <v>392.12</v>
      </c>
      <c r="F2747" s="2005">
        <v>392.12</v>
      </c>
      <c r="G2747" s="2005">
        <v>392.12</v>
      </c>
      <c r="H2747" s="2078" t="b">
        <f t="shared" si="85"/>
        <v>1</v>
      </c>
    </row>
    <row r="2748" spans="1:8">
      <c r="A2748" s="1993">
        <v>39877</v>
      </c>
      <c r="B2748" s="1994" t="s">
        <v>11201</v>
      </c>
      <c r="C2748" s="1993" t="s">
        <v>5592</v>
      </c>
      <c r="D2748" s="2002">
        <f t="shared" si="84"/>
        <v>543.86</v>
      </c>
      <c r="F2748" s="2002">
        <v>543.86</v>
      </c>
      <c r="G2748" s="2002">
        <v>543.86</v>
      </c>
      <c r="H2748" s="2078" t="b">
        <f t="shared" si="85"/>
        <v>1</v>
      </c>
    </row>
    <row r="2749" spans="1:8">
      <c r="A2749" s="2003">
        <v>39878</v>
      </c>
      <c r="B2749" s="2004" t="s">
        <v>11202</v>
      </c>
      <c r="C2749" s="2003" t="s">
        <v>5592</v>
      </c>
      <c r="D2749" s="2005">
        <f t="shared" si="84"/>
        <v>718.34</v>
      </c>
      <c r="F2749" s="2005">
        <v>718.34</v>
      </c>
      <c r="G2749" s="2005">
        <v>718.34</v>
      </c>
      <c r="H2749" s="2078" t="b">
        <f t="shared" si="85"/>
        <v>1</v>
      </c>
    </row>
    <row r="2750" spans="1:8">
      <c r="A2750" s="1993">
        <v>39872</v>
      </c>
      <c r="B2750" s="1994" t="s">
        <v>11203</v>
      </c>
      <c r="C2750" s="1993" t="s">
        <v>5592</v>
      </c>
      <c r="D2750" s="2002">
        <f t="shared" si="84"/>
        <v>214.78</v>
      </c>
      <c r="F2750" s="2002">
        <v>214.78</v>
      </c>
      <c r="G2750" s="2002">
        <v>214.78</v>
      </c>
      <c r="H2750" s="2078" t="b">
        <f t="shared" si="85"/>
        <v>1</v>
      </c>
    </row>
    <row r="2751" spans="1:8">
      <c r="A2751" s="2003">
        <v>39873</v>
      </c>
      <c r="B2751" s="2004" t="s">
        <v>11204</v>
      </c>
      <c r="C2751" s="2003" t="s">
        <v>5592</v>
      </c>
      <c r="D2751" s="2005">
        <f t="shared" si="84"/>
        <v>249.13</v>
      </c>
      <c r="F2751" s="2005">
        <v>249.13</v>
      </c>
      <c r="G2751" s="2005">
        <v>249.13</v>
      </c>
      <c r="H2751" s="2078" t="b">
        <f t="shared" si="85"/>
        <v>1</v>
      </c>
    </row>
    <row r="2752" spans="1:8">
      <c r="A2752" s="1993">
        <v>39874</v>
      </c>
      <c r="B2752" s="1994" t="s">
        <v>11205</v>
      </c>
      <c r="C2752" s="1993" t="s">
        <v>5592</v>
      </c>
      <c r="D2752" s="2002">
        <f t="shared" si="84"/>
        <v>273.64</v>
      </c>
      <c r="F2752" s="2002">
        <v>273.64</v>
      </c>
      <c r="G2752" s="2002">
        <v>273.64</v>
      </c>
      <c r="H2752" s="2078" t="b">
        <f t="shared" si="85"/>
        <v>1</v>
      </c>
    </row>
    <row r="2753" spans="1:8">
      <c r="A2753" s="2003">
        <v>3674</v>
      </c>
      <c r="B2753" s="2004" t="s">
        <v>11206</v>
      </c>
      <c r="C2753" s="2003" t="s">
        <v>5595</v>
      </c>
      <c r="D2753" s="2005">
        <f t="shared" si="84"/>
        <v>58.37</v>
      </c>
      <c r="F2753" s="2005">
        <v>58.37</v>
      </c>
      <c r="G2753" s="2005">
        <v>58.37</v>
      </c>
      <c r="H2753" s="2078" t="b">
        <f t="shared" si="85"/>
        <v>1</v>
      </c>
    </row>
    <row r="2754" spans="1:8">
      <c r="A2754" s="1993">
        <v>3681</v>
      </c>
      <c r="B2754" s="1994" t="s">
        <v>11207</v>
      </c>
      <c r="C2754" s="1993" t="s">
        <v>5595</v>
      </c>
      <c r="D2754" s="2002">
        <f t="shared" si="84"/>
        <v>86.85</v>
      </c>
      <c r="F2754" s="2002">
        <v>86.85</v>
      </c>
      <c r="G2754" s="2002">
        <v>86.85</v>
      </c>
      <c r="H2754" s="2078" t="b">
        <f t="shared" si="85"/>
        <v>1</v>
      </c>
    </row>
    <row r="2755" spans="1:8">
      <c r="A2755" s="2003">
        <v>3676</v>
      </c>
      <c r="B2755" s="2004" t="s">
        <v>11208</v>
      </c>
      <c r="C2755" s="2003" t="s">
        <v>5595</v>
      </c>
      <c r="D2755" s="2005">
        <f t="shared" ref="D2755:D2818" si="86">IF($J$2=$F$1,F2755,G2755)</f>
        <v>326.87</v>
      </c>
      <c r="F2755" s="2005">
        <v>326.87</v>
      </c>
      <c r="G2755" s="2005">
        <v>326.87</v>
      </c>
      <c r="H2755" s="2078" t="b">
        <f t="shared" ref="H2755:H2818" si="87">F2755=G2755</f>
        <v>1</v>
      </c>
    </row>
    <row r="2756" spans="1:8">
      <c r="A2756" s="1993">
        <v>3679</v>
      </c>
      <c r="B2756" s="1994" t="s">
        <v>11209</v>
      </c>
      <c r="C2756" s="1993" t="s">
        <v>5595</v>
      </c>
      <c r="D2756" s="2002">
        <f t="shared" si="86"/>
        <v>270.42</v>
      </c>
      <c r="F2756" s="2002">
        <v>270.42</v>
      </c>
      <c r="G2756" s="2002">
        <v>270.42</v>
      </c>
      <c r="H2756" s="2078" t="b">
        <f t="shared" si="87"/>
        <v>1</v>
      </c>
    </row>
    <row r="2757" spans="1:8">
      <c r="A2757" s="2003">
        <v>3672</v>
      </c>
      <c r="B2757" s="2004" t="s">
        <v>11210</v>
      </c>
      <c r="C2757" s="2003" t="s">
        <v>5595</v>
      </c>
      <c r="D2757" s="2005">
        <f t="shared" si="86"/>
        <v>0.92</v>
      </c>
      <c r="F2757" s="2005">
        <v>0.92</v>
      </c>
      <c r="G2757" s="2005">
        <v>0.92</v>
      </c>
      <c r="H2757" s="2078" t="b">
        <f t="shared" si="87"/>
        <v>1</v>
      </c>
    </row>
    <row r="2758" spans="1:8">
      <c r="A2758" s="1993">
        <v>3671</v>
      </c>
      <c r="B2758" s="1994" t="s">
        <v>11211</v>
      </c>
      <c r="C2758" s="1993" t="s">
        <v>5595</v>
      </c>
      <c r="D2758" s="2002">
        <f t="shared" si="86"/>
        <v>0.87</v>
      </c>
      <c r="F2758" s="2002">
        <v>0.87</v>
      </c>
      <c r="G2758" s="2002">
        <v>0.87</v>
      </c>
      <c r="H2758" s="2078" t="b">
        <f t="shared" si="87"/>
        <v>1</v>
      </c>
    </row>
    <row r="2759" spans="1:8">
      <c r="A2759" s="2003">
        <v>3673</v>
      </c>
      <c r="B2759" s="2004" t="s">
        <v>11212</v>
      </c>
      <c r="C2759" s="2003" t="s">
        <v>5595</v>
      </c>
      <c r="D2759" s="2005">
        <f t="shared" si="86"/>
        <v>1.36</v>
      </c>
      <c r="F2759" s="2005">
        <v>1.36</v>
      </c>
      <c r="G2759" s="2005">
        <v>1.36</v>
      </c>
      <c r="H2759" s="2078" t="b">
        <f t="shared" si="87"/>
        <v>1</v>
      </c>
    </row>
    <row r="2760" spans="1:8">
      <c r="A2760" s="1993">
        <v>38394</v>
      </c>
      <c r="B2760" s="1994" t="s">
        <v>11213</v>
      </c>
      <c r="C2760" s="1993" t="s">
        <v>5592</v>
      </c>
      <c r="D2760" s="2002">
        <f t="shared" si="86"/>
        <v>241.68</v>
      </c>
      <c r="F2760" s="2002">
        <v>241.68</v>
      </c>
      <c r="G2760" s="2002">
        <v>241.68</v>
      </c>
      <c r="H2760" s="2078" t="b">
        <f t="shared" si="87"/>
        <v>1</v>
      </c>
    </row>
    <row r="2761" spans="1:8">
      <c r="A2761" s="2003">
        <v>3729</v>
      </c>
      <c r="B2761" s="2004" t="s">
        <v>11214</v>
      </c>
      <c r="C2761" s="2003" t="s">
        <v>5592</v>
      </c>
      <c r="D2761" s="2005">
        <f t="shared" si="86"/>
        <v>67.52</v>
      </c>
      <c r="F2761" s="2005">
        <v>67.52</v>
      </c>
      <c r="G2761" s="2005">
        <v>67.52</v>
      </c>
      <c r="H2761" s="2078" t="b">
        <f t="shared" si="87"/>
        <v>1</v>
      </c>
    </row>
    <row r="2762" spans="1:8">
      <c r="A2762" s="1993">
        <v>63</v>
      </c>
      <c r="B2762" s="1994" t="s">
        <v>11215</v>
      </c>
      <c r="C2762" s="1993" t="s">
        <v>5592</v>
      </c>
      <c r="D2762" s="2002">
        <f t="shared" si="86"/>
        <v>63.95</v>
      </c>
      <c r="F2762" s="2002">
        <v>63.95</v>
      </c>
      <c r="G2762" s="2002">
        <v>63.95</v>
      </c>
      <c r="H2762" s="2078" t="b">
        <f t="shared" si="87"/>
        <v>1</v>
      </c>
    </row>
    <row r="2763" spans="1:8" ht="45">
      <c r="A2763" s="2003">
        <v>39357</v>
      </c>
      <c r="B2763" s="2004" t="s">
        <v>11216</v>
      </c>
      <c r="C2763" s="2003" t="s">
        <v>5592</v>
      </c>
      <c r="D2763" s="2005">
        <f t="shared" si="86"/>
        <v>87.21</v>
      </c>
      <c r="F2763" s="2005">
        <v>87.21</v>
      </c>
      <c r="G2763" s="2005">
        <v>87.21</v>
      </c>
      <c r="H2763" s="2078" t="b">
        <f t="shared" si="87"/>
        <v>1</v>
      </c>
    </row>
    <row r="2764" spans="1:8" ht="45">
      <c r="A2764" s="1993">
        <v>39358</v>
      </c>
      <c r="B2764" s="1994" t="s">
        <v>11217</v>
      </c>
      <c r="C2764" s="1993" t="s">
        <v>5592</v>
      </c>
      <c r="D2764" s="2002">
        <f t="shared" si="86"/>
        <v>95.63</v>
      </c>
      <c r="F2764" s="2002">
        <v>95.63</v>
      </c>
      <c r="G2764" s="2002">
        <v>95.63</v>
      </c>
      <c r="H2764" s="2078" t="b">
        <f t="shared" si="87"/>
        <v>1</v>
      </c>
    </row>
    <row r="2765" spans="1:8" ht="45">
      <c r="A2765" s="2003">
        <v>39356</v>
      </c>
      <c r="B2765" s="2004" t="s">
        <v>11218</v>
      </c>
      <c r="C2765" s="2003" t="s">
        <v>5592</v>
      </c>
      <c r="D2765" s="2005">
        <f t="shared" si="86"/>
        <v>163.15</v>
      </c>
      <c r="F2765" s="2005">
        <v>163.15</v>
      </c>
      <c r="G2765" s="2005">
        <v>163.15</v>
      </c>
      <c r="H2765" s="2078" t="b">
        <f t="shared" si="87"/>
        <v>1</v>
      </c>
    </row>
    <row r="2766" spans="1:8" ht="45">
      <c r="A2766" s="1993">
        <v>39355</v>
      </c>
      <c r="B2766" s="1994" t="s">
        <v>11219</v>
      </c>
      <c r="C2766" s="1993" t="s">
        <v>5592</v>
      </c>
      <c r="D2766" s="2002">
        <f t="shared" si="86"/>
        <v>140.38999999999999</v>
      </c>
      <c r="F2766" s="2002">
        <v>140.38999999999999</v>
      </c>
      <c r="G2766" s="2002">
        <v>140.38999999999999</v>
      </c>
      <c r="H2766" s="2078" t="b">
        <f t="shared" si="87"/>
        <v>1</v>
      </c>
    </row>
    <row r="2767" spans="1:8" ht="45">
      <c r="A2767" s="2003">
        <v>39353</v>
      </c>
      <c r="B2767" s="2004" t="s">
        <v>11220</v>
      </c>
      <c r="C2767" s="2003" t="s">
        <v>5592</v>
      </c>
      <c r="D2767" s="2005">
        <f t="shared" si="86"/>
        <v>192.53</v>
      </c>
      <c r="F2767" s="2005">
        <v>192.53</v>
      </c>
      <c r="G2767" s="2005">
        <v>192.53</v>
      </c>
      <c r="H2767" s="2078" t="b">
        <f t="shared" si="87"/>
        <v>1</v>
      </c>
    </row>
    <row r="2768" spans="1:8" ht="45">
      <c r="A2768" s="1993">
        <v>39354</v>
      </c>
      <c r="B2768" s="1994" t="s">
        <v>11221</v>
      </c>
      <c r="C2768" s="1993" t="s">
        <v>5592</v>
      </c>
      <c r="D2768" s="2002">
        <f t="shared" si="86"/>
        <v>191.88</v>
      </c>
      <c r="F2768" s="2002">
        <v>191.88</v>
      </c>
      <c r="G2768" s="2002">
        <v>191.88</v>
      </c>
      <c r="H2768" s="2078" t="b">
        <f t="shared" si="87"/>
        <v>1</v>
      </c>
    </row>
    <row r="2769" spans="1:8">
      <c r="A2769" s="2003">
        <v>39398</v>
      </c>
      <c r="B2769" s="2004" t="s">
        <v>11222</v>
      </c>
      <c r="C2769" s="2003" t="s">
        <v>5592</v>
      </c>
      <c r="D2769" s="2005">
        <f t="shared" si="86"/>
        <v>110.46</v>
      </c>
      <c r="F2769" s="2005">
        <v>110.46</v>
      </c>
      <c r="G2769" s="2005">
        <v>110.46</v>
      </c>
      <c r="H2769" s="2078" t="b">
        <f t="shared" si="87"/>
        <v>1</v>
      </c>
    </row>
    <row r="2770" spans="1:8" ht="30">
      <c r="A2770" s="1993">
        <v>13343</v>
      </c>
      <c r="B2770" s="1994" t="s">
        <v>11223</v>
      </c>
      <c r="C2770" s="1993" t="s">
        <v>5592</v>
      </c>
      <c r="D2770" s="2002">
        <f t="shared" si="86"/>
        <v>23.49</v>
      </c>
      <c r="F2770" s="2002">
        <v>23.49</v>
      </c>
      <c r="G2770" s="2002">
        <v>23.49</v>
      </c>
      <c r="H2770" s="2078" t="b">
        <f t="shared" si="87"/>
        <v>1</v>
      </c>
    </row>
    <row r="2771" spans="1:8">
      <c r="A2771" s="2003">
        <v>12118</v>
      </c>
      <c r="B2771" s="2004" t="s">
        <v>11224</v>
      </c>
      <c r="C2771" s="2003" t="s">
        <v>5592</v>
      </c>
      <c r="D2771" s="2005">
        <f t="shared" si="86"/>
        <v>13.51</v>
      </c>
      <c r="F2771" s="2005">
        <v>13.51</v>
      </c>
      <c r="G2771" s="2005">
        <v>13.51</v>
      </c>
      <c r="H2771" s="2078" t="b">
        <f t="shared" si="87"/>
        <v>1</v>
      </c>
    </row>
    <row r="2772" spans="1:8" ht="30">
      <c r="A2772" s="1993">
        <v>39482</v>
      </c>
      <c r="B2772" s="1994" t="s">
        <v>11225</v>
      </c>
      <c r="C2772" s="1993" t="s">
        <v>5592</v>
      </c>
      <c r="D2772" s="2002">
        <f t="shared" si="86"/>
        <v>406.88</v>
      </c>
      <c r="F2772" s="2002">
        <v>406.88</v>
      </c>
      <c r="G2772" s="2002">
        <v>406.88</v>
      </c>
      <c r="H2772" s="2078" t="b">
        <f t="shared" si="87"/>
        <v>1</v>
      </c>
    </row>
    <row r="2773" spans="1:8" ht="30">
      <c r="A2773" s="2003">
        <v>39486</v>
      </c>
      <c r="B2773" s="2004" t="s">
        <v>11226</v>
      </c>
      <c r="C2773" s="2003" t="s">
        <v>5592</v>
      </c>
      <c r="D2773" s="2005">
        <f t="shared" si="86"/>
        <v>358.48</v>
      </c>
      <c r="F2773" s="2005">
        <v>358.48</v>
      </c>
      <c r="G2773" s="2005">
        <v>358.48</v>
      </c>
      <c r="H2773" s="2078" t="b">
        <f t="shared" si="87"/>
        <v>1</v>
      </c>
    </row>
    <row r="2774" spans="1:8" ht="30">
      <c r="A2774" s="1993">
        <v>39483</v>
      </c>
      <c r="B2774" s="1994" t="s">
        <v>11227</v>
      </c>
      <c r="C2774" s="1993" t="s">
        <v>5592</v>
      </c>
      <c r="D2774" s="2002">
        <f t="shared" si="86"/>
        <v>388.07</v>
      </c>
      <c r="F2774" s="2002">
        <v>388.07</v>
      </c>
      <c r="G2774" s="2002">
        <v>388.07</v>
      </c>
      <c r="H2774" s="2078" t="b">
        <f t="shared" si="87"/>
        <v>1</v>
      </c>
    </row>
    <row r="2775" spans="1:8" ht="30">
      <c r="A2775" s="2003">
        <v>39487</v>
      </c>
      <c r="B2775" s="2004" t="s">
        <v>11228</v>
      </c>
      <c r="C2775" s="2003" t="s">
        <v>5592</v>
      </c>
      <c r="D2775" s="2005">
        <f t="shared" si="86"/>
        <v>362.18</v>
      </c>
      <c r="F2775" s="2005">
        <v>362.18</v>
      </c>
      <c r="G2775" s="2005">
        <v>362.18</v>
      </c>
      <c r="H2775" s="2078" t="b">
        <f t="shared" si="87"/>
        <v>1</v>
      </c>
    </row>
    <row r="2776" spans="1:8" ht="30">
      <c r="A2776" s="1993">
        <v>39484</v>
      </c>
      <c r="B2776" s="1994" t="s">
        <v>11229</v>
      </c>
      <c r="C2776" s="1993" t="s">
        <v>5592</v>
      </c>
      <c r="D2776" s="2002">
        <f t="shared" si="86"/>
        <v>391.77</v>
      </c>
      <c r="F2776" s="2002">
        <v>391.77</v>
      </c>
      <c r="G2776" s="2002">
        <v>391.77</v>
      </c>
      <c r="H2776" s="2078" t="b">
        <f t="shared" si="87"/>
        <v>1</v>
      </c>
    </row>
    <row r="2777" spans="1:8" ht="30">
      <c r="A2777" s="2003">
        <v>39488</v>
      </c>
      <c r="B2777" s="2004" t="s">
        <v>11230</v>
      </c>
      <c r="C2777" s="2003" t="s">
        <v>5592</v>
      </c>
      <c r="D2777" s="2005">
        <f t="shared" si="86"/>
        <v>365.88</v>
      </c>
      <c r="F2777" s="2005">
        <v>365.88</v>
      </c>
      <c r="G2777" s="2005">
        <v>365.88</v>
      </c>
      <c r="H2777" s="2078" t="b">
        <f t="shared" si="87"/>
        <v>1</v>
      </c>
    </row>
    <row r="2778" spans="1:8" ht="30">
      <c r="A2778" s="1993">
        <v>39485</v>
      </c>
      <c r="B2778" s="1994" t="s">
        <v>11231</v>
      </c>
      <c r="C2778" s="1993" t="s">
        <v>5592</v>
      </c>
      <c r="D2778" s="2002">
        <f t="shared" si="86"/>
        <v>410.29</v>
      </c>
      <c r="F2778" s="2002">
        <v>410.29</v>
      </c>
      <c r="G2778" s="2002">
        <v>410.29</v>
      </c>
      <c r="H2778" s="2078" t="b">
        <f t="shared" si="87"/>
        <v>1</v>
      </c>
    </row>
    <row r="2779" spans="1:8" ht="30">
      <c r="A2779" s="2003">
        <v>39489</v>
      </c>
      <c r="B2779" s="2004" t="s">
        <v>11232</v>
      </c>
      <c r="C2779" s="2003" t="s">
        <v>5592</v>
      </c>
      <c r="D2779" s="2005">
        <f t="shared" si="86"/>
        <v>384.39</v>
      </c>
      <c r="F2779" s="2005">
        <v>384.39</v>
      </c>
      <c r="G2779" s="2005">
        <v>384.39</v>
      </c>
      <c r="H2779" s="2078" t="b">
        <f t="shared" si="87"/>
        <v>1</v>
      </c>
    </row>
    <row r="2780" spans="1:8" ht="30">
      <c r="A2780" s="1993">
        <v>39494</v>
      </c>
      <c r="B2780" s="1994" t="s">
        <v>11233</v>
      </c>
      <c r="C2780" s="1993" t="s">
        <v>5592</v>
      </c>
      <c r="D2780" s="2002">
        <f t="shared" si="86"/>
        <v>392.09</v>
      </c>
      <c r="F2780" s="2002">
        <v>392.09</v>
      </c>
      <c r="G2780" s="2002">
        <v>392.09</v>
      </c>
      <c r="H2780" s="2078" t="b">
        <f t="shared" si="87"/>
        <v>1</v>
      </c>
    </row>
    <row r="2781" spans="1:8" ht="30">
      <c r="A2781" s="2003">
        <v>39490</v>
      </c>
      <c r="B2781" s="2004" t="s">
        <v>11234</v>
      </c>
      <c r="C2781" s="2003" t="s">
        <v>5592</v>
      </c>
      <c r="D2781" s="2005">
        <f t="shared" si="86"/>
        <v>444.47</v>
      </c>
      <c r="F2781" s="2005">
        <v>444.47</v>
      </c>
      <c r="G2781" s="2005">
        <v>444.47</v>
      </c>
      <c r="H2781" s="2078" t="b">
        <f t="shared" si="87"/>
        <v>1</v>
      </c>
    </row>
    <row r="2782" spans="1:8" ht="30">
      <c r="A2782" s="1993">
        <v>39495</v>
      </c>
      <c r="B2782" s="1994" t="s">
        <v>11235</v>
      </c>
      <c r="C2782" s="1993" t="s">
        <v>5592</v>
      </c>
      <c r="D2782" s="2002">
        <f t="shared" si="86"/>
        <v>406.88</v>
      </c>
      <c r="F2782" s="2002">
        <v>406.88</v>
      </c>
      <c r="G2782" s="2002">
        <v>406.88</v>
      </c>
      <c r="H2782" s="2078" t="b">
        <f t="shared" si="87"/>
        <v>1</v>
      </c>
    </row>
    <row r="2783" spans="1:8" ht="30">
      <c r="A2783" s="2003">
        <v>39491</v>
      </c>
      <c r="B2783" s="2004" t="s">
        <v>11236</v>
      </c>
      <c r="C2783" s="2003" t="s">
        <v>5592</v>
      </c>
      <c r="D2783" s="2005">
        <f t="shared" si="86"/>
        <v>458.67</v>
      </c>
      <c r="F2783" s="2005">
        <v>458.67</v>
      </c>
      <c r="G2783" s="2005">
        <v>458.67</v>
      </c>
      <c r="H2783" s="2078" t="b">
        <f t="shared" si="87"/>
        <v>1</v>
      </c>
    </row>
    <row r="2784" spans="1:8" ht="30">
      <c r="A2784" s="1993">
        <v>39496</v>
      </c>
      <c r="B2784" s="1994" t="s">
        <v>11237</v>
      </c>
      <c r="C2784" s="1993" t="s">
        <v>5592</v>
      </c>
      <c r="D2784" s="2002">
        <f t="shared" si="86"/>
        <v>421.53</v>
      </c>
      <c r="F2784" s="2002">
        <v>421.53</v>
      </c>
      <c r="G2784" s="2002">
        <v>421.53</v>
      </c>
      <c r="H2784" s="2078" t="b">
        <f t="shared" si="87"/>
        <v>1</v>
      </c>
    </row>
    <row r="2785" spans="1:8" ht="30">
      <c r="A2785" s="2003">
        <v>39492</v>
      </c>
      <c r="B2785" s="2004" t="s">
        <v>11238</v>
      </c>
      <c r="C2785" s="2003" t="s">
        <v>5592</v>
      </c>
      <c r="D2785" s="2005">
        <f t="shared" si="86"/>
        <v>461.48</v>
      </c>
      <c r="F2785" s="2005">
        <v>461.48</v>
      </c>
      <c r="G2785" s="2005">
        <v>461.48</v>
      </c>
      <c r="H2785" s="2078" t="b">
        <f t="shared" si="87"/>
        <v>1</v>
      </c>
    </row>
    <row r="2786" spans="1:8" ht="30">
      <c r="A2786" s="1993">
        <v>39497</v>
      </c>
      <c r="B2786" s="1994" t="s">
        <v>11239</v>
      </c>
      <c r="C2786" s="1993" t="s">
        <v>5592</v>
      </c>
      <c r="D2786" s="2002">
        <f t="shared" si="86"/>
        <v>436.33</v>
      </c>
      <c r="F2786" s="2002">
        <v>436.33</v>
      </c>
      <c r="G2786" s="2002">
        <v>436.33</v>
      </c>
      <c r="H2786" s="2078" t="b">
        <f t="shared" si="87"/>
        <v>1</v>
      </c>
    </row>
    <row r="2787" spans="1:8" ht="30">
      <c r="A2787" s="2003">
        <v>39493</v>
      </c>
      <c r="B2787" s="2004" t="s">
        <v>11240</v>
      </c>
      <c r="C2787" s="2003" t="s">
        <v>5592</v>
      </c>
      <c r="D2787" s="2005">
        <f t="shared" si="86"/>
        <v>488.26</v>
      </c>
      <c r="F2787" s="2005">
        <v>488.26</v>
      </c>
      <c r="G2787" s="2005">
        <v>488.26</v>
      </c>
      <c r="H2787" s="2078" t="b">
        <f t="shared" si="87"/>
        <v>1</v>
      </c>
    </row>
    <row r="2788" spans="1:8" ht="30">
      <c r="A2788" s="1993">
        <v>39500</v>
      </c>
      <c r="B2788" s="1994" t="s">
        <v>11241</v>
      </c>
      <c r="C2788" s="1993" t="s">
        <v>5592</v>
      </c>
      <c r="D2788" s="2002">
        <f t="shared" si="86"/>
        <v>489.86</v>
      </c>
      <c r="F2788" s="2002">
        <v>489.86</v>
      </c>
      <c r="G2788" s="2002">
        <v>489.86</v>
      </c>
      <c r="H2788" s="2078" t="b">
        <f t="shared" si="87"/>
        <v>1</v>
      </c>
    </row>
    <row r="2789" spans="1:8" ht="45">
      <c r="A2789" s="2003">
        <v>39498</v>
      </c>
      <c r="B2789" s="2004" t="s">
        <v>11242</v>
      </c>
      <c r="C2789" s="2003" t="s">
        <v>5592</v>
      </c>
      <c r="D2789" s="2005">
        <f t="shared" si="86"/>
        <v>544.71</v>
      </c>
      <c r="F2789" s="2005">
        <v>544.71</v>
      </c>
      <c r="G2789" s="2005">
        <v>544.71</v>
      </c>
      <c r="H2789" s="2078" t="b">
        <f t="shared" si="87"/>
        <v>1</v>
      </c>
    </row>
    <row r="2790" spans="1:8" ht="30">
      <c r="A2790" s="1993">
        <v>39501</v>
      </c>
      <c r="B2790" s="1994" t="s">
        <v>11243</v>
      </c>
      <c r="C2790" s="1993" t="s">
        <v>5592</v>
      </c>
      <c r="D2790" s="2002">
        <f t="shared" si="86"/>
        <v>502.61</v>
      </c>
      <c r="F2790" s="2002">
        <v>502.61</v>
      </c>
      <c r="G2790" s="2002">
        <v>502.61</v>
      </c>
      <c r="H2790" s="2078" t="b">
        <f t="shared" si="87"/>
        <v>1</v>
      </c>
    </row>
    <row r="2791" spans="1:8" ht="45">
      <c r="A2791" s="2003">
        <v>39499</v>
      </c>
      <c r="B2791" s="2004" t="s">
        <v>11244</v>
      </c>
      <c r="C2791" s="2003" t="s">
        <v>5592</v>
      </c>
      <c r="D2791" s="2005">
        <f t="shared" si="86"/>
        <v>590.91</v>
      </c>
      <c r="F2791" s="2005">
        <v>590.91</v>
      </c>
      <c r="G2791" s="2005">
        <v>590.91</v>
      </c>
      <c r="H2791" s="2078" t="b">
        <f t="shared" si="87"/>
        <v>1</v>
      </c>
    </row>
    <row r="2792" spans="1:8">
      <c r="A2792" s="1993">
        <v>3733</v>
      </c>
      <c r="B2792" s="1994" t="s">
        <v>11245</v>
      </c>
      <c r="C2792" s="1993" t="s">
        <v>5594</v>
      </c>
      <c r="D2792" s="2002">
        <f t="shared" si="86"/>
        <v>48.22</v>
      </c>
      <c r="F2792" s="2002">
        <v>48.22</v>
      </c>
      <c r="G2792" s="2002">
        <v>48.22</v>
      </c>
      <c r="H2792" s="2078" t="b">
        <f t="shared" si="87"/>
        <v>1</v>
      </c>
    </row>
    <row r="2793" spans="1:8">
      <c r="A2793" s="2003">
        <v>3731</v>
      </c>
      <c r="B2793" s="2004" t="s">
        <v>11246</v>
      </c>
      <c r="C2793" s="2003" t="s">
        <v>5594</v>
      </c>
      <c r="D2793" s="2005">
        <f t="shared" si="86"/>
        <v>44.76</v>
      </c>
      <c r="F2793" s="2005">
        <v>44.76</v>
      </c>
      <c r="G2793" s="2005">
        <v>44.76</v>
      </c>
      <c r="H2793" s="2078" t="b">
        <f t="shared" si="87"/>
        <v>1</v>
      </c>
    </row>
    <row r="2794" spans="1:8">
      <c r="A2794" s="1993">
        <v>38137</v>
      </c>
      <c r="B2794" s="1994" t="s">
        <v>11247</v>
      </c>
      <c r="C2794" s="1993" t="s">
        <v>5594</v>
      </c>
      <c r="D2794" s="2002">
        <f t="shared" si="86"/>
        <v>45.02</v>
      </c>
      <c r="F2794" s="2002">
        <v>45.02</v>
      </c>
      <c r="G2794" s="2002">
        <v>45.02</v>
      </c>
      <c r="H2794" s="2078" t="b">
        <f t="shared" si="87"/>
        <v>1</v>
      </c>
    </row>
    <row r="2795" spans="1:8">
      <c r="A2795" s="2003">
        <v>38135</v>
      </c>
      <c r="B2795" s="2004" t="s">
        <v>11248</v>
      </c>
      <c r="C2795" s="2003" t="s">
        <v>5594</v>
      </c>
      <c r="D2795" s="2005">
        <f t="shared" si="86"/>
        <v>57.07</v>
      </c>
      <c r="F2795" s="2005">
        <v>57.07</v>
      </c>
      <c r="G2795" s="2005">
        <v>57.07</v>
      </c>
      <c r="H2795" s="2078" t="b">
        <f t="shared" si="87"/>
        <v>1</v>
      </c>
    </row>
    <row r="2796" spans="1:8">
      <c r="A2796" s="1993">
        <v>38138</v>
      </c>
      <c r="B2796" s="1994" t="s">
        <v>11249</v>
      </c>
      <c r="C2796" s="1993" t="s">
        <v>5594</v>
      </c>
      <c r="D2796" s="2002">
        <f t="shared" si="86"/>
        <v>44.21</v>
      </c>
      <c r="F2796" s="2002">
        <v>44.21</v>
      </c>
      <c r="G2796" s="2002">
        <v>44.21</v>
      </c>
      <c r="H2796" s="2078" t="b">
        <f t="shared" si="87"/>
        <v>1</v>
      </c>
    </row>
    <row r="2797" spans="1:8" ht="30">
      <c r="A2797" s="2003">
        <v>3736</v>
      </c>
      <c r="B2797" s="2004" t="s">
        <v>11250</v>
      </c>
      <c r="C2797" s="2003" t="s">
        <v>5594</v>
      </c>
      <c r="D2797" s="2005">
        <f t="shared" si="86"/>
        <v>32.75</v>
      </c>
      <c r="F2797" s="2005">
        <v>32.75</v>
      </c>
      <c r="G2797" s="2005">
        <v>32.75</v>
      </c>
      <c r="H2797" s="2078" t="b">
        <f t="shared" si="87"/>
        <v>1</v>
      </c>
    </row>
    <row r="2798" spans="1:8" ht="30">
      <c r="A2798" s="1993">
        <v>3741</v>
      </c>
      <c r="B2798" s="1994" t="s">
        <v>11251</v>
      </c>
      <c r="C2798" s="1993" t="s">
        <v>5594</v>
      </c>
      <c r="D2798" s="2002">
        <f t="shared" si="86"/>
        <v>34.130000000000003</v>
      </c>
      <c r="F2798" s="2002">
        <v>34.130000000000003</v>
      </c>
      <c r="G2798" s="2002">
        <v>34.130000000000003</v>
      </c>
      <c r="H2798" s="2078" t="b">
        <f t="shared" si="87"/>
        <v>1</v>
      </c>
    </row>
    <row r="2799" spans="1:8" ht="30">
      <c r="A2799" s="2003">
        <v>3745</v>
      </c>
      <c r="B2799" s="2004" t="s">
        <v>11252</v>
      </c>
      <c r="C2799" s="2003" t="s">
        <v>5594</v>
      </c>
      <c r="D2799" s="2005">
        <f t="shared" si="86"/>
        <v>36.81</v>
      </c>
      <c r="F2799" s="2005">
        <v>36.81</v>
      </c>
      <c r="G2799" s="2005">
        <v>36.81</v>
      </c>
      <c r="H2799" s="2078" t="b">
        <f t="shared" si="87"/>
        <v>1</v>
      </c>
    </row>
    <row r="2800" spans="1:8" ht="30">
      <c r="A2800" s="1993">
        <v>3743</v>
      </c>
      <c r="B2800" s="1994" t="s">
        <v>11253</v>
      </c>
      <c r="C2800" s="1993" t="s">
        <v>5594</v>
      </c>
      <c r="D2800" s="2002">
        <f t="shared" si="86"/>
        <v>34.01</v>
      </c>
      <c r="F2800" s="2002">
        <v>34.01</v>
      </c>
      <c r="G2800" s="2002">
        <v>34.01</v>
      </c>
      <c r="H2800" s="2078" t="b">
        <f t="shared" si="87"/>
        <v>1</v>
      </c>
    </row>
    <row r="2801" spans="1:8" ht="30">
      <c r="A2801" s="2003">
        <v>3744</v>
      </c>
      <c r="B2801" s="2004" t="s">
        <v>11254</v>
      </c>
      <c r="C2801" s="2003" t="s">
        <v>5594</v>
      </c>
      <c r="D2801" s="2005">
        <f t="shared" si="86"/>
        <v>37.44</v>
      </c>
      <c r="F2801" s="2005">
        <v>37.44</v>
      </c>
      <c r="G2801" s="2005">
        <v>37.44</v>
      </c>
      <c r="H2801" s="2078" t="b">
        <f t="shared" si="87"/>
        <v>1</v>
      </c>
    </row>
    <row r="2802" spans="1:8" ht="30">
      <c r="A2802" s="1993">
        <v>3739</v>
      </c>
      <c r="B2802" s="1994" t="s">
        <v>11255</v>
      </c>
      <c r="C2802" s="1993" t="s">
        <v>5594</v>
      </c>
      <c r="D2802" s="2002">
        <f t="shared" si="86"/>
        <v>39.35</v>
      </c>
      <c r="F2802" s="2002">
        <v>39.35</v>
      </c>
      <c r="G2802" s="2002">
        <v>39.35</v>
      </c>
      <c r="H2802" s="2078" t="b">
        <f t="shared" si="87"/>
        <v>1</v>
      </c>
    </row>
    <row r="2803" spans="1:8" ht="30">
      <c r="A2803" s="2003">
        <v>3737</v>
      </c>
      <c r="B2803" s="2004" t="s">
        <v>11256</v>
      </c>
      <c r="C2803" s="2003" t="s">
        <v>5594</v>
      </c>
      <c r="D2803" s="2005">
        <f t="shared" si="86"/>
        <v>41.25</v>
      </c>
      <c r="F2803" s="2005">
        <v>41.25</v>
      </c>
      <c r="G2803" s="2005">
        <v>41.25</v>
      </c>
      <c r="H2803" s="2078" t="b">
        <f t="shared" si="87"/>
        <v>1</v>
      </c>
    </row>
    <row r="2804" spans="1:8" ht="30">
      <c r="A2804" s="1993">
        <v>3738</v>
      </c>
      <c r="B2804" s="1994" t="s">
        <v>11257</v>
      </c>
      <c r="C2804" s="1993" t="s">
        <v>5594</v>
      </c>
      <c r="D2804" s="2002">
        <f t="shared" si="86"/>
        <v>47.6</v>
      </c>
      <c r="F2804" s="2002">
        <v>47.6</v>
      </c>
      <c r="G2804" s="2002">
        <v>47.6</v>
      </c>
      <c r="H2804" s="2078" t="b">
        <f t="shared" si="87"/>
        <v>1</v>
      </c>
    </row>
    <row r="2805" spans="1:8" ht="30">
      <c r="A2805" s="2003">
        <v>3747</v>
      </c>
      <c r="B2805" s="2004" t="s">
        <v>11258</v>
      </c>
      <c r="C2805" s="2003" t="s">
        <v>5594</v>
      </c>
      <c r="D2805" s="2005">
        <f t="shared" si="86"/>
        <v>37.44</v>
      </c>
      <c r="F2805" s="2005">
        <v>37.44</v>
      </c>
      <c r="G2805" s="2005">
        <v>37.44</v>
      </c>
      <c r="H2805" s="2078" t="b">
        <f t="shared" si="87"/>
        <v>1</v>
      </c>
    </row>
    <row r="2806" spans="1:8" ht="30">
      <c r="A2806" s="1993">
        <v>11649</v>
      </c>
      <c r="B2806" s="1994" t="s">
        <v>11259</v>
      </c>
      <c r="C2806" s="1993" t="s">
        <v>5592</v>
      </c>
      <c r="D2806" s="2002">
        <f t="shared" si="86"/>
        <v>271.64</v>
      </c>
      <c r="F2806" s="2002">
        <v>271.64</v>
      </c>
      <c r="G2806" s="2002">
        <v>271.64</v>
      </c>
      <c r="H2806" s="2078" t="b">
        <f t="shared" si="87"/>
        <v>1</v>
      </c>
    </row>
    <row r="2807" spans="1:8" ht="30">
      <c r="A2807" s="2003">
        <v>11650</v>
      </c>
      <c r="B2807" s="2004" t="s">
        <v>11260</v>
      </c>
      <c r="C2807" s="2003" t="s">
        <v>5592</v>
      </c>
      <c r="D2807" s="2005">
        <f t="shared" si="86"/>
        <v>463</v>
      </c>
      <c r="F2807" s="2005">
        <v>463</v>
      </c>
      <c r="G2807" s="2005">
        <v>463</v>
      </c>
      <c r="H2807" s="2078" t="b">
        <f t="shared" si="87"/>
        <v>1</v>
      </c>
    </row>
    <row r="2808" spans="1:8" ht="30">
      <c r="A2808" s="1993">
        <v>3742</v>
      </c>
      <c r="B2808" s="1994" t="s">
        <v>11261</v>
      </c>
      <c r="C2808" s="1993" t="s">
        <v>5594</v>
      </c>
      <c r="D2808" s="2002">
        <f t="shared" si="86"/>
        <v>49.37</v>
      </c>
      <c r="F2808" s="2002">
        <v>49.37</v>
      </c>
      <c r="G2808" s="2002">
        <v>49.37</v>
      </c>
      <c r="H2808" s="2078" t="b">
        <f t="shared" si="87"/>
        <v>1</v>
      </c>
    </row>
    <row r="2809" spans="1:8" ht="30">
      <c r="A2809" s="2003">
        <v>3746</v>
      </c>
      <c r="B2809" s="2004" t="s">
        <v>11262</v>
      </c>
      <c r="C2809" s="2003" t="s">
        <v>5594</v>
      </c>
      <c r="D2809" s="2005">
        <f t="shared" si="86"/>
        <v>57.65</v>
      </c>
      <c r="F2809" s="2005">
        <v>57.65</v>
      </c>
      <c r="G2809" s="2005">
        <v>57.65</v>
      </c>
      <c r="H2809" s="2078" t="b">
        <f t="shared" si="87"/>
        <v>1</v>
      </c>
    </row>
    <row r="2810" spans="1:8">
      <c r="A2810" s="1993">
        <v>13250</v>
      </c>
      <c r="B2810" s="1994" t="s">
        <v>11263</v>
      </c>
      <c r="C2810" s="1993" t="s">
        <v>5592</v>
      </c>
      <c r="D2810" s="2002">
        <f t="shared" si="86"/>
        <v>0.64</v>
      </c>
      <c r="F2810" s="2002">
        <v>0.64</v>
      </c>
      <c r="G2810" s="2002">
        <v>0.64</v>
      </c>
      <c r="H2810" s="2078" t="b">
        <f t="shared" si="87"/>
        <v>1</v>
      </c>
    </row>
    <row r="2811" spans="1:8">
      <c r="A2811" s="2003">
        <v>11641</v>
      </c>
      <c r="B2811" s="2004" t="s">
        <v>11264</v>
      </c>
      <c r="C2811" s="2003" t="s">
        <v>5594</v>
      </c>
      <c r="D2811" s="2005">
        <f t="shared" si="86"/>
        <v>10.78</v>
      </c>
      <c r="F2811" s="2005">
        <v>10.78</v>
      </c>
      <c r="G2811" s="2005">
        <v>10.78</v>
      </c>
      <c r="H2811" s="2078" t="b">
        <f t="shared" si="87"/>
        <v>1</v>
      </c>
    </row>
    <row r="2812" spans="1:8">
      <c r="A2812" s="1993">
        <v>21106</v>
      </c>
      <c r="B2812" s="1994" t="s">
        <v>11265</v>
      </c>
      <c r="C2812" s="1993" t="s">
        <v>5596</v>
      </c>
      <c r="D2812" s="2002">
        <f t="shared" si="86"/>
        <v>19.39</v>
      </c>
      <c r="F2812" s="2002">
        <v>19.39</v>
      </c>
      <c r="G2812" s="2002">
        <v>19.39</v>
      </c>
      <c r="H2812" s="2078" t="b">
        <f t="shared" si="87"/>
        <v>1</v>
      </c>
    </row>
    <row r="2813" spans="1:8">
      <c r="A2813" s="2003">
        <v>3755</v>
      </c>
      <c r="B2813" s="2004" t="s">
        <v>11266</v>
      </c>
      <c r="C2813" s="2003" t="s">
        <v>5592</v>
      </c>
      <c r="D2813" s="2005">
        <f t="shared" si="86"/>
        <v>14.1</v>
      </c>
      <c r="F2813" s="2005">
        <v>14.1</v>
      </c>
      <c r="G2813" s="2005">
        <v>14.1</v>
      </c>
      <c r="H2813" s="2078" t="b">
        <f t="shared" si="87"/>
        <v>1</v>
      </c>
    </row>
    <row r="2814" spans="1:8">
      <c r="A2814" s="1993">
        <v>3750</v>
      </c>
      <c r="B2814" s="1994" t="s">
        <v>11267</v>
      </c>
      <c r="C2814" s="1993" t="s">
        <v>5592</v>
      </c>
      <c r="D2814" s="2002">
        <f t="shared" si="86"/>
        <v>18.96</v>
      </c>
      <c r="F2814" s="2002">
        <v>18.96</v>
      </c>
      <c r="G2814" s="2002">
        <v>18.96</v>
      </c>
      <c r="H2814" s="2078" t="b">
        <f t="shared" si="87"/>
        <v>1</v>
      </c>
    </row>
    <row r="2815" spans="1:8">
      <c r="A2815" s="2003">
        <v>3756</v>
      </c>
      <c r="B2815" s="2004" t="s">
        <v>11268</v>
      </c>
      <c r="C2815" s="2003" t="s">
        <v>5592</v>
      </c>
      <c r="D2815" s="2005">
        <f t="shared" si="86"/>
        <v>35.44</v>
      </c>
      <c r="F2815" s="2005">
        <v>35.44</v>
      </c>
      <c r="G2815" s="2005">
        <v>35.44</v>
      </c>
      <c r="H2815" s="2078" t="b">
        <f t="shared" si="87"/>
        <v>1</v>
      </c>
    </row>
    <row r="2816" spans="1:8">
      <c r="A2816" s="1993">
        <v>39377</v>
      </c>
      <c r="B2816" s="1994" t="s">
        <v>11269</v>
      </c>
      <c r="C2816" s="1993" t="s">
        <v>5592</v>
      </c>
      <c r="D2816" s="2002">
        <f t="shared" si="86"/>
        <v>104.98</v>
      </c>
      <c r="F2816" s="2002">
        <v>104.98</v>
      </c>
      <c r="G2816" s="2002">
        <v>104.98</v>
      </c>
      <c r="H2816" s="2078" t="b">
        <f t="shared" si="87"/>
        <v>1</v>
      </c>
    </row>
    <row r="2817" spans="1:8">
      <c r="A2817" s="2003">
        <v>38191</v>
      </c>
      <c r="B2817" s="2004" t="s">
        <v>11270</v>
      </c>
      <c r="C2817" s="2003" t="s">
        <v>5592</v>
      </c>
      <c r="D2817" s="2005">
        <f t="shared" si="86"/>
        <v>7.81</v>
      </c>
      <c r="F2817" s="2005">
        <v>7.81</v>
      </c>
      <c r="G2817" s="2005">
        <v>7.81</v>
      </c>
      <c r="H2817" s="2078" t="b">
        <f t="shared" si="87"/>
        <v>1</v>
      </c>
    </row>
    <row r="2818" spans="1:8">
      <c r="A2818" s="1993">
        <v>39381</v>
      </c>
      <c r="B2818" s="1994" t="s">
        <v>11271</v>
      </c>
      <c r="C2818" s="1993" t="s">
        <v>5592</v>
      </c>
      <c r="D2818" s="2002">
        <f t="shared" si="86"/>
        <v>7.29</v>
      </c>
      <c r="F2818" s="2002">
        <v>7.29</v>
      </c>
      <c r="G2818" s="2002">
        <v>7.29</v>
      </c>
      <c r="H2818" s="2078" t="b">
        <f t="shared" si="87"/>
        <v>1</v>
      </c>
    </row>
    <row r="2819" spans="1:8">
      <c r="A2819" s="2003">
        <v>38780</v>
      </c>
      <c r="B2819" s="2004" t="s">
        <v>11272</v>
      </c>
      <c r="C2819" s="2003" t="s">
        <v>5592</v>
      </c>
      <c r="D2819" s="2005">
        <f t="shared" ref="D2819:D2882" si="88">IF($J$2=$F$1,F2819,G2819)</f>
        <v>8.92</v>
      </c>
      <c r="F2819" s="2005">
        <v>8.92</v>
      </c>
      <c r="G2819" s="2005">
        <v>8.92</v>
      </c>
      <c r="H2819" s="2078" t="b">
        <f t="shared" ref="H2819:H2882" si="89">F2819=G2819</f>
        <v>1</v>
      </c>
    </row>
    <row r="2820" spans="1:8">
      <c r="A2820" s="1993">
        <v>38781</v>
      </c>
      <c r="B2820" s="1994" t="s">
        <v>11273</v>
      </c>
      <c r="C2820" s="1993" t="s">
        <v>5592</v>
      </c>
      <c r="D2820" s="2002">
        <f t="shared" si="88"/>
        <v>30.11</v>
      </c>
      <c r="F2820" s="2002">
        <v>30.11</v>
      </c>
      <c r="G2820" s="2002">
        <v>30.11</v>
      </c>
      <c r="H2820" s="2078" t="b">
        <f t="shared" si="89"/>
        <v>1</v>
      </c>
    </row>
    <row r="2821" spans="1:8">
      <c r="A2821" s="2003">
        <v>38192</v>
      </c>
      <c r="B2821" s="2004" t="s">
        <v>11274</v>
      </c>
      <c r="C2821" s="2003" t="s">
        <v>5592</v>
      </c>
      <c r="D2821" s="2005">
        <f t="shared" si="88"/>
        <v>54.48</v>
      </c>
      <c r="F2821" s="2005">
        <v>54.48</v>
      </c>
      <c r="G2821" s="2005">
        <v>54.48</v>
      </c>
      <c r="H2821" s="2078" t="b">
        <f t="shared" si="89"/>
        <v>1</v>
      </c>
    </row>
    <row r="2822" spans="1:8">
      <c r="A2822" s="1993">
        <v>3753</v>
      </c>
      <c r="B2822" s="1994" t="s">
        <v>11275</v>
      </c>
      <c r="C2822" s="1993" t="s">
        <v>5592</v>
      </c>
      <c r="D2822" s="2002">
        <f t="shared" si="88"/>
        <v>4.7699999999999996</v>
      </c>
      <c r="F2822" s="2002">
        <v>4.7699999999999996</v>
      </c>
      <c r="G2822" s="2002">
        <v>4.7699999999999996</v>
      </c>
      <c r="H2822" s="2078" t="b">
        <f t="shared" si="89"/>
        <v>1</v>
      </c>
    </row>
    <row r="2823" spans="1:8">
      <c r="A2823" s="2003">
        <v>38782</v>
      </c>
      <c r="B2823" s="2004" t="s">
        <v>11276</v>
      </c>
      <c r="C2823" s="2003" t="s">
        <v>5592</v>
      </c>
      <c r="D2823" s="2005">
        <f t="shared" si="88"/>
        <v>6.21</v>
      </c>
      <c r="F2823" s="2005">
        <v>6.21</v>
      </c>
      <c r="G2823" s="2005">
        <v>6.21</v>
      </c>
      <c r="H2823" s="2078" t="b">
        <f t="shared" si="89"/>
        <v>1</v>
      </c>
    </row>
    <row r="2824" spans="1:8">
      <c r="A2824" s="1993">
        <v>38778</v>
      </c>
      <c r="B2824" s="1994" t="s">
        <v>11277</v>
      </c>
      <c r="C2824" s="1993" t="s">
        <v>5592</v>
      </c>
      <c r="D2824" s="2002">
        <f t="shared" si="88"/>
        <v>4.66</v>
      </c>
      <c r="F2824" s="2002">
        <v>4.66</v>
      </c>
      <c r="G2824" s="2002">
        <v>4.66</v>
      </c>
      <c r="H2824" s="2078" t="b">
        <f t="shared" si="89"/>
        <v>1</v>
      </c>
    </row>
    <row r="2825" spans="1:8">
      <c r="A2825" s="2003">
        <v>38779</v>
      </c>
      <c r="B2825" s="2004" t="s">
        <v>11278</v>
      </c>
      <c r="C2825" s="2003" t="s">
        <v>5592</v>
      </c>
      <c r="D2825" s="2005">
        <f t="shared" si="88"/>
        <v>4.9400000000000004</v>
      </c>
      <c r="F2825" s="2005">
        <v>4.9400000000000004</v>
      </c>
      <c r="G2825" s="2005">
        <v>4.9400000000000004</v>
      </c>
      <c r="H2825" s="2078" t="b">
        <f t="shared" si="89"/>
        <v>1</v>
      </c>
    </row>
    <row r="2826" spans="1:8">
      <c r="A2826" s="1993">
        <v>39388</v>
      </c>
      <c r="B2826" s="1994" t="s">
        <v>11279</v>
      </c>
      <c r="C2826" s="1993" t="s">
        <v>5592</v>
      </c>
      <c r="D2826" s="2002">
        <f t="shared" si="88"/>
        <v>24.07</v>
      </c>
      <c r="F2826" s="2002">
        <v>24.07</v>
      </c>
      <c r="G2826" s="2002">
        <v>24.07</v>
      </c>
      <c r="H2826" s="2078" t="b">
        <f t="shared" si="89"/>
        <v>1</v>
      </c>
    </row>
    <row r="2827" spans="1:8">
      <c r="A2827" s="2003">
        <v>39387</v>
      </c>
      <c r="B2827" s="2004" t="s">
        <v>11280</v>
      </c>
      <c r="C2827" s="2003" t="s">
        <v>5592</v>
      </c>
      <c r="D2827" s="2005">
        <f t="shared" si="88"/>
        <v>40.590000000000003</v>
      </c>
      <c r="F2827" s="2005">
        <v>40.590000000000003</v>
      </c>
      <c r="G2827" s="2005">
        <v>40.590000000000003</v>
      </c>
      <c r="H2827" s="2078" t="b">
        <f t="shared" si="89"/>
        <v>1</v>
      </c>
    </row>
    <row r="2828" spans="1:8">
      <c r="A2828" s="1993">
        <v>39386</v>
      </c>
      <c r="B2828" s="1994" t="s">
        <v>11281</v>
      </c>
      <c r="C2828" s="1993" t="s">
        <v>5592</v>
      </c>
      <c r="D2828" s="2002">
        <f t="shared" si="88"/>
        <v>26.85</v>
      </c>
      <c r="F2828" s="2002">
        <v>26.85</v>
      </c>
      <c r="G2828" s="2002">
        <v>26.85</v>
      </c>
      <c r="H2828" s="2078" t="b">
        <f t="shared" si="89"/>
        <v>1</v>
      </c>
    </row>
    <row r="2829" spans="1:8">
      <c r="A2829" s="2003">
        <v>38194</v>
      </c>
      <c r="B2829" s="2004" t="s">
        <v>11282</v>
      </c>
      <c r="C2829" s="2003" t="s">
        <v>5592</v>
      </c>
      <c r="D2829" s="2005">
        <f t="shared" si="88"/>
        <v>22.89</v>
      </c>
      <c r="F2829" s="2005">
        <v>22.89</v>
      </c>
      <c r="G2829" s="2005">
        <v>22.89</v>
      </c>
      <c r="H2829" s="2078" t="b">
        <f t="shared" si="89"/>
        <v>1</v>
      </c>
    </row>
    <row r="2830" spans="1:8">
      <c r="A2830" s="1993">
        <v>38193</v>
      </c>
      <c r="B2830" s="1994" t="s">
        <v>11283</v>
      </c>
      <c r="C2830" s="1993" t="s">
        <v>5592</v>
      </c>
      <c r="D2830" s="2002">
        <f t="shared" si="88"/>
        <v>16.93</v>
      </c>
      <c r="F2830" s="2002">
        <v>16.93</v>
      </c>
      <c r="G2830" s="2002">
        <v>16.93</v>
      </c>
      <c r="H2830" s="2078" t="b">
        <f t="shared" si="89"/>
        <v>1</v>
      </c>
    </row>
    <row r="2831" spans="1:8">
      <c r="A2831" s="2003">
        <v>12216</v>
      </c>
      <c r="B2831" s="2004" t="s">
        <v>11284</v>
      </c>
      <c r="C2831" s="2003" t="s">
        <v>5592</v>
      </c>
      <c r="D2831" s="2005">
        <f t="shared" si="88"/>
        <v>27.24</v>
      </c>
      <c r="F2831" s="2005">
        <v>27.24</v>
      </c>
      <c r="G2831" s="2005">
        <v>27.24</v>
      </c>
      <c r="H2831" s="2078" t="b">
        <f t="shared" si="89"/>
        <v>1</v>
      </c>
    </row>
    <row r="2832" spans="1:8">
      <c r="A2832" s="1993">
        <v>3757</v>
      </c>
      <c r="B2832" s="1994" t="s">
        <v>11285</v>
      </c>
      <c r="C2832" s="1993" t="s">
        <v>5592</v>
      </c>
      <c r="D2832" s="2002">
        <f t="shared" si="88"/>
        <v>31.5</v>
      </c>
      <c r="F2832" s="2002">
        <v>31.5</v>
      </c>
      <c r="G2832" s="2002">
        <v>31.5</v>
      </c>
      <c r="H2832" s="2078" t="b">
        <f t="shared" si="89"/>
        <v>1</v>
      </c>
    </row>
    <row r="2833" spans="1:8">
      <c r="A2833" s="2003">
        <v>3758</v>
      </c>
      <c r="B2833" s="2004" t="s">
        <v>11286</v>
      </c>
      <c r="C2833" s="2003" t="s">
        <v>5592</v>
      </c>
      <c r="D2833" s="2005">
        <f t="shared" si="88"/>
        <v>36.729999999999997</v>
      </c>
      <c r="F2833" s="2005">
        <v>36.729999999999997</v>
      </c>
      <c r="G2833" s="2005">
        <v>36.729999999999997</v>
      </c>
      <c r="H2833" s="2078" t="b">
        <f t="shared" si="89"/>
        <v>1</v>
      </c>
    </row>
    <row r="2834" spans="1:8">
      <c r="A2834" s="1993">
        <v>12214</v>
      </c>
      <c r="B2834" s="1994" t="s">
        <v>11287</v>
      </c>
      <c r="C2834" s="1993" t="s">
        <v>5592</v>
      </c>
      <c r="D2834" s="2002">
        <f t="shared" si="88"/>
        <v>12.58</v>
      </c>
      <c r="F2834" s="2002">
        <v>12.58</v>
      </c>
      <c r="G2834" s="2002">
        <v>12.58</v>
      </c>
      <c r="H2834" s="2078" t="b">
        <f t="shared" si="89"/>
        <v>1</v>
      </c>
    </row>
    <row r="2835" spans="1:8">
      <c r="A2835" s="2003">
        <v>3749</v>
      </c>
      <c r="B2835" s="2004" t="s">
        <v>11288</v>
      </c>
      <c r="C2835" s="2003" t="s">
        <v>5592</v>
      </c>
      <c r="D2835" s="2005">
        <f t="shared" si="88"/>
        <v>22.42</v>
      </c>
      <c r="F2835" s="2005">
        <v>22.42</v>
      </c>
      <c r="G2835" s="2005">
        <v>22.42</v>
      </c>
      <c r="H2835" s="2078" t="b">
        <f t="shared" si="89"/>
        <v>1</v>
      </c>
    </row>
    <row r="2836" spans="1:8">
      <c r="A2836" s="1993">
        <v>3751</v>
      </c>
      <c r="B2836" s="1994" t="s">
        <v>11289</v>
      </c>
      <c r="C2836" s="1993" t="s">
        <v>5592</v>
      </c>
      <c r="D2836" s="2002">
        <f t="shared" si="88"/>
        <v>30.59</v>
      </c>
      <c r="F2836" s="2002">
        <v>30.59</v>
      </c>
      <c r="G2836" s="2002">
        <v>30.59</v>
      </c>
      <c r="H2836" s="2078" t="b">
        <f t="shared" si="89"/>
        <v>1</v>
      </c>
    </row>
    <row r="2837" spans="1:8">
      <c r="A2837" s="2003">
        <v>39376</v>
      </c>
      <c r="B2837" s="2004" t="s">
        <v>11290</v>
      </c>
      <c r="C2837" s="2003" t="s">
        <v>5592</v>
      </c>
      <c r="D2837" s="2005">
        <f t="shared" si="88"/>
        <v>25.79</v>
      </c>
      <c r="F2837" s="2005">
        <v>25.79</v>
      </c>
      <c r="G2837" s="2005">
        <v>25.79</v>
      </c>
      <c r="H2837" s="2078" t="b">
        <f t="shared" si="89"/>
        <v>1</v>
      </c>
    </row>
    <row r="2838" spans="1:8">
      <c r="A2838" s="1993">
        <v>3752</v>
      </c>
      <c r="B2838" s="1994" t="s">
        <v>11291</v>
      </c>
      <c r="C2838" s="1993" t="s">
        <v>5592</v>
      </c>
      <c r="D2838" s="2002">
        <f t="shared" si="88"/>
        <v>50.47</v>
      </c>
      <c r="F2838" s="2002">
        <v>50.47</v>
      </c>
      <c r="G2838" s="2002">
        <v>50.47</v>
      </c>
      <c r="H2838" s="2078" t="b">
        <f t="shared" si="89"/>
        <v>1</v>
      </c>
    </row>
    <row r="2839" spans="1:8" ht="30">
      <c r="A2839" s="2003">
        <v>746</v>
      </c>
      <c r="B2839" s="2004" t="s">
        <v>11292</v>
      </c>
      <c r="C2839" s="2003" t="s">
        <v>5592</v>
      </c>
      <c r="D2839" s="2005">
        <f t="shared" si="88"/>
        <v>3192</v>
      </c>
      <c r="F2839" s="2005">
        <v>3192</v>
      </c>
      <c r="G2839" s="2005">
        <v>3192</v>
      </c>
      <c r="H2839" s="2078" t="b">
        <f t="shared" si="89"/>
        <v>1</v>
      </c>
    </row>
    <row r="2840" spans="1:8">
      <c r="A2840" s="1993">
        <v>36521</v>
      </c>
      <c r="B2840" s="1994" t="s">
        <v>11293</v>
      </c>
      <c r="C2840" s="1993" t="s">
        <v>5592</v>
      </c>
      <c r="D2840" s="2002">
        <f t="shared" si="88"/>
        <v>105.83</v>
      </c>
      <c r="F2840" s="2002">
        <v>105.83</v>
      </c>
      <c r="G2840" s="2002">
        <v>105.83</v>
      </c>
      <c r="H2840" s="2078" t="b">
        <f t="shared" si="89"/>
        <v>1</v>
      </c>
    </row>
    <row r="2841" spans="1:8">
      <c r="A2841" s="2003">
        <v>36794</v>
      </c>
      <c r="B2841" s="2004" t="s">
        <v>11294</v>
      </c>
      <c r="C2841" s="2003" t="s">
        <v>5592</v>
      </c>
      <c r="D2841" s="2005">
        <f t="shared" si="88"/>
        <v>107.88</v>
      </c>
      <c r="F2841" s="2005">
        <v>107.88</v>
      </c>
      <c r="G2841" s="2005">
        <v>107.88</v>
      </c>
      <c r="H2841" s="2078" t="b">
        <f t="shared" si="89"/>
        <v>1</v>
      </c>
    </row>
    <row r="2842" spans="1:8">
      <c r="A2842" s="1993">
        <v>10426</v>
      </c>
      <c r="B2842" s="1994" t="s">
        <v>11295</v>
      </c>
      <c r="C2842" s="1993" t="s">
        <v>5592</v>
      </c>
      <c r="D2842" s="2002">
        <f t="shared" si="88"/>
        <v>155.38</v>
      </c>
      <c r="F2842" s="2002">
        <v>155.38</v>
      </c>
      <c r="G2842" s="2002">
        <v>155.38</v>
      </c>
      <c r="H2842" s="2078" t="b">
        <f t="shared" si="89"/>
        <v>1</v>
      </c>
    </row>
    <row r="2843" spans="1:8">
      <c r="A2843" s="2003">
        <v>10425</v>
      </c>
      <c r="B2843" s="2004" t="s">
        <v>11296</v>
      </c>
      <c r="C2843" s="2003" t="s">
        <v>5592</v>
      </c>
      <c r="D2843" s="2005">
        <f t="shared" si="88"/>
        <v>68.52</v>
      </c>
      <c r="F2843" s="2005">
        <v>68.52</v>
      </c>
      <c r="G2843" s="2005">
        <v>68.52</v>
      </c>
      <c r="H2843" s="2078" t="b">
        <f t="shared" si="89"/>
        <v>1</v>
      </c>
    </row>
    <row r="2844" spans="1:8">
      <c r="A2844" s="1993">
        <v>10431</v>
      </c>
      <c r="B2844" s="1994" t="s">
        <v>11297</v>
      </c>
      <c r="C2844" s="1993" t="s">
        <v>5592</v>
      </c>
      <c r="D2844" s="2002">
        <f t="shared" si="88"/>
        <v>170.46</v>
      </c>
      <c r="F2844" s="2002">
        <v>170.46</v>
      </c>
      <c r="G2844" s="2002">
        <v>170.46</v>
      </c>
      <c r="H2844" s="2078" t="b">
        <f t="shared" si="89"/>
        <v>1</v>
      </c>
    </row>
    <row r="2845" spans="1:8">
      <c r="A2845" s="2003">
        <v>10429</v>
      </c>
      <c r="B2845" s="2004" t="s">
        <v>11298</v>
      </c>
      <c r="C2845" s="2003" t="s">
        <v>5592</v>
      </c>
      <c r="D2845" s="2005">
        <f t="shared" si="88"/>
        <v>81.72</v>
      </c>
      <c r="F2845" s="2005">
        <v>81.72</v>
      </c>
      <c r="G2845" s="2005">
        <v>81.72</v>
      </c>
      <c r="H2845" s="2078" t="b">
        <f t="shared" si="89"/>
        <v>1</v>
      </c>
    </row>
    <row r="2846" spans="1:8">
      <c r="A2846" s="1993">
        <v>20269</v>
      </c>
      <c r="B2846" s="1994" t="s">
        <v>11299</v>
      </c>
      <c r="C2846" s="1993" t="s">
        <v>5592</v>
      </c>
      <c r="D2846" s="2002">
        <f t="shared" si="88"/>
        <v>67.349999999999994</v>
      </c>
      <c r="F2846" s="2002">
        <v>67.349999999999994</v>
      </c>
      <c r="G2846" s="2002">
        <v>67.349999999999994</v>
      </c>
      <c r="H2846" s="2078" t="b">
        <f t="shared" si="89"/>
        <v>1</v>
      </c>
    </row>
    <row r="2847" spans="1:8">
      <c r="A2847" s="2003">
        <v>20270</v>
      </c>
      <c r="B2847" s="2004" t="s">
        <v>11300</v>
      </c>
      <c r="C2847" s="2003" t="s">
        <v>5592</v>
      </c>
      <c r="D2847" s="2005">
        <f t="shared" si="88"/>
        <v>73.34</v>
      </c>
      <c r="F2847" s="2005">
        <v>73.34</v>
      </c>
      <c r="G2847" s="2005">
        <v>73.34</v>
      </c>
      <c r="H2847" s="2078" t="b">
        <f t="shared" si="89"/>
        <v>1</v>
      </c>
    </row>
    <row r="2848" spans="1:8">
      <c r="A2848" s="1993">
        <v>11696</v>
      </c>
      <c r="B2848" s="1994" t="s">
        <v>11301</v>
      </c>
      <c r="C2848" s="1993" t="s">
        <v>5592</v>
      </c>
      <c r="D2848" s="2002">
        <f t="shared" si="88"/>
        <v>107.15</v>
      </c>
      <c r="F2848" s="2002">
        <v>107.15</v>
      </c>
      <c r="G2848" s="2002">
        <v>107.15</v>
      </c>
      <c r="H2848" s="2078" t="b">
        <f t="shared" si="89"/>
        <v>1</v>
      </c>
    </row>
    <row r="2849" spans="1:8">
      <c r="A2849" s="2003">
        <v>10427</v>
      </c>
      <c r="B2849" s="2004" t="s">
        <v>11302</v>
      </c>
      <c r="C2849" s="2003" t="s">
        <v>5592</v>
      </c>
      <c r="D2849" s="2005">
        <f t="shared" si="88"/>
        <v>192.12</v>
      </c>
      <c r="F2849" s="2005">
        <v>192.12</v>
      </c>
      <c r="G2849" s="2005">
        <v>192.12</v>
      </c>
      <c r="H2849" s="2078" t="b">
        <f t="shared" si="89"/>
        <v>1</v>
      </c>
    </row>
    <row r="2850" spans="1:8">
      <c r="A2850" s="1993">
        <v>10428</v>
      </c>
      <c r="B2850" s="1994" t="s">
        <v>11303</v>
      </c>
      <c r="C2850" s="1993" t="s">
        <v>5592</v>
      </c>
      <c r="D2850" s="2002">
        <f t="shared" si="88"/>
        <v>194.99</v>
      </c>
      <c r="F2850" s="2002">
        <v>194.99</v>
      </c>
      <c r="G2850" s="2002">
        <v>194.99</v>
      </c>
      <c r="H2850" s="2078" t="b">
        <f t="shared" si="89"/>
        <v>1</v>
      </c>
    </row>
    <row r="2851" spans="1:8">
      <c r="A2851" s="2003">
        <v>2354</v>
      </c>
      <c r="B2851" s="2004" t="s">
        <v>11304</v>
      </c>
      <c r="C2851" s="2003" t="s">
        <v>5591</v>
      </c>
      <c r="D2851" s="2005">
        <f t="shared" si="88"/>
        <v>9.7200000000000006</v>
      </c>
      <c r="F2851" s="2005">
        <v>8.4</v>
      </c>
      <c r="G2851" s="2005">
        <v>9.7200000000000006</v>
      </c>
      <c r="H2851" s="2078" t="b">
        <f t="shared" si="89"/>
        <v>0</v>
      </c>
    </row>
    <row r="2852" spans="1:8">
      <c r="A2852" s="1993">
        <v>40932</v>
      </c>
      <c r="B2852" s="1994" t="s">
        <v>11305</v>
      </c>
      <c r="C2852" s="1993" t="s">
        <v>5600</v>
      </c>
      <c r="D2852" s="2002">
        <f t="shared" si="88"/>
        <v>1716.55</v>
      </c>
      <c r="F2852" s="2002">
        <v>1481.77</v>
      </c>
      <c r="G2852" s="2002">
        <v>1716.55</v>
      </c>
      <c r="H2852" s="2078" t="b">
        <f t="shared" si="89"/>
        <v>0</v>
      </c>
    </row>
    <row r="2853" spans="1:8">
      <c r="A2853" s="2003">
        <v>10853</v>
      </c>
      <c r="B2853" s="2004" t="s">
        <v>11306</v>
      </c>
      <c r="C2853" s="2003" t="s">
        <v>5592</v>
      </c>
      <c r="D2853" s="2005">
        <f t="shared" si="88"/>
        <v>65.17</v>
      </c>
      <c r="F2853" s="2005">
        <v>65.17</v>
      </c>
      <c r="G2853" s="2005">
        <v>65.17</v>
      </c>
      <c r="H2853" s="2078" t="b">
        <f t="shared" si="89"/>
        <v>1</v>
      </c>
    </row>
    <row r="2854" spans="1:8">
      <c r="A2854" s="1993">
        <v>5093</v>
      </c>
      <c r="B2854" s="1994" t="s">
        <v>11307</v>
      </c>
      <c r="C2854" s="1993" t="s">
        <v>5601</v>
      </c>
      <c r="D2854" s="2002">
        <f t="shared" si="88"/>
        <v>13.88</v>
      </c>
      <c r="F2854" s="2002">
        <v>13.88</v>
      </c>
      <c r="G2854" s="2002">
        <v>13.88</v>
      </c>
      <c r="H2854" s="2078" t="b">
        <f t="shared" si="89"/>
        <v>1</v>
      </c>
    </row>
    <row r="2855" spans="1:8" ht="30">
      <c r="A2855" s="2003">
        <v>37768</v>
      </c>
      <c r="B2855" s="2004" t="s">
        <v>11308</v>
      </c>
      <c r="C2855" s="2003" t="s">
        <v>5592</v>
      </c>
      <c r="D2855" s="2005">
        <f t="shared" si="88"/>
        <v>78400</v>
      </c>
      <c r="F2855" s="2005">
        <v>78400</v>
      </c>
      <c r="G2855" s="2005">
        <v>78400</v>
      </c>
      <c r="H2855" s="2078" t="b">
        <f t="shared" si="89"/>
        <v>1</v>
      </c>
    </row>
    <row r="2856" spans="1:8">
      <c r="A2856" s="1993">
        <v>37773</v>
      </c>
      <c r="B2856" s="1994" t="s">
        <v>11309</v>
      </c>
      <c r="C2856" s="1993" t="s">
        <v>5592</v>
      </c>
      <c r="D2856" s="2002">
        <f t="shared" si="88"/>
        <v>66574.81</v>
      </c>
      <c r="F2856" s="2002">
        <v>66574.81</v>
      </c>
      <c r="G2856" s="2002">
        <v>66574.81</v>
      </c>
      <c r="H2856" s="2078" t="b">
        <f t="shared" si="89"/>
        <v>1</v>
      </c>
    </row>
    <row r="2857" spans="1:8">
      <c r="A2857" s="2003">
        <v>37769</v>
      </c>
      <c r="B2857" s="2004" t="s">
        <v>11310</v>
      </c>
      <c r="C2857" s="2003" t="s">
        <v>5592</v>
      </c>
      <c r="D2857" s="2005">
        <f t="shared" si="88"/>
        <v>111454.63</v>
      </c>
      <c r="F2857" s="2005">
        <v>111454.63</v>
      </c>
      <c r="G2857" s="2005">
        <v>111454.63</v>
      </c>
      <c r="H2857" s="2078" t="b">
        <f t="shared" si="89"/>
        <v>1</v>
      </c>
    </row>
    <row r="2858" spans="1:8">
      <c r="A2858" s="1993">
        <v>37770</v>
      </c>
      <c r="B2858" s="1994" t="s">
        <v>11311</v>
      </c>
      <c r="C2858" s="1993" t="s">
        <v>5592</v>
      </c>
      <c r="D2858" s="2002">
        <f t="shared" si="88"/>
        <v>189156.29</v>
      </c>
      <c r="F2858" s="2002">
        <v>189156.29</v>
      </c>
      <c r="G2858" s="2002">
        <v>189156.29</v>
      </c>
      <c r="H2858" s="2078" t="b">
        <f t="shared" si="89"/>
        <v>1</v>
      </c>
    </row>
    <row r="2859" spans="1:8">
      <c r="A2859" s="2003">
        <v>38382</v>
      </c>
      <c r="B2859" s="2004" t="s">
        <v>11312</v>
      </c>
      <c r="C2859" s="2003" t="s">
        <v>5592</v>
      </c>
      <c r="D2859" s="2005">
        <f t="shared" si="88"/>
        <v>8.7899999999999991</v>
      </c>
      <c r="F2859" s="2005">
        <v>8.7899999999999991</v>
      </c>
      <c r="G2859" s="2005">
        <v>8.7899999999999991</v>
      </c>
      <c r="H2859" s="2078" t="b">
        <f t="shared" si="89"/>
        <v>1</v>
      </c>
    </row>
    <row r="2860" spans="1:8">
      <c r="A2860" s="1993">
        <v>6091</v>
      </c>
      <c r="B2860" s="1994" t="s">
        <v>11313</v>
      </c>
      <c r="C2860" s="1993" t="s">
        <v>5597</v>
      </c>
      <c r="D2860" s="2002">
        <f t="shared" si="88"/>
        <v>11.84</v>
      </c>
      <c r="F2860" s="2002">
        <v>11.84</v>
      </c>
      <c r="G2860" s="2002">
        <v>11.84</v>
      </c>
      <c r="H2860" s="2078" t="b">
        <f t="shared" si="89"/>
        <v>1</v>
      </c>
    </row>
    <row r="2861" spans="1:8">
      <c r="A2861" s="2003">
        <v>38383</v>
      </c>
      <c r="B2861" s="2004" t="s">
        <v>11314</v>
      </c>
      <c r="C2861" s="2003" t="s">
        <v>5592</v>
      </c>
      <c r="D2861" s="2005">
        <f t="shared" si="88"/>
        <v>1.64</v>
      </c>
      <c r="F2861" s="2005">
        <v>1.64</v>
      </c>
      <c r="G2861" s="2005">
        <v>1.64</v>
      </c>
      <c r="H2861" s="2078" t="b">
        <f t="shared" si="89"/>
        <v>1</v>
      </c>
    </row>
    <row r="2862" spans="1:8">
      <c r="A2862" s="1993">
        <v>3768</v>
      </c>
      <c r="B2862" s="1994" t="s">
        <v>11315</v>
      </c>
      <c r="C2862" s="1993" t="s">
        <v>5592</v>
      </c>
      <c r="D2862" s="2002">
        <f t="shared" si="88"/>
        <v>2.2000000000000002</v>
      </c>
      <c r="F2862" s="2002">
        <v>2.2000000000000002</v>
      </c>
      <c r="G2862" s="2002">
        <v>2.2000000000000002</v>
      </c>
      <c r="H2862" s="2078" t="b">
        <f t="shared" si="89"/>
        <v>1</v>
      </c>
    </row>
    <row r="2863" spans="1:8">
      <c r="A2863" s="2003">
        <v>3767</v>
      </c>
      <c r="B2863" s="2004" t="s">
        <v>11316</v>
      </c>
      <c r="C2863" s="2003" t="s">
        <v>5592</v>
      </c>
      <c r="D2863" s="2005">
        <f t="shared" si="88"/>
        <v>0.52</v>
      </c>
      <c r="F2863" s="2005">
        <v>0.52</v>
      </c>
      <c r="G2863" s="2005">
        <v>0.52</v>
      </c>
      <c r="H2863" s="2078" t="b">
        <f t="shared" si="89"/>
        <v>1</v>
      </c>
    </row>
    <row r="2864" spans="1:8">
      <c r="A2864" s="1993">
        <v>13192</v>
      </c>
      <c r="B2864" s="1994" t="s">
        <v>11317</v>
      </c>
      <c r="C2864" s="1993" t="s">
        <v>5592</v>
      </c>
      <c r="D2864" s="2002">
        <f t="shared" si="88"/>
        <v>6039.94</v>
      </c>
      <c r="F2864" s="2002">
        <v>6039.94</v>
      </c>
      <c r="G2864" s="2002">
        <v>6039.94</v>
      </c>
      <c r="H2864" s="2078" t="b">
        <f t="shared" si="89"/>
        <v>1</v>
      </c>
    </row>
    <row r="2865" spans="1:8">
      <c r="A2865" s="2003">
        <v>38413</v>
      </c>
      <c r="B2865" s="2004" t="s">
        <v>11318</v>
      </c>
      <c r="C2865" s="2003" t="s">
        <v>5592</v>
      </c>
      <c r="D2865" s="2005">
        <f t="shared" si="88"/>
        <v>998.92</v>
      </c>
      <c r="F2865" s="2005">
        <v>998.92</v>
      </c>
      <c r="G2865" s="2005">
        <v>998.92</v>
      </c>
      <c r="H2865" s="2078" t="b">
        <f t="shared" si="89"/>
        <v>1</v>
      </c>
    </row>
    <row r="2866" spans="1:8" ht="30">
      <c r="A2866" s="1993">
        <v>20193</v>
      </c>
      <c r="B2866" s="1994" t="s">
        <v>11319</v>
      </c>
      <c r="C2866" s="1993" t="s">
        <v>678</v>
      </c>
      <c r="D2866" s="2002">
        <f t="shared" si="88"/>
        <v>4.99</v>
      </c>
      <c r="F2866" s="2002">
        <v>4.99</v>
      </c>
      <c r="G2866" s="2002">
        <v>4.99</v>
      </c>
      <c r="H2866" s="2078" t="b">
        <f t="shared" si="89"/>
        <v>1</v>
      </c>
    </row>
    <row r="2867" spans="1:8">
      <c r="A2867" s="2003">
        <v>10527</v>
      </c>
      <c r="B2867" s="2004" t="s">
        <v>11320</v>
      </c>
      <c r="C2867" s="2003" t="s">
        <v>5612</v>
      </c>
      <c r="D2867" s="2005">
        <f t="shared" si="88"/>
        <v>15</v>
      </c>
      <c r="F2867" s="2005">
        <v>15</v>
      </c>
      <c r="G2867" s="2005">
        <v>15</v>
      </c>
      <c r="H2867" s="2078" t="b">
        <f t="shared" si="89"/>
        <v>1</v>
      </c>
    </row>
    <row r="2868" spans="1:8" ht="30">
      <c r="A2868" s="1993">
        <v>41805</v>
      </c>
      <c r="B2868" s="1994" t="s">
        <v>11321</v>
      </c>
      <c r="C2868" s="1993" t="s">
        <v>5600</v>
      </c>
      <c r="D2868" s="2002">
        <f t="shared" si="88"/>
        <v>400</v>
      </c>
      <c r="F2868" s="2002">
        <v>400</v>
      </c>
      <c r="G2868" s="2002">
        <v>400</v>
      </c>
      <c r="H2868" s="2078" t="b">
        <f t="shared" si="89"/>
        <v>1</v>
      </c>
    </row>
    <row r="2869" spans="1:8">
      <c r="A2869" s="2003">
        <v>40271</v>
      </c>
      <c r="B2869" s="2004" t="s">
        <v>11322</v>
      </c>
      <c r="C2869" s="2003" t="s">
        <v>5600</v>
      </c>
      <c r="D2869" s="2005">
        <f t="shared" si="88"/>
        <v>9.75</v>
      </c>
      <c r="F2869" s="2005">
        <v>9.75</v>
      </c>
      <c r="G2869" s="2005">
        <v>9.75</v>
      </c>
      <c r="H2869" s="2078" t="b">
        <f t="shared" si="89"/>
        <v>1</v>
      </c>
    </row>
    <row r="2870" spans="1:8">
      <c r="A2870" s="1993">
        <v>40287</v>
      </c>
      <c r="B2870" s="1994" t="s">
        <v>11323</v>
      </c>
      <c r="C2870" s="1993" t="s">
        <v>5600</v>
      </c>
      <c r="D2870" s="2002">
        <f t="shared" si="88"/>
        <v>3.75</v>
      </c>
      <c r="F2870" s="2002">
        <v>3.75</v>
      </c>
      <c r="G2870" s="2002">
        <v>3.75</v>
      </c>
      <c r="H2870" s="2078" t="b">
        <f t="shared" si="89"/>
        <v>1</v>
      </c>
    </row>
    <row r="2871" spans="1:8">
      <c r="A2871" s="2003">
        <v>40295</v>
      </c>
      <c r="B2871" s="2004" t="s">
        <v>11324</v>
      </c>
      <c r="C2871" s="2003" t="s">
        <v>5591</v>
      </c>
      <c r="D2871" s="2005">
        <f t="shared" si="88"/>
        <v>2.19</v>
      </c>
      <c r="F2871" s="2005">
        <v>2.19</v>
      </c>
      <c r="G2871" s="2005">
        <v>2.19</v>
      </c>
      <c r="H2871" s="2078" t="b">
        <f t="shared" si="89"/>
        <v>1</v>
      </c>
    </row>
    <row r="2872" spans="1:8">
      <c r="A2872" s="1993">
        <v>745</v>
      </c>
      <c r="B2872" s="1994" t="s">
        <v>11325</v>
      </c>
      <c r="C2872" s="1993" t="s">
        <v>5591</v>
      </c>
      <c r="D2872" s="2002">
        <f t="shared" si="88"/>
        <v>2.3199999999999998</v>
      </c>
      <c r="F2872" s="2002">
        <v>2.3199999999999998</v>
      </c>
      <c r="G2872" s="2002">
        <v>2.3199999999999998</v>
      </c>
      <c r="H2872" s="2078" t="b">
        <f t="shared" si="89"/>
        <v>1</v>
      </c>
    </row>
    <row r="2873" spans="1:8" ht="45">
      <c r="A2873" s="2003">
        <v>4084</v>
      </c>
      <c r="B2873" s="2004" t="s">
        <v>11326</v>
      </c>
      <c r="C2873" s="2003" t="s">
        <v>5591</v>
      </c>
      <c r="D2873" s="2005">
        <f t="shared" si="88"/>
        <v>1.44</v>
      </c>
      <c r="F2873" s="2005">
        <v>1.44</v>
      </c>
      <c r="G2873" s="2005">
        <v>1.44</v>
      </c>
      <c r="H2873" s="2078" t="b">
        <f t="shared" si="89"/>
        <v>1</v>
      </c>
    </row>
    <row r="2874" spans="1:8" ht="45">
      <c r="A2874" s="1993">
        <v>743</v>
      </c>
      <c r="B2874" s="1994" t="s">
        <v>11327</v>
      </c>
      <c r="C2874" s="1993" t="s">
        <v>5591</v>
      </c>
      <c r="D2874" s="2002">
        <f t="shared" si="88"/>
        <v>1.44</v>
      </c>
      <c r="F2874" s="2002">
        <v>1.44</v>
      </c>
      <c r="G2874" s="2002">
        <v>1.44</v>
      </c>
      <c r="H2874" s="2078" t="b">
        <f t="shared" si="89"/>
        <v>1</v>
      </c>
    </row>
    <row r="2875" spans="1:8" ht="45">
      <c r="A2875" s="2003">
        <v>40293</v>
      </c>
      <c r="B2875" s="2004" t="s">
        <v>11328</v>
      </c>
      <c r="C2875" s="2003" t="s">
        <v>5591</v>
      </c>
      <c r="D2875" s="2005">
        <f t="shared" si="88"/>
        <v>1.72</v>
      </c>
      <c r="F2875" s="2005">
        <v>1.72</v>
      </c>
      <c r="G2875" s="2005">
        <v>1.72</v>
      </c>
      <c r="H2875" s="2078" t="b">
        <f t="shared" si="89"/>
        <v>1</v>
      </c>
    </row>
    <row r="2876" spans="1:8" ht="45">
      <c r="A2876" s="1993">
        <v>40294</v>
      </c>
      <c r="B2876" s="1994" t="s">
        <v>11329</v>
      </c>
      <c r="C2876" s="1993" t="s">
        <v>5591</v>
      </c>
      <c r="D2876" s="2002">
        <f t="shared" si="88"/>
        <v>1.44</v>
      </c>
      <c r="F2876" s="2002">
        <v>1.44</v>
      </c>
      <c r="G2876" s="2002">
        <v>1.44</v>
      </c>
      <c r="H2876" s="2078" t="b">
        <f t="shared" si="89"/>
        <v>1</v>
      </c>
    </row>
    <row r="2877" spans="1:8" ht="45">
      <c r="A2877" s="2003">
        <v>4085</v>
      </c>
      <c r="B2877" s="2004" t="s">
        <v>11330</v>
      </c>
      <c r="C2877" s="2003" t="s">
        <v>5591</v>
      </c>
      <c r="D2877" s="2005">
        <f t="shared" si="88"/>
        <v>2.0099999999999998</v>
      </c>
      <c r="F2877" s="2005">
        <v>2.0099999999999998</v>
      </c>
      <c r="G2877" s="2005">
        <v>2.0099999999999998</v>
      </c>
      <c r="H2877" s="2078" t="b">
        <f t="shared" si="89"/>
        <v>1</v>
      </c>
    </row>
    <row r="2878" spans="1:8" ht="45">
      <c r="A2878" s="1993">
        <v>1383</v>
      </c>
      <c r="B2878" s="1994" t="s">
        <v>11331</v>
      </c>
      <c r="C2878" s="1993" t="s">
        <v>5591</v>
      </c>
      <c r="D2878" s="2002">
        <f t="shared" si="88"/>
        <v>2.79</v>
      </c>
      <c r="F2878" s="2002">
        <v>2.79</v>
      </c>
      <c r="G2878" s="2002">
        <v>2.79</v>
      </c>
      <c r="H2878" s="2078" t="b">
        <f t="shared" si="89"/>
        <v>1</v>
      </c>
    </row>
    <row r="2879" spans="1:8">
      <c r="A2879" s="2003">
        <v>10775</v>
      </c>
      <c r="B2879" s="2004" t="s">
        <v>11332</v>
      </c>
      <c r="C2879" s="2003" t="s">
        <v>5600</v>
      </c>
      <c r="D2879" s="2005">
        <f t="shared" si="88"/>
        <v>505</v>
      </c>
      <c r="F2879" s="2005">
        <v>505</v>
      </c>
      <c r="G2879" s="2005">
        <v>505</v>
      </c>
      <c r="H2879" s="2078" t="b">
        <f t="shared" si="89"/>
        <v>1</v>
      </c>
    </row>
    <row r="2880" spans="1:8">
      <c r="A2880" s="1993">
        <v>10776</v>
      </c>
      <c r="B2880" s="1994" t="s">
        <v>11333</v>
      </c>
      <c r="C2880" s="1993" t="s">
        <v>5600</v>
      </c>
      <c r="D2880" s="2002">
        <f t="shared" si="88"/>
        <v>394.53</v>
      </c>
      <c r="F2880" s="2002">
        <v>394.53</v>
      </c>
      <c r="G2880" s="2002">
        <v>394.53</v>
      </c>
      <c r="H2880" s="2078" t="b">
        <f t="shared" si="89"/>
        <v>1</v>
      </c>
    </row>
    <row r="2881" spans="1:8">
      <c r="A2881" s="2003">
        <v>10779</v>
      </c>
      <c r="B2881" s="2004" t="s">
        <v>11334</v>
      </c>
      <c r="C2881" s="2003" t="s">
        <v>5600</v>
      </c>
      <c r="D2881" s="2005">
        <f t="shared" si="88"/>
        <v>631.25</v>
      </c>
      <c r="F2881" s="2005">
        <v>631.25</v>
      </c>
      <c r="G2881" s="2005">
        <v>631.25</v>
      </c>
      <c r="H2881" s="2078" t="b">
        <f t="shared" si="89"/>
        <v>1</v>
      </c>
    </row>
    <row r="2882" spans="1:8">
      <c r="A2882" s="1993">
        <v>10777</v>
      </c>
      <c r="B2882" s="1994" t="s">
        <v>11335</v>
      </c>
      <c r="C2882" s="1993" t="s">
        <v>5600</v>
      </c>
      <c r="D2882" s="2002">
        <f t="shared" si="88"/>
        <v>573.38</v>
      </c>
      <c r="F2882" s="2002">
        <v>573.38</v>
      </c>
      <c r="G2882" s="2002">
        <v>573.38</v>
      </c>
      <c r="H2882" s="2078" t="b">
        <f t="shared" si="89"/>
        <v>1</v>
      </c>
    </row>
    <row r="2883" spans="1:8">
      <c r="A2883" s="2003">
        <v>10778</v>
      </c>
      <c r="B2883" s="2004" t="s">
        <v>11336</v>
      </c>
      <c r="C2883" s="2003" t="s">
        <v>5600</v>
      </c>
      <c r="D2883" s="2005">
        <f t="shared" ref="D2883:D2946" si="90">IF($J$2=$F$1,F2883,G2883)</f>
        <v>631.25</v>
      </c>
      <c r="F2883" s="2005">
        <v>631.25</v>
      </c>
      <c r="G2883" s="2005">
        <v>631.25</v>
      </c>
      <c r="H2883" s="2078" t="b">
        <f t="shared" ref="H2883:H2946" si="91">F2883=G2883</f>
        <v>1</v>
      </c>
    </row>
    <row r="2884" spans="1:8">
      <c r="A2884" s="1993">
        <v>40339</v>
      </c>
      <c r="B2884" s="1994" t="s">
        <v>11337</v>
      </c>
      <c r="C2884" s="1993" t="s">
        <v>5600</v>
      </c>
      <c r="D2884" s="2002">
        <f t="shared" si="90"/>
        <v>3.75</v>
      </c>
      <c r="F2884" s="2002">
        <v>3.75</v>
      </c>
      <c r="G2884" s="2002">
        <v>3.75</v>
      </c>
      <c r="H2884" s="2078" t="b">
        <f t="shared" si="91"/>
        <v>1</v>
      </c>
    </row>
    <row r="2885" spans="1:8" ht="30">
      <c r="A2885" s="2003">
        <v>3355</v>
      </c>
      <c r="B2885" s="2004" t="s">
        <v>11338</v>
      </c>
      <c r="C2885" s="2003" t="s">
        <v>5591</v>
      </c>
      <c r="D2885" s="2005">
        <f t="shared" si="90"/>
        <v>26.55</v>
      </c>
      <c r="F2885" s="2005">
        <v>26.55</v>
      </c>
      <c r="G2885" s="2005">
        <v>26.55</v>
      </c>
      <c r="H2885" s="2078" t="b">
        <f t="shared" si="91"/>
        <v>1</v>
      </c>
    </row>
    <row r="2886" spans="1:8" ht="30">
      <c r="A2886" s="1993">
        <v>39814</v>
      </c>
      <c r="B2886" s="1994" t="s">
        <v>11339</v>
      </c>
      <c r="C2886" s="1993" t="s">
        <v>5591</v>
      </c>
      <c r="D2886" s="2002">
        <f t="shared" si="90"/>
        <v>49.78</v>
      </c>
      <c r="F2886" s="2002">
        <v>49.78</v>
      </c>
      <c r="G2886" s="2002">
        <v>49.78</v>
      </c>
      <c r="H2886" s="2078" t="b">
        <f t="shared" si="91"/>
        <v>1</v>
      </c>
    </row>
    <row r="2887" spans="1:8" ht="30">
      <c r="A2887" s="2003">
        <v>10749</v>
      </c>
      <c r="B2887" s="2004" t="s">
        <v>11340</v>
      </c>
      <c r="C2887" s="2003" t="s">
        <v>5600</v>
      </c>
      <c r="D2887" s="2005">
        <f t="shared" si="90"/>
        <v>6.87</v>
      </c>
      <c r="F2887" s="2005">
        <v>6.87</v>
      </c>
      <c r="G2887" s="2005">
        <v>6.87</v>
      </c>
      <c r="H2887" s="2078" t="b">
        <f t="shared" si="91"/>
        <v>1</v>
      </c>
    </row>
    <row r="2888" spans="1:8">
      <c r="A2888" s="1993">
        <v>40290</v>
      </c>
      <c r="B2888" s="1994" t="s">
        <v>11341</v>
      </c>
      <c r="C2888" s="1993" t="s">
        <v>5600</v>
      </c>
      <c r="D2888" s="2002">
        <f t="shared" si="90"/>
        <v>9.9</v>
      </c>
      <c r="F2888" s="2002">
        <v>9.9</v>
      </c>
      <c r="G2888" s="2002">
        <v>9.9</v>
      </c>
      <c r="H2888" s="2078" t="b">
        <f t="shared" si="91"/>
        <v>1</v>
      </c>
    </row>
    <row r="2889" spans="1:8">
      <c r="A2889" s="2003">
        <v>3346</v>
      </c>
      <c r="B2889" s="2004" t="s">
        <v>11342</v>
      </c>
      <c r="C2889" s="2003" t="s">
        <v>5591</v>
      </c>
      <c r="D2889" s="2005">
        <f t="shared" si="90"/>
        <v>12.48</v>
      </c>
      <c r="F2889" s="2005">
        <v>12.48</v>
      </c>
      <c r="G2889" s="2005">
        <v>12.48</v>
      </c>
      <c r="H2889" s="2078" t="b">
        <f t="shared" si="91"/>
        <v>1</v>
      </c>
    </row>
    <row r="2890" spans="1:8">
      <c r="A2890" s="1993">
        <v>3348</v>
      </c>
      <c r="B2890" s="1994" t="s">
        <v>11343</v>
      </c>
      <c r="C2890" s="1993" t="s">
        <v>5591</v>
      </c>
      <c r="D2890" s="2002">
        <f t="shared" si="90"/>
        <v>14.93</v>
      </c>
      <c r="F2890" s="2002">
        <v>14.93</v>
      </c>
      <c r="G2890" s="2002">
        <v>14.93</v>
      </c>
      <c r="H2890" s="2078" t="b">
        <f t="shared" si="91"/>
        <v>1</v>
      </c>
    </row>
    <row r="2891" spans="1:8">
      <c r="A2891" s="2003">
        <v>3345</v>
      </c>
      <c r="B2891" s="2004" t="s">
        <v>11344</v>
      </c>
      <c r="C2891" s="2003" t="s">
        <v>5591</v>
      </c>
      <c r="D2891" s="2005">
        <f t="shared" si="90"/>
        <v>9.64</v>
      </c>
      <c r="F2891" s="2005">
        <v>9.64</v>
      </c>
      <c r="G2891" s="2005">
        <v>9.64</v>
      </c>
      <c r="H2891" s="2078" t="b">
        <f t="shared" si="91"/>
        <v>1</v>
      </c>
    </row>
    <row r="2892" spans="1:8">
      <c r="A2892" s="1993">
        <v>39833</v>
      </c>
      <c r="B2892" s="1994" t="s">
        <v>11345</v>
      </c>
      <c r="C2892" s="1993" t="s">
        <v>5591</v>
      </c>
      <c r="D2892" s="2002">
        <f t="shared" si="90"/>
        <v>20.45</v>
      </c>
      <c r="F2892" s="2002">
        <v>20.45</v>
      </c>
      <c r="G2892" s="2002">
        <v>20.45</v>
      </c>
      <c r="H2892" s="2078" t="b">
        <f t="shared" si="91"/>
        <v>1</v>
      </c>
    </row>
    <row r="2893" spans="1:8">
      <c r="A2893" s="2003">
        <v>39834</v>
      </c>
      <c r="B2893" s="2004" t="s">
        <v>11346</v>
      </c>
      <c r="C2893" s="2003" t="s">
        <v>5591</v>
      </c>
      <c r="D2893" s="2005">
        <f t="shared" si="90"/>
        <v>35.1</v>
      </c>
      <c r="F2893" s="2005">
        <v>35.1</v>
      </c>
      <c r="G2893" s="2005">
        <v>35.1</v>
      </c>
      <c r="H2893" s="2078" t="b">
        <f t="shared" si="91"/>
        <v>1</v>
      </c>
    </row>
    <row r="2894" spans="1:8">
      <c r="A2894" s="1993">
        <v>39835</v>
      </c>
      <c r="B2894" s="1994" t="s">
        <v>11347</v>
      </c>
      <c r="C2894" s="1993" t="s">
        <v>5591</v>
      </c>
      <c r="D2894" s="2002">
        <f t="shared" si="90"/>
        <v>42.78</v>
      </c>
      <c r="F2894" s="2002">
        <v>42.78</v>
      </c>
      <c r="G2894" s="2002">
        <v>42.78</v>
      </c>
      <c r="H2894" s="2078" t="b">
        <f t="shared" si="91"/>
        <v>1</v>
      </c>
    </row>
    <row r="2895" spans="1:8">
      <c r="A2895" s="2003">
        <v>7252</v>
      </c>
      <c r="B2895" s="2004" t="s">
        <v>11348</v>
      </c>
      <c r="C2895" s="2003" t="s">
        <v>5591</v>
      </c>
      <c r="D2895" s="2005">
        <f t="shared" si="90"/>
        <v>2.21</v>
      </c>
      <c r="F2895" s="2005">
        <v>2.21</v>
      </c>
      <c r="G2895" s="2005">
        <v>2.21</v>
      </c>
      <c r="H2895" s="2078" t="b">
        <f t="shared" si="91"/>
        <v>1</v>
      </c>
    </row>
    <row r="2896" spans="1:8">
      <c r="A2896" s="1993">
        <v>4778</v>
      </c>
      <c r="B2896" s="1994" t="s">
        <v>11349</v>
      </c>
      <c r="C2896" s="1993" t="s">
        <v>5591</v>
      </c>
      <c r="D2896" s="2002">
        <f t="shared" si="90"/>
        <v>2.34</v>
      </c>
      <c r="F2896" s="2002">
        <v>2.34</v>
      </c>
      <c r="G2896" s="2002">
        <v>2.34</v>
      </c>
      <c r="H2896" s="2078" t="b">
        <f t="shared" si="91"/>
        <v>1</v>
      </c>
    </row>
    <row r="2897" spans="1:8">
      <c r="A2897" s="2003">
        <v>4780</v>
      </c>
      <c r="B2897" s="2004" t="s">
        <v>11350</v>
      </c>
      <c r="C2897" s="2003" t="s">
        <v>5591</v>
      </c>
      <c r="D2897" s="2005">
        <f t="shared" si="90"/>
        <v>2.5299999999999998</v>
      </c>
      <c r="F2897" s="2005">
        <v>2.5299999999999998</v>
      </c>
      <c r="G2897" s="2005">
        <v>2.5299999999999998</v>
      </c>
      <c r="H2897" s="2078" t="b">
        <f t="shared" si="91"/>
        <v>1</v>
      </c>
    </row>
    <row r="2898" spans="1:8">
      <c r="A2898" s="1993">
        <v>10809</v>
      </c>
      <c r="B2898" s="1994" t="s">
        <v>11351</v>
      </c>
      <c r="C2898" s="1993" t="s">
        <v>5591</v>
      </c>
      <c r="D2898" s="2002">
        <f t="shared" si="90"/>
        <v>1.1599999999999999</v>
      </c>
      <c r="F2898" s="2002">
        <v>1.1599999999999999</v>
      </c>
      <c r="G2898" s="2002">
        <v>1.1599999999999999</v>
      </c>
      <c r="H2898" s="2078" t="b">
        <f t="shared" si="91"/>
        <v>1</v>
      </c>
    </row>
    <row r="2899" spans="1:8">
      <c r="A2899" s="2003">
        <v>10811</v>
      </c>
      <c r="B2899" s="2004" t="s">
        <v>11352</v>
      </c>
      <c r="C2899" s="2003" t="s">
        <v>5591</v>
      </c>
      <c r="D2899" s="2005">
        <f t="shared" si="90"/>
        <v>0.99</v>
      </c>
      <c r="F2899" s="2005">
        <v>0.99</v>
      </c>
      <c r="G2899" s="2005">
        <v>0.99</v>
      </c>
      <c r="H2899" s="2078" t="b">
        <f t="shared" si="91"/>
        <v>1</v>
      </c>
    </row>
    <row r="2900" spans="1:8">
      <c r="A2900" s="1993">
        <v>7247</v>
      </c>
      <c r="B2900" s="1994" t="s">
        <v>11353</v>
      </c>
      <c r="C2900" s="1993" t="s">
        <v>5591</v>
      </c>
      <c r="D2900" s="2002">
        <f t="shared" si="90"/>
        <v>2.21</v>
      </c>
      <c r="F2900" s="2002">
        <v>2.21</v>
      </c>
      <c r="G2900" s="2002">
        <v>2.21</v>
      </c>
      <c r="H2900" s="2078" t="b">
        <f t="shared" si="91"/>
        <v>1</v>
      </c>
    </row>
    <row r="2901" spans="1:8" ht="30">
      <c r="A2901" s="2003">
        <v>40291</v>
      </c>
      <c r="B2901" s="2004" t="s">
        <v>11354</v>
      </c>
      <c r="C2901" s="2003" t="s">
        <v>5600</v>
      </c>
      <c r="D2901" s="2005">
        <f t="shared" si="90"/>
        <v>523.26</v>
      </c>
      <c r="F2901" s="2005">
        <v>523.26</v>
      </c>
      <c r="G2901" s="2005">
        <v>523.26</v>
      </c>
      <c r="H2901" s="2078" t="b">
        <f t="shared" si="91"/>
        <v>1</v>
      </c>
    </row>
    <row r="2902" spans="1:8" ht="30">
      <c r="A2902" s="1993">
        <v>40275</v>
      </c>
      <c r="B2902" s="1994" t="s">
        <v>11355</v>
      </c>
      <c r="C2902" s="1993" t="s">
        <v>5600</v>
      </c>
      <c r="D2902" s="2002">
        <f t="shared" si="90"/>
        <v>15</v>
      </c>
      <c r="F2902" s="2002">
        <v>15</v>
      </c>
      <c r="G2902" s="2002">
        <v>15</v>
      </c>
      <c r="H2902" s="2078" t="b">
        <f t="shared" si="91"/>
        <v>1</v>
      </c>
    </row>
    <row r="2903" spans="1:8">
      <c r="A2903" s="2003">
        <v>3777</v>
      </c>
      <c r="B2903" s="2004" t="s">
        <v>11356</v>
      </c>
      <c r="C2903" s="2003" t="s">
        <v>5594</v>
      </c>
      <c r="D2903" s="2005">
        <f t="shared" si="90"/>
        <v>0.84</v>
      </c>
      <c r="F2903" s="2005">
        <v>0.84</v>
      </c>
      <c r="G2903" s="2005">
        <v>0.84</v>
      </c>
      <c r="H2903" s="2078" t="b">
        <f t="shared" si="91"/>
        <v>1</v>
      </c>
    </row>
    <row r="2904" spans="1:8">
      <c r="A2904" s="1993">
        <v>3779</v>
      </c>
      <c r="B2904" s="1994" t="s">
        <v>11357</v>
      </c>
      <c r="C2904" s="1993" t="s">
        <v>5595</v>
      </c>
      <c r="D2904" s="2002">
        <f t="shared" si="90"/>
        <v>6.99</v>
      </c>
      <c r="F2904" s="2002">
        <v>6.99</v>
      </c>
      <c r="G2904" s="2002">
        <v>6.99</v>
      </c>
      <c r="H2904" s="2078" t="b">
        <f t="shared" si="91"/>
        <v>1</v>
      </c>
    </row>
    <row r="2905" spans="1:8">
      <c r="A2905" s="2003">
        <v>3798</v>
      </c>
      <c r="B2905" s="2004" t="s">
        <v>11358</v>
      </c>
      <c r="C2905" s="2003" t="s">
        <v>5592</v>
      </c>
      <c r="D2905" s="2005">
        <f t="shared" si="90"/>
        <v>36.409999999999997</v>
      </c>
      <c r="F2905" s="2005">
        <v>36.409999999999997</v>
      </c>
      <c r="G2905" s="2005">
        <v>36.409999999999997</v>
      </c>
      <c r="H2905" s="2078" t="b">
        <f t="shared" si="91"/>
        <v>1</v>
      </c>
    </row>
    <row r="2906" spans="1:8" ht="30">
      <c r="A2906" s="1993">
        <v>38769</v>
      </c>
      <c r="B2906" s="1994" t="s">
        <v>11359</v>
      </c>
      <c r="C2906" s="1993" t="s">
        <v>5592</v>
      </c>
      <c r="D2906" s="2002">
        <f t="shared" si="90"/>
        <v>28.43</v>
      </c>
      <c r="F2906" s="2002">
        <v>28.43</v>
      </c>
      <c r="G2906" s="2002">
        <v>28.43</v>
      </c>
      <c r="H2906" s="2078" t="b">
        <f t="shared" si="91"/>
        <v>1</v>
      </c>
    </row>
    <row r="2907" spans="1:8" ht="30">
      <c r="A2907" s="2003">
        <v>39510</v>
      </c>
      <c r="B2907" s="2004" t="s">
        <v>11360</v>
      </c>
      <c r="C2907" s="2003" t="s">
        <v>5592</v>
      </c>
      <c r="D2907" s="2005">
        <f t="shared" si="90"/>
        <v>115.08</v>
      </c>
      <c r="F2907" s="2005">
        <v>115.08</v>
      </c>
      <c r="G2907" s="2005">
        <v>115.08</v>
      </c>
      <c r="H2907" s="2078" t="b">
        <f t="shared" si="91"/>
        <v>1</v>
      </c>
    </row>
    <row r="2908" spans="1:8" ht="30">
      <c r="A2908" s="1993">
        <v>38776</v>
      </c>
      <c r="B2908" s="1994" t="s">
        <v>11361</v>
      </c>
      <c r="C2908" s="1993" t="s">
        <v>5592</v>
      </c>
      <c r="D2908" s="2002">
        <f t="shared" si="90"/>
        <v>122.13</v>
      </c>
      <c r="F2908" s="2002">
        <v>122.13</v>
      </c>
      <c r="G2908" s="2002">
        <v>122.13</v>
      </c>
      <c r="H2908" s="2078" t="b">
        <f t="shared" si="91"/>
        <v>1</v>
      </c>
    </row>
    <row r="2909" spans="1:8">
      <c r="A2909" s="2003">
        <v>38774</v>
      </c>
      <c r="B2909" s="2004" t="s">
        <v>11362</v>
      </c>
      <c r="C2909" s="2003" t="s">
        <v>5592</v>
      </c>
      <c r="D2909" s="2005">
        <f t="shared" si="90"/>
        <v>28.82</v>
      </c>
      <c r="F2909" s="2005">
        <v>28.82</v>
      </c>
      <c r="G2909" s="2005">
        <v>28.82</v>
      </c>
      <c r="H2909" s="2078" t="b">
        <f t="shared" si="91"/>
        <v>1</v>
      </c>
    </row>
    <row r="2910" spans="1:8" ht="30">
      <c r="A2910" s="1993">
        <v>38889</v>
      </c>
      <c r="B2910" s="1994" t="s">
        <v>11363</v>
      </c>
      <c r="C2910" s="1993" t="s">
        <v>5592</v>
      </c>
      <c r="D2910" s="2002">
        <f t="shared" si="90"/>
        <v>21.79</v>
      </c>
      <c r="F2910" s="2002">
        <v>21.79</v>
      </c>
      <c r="G2910" s="2002">
        <v>21.79</v>
      </c>
      <c r="H2910" s="2078" t="b">
        <f t="shared" si="91"/>
        <v>1</v>
      </c>
    </row>
    <row r="2911" spans="1:8" ht="30">
      <c r="A2911" s="2003">
        <v>38784</v>
      </c>
      <c r="B2911" s="2004" t="s">
        <v>11364</v>
      </c>
      <c r="C2911" s="2003" t="s">
        <v>5592</v>
      </c>
      <c r="D2911" s="2005">
        <f t="shared" si="90"/>
        <v>29.15</v>
      </c>
      <c r="F2911" s="2005">
        <v>29.15</v>
      </c>
      <c r="G2911" s="2005">
        <v>29.15</v>
      </c>
      <c r="H2911" s="2078" t="b">
        <f t="shared" si="91"/>
        <v>1</v>
      </c>
    </row>
    <row r="2912" spans="1:8" ht="30">
      <c r="A2912" s="1993">
        <v>3788</v>
      </c>
      <c r="B2912" s="1994" t="s">
        <v>11365</v>
      </c>
      <c r="C2912" s="1993" t="s">
        <v>5592</v>
      </c>
      <c r="D2912" s="2002">
        <f t="shared" si="90"/>
        <v>30.38</v>
      </c>
      <c r="F2912" s="2002">
        <v>30.38</v>
      </c>
      <c r="G2912" s="2002">
        <v>30.38</v>
      </c>
      <c r="H2912" s="2078" t="b">
        <f t="shared" si="91"/>
        <v>1</v>
      </c>
    </row>
    <row r="2913" spans="1:8" ht="30">
      <c r="A2913" s="2003">
        <v>12230</v>
      </c>
      <c r="B2913" s="2004" t="s">
        <v>11366</v>
      </c>
      <c r="C2913" s="2003" t="s">
        <v>5592</v>
      </c>
      <c r="D2913" s="2005">
        <f t="shared" si="90"/>
        <v>7.81</v>
      </c>
      <c r="F2913" s="2005">
        <v>7.81</v>
      </c>
      <c r="G2913" s="2005">
        <v>7.81</v>
      </c>
      <c r="H2913" s="2078" t="b">
        <f t="shared" si="91"/>
        <v>1</v>
      </c>
    </row>
    <row r="2914" spans="1:8" ht="30">
      <c r="A2914" s="1993">
        <v>3780</v>
      </c>
      <c r="B2914" s="1994" t="s">
        <v>11367</v>
      </c>
      <c r="C2914" s="1993" t="s">
        <v>5592</v>
      </c>
      <c r="D2914" s="2002">
        <f t="shared" si="90"/>
        <v>44.83</v>
      </c>
      <c r="F2914" s="2002">
        <v>44.83</v>
      </c>
      <c r="G2914" s="2002">
        <v>44.83</v>
      </c>
      <c r="H2914" s="2078" t="b">
        <f t="shared" si="91"/>
        <v>1</v>
      </c>
    </row>
    <row r="2915" spans="1:8" ht="30">
      <c r="A2915" s="2003">
        <v>12231</v>
      </c>
      <c r="B2915" s="2004" t="s">
        <v>11368</v>
      </c>
      <c r="C2915" s="2003" t="s">
        <v>5592</v>
      </c>
      <c r="D2915" s="2005">
        <f t="shared" si="90"/>
        <v>12.99</v>
      </c>
      <c r="F2915" s="2005">
        <v>12.99</v>
      </c>
      <c r="G2915" s="2005">
        <v>12.99</v>
      </c>
      <c r="H2915" s="2078" t="b">
        <f t="shared" si="91"/>
        <v>1</v>
      </c>
    </row>
    <row r="2916" spans="1:8" ht="30">
      <c r="A2916" s="1993">
        <v>3811</v>
      </c>
      <c r="B2916" s="1994" t="s">
        <v>11369</v>
      </c>
      <c r="C2916" s="1993" t="s">
        <v>5592</v>
      </c>
      <c r="D2916" s="2002">
        <f t="shared" si="90"/>
        <v>42.11</v>
      </c>
      <c r="F2916" s="2002">
        <v>42.11</v>
      </c>
      <c r="G2916" s="2002">
        <v>42.11</v>
      </c>
      <c r="H2916" s="2078" t="b">
        <f t="shared" si="91"/>
        <v>1</v>
      </c>
    </row>
    <row r="2917" spans="1:8" ht="30">
      <c r="A2917" s="2003">
        <v>12232</v>
      </c>
      <c r="B2917" s="2004" t="s">
        <v>11370</v>
      </c>
      <c r="C2917" s="2003" t="s">
        <v>5592</v>
      </c>
      <c r="D2917" s="2005">
        <f t="shared" si="90"/>
        <v>13.61</v>
      </c>
      <c r="F2917" s="2005">
        <v>13.61</v>
      </c>
      <c r="G2917" s="2005">
        <v>13.61</v>
      </c>
      <c r="H2917" s="2078" t="b">
        <f t="shared" si="91"/>
        <v>1</v>
      </c>
    </row>
    <row r="2918" spans="1:8" ht="30">
      <c r="A2918" s="1993">
        <v>3799</v>
      </c>
      <c r="B2918" s="1994" t="s">
        <v>11371</v>
      </c>
      <c r="C2918" s="1993" t="s">
        <v>5592</v>
      </c>
      <c r="D2918" s="2002">
        <f t="shared" si="90"/>
        <v>59.55</v>
      </c>
      <c r="F2918" s="2002">
        <v>59.55</v>
      </c>
      <c r="G2918" s="2002">
        <v>59.55</v>
      </c>
      <c r="H2918" s="2078" t="b">
        <f t="shared" si="91"/>
        <v>1</v>
      </c>
    </row>
    <row r="2919" spans="1:8" ht="30">
      <c r="A2919" s="2003">
        <v>12239</v>
      </c>
      <c r="B2919" s="2004" t="s">
        <v>11372</v>
      </c>
      <c r="C2919" s="2003" t="s">
        <v>5592</v>
      </c>
      <c r="D2919" s="2005">
        <f t="shared" si="90"/>
        <v>17.82</v>
      </c>
      <c r="F2919" s="2005">
        <v>17.82</v>
      </c>
      <c r="G2919" s="2005">
        <v>17.82</v>
      </c>
      <c r="H2919" s="2078" t="b">
        <f t="shared" si="91"/>
        <v>1</v>
      </c>
    </row>
    <row r="2920" spans="1:8">
      <c r="A2920" s="1993">
        <v>38773</v>
      </c>
      <c r="B2920" s="1994" t="s">
        <v>11373</v>
      </c>
      <c r="C2920" s="1993" t="s">
        <v>5592</v>
      </c>
      <c r="D2920" s="2002">
        <f t="shared" si="90"/>
        <v>2.86</v>
      </c>
      <c r="F2920" s="2002">
        <v>2.86</v>
      </c>
      <c r="G2920" s="2002">
        <v>2.86</v>
      </c>
      <c r="H2920" s="2078" t="b">
        <f t="shared" si="91"/>
        <v>1</v>
      </c>
    </row>
    <row r="2921" spans="1:8">
      <c r="A2921" s="2003">
        <v>12271</v>
      </c>
      <c r="B2921" s="2004" t="s">
        <v>11374</v>
      </c>
      <c r="C2921" s="2003" t="s">
        <v>5592</v>
      </c>
      <c r="D2921" s="2005">
        <f t="shared" si="90"/>
        <v>159.44999999999999</v>
      </c>
      <c r="F2921" s="2005">
        <v>159.44999999999999</v>
      </c>
      <c r="G2921" s="2005">
        <v>159.44999999999999</v>
      </c>
      <c r="H2921" s="2078" t="b">
        <f t="shared" si="91"/>
        <v>1</v>
      </c>
    </row>
    <row r="2922" spans="1:8">
      <c r="A2922" s="1993">
        <v>12245</v>
      </c>
      <c r="B2922" s="1994" t="s">
        <v>11375</v>
      </c>
      <c r="C2922" s="1993" t="s">
        <v>5592</v>
      </c>
      <c r="D2922" s="2002">
        <f t="shared" si="90"/>
        <v>69.16</v>
      </c>
      <c r="F2922" s="2002">
        <v>69.16</v>
      </c>
      <c r="G2922" s="2002">
        <v>69.16</v>
      </c>
      <c r="H2922" s="2078" t="b">
        <f t="shared" si="91"/>
        <v>1</v>
      </c>
    </row>
    <row r="2923" spans="1:8">
      <c r="A2923" s="2003">
        <v>38785</v>
      </c>
      <c r="B2923" s="2004" t="s">
        <v>11376</v>
      </c>
      <c r="C2923" s="2003" t="s">
        <v>5592</v>
      </c>
      <c r="D2923" s="2005">
        <f t="shared" si="90"/>
        <v>75.489999999999995</v>
      </c>
      <c r="F2923" s="2005">
        <v>75.489999999999995</v>
      </c>
      <c r="G2923" s="2005">
        <v>75.489999999999995</v>
      </c>
      <c r="H2923" s="2078" t="b">
        <f t="shared" si="91"/>
        <v>1</v>
      </c>
    </row>
    <row r="2924" spans="1:8">
      <c r="A2924" s="1993">
        <v>38786</v>
      </c>
      <c r="B2924" s="1994" t="s">
        <v>11377</v>
      </c>
      <c r="C2924" s="1993" t="s">
        <v>5592</v>
      </c>
      <c r="D2924" s="2002">
        <f t="shared" si="90"/>
        <v>92.98</v>
      </c>
      <c r="F2924" s="2002">
        <v>92.98</v>
      </c>
      <c r="G2924" s="2002">
        <v>92.98</v>
      </c>
      <c r="H2924" s="2078" t="b">
        <f t="shared" si="91"/>
        <v>1</v>
      </c>
    </row>
    <row r="2925" spans="1:8">
      <c r="A2925" s="2003">
        <v>39385</v>
      </c>
      <c r="B2925" s="2004" t="s">
        <v>11378</v>
      </c>
      <c r="C2925" s="2003" t="s">
        <v>5592</v>
      </c>
      <c r="D2925" s="2005">
        <f t="shared" si="90"/>
        <v>70.33</v>
      </c>
      <c r="F2925" s="2005">
        <v>70.33</v>
      </c>
      <c r="G2925" s="2005">
        <v>70.33</v>
      </c>
      <c r="H2925" s="2078" t="b">
        <f t="shared" si="91"/>
        <v>1</v>
      </c>
    </row>
    <row r="2926" spans="1:8">
      <c r="A2926" s="1993">
        <v>39389</v>
      </c>
      <c r="B2926" s="1994" t="s">
        <v>11379</v>
      </c>
      <c r="C2926" s="1993" t="s">
        <v>5592</v>
      </c>
      <c r="D2926" s="2002">
        <f t="shared" si="90"/>
        <v>58.34</v>
      </c>
      <c r="F2926" s="2002">
        <v>58.34</v>
      </c>
      <c r="G2926" s="2002">
        <v>58.34</v>
      </c>
      <c r="H2926" s="2078" t="b">
        <f t="shared" si="91"/>
        <v>1</v>
      </c>
    </row>
    <row r="2927" spans="1:8">
      <c r="A2927" s="2003">
        <v>39390</v>
      </c>
      <c r="B2927" s="2004" t="s">
        <v>11380</v>
      </c>
      <c r="C2927" s="2003" t="s">
        <v>5592</v>
      </c>
      <c r="D2927" s="2005">
        <f t="shared" si="90"/>
        <v>113</v>
      </c>
      <c r="F2927" s="2005">
        <v>113</v>
      </c>
      <c r="G2927" s="2005">
        <v>113</v>
      </c>
      <c r="H2927" s="2078" t="b">
        <f t="shared" si="91"/>
        <v>1</v>
      </c>
    </row>
    <row r="2928" spans="1:8">
      <c r="A2928" s="1993">
        <v>39391</v>
      </c>
      <c r="B2928" s="1994" t="s">
        <v>11381</v>
      </c>
      <c r="C2928" s="1993" t="s">
        <v>5592</v>
      </c>
      <c r="D2928" s="2002">
        <f t="shared" si="90"/>
        <v>209.13</v>
      </c>
      <c r="F2928" s="2002">
        <v>209.13</v>
      </c>
      <c r="G2928" s="2002">
        <v>209.13</v>
      </c>
      <c r="H2928" s="2078" t="b">
        <f t="shared" si="91"/>
        <v>1</v>
      </c>
    </row>
    <row r="2929" spans="1:8" ht="30">
      <c r="A2929" s="2003">
        <v>3803</v>
      </c>
      <c r="B2929" s="2004" t="s">
        <v>11382</v>
      </c>
      <c r="C2929" s="2003" t="s">
        <v>5592</v>
      </c>
      <c r="D2929" s="2005">
        <f t="shared" si="90"/>
        <v>26.96</v>
      </c>
      <c r="F2929" s="2005">
        <v>26.96</v>
      </c>
      <c r="G2929" s="2005">
        <v>26.96</v>
      </c>
      <c r="H2929" s="2078" t="b">
        <f t="shared" si="91"/>
        <v>1</v>
      </c>
    </row>
    <row r="2930" spans="1:8" ht="30">
      <c r="A2930" s="1993">
        <v>38770</v>
      </c>
      <c r="B2930" s="1994" t="s">
        <v>11383</v>
      </c>
      <c r="C2930" s="1993" t="s">
        <v>5592</v>
      </c>
      <c r="D2930" s="2002">
        <f t="shared" si="90"/>
        <v>31.22</v>
      </c>
      <c r="F2930" s="2002">
        <v>31.22</v>
      </c>
      <c r="G2930" s="2002">
        <v>31.22</v>
      </c>
      <c r="H2930" s="2078" t="b">
        <f t="shared" si="91"/>
        <v>1</v>
      </c>
    </row>
    <row r="2931" spans="1:8">
      <c r="A2931" s="2003">
        <v>12267</v>
      </c>
      <c r="B2931" s="2004" t="s">
        <v>11384</v>
      </c>
      <c r="C2931" s="2003" t="s">
        <v>5592</v>
      </c>
      <c r="D2931" s="2005">
        <f t="shared" si="90"/>
        <v>91.48</v>
      </c>
      <c r="F2931" s="2005">
        <v>91.48</v>
      </c>
      <c r="G2931" s="2005">
        <v>91.48</v>
      </c>
      <c r="H2931" s="2078" t="b">
        <f t="shared" si="91"/>
        <v>1</v>
      </c>
    </row>
    <row r="2932" spans="1:8" ht="30">
      <c r="A2932" s="1993">
        <v>12266</v>
      </c>
      <c r="B2932" s="1994" t="s">
        <v>11385</v>
      </c>
      <c r="C2932" s="1993" t="s">
        <v>5592</v>
      </c>
      <c r="D2932" s="2002">
        <f t="shared" si="90"/>
        <v>46.82</v>
      </c>
      <c r="F2932" s="2002">
        <v>46.82</v>
      </c>
      <c r="G2932" s="2002">
        <v>46.82</v>
      </c>
      <c r="H2932" s="2078" t="b">
        <f t="shared" si="91"/>
        <v>1</v>
      </c>
    </row>
    <row r="2933" spans="1:8" ht="30">
      <c r="A2933" s="2003">
        <v>39378</v>
      </c>
      <c r="B2933" s="2004" t="s">
        <v>11386</v>
      </c>
      <c r="C2933" s="2003" t="s">
        <v>5592</v>
      </c>
      <c r="D2933" s="2005">
        <f t="shared" si="90"/>
        <v>33.200000000000003</v>
      </c>
      <c r="F2933" s="2005">
        <v>33.200000000000003</v>
      </c>
      <c r="G2933" s="2005">
        <v>33.200000000000003</v>
      </c>
      <c r="H2933" s="2078" t="b">
        <f t="shared" si="91"/>
        <v>1</v>
      </c>
    </row>
    <row r="2934" spans="1:8" ht="30">
      <c r="A2934" s="1993">
        <v>38775</v>
      </c>
      <c r="B2934" s="1994" t="s">
        <v>11387</v>
      </c>
      <c r="C2934" s="1993" t="s">
        <v>5592</v>
      </c>
      <c r="D2934" s="2002">
        <f t="shared" si="90"/>
        <v>35.19</v>
      </c>
      <c r="F2934" s="2002">
        <v>35.19</v>
      </c>
      <c r="G2934" s="2002">
        <v>35.19</v>
      </c>
      <c r="H2934" s="2078" t="b">
        <f t="shared" si="91"/>
        <v>1</v>
      </c>
    </row>
    <row r="2935" spans="1:8">
      <c r="A2935" s="2003">
        <v>21119</v>
      </c>
      <c r="B2935" s="2004" t="s">
        <v>11388</v>
      </c>
      <c r="C2935" s="2003" t="s">
        <v>5592</v>
      </c>
      <c r="D2935" s="2005">
        <f t="shared" si="90"/>
        <v>1.62</v>
      </c>
      <c r="F2935" s="2005">
        <v>1.62</v>
      </c>
      <c r="G2935" s="2005">
        <v>1.62</v>
      </c>
      <c r="H2935" s="2078" t="b">
        <f t="shared" si="91"/>
        <v>1</v>
      </c>
    </row>
    <row r="2936" spans="1:8">
      <c r="A2936" s="1993">
        <v>37974</v>
      </c>
      <c r="B2936" s="1994" t="s">
        <v>11389</v>
      </c>
      <c r="C2936" s="1993" t="s">
        <v>5592</v>
      </c>
      <c r="D2936" s="2002">
        <f t="shared" si="90"/>
        <v>2.41</v>
      </c>
      <c r="F2936" s="2002">
        <v>2.41</v>
      </c>
      <c r="G2936" s="2002">
        <v>2.41</v>
      </c>
      <c r="H2936" s="2078" t="b">
        <f t="shared" si="91"/>
        <v>1</v>
      </c>
    </row>
    <row r="2937" spans="1:8">
      <c r="A2937" s="2003">
        <v>37975</v>
      </c>
      <c r="B2937" s="2004" t="s">
        <v>11390</v>
      </c>
      <c r="C2937" s="2003" t="s">
        <v>5592</v>
      </c>
      <c r="D2937" s="2005">
        <f t="shared" si="90"/>
        <v>4.91</v>
      </c>
      <c r="F2937" s="2005">
        <v>4.91</v>
      </c>
      <c r="G2937" s="2005">
        <v>4.91</v>
      </c>
      <c r="H2937" s="2078" t="b">
        <f t="shared" si="91"/>
        <v>1</v>
      </c>
    </row>
    <row r="2938" spans="1:8">
      <c r="A2938" s="1993">
        <v>37976</v>
      </c>
      <c r="B2938" s="1994" t="s">
        <v>11391</v>
      </c>
      <c r="C2938" s="1993" t="s">
        <v>5592</v>
      </c>
      <c r="D2938" s="2002">
        <f t="shared" si="90"/>
        <v>10.07</v>
      </c>
      <c r="F2938" s="2002">
        <v>10.07</v>
      </c>
      <c r="G2938" s="2002">
        <v>10.07</v>
      </c>
      <c r="H2938" s="2078" t="b">
        <f t="shared" si="91"/>
        <v>1</v>
      </c>
    </row>
    <row r="2939" spans="1:8">
      <c r="A2939" s="2003">
        <v>37977</v>
      </c>
      <c r="B2939" s="2004" t="s">
        <v>11392</v>
      </c>
      <c r="C2939" s="2003" t="s">
        <v>5592</v>
      </c>
      <c r="D2939" s="2005">
        <f t="shared" si="90"/>
        <v>13.84</v>
      </c>
      <c r="F2939" s="2005">
        <v>13.84</v>
      </c>
      <c r="G2939" s="2005">
        <v>13.84</v>
      </c>
      <c r="H2939" s="2078" t="b">
        <f t="shared" si="91"/>
        <v>1</v>
      </c>
    </row>
    <row r="2940" spans="1:8">
      <c r="A2940" s="1993">
        <v>37978</v>
      </c>
      <c r="B2940" s="1994" t="s">
        <v>11393</v>
      </c>
      <c r="C2940" s="1993" t="s">
        <v>5592</v>
      </c>
      <c r="D2940" s="2002">
        <f t="shared" si="90"/>
        <v>28.06</v>
      </c>
      <c r="F2940" s="2002">
        <v>28.06</v>
      </c>
      <c r="G2940" s="2002">
        <v>28.06</v>
      </c>
      <c r="H2940" s="2078" t="b">
        <f t="shared" si="91"/>
        <v>1</v>
      </c>
    </row>
    <row r="2941" spans="1:8">
      <c r="A2941" s="2003">
        <v>37979</v>
      </c>
      <c r="B2941" s="2004" t="s">
        <v>11394</v>
      </c>
      <c r="C2941" s="2003" t="s">
        <v>5592</v>
      </c>
      <c r="D2941" s="2005">
        <f t="shared" si="90"/>
        <v>120.56</v>
      </c>
      <c r="F2941" s="2005">
        <v>120.56</v>
      </c>
      <c r="G2941" s="2005">
        <v>120.56</v>
      </c>
      <c r="H2941" s="2078" t="b">
        <f t="shared" si="91"/>
        <v>1</v>
      </c>
    </row>
    <row r="2942" spans="1:8">
      <c r="A2942" s="1993">
        <v>37980</v>
      </c>
      <c r="B2942" s="1994" t="s">
        <v>11395</v>
      </c>
      <c r="C2942" s="1993" t="s">
        <v>5592</v>
      </c>
      <c r="D2942" s="2002">
        <f t="shared" si="90"/>
        <v>135.49</v>
      </c>
      <c r="F2942" s="2002">
        <v>135.49</v>
      </c>
      <c r="G2942" s="2002">
        <v>135.49</v>
      </c>
      <c r="H2942" s="2078" t="b">
        <f t="shared" si="91"/>
        <v>1</v>
      </c>
    </row>
    <row r="2943" spans="1:8">
      <c r="A2943" s="2003">
        <v>36147</v>
      </c>
      <c r="B2943" s="2004" t="s">
        <v>11396</v>
      </c>
      <c r="C2943" s="2003" t="s">
        <v>5601</v>
      </c>
      <c r="D2943" s="2005">
        <f t="shared" si="90"/>
        <v>322.16000000000003</v>
      </c>
      <c r="F2943" s="2005">
        <v>322.16000000000003</v>
      </c>
      <c r="G2943" s="2005">
        <v>322.16000000000003</v>
      </c>
      <c r="H2943" s="2078" t="b">
        <f t="shared" si="91"/>
        <v>1</v>
      </c>
    </row>
    <row r="2944" spans="1:8">
      <c r="A2944" s="1993">
        <v>12731</v>
      </c>
      <c r="B2944" s="1994" t="s">
        <v>11397</v>
      </c>
      <c r="C2944" s="1993" t="s">
        <v>5592</v>
      </c>
      <c r="D2944" s="2002">
        <f t="shared" si="90"/>
        <v>178.74</v>
      </c>
      <c r="F2944" s="2002">
        <v>178.74</v>
      </c>
      <c r="G2944" s="2002">
        <v>178.74</v>
      </c>
      <c r="H2944" s="2078" t="b">
        <f t="shared" si="91"/>
        <v>1</v>
      </c>
    </row>
    <row r="2945" spans="1:8">
      <c r="A2945" s="2003">
        <v>12723</v>
      </c>
      <c r="B2945" s="2004" t="s">
        <v>11398</v>
      </c>
      <c r="C2945" s="2003" t="s">
        <v>5592</v>
      </c>
      <c r="D2945" s="2005">
        <f t="shared" si="90"/>
        <v>1.38</v>
      </c>
      <c r="F2945" s="2005">
        <v>1.38</v>
      </c>
      <c r="G2945" s="2005">
        <v>1.38</v>
      </c>
      <c r="H2945" s="2078" t="b">
        <f t="shared" si="91"/>
        <v>1</v>
      </c>
    </row>
    <row r="2946" spans="1:8">
      <c r="A2946" s="1993">
        <v>12724</v>
      </c>
      <c r="B2946" s="1994" t="s">
        <v>11399</v>
      </c>
      <c r="C2946" s="1993" t="s">
        <v>5592</v>
      </c>
      <c r="D2946" s="2002">
        <f t="shared" si="90"/>
        <v>2.66</v>
      </c>
      <c r="F2946" s="2002">
        <v>2.66</v>
      </c>
      <c r="G2946" s="2002">
        <v>2.66</v>
      </c>
      <c r="H2946" s="2078" t="b">
        <f t="shared" si="91"/>
        <v>1</v>
      </c>
    </row>
    <row r="2947" spans="1:8">
      <c r="A2947" s="2003">
        <v>12725</v>
      </c>
      <c r="B2947" s="2004" t="s">
        <v>11400</v>
      </c>
      <c r="C2947" s="2003" t="s">
        <v>5592</v>
      </c>
      <c r="D2947" s="2005">
        <f t="shared" ref="D2947:D3010" si="92">IF($J$2=$F$1,F2947,G2947)</f>
        <v>5.34</v>
      </c>
      <c r="F2947" s="2005">
        <v>5.34</v>
      </c>
      <c r="G2947" s="2005">
        <v>5.34</v>
      </c>
      <c r="H2947" s="2078" t="b">
        <f t="shared" ref="H2947:H3010" si="93">F2947=G2947</f>
        <v>1</v>
      </c>
    </row>
    <row r="2948" spans="1:8">
      <c r="A2948" s="1993">
        <v>12726</v>
      </c>
      <c r="B2948" s="1994" t="s">
        <v>11401</v>
      </c>
      <c r="C2948" s="1993" t="s">
        <v>5592</v>
      </c>
      <c r="D2948" s="2002">
        <f t="shared" si="92"/>
        <v>11.79</v>
      </c>
      <c r="F2948" s="2002">
        <v>11.79</v>
      </c>
      <c r="G2948" s="2002">
        <v>11.79</v>
      </c>
      <c r="H2948" s="2078" t="b">
        <f t="shared" si="93"/>
        <v>1</v>
      </c>
    </row>
    <row r="2949" spans="1:8">
      <c r="A2949" s="2003">
        <v>12727</v>
      </c>
      <c r="B2949" s="2004" t="s">
        <v>11402</v>
      </c>
      <c r="C2949" s="2003" t="s">
        <v>5592</v>
      </c>
      <c r="D2949" s="2005">
        <f t="shared" si="92"/>
        <v>14.95</v>
      </c>
      <c r="F2949" s="2005">
        <v>14.95</v>
      </c>
      <c r="G2949" s="2005">
        <v>14.95</v>
      </c>
      <c r="H2949" s="2078" t="b">
        <f t="shared" si="93"/>
        <v>1</v>
      </c>
    </row>
    <row r="2950" spans="1:8">
      <c r="A2950" s="1993">
        <v>12728</v>
      </c>
      <c r="B2950" s="1994" t="s">
        <v>11403</v>
      </c>
      <c r="C2950" s="1993" t="s">
        <v>5592</v>
      </c>
      <c r="D2950" s="2002">
        <f t="shared" si="92"/>
        <v>24.42</v>
      </c>
      <c r="F2950" s="2002">
        <v>24.42</v>
      </c>
      <c r="G2950" s="2002">
        <v>24.42</v>
      </c>
      <c r="H2950" s="2078" t="b">
        <f t="shared" si="93"/>
        <v>1</v>
      </c>
    </row>
    <row r="2951" spans="1:8">
      <c r="A2951" s="2003">
        <v>12729</v>
      </c>
      <c r="B2951" s="2004" t="s">
        <v>11404</v>
      </c>
      <c r="C2951" s="2003" t="s">
        <v>5592</v>
      </c>
      <c r="D2951" s="2005">
        <f t="shared" si="92"/>
        <v>80.06</v>
      </c>
      <c r="F2951" s="2005">
        <v>80.06</v>
      </c>
      <c r="G2951" s="2005">
        <v>80.06</v>
      </c>
      <c r="H2951" s="2078" t="b">
        <f t="shared" si="93"/>
        <v>1</v>
      </c>
    </row>
    <row r="2952" spans="1:8">
      <c r="A2952" s="1993">
        <v>12730</v>
      </c>
      <c r="B2952" s="1994" t="s">
        <v>11405</v>
      </c>
      <c r="C2952" s="1993" t="s">
        <v>5592</v>
      </c>
      <c r="D2952" s="2002">
        <f t="shared" si="92"/>
        <v>122.57</v>
      </c>
      <c r="F2952" s="2002">
        <v>122.57</v>
      </c>
      <c r="G2952" s="2002">
        <v>122.57</v>
      </c>
      <c r="H2952" s="2078" t="b">
        <f t="shared" si="93"/>
        <v>1</v>
      </c>
    </row>
    <row r="2953" spans="1:8">
      <c r="A2953" s="2003">
        <v>3840</v>
      </c>
      <c r="B2953" s="2004" t="s">
        <v>11406</v>
      </c>
      <c r="C2953" s="2003" t="s">
        <v>5592</v>
      </c>
      <c r="D2953" s="2005">
        <f t="shared" si="92"/>
        <v>21.81</v>
      </c>
      <c r="F2953" s="2005">
        <v>21.81</v>
      </c>
      <c r="G2953" s="2005">
        <v>21.81</v>
      </c>
      <c r="H2953" s="2078" t="b">
        <f t="shared" si="93"/>
        <v>1</v>
      </c>
    </row>
    <row r="2954" spans="1:8">
      <c r="A2954" s="1993">
        <v>3838</v>
      </c>
      <c r="B2954" s="1994" t="s">
        <v>11407</v>
      </c>
      <c r="C2954" s="1993" t="s">
        <v>5592</v>
      </c>
      <c r="D2954" s="2002">
        <f t="shared" si="92"/>
        <v>52</v>
      </c>
      <c r="F2954" s="2002">
        <v>52</v>
      </c>
      <c r="G2954" s="2002">
        <v>52</v>
      </c>
      <c r="H2954" s="2078" t="b">
        <f t="shared" si="93"/>
        <v>1</v>
      </c>
    </row>
    <row r="2955" spans="1:8">
      <c r="A2955" s="2003">
        <v>3844</v>
      </c>
      <c r="B2955" s="2004" t="s">
        <v>11408</v>
      </c>
      <c r="C2955" s="2003" t="s">
        <v>5592</v>
      </c>
      <c r="D2955" s="2005">
        <f t="shared" si="92"/>
        <v>147.06</v>
      </c>
      <c r="F2955" s="2005">
        <v>147.06</v>
      </c>
      <c r="G2955" s="2005">
        <v>147.06</v>
      </c>
      <c r="H2955" s="2078" t="b">
        <f t="shared" si="93"/>
        <v>1</v>
      </c>
    </row>
    <row r="2956" spans="1:8">
      <c r="A2956" s="1993">
        <v>3839</v>
      </c>
      <c r="B2956" s="1994" t="s">
        <v>11409</v>
      </c>
      <c r="C2956" s="1993" t="s">
        <v>5592</v>
      </c>
      <c r="D2956" s="2002">
        <f t="shared" si="92"/>
        <v>180.56</v>
      </c>
      <c r="F2956" s="2002">
        <v>180.56</v>
      </c>
      <c r="G2956" s="2002">
        <v>180.56</v>
      </c>
      <c r="H2956" s="2078" t="b">
        <f t="shared" si="93"/>
        <v>1</v>
      </c>
    </row>
    <row r="2957" spans="1:8">
      <c r="A2957" s="2003">
        <v>3843</v>
      </c>
      <c r="B2957" s="2004" t="s">
        <v>11410</v>
      </c>
      <c r="C2957" s="2003" t="s">
        <v>5592</v>
      </c>
      <c r="D2957" s="2005">
        <f t="shared" si="92"/>
        <v>307.95</v>
      </c>
      <c r="F2957" s="2005">
        <v>307.95</v>
      </c>
      <c r="G2957" s="2005">
        <v>307.95</v>
      </c>
      <c r="H2957" s="2078" t="b">
        <f t="shared" si="93"/>
        <v>1</v>
      </c>
    </row>
    <row r="2958" spans="1:8">
      <c r="A2958" s="1993">
        <v>3900</v>
      </c>
      <c r="B2958" s="1994" t="s">
        <v>11411</v>
      </c>
      <c r="C2958" s="1993" t="s">
        <v>5592</v>
      </c>
      <c r="D2958" s="2002">
        <f t="shared" si="92"/>
        <v>24.08</v>
      </c>
      <c r="F2958" s="2002">
        <v>24.08</v>
      </c>
      <c r="G2958" s="2002">
        <v>24.08</v>
      </c>
      <c r="H2958" s="2078" t="b">
        <f t="shared" si="93"/>
        <v>1</v>
      </c>
    </row>
    <row r="2959" spans="1:8">
      <c r="A2959" s="2003">
        <v>3846</v>
      </c>
      <c r="B2959" s="2004" t="s">
        <v>11412</v>
      </c>
      <c r="C2959" s="2003" t="s">
        <v>5592</v>
      </c>
      <c r="D2959" s="2005">
        <f t="shared" si="92"/>
        <v>7.5</v>
      </c>
      <c r="F2959" s="2005">
        <v>7.5</v>
      </c>
      <c r="G2959" s="2005">
        <v>7.5</v>
      </c>
      <c r="H2959" s="2078" t="b">
        <f t="shared" si="93"/>
        <v>1</v>
      </c>
    </row>
    <row r="2960" spans="1:8">
      <c r="A2960" s="1993">
        <v>3886</v>
      </c>
      <c r="B2960" s="1994" t="s">
        <v>11413</v>
      </c>
      <c r="C2960" s="1993" t="s">
        <v>5592</v>
      </c>
      <c r="D2960" s="2002">
        <f t="shared" si="92"/>
        <v>10.55</v>
      </c>
      <c r="F2960" s="2002">
        <v>10.55</v>
      </c>
      <c r="G2960" s="2002">
        <v>10.55</v>
      </c>
      <c r="H2960" s="2078" t="b">
        <f t="shared" si="93"/>
        <v>1</v>
      </c>
    </row>
    <row r="2961" spans="1:8">
      <c r="A2961" s="2003">
        <v>3854</v>
      </c>
      <c r="B2961" s="2004" t="s">
        <v>11414</v>
      </c>
      <c r="C2961" s="2003" t="s">
        <v>5592</v>
      </c>
      <c r="D2961" s="2005">
        <f t="shared" si="92"/>
        <v>6.44</v>
      </c>
      <c r="F2961" s="2005">
        <v>6.44</v>
      </c>
      <c r="G2961" s="2005">
        <v>6.44</v>
      </c>
      <c r="H2961" s="2078" t="b">
        <f t="shared" si="93"/>
        <v>1</v>
      </c>
    </row>
    <row r="2962" spans="1:8">
      <c r="A2962" s="1993">
        <v>3873</v>
      </c>
      <c r="B2962" s="1994" t="s">
        <v>11415</v>
      </c>
      <c r="C2962" s="1993" t="s">
        <v>5592</v>
      </c>
      <c r="D2962" s="2002">
        <f t="shared" si="92"/>
        <v>9.08</v>
      </c>
      <c r="F2962" s="2002">
        <v>9.08</v>
      </c>
      <c r="G2962" s="2002">
        <v>9.08</v>
      </c>
      <c r="H2962" s="2078" t="b">
        <f t="shared" si="93"/>
        <v>1</v>
      </c>
    </row>
    <row r="2963" spans="1:8">
      <c r="A2963" s="2003">
        <v>38021</v>
      </c>
      <c r="B2963" s="2004" t="s">
        <v>11416</v>
      </c>
      <c r="C2963" s="2003" t="s">
        <v>5592</v>
      </c>
      <c r="D2963" s="2005">
        <f t="shared" si="92"/>
        <v>15.41</v>
      </c>
      <c r="F2963" s="2005">
        <v>15.41</v>
      </c>
      <c r="G2963" s="2005">
        <v>15.41</v>
      </c>
      <c r="H2963" s="2078" t="b">
        <f t="shared" si="93"/>
        <v>1</v>
      </c>
    </row>
    <row r="2964" spans="1:8">
      <c r="A2964" s="1993">
        <v>3847</v>
      </c>
      <c r="B2964" s="1994" t="s">
        <v>11417</v>
      </c>
      <c r="C2964" s="1993" t="s">
        <v>5592</v>
      </c>
      <c r="D2964" s="2002">
        <f t="shared" si="92"/>
        <v>20.71</v>
      </c>
      <c r="F2964" s="2002">
        <v>20.71</v>
      </c>
      <c r="G2964" s="2002">
        <v>20.71</v>
      </c>
      <c r="H2964" s="2078" t="b">
        <f t="shared" si="93"/>
        <v>1</v>
      </c>
    </row>
    <row r="2965" spans="1:8">
      <c r="A2965" s="2003">
        <v>38022</v>
      </c>
      <c r="B2965" s="2004" t="s">
        <v>11418</v>
      </c>
      <c r="C2965" s="2003" t="s">
        <v>5592</v>
      </c>
      <c r="D2965" s="2005">
        <f t="shared" si="92"/>
        <v>27.6</v>
      </c>
      <c r="F2965" s="2005">
        <v>27.6</v>
      </c>
      <c r="G2965" s="2005">
        <v>27.6</v>
      </c>
      <c r="H2965" s="2078" t="b">
        <f t="shared" si="93"/>
        <v>1</v>
      </c>
    </row>
    <row r="2966" spans="1:8">
      <c r="A2966" s="1993">
        <v>3833</v>
      </c>
      <c r="B2966" s="1994" t="s">
        <v>11419</v>
      </c>
      <c r="C2966" s="1993" t="s">
        <v>5592</v>
      </c>
      <c r="D2966" s="2002">
        <f t="shared" si="92"/>
        <v>9.86</v>
      </c>
      <c r="F2966" s="2002">
        <v>9.86</v>
      </c>
      <c r="G2966" s="2002">
        <v>9.86</v>
      </c>
      <c r="H2966" s="2078" t="b">
        <f t="shared" si="93"/>
        <v>1</v>
      </c>
    </row>
    <row r="2967" spans="1:8">
      <c r="A2967" s="2003">
        <v>3835</v>
      </c>
      <c r="B2967" s="2004" t="s">
        <v>11420</v>
      </c>
      <c r="C2967" s="2003" t="s">
        <v>5592</v>
      </c>
      <c r="D2967" s="2005">
        <f t="shared" si="92"/>
        <v>22.14</v>
      </c>
      <c r="F2967" s="2005">
        <v>22.14</v>
      </c>
      <c r="G2967" s="2005">
        <v>22.14</v>
      </c>
      <c r="H2967" s="2078" t="b">
        <f t="shared" si="93"/>
        <v>1</v>
      </c>
    </row>
    <row r="2968" spans="1:8">
      <c r="A2968" s="1993">
        <v>3836</v>
      </c>
      <c r="B2968" s="1994" t="s">
        <v>11421</v>
      </c>
      <c r="C2968" s="1993" t="s">
        <v>5592</v>
      </c>
      <c r="D2968" s="2002">
        <f t="shared" si="92"/>
        <v>57.25</v>
      </c>
      <c r="F2968" s="2002">
        <v>57.25</v>
      </c>
      <c r="G2968" s="2002">
        <v>57.25</v>
      </c>
      <c r="H2968" s="2078" t="b">
        <f t="shared" si="93"/>
        <v>1</v>
      </c>
    </row>
    <row r="2969" spans="1:8">
      <c r="A2969" s="2003">
        <v>3830</v>
      </c>
      <c r="B2969" s="2004" t="s">
        <v>11422</v>
      </c>
      <c r="C2969" s="2003" t="s">
        <v>5592</v>
      </c>
      <c r="D2969" s="2005">
        <f t="shared" si="92"/>
        <v>94.25</v>
      </c>
      <c r="F2969" s="2005">
        <v>94.25</v>
      </c>
      <c r="G2969" s="2005">
        <v>94.25</v>
      </c>
      <c r="H2969" s="2078" t="b">
        <f t="shared" si="93"/>
        <v>1</v>
      </c>
    </row>
    <row r="2970" spans="1:8">
      <c r="A2970" s="1993">
        <v>3831</v>
      </c>
      <c r="B2970" s="1994" t="s">
        <v>11423</v>
      </c>
      <c r="C2970" s="1993" t="s">
        <v>5592</v>
      </c>
      <c r="D2970" s="2002">
        <f t="shared" si="92"/>
        <v>146.01</v>
      </c>
      <c r="F2970" s="2002">
        <v>146.01</v>
      </c>
      <c r="G2970" s="2002">
        <v>146.01</v>
      </c>
      <c r="H2970" s="2078" t="b">
        <f t="shared" si="93"/>
        <v>1</v>
      </c>
    </row>
    <row r="2971" spans="1:8">
      <c r="A2971" s="2003">
        <v>3841</v>
      </c>
      <c r="B2971" s="2004" t="s">
        <v>11424</v>
      </c>
      <c r="C2971" s="2003" t="s">
        <v>5592</v>
      </c>
      <c r="D2971" s="2005">
        <f t="shared" si="92"/>
        <v>285.3</v>
      </c>
      <c r="F2971" s="2005">
        <v>285.3</v>
      </c>
      <c r="G2971" s="2005">
        <v>285.3</v>
      </c>
      <c r="H2971" s="2078" t="b">
        <f t="shared" si="93"/>
        <v>1</v>
      </c>
    </row>
    <row r="2972" spans="1:8">
      <c r="A2972" s="1993">
        <v>3842</v>
      </c>
      <c r="B2972" s="1994" t="s">
        <v>11425</v>
      </c>
      <c r="C2972" s="1993" t="s">
        <v>5592</v>
      </c>
      <c r="D2972" s="2002">
        <f t="shared" si="92"/>
        <v>385.82</v>
      </c>
      <c r="F2972" s="2002">
        <v>385.82</v>
      </c>
      <c r="G2972" s="2002">
        <v>385.82</v>
      </c>
      <c r="H2972" s="2078" t="b">
        <f t="shared" si="93"/>
        <v>1</v>
      </c>
    </row>
    <row r="2973" spans="1:8">
      <c r="A2973" s="2003">
        <v>37981</v>
      </c>
      <c r="B2973" s="2004" t="s">
        <v>11426</v>
      </c>
      <c r="C2973" s="2003" t="s">
        <v>5592</v>
      </c>
      <c r="D2973" s="2005">
        <f t="shared" si="92"/>
        <v>5.52</v>
      </c>
      <c r="F2973" s="2005">
        <v>5.52</v>
      </c>
      <c r="G2973" s="2005">
        <v>5.52</v>
      </c>
      <c r="H2973" s="2078" t="b">
        <f t="shared" si="93"/>
        <v>1</v>
      </c>
    </row>
    <row r="2974" spans="1:8">
      <c r="A2974" s="1993">
        <v>37982</v>
      </c>
      <c r="B2974" s="1994" t="s">
        <v>11427</v>
      </c>
      <c r="C2974" s="1993" t="s">
        <v>5592</v>
      </c>
      <c r="D2974" s="2002">
        <f t="shared" si="92"/>
        <v>8.39</v>
      </c>
      <c r="F2974" s="2002">
        <v>8.39</v>
      </c>
      <c r="G2974" s="2002">
        <v>8.39</v>
      </c>
      <c r="H2974" s="2078" t="b">
        <f t="shared" si="93"/>
        <v>1</v>
      </c>
    </row>
    <row r="2975" spans="1:8">
      <c r="A2975" s="2003">
        <v>37983</v>
      </c>
      <c r="B2975" s="2004" t="s">
        <v>11428</v>
      </c>
      <c r="C2975" s="2003" t="s">
        <v>5592</v>
      </c>
      <c r="D2975" s="2005">
        <f t="shared" si="92"/>
        <v>11.74</v>
      </c>
      <c r="F2975" s="2005">
        <v>11.74</v>
      </c>
      <c r="G2975" s="2005">
        <v>11.74</v>
      </c>
      <c r="H2975" s="2078" t="b">
        <f t="shared" si="93"/>
        <v>1</v>
      </c>
    </row>
    <row r="2976" spans="1:8">
      <c r="A2976" s="1993">
        <v>37984</v>
      </c>
      <c r="B2976" s="1994" t="s">
        <v>11429</v>
      </c>
      <c r="C2976" s="1993" t="s">
        <v>5592</v>
      </c>
      <c r="D2976" s="2002">
        <f t="shared" si="92"/>
        <v>20.29</v>
      </c>
      <c r="F2976" s="2002">
        <v>20.29</v>
      </c>
      <c r="G2976" s="2002">
        <v>20.29</v>
      </c>
      <c r="H2976" s="2078" t="b">
        <f t="shared" si="93"/>
        <v>1</v>
      </c>
    </row>
    <row r="2977" spans="1:8">
      <c r="A2977" s="2003">
        <v>37985</v>
      </c>
      <c r="B2977" s="2004" t="s">
        <v>11430</v>
      </c>
      <c r="C2977" s="2003" t="s">
        <v>5592</v>
      </c>
      <c r="D2977" s="2005">
        <f t="shared" si="92"/>
        <v>28.41</v>
      </c>
      <c r="F2977" s="2005">
        <v>28.41</v>
      </c>
      <c r="G2977" s="2005">
        <v>28.41</v>
      </c>
      <c r="H2977" s="2078" t="b">
        <f t="shared" si="93"/>
        <v>1</v>
      </c>
    </row>
    <row r="2978" spans="1:8">
      <c r="A2978" s="1993">
        <v>3826</v>
      </c>
      <c r="B2978" s="1994" t="s">
        <v>11431</v>
      </c>
      <c r="C2978" s="1993" t="s">
        <v>5592</v>
      </c>
      <c r="D2978" s="2002">
        <f t="shared" si="92"/>
        <v>32.630000000000003</v>
      </c>
      <c r="F2978" s="2002">
        <v>32.630000000000003</v>
      </c>
      <c r="G2978" s="2002">
        <v>32.630000000000003</v>
      </c>
      <c r="H2978" s="2078" t="b">
        <f t="shared" si="93"/>
        <v>1</v>
      </c>
    </row>
    <row r="2979" spans="1:8">
      <c r="A2979" s="2003">
        <v>3825</v>
      </c>
      <c r="B2979" s="2004" t="s">
        <v>11432</v>
      </c>
      <c r="C2979" s="2003" t="s">
        <v>5592</v>
      </c>
      <c r="D2979" s="2005">
        <f t="shared" si="92"/>
        <v>8.5</v>
      </c>
      <c r="F2979" s="2005">
        <v>8.5</v>
      </c>
      <c r="G2979" s="2005">
        <v>8.5</v>
      </c>
      <c r="H2979" s="2078" t="b">
        <f t="shared" si="93"/>
        <v>1</v>
      </c>
    </row>
    <row r="2980" spans="1:8">
      <c r="A2980" s="1993">
        <v>3827</v>
      </c>
      <c r="B2980" s="1994" t="s">
        <v>11433</v>
      </c>
      <c r="C2980" s="1993" t="s">
        <v>5592</v>
      </c>
      <c r="D2980" s="2002">
        <f t="shared" si="92"/>
        <v>17.989999999999998</v>
      </c>
      <c r="F2980" s="2002">
        <v>17.989999999999998</v>
      </c>
      <c r="G2980" s="2002">
        <v>17.989999999999998</v>
      </c>
      <c r="H2980" s="2078" t="b">
        <f t="shared" si="93"/>
        <v>1</v>
      </c>
    </row>
    <row r="2981" spans="1:8">
      <c r="A2981" s="2003">
        <v>20165</v>
      </c>
      <c r="B2981" s="2004" t="s">
        <v>11434</v>
      </c>
      <c r="C2981" s="2003" t="s">
        <v>5592</v>
      </c>
      <c r="D2981" s="2005">
        <f t="shared" si="92"/>
        <v>16.77</v>
      </c>
      <c r="F2981" s="2005">
        <v>16.77</v>
      </c>
      <c r="G2981" s="2005">
        <v>16.77</v>
      </c>
      <c r="H2981" s="2078" t="b">
        <f t="shared" si="93"/>
        <v>1</v>
      </c>
    </row>
    <row r="2982" spans="1:8">
      <c r="A2982" s="1993">
        <v>20166</v>
      </c>
      <c r="B2982" s="1994" t="s">
        <v>11435</v>
      </c>
      <c r="C2982" s="1993" t="s">
        <v>5592</v>
      </c>
      <c r="D2982" s="2002">
        <f t="shared" si="92"/>
        <v>58.52</v>
      </c>
      <c r="F2982" s="2002">
        <v>58.52</v>
      </c>
      <c r="G2982" s="2002">
        <v>58.52</v>
      </c>
      <c r="H2982" s="2078" t="b">
        <f t="shared" si="93"/>
        <v>1</v>
      </c>
    </row>
    <row r="2983" spans="1:8">
      <c r="A2983" s="2003">
        <v>20164</v>
      </c>
      <c r="B2983" s="2004" t="s">
        <v>11436</v>
      </c>
      <c r="C2983" s="2003" t="s">
        <v>5592</v>
      </c>
      <c r="D2983" s="2005">
        <f t="shared" si="92"/>
        <v>9.4700000000000006</v>
      </c>
      <c r="F2983" s="2005">
        <v>9.4700000000000006</v>
      </c>
      <c r="G2983" s="2005">
        <v>9.4700000000000006</v>
      </c>
      <c r="H2983" s="2078" t="b">
        <f t="shared" si="93"/>
        <v>1</v>
      </c>
    </row>
    <row r="2984" spans="1:8">
      <c r="A2984" s="1993">
        <v>3893</v>
      </c>
      <c r="B2984" s="1994" t="s">
        <v>11437</v>
      </c>
      <c r="C2984" s="1993" t="s">
        <v>5592</v>
      </c>
      <c r="D2984" s="2002">
        <f t="shared" si="92"/>
        <v>11.58</v>
      </c>
      <c r="F2984" s="2002">
        <v>11.58</v>
      </c>
      <c r="G2984" s="2002">
        <v>11.58</v>
      </c>
      <c r="H2984" s="2078" t="b">
        <f t="shared" si="93"/>
        <v>1</v>
      </c>
    </row>
    <row r="2985" spans="1:8">
      <c r="A2985" s="2003">
        <v>3848</v>
      </c>
      <c r="B2985" s="2004" t="s">
        <v>11438</v>
      </c>
      <c r="C2985" s="2003" t="s">
        <v>5592</v>
      </c>
      <c r="D2985" s="2005">
        <f t="shared" si="92"/>
        <v>7.03</v>
      </c>
      <c r="F2985" s="2005">
        <v>7.03</v>
      </c>
      <c r="G2985" s="2005">
        <v>7.03</v>
      </c>
      <c r="H2985" s="2078" t="b">
        <f t="shared" si="93"/>
        <v>1</v>
      </c>
    </row>
    <row r="2986" spans="1:8">
      <c r="A2986" s="1993">
        <v>3895</v>
      </c>
      <c r="B2986" s="1994" t="s">
        <v>11439</v>
      </c>
      <c r="C2986" s="1993" t="s">
        <v>5592</v>
      </c>
      <c r="D2986" s="2002">
        <f t="shared" si="92"/>
        <v>7.53</v>
      </c>
      <c r="F2986" s="2002">
        <v>7.53</v>
      </c>
      <c r="G2986" s="2002">
        <v>7.53</v>
      </c>
      <c r="H2986" s="2078" t="b">
        <f t="shared" si="93"/>
        <v>1</v>
      </c>
    </row>
    <row r="2987" spans="1:8">
      <c r="A2987" s="2003">
        <v>12404</v>
      </c>
      <c r="B2987" s="2004" t="s">
        <v>11440</v>
      </c>
      <c r="C2987" s="2003" t="s">
        <v>5592</v>
      </c>
      <c r="D2987" s="2005">
        <f t="shared" si="92"/>
        <v>5.63</v>
      </c>
      <c r="F2987" s="2005">
        <v>5.63</v>
      </c>
      <c r="G2987" s="2005">
        <v>5.63</v>
      </c>
      <c r="H2987" s="2078" t="b">
        <f t="shared" si="93"/>
        <v>1</v>
      </c>
    </row>
    <row r="2988" spans="1:8">
      <c r="A2988" s="1993">
        <v>3939</v>
      </c>
      <c r="B2988" s="1994" t="s">
        <v>11441</v>
      </c>
      <c r="C2988" s="1993" t="s">
        <v>5592</v>
      </c>
      <c r="D2988" s="2002">
        <f t="shared" si="92"/>
        <v>11.6</v>
      </c>
      <c r="F2988" s="2002">
        <v>11.6</v>
      </c>
      <c r="G2988" s="2002">
        <v>11.6</v>
      </c>
      <c r="H2988" s="2078" t="b">
        <f t="shared" si="93"/>
        <v>1</v>
      </c>
    </row>
    <row r="2989" spans="1:8">
      <c r="A2989" s="2003">
        <v>3911</v>
      </c>
      <c r="B2989" s="2004" t="s">
        <v>11442</v>
      </c>
      <c r="C2989" s="2003" t="s">
        <v>5592</v>
      </c>
      <c r="D2989" s="2005">
        <f t="shared" si="92"/>
        <v>9.4700000000000006</v>
      </c>
      <c r="F2989" s="2005">
        <v>9.4700000000000006</v>
      </c>
      <c r="G2989" s="2005">
        <v>9.4700000000000006</v>
      </c>
      <c r="H2989" s="2078" t="b">
        <f t="shared" si="93"/>
        <v>1</v>
      </c>
    </row>
    <row r="2990" spans="1:8">
      <c r="A2990" s="1993">
        <v>3908</v>
      </c>
      <c r="B2990" s="1994" t="s">
        <v>11443</v>
      </c>
      <c r="C2990" s="1993" t="s">
        <v>5592</v>
      </c>
      <c r="D2990" s="2002">
        <f t="shared" si="92"/>
        <v>3.06</v>
      </c>
      <c r="F2990" s="2002">
        <v>3.06</v>
      </c>
      <c r="G2990" s="2002">
        <v>3.06</v>
      </c>
      <c r="H2990" s="2078" t="b">
        <f t="shared" si="93"/>
        <v>1</v>
      </c>
    </row>
    <row r="2991" spans="1:8">
      <c r="A2991" s="2003">
        <v>3910</v>
      </c>
      <c r="B2991" s="2004" t="s">
        <v>11444</v>
      </c>
      <c r="C2991" s="2003" t="s">
        <v>5592</v>
      </c>
      <c r="D2991" s="2005">
        <f t="shared" si="92"/>
        <v>6.78</v>
      </c>
      <c r="F2991" s="2005">
        <v>6.78</v>
      </c>
      <c r="G2991" s="2005">
        <v>6.78</v>
      </c>
      <c r="H2991" s="2078" t="b">
        <f t="shared" si="93"/>
        <v>1</v>
      </c>
    </row>
    <row r="2992" spans="1:8">
      <c r="A2992" s="1993">
        <v>3913</v>
      </c>
      <c r="B2992" s="1994" t="s">
        <v>11445</v>
      </c>
      <c r="C2992" s="1993" t="s">
        <v>5592</v>
      </c>
      <c r="D2992" s="2002">
        <f t="shared" si="92"/>
        <v>32.4</v>
      </c>
      <c r="F2992" s="2002">
        <v>32.4</v>
      </c>
      <c r="G2992" s="2002">
        <v>32.4</v>
      </c>
      <c r="H2992" s="2078" t="b">
        <f t="shared" si="93"/>
        <v>1</v>
      </c>
    </row>
    <row r="2993" spans="1:8">
      <c r="A2993" s="2003">
        <v>3912</v>
      </c>
      <c r="B2993" s="2004" t="s">
        <v>11446</v>
      </c>
      <c r="C2993" s="2003" t="s">
        <v>5592</v>
      </c>
      <c r="D2993" s="2005">
        <f t="shared" si="92"/>
        <v>17.760000000000002</v>
      </c>
      <c r="F2993" s="2005">
        <v>17.760000000000002</v>
      </c>
      <c r="G2993" s="2005">
        <v>17.760000000000002</v>
      </c>
      <c r="H2993" s="2078" t="b">
        <f t="shared" si="93"/>
        <v>1</v>
      </c>
    </row>
    <row r="2994" spans="1:8">
      <c r="A2994" s="1993">
        <v>3909</v>
      </c>
      <c r="B2994" s="1994" t="s">
        <v>11447</v>
      </c>
      <c r="C2994" s="1993" t="s">
        <v>5592</v>
      </c>
      <c r="D2994" s="2002">
        <f t="shared" si="92"/>
        <v>4.17</v>
      </c>
      <c r="F2994" s="2002">
        <v>4.17</v>
      </c>
      <c r="G2994" s="2002">
        <v>4.17</v>
      </c>
      <c r="H2994" s="2078" t="b">
        <f t="shared" si="93"/>
        <v>1</v>
      </c>
    </row>
    <row r="2995" spans="1:8">
      <c r="A2995" s="2003">
        <v>3914</v>
      </c>
      <c r="B2995" s="2004" t="s">
        <v>11448</v>
      </c>
      <c r="C2995" s="2003" t="s">
        <v>5592</v>
      </c>
      <c r="D2995" s="2005">
        <f t="shared" si="92"/>
        <v>48.88</v>
      </c>
      <c r="F2995" s="2005">
        <v>48.88</v>
      </c>
      <c r="G2995" s="2005">
        <v>48.88</v>
      </c>
      <c r="H2995" s="2078" t="b">
        <f t="shared" si="93"/>
        <v>1</v>
      </c>
    </row>
    <row r="2996" spans="1:8">
      <c r="A2996" s="1993">
        <v>3915</v>
      </c>
      <c r="B2996" s="1994" t="s">
        <v>11449</v>
      </c>
      <c r="C2996" s="1993" t="s">
        <v>5592</v>
      </c>
      <c r="D2996" s="2002">
        <f t="shared" si="92"/>
        <v>77.08</v>
      </c>
      <c r="F2996" s="2002">
        <v>77.08</v>
      </c>
      <c r="G2996" s="2002">
        <v>77.08</v>
      </c>
      <c r="H2996" s="2078" t="b">
        <f t="shared" si="93"/>
        <v>1</v>
      </c>
    </row>
    <row r="2997" spans="1:8">
      <c r="A2997" s="2003">
        <v>3916</v>
      </c>
      <c r="B2997" s="2004" t="s">
        <v>11450</v>
      </c>
      <c r="C2997" s="2003" t="s">
        <v>5592</v>
      </c>
      <c r="D2997" s="2005">
        <f t="shared" si="92"/>
        <v>140.43</v>
      </c>
      <c r="F2997" s="2005">
        <v>140.43</v>
      </c>
      <c r="G2997" s="2005">
        <v>140.43</v>
      </c>
      <c r="H2997" s="2078" t="b">
        <f t="shared" si="93"/>
        <v>1</v>
      </c>
    </row>
    <row r="2998" spans="1:8">
      <c r="A2998" s="1993">
        <v>3917</v>
      </c>
      <c r="B2998" s="1994" t="s">
        <v>11451</v>
      </c>
      <c r="C2998" s="1993" t="s">
        <v>5592</v>
      </c>
      <c r="D2998" s="2002">
        <f t="shared" si="92"/>
        <v>231.63</v>
      </c>
      <c r="F2998" s="2002">
        <v>231.63</v>
      </c>
      <c r="G2998" s="2002">
        <v>231.63</v>
      </c>
      <c r="H2998" s="2078" t="b">
        <f t="shared" si="93"/>
        <v>1</v>
      </c>
    </row>
    <row r="2999" spans="1:8">
      <c r="A2999" s="2003">
        <v>1904</v>
      </c>
      <c r="B2999" s="2004" t="s">
        <v>11452</v>
      </c>
      <c r="C2999" s="2003" t="s">
        <v>5592</v>
      </c>
      <c r="D2999" s="2005">
        <f t="shared" si="92"/>
        <v>0.66</v>
      </c>
      <c r="F2999" s="2005">
        <v>0.66</v>
      </c>
      <c r="G2999" s="2005">
        <v>0.66</v>
      </c>
      <c r="H2999" s="2078" t="b">
        <f t="shared" si="93"/>
        <v>1</v>
      </c>
    </row>
    <row r="3000" spans="1:8">
      <c r="A3000" s="1993">
        <v>1899</v>
      </c>
      <c r="B3000" s="1994" t="s">
        <v>11453</v>
      </c>
      <c r="C3000" s="1993" t="s">
        <v>5592</v>
      </c>
      <c r="D3000" s="2002">
        <f t="shared" si="92"/>
        <v>0.74</v>
      </c>
      <c r="F3000" s="2002">
        <v>0.74</v>
      </c>
      <c r="G3000" s="2002">
        <v>0.74</v>
      </c>
      <c r="H3000" s="2078" t="b">
        <f t="shared" si="93"/>
        <v>1</v>
      </c>
    </row>
    <row r="3001" spans="1:8">
      <c r="A3001" s="2003">
        <v>1900</v>
      </c>
      <c r="B3001" s="2004" t="s">
        <v>11454</v>
      </c>
      <c r="C3001" s="2003" t="s">
        <v>5592</v>
      </c>
      <c r="D3001" s="2005">
        <f t="shared" si="92"/>
        <v>1.21</v>
      </c>
      <c r="F3001" s="2005">
        <v>1.21</v>
      </c>
      <c r="G3001" s="2005">
        <v>1.21</v>
      </c>
      <c r="H3001" s="2078" t="b">
        <f t="shared" si="93"/>
        <v>1</v>
      </c>
    </row>
    <row r="3002" spans="1:8">
      <c r="A3002" s="1993">
        <v>12407</v>
      </c>
      <c r="B3002" s="1994" t="s">
        <v>11455</v>
      </c>
      <c r="C3002" s="1993" t="s">
        <v>5592</v>
      </c>
      <c r="D3002" s="2002">
        <f t="shared" si="92"/>
        <v>17.53</v>
      </c>
      <c r="F3002" s="2002">
        <v>17.53</v>
      </c>
      <c r="G3002" s="2002">
        <v>17.53</v>
      </c>
      <c r="H3002" s="2078" t="b">
        <f t="shared" si="93"/>
        <v>1</v>
      </c>
    </row>
    <row r="3003" spans="1:8">
      <c r="A3003" s="2003">
        <v>12408</v>
      </c>
      <c r="B3003" s="2004" t="s">
        <v>11456</v>
      </c>
      <c r="C3003" s="2003" t="s">
        <v>5592</v>
      </c>
      <c r="D3003" s="2005">
        <f t="shared" si="92"/>
        <v>9.89</v>
      </c>
      <c r="F3003" s="2005">
        <v>9.89</v>
      </c>
      <c r="G3003" s="2005">
        <v>9.89</v>
      </c>
      <c r="H3003" s="2078" t="b">
        <f t="shared" si="93"/>
        <v>1</v>
      </c>
    </row>
    <row r="3004" spans="1:8">
      <c r="A3004" s="1993">
        <v>12409</v>
      </c>
      <c r="B3004" s="1994" t="s">
        <v>11457</v>
      </c>
      <c r="C3004" s="1993" t="s">
        <v>5592</v>
      </c>
      <c r="D3004" s="2002">
        <f t="shared" si="92"/>
        <v>9.89</v>
      </c>
      <c r="F3004" s="2002">
        <v>9.89</v>
      </c>
      <c r="G3004" s="2002">
        <v>9.89</v>
      </c>
      <c r="H3004" s="2078" t="b">
        <f t="shared" si="93"/>
        <v>1</v>
      </c>
    </row>
    <row r="3005" spans="1:8">
      <c r="A3005" s="2003">
        <v>12410</v>
      </c>
      <c r="B3005" s="2004" t="s">
        <v>11458</v>
      </c>
      <c r="C3005" s="2003" t="s">
        <v>5592</v>
      </c>
      <c r="D3005" s="2005">
        <f t="shared" si="92"/>
        <v>6.82</v>
      </c>
      <c r="F3005" s="2005">
        <v>6.82</v>
      </c>
      <c r="G3005" s="2005">
        <v>6.82</v>
      </c>
      <c r="H3005" s="2078" t="b">
        <f t="shared" si="93"/>
        <v>1</v>
      </c>
    </row>
    <row r="3006" spans="1:8">
      <c r="A3006" s="1993">
        <v>3936</v>
      </c>
      <c r="B3006" s="1994" t="s">
        <v>11459</v>
      </c>
      <c r="C3006" s="1993" t="s">
        <v>5592</v>
      </c>
      <c r="D3006" s="2002">
        <f t="shared" si="92"/>
        <v>12.32</v>
      </c>
      <c r="F3006" s="2002">
        <v>12.32</v>
      </c>
      <c r="G3006" s="2002">
        <v>12.32</v>
      </c>
      <c r="H3006" s="2078" t="b">
        <f t="shared" si="93"/>
        <v>1</v>
      </c>
    </row>
    <row r="3007" spans="1:8">
      <c r="A3007" s="2003">
        <v>3922</v>
      </c>
      <c r="B3007" s="2004" t="s">
        <v>11460</v>
      </c>
      <c r="C3007" s="2003" t="s">
        <v>5592</v>
      </c>
      <c r="D3007" s="2005">
        <f t="shared" si="92"/>
        <v>11.33</v>
      </c>
      <c r="F3007" s="2005">
        <v>11.33</v>
      </c>
      <c r="G3007" s="2005">
        <v>11.33</v>
      </c>
      <c r="H3007" s="2078" t="b">
        <f t="shared" si="93"/>
        <v>1</v>
      </c>
    </row>
    <row r="3008" spans="1:8">
      <c r="A3008" s="1993">
        <v>3924</v>
      </c>
      <c r="B3008" s="1994" t="s">
        <v>11461</v>
      </c>
      <c r="C3008" s="1993" t="s">
        <v>5592</v>
      </c>
      <c r="D3008" s="2002">
        <f t="shared" si="92"/>
        <v>12.32</v>
      </c>
      <c r="F3008" s="2002">
        <v>12.32</v>
      </c>
      <c r="G3008" s="2002">
        <v>12.32</v>
      </c>
      <c r="H3008" s="2078" t="b">
        <f t="shared" si="93"/>
        <v>1</v>
      </c>
    </row>
    <row r="3009" spans="1:8">
      <c r="A3009" s="2003">
        <v>3923</v>
      </c>
      <c r="B3009" s="2004" t="s">
        <v>11462</v>
      </c>
      <c r="C3009" s="2003" t="s">
        <v>5592</v>
      </c>
      <c r="D3009" s="2005">
        <f t="shared" si="92"/>
        <v>12.32</v>
      </c>
      <c r="F3009" s="2005">
        <v>12.32</v>
      </c>
      <c r="G3009" s="2005">
        <v>12.32</v>
      </c>
      <c r="H3009" s="2078" t="b">
        <f t="shared" si="93"/>
        <v>1</v>
      </c>
    </row>
    <row r="3010" spans="1:8">
      <c r="A3010" s="1993">
        <v>3937</v>
      </c>
      <c r="B3010" s="1994" t="s">
        <v>11463</v>
      </c>
      <c r="C3010" s="1993" t="s">
        <v>5592</v>
      </c>
      <c r="D3010" s="2002">
        <f t="shared" si="92"/>
        <v>10.16</v>
      </c>
      <c r="F3010" s="2002">
        <v>10.16</v>
      </c>
      <c r="G3010" s="2002">
        <v>10.16</v>
      </c>
      <c r="H3010" s="2078" t="b">
        <f t="shared" si="93"/>
        <v>1</v>
      </c>
    </row>
    <row r="3011" spans="1:8">
      <c r="A3011" s="2003">
        <v>3921</v>
      </c>
      <c r="B3011" s="2004" t="s">
        <v>11464</v>
      </c>
      <c r="C3011" s="2003" t="s">
        <v>5592</v>
      </c>
      <c r="D3011" s="2005">
        <f t="shared" ref="D3011:D3074" si="94">IF($J$2=$F$1,F3011,G3011)</f>
        <v>10.17</v>
      </c>
      <c r="F3011" s="2005">
        <v>10.17</v>
      </c>
      <c r="G3011" s="2005">
        <v>10.17</v>
      </c>
      <c r="H3011" s="2078" t="b">
        <f t="shared" ref="H3011:H3074" si="95">F3011=G3011</f>
        <v>1</v>
      </c>
    </row>
    <row r="3012" spans="1:8">
      <c r="A3012" s="1993">
        <v>3920</v>
      </c>
      <c r="B3012" s="1994" t="s">
        <v>11465</v>
      </c>
      <c r="C3012" s="1993" t="s">
        <v>5592</v>
      </c>
      <c r="D3012" s="2002">
        <f t="shared" si="94"/>
        <v>10.16</v>
      </c>
      <c r="F3012" s="2002">
        <v>10.16</v>
      </c>
      <c r="G3012" s="2002">
        <v>10.16</v>
      </c>
      <c r="H3012" s="2078" t="b">
        <f t="shared" si="95"/>
        <v>1</v>
      </c>
    </row>
    <row r="3013" spans="1:8">
      <c r="A3013" s="2003">
        <v>3938</v>
      </c>
      <c r="B3013" s="2004" t="s">
        <v>11466</v>
      </c>
      <c r="C3013" s="2003" t="s">
        <v>5592</v>
      </c>
      <c r="D3013" s="2005">
        <f t="shared" si="94"/>
        <v>6.7</v>
      </c>
      <c r="F3013" s="2005">
        <v>6.7</v>
      </c>
      <c r="G3013" s="2005">
        <v>6.7</v>
      </c>
      <c r="H3013" s="2078" t="b">
        <f t="shared" si="95"/>
        <v>1</v>
      </c>
    </row>
    <row r="3014" spans="1:8">
      <c r="A3014" s="1993">
        <v>3919</v>
      </c>
      <c r="B3014" s="1994" t="s">
        <v>11467</v>
      </c>
      <c r="C3014" s="1993" t="s">
        <v>5592</v>
      </c>
      <c r="D3014" s="2002">
        <f t="shared" si="94"/>
        <v>6.83</v>
      </c>
      <c r="F3014" s="2002">
        <v>6.83</v>
      </c>
      <c r="G3014" s="2002">
        <v>6.83</v>
      </c>
      <c r="H3014" s="2078" t="b">
        <f t="shared" si="95"/>
        <v>1</v>
      </c>
    </row>
    <row r="3015" spans="1:8">
      <c r="A3015" s="2003">
        <v>3927</v>
      </c>
      <c r="B3015" s="2004" t="s">
        <v>11468</v>
      </c>
      <c r="C3015" s="2003" t="s">
        <v>5592</v>
      </c>
      <c r="D3015" s="2005">
        <f t="shared" si="94"/>
        <v>34.6</v>
      </c>
      <c r="F3015" s="2005">
        <v>34.6</v>
      </c>
      <c r="G3015" s="2005">
        <v>34.6</v>
      </c>
      <c r="H3015" s="2078" t="b">
        <f t="shared" si="95"/>
        <v>1</v>
      </c>
    </row>
    <row r="3016" spans="1:8">
      <c r="A3016" s="1993">
        <v>3928</v>
      </c>
      <c r="B3016" s="1994" t="s">
        <v>11469</v>
      </c>
      <c r="C3016" s="1993" t="s">
        <v>5592</v>
      </c>
      <c r="D3016" s="2002">
        <f t="shared" si="94"/>
        <v>34.6</v>
      </c>
      <c r="F3016" s="2002">
        <v>34.6</v>
      </c>
      <c r="G3016" s="2002">
        <v>34.6</v>
      </c>
      <c r="H3016" s="2078" t="b">
        <f t="shared" si="95"/>
        <v>1</v>
      </c>
    </row>
    <row r="3017" spans="1:8">
      <c r="A3017" s="2003">
        <v>3926</v>
      </c>
      <c r="B3017" s="2004" t="s">
        <v>11470</v>
      </c>
      <c r="C3017" s="2003" t="s">
        <v>5592</v>
      </c>
      <c r="D3017" s="2005">
        <f t="shared" si="94"/>
        <v>19.72</v>
      </c>
      <c r="F3017" s="2005">
        <v>19.72</v>
      </c>
      <c r="G3017" s="2005">
        <v>19.72</v>
      </c>
      <c r="H3017" s="2078" t="b">
        <f t="shared" si="95"/>
        <v>1</v>
      </c>
    </row>
    <row r="3018" spans="1:8">
      <c r="A3018" s="1993">
        <v>3935</v>
      </c>
      <c r="B3018" s="1994" t="s">
        <v>11471</v>
      </c>
      <c r="C3018" s="1993" t="s">
        <v>5592</v>
      </c>
      <c r="D3018" s="2002">
        <f t="shared" si="94"/>
        <v>19.72</v>
      </c>
      <c r="F3018" s="2002">
        <v>19.72</v>
      </c>
      <c r="G3018" s="2002">
        <v>19.72</v>
      </c>
      <c r="H3018" s="2078" t="b">
        <f t="shared" si="95"/>
        <v>1</v>
      </c>
    </row>
    <row r="3019" spans="1:8">
      <c r="A3019" s="2003">
        <v>3925</v>
      </c>
      <c r="B3019" s="2004" t="s">
        <v>11472</v>
      </c>
      <c r="C3019" s="2003" t="s">
        <v>5592</v>
      </c>
      <c r="D3019" s="2005">
        <f t="shared" si="94"/>
        <v>19.72</v>
      </c>
      <c r="F3019" s="2005">
        <v>19.72</v>
      </c>
      <c r="G3019" s="2005">
        <v>19.72</v>
      </c>
      <c r="H3019" s="2078" t="b">
        <f t="shared" si="95"/>
        <v>1</v>
      </c>
    </row>
    <row r="3020" spans="1:8">
      <c r="A3020" s="1993">
        <v>12406</v>
      </c>
      <c r="B3020" s="1994" t="s">
        <v>11473</v>
      </c>
      <c r="C3020" s="1993" t="s">
        <v>5592</v>
      </c>
      <c r="D3020" s="2002">
        <f t="shared" si="94"/>
        <v>4.84</v>
      </c>
      <c r="F3020" s="2002">
        <v>4.84</v>
      </c>
      <c r="G3020" s="2002">
        <v>4.84</v>
      </c>
      <c r="H3020" s="2078" t="b">
        <f t="shared" si="95"/>
        <v>1</v>
      </c>
    </row>
    <row r="3021" spans="1:8">
      <c r="A3021" s="2003">
        <v>3929</v>
      </c>
      <c r="B3021" s="2004" t="s">
        <v>11474</v>
      </c>
      <c r="C3021" s="2003" t="s">
        <v>5592</v>
      </c>
      <c r="D3021" s="2005">
        <f t="shared" si="94"/>
        <v>52.71</v>
      </c>
      <c r="F3021" s="2005">
        <v>52.71</v>
      </c>
      <c r="G3021" s="2005">
        <v>52.71</v>
      </c>
      <c r="H3021" s="2078" t="b">
        <f t="shared" si="95"/>
        <v>1</v>
      </c>
    </row>
    <row r="3022" spans="1:8">
      <c r="A3022" s="1993">
        <v>3931</v>
      </c>
      <c r="B3022" s="1994" t="s">
        <v>11475</v>
      </c>
      <c r="C3022" s="1993" t="s">
        <v>5592</v>
      </c>
      <c r="D3022" s="2002">
        <f t="shared" si="94"/>
        <v>52.71</v>
      </c>
      <c r="F3022" s="2002">
        <v>52.71</v>
      </c>
      <c r="G3022" s="2002">
        <v>52.71</v>
      </c>
      <c r="H3022" s="2078" t="b">
        <f t="shared" si="95"/>
        <v>1</v>
      </c>
    </row>
    <row r="3023" spans="1:8">
      <c r="A3023" s="2003">
        <v>3930</v>
      </c>
      <c r="B3023" s="2004" t="s">
        <v>11476</v>
      </c>
      <c r="C3023" s="2003" t="s">
        <v>5592</v>
      </c>
      <c r="D3023" s="2005">
        <f t="shared" si="94"/>
        <v>52.71</v>
      </c>
      <c r="F3023" s="2005">
        <v>52.71</v>
      </c>
      <c r="G3023" s="2005">
        <v>52.71</v>
      </c>
      <c r="H3023" s="2078" t="b">
        <f t="shared" si="95"/>
        <v>1</v>
      </c>
    </row>
    <row r="3024" spans="1:8">
      <c r="A3024" s="1993">
        <v>3932</v>
      </c>
      <c r="B3024" s="1994" t="s">
        <v>11477</v>
      </c>
      <c r="C3024" s="1993" t="s">
        <v>5592</v>
      </c>
      <c r="D3024" s="2002">
        <f t="shared" si="94"/>
        <v>91.02</v>
      </c>
      <c r="F3024" s="2002">
        <v>91.02</v>
      </c>
      <c r="G3024" s="2002">
        <v>91.02</v>
      </c>
      <c r="H3024" s="2078" t="b">
        <f t="shared" si="95"/>
        <v>1</v>
      </c>
    </row>
    <row r="3025" spans="1:8">
      <c r="A3025" s="2003">
        <v>3933</v>
      </c>
      <c r="B3025" s="2004" t="s">
        <v>11478</v>
      </c>
      <c r="C3025" s="2003" t="s">
        <v>5592</v>
      </c>
      <c r="D3025" s="2005">
        <f t="shared" si="94"/>
        <v>91.02</v>
      </c>
      <c r="F3025" s="2005">
        <v>91.02</v>
      </c>
      <c r="G3025" s="2005">
        <v>91.02</v>
      </c>
      <c r="H3025" s="2078" t="b">
        <f t="shared" si="95"/>
        <v>1</v>
      </c>
    </row>
    <row r="3026" spans="1:8">
      <c r="A3026" s="1993">
        <v>3934</v>
      </c>
      <c r="B3026" s="1994" t="s">
        <v>11479</v>
      </c>
      <c r="C3026" s="1993" t="s">
        <v>5592</v>
      </c>
      <c r="D3026" s="2002">
        <f t="shared" si="94"/>
        <v>91.02</v>
      </c>
      <c r="F3026" s="2002">
        <v>91.02</v>
      </c>
      <c r="G3026" s="2002">
        <v>91.02</v>
      </c>
      <c r="H3026" s="2078" t="b">
        <f t="shared" si="95"/>
        <v>1</v>
      </c>
    </row>
    <row r="3027" spans="1:8">
      <c r="A3027" s="2003">
        <v>40355</v>
      </c>
      <c r="B3027" s="2004" t="s">
        <v>11480</v>
      </c>
      <c r="C3027" s="2003" t="s">
        <v>5592</v>
      </c>
      <c r="D3027" s="2005">
        <f t="shared" si="94"/>
        <v>5.72</v>
      </c>
      <c r="F3027" s="2005">
        <v>5.72</v>
      </c>
      <c r="G3027" s="2005">
        <v>5.72</v>
      </c>
      <c r="H3027" s="2078" t="b">
        <f t="shared" si="95"/>
        <v>1</v>
      </c>
    </row>
    <row r="3028" spans="1:8">
      <c r="A3028" s="1993">
        <v>40364</v>
      </c>
      <c r="B3028" s="1994" t="s">
        <v>11481</v>
      </c>
      <c r="C3028" s="1993" t="s">
        <v>5592</v>
      </c>
      <c r="D3028" s="2002">
        <f t="shared" si="94"/>
        <v>26.8</v>
      </c>
      <c r="F3028" s="2002">
        <v>26.8</v>
      </c>
      <c r="G3028" s="2002">
        <v>26.8</v>
      </c>
      <c r="H3028" s="2078" t="b">
        <f t="shared" si="95"/>
        <v>1</v>
      </c>
    </row>
    <row r="3029" spans="1:8">
      <c r="A3029" s="2003">
        <v>40361</v>
      </c>
      <c r="B3029" s="2004" t="s">
        <v>11482</v>
      </c>
      <c r="C3029" s="2003" t="s">
        <v>5592</v>
      </c>
      <c r="D3029" s="2005">
        <f t="shared" si="94"/>
        <v>20.96</v>
      </c>
      <c r="F3029" s="2005">
        <v>20.96</v>
      </c>
      <c r="G3029" s="2005">
        <v>20.96</v>
      </c>
      <c r="H3029" s="2078" t="b">
        <f t="shared" si="95"/>
        <v>1</v>
      </c>
    </row>
    <row r="3030" spans="1:8">
      <c r="A3030" s="1993">
        <v>40358</v>
      </c>
      <c r="B3030" s="1994" t="s">
        <v>11483</v>
      </c>
      <c r="C3030" s="1993" t="s">
        <v>5592</v>
      </c>
      <c r="D3030" s="2002">
        <f t="shared" si="94"/>
        <v>7.99</v>
      </c>
      <c r="F3030" s="2002">
        <v>7.99</v>
      </c>
      <c r="G3030" s="2002">
        <v>7.99</v>
      </c>
      <c r="H3030" s="2078" t="b">
        <f t="shared" si="95"/>
        <v>1</v>
      </c>
    </row>
    <row r="3031" spans="1:8">
      <c r="A3031" s="2003">
        <v>40370</v>
      </c>
      <c r="B3031" s="2004" t="s">
        <v>11484</v>
      </c>
      <c r="C3031" s="2003" t="s">
        <v>5592</v>
      </c>
      <c r="D3031" s="2005">
        <f t="shared" si="94"/>
        <v>85.05</v>
      </c>
      <c r="F3031" s="2005">
        <v>85.05</v>
      </c>
      <c r="G3031" s="2005">
        <v>85.05</v>
      </c>
      <c r="H3031" s="2078" t="b">
        <f t="shared" si="95"/>
        <v>1</v>
      </c>
    </row>
    <row r="3032" spans="1:8">
      <c r="A3032" s="1993">
        <v>40367</v>
      </c>
      <c r="B3032" s="1994" t="s">
        <v>11485</v>
      </c>
      <c r="C3032" s="1993" t="s">
        <v>5592</v>
      </c>
      <c r="D3032" s="2002">
        <f t="shared" si="94"/>
        <v>42.27</v>
      </c>
      <c r="F3032" s="2002">
        <v>42.27</v>
      </c>
      <c r="G3032" s="2002">
        <v>42.27</v>
      </c>
      <c r="H3032" s="2078" t="b">
        <f t="shared" si="95"/>
        <v>1</v>
      </c>
    </row>
    <row r="3033" spans="1:8">
      <c r="A3033" s="2003">
        <v>40373</v>
      </c>
      <c r="B3033" s="2004" t="s">
        <v>11486</v>
      </c>
      <c r="C3033" s="2003" t="s">
        <v>5592</v>
      </c>
      <c r="D3033" s="2005">
        <f t="shared" si="94"/>
        <v>115.01</v>
      </c>
      <c r="F3033" s="2005">
        <v>115.01</v>
      </c>
      <c r="G3033" s="2005">
        <v>115.01</v>
      </c>
      <c r="H3033" s="2078" t="b">
        <f t="shared" si="95"/>
        <v>1</v>
      </c>
    </row>
    <row r="3034" spans="1:8">
      <c r="A3034" s="1993">
        <v>38947</v>
      </c>
      <c r="B3034" s="1994" t="s">
        <v>11487</v>
      </c>
      <c r="C3034" s="1993" t="s">
        <v>5592</v>
      </c>
      <c r="D3034" s="2002">
        <f t="shared" si="94"/>
        <v>5.65</v>
      </c>
      <c r="F3034" s="2002">
        <v>5.65</v>
      </c>
      <c r="G3034" s="2002">
        <v>5.65</v>
      </c>
      <c r="H3034" s="2078" t="b">
        <f t="shared" si="95"/>
        <v>1</v>
      </c>
    </row>
    <row r="3035" spans="1:8">
      <c r="A3035" s="2003">
        <v>38948</v>
      </c>
      <c r="B3035" s="2004" t="s">
        <v>11488</v>
      </c>
      <c r="C3035" s="2003" t="s">
        <v>5592</v>
      </c>
      <c r="D3035" s="2005">
        <f t="shared" si="94"/>
        <v>9.01</v>
      </c>
      <c r="F3035" s="2005">
        <v>9.01</v>
      </c>
      <c r="G3035" s="2005">
        <v>9.01</v>
      </c>
      <c r="H3035" s="2078" t="b">
        <f t="shared" si="95"/>
        <v>1</v>
      </c>
    </row>
    <row r="3036" spans="1:8">
      <c r="A3036" s="1993">
        <v>38949</v>
      </c>
      <c r="B3036" s="1994" t="s">
        <v>11489</v>
      </c>
      <c r="C3036" s="1993" t="s">
        <v>5592</v>
      </c>
      <c r="D3036" s="2002">
        <f t="shared" si="94"/>
        <v>9.99</v>
      </c>
      <c r="F3036" s="2002">
        <v>9.99</v>
      </c>
      <c r="G3036" s="2002">
        <v>9.99</v>
      </c>
      <c r="H3036" s="2078" t="b">
        <f t="shared" si="95"/>
        <v>1</v>
      </c>
    </row>
    <row r="3037" spans="1:8">
      <c r="A3037" s="2003">
        <v>38951</v>
      </c>
      <c r="B3037" s="2004" t="s">
        <v>11490</v>
      </c>
      <c r="C3037" s="2003" t="s">
        <v>5592</v>
      </c>
      <c r="D3037" s="2005">
        <f t="shared" si="94"/>
        <v>15.81</v>
      </c>
      <c r="F3037" s="2005">
        <v>15.81</v>
      </c>
      <c r="G3037" s="2005">
        <v>15.81</v>
      </c>
      <c r="H3037" s="2078" t="b">
        <f t="shared" si="95"/>
        <v>1</v>
      </c>
    </row>
    <row r="3038" spans="1:8">
      <c r="A3038" s="1993">
        <v>39312</v>
      </c>
      <c r="B3038" s="1994" t="s">
        <v>11491</v>
      </c>
      <c r="C3038" s="1993" t="s">
        <v>5592</v>
      </c>
      <c r="D3038" s="2002">
        <f t="shared" si="94"/>
        <v>12.26</v>
      </c>
      <c r="F3038" s="2002">
        <v>12.26</v>
      </c>
      <c r="G3038" s="2002">
        <v>12.26</v>
      </c>
      <c r="H3038" s="2078" t="b">
        <f t="shared" si="95"/>
        <v>1</v>
      </c>
    </row>
    <row r="3039" spans="1:8">
      <c r="A3039" s="2003">
        <v>39313</v>
      </c>
      <c r="B3039" s="2004" t="s">
        <v>11492</v>
      </c>
      <c r="C3039" s="2003" t="s">
        <v>5592</v>
      </c>
      <c r="D3039" s="2005">
        <f t="shared" si="94"/>
        <v>16.010000000000002</v>
      </c>
      <c r="F3039" s="2005">
        <v>16.010000000000002</v>
      </c>
      <c r="G3039" s="2005">
        <v>16.010000000000002</v>
      </c>
      <c r="H3039" s="2078" t="b">
        <f t="shared" si="95"/>
        <v>1</v>
      </c>
    </row>
    <row r="3040" spans="1:8">
      <c r="A3040" s="1993">
        <v>38950</v>
      </c>
      <c r="B3040" s="1994" t="s">
        <v>11493</v>
      </c>
      <c r="C3040" s="1993" t="s">
        <v>5592</v>
      </c>
      <c r="D3040" s="2002">
        <f t="shared" si="94"/>
        <v>24.09</v>
      </c>
      <c r="F3040" s="2002">
        <v>24.09</v>
      </c>
      <c r="G3040" s="2002">
        <v>24.09</v>
      </c>
      <c r="H3040" s="2078" t="b">
        <f t="shared" si="95"/>
        <v>1</v>
      </c>
    </row>
    <row r="3041" spans="1:8">
      <c r="A3041" s="2003">
        <v>39314</v>
      </c>
      <c r="B3041" s="2004" t="s">
        <v>11494</v>
      </c>
      <c r="C3041" s="2003" t="s">
        <v>5592</v>
      </c>
      <c r="D3041" s="2005">
        <f t="shared" si="94"/>
        <v>25.42</v>
      </c>
      <c r="F3041" s="2005">
        <v>25.42</v>
      </c>
      <c r="G3041" s="2005">
        <v>25.42</v>
      </c>
      <c r="H3041" s="2078" t="b">
        <f t="shared" si="95"/>
        <v>1</v>
      </c>
    </row>
    <row r="3042" spans="1:8">
      <c r="A3042" s="1993">
        <v>3907</v>
      </c>
      <c r="B3042" s="1994" t="s">
        <v>11495</v>
      </c>
      <c r="C3042" s="1993" t="s">
        <v>5592</v>
      </c>
      <c r="D3042" s="2002">
        <f t="shared" si="94"/>
        <v>2.7</v>
      </c>
      <c r="F3042" s="2002">
        <v>2.7</v>
      </c>
      <c r="G3042" s="2002">
        <v>2.7</v>
      </c>
      <c r="H3042" s="2078" t="b">
        <f t="shared" si="95"/>
        <v>1</v>
      </c>
    </row>
    <row r="3043" spans="1:8">
      <c r="A3043" s="2003">
        <v>3889</v>
      </c>
      <c r="B3043" s="2004" t="s">
        <v>11496</v>
      </c>
      <c r="C3043" s="2003" t="s">
        <v>5592</v>
      </c>
      <c r="D3043" s="2005">
        <f t="shared" si="94"/>
        <v>1.94</v>
      </c>
      <c r="F3043" s="2005">
        <v>1.94</v>
      </c>
      <c r="G3043" s="2005">
        <v>1.94</v>
      </c>
      <c r="H3043" s="2078" t="b">
        <f t="shared" si="95"/>
        <v>1</v>
      </c>
    </row>
    <row r="3044" spans="1:8">
      <c r="A3044" s="1993">
        <v>3868</v>
      </c>
      <c r="B3044" s="1994" t="s">
        <v>11497</v>
      </c>
      <c r="C3044" s="1993" t="s">
        <v>5592</v>
      </c>
      <c r="D3044" s="2002">
        <f t="shared" si="94"/>
        <v>0.95</v>
      </c>
      <c r="F3044" s="2002">
        <v>0.95</v>
      </c>
      <c r="G3044" s="2002">
        <v>0.95</v>
      </c>
      <c r="H3044" s="2078" t="b">
        <f t="shared" si="95"/>
        <v>1</v>
      </c>
    </row>
    <row r="3045" spans="1:8">
      <c r="A3045" s="2003">
        <v>3869</v>
      </c>
      <c r="B3045" s="2004" t="s">
        <v>11498</v>
      </c>
      <c r="C3045" s="2003" t="s">
        <v>5592</v>
      </c>
      <c r="D3045" s="2005">
        <f t="shared" si="94"/>
        <v>2.31</v>
      </c>
      <c r="F3045" s="2005">
        <v>2.31</v>
      </c>
      <c r="G3045" s="2005">
        <v>2.31</v>
      </c>
      <c r="H3045" s="2078" t="b">
        <f t="shared" si="95"/>
        <v>1</v>
      </c>
    </row>
    <row r="3046" spans="1:8">
      <c r="A3046" s="1993">
        <v>3872</v>
      </c>
      <c r="B3046" s="1994" t="s">
        <v>11499</v>
      </c>
      <c r="C3046" s="1993" t="s">
        <v>5592</v>
      </c>
      <c r="D3046" s="2002">
        <f t="shared" si="94"/>
        <v>2.84</v>
      </c>
      <c r="F3046" s="2002">
        <v>2.84</v>
      </c>
      <c r="G3046" s="2002">
        <v>2.84</v>
      </c>
      <c r="H3046" s="2078" t="b">
        <f t="shared" si="95"/>
        <v>1</v>
      </c>
    </row>
    <row r="3047" spans="1:8">
      <c r="A3047" s="2003">
        <v>3850</v>
      </c>
      <c r="B3047" s="2004" t="s">
        <v>11500</v>
      </c>
      <c r="C3047" s="2003" t="s">
        <v>5592</v>
      </c>
      <c r="D3047" s="2005">
        <f t="shared" si="94"/>
        <v>7.74</v>
      </c>
      <c r="F3047" s="2005">
        <v>7.74</v>
      </c>
      <c r="G3047" s="2005">
        <v>7.74</v>
      </c>
      <c r="H3047" s="2078" t="b">
        <f t="shared" si="95"/>
        <v>1</v>
      </c>
    </row>
    <row r="3048" spans="1:8">
      <c r="A3048" s="1993">
        <v>38023</v>
      </c>
      <c r="B3048" s="1994" t="s">
        <v>11501</v>
      </c>
      <c r="C3048" s="1993" t="s">
        <v>5592</v>
      </c>
      <c r="D3048" s="2002">
        <f t="shared" si="94"/>
        <v>3.25</v>
      </c>
      <c r="F3048" s="2002">
        <v>3.25</v>
      </c>
      <c r="G3048" s="2002">
        <v>3.25</v>
      </c>
      <c r="H3048" s="2078" t="b">
        <f t="shared" si="95"/>
        <v>1</v>
      </c>
    </row>
    <row r="3049" spans="1:8">
      <c r="A3049" s="2003">
        <v>37986</v>
      </c>
      <c r="B3049" s="2004" t="s">
        <v>11502</v>
      </c>
      <c r="C3049" s="2003" t="s">
        <v>5592</v>
      </c>
      <c r="D3049" s="2005">
        <f t="shared" si="94"/>
        <v>1.9</v>
      </c>
      <c r="F3049" s="2005">
        <v>1.9</v>
      </c>
      <c r="G3049" s="2005">
        <v>1.9</v>
      </c>
      <c r="H3049" s="2078" t="b">
        <f t="shared" si="95"/>
        <v>1</v>
      </c>
    </row>
    <row r="3050" spans="1:8">
      <c r="A3050" s="1993">
        <v>37987</v>
      </c>
      <c r="B3050" s="1994" t="s">
        <v>11503</v>
      </c>
      <c r="C3050" s="1993" t="s">
        <v>5592</v>
      </c>
      <c r="D3050" s="2002">
        <f t="shared" si="94"/>
        <v>141.78</v>
      </c>
      <c r="F3050" s="2002">
        <v>141.78</v>
      </c>
      <c r="G3050" s="2002">
        <v>141.78</v>
      </c>
      <c r="H3050" s="2078" t="b">
        <f t="shared" si="95"/>
        <v>1</v>
      </c>
    </row>
    <row r="3051" spans="1:8">
      <c r="A3051" s="2003">
        <v>37988</v>
      </c>
      <c r="B3051" s="2004" t="s">
        <v>11504</v>
      </c>
      <c r="C3051" s="2003" t="s">
        <v>5592</v>
      </c>
      <c r="D3051" s="2005">
        <f t="shared" si="94"/>
        <v>231.27</v>
      </c>
      <c r="F3051" s="2005">
        <v>231.27</v>
      </c>
      <c r="G3051" s="2005">
        <v>231.27</v>
      </c>
      <c r="H3051" s="2078" t="b">
        <f t="shared" si="95"/>
        <v>1</v>
      </c>
    </row>
    <row r="3052" spans="1:8">
      <c r="A3052" s="1993">
        <v>21120</v>
      </c>
      <c r="B3052" s="1994" t="s">
        <v>11505</v>
      </c>
      <c r="C3052" s="1993" t="s">
        <v>5592</v>
      </c>
      <c r="D3052" s="2002">
        <f t="shared" si="94"/>
        <v>11.52</v>
      </c>
      <c r="F3052" s="2002">
        <v>11.52</v>
      </c>
      <c r="G3052" s="2002">
        <v>11.52</v>
      </c>
      <c r="H3052" s="2078" t="b">
        <f t="shared" si="95"/>
        <v>1</v>
      </c>
    </row>
    <row r="3053" spans="1:8">
      <c r="A3053" s="2003">
        <v>39318</v>
      </c>
      <c r="B3053" s="2004" t="s">
        <v>11506</v>
      </c>
      <c r="C3053" s="2003" t="s">
        <v>5592</v>
      </c>
      <c r="D3053" s="2005">
        <f t="shared" si="94"/>
        <v>9.5</v>
      </c>
      <c r="F3053" s="2005">
        <v>9.5</v>
      </c>
      <c r="G3053" s="2005">
        <v>9.5</v>
      </c>
      <c r="H3053" s="2078" t="b">
        <f t="shared" si="95"/>
        <v>1</v>
      </c>
    </row>
    <row r="3054" spans="1:8">
      <c r="A3054" s="1993">
        <v>20162</v>
      </c>
      <c r="B3054" s="1994" t="s">
        <v>11507</v>
      </c>
      <c r="C3054" s="1993" t="s">
        <v>5592</v>
      </c>
      <c r="D3054" s="2002">
        <f t="shared" si="94"/>
        <v>13.39</v>
      </c>
      <c r="F3054" s="2002">
        <v>13.39</v>
      </c>
      <c r="G3054" s="2002">
        <v>13.39</v>
      </c>
      <c r="H3054" s="2078" t="b">
        <f t="shared" si="95"/>
        <v>1</v>
      </c>
    </row>
    <row r="3055" spans="1:8">
      <c r="A3055" s="2003">
        <v>40366</v>
      </c>
      <c r="B3055" s="2004" t="s">
        <v>11508</v>
      </c>
      <c r="C3055" s="2003" t="s">
        <v>5592</v>
      </c>
      <c r="D3055" s="2005">
        <f t="shared" si="94"/>
        <v>20.91</v>
      </c>
      <c r="F3055" s="2005">
        <v>20.91</v>
      </c>
      <c r="G3055" s="2005">
        <v>20.91</v>
      </c>
      <c r="H3055" s="2078" t="b">
        <f t="shared" si="95"/>
        <v>1</v>
      </c>
    </row>
    <row r="3056" spans="1:8">
      <c r="A3056" s="1993">
        <v>40363</v>
      </c>
      <c r="B3056" s="1994" t="s">
        <v>11509</v>
      </c>
      <c r="C3056" s="1993" t="s">
        <v>5592</v>
      </c>
      <c r="D3056" s="2002">
        <f t="shared" si="94"/>
        <v>16.350000000000001</v>
      </c>
      <c r="F3056" s="2002">
        <v>16.350000000000001</v>
      </c>
      <c r="G3056" s="2002">
        <v>16.350000000000001</v>
      </c>
      <c r="H3056" s="2078" t="b">
        <f t="shared" si="95"/>
        <v>1</v>
      </c>
    </row>
    <row r="3057" spans="1:8">
      <c r="A3057" s="2003">
        <v>40354</v>
      </c>
      <c r="B3057" s="2004" t="s">
        <v>11510</v>
      </c>
      <c r="C3057" s="2003" t="s">
        <v>5592</v>
      </c>
      <c r="D3057" s="2005">
        <f t="shared" si="94"/>
        <v>7.12</v>
      </c>
      <c r="F3057" s="2005">
        <v>7.12</v>
      </c>
      <c r="G3057" s="2005">
        <v>7.12</v>
      </c>
      <c r="H3057" s="2078" t="b">
        <f t="shared" si="95"/>
        <v>1</v>
      </c>
    </row>
    <row r="3058" spans="1:8">
      <c r="A3058" s="1993">
        <v>40360</v>
      </c>
      <c r="B3058" s="1994" t="s">
        <v>11511</v>
      </c>
      <c r="C3058" s="1993" t="s">
        <v>5592</v>
      </c>
      <c r="D3058" s="2002">
        <f t="shared" si="94"/>
        <v>10.72</v>
      </c>
      <c r="F3058" s="2002">
        <v>10.72</v>
      </c>
      <c r="G3058" s="2002">
        <v>10.72</v>
      </c>
      <c r="H3058" s="2078" t="b">
        <f t="shared" si="95"/>
        <v>1</v>
      </c>
    </row>
    <row r="3059" spans="1:8">
      <c r="A3059" s="2003">
        <v>40372</v>
      </c>
      <c r="B3059" s="2004" t="s">
        <v>11512</v>
      </c>
      <c r="C3059" s="2003" t="s">
        <v>5592</v>
      </c>
      <c r="D3059" s="2005">
        <f t="shared" si="94"/>
        <v>66.209999999999994</v>
      </c>
      <c r="F3059" s="2005">
        <v>66.209999999999994</v>
      </c>
      <c r="G3059" s="2005">
        <v>66.209999999999994</v>
      </c>
      <c r="H3059" s="2078" t="b">
        <f t="shared" si="95"/>
        <v>1</v>
      </c>
    </row>
    <row r="3060" spans="1:8">
      <c r="A3060" s="1993">
        <v>40369</v>
      </c>
      <c r="B3060" s="1994" t="s">
        <v>11513</v>
      </c>
      <c r="C3060" s="1993" t="s">
        <v>5592</v>
      </c>
      <c r="D3060" s="2002">
        <f t="shared" si="94"/>
        <v>32.950000000000003</v>
      </c>
      <c r="F3060" s="2002">
        <v>32.950000000000003</v>
      </c>
      <c r="G3060" s="2002">
        <v>32.950000000000003</v>
      </c>
      <c r="H3060" s="2078" t="b">
        <f t="shared" si="95"/>
        <v>1</v>
      </c>
    </row>
    <row r="3061" spans="1:8">
      <c r="A3061" s="2003">
        <v>40357</v>
      </c>
      <c r="B3061" s="2004" t="s">
        <v>11514</v>
      </c>
      <c r="C3061" s="2003" t="s">
        <v>5592</v>
      </c>
      <c r="D3061" s="2005">
        <f t="shared" si="94"/>
        <v>7.99</v>
      </c>
      <c r="F3061" s="2005">
        <v>7.99</v>
      </c>
      <c r="G3061" s="2005">
        <v>7.99</v>
      </c>
      <c r="H3061" s="2078" t="b">
        <f t="shared" si="95"/>
        <v>1</v>
      </c>
    </row>
    <row r="3062" spans="1:8">
      <c r="A3062" s="1993">
        <v>40375</v>
      </c>
      <c r="B3062" s="1994" t="s">
        <v>11515</v>
      </c>
      <c r="C3062" s="1993" t="s">
        <v>5592</v>
      </c>
      <c r="D3062" s="2002">
        <f t="shared" si="94"/>
        <v>89.63</v>
      </c>
      <c r="F3062" s="2002">
        <v>89.63</v>
      </c>
      <c r="G3062" s="2002">
        <v>89.63</v>
      </c>
      <c r="H3062" s="2078" t="b">
        <f t="shared" si="95"/>
        <v>1</v>
      </c>
    </row>
    <row r="3063" spans="1:8">
      <c r="A3063" s="2003">
        <v>1893</v>
      </c>
      <c r="B3063" s="2004" t="s">
        <v>11516</v>
      </c>
      <c r="C3063" s="2003" t="s">
        <v>5592</v>
      </c>
      <c r="D3063" s="2005">
        <f t="shared" si="94"/>
        <v>2.48</v>
      </c>
      <c r="F3063" s="2005">
        <v>2.48</v>
      </c>
      <c r="G3063" s="2005">
        <v>2.48</v>
      </c>
      <c r="H3063" s="2078" t="b">
        <f t="shared" si="95"/>
        <v>1</v>
      </c>
    </row>
    <row r="3064" spans="1:8">
      <c r="A3064" s="1993">
        <v>1902</v>
      </c>
      <c r="B3064" s="1994" t="s">
        <v>11517</v>
      </c>
      <c r="C3064" s="1993" t="s">
        <v>5592</v>
      </c>
      <c r="D3064" s="2002">
        <f t="shared" si="94"/>
        <v>1.81</v>
      </c>
      <c r="F3064" s="2002">
        <v>1.81</v>
      </c>
      <c r="G3064" s="2002">
        <v>1.81</v>
      </c>
      <c r="H3064" s="2078" t="b">
        <f t="shared" si="95"/>
        <v>1</v>
      </c>
    </row>
    <row r="3065" spans="1:8">
      <c r="A3065" s="2003">
        <v>1901</v>
      </c>
      <c r="B3065" s="2004" t="s">
        <v>11518</v>
      </c>
      <c r="C3065" s="2003" t="s">
        <v>5592</v>
      </c>
      <c r="D3065" s="2005">
        <f t="shared" si="94"/>
        <v>0.56000000000000005</v>
      </c>
      <c r="F3065" s="2005">
        <v>0.56000000000000005</v>
      </c>
      <c r="G3065" s="2005">
        <v>0.56000000000000005</v>
      </c>
      <c r="H3065" s="2078" t="b">
        <f t="shared" si="95"/>
        <v>1</v>
      </c>
    </row>
    <row r="3066" spans="1:8">
      <c r="A3066" s="1993">
        <v>1892</v>
      </c>
      <c r="B3066" s="1994" t="s">
        <v>11519</v>
      </c>
      <c r="C3066" s="1993" t="s">
        <v>5592</v>
      </c>
      <c r="D3066" s="2002">
        <f t="shared" si="94"/>
        <v>1.1599999999999999</v>
      </c>
      <c r="F3066" s="2002">
        <v>1.1599999999999999</v>
      </c>
      <c r="G3066" s="2002">
        <v>1.1599999999999999</v>
      </c>
      <c r="H3066" s="2078" t="b">
        <f t="shared" si="95"/>
        <v>1</v>
      </c>
    </row>
    <row r="3067" spans="1:8">
      <c r="A3067" s="2003">
        <v>1907</v>
      </c>
      <c r="B3067" s="2004" t="s">
        <v>11520</v>
      </c>
      <c r="C3067" s="2003" t="s">
        <v>5592</v>
      </c>
      <c r="D3067" s="2005">
        <f t="shared" si="94"/>
        <v>8</v>
      </c>
      <c r="F3067" s="2005">
        <v>8</v>
      </c>
      <c r="G3067" s="2005">
        <v>8</v>
      </c>
      <c r="H3067" s="2078" t="b">
        <f t="shared" si="95"/>
        <v>1</v>
      </c>
    </row>
    <row r="3068" spans="1:8">
      <c r="A3068" s="1993">
        <v>1894</v>
      </c>
      <c r="B3068" s="1994" t="s">
        <v>11521</v>
      </c>
      <c r="C3068" s="1993" t="s">
        <v>5592</v>
      </c>
      <c r="D3068" s="2002">
        <f t="shared" si="94"/>
        <v>3.6</v>
      </c>
      <c r="F3068" s="2002">
        <v>3.6</v>
      </c>
      <c r="G3068" s="2002">
        <v>3.6</v>
      </c>
      <c r="H3068" s="2078" t="b">
        <f t="shared" si="95"/>
        <v>1</v>
      </c>
    </row>
    <row r="3069" spans="1:8">
      <c r="A3069" s="2003">
        <v>1891</v>
      </c>
      <c r="B3069" s="2004" t="s">
        <v>11522</v>
      </c>
      <c r="C3069" s="2003" t="s">
        <v>5592</v>
      </c>
      <c r="D3069" s="2005">
        <f t="shared" si="94"/>
        <v>0.83</v>
      </c>
      <c r="F3069" s="2005">
        <v>0.83</v>
      </c>
      <c r="G3069" s="2005">
        <v>0.83</v>
      </c>
      <c r="H3069" s="2078" t="b">
        <f t="shared" si="95"/>
        <v>1</v>
      </c>
    </row>
    <row r="3070" spans="1:8">
      <c r="A3070" s="1993">
        <v>1896</v>
      </c>
      <c r="B3070" s="1994" t="s">
        <v>11523</v>
      </c>
      <c r="C3070" s="1993" t="s">
        <v>5592</v>
      </c>
      <c r="D3070" s="2002">
        <f t="shared" si="94"/>
        <v>10.75</v>
      </c>
      <c r="F3070" s="2002">
        <v>10.75</v>
      </c>
      <c r="G3070" s="2002">
        <v>10.75</v>
      </c>
      <c r="H3070" s="2078" t="b">
        <f t="shared" si="95"/>
        <v>1</v>
      </c>
    </row>
    <row r="3071" spans="1:8">
      <c r="A3071" s="2003">
        <v>1895</v>
      </c>
      <c r="B3071" s="2004" t="s">
        <v>11524</v>
      </c>
      <c r="C3071" s="2003" t="s">
        <v>5592</v>
      </c>
      <c r="D3071" s="2005">
        <f t="shared" si="94"/>
        <v>18.88</v>
      </c>
      <c r="F3071" s="2005">
        <v>18.88</v>
      </c>
      <c r="G3071" s="2005">
        <v>18.88</v>
      </c>
      <c r="H3071" s="2078" t="b">
        <f t="shared" si="95"/>
        <v>1</v>
      </c>
    </row>
    <row r="3072" spans="1:8">
      <c r="A3072" s="1993">
        <v>2641</v>
      </c>
      <c r="B3072" s="1994" t="s">
        <v>11525</v>
      </c>
      <c r="C3072" s="1993" t="s">
        <v>5592</v>
      </c>
      <c r="D3072" s="2002">
        <f t="shared" si="94"/>
        <v>26.55</v>
      </c>
      <c r="F3072" s="2002">
        <v>26.55</v>
      </c>
      <c r="G3072" s="2002">
        <v>26.55</v>
      </c>
      <c r="H3072" s="2078" t="b">
        <f t="shared" si="95"/>
        <v>1</v>
      </c>
    </row>
    <row r="3073" spans="1:8">
      <c r="A3073" s="2003">
        <v>2636</v>
      </c>
      <c r="B3073" s="2004" t="s">
        <v>11526</v>
      </c>
      <c r="C3073" s="2003" t="s">
        <v>5592</v>
      </c>
      <c r="D3073" s="2005">
        <f t="shared" si="94"/>
        <v>1.71</v>
      </c>
      <c r="F3073" s="2005">
        <v>1.71</v>
      </c>
      <c r="G3073" s="2005">
        <v>1.71</v>
      </c>
      <c r="H3073" s="2078" t="b">
        <f t="shared" si="95"/>
        <v>1</v>
      </c>
    </row>
    <row r="3074" spans="1:8">
      <c r="A3074" s="1993">
        <v>2637</v>
      </c>
      <c r="B3074" s="1994" t="s">
        <v>11527</v>
      </c>
      <c r="C3074" s="1993" t="s">
        <v>5592</v>
      </c>
      <c r="D3074" s="2002">
        <f t="shared" si="94"/>
        <v>1.82</v>
      </c>
      <c r="F3074" s="2002">
        <v>1.82</v>
      </c>
      <c r="G3074" s="2002">
        <v>1.82</v>
      </c>
      <c r="H3074" s="2078" t="b">
        <f t="shared" si="95"/>
        <v>1</v>
      </c>
    </row>
    <row r="3075" spans="1:8">
      <c r="A3075" s="2003">
        <v>2638</v>
      </c>
      <c r="B3075" s="2004" t="s">
        <v>11528</v>
      </c>
      <c r="C3075" s="2003" t="s">
        <v>5592</v>
      </c>
      <c r="D3075" s="2005">
        <f t="shared" ref="D3075:D3138" si="96">IF($J$2=$F$1,F3075,G3075)</f>
        <v>2.11</v>
      </c>
      <c r="F3075" s="2005">
        <v>2.11</v>
      </c>
      <c r="G3075" s="2005">
        <v>2.11</v>
      </c>
      <c r="H3075" s="2078" t="b">
        <f t="shared" ref="H3075:H3138" si="97">F3075=G3075</f>
        <v>1</v>
      </c>
    </row>
    <row r="3076" spans="1:8">
      <c r="A3076" s="1993">
        <v>2639</v>
      </c>
      <c r="B3076" s="1994" t="s">
        <v>11529</v>
      </c>
      <c r="C3076" s="1993" t="s">
        <v>5592</v>
      </c>
      <c r="D3076" s="2002">
        <f t="shared" si="96"/>
        <v>3.75</v>
      </c>
      <c r="F3076" s="2002">
        <v>3.75</v>
      </c>
      <c r="G3076" s="2002">
        <v>3.75</v>
      </c>
      <c r="H3076" s="2078" t="b">
        <f t="shared" si="97"/>
        <v>1</v>
      </c>
    </row>
    <row r="3077" spans="1:8">
      <c r="A3077" s="2003">
        <v>2644</v>
      </c>
      <c r="B3077" s="2004" t="s">
        <v>11530</v>
      </c>
      <c r="C3077" s="2003" t="s">
        <v>5592</v>
      </c>
      <c r="D3077" s="2005">
        <f t="shared" si="96"/>
        <v>5.43</v>
      </c>
      <c r="F3077" s="2005">
        <v>5.43</v>
      </c>
      <c r="G3077" s="2005">
        <v>5.43</v>
      </c>
      <c r="H3077" s="2078" t="b">
        <f t="shared" si="97"/>
        <v>1</v>
      </c>
    </row>
    <row r="3078" spans="1:8">
      <c r="A3078" s="1993">
        <v>2643</v>
      </c>
      <c r="B3078" s="1994" t="s">
        <v>11531</v>
      </c>
      <c r="C3078" s="1993" t="s">
        <v>5592</v>
      </c>
      <c r="D3078" s="2002">
        <f t="shared" si="96"/>
        <v>7.57</v>
      </c>
      <c r="F3078" s="2002">
        <v>7.57</v>
      </c>
      <c r="G3078" s="2002">
        <v>7.57</v>
      </c>
      <c r="H3078" s="2078" t="b">
        <f t="shared" si="97"/>
        <v>1</v>
      </c>
    </row>
    <row r="3079" spans="1:8">
      <c r="A3079" s="2003">
        <v>2640</v>
      </c>
      <c r="B3079" s="2004" t="s">
        <v>11532</v>
      </c>
      <c r="C3079" s="2003" t="s">
        <v>5592</v>
      </c>
      <c r="D3079" s="2005">
        <f t="shared" si="96"/>
        <v>11.05</v>
      </c>
      <c r="F3079" s="2005">
        <v>11.05</v>
      </c>
      <c r="G3079" s="2005">
        <v>11.05</v>
      </c>
      <c r="H3079" s="2078" t="b">
        <f t="shared" si="97"/>
        <v>1</v>
      </c>
    </row>
    <row r="3080" spans="1:8">
      <c r="A3080" s="1993">
        <v>2642</v>
      </c>
      <c r="B3080" s="1994" t="s">
        <v>11533</v>
      </c>
      <c r="C3080" s="1993" t="s">
        <v>5592</v>
      </c>
      <c r="D3080" s="2002">
        <f t="shared" si="96"/>
        <v>16.82</v>
      </c>
      <c r="F3080" s="2002">
        <v>16.82</v>
      </c>
      <c r="G3080" s="2002">
        <v>16.82</v>
      </c>
      <c r="H3080" s="2078" t="b">
        <f t="shared" si="97"/>
        <v>1</v>
      </c>
    </row>
    <row r="3081" spans="1:8">
      <c r="A3081" s="2003">
        <v>38943</v>
      </c>
      <c r="B3081" s="2004" t="s">
        <v>11534</v>
      </c>
      <c r="C3081" s="2003" t="s">
        <v>5592</v>
      </c>
      <c r="D3081" s="2005">
        <f t="shared" si="96"/>
        <v>4.17</v>
      </c>
      <c r="F3081" s="2005">
        <v>4.17</v>
      </c>
      <c r="G3081" s="2005">
        <v>4.17</v>
      </c>
      <c r="H3081" s="2078" t="b">
        <f t="shared" si="97"/>
        <v>1</v>
      </c>
    </row>
    <row r="3082" spans="1:8">
      <c r="A3082" s="1993">
        <v>38944</v>
      </c>
      <c r="B3082" s="1994" t="s">
        <v>11535</v>
      </c>
      <c r="C3082" s="1993" t="s">
        <v>5592</v>
      </c>
      <c r="D3082" s="2002">
        <f t="shared" si="96"/>
        <v>6.44</v>
      </c>
      <c r="F3082" s="2002">
        <v>6.44</v>
      </c>
      <c r="G3082" s="2002">
        <v>6.44</v>
      </c>
      <c r="H3082" s="2078" t="b">
        <f t="shared" si="97"/>
        <v>1</v>
      </c>
    </row>
    <row r="3083" spans="1:8">
      <c r="A3083" s="2003">
        <v>38945</v>
      </c>
      <c r="B3083" s="2004" t="s">
        <v>11536</v>
      </c>
      <c r="C3083" s="2003" t="s">
        <v>5592</v>
      </c>
      <c r="D3083" s="2005">
        <f t="shared" si="96"/>
        <v>13.07</v>
      </c>
      <c r="F3083" s="2005">
        <v>13.07</v>
      </c>
      <c r="G3083" s="2005">
        <v>13.07</v>
      </c>
      <c r="H3083" s="2078" t="b">
        <f t="shared" si="97"/>
        <v>1</v>
      </c>
    </row>
    <row r="3084" spans="1:8">
      <c r="A3084" s="1993">
        <v>38946</v>
      </c>
      <c r="B3084" s="1994" t="s">
        <v>11537</v>
      </c>
      <c r="C3084" s="1993" t="s">
        <v>5592</v>
      </c>
      <c r="D3084" s="2002">
        <f t="shared" si="96"/>
        <v>19.489999999999998</v>
      </c>
      <c r="F3084" s="2002">
        <v>19.489999999999998</v>
      </c>
      <c r="G3084" s="2002">
        <v>19.489999999999998</v>
      </c>
      <c r="H3084" s="2078" t="b">
        <f t="shared" si="97"/>
        <v>1</v>
      </c>
    </row>
    <row r="3085" spans="1:8">
      <c r="A3085" s="2003">
        <v>39308</v>
      </c>
      <c r="B3085" s="2004" t="s">
        <v>11538</v>
      </c>
      <c r="C3085" s="2003" t="s">
        <v>5592</v>
      </c>
      <c r="D3085" s="2005">
        <f t="shared" si="96"/>
        <v>8.5</v>
      </c>
      <c r="F3085" s="2005">
        <v>8.5</v>
      </c>
      <c r="G3085" s="2005">
        <v>8.5</v>
      </c>
      <c r="H3085" s="2078" t="b">
        <f t="shared" si="97"/>
        <v>1</v>
      </c>
    </row>
    <row r="3086" spans="1:8">
      <c r="A3086" s="1993">
        <v>39309</v>
      </c>
      <c r="B3086" s="1994" t="s">
        <v>11539</v>
      </c>
      <c r="C3086" s="1993" t="s">
        <v>5592</v>
      </c>
      <c r="D3086" s="2002">
        <f t="shared" si="96"/>
        <v>12.29</v>
      </c>
      <c r="F3086" s="2002">
        <v>12.29</v>
      </c>
      <c r="G3086" s="2002">
        <v>12.29</v>
      </c>
      <c r="H3086" s="2078" t="b">
        <f t="shared" si="97"/>
        <v>1</v>
      </c>
    </row>
    <row r="3087" spans="1:8">
      <c r="A3087" s="2003">
        <v>39310</v>
      </c>
      <c r="B3087" s="2004" t="s">
        <v>11540</v>
      </c>
      <c r="C3087" s="2003" t="s">
        <v>5592</v>
      </c>
      <c r="D3087" s="2005">
        <f t="shared" si="96"/>
        <v>18.62</v>
      </c>
      <c r="F3087" s="2005">
        <v>18.62</v>
      </c>
      <c r="G3087" s="2005">
        <v>18.62</v>
      </c>
      <c r="H3087" s="2078" t="b">
        <f t="shared" si="97"/>
        <v>1</v>
      </c>
    </row>
    <row r="3088" spans="1:8">
      <c r="A3088" s="1993">
        <v>39311</v>
      </c>
      <c r="B3088" s="1994" t="s">
        <v>11541</v>
      </c>
      <c r="C3088" s="1993" t="s">
        <v>5592</v>
      </c>
      <c r="D3088" s="2002">
        <f t="shared" si="96"/>
        <v>27.99</v>
      </c>
      <c r="F3088" s="2002">
        <v>27.99</v>
      </c>
      <c r="G3088" s="2002">
        <v>27.99</v>
      </c>
      <c r="H3088" s="2078" t="b">
        <f t="shared" si="97"/>
        <v>1</v>
      </c>
    </row>
    <row r="3089" spans="1:8">
      <c r="A3089" s="2003">
        <v>39855</v>
      </c>
      <c r="B3089" s="2004" t="s">
        <v>11542</v>
      </c>
      <c r="C3089" s="2003" t="s">
        <v>5592</v>
      </c>
      <c r="D3089" s="2005">
        <f t="shared" si="96"/>
        <v>1.4</v>
      </c>
      <c r="F3089" s="2005">
        <v>1.4</v>
      </c>
      <c r="G3089" s="2005">
        <v>1.4</v>
      </c>
      <c r="H3089" s="2078" t="b">
        <f t="shared" si="97"/>
        <v>1</v>
      </c>
    </row>
    <row r="3090" spans="1:8">
      <c r="A3090" s="1993">
        <v>39856</v>
      </c>
      <c r="B3090" s="1994" t="s">
        <v>11543</v>
      </c>
      <c r="C3090" s="1993" t="s">
        <v>5592</v>
      </c>
      <c r="D3090" s="2002">
        <f t="shared" si="96"/>
        <v>3.3</v>
      </c>
      <c r="F3090" s="2002">
        <v>3.3</v>
      </c>
      <c r="G3090" s="2002">
        <v>3.3</v>
      </c>
      <c r="H3090" s="2078" t="b">
        <f t="shared" si="97"/>
        <v>1</v>
      </c>
    </row>
    <row r="3091" spans="1:8">
      <c r="A3091" s="2003">
        <v>39857</v>
      </c>
      <c r="B3091" s="2004" t="s">
        <v>11544</v>
      </c>
      <c r="C3091" s="2003" t="s">
        <v>5592</v>
      </c>
      <c r="D3091" s="2005">
        <f t="shared" si="96"/>
        <v>5.34</v>
      </c>
      <c r="F3091" s="2005">
        <v>5.34</v>
      </c>
      <c r="G3091" s="2005">
        <v>5.34</v>
      </c>
      <c r="H3091" s="2078" t="b">
        <f t="shared" si="97"/>
        <v>1</v>
      </c>
    </row>
    <row r="3092" spans="1:8">
      <c r="A3092" s="1993">
        <v>39858</v>
      </c>
      <c r="B3092" s="1994" t="s">
        <v>11545</v>
      </c>
      <c r="C3092" s="1993" t="s">
        <v>5592</v>
      </c>
      <c r="D3092" s="2002">
        <f t="shared" si="96"/>
        <v>11.85</v>
      </c>
      <c r="F3092" s="2002">
        <v>11.85</v>
      </c>
      <c r="G3092" s="2002">
        <v>11.85</v>
      </c>
      <c r="H3092" s="2078" t="b">
        <f t="shared" si="97"/>
        <v>1</v>
      </c>
    </row>
    <row r="3093" spans="1:8">
      <c r="A3093" s="2003">
        <v>39859</v>
      </c>
      <c r="B3093" s="2004" t="s">
        <v>11546</v>
      </c>
      <c r="C3093" s="2003" t="s">
        <v>5592</v>
      </c>
      <c r="D3093" s="2005">
        <f t="shared" si="96"/>
        <v>18.27</v>
      </c>
      <c r="F3093" s="2005">
        <v>18.27</v>
      </c>
      <c r="G3093" s="2005">
        <v>18.27</v>
      </c>
      <c r="H3093" s="2078" t="b">
        <f t="shared" si="97"/>
        <v>1</v>
      </c>
    </row>
    <row r="3094" spans="1:8">
      <c r="A3094" s="1993">
        <v>39860</v>
      </c>
      <c r="B3094" s="1994" t="s">
        <v>11547</v>
      </c>
      <c r="C3094" s="1993" t="s">
        <v>5592</v>
      </c>
      <c r="D3094" s="2002">
        <f t="shared" si="96"/>
        <v>28.04</v>
      </c>
      <c r="F3094" s="2002">
        <v>28.04</v>
      </c>
      <c r="G3094" s="2002">
        <v>28.04</v>
      </c>
      <c r="H3094" s="2078" t="b">
        <f t="shared" si="97"/>
        <v>1</v>
      </c>
    </row>
    <row r="3095" spans="1:8">
      <c r="A3095" s="2003">
        <v>39861</v>
      </c>
      <c r="B3095" s="2004" t="s">
        <v>11548</v>
      </c>
      <c r="C3095" s="2003" t="s">
        <v>5592</v>
      </c>
      <c r="D3095" s="2005">
        <f t="shared" si="96"/>
        <v>80.06</v>
      </c>
      <c r="F3095" s="2005">
        <v>80.06</v>
      </c>
      <c r="G3095" s="2005">
        <v>80.06</v>
      </c>
      <c r="H3095" s="2078" t="b">
        <f t="shared" si="97"/>
        <v>1</v>
      </c>
    </row>
    <row r="3096" spans="1:8">
      <c r="A3096" s="1993">
        <v>38447</v>
      </c>
      <c r="B3096" s="1994" t="s">
        <v>11549</v>
      </c>
      <c r="C3096" s="1993" t="s">
        <v>5592</v>
      </c>
      <c r="D3096" s="2002">
        <f t="shared" si="96"/>
        <v>64.010000000000005</v>
      </c>
      <c r="F3096" s="2002">
        <v>64.010000000000005</v>
      </c>
      <c r="G3096" s="2002">
        <v>64.010000000000005</v>
      </c>
      <c r="H3096" s="2078" t="b">
        <f t="shared" si="97"/>
        <v>1</v>
      </c>
    </row>
    <row r="3097" spans="1:8">
      <c r="A3097" s="2003">
        <v>36320</v>
      </c>
      <c r="B3097" s="2004" t="s">
        <v>11550</v>
      </c>
      <c r="C3097" s="2003" t="s">
        <v>5592</v>
      </c>
      <c r="D3097" s="2005">
        <f t="shared" si="96"/>
        <v>0.92</v>
      </c>
      <c r="F3097" s="2005">
        <v>0.92</v>
      </c>
      <c r="G3097" s="2005">
        <v>0.92</v>
      </c>
      <c r="H3097" s="2078" t="b">
        <f t="shared" si="97"/>
        <v>1</v>
      </c>
    </row>
    <row r="3098" spans="1:8">
      <c r="A3098" s="1993">
        <v>36324</v>
      </c>
      <c r="B3098" s="1994" t="s">
        <v>11551</v>
      </c>
      <c r="C3098" s="1993" t="s">
        <v>5592</v>
      </c>
      <c r="D3098" s="2002">
        <f t="shared" si="96"/>
        <v>1.4</v>
      </c>
      <c r="F3098" s="2002">
        <v>1.4</v>
      </c>
      <c r="G3098" s="2002">
        <v>1.4</v>
      </c>
      <c r="H3098" s="2078" t="b">
        <f t="shared" si="97"/>
        <v>1</v>
      </c>
    </row>
    <row r="3099" spans="1:8">
      <c r="A3099" s="2003">
        <v>38441</v>
      </c>
      <c r="B3099" s="2004" t="s">
        <v>11552</v>
      </c>
      <c r="C3099" s="2003" t="s">
        <v>5592</v>
      </c>
      <c r="D3099" s="2005">
        <f t="shared" si="96"/>
        <v>1.84</v>
      </c>
      <c r="F3099" s="2005">
        <v>1.84</v>
      </c>
      <c r="G3099" s="2005">
        <v>1.84</v>
      </c>
      <c r="H3099" s="2078" t="b">
        <f t="shared" si="97"/>
        <v>1</v>
      </c>
    </row>
    <row r="3100" spans="1:8">
      <c r="A3100" s="1993">
        <v>38442</v>
      </c>
      <c r="B3100" s="1994" t="s">
        <v>11553</v>
      </c>
      <c r="C3100" s="1993" t="s">
        <v>5592</v>
      </c>
      <c r="D3100" s="2002">
        <f t="shared" si="96"/>
        <v>4.6900000000000004</v>
      </c>
      <c r="F3100" s="2002">
        <v>4.6900000000000004</v>
      </c>
      <c r="G3100" s="2002">
        <v>4.6900000000000004</v>
      </c>
      <c r="H3100" s="2078" t="b">
        <f t="shared" si="97"/>
        <v>1</v>
      </c>
    </row>
    <row r="3101" spans="1:8">
      <c r="A3101" s="2003">
        <v>38443</v>
      </c>
      <c r="B3101" s="2004" t="s">
        <v>11554</v>
      </c>
      <c r="C3101" s="2003" t="s">
        <v>5592</v>
      </c>
      <c r="D3101" s="2005">
        <f t="shared" si="96"/>
        <v>7.09</v>
      </c>
      <c r="F3101" s="2005">
        <v>7.09</v>
      </c>
      <c r="G3101" s="2005">
        <v>7.09</v>
      </c>
      <c r="H3101" s="2078" t="b">
        <f t="shared" si="97"/>
        <v>1</v>
      </c>
    </row>
    <row r="3102" spans="1:8">
      <c r="A3102" s="1993">
        <v>38444</v>
      </c>
      <c r="B3102" s="1994" t="s">
        <v>11555</v>
      </c>
      <c r="C3102" s="1993" t="s">
        <v>5592</v>
      </c>
      <c r="D3102" s="2002">
        <f t="shared" si="96"/>
        <v>10.55</v>
      </c>
      <c r="F3102" s="2002">
        <v>10.55</v>
      </c>
      <c r="G3102" s="2002">
        <v>10.55</v>
      </c>
      <c r="H3102" s="2078" t="b">
        <f t="shared" si="97"/>
        <v>1</v>
      </c>
    </row>
    <row r="3103" spans="1:8">
      <c r="A3103" s="2003">
        <v>38445</v>
      </c>
      <c r="B3103" s="2004" t="s">
        <v>11556</v>
      </c>
      <c r="C3103" s="2003" t="s">
        <v>5592</v>
      </c>
      <c r="D3103" s="2005">
        <f t="shared" si="96"/>
        <v>24.78</v>
      </c>
      <c r="F3103" s="2005">
        <v>24.78</v>
      </c>
      <c r="G3103" s="2005">
        <v>24.78</v>
      </c>
      <c r="H3103" s="2078" t="b">
        <f t="shared" si="97"/>
        <v>1</v>
      </c>
    </row>
    <row r="3104" spans="1:8">
      <c r="A3104" s="1993">
        <v>38446</v>
      </c>
      <c r="B3104" s="1994" t="s">
        <v>11557</v>
      </c>
      <c r="C3104" s="1993" t="s">
        <v>5592</v>
      </c>
      <c r="D3104" s="2002">
        <f t="shared" si="96"/>
        <v>40</v>
      </c>
      <c r="F3104" s="2002">
        <v>40</v>
      </c>
      <c r="G3104" s="2002">
        <v>40</v>
      </c>
      <c r="H3104" s="2078" t="b">
        <f t="shared" si="97"/>
        <v>1</v>
      </c>
    </row>
    <row r="3105" spans="1:8">
      <c r="A3105" s="2003">
        <v>3867</v>
      </c>
      <c r="B3105" s="2004" t="s">
        <v>11558</v>
      </c>
      <c r="C3105" s="2003" t="s">
        <v>5592</v>
      </c>
      <c r="D3105" s="2005">
        <f t="shared" si="96"/>
        <v>53.16</v>
      </c>
      <c r="F3105" s="2005">
        <v>53.16</v>
      </c>
      <c r="G3105" s="2005">
        <v>53.16</v>
      </c>
      <c r="H3105" s="2078" t="b">
        <f t="shared" si="97"/>
        <v>1</v>
      </c>
    </row>
    <row r="3106" spans="1:8">
      <c r="A3106" s="1993">
        <v>3861</v>
      </c>
      <c r="B3106" s="1994" t="s">
        <v>11559</v>
      </c>
      <c r="C3106" s="1993" t="s">
        <v>5592</v>
      </c>
      <c r="D3106" s="2002">
        <f t="shared" si="96"/>
        <v>0.54</v>
      </c>
      <c r="F3106" s="2002">
        <v>0.54</v>
      </c>
      <c r="G3106" s="2002">
        <v>0.54</v>
      </c>
      <c r="H3106" s="2078" t="b">
        <f t="shared" si="97"/>
        <v>1</v>
      </c>
    </row>
    <row r="3107" spans="1:8">
      <c r="A3107" s="2003">
        <v>3904</v>
      </c>
      <c r="B3107" s="2004" t="s">
        <v>11560</v>
      </c>
      <c r="C3107" s="2003" t="s">
        <v>5592</v>
      </c>
      <c r="D3107" s="2005">
        <f t="shared" si="96"/>
        <v>0.61</v>
      </c>
      <c r="F3107" s="2005">
        <v>0.61</v>
      </c>
      <c r="G3107" s="2005">
        <v>0.61</v>
      </c>
      <c r="H3107" s="2078" t="b">
        <f t="shared" si="97"/>
        <v>1</v>
      </c>
    </row>
    <row r="3108" spans="1:8">
      <c r="A3108" s="1993">
        <v>3903</v>
      </c>
      <c r="B3108" s="1994" t="s">
        <v>11561</v>
      </c>
      <c r="C3108" s="1993" t="s">
        <v>5592</v>
      </c>
      <c r="D3108" s="2002">
        <f t="shared" si="96"/>
        <v>1.28</v>
      </c>
      <c r="F3108" s="2002">
        <v>1.28</v>
      </c>
      <c r="G3108" s="2002">
        <v>1.28</v>
      </c>
      <c r="H3108" s="2078" t="b">
        <f t="shared" si="97"/>
        <v>1</v>
      </c>
    </row>
    <row r="3109" spans="1:8">
      <c r="A3109" s="2003">
        <v>3862</v>
      </c>
      <c r="B3109" s="2004" t="s">
        <v>11562</v>
      </c>
      <c r="C3109" s="2003" t="s">
        <v>5592</v>
      </c>
      <c r="D3109" s="2005">
        <f t="shared" si="96"/>
        <v>2.85</v>
      </c>
      <c r="F3109" s="2005">
        <v>2.85</v>
      </c>
      <c r="G3109" s="2005">
        <v>2.85</v>
      </c>
      <c r="H3109" s="2078" t="b">
        <f t="shared" si="97"/>
        <v>1</v>
      </c>
    </row>
    <row r="3110" spans="1:8">
      <c r="A3110" s="1993">
        <v>3863</v>
      </c>
      <c r="B3110" s="1994" t="s">
        <v>11563</v>
      </c>
      <c r="C3110" s="1993" t="s">
        <v>5592</v>
      </c>
      <c r="D3110" s="2002">
        <f t="shared" si="96"/>
        <v>3.35</v>
      </c>
      <c r="F3110" s="2002">
        <v>3.35</v>
      </c>
      <c r="G3110" s="2002">
        <v>3.35</v>
      </c>
      <c r="H3110" s="2078" t="b">
        <f t="shared" si="97"/>
        <v>1</v>
      </c>
    </row>
    <row r="3111" spans="1:8">
      <c r="A3111" s="2003">
        <v>3864</v>
      </c>
      <c r="B3111" s="2004" t="s">
        <v>11564</v>
      </c>
      <c r="C3111" s="2003" t="s">
        <v>5592</v>
      </c>
      <c r="D3111" s="2005">
        <f t="shared" si="96"/>
        <v>9.16</v>
      </c>
      <c r="F3111" s="2005">
        <v>9.16</v>
      </c>
      <c r="G3111" s="2005">
        <v>9.16</v>
      </c>
      <c r="H3111" s="2078" t="b">
        <f t="shared" si="97"/>
        <v>1</v>
      </c>
    </row>
    <row r="3112" spans="1:8">
      <c r="A3112" s="1993">
        <v>3865</v>
      </c>
      <c r="B3112" s="1994" t="s">
        <v>11565</v>
      </c>
      <c r="C3112" s="1993" t="s">
        <v>5592</v>
      </c>
      <c r="D3112" s="2002">
        <f t="shared" si="96"/>
        <v>13.71</v>
      </c>
      <c r="F3112" s="2002">
        <v>13.71</v>
      </c>
      <c r="G3112" s="2002">
        <v>13.71</v>
      </c>
      <c r="H3112" s="2078" t="b">
        <f t="shared" si="97"/>
        <v>1</v>
      </c>
    </row>
    <row r="3113" spans="1:8">
      <c r="A3113" s="2003">
        <v>3866</v>
      </c>
      <c r="B3113" s="2004" t="s">
        <v>11566</v>
      </c>
      <c r="C3113" s="2003" t="s">
        <v>5592</v>
      </c>
      <c r="D3113" s="2005">
        <f t="shared" si="96"/>
        <v>31.23</v>
      </c>
      <c r="F3113" s="2005">
        <v>31.23</v>
      </c>
      <c r="G3113" s="2005">
        <v>31.23</v>
      </c>
      <c r="H3113" s="2078" t="b">
        <f t="shared" si="97"/>
        <v>1</v>
      </c>
    </row>
    <row r="3114" spans="1:8">
      <c r="A3114" s="1993">
        <v>3902</v>
      </c>
      <c r="B3114" s="1994" t="s">
        <v>11567</v>
      </c>
      <c r="C3114" s="1993" t="s">
        <v>5592</v>
      </c>
      <c r="D3114" s="2002">
        <f t="shared" si="96"/>
        <v>17.62</v>
      </c>
      <c r="F3114" s="2002">
        <v>17.62</v>
      </c>
      <c r="G3114" s="2002">
        <v>17.62</v>
      </c>
      <c r="H3114" s="2078" t="b">
        <f t="shared" si="97"/>
        <v>1</v>
      </c>
    </row>
    <row r="3115" spans="1:8">
      <c r="A3115" s="2003">
        <v>3878</v>
      </c>
      <c r="B3115" s="2004" t="s">
        <v>11568</v>
      </c>
      <c r="C3115" s="2003" t="s">
        <v>5592</v>
      </c>
      <c r="D3115" s="2005">
        <f t="shared" si="96"/>
        <v>5.56</v>
      </c>
      <c r="F3115" s="2005">
        <v>5.56</v>
      </c>
      <c r="G3115" s="2005">
        <v>5.56</v>
      </c>
      <c r="H3115" s="2078" t="b">
        <f t="shared" si="97"/>
        <v>1</v>
      </c>
    </row>
    <row r="3116" spans="1:8">
      <c r="A3116" s="1993">
        <v>3877</v>
      </c>
      <c r="B3116" s="1994" t="s">
        <v>11569</v>
      </c>
      <c r="C3116" s="1993" t="s">
        <v>5592</v>
      </c>
      <c r="D3116" s="2002">
        <f t="shared" si="96"/>
        <v>5.07</v>
      </c>
      <c r="F3116" s="2002">
        <v>5.07</v>
      </c>
      <c r="G3116" s="2002">
        <v>5.07</v>
      </c>
      <c r="H3116" s="2078" t="b">
        <f t="shared" si="97"/>
        <v>1</v>
      </c>
    </row>
    <row r="3117" spans="1:8">
      <c r="A3117" s="2003">
        <v>3879</v>
      </c>
      <c r="B3117" s="2004" t="s">
        <v>11570</v>
      </c>
      <c r="C3117" s="2003" t="s">
        <v>5592</v>
      </c>
      <c r="D3117" s="2005">
        <f t="shared" si="96"/>
        <v>11.21</v>
      </c>
      <c r="F3117" s="2005">
        <v>11.21</v>
      </c>
      <c r="G3117" s="2005">
        <v>11.21</v>
      </c>
      <c r="H3117" s="2078" t="b">
        <f t="shared" si="97"/>
        <v>1</v>
      </c>
    </row>
    <row r="3118" spans="1:8">
      <c r="A3118" s="1993">
        <v>3880</v>
      </c>
      <c r="B3118" s="1994" t="s">
        <v>11571</v>
      </c>
      <c r="C3118" s="1993" t="s">
        <v>5592</v>
      </c>
      <c r="D3118" s="2002">
        <f t="shared" si="96"/>
        <v>25.34</v>
      </c>
      <c r="F3118" s="2002">
        <v>25.34</v>
      </c>
      <c r="G3118" s="2002">
        <v>25.34</v>
      </c>
      <c r="H3118" s="2078" t="b">
        <f t="shared" si="97"/>
        <v>1</v>
      </c>
    </row>
    <row r="3119" spans="1:8">
      <c r="A3119" s="2003">
        <v>12892</v>
      </c>
      <c r="B3119" s="2004" t="s">
        <v>11572</v>
      </c>
      <c r="C3119" s="2003" t="s">
        <v>5601</v>
      </c>
      <c r="D3119" s="2005">
        <f t="shared" si="96"/>
        <v>11.2</v>
      </c>
      <c r="F3119" s="2005">
        <v>11.2</v>
      </c>
      <c r="G3119" s="2005">
        <v>11.2</v>
      </c>
      <c r="H3119" s="2078" t="b">
        <f t="shared" si="97"/>
        <v>1</v>
      </c>
    </row>
    <row r="3120" spans="1:8">
      <c r="A3120" s="1993">
        <v>3883</v>
      </c>
      <c r="B3120" s="1994" t="s">
        <v>11573</v>
      </c>
      <c r="C3120" s="1993" t="s">
        <v>5592</v>
      </c>
      <c r="D3120" s="2002">
        <f t="shared" si="96"/>
        <v>0.97</v>
      </c>
      <c r="F3120" s="2002">
        <v>0.97</v>
      </c>
      <c r="G3120" s="2002">
        <v>0.97</v>
      </c>
      <c r="H3120" s="2078" t="b">
        <f t="shared" si="97"/>
        <v>1</v>
      </c>
    </row>
    <row r="3121" spans="1:8">
      <c r="A3121" s="2003">
        <v>3876</v>
      </c>
      <c r="B3121" s="2004" t="s">
        <v>11574</v>
      </c>
      <c r="C3121" s="2003" t="s">
        <v>5592</v>
      </c>
      <c r="D3121" s="2005">
        <f t="shared" si="96"/>
        <v>2.52</v>
      </c>
      <c r="F3121" s="2005">
        <v>2.52</v>
      </c>
      <c r="G3121" s="2005">
        <v>2.52</v>
      </c>
      <c r="H3121" s="2078" t="b">
        <f t="shared" si="97"/>
        <v>1</v>
      </c>
    </row>
    <row r="3122" spans="1:8">
      <c r="A3122" s="1993">
        <v>3884</v>
      </c>
      <c r="B3122" s="1994" t="s">
        <v>11575</v>
      </c>
      <c r="C3122" s="1993" t="s">
        <v>5592</v>
      </c>
      <c r="D3122" s="2002">
        <f t="shared" si="96"/>
        <v>1.45</v>
      </c>
      <c r="F3122" s="2002">
        <v>1.45</v>
      </c>
      <c r="G3122" s="2002">
        <v>1.45</v>
      </c>
      <c r="H3122" s="2078" t="b">
        <f t="shared" si="97"/>
        <v>1</v>
      </c>
    </row>
    <row r="3123" spans="1:8">
      <c r="A3123" s="2003">
        <v>3837</v>
      </c>
      <c r="B3123" s="2004" t="s">
        <v>11576</v>
      </c>
      <c r="C3123" s="2003" t="s">
        <v>5592</v>
      </c>
      <c r="D3123" s="2005">
        <f t="shared" si="96"/>
        <v>35.14</v>
      </c>
      <c r="F3123" s="2005">
        <v>35.14</v>
      </c>
      <c r="G3123" s="2005">
        <v>35.14</v>
      </c>
      <c r="H3123" s="2078" t="b">
        <f t="shared" si="97"/>
        <v>1</v>
      </c>
    </row>
    <row r="3124" spans="1:8">
      <c r="A3124" s="1993">
        <v>3845</v>
      </c>
      <c r="B3124" s="1994" t="s">
        <v>11577</v>
      </c>
      <c r="C3124" s="1993" t="s">
        <v>5592</v>
      </c>
      <c r="D3124" s="2002">
        <f t="shared" si="96"/>
        <v>10.23</v>
      </c>
      <c r="F3124" s="2002">
        <v>10.23</v>
      </c>
      <c r="G3124" s="2002">
        <v>10.23</v>
      </c>
      <c r="H3124" s="2078" t="b">
        <f t="shared" si="97"/>
        <v>1</v>
      </c>
    </row>
    <row r="3125" spans="1:8">
      <c r="A3125" s="2003">
        <v>11045</v>
      </c>
      <c r="B3125" s="2004" t="s">
        <v>11578</v>
      </c>
      <c r="C3125" s="2003" t="s">
        <v>5592</v>
      </c>
      <c r="D3125" s="2005">
        <f t="shared" si="96"/>
        <v>21.32</v>
      </c>
      <c r="F3125" s="2005">
        <v>21.32</v>
      </c>
      <c r="G3125" s="2005">
        <v>21.32</v>
      </c>
      <c r="H3125" s="2078" t="b">
        <f t="shared" si="97"/>
        <v>1</v>
      </c>
    </row>
    <row r="3126" spans="1:8">
      <c r="A3126" s="1993">
        <v>20170</v>
      </c>
      <c r="B3126" s="1994" t="s">
        <v>11579</v>
      </c>
      <c r="C3126" s="1993" t="s">
        <v>5592</v>
      </c>
      <c r="D3126" s="2002">
        <f t="shared" si="96"/>
        <v>9.73</v>
      </c>
      <c r="F3126" s="2002">
        <v>9.73</v>
      </c>
      <c r="G3126" s="2002">
        <v>9.73</v>
      </c>
      <c r="H3126" s="2078" t="b">
        <f t="shared" si="97"/>
        <v>1</v>
      </c>
    </row>
    <row r="3127" spans="1:8">
      <c r="A3127" s="2003">
        <v>20171</v>
      </c>
      <c r="B3127" s="2004" t="s">
        <v>11580</v>
      </c>
      <c r="C3127" s="2003" t="s">
        <v>5592</v>
      </c>
      <c r="D3127" s="2005">
        <f t="shared" si="96"/>
        <v>30.49</v>
      </c>
      <c r="F3127" s="2005">
        <v>30.49</v>
      </c>
      <c r="G3127" s="2005">
        <v>30.49</v>
      </c>
      <c r="H3127" s="2078" t="b">
        <f t="shared" si="97"/>
        <v>1</v>
      </c>
    </row>
    <row r="3128" spans="1:8">
      <c r="A3128" s="1993">
        <v>20167</v>
      </c>
      <c r="B3128" s="1994" t="s">
        <v>11581</v>
      </c>
      <c r="C3128" s="1993" t="s">
        <v>5592</v>
      </c>
      <c r="D3128" s="2002">
        <f t="shared" si="96"/>
        <v>3.83</v>
      </c>
      <c r="F3128" s="2002">
        <v>3.83</v>
      </c>
      <c r="G3128" s="2002">
        <v>3.83</v>
      </c>
      <c r="H3128" s="2078" t="b">
        <f t="shared" si="97"/>
        <v>1</v>
      </c>
    </row>
    <row r="3129" spans="1:8">
      <c r="A3129" s="2003">
        <v>20168</v>
      </c>
      <c r="B3129" s="2004" t="s">
        <v>11582</v>
      </c>
      <c r="C3129" s="2003" t="s">
        <v>5592</v>
      </c>
      <c r="D3129" s="2005">
        <f t="shared" si="96"/>
        <v>5.71</v>
      </c>
      <c r="F3129" s="2005">
        <v>5.71</v>
      </c>
      <c r="G3129" s="2005">
        <v>5.71</v>
      </c>
      <c r="H3129" s="2078" t="b">
        <f t="shared" si="97"/>
        <v>1</v>
      </c>
    </row>
    <row r="3130" spans="1:8">
      <c r="A3130" s="1993">
        <v>20169</v>
      </c>
      <c r="B3130" s="1994" t="s">
        <v>11583</v>
      </c>
      <c r="C3130" s="1993" t="s">
        <v>5592</v>
      </c>
      <c r="D3130" s="2002">
        <f t="shared" si="96"/>
        <v>8.02</v>
      </c>
      <c r="F3130" s="2002">
        <v>8.02</v>
      </c>
      <c r="G3130" s="2002">
        <v>8.02</v>
      </c>
      <c r="H3130" s="2078" t="b">
        <f t="shared" si="97"/>
        <v>1</v>
      </c>
    </row>
    <row r="3131" spans="1:8">
      <c r="A3131" s="2003">
        <v>3899</v>
      </c>
      <c r="B3131" s="2004" t="s">
        <v>11584</v>
      </c>
      <c r="C3131" s="2003" t="s">
        <v>5592</v>
      </c>
      <c r="D3131" s="2005">
        <f t="shared" si="96"/>
        <v>4.84</v>
      </c>
      <c r="F3131" s="2005">
        <v>4.84</v>
      </c>
      <c r="G3131" s="2005">
        <v>4.84</v>
      </c>
      <c r="H3131" s="2078" t="b">
        <f t="shared" si="97"/>
        <v>1</v>
      </c>
    </row>
    <row r="3132" spans="1:8">
      <c r="A3132" s="1993">
        <v>38676</v>
      </c>
      <c r="B3132" s="1994" t="s">
        <v>11585</v>
      </c>
      <c r="C3132" s="1993" t="s">
        <v>5592</v>
      </c>
      <c r="D3132" s="2002">
        <f t="shared" si="96"/>
        <v>21.21</v>
      </c>
      <c r="F3132" s="2002">
        <v>21.21</v>
      </c>
      <c r="G3132" s="2002">
        <v>21.21</v>
      </c>
      <c r="H3132" s="2078" t="b">
        <f t="shared" si="97"/>
        <v>1</v>
      </c>
    </row>
    <row r="3133" spans="1:8">
      <c r="A3133" s="2003">
        <v>3897</v>
      </c>
      <c r="B3133" s="2004" t="s">
        <v>11586</v>
      </c>
      <c r="C3133" s="2003" t="s">
        <v>5592</v>
      </c>
      <c r="D3133" s="2005">
        <f t="shared" si="96"/>
        <v>0.99</v>
      </c>
      <c r="F3133" s="2005">
        <v>0.99</v>
      </c>
      <c r="G3133" s="2005">
        <v>0.99</v>
      </c>
      <c r="H3133" s="2078" t="b">
        <f t="shared" si="97"/>
        <v>1</v>
      </c>
    </row>
    <row r="3134" spans="1:8">
      <c r="A3134" s="1993">
        <v>3875</v>
      </c>
      <c r="B3134" s="1994" t="s">
        <v>11587</v>
      </c>
      <c r="C3134" s="1993" t="s">
        <v>5592</v>
      </c>
      <c r="D3134" s="2002">
        <f t="shared" si="96"/>
        <v>2.2400000000000002</v>
      </c>
      <c r="F3134" s="2002">
        <v>2.2400000000000002</v>
      </c>
      <c r="G3134" s="2002">
        <v>2.2400000000000002</v>
      </c>
      <c r="H3134" s="2078" t="b">
        <f t="shared" si="97"/>
        <v>1</v>
      </c>
    </row>
    <row r="3135" spans="1:8">
      <c r="A3135" s="2003">
        <v>3898</v>
      </c>
      <c r="B3135" s="2004" t="s">
        <v>11588</v>
      </c>
      <c r="C3135" s="2003" t="s">
        <v>5592</v>
      </c>
      <c r="D3135" s="2005">
        <f t="shared" si="96"/>
        <v>4.16</v>
      </c>
      <c r="F3135" s="2005">
        <v>4.16</v>
      </c>
      <c r="G3135" s="2005">
        <v>4.16</v>
      </c>
      <c r="H3135" s="2078" t="b">
        <f t="shared" si="97"/>
        <v>1</v>
      </c>
    </row>
    <row r="3136" spans="1:8">
      <c r="A3136" s="1993">
        <v>3855</v>
      </c>
      <c r="B3136" s="1994" t="s">
        <v>11589</v>
      </c>
      <c r="C3136" s="1993" t="s">
        <v>5592</v>
      </c>
      <c r="D3136" s="2002">
        <f t="shared" si="96"/>
        <v>3.93</v>
      </c>
      <c r="F3136" s="2002">
        <v>3.93</v>
      </c>
      <c r="G3136" s="2002">
        <v>3.93</v>
      </c>
      <c r="H3136" s="2078" t="b">
        <f t="shared" si="97"/>
        <v>1</v>
      </c>
    </row>
    <row r="3137" spans="1:8">
      <c r="A3137" s="2003">
        <v>3874</v>
      </c>
      <c r="B3137" s="2004" t="s">
        <v>11590</v>
      </c>
      <c r="C3137" s="2003" t="s">
        <v>5592</v>
      </c>
      <c r="D3137" s="2005">
        <f t="shared" si="96"/>
        <v>4.1900000000000004</v>
      </c>
      <c r="F3137" s="2005">
        <v>4.1900000000000004</v>
      </c>
      <c r="G3137" s="2005">
        <v>4.1900000000000004</v>
      </c>
      <c r="H3137" s="2078" t="b">
        <f t="shared" si="97"/>
        <v>1</v>
      </c>
    </row>
    <row r="3138" spans="1:8">
      <c r="A3138" s="1993">
        <v>3870</v>
      </c>
      <c r="B3138" s="1994" t="s">
        <v>11591</v>
      </c>
      <c r="C3138" s="1993" t="s">
        <v>5592</v>
      </c>
      <c r="D3138" s="2002">
        <f t="shared" si="96"/>
        <v>5.25</v>
      </c>
      <c r="F3138" s="2002">
        <v>5.25</v>
      </c>
      <c r="G3138" s="2002">
        <v>5.25</v>
      </c>
      <c r="H3138" s="2078" t="b">
        <f t="shared" si="97"/>
        <v>1</v>
      </c>
    </row>
    <row r="3139" spans="1:8">
      <c r="A3139" s="2003">
        <v>38678</v>
      </c>
      <c r="B3139" s="2004" t="s">
        <v>11592</v>
      </c>
      <c r="C3139" s="2003" t="s">
        <v>5592</v>
      </c>
      <c r="D3139" s="2005">
        <f t="shared" ref="D3139:D3202" si="98">IF($J$2=$F$1,F3139,G3139)</f>
        <v>12.1</v>
      </c>
      <c r="F3139" s="2005">
        <v>12.1</v>
      </c>
      <c r="G3139" s="2005">
        <v>12.1</v>
      </c>
      <c r="H3139" s="2078" t="b">
        <f t="shared" ref="H3139:H3202" si="99">F3139=G3139</f>
        <v>1</v>
      </c>
    </row>
    <row r="3140" spans="1:8">
      <c r="A3140" s="1993">
        <v>3859</v>
      </c>
      <c r="B3140" s="1994" t="s">
        <v>11593</v>
      </c>
      <c r="C3140" s="1993" t="s">
        <v>5592</v>
      </c>
      <c r="D3140" s="2002">
        <f t="shared" si="98"/>
        <v>0.95</v>
      </c>
      <c r="F3140" s="2002">
        <v>0.95</v>
      </c>
      <c r="G3140" s="2002">
        <v>0.95</v>
      </c>
      <c r="H3140" s="2078" t="b">
        <f t="shared" si="99"/>
        <v>1</v>
      </c>
    </row>
    <row r="3141" spans="1:8">
      <c r="A3141" s="2003">
        <v>3856</v>
      </c>
      <c r="B3141" s="2004" t="s">
        <v>11594</v>
      </c>
      <c r="C3141" s="2003" t="s">
        <v>5592</v>
      </c>
      <c r="D3141" s="2005">
        <f t="shared" si="98"/>
        <v>1.45</v>
      </c>
      <c r="F3141" s="2005">
        <v>1.45</v>
      </c>
      <c r="G3141" s="2005">
        <v>1.45</v>
      </c>
      <c r="H3141" s="2078" t="b">
        <f t="shared" si="99"/>
        <v>1</v>
      </c>
    </row>
    <row r="3142" spans="1:8">
      <c r="A3142" s="1993">
        <v>3906</v>
      </c>
      <c r="B3142" s="1994" t="s">
        <v>11595</v>
      </c>
      <c r="C3142" s="1993" t="s">
        <v>5592</v>
      </c>
      <c r="D3142" s="2002">
        <f t="shared" si="98"/>
        <v>1.1000000000000001</v>
      </c>
      <c r="F3142" s="2002">
        <v>1.1000000000000001</v>
      </c>
      <c r="G3142" s="2002">
        <v>1.1000000000000001</v>
      </c>
      <c r="H3142" s="2078" t="b">
        <f t="shared" si="99"/>
        <v>1</v>
      </c>
    </row>
    <row r="3143" spans="1:8">
      <c r="A3143" s="2003">
        <v>3860</v>
      </c>
      <c r="B3143" s="2004" t="s">
        <v>11596</v>
      </c>
      <c r="C3143" s="2003" t="s">
        <v>5592</v>
      </c>
      <c r="D3143" s="2005">
        <f t="shared" si="98"/>
        <v>3.51</v>
      </c>
      <c r="F3143" s="2005">
        <v>3.51</v>
      </c>
      <c r="G3143" s="2005">
        <v>3.51</v>
      </c>
      <c r="H3143" s="2078" t="b">
        <f t="shared" si="99"/>
        <v>1</v>
      </c>
    </row>
    <row r="3144" spans="1:8">
      <c r="A3144" s="1993">
        <v>3905</v>
      </c>
      <c r="B3144" s="1994" t="s">
        <v>11597</v>
      </c>
      <c r="C3144" s="1993" t="s">
        <v>5592</v>
      </c>
      <c r="D3144" s="2002">
        <f t="shared" si="98"/>
        <v>7.56</v>
      </c>
      <c r="F3144" s="2002">
        <v>7.56</v>
      </c>
      <c r="G3144" s="2002">
        <v>7.56</v>
      </c>
      <c r="H3144" s="2078" t="b">
        <f t="shared" si="99"/>
        <v>1</v>
      </c>
    </row>
    <row r="3145" spans="1:8">
      <c r="A3145" s="2003">
        <v>3871</v>
      </c>
      <c r="B3145" s="2004" t="s">
        <v>11598</v>
      </c>
      <c r="C3145" s="2003" t="s">
        <v>5592</v>
      </c>
      <c r="D3145" s="2005">
        <f t="shared" si="98"/>
        <v>13.33</v>
      </c>
      <c r="F3145" s="2005">
        <v>13.33</v>
      </c>
      <c r="G3145" s="2005">
        <v>13.33</v>
      </c>
      <c r="H3145" s="2078" t="b">
        <f t="shared" si="99"/>
        <v>1</v>
      </c>
    </row>
    <row r="3146" spans="1:8">
      <c r="A3146" s="1993">
        <v>37429</v>
      </c>
      <c r="B3146" s="1994" t="s">
        <v>11599</v>
      </c>
      <c r="C3146" s="1993" t="s">
        <v>5592</v>
      </c>
      <c r="D3146" s="2002">
        <f t="shared" si="98"/>
        <v>1845.66</v>
      </c>
      <c r="F3146" s="2002">
        <v>1845.66</v>
      </c>
      <c r="G3146" s="2002">
        <v>1845.66</v>
      </c>
      <c r="H3146" s="2078" t="b">
        <f t="shared" si="99"/>
        <v>1</v>
      </c>
    </row>
    <row r="3147" spans="1:8">
      <c r="A3147" s="2003">
        <v>37426</v>
      </c>
      <c r="B3147" s="2004" t="s">
        <v>11600</v>
      </c>
      <c r="C3147" s="2003" t="s">
        <v>5592</v>
      </c>
      <c r="D3147" s="2005">
        <f t="shared" si="98"/>
        <v>17.75</v>
      </c>
      <c r="F3147" s="2005">
        <v>17.75</v>
      </c>
      <c r="G3147" s="2005">
        <v>17.75</v>
      </c>
      <c r="H3147" s="2078" t="b">
        <f t="shared" si="99"/>
        <v>1</v>
      </c>
    </row>
    <row r="3148" spans="1:8">
      <c r="A3148" s="1993">
        <v>37427</v>
      </c>
      <c r="B3148" s="1994" t="s">
        <v>11601</v>
      </c>
      <c r="C3148" s="1993" t="s">
        <v>5592</v>
      </c>
      <c r="D3148" s="2002">
        <f t="shared" si="98"/>
        <v>42.35</v>
      </c>
      <c r="F3148" s="2002">
        <v>42.35</v>
      </c>
      <c r="G3148" s="2002">
        <v>42.35</v>
      </c>
      <c r="H3148" s="2078" t="b">
        <f t="shared" si="99"/>
        <v>1</v>
      </c>
    </row>
    <row r="3149" spans="1:8">
      <c r="A3149" s="2003">
        <v>37424</v>
      </c>
      <c r="B3149" s="2004" t="s">
        <v>11602</v>
      </c>
      <c r="C3149" s="2003" t="s">
        <v>5592</v>
      </c>
      <c r="D3149" s="2005">
        <f t="shared" si="98"/>
        <v>8.16</v>
      </c>
      <c r="F3149" s="2005">
        <v>8.16</v>
      </c>
      <c r="G3149" s="2005">
        <v>8.16</v>
      </c>
      <c r="H3149" s="2078" t="b">
        <f t="shared" si="99"/>
        <v>1</v>
      </c>
    </row>
    <row r="3150" spans="1:8">
      <c r="A3150" s="1993">
        <v>37428</v>
      </c>
      <c r="B3150" s="1994" t="s">
        <v>11603</v>
      </c>
      <c r="C3150" s="1993" t="s">
        <v>5592</v>
      </c>
      <c r="D3150" s="2002">
        <f t="shared" si="98"/>
        <v>145.94999999999999</v>
      </c>
      <c r="F3150" s="2002">
        <v>145.94999999999999</v>
      </c>
      <c r="G3150" s="2002">
        <v>145.94999999999999</v>
      </c>
      <c r="H3150" s="2078" t="b">
        <f t="shared" si="99"/>
        <v>1</v>
      </c>
    </row>
    <row r="3151" spans="1:8">
      <c r="A3151" s="2003">
        <v>37425</v>
      </c>
      <c r="B3151" s="2004" t="s">
        <v>11604</v>
      </c>
      <c r="C3151" s="2003" t="s">
        <v>5592</v>
      </c>
      <c r="D3151" s="2005">
        <f t="shared" si="98"/>
        <v>8.7899999999999991</v>
      </c>
      <c r="F3151" s="2005">
        <v>8.7899999999999991</v>
      </c>
      <c r="G3151" s="2005">
        <v>8.7899999999999991</v>
      </c>
      <c r="H3151" s="2078" t="b">
        <f t="shared" si="99"/>
        <v>1</v>
      </c>
    </row>
    <row r="3152" spans="1:8" ht="30">
      <c r="A3152" s="1993">
        <v>11519</v>
      </c>
      <c r="B3152" s="1994" t="s">
        <v>11605</v>
      </c>
      <c r="C3152" s="1993" t="s">
        <v>5601</v>
      </c>
      <c r="D3152" s="2002">
        <f t="shared" si="98"/>
        <v>28.22</v>
      </c>
      <c r="F3152" s="2002">
        <v>28.22</v>
      </c>
      <c r="G3152" s="2002">
        <v>28.22</v>
      </c>
      <c r="H3152" s="2078" t="b">
        <f t="shared" si="99"/>
        <v>1</v>
      </c>
    </row>
    <row r="3153" spans="1:8" ht="30">
      <c r="A3153" s="2003">
        <v>11520</v>
      </c>
      <c r="B3153" s="2004" t="s">
        <v>11606</v>
      </c>
      <c r="C3153" s="2003" t="s">
        <v>5601</v>
      </c>
      <c r="D3153" s="2005">
        <f t="shared" si="98"/>
        <v>11.19</v>
      </c>
      <c r="F3153" s="2005">
        <v>11.19</v>
      </c>
      <c r="G3153" s="2005">
        <v>11.19</v>
      </c>
      <c r="H3153" s="2078" t="b">
        <f t="shared" si="99"/>
        <v>1</v>
      </c>
    </row>
    <row r="3154" spans="1:8">
      <c r="A3154" s="1993">
        <v>11518</v>
      </c>
      <c r="B3154" s="1994" t="s">
        <v>11607</v>
      </c>
      <c r="C3154" s="1993" t="s">
        <v>5601</v>
      </c>
      <c r="D3154" s="2002">
        <f t="shared" si="98"/>
        <v>32.56</v>
      </c>
      <c r="F3154" s="2002">
        <v>32.56</v>
      </c>
      <c r="G3154" s="2002">
        <v>32.56</v>
      </c>
      <c r="H3154" s="2078" t="b">
        <f t="shared" si="99"/>
        <v>1</v>
      </c>
    </row>
    <row r="3155" spans="1:8">
      <c r="A3155" s="2003">
        <v>38473</v>
      </c>
      <c r="B3155" s="2004" t="s">
        <v>11608</v>
      </c>
      <c r="C3155" s="2003" t="s">
        <v>5592</v>
      </c>
      <c r="D3155" s="2005">
        <f t="shared" si="98"/>
        <v>97.87</v>
      </c>
      <c r="F3155" s="2005">
        <v>97.87</v>
      </c>
      <c r="G3155" s="2005">
        <v>97.87</v>
      </c>
      <c r="H3155" s="2078" t="b">
        <f t="shared" si="99"/>
        <v>1</v>
      </c>
    </row>
    <row r="3156" spans="1:8">
      <c r="A3156" s="1993">
        <v>4244</v>
      </c>
      <c r="B3156" s="1994" t="s">
        <v>11609</v>
      </c>
      <c r="C3156" s="1993" t="s">
        <v>5591</v>
      </c>
      <c r="D3156" s="2002">
        <f t="shared" si="98"/>
        <v>14.86</v>
      </c>
      <c r="F3156" s="2002">
        <v>12.83</v>
      </c>
      <c r="G3156" s="2002">
        <v>14.86</v>
      </c>
      <c r="H3156" s="2078" t="b">
        <f t="shared" si="99"/>
        <v>0</v>
      </c>
    </row>
    <row r="3157" spans="1:8">
      <c r="A3157" s="2003">
        <v>40977</v>
      </c>
      <c r="B3157" s="2004" t="s">
        <v>11610</v>
      </c>
      <c r="C3157" s="2003" t="s">
        <v>5600</v>
      </c>
      <c r="D3157" s="2005">
        <f t="shared" si="98"/>
        <v>2621.98</v>
      </c>
      <c r="F3157" s="2005">
        <v>2263.36</v>
      </c>
      <c r="G3157" s="2005">
        <v>2621.98</v>
      </c>
      <c r="H3157" s="2078" t="b">
        <f t="shared" si="99"/>
        <v>0</v>
      </c>
    </row>
    <row r="3158" spans="1:8">
      <c r="A3158" s="1993">
        <v>2742</v>
      </c>
      <c r="B3158" s="1994" t="s">
        <v>11611</v>
      </c>
      <c r="C3158" s="1993" t="s">
        <v>5595</v>
      </c>
      <c r="D3158" s="2002">
        <f t="shared" si="98"/>
        <v>2.0299999999999998</v>
      </c>
      <c r="F3158" s="2002">
        <v>2.0299999999999998</v>
      </c>
      <c r="G3158" s="2002">
        <v>2.0299999999999998</v>
      </c>
      <c r="H3158" s="2078" t="b">
        <f t="shared" si="99"/>
        <v>1</v>
      </c>
    </row>
    <row r="3159" spans="1:8">
      <c r="A3159" s="2003">
        <v>2748</v>
      </c>
      <c r="B3159" s="2004" t="s">
        <v>11612</v>
      </c>
      <c r="C3159" s="2003" t="s">
        <v>5595</v>
      </c>
      <c r="D3159" s="2005">
        <f t="shared" si="98"/>
        <v>5.96</v>
      </c>
      <c r="F3159" s="2005">
        <v>5.96</v>
      </c>
      <c r="G3159" s="2005">
        <v>5.96</v>
      </c>
      <c r="H3159" s="2078" t="b">
        <f t="shared" si="99"/>
        <v>1</v>
      </c>
    </row>
    <row r="3160" spans="1:8">
      <c r="A3160" s="1993">
        <v>2736</v>
      </c>
      <c r="B3160" s="1994" t="s">
        <v>11613</v>
      </c>
      <c r="C3160" s="1993" t="s">
        <v>5595</v>
      </c>
      <c r="D3160" s="2002">
        <f t="shared" si="98"/>
        <v>8.32</v>
      </c>
      <c r="F3160" s="2002">
        <v>8.32</v>
      </c>
      <c r="G3160" s="2002">
        <v>8.32</v>
      </c>
      <c r="H3160" s="2078" t="b">
        <f t="shared" si="99"/>
        <v>1</v>
      </c>
    </row>
    <row r="3161" spans="1:8">
      <c r="A3161" s="2003">
        <v>2745</v>
      </c>
      <c r="B3161" s="2004" t="s">
        <v>11614</v>
      </c>
      <c r="C3161" s="2003" t="s">
        <v>5595</v>
      </c>
      <c r="D3161" s="2005">
        <f t="shared" si="98"/>
        <v>1.68</v>
      </c>
      <c r="F3161" s="2005">
        <v>1.68</v>
      </c>
      <c r="G3161" s="2005">
        <v>1.68</v>
      </c>
      <c r="H3161" s="2078" t="b">
        <f t="shared" si="99"/>
        <v>1</v>
      </c>
    </row>
    <row r="3162" spans="1:8">
      <c r="A3162" s="1993">
        <v>2751</v>
      </c>
      <c r="B3162" s="1994" t="s">
        <v>11615</v>
      </c>
      <c r="C3162" s="1993" t="s">
        <v>5595</v>
      </c>
      <c r="D3162" s="2002">
        <f t="shared" si="98"/>
        <v>2.15</v>
      </c>
      <c r="F3162" s="2002">
        <v>2.15</v>
      </c>
      <c r="G3162" s="2002">
        <v>2.15</v>
      </c>
      <c r="H3162" s="2078" t="b">
        <f t="shared" si="99"/>
        <v>1</v>
      </c>
    </row>
    <row r="3163" spans="1:8">
      <c r="A3163" s="2003">
        <v>14439</v>
      </c>
      <c r="B3163" s="2004" t="s">
        <v>11616</v>
      </c>
      <c r="C3163" s="2003" t="s">
        <v>5595</v>
      </c>
      <c r="D3163" s="2005">
        <f t="shared" si="98"/>
        <v>1.9</v>
      </c>
      <c r="F3163" s="2005">
        <v>1.9</v>
      </c>
      <c r="G3163" s="2005">
        <v>1.9</v>
      </c>
      <c r="H3163" s="2078" t="b">
        <f t="shared" si="99"/>
        <v>1</v>
      </c>
    </row>
    <row r="3164" spans="1:8">
      <c r="A3164" s="1993">
        <v>2731</v>
      </c>
      <c r="B3164" s="1994" t="s">
        <v>11617</v>
      </c>
      <c r="C3164" s="1993" t="s">
        <v>5595</v>
      </c>
      <c r="D3164" s="2002">
        <f t="shared" si="98"/>
        <v>50.23</v>
      </c>
      <c r="F3164" s="2002">
        <v>50.23</v>
      </c>
      <c r="G3164" s="2002">
        <v>50.23</v>
      </c>
      <c r="H3164" s="2078" t="b">
        <f t="shared" si="99"/>
        <v>1</v>
      </c>
    </row>
    <row r="3165" spans="1:8">
      <c r="A3165" s="2003">
        <v>21138</v>
      </c>
      <c r="B3165" s="2004" t="s">
        <v>11618</v>
      </c>
      <c r="C3165" s="2003" t="s">
        <v>5595</v>
      </c>
      <c r="D3165" s="2005">
        <f t="shared" si="98"/>
        <v>5.45</v>
      </c>
      <c r="F3165" s="2005">
        <v>5.45</v>
      </c>
      <c r="G3165" s="2005">
        <v>5.45</v>
      </c>
      <c r="H3165" s="2078" t="b">
        <f t="shared" si="99"/>
        <v>1</v>
      </c>
    </row>
    <row r="3166" spans="1:8">
      <c r="A3166" s="1993">
        <v>2747</v>
      </c>
      <c r="B3166" s="1994" t="s">
        <v>11619</v>
      </c>
      <c r="C3166" s="1993" t="s">
        <v>5595</v>
      </c>
      <c r="D3166" s="2002">
        <f t="shared" si="98"/>
        <v>13.47</v>
      </c>
      <c r="F3166" s="2002">
        <v>13.47</v>
      </c>
      <c r="G3166" s="2002">
        <v>13.47</v>
      </c>
      <c r="H3166" s="2078" t="b">
        <f t="shared" si="99"/>
        <v>1</v>
      </c>
    </row>
    <row r="3167" spans="1:8">
      <c r="A3167" s="2003">
        <v>4115</v>
      </c>
      <c r="B3167" s="2004" t="s">
        <v>11620</v>
      </c>
      <c r="C3167" s="2003" t="s">
        <v>5595</v>
      </c>
      <c r="D3167" s="2005">
        <f t="shared" si="98"/>
        <v>10.54</v>
      </c>
      <c r="F3167" s="2005">
        <v>10.54</v>
      </c>
      <c r="G3167" s="2005">
        <v>10.54</v>
      </c>
      <c r="H3167" s="2078" t="b">
        <f t="shared" si="99"/>
        <v>1</v>
      </c>
    </row>
    <row r="3168" spans="1:8">
      <c r="A3168" s="1993">
        <v>2729</v>
      </c>
      <c r="B3168" s="1994" t="s">
        <v>11621</v>
      </c>
      <c r="C3168" s="1993" t="s">
        <v>5592</v>
      </c>
      <c r="D3168" s="2002">
        <f t="shared" si="98"/>
        <v>12.7</v>
      </c>
      <c r="F3168" s="2002">
        <v>12.7</v>
      </c>
      <c r="G3168" s="2002">
        <v>12.7</v>
      </c>
      <c r="H3168" s="2078" t="b">
        <f t="shared" si="99"/>
        <v>1</v>
      </c>
    </row>
    <row r="3169" spans="1:8">
      <c r="A3169" s="2003">
        <v>4119</v>
      </c>
      <c r="B3169" s="2004" t="s">
        <v>11622</v>
      </c>
      <c r="C3169" s="2003" t="s">
        <v>5595</v>
      </c>
      <c r="D3169" s="2005">
        <f t="shared" si="98"/>
        <v>21.21</v>
      </c>
      <c r="F3169" s="2005">
        <v>21.21</v>
      </c>
      <c r="G3169" s="2005">
        <v>21.21</v>
      </c>
      <c r="H3169" s="2078" t="b">
        <f t="shared" si="99"/>
        <v>1</v>
      </c>
    </row>
    <row r="3170" spans="1:8">
      <c r="A3170" s="1993">
        <v>2794</v>
      </c>
      <c r="B3170" s="1994" t="s">
        <v>11623</v>
      </c>
      <c r="C3170" s="1993" t="s">
        <v>5595</v>
      </c>
      <c r="D3170" s="2002">
        <f t="shared" si="98"/>
        <v>52.38</v>
      </c>
      <c r="F3170" s="2002">
        <v>52.38</v>
      </c>
      <c r="G3170" s="2002">
        <v>52.38</v>
      </c>
      <c r="H3170" s="2078" t="b">
        <f t="shared" si="99"/>
        <v>1</v>
      </c>
    </row>
    <row r="3171" spans="1:8">
      <c r="A3171" s="2003">
        <v>2788</v>
      </c>
      <c r="B3171" s="2004" t="s">
        <v>11624</v>
      </c>
      <c r="C3171" s="2003" t="s">
        <v>5595</v>
      </c>
      <c r="D3171" s="2005">
        <f t="shared" si="98"/>
        <v>105.9</v>
      </c>
      <c r="F3171" s="2005">
        <v>105.9</v>
      </c>
      <c r="G3171" s="2005">
        <v>105.9</v>
      </c>
      <c r="H3171" s="2078" t="b">
        <f t="shared" si="99"/>
        <v>1</v>
      </c>
    </row>
    <row r="3172" spans="1:8">
      <c r="A3172" s="1993">
        <v>3989</v>
      </c>
      <c r="B3172" s="1994" t="s">
        <v>13781</v>
      </c>
      <c r="C3172" s="1993" t="s">
        <v>5593</v>
      </c>
      <c r="D3172" s="2002">
        <f t="shared" si="98"/>
        <v>1839.78</v>
      </c>
      <c r="F3172" s="2002">
        <v>1839.78</v>
      </c>
      <c r="G3172" s="2002">
        <v>1839.78</v>
      </c>
      <c r="H3172" s="2078" t="b">
        <f t="shared" si="99"/>
        <v>1</v>
      </c>
    </row>
    <row r="3173" spans="1:8">
      <c r="A3173" s="2003">
        <v>3997</v>
      </c>
      <c r="B3173" s="2004" t="s">
        <v>13782</v>
      </c>
      <c r="C3173" s="2003" t="s">
        <v>5593</v>
      </c>
      <c r="D3173" s="2005">
        <f t="shared" si="98"/>
        <v>1578.51</v>
      </c>
      <c r="F3173" s="2005">
        <v>1578.51</v>
      </c>
      <c r="G3173" s="2005">
        <v>1578.51</v>
      </c>
      <c r="H3173" s="2078" t="b">
        <f t="shared" si="99"/>
        <v>1</v>
      </c>
    </row>
    <row r="3174" spans="1:8">
      <c r="A3174" s="1993">
        <v>4006</v>
      </c>
      <c r="B3174" s="1994" t="s">
        <v>11625</v>
      </c>
      <c r="C3174" s="1993" t="s">
        <v>5593</v>
      </c>
      <c r="D3174" s="2002">
        <f t="shared" si="98"/>
        <v>1325.96</v>
      </c>
      <c r="F3174" s="2002">
        <v>1325.96</v>
      </c>
      <c r="G3174" s="2002">
        <v>1325.96</v>
      </c>
      <c r="H3174" s="2078" t="b">
        <f t="shared" si="99"/>
        <v>1</v>
      </c>
    </row>
    <row r="3175" spans="1:8">
      <c r="A3175" s="2003">
        <v>4004</v>
      </c>
      <c r="B3175" s="2004" t="s">
        <v>13783</v>
      </c>
      <c r="C3175" s="2003" t="s">
        <v>5593</v>
      </c>
      <c r="D3175" s="2005">
        <f t="shared" si="98"/>
        <v>1185</v>
      </c>
      <c r="F3175" s="2005">
        <v>1185</v>
      </c>
      <c r="G3175" s="2005">
        <v>1185</v>
      </c>
      <c r="H3175" s="2078" t="b">
        <f t="shared" si="99"/>
        <v>1</v>
      </c>
    </row>
    <row r="3176" spans="1:8">
      <c r="A3176" s="1993">
        <v>11836</v>
      </c>
      <c r="B3176" s="1994" t="s">
        <v>13784</v>
      </c>
      <c r="C3176" s="1993" t="s">
        <v>5593</v>
      </c>
      <c r="D3176" s="2002">
        <f t="shared" si="98"/>
        <v>1403.28</v>
      </c>
      <c r="F3176" s="2002">
        <v>1403.28</v>
      </c>
      <c r="G3176" s="2002">
        <v>1403.28</v>
      </c>
      <c r="H3176" s="2078" t="b">
        <f t="shared" si="99"/>
        <v>1</v>
      </c>
    </row>
    <row r="3177" spans="1:8">
      <c r="A3177" s="2003">
        <v>36151</v>
      </c>
      <c r="B3177" s="2004" t="s">
        <v>11626</v>
      </c>
      <c r="C3177" s="2003" t="s">
        <v>5592</v>
      </c>
      <c r="D3177" s="2005">
        <f t="shared" si="98"/>
        <v>24.9</v>
      </c>
      <c r="F3177" s="2005">
        <v>24.9</v>
      </c>
      <c r="G3177" s="2005">
        <v>24.9</v>
      </c>
      <c r="H3177" s="2078" t="b">
        <f t="shared" si="99"/>
        <v>1</v>
      </c>
    </row>
    <row r="3178" spans="1:8">
      <c r="A3178" s="1993">
        <v>37457</v>
      </c>
      <c r="B3178" s="1994" t="s">
        <v>11627</v>
      </c>
      <c r="C3178" s="1993" t="s">
        <v>5595</v>
      </c>
      <c r="D3178" s="2002">
        <f t="shared" si="98"/>
        <v>1.84</v>
      </c>
      <c r="F3178" s="2002">
        <v>1.84</v>
      </c>
      <c r="G3178" s="2002">
        <v>1.84</v>
      </c>
      <c r="H3178" s="2078" t="b">
        <f t="shared" si="99"/>
        <v>1</v>
      </c>
    </row>
    <row r="3179" spans="1:8">
      <c r="A3179" s="2003">
        <v>37456</v>
      </c>
      <c r="B3179" s="2004" t="s">
        <v>11628</v>
      </c>
      <c r="C3179" s="2003" t="s">
        <v>5595</v>
      </c>
      <c r="D3179" s="2005">
        <f t="shared" si="98"/>
        <v>0.97</v>
      </c>
      <c r="F3179" s="2005">
        <v>0.97</v>
      </c>
      <c r="G3179" s="2005">
        <v>0.97</v>
      </c>
      <c r="H3179" s="2078" t="b">
        <f t="shared" si="99"/>
        <v>1</v>
      </c>
    </row>
    <row r="3180" spans="1:8">
      <c r="A3180" s="1993">
        <v>37461</v>
      </c>
      <c r="B3180" s="1994" t="s">
        <v>11629</v>
      </c>
      <c r="C3180" s="1993" t="s">
        <v>5595</v>
      </c>
      <c r="D3180" s="2002">
        <f t="shared" si="98"/>
        <v>6.83</v>
      </c>
      <c r="F3180" s="2002">
        <v>6.83</v>
      </c>
      <c r="G3180" s="2002">
        <v>6.83</v>
      </c>
      <c r="H3180" s="2078" t="b">
        <f t="shared" si="99"/>
        <v>1</v>
      </c>
    </row>
    <row r="3181" spans="1:8">
      <c r="A3181" s="2003">
        <v>37460</v>
      </c>
      <c r="B3181" s="2004" t="s">
        <v>11630</v>
      </c>
      <c r="C3181" s="2003" t="s">
        <v>5595</v>
      </c>
      <c r="D3181" s="2005">
        <f t="shared" si="98"/>
        <v>9.34</v>
      </c>
      <c r="F3181" s="2005">
        <v>9.34</v>
      </c>
      <c r="G3181" s="2005">
        <v>9.34</v>
      </c>
      <c r="H3181" s="2078" t="b">
        <f t="shared" si="99"/>
        <v>1</v>
      </c>
    </row>
    <row r="3182" spans="1:8">
      <c r="A3182" s="1993">
        <v>37458</v>
      </c>
      <c r="B3182" s="1994" t="s">
        <v>11631</v>
      </c>
      <c r="C3182" s="1993" t="s">
        <v>5595</v>
      </c>
      <c r="D3182" s="2002">
        <f t="shared" si="98"/>
        <v>2.73</v>
      </c>
      <c r="F3182" s="2002">
        <v>2.73</v>
      </c>
      <c r="G3182" s="2002">
        <v>2.73</v>
      </c>
      <c r="H3182" s="2078" t="b">
        <f t="shared" si="99"/>
        <v>1</v>
      </c>
    </row>
    <row r="3183" spans="1:8">
      <c r="A3183" s="2003">
        <v>37454</v>
      </c>
      <c r="B3183" s="2004" t="s">
        <v>11632</v>
      </c>
      <c r="C3183" s="2003" t="s">
        <v>5595</v>
      </c>
      <c r="D3183" s="2005">
        <f t="shared" si="98"/>
        <v>0.71</v>
      </c>
      <c r="F3183" s="2005">
        <v>0.71</v>
      </c>
      <c r="G3183" s="2005">
        <v>0.71</v>
      </c>
      <c r="H3183" s="2078" t="b">
        <f t="shared" si="99"/>
        <v>1</v>
      </c>
    </row>
    <row r="3184" spans="1:8">
      <c r="A3184" s="1993">
        <v>37455</v>
      </c>
      <c r="B3184" s="1994" t="s">
        <v>11633</v>
      </c>
      <c r="C3184" s="1993" t="s">
        <v>5595</v>
      </c>
      <c r="D3184" s="2002">
        <f t="shared" si="98"/>
        <v>1.2</v>
      </c>
      <c r="F3184" s="2002">
        <v>1.2</v>
      </c>
      <c r="G3184" s="2002">
        <v>1.2</v>
      </c>
      <c r="H3184" s="2078" t="b">
        <f t="shared" si="99"/>
        <v>1</v>
      </c>
    </row>
    <row r="3185" spans="1:8">
      <c r="A3185" s="2003">
        <v>37459</v>
      </c>
      <c r="B3185" s="2004" t="s">
        <v>11634</v>
      </c>
      <c r="C3185" s="2003" t="s">
        <v>5595</v>
      </c>
      <c r="D3185" s="2005">
        <f t="shared" si="98"/>
        <v>3.84</v>
      </c>
      <c r="F3185" s="2005">
        <v>3.84</v>
      </c>
      <c r="G3185" s="2005">
        <v>3.84</v>
      </c>
      <c r="H3185" s="2078" t="b">
        <f t="shared" si="99"/>
        <v>1</v>
      </c>
    </row>
    <row r="3186" spans="1:8" ht="30">
      <c r="A3186" s="1993">
        <v>21029</v>
      </c>
      <c r="B3186" s="1994" t="s">
        <v>11635</v>
      </c>
      <c r="C3186" s="1993" t="s">
        <v>5592</v>
      </c>
      <c r="D3186" s="2002">
        <f t="shared" si="98"/>
        <v>271.64</v>
      </c>
      <c r="F3186" s="2002">
        <v>271.64</v>
      </c>
      <c r="G3186" s="2002">
        <v>271.64</v>
      </c>
      <c r="H3186" s="2078" t="b">
        <f t="shared" si="99"/>
        <v>1</v>
      </c>
    </row>
    <row r="3187" spans="1:8" ht="30">
      <c r="A3187" s="2003">
        <v>21030</v>
      </c>
      <c r="B3187" s="2004" t="s">
        <v>11636</v>
      </c>
      <c r="C3187" s="2003" t="s">
        <v>5592</v>
      </c>
      <c r="D3187" s="2005">
        <f t="shared" si="98"/>
        <v>334.84</v>
      </c>
      <c r="F3187" s="2005">
        <v>334.84</v>
      </c>
      <c r="G3187" s="2005">
        <v>334.84</v>
      </c>
      <c r="H3187" s="2078" t="b">
        <f t="shared" si="99"/>
        <v>1</v>
      </c>
    </row>
    <row r="3188" spans="1:8" ht="30">
      <c r="A3188" s="1993">
        <v>21031</v>
      </c>
      <c r="B3188" s="1994" t="s">
        <v>11637</v>
      </c>
      <c r="C3188" s="1993" t="s">
        <v>5592</v>
      </c>
      <c r="D3188" s="2002">
        <f t="shared" si="98"/>
        <v>416.87</v>
      </c>
      <c r="F3188" s="2002">
        <v>416.87</v>
      </c>
      <c r="G3188" s="2002">
        <v>416.87</v>
      </c>
      <c r="H3188" s="2078" t="b">
        <f t="shared" si="99"/>
        <v>1</v>
      </c>
    </row>
    <row r="3189" spans="1:8" ht="30">
      <c r="A3189" s="2003">
        <v>21032</v>
      </c>
      <c r="B3189" s="2004" t="s">
        <v>11638</v>
      </c>
      <c r="C3189" s="2003" t="s">
        <v>5592</v>
      </c>
      <c r="D3189" s="2005">
        <f t="shared" si="98"/>
        <v>445.11</v>
      </c>
      <c r="F3189" s="2005">
        <v>445.11</v>
      </c>
      <c r="G3189" s="2005">
        <v>445.11</v>
      </c>
      <c r="H3189" s="2078" t="b">
        <f t="shared" si="99"/>
        <v>1</v>
      </c>
    </row>
    <row r="3190" spans="1:8" ht="30">
      <c r="A3190" s="1993">
        <v>37527</v>
      </c>
      <c r="B3190" s="1994" t="s">
        <v>11639</v>
      </c>
      <c r="C3190" s="1993" t="s">
        <v>5592</v>
      </c>
      <c r="D3190" s="2002">
        <f t="shared" si="98"/>
        <v>402.08</v>
      </c>
      <c r="F3190" s="2002">
        <v>402.08</v>
      </c>
      <c r="G3190" s="2002">
        <v>402.08</v>
      </c>
      <c r="H3190" s="2078" t="b">
        <f t="shared" si="99"/>
        <v>1</v>
      </c>
    </row>
    <row r="3191" spans="1:8" ht="30">
      <c r="A3191" s="2003">
        <v>37528</v>
      </c>
      <c r="B3191" s="2004" t="s">
        <v>11640</v>
      </c>
      <c r="C3191" s="2003" t="s">
        <v>5592</v>
      </c>
      <c r="D3191" s="2005">
        <f t="shared" si="98"/>
        <v>479.4</v>
      </c>
      <c r="F3191" s="2005">
        <v>479.4</v>
      </c>
      <c r="G3191" s="2005">
        <v>479.4</v>
      </c>
      <c r="H3191" s="2078" t="b">
        <f t="shared" si="99"/>
        <v>1</v>
      </c>
    </row>
    <row r="3192" spans="1:8" ht="30">
      <c r="A3192" s="1993">
        <v>37529</v>
      </c>
      <c r="B3192" s="1994" t="s">
        <v>11641</v>
      </c>
      <c r="C3192" s="1993" t="s">
        <v>5592</v>
      </c>
      <c r="D3192" s="2002">
        <f t="shared" si="98"/>
        <v>484.11</v>
      </c>
      <c r="F3192" s="2002">
        <v>484.11</v>
      </c>
      <c r="G3192" s="2002">
        <v>484.11</v>
      </c>
      <c r="H3192" s="2078" t="b">
        <f t="shared" si="99"/>
        <v>1</v>
      </c>
    </row>
    <row r="3193" spans="1:8" ht="30">
      <c r="A3193" s="2003">
        <v>37530</v>
      </c>
      <c r="B3193" s="2004" t="s">
        <v>11642</v>
      </c>
      <c r="C3193" s="2003" t="s">
        <v>5592</v>
      </c>
      <c r="D3193" s="2005">
        <f t="shared" si="98"/>
        <v>632.03</v>
      </c>
      <c r="F3193" s="2005">
        <v>632.03</v>
      </c>
      <c r="G3193" s="2005">
        <v>632.03</v>
      </c>
      <c r="H3193" s="2078" t="b">
        <f t="shared" si="99"/>
        <v>1</v>
      </c>
    </row>
    <row r="3194" spans="1:8" ht="30">
      <c r="A3194" s="1993">
        <v>21034</v>
      </c>
      <c r="B3194" s="1994" t="s">
        <v>11643</v>
      </c>
      <c r="C3194" s="1993" t="s">
        <v>5592</v>
      </c>
      <c r="D3194" s="2002">
        <f t="shared" si="98"/>
        <v>539.24</v>
      </c>
      <c r="F3194" s="2002">
        <v>539.24</v>
      </c>
      <c r="G3194" s="2002">
        <v>539.24</v>
      </c>
      <c r="H3194" s="2078" t="b">
        <f t="shared" si="99"/>
        <v>1</v>
      </c>
    </row>
    <row r="3195" spans="1:8" ht="30">
      <c r="A3195" s="2003">
        <v>37531</v>
      </c>
      <c r="B3195" s="2004" t="s">
        <v>11644</v>
      </c>
      <c r="C3195" s="2003" t="s">
        <v>5592</v>
      </c>
      <c r="D3195" s="2005">
        <f t="shared" si="98"/>
        <v>679.1</v>
      </c>
      <c r="F3195" s="2005">
        <v>679.1</v>
      </c>
      <c r="G3195" s="2005">
        <v>679.1</v>
      </c>
      <c r="H3195" s="2078" t="b">
        <f t="shared" si="99"/>
        <v>1</v>
      </c>
    </row>
    <row r="3196" spans="1:8" ht="30">
      <c r="A3196" s="1993">
        <v>21036</v>
      </c>
      <c r="B3196" s="1994" t="s">
        <v>11645</v>
      </c>
      <c r="C3196" s="1993" t="s">
        <v>5592</v>
      </c>
      <c r="D3196" s="2002">
        <f t="shared" si="98"/>
        <v>825.67</v>
      </c>
      <c r="F3196" s="2002">
        <v>825.67</v>
      </c>
      <c r="G3196" s="2002">
        <v>825.67</v>
      </c>
      <c r="H3196" s="2078" t="b">
        <f t="shared" si="99"/>
        <v>1</v>
      </c>
    </row>
    <row r="3197" spans="1:8" ht="30">
      <c r="A3197" s="2003">
        <v>21037</v>
      </c>
      <c r="B3197" s="2004" t="s">
        <v>11646</v>
      </c>
      <c r="C3197" s="2003" t="s">
        <v>5592</v>
      </c>
      <c r="D3197" s="2005">
        <f t="shared" si="98"/>
        <v>941.32</v>
      </c>
      <c r="F3197" s="2005">
        <v>941.32</v>
      </c>
      <c r="G3197" s="2005">
        <v>941.32</v>
      </c>
      <c r="H3197" s="2078" t="b">
        <f t="shared" si="99"/>
        <v>1</v>
      </c>
    </row>
    <row r="3198" spans="1:8" ht="30">
      <c r="A3198" s="1993">
        <v>20185</v>
      </c>
      <c r="B3198" s="1994" t="s">
        <v>11647</v>
      </c>
      <c r="C3198" s="1993" t="s">
        <v>5595</v>
      </c>
      <c r="D3198" s="2002">
        <f t="shared" si="98"/>
        <v>11.12</v>
      </c>
      <c r="F3198" s="2002">
        <v>11.12</v>
      </c>
      <c r="G3198" s="2002">
        <v>11.12</v>
      </c>
      <c r="H3198" s="2078" t="b">
        <f t="shared" si="99"/>
        <v>1</v>
      </c>
    </row>
    <row r="3199" spans="1:8">
      <c r="A3199" s="2003">
        <v>20260</v>
      </c>
      <c r="B3199" s="2004" t="s">
        <v>11648</v>
      </c>
      <c r="C3199" s="2003" t="s">
        <v>5592</v>
      </c>
      <c r="D3199" s="2005">
        <f t="shared" si="98"/>
        <v>5.57</v>
      </c>
      <c r="F3199" s="2005">
        <v>5.57</v>
      </c>
      <c r="G3199" s="2005">
        <v>5.57</v>
      </c>
      <c r="H3199" s="2078" t="b">
        <f t="shared" si="99"/>
        <v>1</v>
      </c>
    </row>
    <row r="3200" spans="1:8">
      <c r="A3200" s="1993">
        <v>37523</v>
      </c>
      <c r="B3200" s="1994" t="s">
        <v>11649</v>
      </c>
      <c r="C3200" s="1993" t="s">
        <v>5592</v>
      </c>
      <c r="D3200" s="2002">
        <f t="shared" si="98"/>
        <v>410312.17</v>
      </c>
      <c r="F3200" s="2002">
        <v>410312.17</v>
      </c>
      <c r="G3200" s="2002">
        <v>410312.17</v>
      </c>
      <c r="H3200" s="2078" t="b">
        <f t="shared" si="99"/>
        <v>1</v>
      </c>
    </row>
    <row r="3201" spans="1:8">
      <c r="A3201" s="2003">
        <v>37515</v>
      </c>
      <c r="B3201" s="2004" t="s">
        <v>11650</v>
      </c>
      <c r="C3201" s="2003" t="s">
        <v>5592</v>
      </c>
      <c r="D3201" s="2005">
        <f t="shared" si="98"/>
        <v>364788.5</v>
      </c>
      <c r="F3201" s="2005">
        <v>364788.5</v>
      </c>
      <c r="G3201" s="2005">
        <v>364788.5</v>
      </c>
      <c r="H3201" s="2078" t="b">
        <f t="shared" si="99"/>
        <v>1</v>
      </c>
    </row>
    <row r="3202" spans="1:8" ht="30">
      <c r="A3202" s="1993">
        <v>12899</v>
      </c>
      <c r="B3202" s="1994" t="s">
        <v>11651</v>
      </c>
      <c r="C3202" s="1993" t="s">
        <v>5592</v>
      </c>
      <c r="D3202" s="2002">
        <f t="shared" si="98"/>
        <v>91.23</v>
      </c>
      <c r="F3202" s="2002">
        <v>91.23</v>
      </c>
      <c r="G3202" s="2002">
        <v>91.23</v>
      </c>
      <c r="H3202" s="2078" t="b">
        <f t="shared" si="99"/>
        <v>1</v>
      </c>
    </row>
    <row r="3203" spans="1:8">
      <c r="A3203" s="2003">
        <v>12898</v>
      </c>
      <c r="B3203" s="2004" t="s">
        <v>11652</v>
      </c>
      <c r="C3203" s="2003" t="s">
        <v>5592</v>
      </c>
      <c r="D3203" s="2005">
        <f t="shared" ref="D3203:D3266" si="100">IF($J$2=$F$1,F3203,G3203)</f>
        <v>144.71</v>
      </c>
      <c r="F3203" s="2005">
        <v>144.71</v>
      </c>
      <c r="G3203" s="2005">
        <v>144.71</v>
      </c>
      <c r="H3203" s="2078" t="b">
        <f t="shared" ref="H3203:H3266" si="101">F3203=G3203</f>
        <v>1</v>
      </c>
    </row>
    <row r="3204" spans="1:8">
      <c r="A3204" s="1993">
        <v>42528</v>
      </c>
      <c r="B3204" s="1994" t="s">
        <v>11653</v>
      </c>
      <c r="C3204" s="1993" t="s">
        <v>5594</v>
      </c>
      <c r="D3204" s="2002">
        <f t="shared" si="100"/>
        <v>5.69</v>
      </c>
      <c r="F3204" s="2002">
        <v>5.69</v>
      </c>
      <c r="G3204" s="2002">
        <v>5.69</v>
      </c>
      <c r="H3204" s="2078" t="b">
        <f t="shared" si="101"/>
        <v>1</v>
      </c>
    </row>
    <row r="3205" spans="1:8">
      <c r="A3205" s="2003">
        <v>39696</v>
      </c>
      <c r="B3205" s="2004" t="s">
        <v>11654</v>
      </c>
      <c r="C3205" s="2003" t="s">
        <v>5594</v>
      </c>
      <c r="D3205" s="2005">
        <f t="shared" si="100"/>
        <v>4</v>
      </c>
      <c r="F3205" s="2005">
        <v>4</v>
      </c>
      <c r="G3205" s="2005">
        <v>4</v>
      </c>
      <c r="H3205" s="2078" t="b">
        <f t="shared" si="101"/>
        <v>1</v>
      </c>
    </row>
    <row r="3206" spans="1:8">
      <c r="A3206" s="1993">
        <v>39700</v>
      </c>
      <c r="B3206" s="1994" t="s">
        <v>11655</v>
      </c>
      <c r="C3206" s="1993" t="s">
        <v>5594</v>
      </c>
      <c r="D3206" s="2002">
        <f t="shared" si="100"/>
        <v>18.14</v>
      </c>
      <c r="F3206" s="2002">
        <v>18.14</v>
      </c>
      <c r="G3206" s="2002">
        <v>18.14</v>
      </c>
      <c r="H3206" s="2078" t="b">
        <f t="shared" si="101"/>
        <v>1</v>
      </c>
    </row>
    <row r="3207" spans="1:8">
      <c r="A3207" s="2003">
        <v>11621</v>
      </c>
      <c r="B3207" s="2004" t="s">
        <v>11656</v>
      </c>
      <c r="C3207" s="2003" t="s">
        <v>5594</v>
      </c>
      <c r="D3207" s="2005">
        <f t="shared" si="100"/>
        <v>36.1</v>
      </c>
      <c r="F3207" s="2005">
        <v>36.1</v>
      </c>
      <c r="G3207" s="2005">
        <v>36.1</v>
      </c>
      <c r="H3207" s="2078" t="b">
        <f t="shared" si="101"/>
        <v>1</v>
      </c>
    </row>
    <row r="3208" spans="1:8">
      <c r="A3208" s="1993">
        <v>4014</v>
      </c>
      <c r="B3208" s="1994" t="s">
        <v>11657</v>
      </c>
      <c r="C3208" s="1993" t="s">
        <v>5594</v>
      </c>
      <c r="D3208" s="2002">
        <f t="shared" si="100"/>
        <v>37.35</v>
      </c>
      <c r="F3208" s="2002">
        <v>37.35</v>
      </c>
      <c r="G3208" s="2002">
        <v>37.35</v>
      </c>
      <c r="H3208" s="2078" t="b">
        <f t="shared" si="101"/>
        <v>1</v>
      </c>
    </row>
    <row r="3209" spans="1:8">
      <c r="A3209" s="2003">
        <v>4015</v>
      </c>
      <c r="B3209" s="2004" t="s">
        <v>11658</v>
      </c>
      <c r="C3209" s="2003" t="s">
        <v>5594</v>
      </c>
      <c r="D3209" s="2005">
        <f t="shared" si="100"/>
        <v>45.86</v>
      </c>
      <c r="F3209" s="2005">
        <v>45.86</v>
      </c>
      <c r="G3209" s="2005">
        <v>45.86</v>
      </c>
      <c r="H3209" s="2078" t="b">
        <f t="shared" si="101"/>
        <v>1</v>
      </c>
    </row>
    <row r="3210" spans="1:8">
      <c r="A3210" s="1993">
        <v>4017</v>
      </c>
      <c r="B3210" s="1994" t="s">
        <v>11659</v>
      </c>
      <c r="C3210" s="1993" t="s">
        <v>5594</v>
      </c>
      <c r="D3210" s="2002">
        <f t="shared" si="100"/>
        <v>66.739999999999995</v>
      </c>
      <c r="F3210" s="2002">
        <v>66.739999999999995</v>
      </c>
      <c r="G3210" s="2002">
        <v>66.739999999999995</v>
      </c>
      <c r="H3210" s="2078" t="b">
        <f t="shared" si="101"/>
        <v>1</v>
      </c>
    </row>
    <row r="3211" spans="1:8">
      <c r="A3211" s="2003">
        <v>4016</v>
      </c>
      <c r="B3211" s="2004" t="s">
        <v>11660</v>
      </c>
      <c r="C3211" s="2003" t="s">
        <v>5594</v>
      </c>
      <c r="D3211" s="2005">
        <f t="shared" si="100"/>
        <v>26.36</v>
      </c>
      <c r="F3211" s="2005">
        <v>26.36</v>
      </c>
      <c r="G3211" s="2005">
        <v>26.36</v>
      </c>
      <c r="H3211" s="2078" t="b">
        <f t="shared" si="101"/>
        <v>1</v>
      </c>
    </row>
    <row r="3212" spans="1:8">
      <c r="A3212" s="1993">
        <v>39699</v>
      </c>
      <c r="B3212" s="1994" t="s">
        <v>11661</v>
      </c>
      <c r="C3212" s="1993" t="s">
        <v>5594</v>
      </c>
      <c r="D3212" s="2002">
        <f t="shared" si="100"/>
        <v>10.61</v>
      </c>
      <c r="F3212" s="2002">
        <v>10.61</v>
      </c>
      <c r="G3212" s="2002">
        <v>10.61</v>
      </c>
      <c r="H3212" s="2078" t="b">
        <f t="shared" si="101"/>
        <v>1</v>
      </c>
    </row>
    <row r="3213" spans="1:8">
      <c r="A3213" s="2003">
        <v>38544</v>
      </c>
      <c r="B3213" s="2004" t="s">
        <v>11662</v>
      </c>
      <c r="C3213" s="2003" t="s">
        <v>5594</v>
      </c>
      <c r="D3213" s="2005">
        <f t="shared" si="100"/>
        <v>6.76</v>
      </c>
      <c r="F3213" s="2005">
        <v>6.76</v>
      </c>
      <c r="G3213" s="2005">
        <v>6.76</v>
      </c>
      <c r="H3213" s="2078" t="b">
        <f t="shared" si="101"/>
        <v>1</v>
      </c>
    </row>
    <row r="3214" spans="1:8">
      <c r="A3214" s="1993">
        <v>38545</v>
      </c>
      <c r="B3214" s="1994" t="s">
        <v>11663</v>
      </c>
      <c r="C3214" s="1993" t="s">
        <v>5594</v>
      </c>
      <c r="D3214" s="2002">
        <f t="shared" si="100"/>
        <v>4.34</v>
      </c>
      <c r="F3214" s="2002">
        <v>4.34</v>
      </c>
      <c r="G3214" s="2002">
        <v>4.34</v>
      </c>
      <c r="H3214" s="2078" t="b">
        <f t="shared" si="101"/>
        <v>1</v>
      </c>
    </row>
    <row r="3215" spans="1:8">
      <c r="A3215" s="2003">
        <v>42527</v>
      </c>
      <c r="B3215" s="2004" t="s">
        <v>11664</v>
      </c>
      <c r="C3215" s="2003" t="s">
        <v>5594</v>
      </c>
      <c r="D3215" s="2005">
        <f t="shared" si="100"/>
        <v>15.03</v>
      </c>
      <c r="F3215" s="2005">
        <v>15.03</v>
      </c>
      <c r="G3215" s="2005">
        <v>15.03</v>
      </c>
      <c r="H3215" s="2078" t="b">
        <f t="shared" si="101"/>
        <v>1</v>
      </c>
    </row>
    <row r="3216" spans="1:8">
      <c r="A3216" s="1993">
        <v>39323</v>
      </c>
      <c r="B3216" s="1994" t="s">
        <v>11665</v>
      </c>
      <c r="C3216" s="1993" t="s">
        <v>5594</v>
      </c>
      <c r="D3216" s="2002">
        <f t="shared" si="100"/>
        <v>16.579999999999998</v>
      </c>
      <c r="F3216" s="2002">
        <v>16.579999999999998</v>
      </c>
      <c r="G3216" s="2002">
        <v>16.579999999999998</v>
      </c>
      <c r="H3216" s="2078" t="b">
        <f t="shared" si="101"/>
        <v>1</v>
      </c>
    </row>
    <row r="3217" spans="1:8" ht="30">
      <c r="A3217" s="2003">
        <v>626</v>
      </c>
      <c r="B3217" s="2004" t="s">
        <v>11666</v>
      </c>
      <c r="C3217" s="2003" t="s">
        <v>5596</v>
      </c>
      <c r="D3217" s="2005">
        <f t="shared" si="100"/>
        <v>13.53</v>
      </c>
      <c r="F3217" s="2005">
        <v>13.53</v>
      </c>
      <c r="G3217" s="2005">
        <v>13.53</v>
      </c>
      <c r="H3217" s="2078" t="b">
        <f t="shared" si="101"/>
        <v>1</v>
      </c>
    </row>
    <row r="3218" spans="1:8">
      <c r="A3218" s="1993">
        <v>25860</v>
      </c>
      <c r="B3218" s="1994" t="s">
        <v>11667</v>
      </c>
      <c r="C3218" s="1993" t="s">
        <v>5594</v>
      </c>
      <c r="D3218" s="2002">
        <f t="shared" si="100"/>
        <v>9.31</v>
      </c>
      <c r="F3218" s="2002">
        <v>9.31</v>
      </c>
      <c r="G3218" s="2002">
        <v>9.31</v>
      </c>
      <c r="H3218" s="2078" t="b">
        <f t="shared" si="101"/>
        <v>1</v>
      </c>
    </row>
    <row r="3219" spans="1:8">
      <c r="A3219" s="2003">
        <v>25861</v>
      </c>
      <c r="B3219" s="2004" t="s">
        <v>11668</v>
      </c>
      <c r="C3219" s="2003" t="s">
        <v>5594</v>
      </c>
      <c r="D3219" s="2005">
        <f t="shared" si="100"/>
        <v>14.05</v>
      </c>
      <c r="F3219" s="2005">
        <v>14.05</v>
      </c>
      <c r="G3219" s="2005">
        <v>14.05</v>
      </c>
      <c r="H3219" s="2078" t="b">
        <f t="shared" si="101"/>
        <v>1</v>
      </c>
    </row>
    <row r="3220" spans="1:8">
      <c r="A3220" s="1993">
        <v>25862</v>
      </c>
      <c r="B3220" s="1994" t="s">
        <v>11669</v>
      </c>
      <c r="C3220" s="1993" t="s">
        <v>5594</v>
      </c>
      <c r="D3220" s="2002">
        <f t="shared" si="100"/>
        <v>14.92</v>
      </c>
      <c r="F3220" s="2002">
        <v>14.92</v>
      </c>
      <c r="G3220" s="2002">
        <v>14.92</v>
      </c>
      <c r="H3220" s="2078" t="b">
        <f t="shared" si="101"/>
        <v>1</v>
      </c>
    </row>
    <row r="3221" spans="1:8">
      <c r="A3221" s="2003">
        <v>25863</v>
      </c>
      <c r="B3221" s="2004" t="s">
        <v>11670</v>
      </c>
      <c r="C3221" s="2003" t="s">
        <v>5594</v>
      </c>
      <c r="D3221" s="2005">
        <f t="shared" si="100"/>
        <v>18.649999999999999</v>
      </c>
      <c r="F3221" s="2005">
        <v>18.649999999999999</v>
      </c>
      <c r="G3221" s="2005">
        <v>18.649999999999999</v>
      </c>
      <c r="H3221" s="2078" t="b">
        <f t="shared" si="101"/>
        <v>1</v>
      </c>
    </row>
    <row r="3222" spans="1:8">
      <c r="A3222" s="1993">
        <v>25864</v>
      </c>
      <c r="B3222" s="1994" t="s">
        <v>11671</v>
      </c>
      <c r="C3222" s="1993" t="s">
        <v>5594</v>
      </c>
      <c r="D3222" s="2002">
        <f t="shared" si="100"/>
        <v>27.96</v>
      </c>
      <c r="F3222" s="2002">
        <v>27.96</v>
      </c>
      <c r="G3222" s="2002">
        <v>27.96</v>
      </c>
      <c r="H3222" s="2078" t="b">
        <f t="shared" si="101"/>
        <v>1</v>
      </c>
    </row>
    <row r="3223" spans="1:8">
      <c r="A3223" s="2003">
        <v>25865</v>
      </c>
      <c r="B3223" s="2004" t="s">
        <v>11672</v>
      </c>
      <c r="C3223" s="2003" t="s">
        <v>5594</v>
      </c>
      <c r="D3223" s="2005">
        <f t="shared" si="100"/>
        <v>37.46</v>
      </c>
      <c r="F3223" s="2005">
        <v>37.46</v>
      </c>
      <c r="G3223" s="2005">
        <v>37.46</v>
      </c>
      <c r="H3223" s="2078" t="b">
        <f t="shared" si="101"/>
        <v>1</v>
      </c>
    </row>
    <row r="3224" spans="1:8">
      <c r="A3224" s="1993">
        <v>25866</v>
      </c>
      <c r="B3224" s="1994" t="s">
        <v>11673</v>
      </c>
      <c r="C3224" s="1993" t="s">
        <v>5594</v>
      </c>
      <c r="D3224" s="2002">
        <f t="shared" si="100"/>
        <v>46.52</v>
      </c>
      <c r="F3224" s="2002">
        <v>46.52</v>
      </c>
      <c r="G3224" s="2002">
        <v>46.52</v>
      </c>
      <c r="H3224" s="2078" t="b">
        <f t="shared" si="101"/>
        <v>1</v>
      </c>
    </row>
    <row r="3225" spans="1:8">
      <c r="A3225" s="2003">
        <v>25868</v>
      </c>
      <c r="B3225" s="2004" t="s">
        <v>11674</v>
      </c>
      <c r="C3225" s="2003" t="s">
        <v>5594</v>
      </c>
      <c r="D3225" s="2005">
        <f t="shared" si="100"/>
        <v>10.38</v>
      </c>
      <c r="F3225" s="2005">
        <v>10.38</v>
      </c>
      <c r="G3225" s="2005">
        <v>10.38</v>
      </c>
      <c r="H3225" s="2078" t="b">
        <f t="shared" si="101"/>
        <v>1</v>
      </c>
    </row>
    <row r="3226" spans="1:8">
      <c r="A3226" s="1993">
        <v>25869</v>
      </c>
      <c r="B3226" s="1994" t="s">
        <v>11675</v>
      </c>
      <c r="C3226" s="1993" t="s">
        <v>5594</v>
      </c>
      <c r="D3226" s="2002">
        <f t="shared" si="100"/>
        <v>14.66</v>
      </c>
      <c r="F3226" s="2002">
        <v>14.66</v>
      </c>
      <c r="G3226" s="2002">
        <v>14.66</v>
      </c>
      <c r="H3226" s="2078" t="b">
        <f t="shared" si="101"/>
        <v>1</v>
      </c>
    </row>
    <row r="3227" spans="1:8">
      <c r="A3227" s="2003">
        <v>25870</v>
      </c>
      <c r="B3227" s="2004" t="s">
        <v>11676</v>
      </c>
      <c r="C3227" s="2003" t="s">
        <v>5594</v>
      </c>
      <c r="D3227" s="2005">
        <f t="shared" si="100"/>
        <v>16.61</v>
      </c>
      <c r="F3227" s="2005">
        <v>16.61</v>
      </c>
      <c r="G3227" s="2005">
        <v>16.61</v>
      </c>
      <c r="H3227" s="2078" t="b">
        <f t="shared" si="101"/>
        <v>1</v>
      </c>
    </row>
    <row r="3228" spans="1:8">
      <c r="A3228" s="1993">
        <v>25871</v>
      </c>
      <c r="B3228" s="1994" t="s">
        <v>11677</v>
      </c>
      <c r="C3228" s="1993" t="s">
        <v>5594</v>
      </c>
      <c r="D3228" s="2002">
        <f t="shared" si="100"/>
        <v>20.399999999999999</v>
      </c>
      <c r="F3228" s="2002">
        <v>20.399999999999999</v>
      </c>
      <c r="G3228" s="2002">
        <v>20.399999999999999</v>
      </c>
      <c r="H3228" s="2078" t="b">
        <f t="shared" si="101"/>
        <v>1</v>
      </c>
    </row>
    <row r="3229" spans="1:8">
      <c r="A3229" s="2003">
        <v>25867</v>
      </c>
      <c r="B3229" s="2004" t="s">
        <v>11678</v>
      </c>
      <c r="C3229" s="2003" t="s">
        <v>5594</v>
      </c>
      <c r="D3229" s="2005">
        <f t="shared" si="100"/>
        <v>30.2</v>
      </c>
      <c r="F3229" s="2005">
        <v>30.2</v>
      </c>
      <c r="G3229" s="2005">
        <v>30.2</v>
      </c>
      <c r="H3229" s="2078" t="b">
        <f t="shared" si="101"/>
        <v>1</v>
      </c>
    </row>
    <row r="3230" spans="1:8">
      <c r="A3230" s="1993">
        <v>25872</v>
      </c>
      <c r="B3230" s="1994" t="s">
        <v>11679</v>
      </c>
      <c r="C3230" s="1993" t="s">
        <v>5594</v>
      </c>
      <c r="D3230" s="2002">
        <f t="shared" si="100"/>
        <v>40.81</v>
      </c>
      <c r="F3230" s="2002">
        <v>40.81</v>
      </c>
      <c r="G3230" s="2002">
        <v>40.81</v>
      </c>
      <c r="H3230" s="2078" t="b">
        <f t="shared" si="101"/>
        <v>1</v>
      </c>
    </row>
    <row r="3231" spans="1:8">
      <c r="A3231" s="2003">
        <v>25873</v>
      </c>
      <c r="B3231" s="2004" t="s">
        <v>11680</v>
      </c>
      <c r="C3231" s="2003" t="s">
        <v>5594</v>
      </c>
      <c r="D3231" s="2005">
        <f t="shared" si="100"/>
        <v>50.9</v>
      </c>
      <c r="F3231" s="2005">
        <v>50.9</v>
      </c>
      <c r="G3231" s="2005">
        <v>50.9</v>
      </c>
      <c r="H3231" s="2078" t="b">
        <f t="shared" si="101"/>
        <v>1</v>
      </c>
    </row>
    <row r="3232" spans="1:8">
      <c r="A3232" s="1993">
        <v>40637</v>
      </c>
      <c r="B3232" s="1994" t="s">
        <v>11681</v>
      </c>
      <c r="C3232" s="1993" t="s">
        <v>5592</v>
      </c>
      <c r="D3232" s="2002">
        <f t="shared" si="100"/>
        <v>468322.69</v>
      </c>
      <c r="F3232" s="2002">
        <v>468322.69</v>
      </c>
      <c r="G3232" s="2002">
        <v>468322.69</v>
      </c>
      <c r="H3232" s="2078" t="b">
        <f t="shared" si="101"/>
        <v>1</v>
      </c>
    </row>
    <row r="3233" spans="1:8">
      <c r="A3233" s="2003">
        <v>13836</v>
      </c>
      <c r="B3233" s="2004" t="s">
        <v>11682</v>
      </c>
      <c r="C3233" s="2003" t="s">
        <v>5592</v>
      </c>
      <c r="D3233" s="2005">
        <f t="shared" si="100"/>
        <v>78291.97</v>
      </c>
      <c r="F3233" s="2005">
        <v>78291.97</v>
      </c>
      <c r="G3233" s="2005">
        <v>78291.97</v>
      </c>
      <c r="H3233" s="2078" t="b">
        <f t="shared" si="101"/>
        <v>1</v>
      </c>
    </row>
    <row r="3234" spans="1:8" ht="30">
      <c r="A3234" s="1993">
        <v>14534</v>
      </c>
      <c r="B3234" s="1994" t="s">
        <v>11683</v>
      </c>
      <c r="C3234" s="1993" t="s">
        <v>5592</v>
      </c>
      <c r="D3234" s="2002">
        <f t="shared" si="100"/>
        <v>32775.089999999997</v>
      </c>
      <c r="F3234" s="2002">
        <v>32775.089999999997</v>
      </c>
      <c r="G3234" s="2002">
        <v>32775.089999999997</v>
      </c>
      <c r="H3234" s="2078" t="b">
        <f t="shared" si="101"/>
        <v>1</v>
      </c>
    </row>
    <row r="3235" spans="1:8">
      <c r="A3235" s="2003">
        <v>14619</v>
      </c>
      <c r="B3235" s="2004" t="s">
        <v>11684</v>
      </c>
      <c r="C3235" s="2003" t="s">
        <v>5592</v>
      </c>
      <c r="D3235" s="2005">
        <f t="shared" si="100"/>
        <v>17073.240000000002</v>
      </c>
      <c r="F3235" s="2005">
        <v>17073.240000000002</v>
      </c>
      <c r="G3235" s="2005">
        <v>17073.240000000002</v>
      </c>
      <c r="H3235" s="2078" t="b">
        <f t="shared" si="101"/>
        <v>1</v>
      </c>
    </row>
    <row r="3236" spans="1:8" ht="30">
      <c r="A3236" s="1993">
        <v>14535</v>
      </c>
      <c r="B3236" s="1994" t="s">
        <v>11685</v>
      </c>
      <c r="C3236" s="1993" t="s">
        <v>5592</v>
      </c>
      <c r="D3236" s="2002">
        <f t="shared" si="100"/>
        <v>325295.92</v>
      </c>
      <c r="F3236" s="2002">
        <v>325295.92</v>
      </c>
      <c r="G3236" s="2002">
        <v>325295.92</v>
      </c>
      <c r="H3236" s="2078" t="b">
        <f t="shared" si="101"/>
        <v>1</v>
      </c>
    </row>
    <row r="3237" spans="1:8" ht="45">
      <c r="A3237" s="2003">
        <v>39813</v>
      </c>
      <c r="B3237" s="2004" t="s">
        <v>11686</v>
      </c>
      <c r="C3237" s="2003" t="s">
        <v>5592</v>
      </c>
      <c r="D3237" s="2005">
        <f t="shared" si="100"/>
        <v>14256.33</v>
      </c>
      <c r="F3237" s="2005">
        <v>14256.33</v>
      </c>
      <c r="G3237" s="2005">
        <v>14256.33</v>
      </c>
      <c r="H3237" s="2078" t="b">
        <f t="shared" si="101"/>
        <v>1</v>
      </c>
    </row>
    <row r="3238" spans="1:8">
      <c r="A3238" s="1993">
        <v>12868</v>
      </c>
      <c r="B3238" s="1994" t="s">
        <v>11687</v>
      </c>
      <c r="C3238" s="1993" t="s">
        <v>5591</v>
      </c>
      <c r="D3238" s="2002">
        <f t="shared" si="100"/>
        <v>14.99</v>
      </c>
      <c r="F3238" s="2002">
        <v>12.95</v>
      </c>
      <c r="G3238" s="2002">
        <v>14.99</v>
      </c>
      <c r="H3238" s="2078" t="b">
        <f t="shared" si="101"/>
        <v>0</v>
      </c>
    </row>
    <row r="3239" spans="1:8">
      <c r="A3239" s="2003">
        <v>40916</v>
      </c>
      <c r="B3239" s="2004" t="s">
        <v>11688</v>
      </c>
      <c r="C3239" s="2003" t="s">
        <v>5600</v>
      </c>
      <c r="D3239" s="2005">
        <f t="shared" si="100"/>
        <v>2648.25</v>
      </c>
      <c r="F3239" s="2005">
        <v>2286.0300000000002</v>
      </c>
      <c r="G3239" s="2005">
        <v>2648.25</v>
      </c>
      <c r="H3239" s="2078" t="b">
        <f t="shared" si="101"/>
        <v>0</v>
      </c>
    </row>
    <row r="3240" spans="1:8">
      <c r="A3240" s="1993">
        <v>4755</v>
      </c>
      <c r="B3240" s="1994" t="s">
        <v>11689</v>
      </c>
      <c r="C3240" s="1993" t="s">
        <v>5591</v>
      </c>
      <c r="D3240" s="2002">
        <f t="shared" si="100"/>
        <v>15.01</v>
      </c>
      <c r="F3240" s="2002">
        <v>12.97</v>
      </c>
      <c r="G3240" s="2002">
        <v>15.01</v>
      </c>
      <c r="H3240" s="2078" t="b">
        <f t="shared" si="101"/>
        <v>0</v>
      </c>
    </row>
    <row r="3241" spans="1:8">
      <c r="A3241" s="2003">
        <v>41067</v>
      </c>
      <c r="B3241" s="2004" t="s">
        <v>11690</v>
      </c>
      <c r="C3241" s="2003" t="s">
        <v>5600</v>
      </c>
      <c r="D3241" s="2005">
        <f t="shared" si="100"/>
        <v>2649.04</v>
      </c>
      <c r="F3241" s="2005">
        <v>2286.71</v>
      </c>
      <c r="G3241" s="2005">
        <v>2649.04</v>
      </c>
      <c r="H3241" s="2078" t="b">
        <f t="shared" si="101"/>
        <v>0</v>
      </c>
    </row>
    <row r="3242" spans="1:8">
      <c r="A3242" s="1993">
        <v>38463</v>
      </c>
      <c r="B3242" s="1994" t="s">
        <v>11691</v>
      </c>
      <c r="C3242" s="1993" t="s">
        <v>5592</v>
      </c>
      <c r="D3242" s="2002">
        <f t="shared" si="100"/>
        <v>23.77</v>
      </c>
      <c r="F3242" s="2002">
        <v>23.77</v>
      </c>
      <c r="G3242" s="2002">
        <v>23.77</v>
      </c>
      <c r="H3242" s="2078" t="b">
        <f t="shared" si="101"/>
        <v>1</v>
      </c>
    </row>
    <row r="3243" spans="1:8" ht="30">
      <c r="A3243" s="2003">
        <v>40703</v>
      </c>
      <c r="B3243" s="2004" t="s">
        <v>11692</v>
      </c>
      <c r="C3243" s="2003" t="s">
        <v>5592</v>
      </c>
      <c r="D3243" s="2005">
        <f t="shared" si="100"/>
        <v>7137.77</v>
      </c>
      <c r="F3243" s="2005">
        <v>7137.77</v>
      </c>
      <c r="G3243" s="2005">
        <v>7137.77</v>
      </c>
      <c r="H3243" s="2078" t="b">
        <f t="shared" si="101"/>
        <v>1</v>
      </c>
    </row>
    <row r="3244" spans="1:8">
      <c r="A3244" s="1993">
        <v>14531</v>
      </c>
      <c r="B3244" s="1994" t="s">
        <v>11693</v>
      </c>
      <c r="C3244" s="1993" t="s">
        <v>5592</v>
      </c>
      <c r="D3244" s="2002">
        <f t="shared" si="100"/>
        <v>13307.49</v>
      </c>
      <c r="F3244" s="2002">
        <v>13307.49</v>
      </c>
      <c r="G3244" s="2002">
        <v>13307.49</v>
      </c>
      <c r="H3244" s="2078" t="b">
        <f t="shared" si="101"/>
        <v>1</v>
      </c>
    </row>
    <row r="3245" spans="1:8">
      <c r="A3245" s="2003">
        <v>36533</v>
      </c>
      <c r="B3245" s="2004" t="s">
        <v>11694</v>
      </c>
      <c r="C3245" s="2003" t="s">
        <v>5592</v>
      </c>
      <c r="D3245" s="2005">
        <f t="shared" si="100"/>
        <v>15313.52</v>
      </c>
      <c r="F3245" s="2005">
        <v>15313.52</v>
      </c>
      <c r="G3245" s="2005">
        <v>15313.52</v>
      </c>
      <c r="H3245" s="2078" t="b">
        <f t="shared" si="101"/>
        <v>1</v>
      </c>
    </row>
    <row r="3246" spans="1:8">
      <c r="A3246" s="1993">
        <v>11616</v>
      </c>
      <c r="B3246" s="1994" t="s">
        <v>11695</v>
      </c>
      <c r="C3246" s="1993" t="s">
        <v>5592</v>
      </c>
      <c r="D3246" s="2002">
        <f t="shared" si="100"/>
        <v>14463.39</v>
      </c>
      <c r="F3246" s="2002">
        <v>14463.39</v>
      </c>
      <c r="G3246" s="2002">
        <v>14463.39</v>
      </c>
      <c r="H3246" s="2078" t="b">
        <f t="shared" si="101"/>
        <v>1</v>
      </c>
    </row>
    <row r="3247" spans="1:8">
      <c r="A3247" s="2003">
        <v>41898</v>
      </c>
      <c r="B3247" s="2004" t="s">
        <v>11696</v>
      </c>
      <c r="C3247" s="2003" t="s">
        <v>5592</v>
      </c>
      <c r="D3247" s="2005">
        <f t="shared" si="100"/>
        <v>16273.28</v>
      </c>
      <c r="F3247" s="2005">
        <v>16273.28</v>
      </c>
      <c r="G3247" s="2005">
        <v>16273.28</v>
      </c>
      <c r="H3247" s="2078" t="b">
        <f t="shared" si="101"/>
        <v>1</v>
      </c>
    </row>
    <row r="3248" spans="1:8">
      <c r="A3248" s="1993">
        <v>13447</v>
      </c>
      <c r="B3248" s="1994" t="s">
        <v>11697</v>
      </c>
      <c r="C3248" s="1993" t="s">
        <v>5592</v>
      </c>
      <c r="D3248" s="2002">
        <f t="shared" si="100"/>
        <v>29943.96</v>
      </c>
      <c r="F3248" s="2002">
        <v>29943.96</v>
      </c>
      <c r="G3248" s="2002">
        <v>29943.96</v>
      </c>
      <c r="H3248" s="2078" t="b">
        <f t="shared" si="101"/>
        <v>1</v>
      </c>
    </row>
    <row r="3249" spans="1:8">
      <c r="A3249" s="2003">
        <v>14529</v>
      </c>
      <c r="B3249" s="2004" t="s">
        <v>11698</v>
      </c>
      <c r="C3249" s="2003" t="s">
        <v>5592</v>
      </c>
      <c r="D3249" s="2005">
        <f t="shared" si="100"/>
        <v>16746.900000000001</v>
      </c>
      <c r="F3249" s="2005">
        <v>16746.900000000001</v>
      </c>
      <c r="G3249" s="2005">
        <v>16746.900000000001</v>
      </c>
      <c r="H3249" s="2078" t="b">
        <f t="shared" si="101"/>
        <v>1</v>
      </c>
    </row>
    <row r="3250" spans="1:8">
      <c r="A3250" s="1993">
        <v>10747</v>
      </c>
      <c r="B3250" s="1994" t="s">
        <v>11699</v>
      </c>
      <c r="C3250" s="1993" t="s">
        <v>5592</v>
      </c>
      <c r="D3250" s="2002">
        <f t="shared" si="100"/>
        <v>16431.259999999998</v>
      </c>
      <c r="F3250" s="2002">
        <v>16431.259999999998</v>
      </c>
      <c r="G3250" s="2002">
        <v>16431.259999999998</v>
      </c>
      <c r="H3250" s="2078" t="b">
        <f t="shared" si="101"/>
        <v>1</v>
      </c>
    </row>
    <row r="3251" spans="1:8">
      <c r="A3251" s="2003">
        <v>36141</v>
      </c>
      <c r="B3251" s="2004" t="s">
        <v>11700</v>
      </c>
      <c r="C3251" s="2003" t="s">
        <v>5592</v>
      </c>
      <c r="D3251" s="2005">
        <f t="shared" si="100"/>
        <v>33.61</v>
      </c>
      <c r="F3251" s="2005">
        <v>33.61</v>
      </c>
      <c r="G3251" s="2005">
        <v>33.61</v>
      </c>
      <c r="H3251" s="2078" t="b">
        <f t="shared" si="101"/>
        <v>1</v>
      </c>
    </row>
    <row r="3252" spans="1:8">
      <c r="A3252" s="1993">
        <v>4053</v>
      </c>
      <c r="B3252" s="1994" t="s">
        <v>11701</v>
      </c>
      <c r="C3252" s="1993" t="s">
        <v>5611</v>
      </c>
      <c r="D3252" s="2002">
        <f t="shared" si="100"/>
        <v>45.63</v>
      </c>
      <c r="F3252" s="2002">
        <v>45.63</v>
      </c>
      <c r="G3252" s="2002">
        <v>45.63</v>
      </c>
      <c r="H3252" s="2078" t="b">
        <f t="shared" si="101"/>
        <v>1</v>
      </c>
    </row>
    <row r="3253" spans="1:8">
      <c r="A3253" s="2003">
        <v>4052</v>
      </c>
      <c r="B3253" s="2004" t="s">
        <v>11702</v>
      </c>
      <c r="C3253" s="2003" t="s">
        <v>5598</v>
      </c>
      <c r="D3253" s="2005">
        <f t="shared" si="100"/>
        <v>93.07</v>
      </c>
      <c r="F3253" s="2005">
        <v>93.07</v>
      </c>
      <c r="G3253" s="2005">
        <v>93.07</v>
      </c>
      <c r="H3253" s="2078" t="b">
        <f t="shared" si="101"/>
        <v>1</v>
      </c>
    </row>
    <row r="3254" spans="1:8">
      <c r="A3254" s="1993">
        <v>4056</v>
      </c>
      <c r="B3254" s="1994" t="s">
        <v>11703</v>
      </c>
      <c r="C3254" s="1993" t="s">
        <v>5611</v>
      </c>
      <c r="D3254" s="2002">
        <f t="shared" si="100"/>
        <v>24</v>
      </c>
      <c r="F3254" s="2002">
        <v>24</v>
      </c>
      <c r="G3254" s="2002">
        <v>24</v>
      </c>
      <c r="H3254" s="2078" t="b">
        <f t="shared" si="101"/>
        <v>1</v>
      </c>
    </row>
    <row r="3255" spans="1:8">
      <c r="A3255" s="2003">
        <v>4051</v>
      </c>
      <c r="B3255" s="2004" t="s">
        <v>11704</v>
      </c>
      <c r="C3255" s="2003" t="s">
        <v>5598</v>
      </c>
      <c r="D3255" s="2005">
        <f t="shared" si="100"/>
        <v>59.9</v>
      </c>
      <c r="F3255" s="2005">
        <v>59.9</v>
      </c>
      <c r="G3255" s="2005">
        <v>59.9</v>
      </c>
      <c r="H3255" s="2078" t="b">
        <f t="shared" si="101"/>
        <v>1</v>
      </c>
    </row>
    <row r="3256" spans="1:8">
      <c r="A3256" s="1993">
        <v>4047</v>
      </c>
      <c r="B3256" s="1994" t="s">
        <v>11704</v>
      </c>
      <c r="C3256" s="1993" t="s">
        <v>5611</v>
      </c>
      <c r="D3256" s="2002">
        <f t="shared" si="100"/>
        <v>11.98</v>
      </c>
      <c r="F3256" s="2002">
        <v>11.98</v>
      </c>
      <c r="G3256" s="2002">
        <v>11.98</v>
      </c>
      <c r="H3256" s="2078" t="b">
        <f t="shared" si="101"/>
        <v>1</v>
      </c>
    </row>
    <row r="3257" spans="1:8">
      <c r="A3257" s="2003">
        <v>4048</v>
      </c>
      <c r="B3257" s="2004" t="s">
        <v>11704</v>
      </c>
      <c r="C3257" s="2003" t="s">
        <v>5597</v>
      </c>
      <c r="D3257" s="2005">
        <f t="shared" si="100"/>
        <v>3.32</v>
      </c>
      <c r="F3257" s="2005">
        <v>3.32</v>
      </c>
      <c r="G3257" s="2005">
        <v>3.32</v>
      </c>
      <c r="H3257" s="2078" t="b">
        <f t="shared" si="101"/>
        <v>1</v>
      </c>
    </row>
    <row r="3258" spans="1:8" ht="30">
      <c r="A3258" s="1993">
        <v>39434</v>
      </c>
      <c r="B3258" s="1994" t="s">
        <v>11705</v>
      </c>
      <c r="C3258" s="1993" t="s">
        <v>5596</v>
      </c>
      <c r="D3258" s="2002">
        <f t="shared" si="100"/>
        <v>3.89</v>
      </c>
      <c r="F3258" s="2002">
        <v>3.89</v>
      </c>
      <c r="G3258" s="2002">
        <v>3.89</v>
      </c>
      <c r="H3258" s="2078" t="b">
        <f t="shared" si="101"/>
        <v>1</v>
      </c>
    </row>
    <row r="3259" spans="1:8">
      <c r="A3259" s="2003">
        <v>39433</v>
      </c>
      <c r="B3259" s="2004" t="s">
        <v>11706</v>
      </c>
      <c r="C3259" s="2003" t="s">
        <v>5596</v>
      </c>
      <c r="D3259" s="2005">
        <f t="shared" si="100"/>
        <v>2.79</v>
      </c>
      <c r="F3259" s="2005">
        <v>2.79</v>
      </c>
      <c r="G3259" s="2005">
        <v>2.79</v>
      </c>
      <c r="H3259" s="2078" t="b">
        <f t="shared" si="101"/>
        <v>1</v>
      </c>
    </row>
    <row r="3260" spans="1:8">
      <c r="A3260" s="1993">
        <v>4049</v>
      </c>
      <c r="B3260" s="1994" t="s">
        <v>11707</v>
      </c>
      <c r="C3260" s="1993" t="s">
        <v>5597</v>
      </c>
      <c r="D3260" s="2002">
        <f t="shared" si="100"/>
        <v>37.53</v>
      </c>
      <c r="F3260" s="2002">
        <v>37.53</v>
      </c>
      <c r="G3260" s="2002">
        <v>37.53</v>
      </c>
      <c r="H3260" s="2078" t="b">
        <f t="shared" si="101"/>
        <v>1</v>
      </c>
    </row>
    <row r="3261" spans="1:8">
      <c r="A3261" s="2003">
        <v>38120</v>
      </c>
      <c r="B3261" s="2004" t="s">
        <v>11708</v>
      </c>
      <c r="C3261" s="2003" t="s">
        <v>5596</v>
      </c>
      <c r="D3261" s="2005">
        <f t="shared" si="100"/>
        <v>96.28</v>
      </c>
      <c r="F3261" s="2005">
        <v>96.28</v>
      </c>
      <c r="G3261" s="2005">
        <v>96.28</v>
      </c>
      <c r="H3261" s="2078" t="b">
        <f t="shared" si="101"/>
        <v>1</v>
      </c>
    </row>
    <row r="3262" spans="1:8">
      <c r="A3262" s="1993">
        <v>38877</v>
      </c>
      <c r="B3262" s="1994" t="s">
        <v>11709</v>
      </c>
      <c r="C3262" s="1993" t="s">
        <v>5596</v>
      </c>
      <c r="D3262" s="2002">
        <f t="shared" si="100"/>
        <v>5.54</v>
      </c>
      <c r="F3262" s="2002">
        <v>5.54</v>
      </c>
      <c r="G3262" s="2002">
        <v>5.54</v>
      </c>
      <c r="H3262" s="2078" t="b">
        <f t="shared" si="101"/>
        <v>1</v>
      </c>
    </row>
    <row r="3263" spans="1:8">
      <c r="A3263" s="2003">
        <v>34546</v>
      </c>
      <c r="B3263" s="2004" t="s">
        <v>11710</v>
      </c>
      <c r="C3263" s="2003" t="s">
        <v>5596</v>
      </c>
      <c r="D3263" s="2005">
        <f t="shared" si="100"/>
        <v>5.58</v>
      </c>
      <c r="F3263" s="2005">
        <v>5.58</v>
      </c>
      <c r="G3263" s="2005">
        <v>5.58</v>
      </c>
      <c r="H3263" s="2078" t="b">
        <f t="shared" si="101"/>
        <v>1</v>
      </c>
    </row>
    <row r="3264" spans="1:8">
      <c r="A3264" s="1993">
        <v>10498</v>
      </c>
      <c r="B3264" s="1994" t="s">
        <v>11711</v>
      </c>
      <c r="C3264" s="1993" t="s">
        <v>5596</v>
      </c>
      <c r="D3264" s="2002">
        <f t="shared" si="100"/>
        <v>6.61</v>
      </c>
      <c r="F3264" s="2002">
        <v>6.61</v>
      </c>
      <c r="G3264" s="2002">
        <v>6.61</v>
      </c>
      <c r="H3264" s="2078" t="b">
        <f t="shared" si="101"/>
        <v>1</v>
      </c>
    </row>
    <row r="3265" spans="1:8">
      <c r="A3265" s="2003">
        <v>4823</v>
      </c>
      <c r="B3265" s="2004" t="s">
        <v>11712</v>
      </c>
      <c r="C3265" s="2003" t="s">
        <v>5596</v>
      </c>
      <c r="D3265" s="2005">
        <f t="shared" si="100"/>
        <v>31.92</v>
      </c>
      <c r="F3265" s="2005">
        <v>31.92</v>
      </c>
      <c r="G3265" s="2005">
        <v>31.92</v>
      </c>
      <c r="H3265" s="2078" t="b">
        <f t="shared" si="101"/>
        <v>1</v>
      </c>
    </row>
    <row r="3266" spans="1:8">
      <c r="A3266" s="1993">
        <v>12357</v>
      </c>
      <c r="B3266" s="1994" t="s">
        <v>11713</v>
      </c>
      <c r="C3266" s="1993" t="s">
        <v>5592</v>
      </c>
      <c r="D3266" s="2002">
        <f t="shared" si="100"/>
        <v>122.66</v>
      </c>
      <c r="F3266" s="2002">
        <v>122.66</v>
      </c>
      <c r="G3266" s="2002">
        <v>122.66</v>
      </c>
      <c r="H3266" s="2078" t="b">
        <f t="shared" si="101"/>
        <v>1</v>
      </c>
    </row>
    <row r="3267" spans="1:8">
      <c r="A3267" s="2003">
        <v>12358</v>
      </c>
      <c r="B3267" s="2004" t="s">
        <v>11714</v>
      </c>
      <c r="C3267" s="2003" t="s">
        <v>5592</v>
      </c>
      <c r="D3267" s="2005">
        <f t="shared" ref="D3267:D3330" si="102">IF($J$2=$F$1,F3267,G3267)</f>
        <v>137.97</v>
      </c>
      <c r="F3267" s="2005">
        <v>137.97</v>
      </c>
      <c r="G3267" s="2005">
        <v>137.97</v>
      </c>
      <c r="H3267" s="2078" t="b">
        <f t="shared" ref="H3267:H3330" si="103">F3267=G3267</f>
        <v>1</v>
      </c>
    </row>
    <row r="3268" spans="1:8">
      <c r="A3268" s="1993">
        <v>11079</v>
      </c>
      <c r="B3268" s="1994" t="s">
        <v>11715</v>
      </c>
      <c r="C3268" s="1993" t="s">
        <v>5593</v>
      </c>
      <c r="D3268" s="2002">
        <f t="shared" si="102"/>
        <v>814.93</v>
      </c>
      <c r="F3268" s="2002">
        <v>814.93</v>
      </c>
      <c r="G3268" s="2002">
        <v>814.93</v>
      </c>
      <c r="H3268" s="2078" t="b">
        <f t="shared" si="103"/>
        <v>1</v>
      </c>
    </row>
    <row r="3269" spans="1:8">
      <c r="A3269" s="2003">
        <v>11082</v>
      </c>
      <c r="B3269" s="2004" t="s">
        <v>11716</v>
      </c>
      <c r="C3269" s="2003" t="s">
        <v>5593</v>
      </c>
      <c r="D3269" s="2005">
        <f t="shared" si="102"/>
        <v>831.42</v>
      </c>
      <c r="F3269" s="2005">
        <v>831.42</v>
      </c>
      <c r="G3269" s="2005">
        <v>831.42</v>
      </c>
      <c r="H3269" s="2078" t="b">
        <f t="shared" si="103"/>
        <v>1</v>
      </c>
    </row>
    <row r="3270" spans="1:8">
      <c r="A3270" s="1993">
        <v>4058</v>
      </c>
      <c r="B3270" s="1994" t="s">
        <v>11717</v>
      </c>
      <c r="C3270" s="1993" t="s">
        <v>5591</v>
      </c>
      <c r="D3270" s="2002">
        <f t="shared" si="102"/>
        <v>16.63</v>
      </c>
      <c r="F3270" s="2002">
        <v>14.36</v>
      </c>
      <c r="G3270" s="2002">
        <v>16.63</v>
      </c>
      <c r="H3270" s="2078" t="b">
        <f t="shared" si="103"/>
        <v>0</v>
      </c>
    </row>
    <row r="3271" spans="1:8">
      <c r="A3271" s="2003">
        <v>40974</v>
      </c>
      <c r="B3271" s="2004" t="s">
        <v>11718</v>
      </c>
      <c r="C3271" s="2003" t="s">
        <v>5600</v>
      </c>
      <c r="D3271" s="2005">
        <f t="shared" si="102"/>
        <v>2936.24</v>
      </c>
      <c r="F3271" s="2005">
        <v>2534.63</v>
      </c>
      <c r="G3271" s="2005">
        <v>2936.24</v>
      </c>
      <c r="H3271" s="2078" t="b">
        <f t="shared" si="103"/>
        <v>0</v>
      </c>
    </row>
    <row r="3272" spans="1:8">
      <c r="A3272" s="1993">
        <v>34794</v>
      </c>
      <c r="B3272" s="1994" t="s">
        <v>11719</v>
      </c>
      <c r="C3272" s="1993" t="s">
        <v>5591</v>
      </c>
      <c r="D3272" s="2002">
        <f t="shared" si="102"/>
        <v>16.72</v>
      </c>
      <c r="F3272" s="2002">
        <v>14.44</v>
      </c>
      <c r="G3272" s="2002">
        <v>16.72</v>
      </c>
      <c r="H3272" s="2078" t="b">
        <f t="shared" si="103"/>
        <v>0</v>
      </c>
    </row>
    <row r="3273" spans="1:8">
      <c r="A3273" s="2003">
        <v>40925</v>
      </c>
      <c r="B3273" s="2004" t="s">
        <v>11720</v>
      </c>
      <c r="C3273" s="2003" t="s">
        <v>5600</v>
      </c>
      <c r="D3273" s="2005">
        <f t="shared" si="102"/>
        <v>2949.91</v>
      </c>
      <c r="F3273" s="2005">
        <v>2546.4299999999998</v>
      </c>
      <c r="G3273" s="2005">
        <v>2949.91</v>
      </c>
      <c r="H3273" s="2078" t="b">
        <f t="shared" si="103"/>
        <v>0</v>
      </c>
    </row>
    <row r="3274" spans="1:8">
      <c r="A3274" s="1993">
        <v>13741</v>
      </c>
      <c r="B3274" s="1994" t="s">
        <v>11721</v>
      </c>
      <c r="C3274" s="1993" t="s">
        <v>5592</v>
      </c>
      <c r="D3274" s="2002">
        <f t="shared" si="102"/>
        <v>1789.11</v>
      </c>
      <c r="F3274" s="2002">
        <v>1789.11</v>
      </c>
      <c r="G3274" s="2002">
        <v>1789.11</v>
      </c>
      <c r="H3274" s="2078" t="b">
        <f t="shared" si="103"/>
        <v>1</v>
      </c>
    </row>
    <row r="3275" spans="1:8">
      <c r="A3275" s="2003">
        <v>3288</v>
      </c>
      <c r="B3275" s="2004" t="s">
        <v>11722</v>
      </c>
      <c r="C3275" s="2003" t="s">
        <v>5595</v>
      </c>
      <c r="D3275" s="2005">
        <f t="shared" si="102"/>
        <v>3.59</v>
      </c>
      <c r="F3275" s="2005">
        <v>3.59</v>
      </c>
      <c r="G3275" s="2005">
        <v>3.59</v>
      </c>
      <c r="H3275" s="2078" t="b">
        <f t="shared" si="103"/>
        <v>1</v>
      </c>
    </row>
    <row r="3276" spans="1:8">
      <c r="A3276" s="1993">
        <v>13587</v>
      </c>
      <c r="B3276" s="1994" t="s">
        <v>11723</v>
      </c>
      <c r="C3276" s="1993" t="s">
        <v>5595</v>
      </c>
      <c r="D3276" s="2002">
        <f t="shared" si="102"/>
        <v>2.16</v>
      </c>
      <c r="F3276" s="2002">
        <v>2.16</v>
      </c>
      <c r="G3276" s="2002">
        <v>2.16</v>
      </c>
      <c r="H3276" s="2078" t="b">
        <f t="shared" si="103"/>
        <v>1</v>
      </c>
    </row>
    <row r="3277" spans="1:8">
      <c r="A3277" s="2003">
        <v>38598</v>
      </c>
      <c r="B3277" s="2004" t="s">
        <v>11724</v>
      </c>
      <c r="C3277" s="2003" t="s">
        <v>5592</v>
      </c>
      <c r="D3277" s="2005">
        <f t="shared" si="102"/>
        <v>2.33</v>
      </c>
      <c r="F3277" s="2005">
        <v>2.33</v>
      </c>
      <c r="G3277" s="2005">
        <v>2.33</v>
      </c>
      <c r="H3277" s="2078" t="b">
        <f t="shared" si="103"/>
        <v>1</v>
      </c>
    </row>
    <row r="3278" spans="1:8">
      <c r="A3278" s="1993">
        <v>38595</v>
      </c>
      <c r="B3278" s="1994" t="s">
        <v>11725</v>
      </c>
      <c r="C3278" s="1993" t="s">
        <v>5592</v>
      </c>
      <c r="D3278" s="2002">
        <f t="shared" si="102"/>
        <v>1.61</v>
      </c>
      <c r="F3278" s="2002">
        <v>1.61</v>
      </c>
      <c r="G3278" s="2002">
        <v>1.61</v>
      </c>
      <c r="H3278" s="2078" t="b">
        <f t="shared" si="103"/>
        <v>1</v>
      </c>
    </row>
    <row r="3279" spans="1:8">
      <c r="A3279" s="2003">
        <v>38592</v>
      </c>
      <c r="B3279" s="2004" t="s">
        <v>11726</v>
      </c>
      <c r="C3279" s="2003" t="s">
        <v>5592</v>
      </c>
      <c r="D3279" s="2005">
        <f t="shared" si="102"/>
        <v>2.11</v>
      </c>
      <c r="F3279" s="2005">
        <v>2.11</v>
      </c>
      <c r="G3279" s="2005">
        <v>2.11</v>
      </c>
      <c r="H3279" s="2078" t="b">
        <f t="shared" si="103"/>
        <v>1</v>
      </c>
    </row>
    <row r="3280" spans="1:8">
      <c r="A3280" s="1993">
        <v>38588</v>
      </c>
      <c r="B3280" s="1994" t="s">
        <v>11727</v>
      </c>
      <c r="C3280" s="1993" t="s">
        <v>5592</v>
      </c>
      <c r="D3280" s="2002">
        <f t="shared" si="102"/>
        <v>1.33</v>
      </c>
      <c r="F3280" s="2002">
        <v>1.33</v>
      </c>
      <c r="G3280" s="2002">
        <v>1.33</v>
      </c>
      <c r="H3280" s="2078" t="b">
        <f t="shared" si="103"/>
        <v>1</v>
      </c>
    </row>
    <row r="3281" spans="1:8">
      <c r="A3281" s="2003">
        <v>38593</v>
      </c>
      <c r="B3281" s="2004" t="s">
        <v>11728</v>
      </c>
      <c r="C3281" s="2003" t="s">
        <v>5592</v>
      </c>
      <c r="D3281" s="2005">
        <f t="shared" si="102"/>
        <v>2.2599999999999998</v>
      </c>
      <c r="F3281" s="2005">
        <v>2.2599999999999998</v>
      </c>
      <c r="G3281" s="2005">
        <v>2.2599999999999998</v>
      </c>
      <c r="H3281" s="2078" t="b">
        <f t="shared" si="103"/>
        <v>1</v>
      </c>
    </row>
    <row r="3282" spans="1:8">
      <c r="A3282" s="1993">
        <v>38589</v>
      </c>
      <c r="B3282" s="1994" t="s">
        <v>11729</v>
      </c>
      <c r="C3282" s="1993" t="s">
        <v>5592</v>
      </c>
      <c r="D3282" s="2002">
        <f t="shared" si="102"/>
        <v>1.62</v>
      </c>
      <c r="F3282" s="2002">
        <v>1.62</v>
      </c>
      <c r="G3282" s="2002">
        <v>1.62</v>
      </c>
      <c r="H3282" s="2078" t="b">
        <f t="shared" si="103"/>
        <v>1</v>
      </c>
    </row>
    <row r="3283" spans="1:8">
      <c r="A3283" s="2003">
        <v>38594</v>
      </c>
      <c r="B3283" s="2004" t="s">
        <v>11730</v>
      </c>
      <c r="C3283" s="2003" t="s">
        <v>5592</v>
      </c>
      <c r="D3283" s="2005">
        <f t="shared" si="102"/>
        <v>3.36</v>
      </c>
      <c r="F3283" s="2005">
        <v>3.36</v>
      </c>
      <c r="G3283" s="2005">
        <v>3.36</v>
      </c>
      <c r="H3283" s="2078" t="b">
        <f t="shared" si="103"/>
        <v>1</v>
      </c>
    </row>
    <row r="3284" spans="1:8">
      <c r="A3284" s="1993">
        <v>34787</v>
      </c>
      <c r="B3284" s="1994" t="s">
        <v>11731</v>
      </c>
      <c r="C3284" s="1993" t="s">
        <v>5592</v>
      </c>
      <c r="D3284" s="2002">
        <f t="shared" si="102"/>
        <v>0.93</v>
      </c>
      <c r="F3284" s="2002">
        <v>0.93</v>
      </c>
      <c r="G3284" s="2002">
        <v>0.93</v>
      </c>
      <c r="H3284" s="2078" t="b">
        <f t="shared" si="103"/>
        <v>1</v>
      </c>
    </row>
    <row r="3285" spans="1:8">
      <c r="A3285" s="2003">
        <v>34788</v>
      </c>
      <c r="B3285" s="2004" t="s">
        <v>11732</v>
      </c>
      <c r="C3285" s="2003" t="s">
        <v>5592</v>
      </c>
      <c r="D3285" s="2005">
        <f t="shared" si="102"/>
        <v>0.94</v>
      </c>
      <c r="F3285" s="2005">
        <v>0.94</v>
      </c>
      <c r="G3285" s="2005">
        <v>0.94</v>
      </c>
      <c r="H3285" s="2078" t="b">
        <f t="shared" si="103"/>
        <v>1</v>
      </c>
    </row>
    <row r="3286" spans="1:8">
      <c r="A3286" s="1993">
        <v>34784</v>
      </c>
      <c r="B3286" s="1994" t="s">
        <v>11733</v>
      </c>
      <c r="C3286" s="1993" t="s">
        <v>5592</v>
      </c>
      <c r="D3286" s="2002">
        <f t="shared" si="102"/>
        <v>1.03</v>
      </c>
      <c r="F3286" s="2002">
        <v>1.03</v>
      </c>
      <c r="G3286" s="2002">
        <v>1.03</v>
      </c>
      <c r="H3286" s="2078" t="b">
        <f t="shared" si="103"/>
        <v>1</v>
      </c>
    </row>
    <row r="3287" spans="1:8">
      <c r="A3287" s="2003">
        <v>34781</v>
      </c>
      <c r="B3287" s="2004" t="s">
        <v>11734</v>
      </c>
      <c r="C3287" s="2003" t="s">
        <v>5592</v>
      </c>
      <c r="D3287" s="2005">
        <f t="shared" si="102"/>
        <v>1.17</v>
      </c>
      <c r="F3287" s="2005">
        <v>1.17</v>
      </c>
      <c r="G3287" s="2005">
        <v>1.17</v>
      </c>
      <c r="H3287" s="2078" t="b">
        <f t="shared" si="103"/>
        <v>1</v>
      </c>
    </row>
    <row r="3288" spans="1:8">
      <c r="A3288" s="1993">
        <v>34773</v>
      </c>
      <c r="B3288" s="1994" t="s">
        <v>11735</v>
      </c>
      <c r="C3288" s="1993" t="s">
        <v>5592</v>
      </c>
      <c r="D3288" s="2002">
        <f t="shared" si="102"/>
        <v>1.68</v>
      </c>
      <c r="F3288" s="2002">
        <v>1.68</v>
      </c>
      <c r="G3288" s="2002">
        <v>1.68</v>
      </c>
      <c r="H3288" s="2078" t="b">
        <f t="shared" si="103"/>
        <v>1</v>
      </c>
    </row>
    <row r="3289" spans="1:8">
      <c r="A3289" s="2003">
        <v>34769</v>
      </c>
      <c r="B3289" s="2004" t="s">
        <v>11736</v>
      </c>
      <c r="C3289" s="2003" t="s">
        <v>5592</v>
      </c>
      <c r="D3289" s="2005">
        <f t="shared" si="102"/>
        <v>1.94</v>
      </c>
      <c r="F3289" s="2005">
        <v>1.94</v>
      </c>
      <c r="G3289" s="2005">
        <v>1.94</v>
      </c>
      <c r="H3289" s="2078" t="b">
        <f t="shared" si="103"/>
        <v>1</v>
      </c>
    </row>
    <row r="3290" spans="1:8">
      <c r="A3290" s="1993">
        <v>34763</v>
      </c>
      <c r="B3290" s="1994" t="s">
        <v>11737</v>
      </c>
      <c r="C3290" s="1993" t="s">
        <v>5592</v>
      </c>
      <c r="D3290" s="2002">
        <f t="shared" si="102"/>
        <v>1.1299999999999999</v>
      </c>
      <c r="F3290" s="2002">
        <v>1.1299999999999999</v>
      </c>
      <c r="G3290" s="2002">
        <v>1.1299999999999999</v>
      </c>
      <c r="H3290" s="2078" t="b">
        <f t="shared" si="103"/>
        <v>1</v>
      </c>
    </row>
    <row r="3291" spans="1:8">
      <c r="A3291" s="2003">
        <v>34774</v>
      </c>
      <c r="B3291" s="2004" t="s">
        <v>11738</v>
      </c>
      <c r="C3291" s="2003" t="s">
        <v>5592</v>
      </c>
      <c r="D3291" s="2005">
        <f t="shared" si="102"/>
        <v>1.5</v>
      </c>
      <c r="F3291" s="2005">
        <v>1.5</v>
      </c>
      <c r="G3291" s="2005">
        <v>1.5</v>
      </c>
      <c r="H3291" s="2078" t="b">
        <f t="shared" si="103"/>
        <v>1</v>
      </c>
    </row>
    <row r="3292" spans="1:8">
      <c r="A3292" s="1993">
        <v>34771</v>
      </c>
      <c r="B3292" s="1994" t="s">
        <v>11739</v>
      </c>
      <c r="C3292" s="1993" t="s">
        <v>5592</v>
      </c>
      <c r="D3292" s="2002">
        <f t="shared" si="102"/>
        <v>1.72</v>
      </c>
      <c r="F3292" s="2002">
        <v>1.72</v>
      </c>
      <c r="G3292" s="2002">
        <v>1.72</v>
      </c>
      <c r="H3292" s="2078" t="b">
        <f t="shared" si="103"/>
        <v>1</v>
      </c>
    </row>
    <row r="3293" spans="1:8">
      <c r="A3293" s="2003">
        <v>34764</v>
      </c>
      <c r="B3293" s="2004" t="s">
        <v>11740</v>
      </c>
      <c r="C3293" s="2003" t="s">
        <v>5592</v>
      </c>
      <c r="D3293" s="2005">
        <f t="shared" si="102"/>
        <v>1.05</v>
      </c>
      <c r="F3293" s="2005">
        <v>1.05</v>
      </c>
      <c r="G3293" s="2005">
        <v>1.05</v>
      </c>
      <c r="H3293" s="2078" t="b">
        <f t="shared" si="103"/>
        <v>1</v>
      </c>
    </row>
    <row r="3294" spans="1:8">
      <c r="A3294" s="1993">
        <v>4062</v>
      </c>
      <c r="B3294" s="1994" t="s">
        <v>11741</v>
      </c>
      <c r="C3294" s="1993" t="s">
        <v>5592</v>
      </c>
      <c r="D3294" s="2002">
        <f t="shared" si="102"/>
        <v>15.67</v>
      </c>
      <c r="F3294" s="2002">
        <v>15.67</v>
      </c>
      <c r="G3294" s="2002">
        <v>15.67</v>
      </c>
      <c r="H3294" s="2078" t="b">
        <f t="shared" si="103"/>
        <v>1</v>
      </c>
    </row>
    <row r="3295" spans="1:8">
      <c r="A3295" s="2003">
        <v>4059</v>
      </c>
      <c r="B3295" s="2004" t="s">
        <v>11742</v>
      </c>
      <c r="C3295" s="2003" t="s">
        <v>5595</v>
      </c>
      <c r="D3295" s="2005">
        <f t="shared" si="102"/>
        <v>19</v>
      </c>
      <c r="F3295" s="2005">
        <v>19</v>
      </c>
      <c r="G3295" s="2005">
        <v>19</v>
      </c>
      <c r="H3295" s="2078" t="b">
        <f t="shared" si="103"/>
        <v>1</v>
      </c>
    </row>
    <row r="3296" spans="1:8">
      <c r="A3296" s="1993">
        <v>4061</v>
      </c>
      <c r="B3296" s="1994" t="s">
        <v>11743</v>
      </c>
      <c r="C3296" s="1993" t="s">
        <v>5592</v>
      </c>
      <c r="D3296" s="2002">
        <f t="shared" si="102"/>
        <v>15.2</v>
      </c>
      <c r="F3296" s="2002">
        <v>15.2</v>
      </c>
      <c r="G3296" s="2002">
        <v>15.2</v>
      </c>
      <c r="H3296" s="2078" t="b">
        <f t="shared" si="103"/>
        <v>1</v>
      </c>
    </row>
    <row r="3297" spans="1:8">
      <c r="A3297" s="2003">
        <v>10608</v>
      </c>
      <c r="B3297" s="2004" t="s">
        <v>11744</v>
      </c>
      <c r="C3297" s="2003" t="s">
        <v>5592</v>
      </c>
      <c r="D3297" s="2005">
        <f t="shared" si="102"/>
        <v>11200</v>
      </c>
      <c r="F3297" s="2005">
        <v>11200</v>
      </c>
      <c r="G3297" s="2005">
        <v>11200</v>
      </c>
      <c r="H3297" s="2078" t="b">
        <f t="shared" si="103"/>
        <v>1</v>
      </c>
    </row>
    <row r="3298" spans="1:8">
      <c r="A3298" s="1993">
        <v>4069</v>
      </c>
      <c r="B3298" s="1994" t="s">
        <v>11745</v>
      </c>
      <c r="C3298" s="1993" t="s">
        <v>5591</v>
      </c>
      <c r="D3298" s="2002">
        <f t="shared" si="102"/>
        <v>29.83</v>
      </c>
      <c r="F3298" s="2002">
        <v>25.77</v>
      </c>
      <c r="G3298" s="2002">
        <v>29.83</v>
      </c>
      <c r="H3298" s="2078" t="b">
        <f t="shared" si="103"/>
        <v>0</v>
      </c>
    </row>
    <row r="3299" spans="1:8">
      <c r="A3299" s="2003">
        <v>40819</v>
      </c>
      <c r="B3299" s="2004" t="s">
        <v>11746</v>
      </c>
      <c r="C3299" s="2003" t="s">
        <v>5600</v>
      </c>
      <c r="D3299" s="2005">
        <f t="shared" si="102"/>
        <v>5266.5</v>
      </c>
      <c r="F3299" s="2005">
        <v>4546.17</v>
      </c>
      <c r="G3299" s="2005">
        <v>5266.5</v>
      </c>
      <c r="H3299" s="2078" t="b">
        <f t="shared" si="103"/>
        <v>0</v>
      </c>
    </row>
    <row r="3300" spans="1:8">
      <c r="A3300" s="1993">
        <v>34361</v>
      </c>
      <c r="B3300" s="1994" t="s">
        <v>11747</v>
      </c>
      <c r="C3300" s="1993" t="s">
        <v>5596</v>
      </c>
      <c r="D3300" s="2002">
        <f t="shared" si="102"/>
        <v>1.67</v>
      </c>
      <c r="F3300" s="2002">
        <v>1.67</v>
      </c>
      <c r="G3300" s="2002">
        <v>1.67</v>
      </c>
      <c r="H3300" s="2078" t="b">
        <f t="shared" si="103"/>
        <v>1</v>
      </c>
    </row>
    <row r="3301" spans="1:8">
      <c r="A3301" s="2003">
        <v>36512</v>
      </c>
      <c r="B3301" s="2004" t="s">
        <v>11748</v>
      </c>
      <c r="C3301" s="2003" t="s">
        <v>5592</v>
      </c>
      <c r="D3301" s="2005">
        <f t="shared" si="102"/>
        <v>10554.54</v>
      </c>
      <c r="F3301" s="2005">
        <v>10554.54</v>
      </c>
      <c r="G3301" s="2005">
        <v>10554.54</v>
      </c>
      <c r="H3301" s="2078" t="b">
        <f t="shared" si="103"/>
        <v>1</v>
      </c>
    </row>
    <row r="3302" spans="1:8">
      <c r="A3302" s="1993">
        <v>25972</v>
      </c>
      <c r="B3302" s="1994" t="s">
        <v>11749</v>
      </c>
      <c r="C3302" s="1993" t="s">
        <v>5596</v>
      </c>
      <c r="D3302" s="2002">
        <f t="shared" si="102"/>
        <v>8.66</v>
      </c>
      <c r="F3302" s="2002">
        <v>8.66</v>
      </c>
      <c r="G3302" s="2002">
        <v>8.66</v>
      </c>
      <c r="H3302" s="2078" t="b">
        <f t="shared" si="103"/>
        <v>1</v>
      </c>
    </row>
    <row r="3303" spans="1:8">
      <c r="A3303" s="2003">
        <v>25973</v>
      </c>
      <c r="B3303" s="2004" t="s">
        <v>11750</v>
      </c>
      <c r="C3303" s="2003" t="s">
        <v>5596</v>
      </c>
      <c r="D3303" s="2005">
        <f t="shared" si="102"/>
        <v>8.66</v>
      </c>
      <c r="F3303" s="2005">
        <v>8.66</v>
      </c>
      <c r="G3303" s="2005">
        <v>8.66</v>
      </c>
      <c r="H3303" s="2078" t="b">
        <f t="shared" si="103"/>
        <v>1</v>
      </c>
    </row>
    <row r="3304" spans="1:8">
      <c r="A3304" s="1993">
        <v>11697</v>
      </c>
      <c r="B3304" s="1994" t="s">
        <v>11751</v>
      </c>
      <c r="C3304" s="1993" t="s">
        <v>5592</v>
      </c>
      <c r="D3304" s="2002">
        <f t="shared" si="102"/>
        <v>445.9</v>
      </c>
      <c r="F3304" s="2002">
        <v>445.9</v>
      </c>
      <c r="G3304" s="2002">
        <v>445.9</v>
      </c>
      <c r="H3304" s="2078" t="b">
        <f t="shared" si="103"/>
        <v>1</v>
      </c>
    </row>
    <row r="3305" spans="1:8">
      <c r="A3305" s="2003">
        <v>11698</v>
      </c>
      <c r="B3305" s="2004" t="s">
        <v>11752</v>
      </c>
      <c r="C3305" s="2003" t="s">
        <v>5592</v>
      </c>
      <c r="D3305" s="2005">
        <f t="shared" si="102"/>
        <v>531.94000000000005</v>
      </c>
      <c r="F3305" s="2005">
        <v>531.94000000000005</v>
      </c>
      <c r="G3305" s="2005">
        <v>531.94000000000005</v>
      </c>
      <c r="H3305" s="2078" t="b">
        <f t="shared" si="103"/>
        <v>1</v>
      </c>
    </row>
    <row r="3306" spans="1:8">
      <c r="A3306" s="1993">
        <v>11699</v>
      </c>
      <c r="B3306" s="1994" t="s">
        <v>11753</v>
      </c>
      <c r="C3306" s="1993" t="s">
        <v>5592</v>
      </c>
      <c r="D3306" s="2002">
        <f t="shared" si="102"/>
        <v>587.91</v>
      </c>
      <c r="F3306" s="2002">
        <v>587.91</v>
      </c>
      <c r="G3306" s="2002">
        <v>587.91</v>
      </c>
      <c r="H3306" s="2078" t="b">
        <f t="shared" si="103"/>
        <v>1</v>
      </c>
    </row>
    <row r="3307" spans="1:8">
      <c r="A3307" s="2003">
        <v>10432</v>
      </c>
      <c r="B3307" s="2004" t="s">
        <v>11754</v>
      </c>
      <c r="C3307" s="2003" t="s">
        <v>5592</v>
      </c>
      <c r="D3307" s="2005">
        <f t="shared" si="102"/>
        <v>238.7</v>
      </c>
      <c r="F3307" s="2005">
        <v>238.7</v>
      </c>
      <c r="G3307" s="2005">
        <v>238.7</v>
      </c>
      <c r="H3307" s="2078" t="b">
        <f t="shared" si="103"/>
        <v>1</v>
      </c>
    </row>
    <row r="3308" spans="1:8">
      <c r="A3308" s="1993">
        <v>10430</v>
      </c>
      <c r="B3308" s="1994" t="s">
        <v>11755</v>
      </c>
      <c r="C3308" s="1993" t="s">
        <v>5592</v>
      </c>
      <c r="D3308" s="2002">
        <f t="shared" si="102"/>
        <v>257.07</v>
      </c>
      <c r="F3308" s="2002">
        <v>257.07</v>
      </c>
      <c r="G3308" s="2002">
        <v>257.07</v>
      </c>
      <c r="H3308" s="2078" t="b">
        <f t="shared" si="103"/>
        <v>1</v>
      </c>
    </row>
    <row r="3309" spans="1:8">
      <c r="A3309" s="2003">
        <v>37514</v>
      </c>
      <c r="B3309" s="2004" t="s">
        <v>11756</v>
      </c>
      <c r="C3309" s="2003" t="s">
        <v>5592</v>
      </c>
      <c r="D3309" s="2005">
        <f t="shared" si="102"/>
        <v>145000</v>
      </c>
      <c r="F3309" s="2005">
        <v>145000</v>
      </c>
      <c r="G3309" s="2005">
        <v>145000</v>
      </c>
      <c r="H3309" s="2078" t="b">
        <f t="shared" si="103"/>
        <v>1</v>
      </c>
    </row>
    <row r="3310" spans="1:8">
      <c r="A3310" s="1993">
        <v>37519</v>
      </c>
      <c r="B3310" s="1994" t="s">
        <v>11757</v>
      </c>
      <c r="C3310" s="1993" t="s">
        <v>5592</v>
      </c>
      <c r="D3310" s="2002">
        <f t="shared" si="102"/>
        <v>223777.54</v>
      </c>
      <c r="F3310" s="2002">
        <v>223777.54</v>
      </c>
      <c r="G3310" s="2002">
        <v>223777.54</v>
      </c>
      <c r="H3310" s="2078" t="b">
        <f t="shared" si="103"/>
        <v>1</v>
      </c>
    </row>
    <row r="3311" spans="1:8">
      <c r="A3311" s="2003">
        <v>37520</v>
      </c>
      <c r="B3311" s="2004" t="s">
        <v>11758</v>
      </c>
      <c r="C3311" s="2003" t="s">
        <v>5592</v>
      </c>
      <c r="D3311" s="2005">
        <f t="shared" si="102"/>
        <v>220109.05</v>
      </c>
      <c r="F3311" s="2005">
        <v>220109.05</v>
      </c>
      <c r="G3311" s="2005">
        <v>220109.05</v>
      </c>
      <c r="H3311" s="2078" t="b">
        <f t="shared" si="103"/>
        <v>1</v>
      </c>
    </row>
    <row r="3312" spans="1:8">
      <c r="A3312" s="1993">
        <v>37521</v>
      </c>
      <c r="B3312" s="1994" t="s">
        <v>11759</v>
      </c>
      <c r="C3312" s="1993" t="s">
        <v>5592</v>
      </c>
      <c r="D3312" s="2002">
        <f t="shared" si="102"/>
        <v>268533.05</v>
      </c>
      <c r="F3312" s="2002">
        <v>268533.05</v>
      </c>
      <c r="G3312" s="2002">
        <v>268533.05</v>
      </c>
      <c r="H3312" s="2078" t="b">
        <f t="shared" si="103"/>
        <v>1</v>
      </c>
    </row>
    <row r="3313" spans="1:8">
      <c r="A3313" s="2003">
        <v>37522</v>
      </c>
      <c r="B3313" s="2004" t="s">
        <v>11760</v>
      </c>
      <c r="C3313" s="2003" t="s">
        <v>5592</v>
      </c>
      <c r="D3313" s="2005">
        <f t="shared" si="102"/>
        <v>276612.07</v>
      </c>
      <c r="F3313" s="2005">
        <v>276612.07</v>
      </c>
      <c r="G3313" s="2005">
        <v>276612.07</v>
      </c>
      <c r="H3313" s="2078" t="b">
        <f t="shared" si="103"/>
        <v>1</v>
      </c>
    </row>
    <row r="3314" spans="1:8" ht="30">
      <c r="A3314" s="1993">
        <v>21109</v>
      </c>
      <c r="B3314" s="1994" t="s">
        <v>11761</v>
      </c>
      <c r="C3314" s="1993" t="s">
        <v>5592</v>
      </c>
      <c r="D3314" s="2002">
        <f t="shared" si="102"/>
        <v>60.51</v>
      </c>
      <c r="F3314" s="2002">
        <v>60.51</v>
      </c>
      <c r="G3314" s="2002">
        <v>60.51</v>
      </c>
      <c r="H3314" s="2078" t="b">
        <f t="shared" si="103"/>
        <v>1</v>
      </c>
    </row>
    <row r="3315" spans="1:8">
      <c r="A3315" s="2003">
        <v>36800</v>
      </c>
      <c r="B3315" s="2004" t="s">
        <v>11762</v>
      </c>
      <c r="C3315" s="2003" t="s">
        <v>5592</v>
      </c>
      <c r="D3315" s="2005">
        <f t="shared" si="102"/>
        <v>85.16</v>
      </c>
      <c r="F3315" s="2005">
        <v>85.16</v>
      </c>
      <c r="G3315" s="2005">
        <v>85.16</v>
      </c>
      <c r="H3315" s="2078" t="b">
        <f t="shared" si="103"/>
        <v>1</v>
      </c>
    </row>
    <row r="3316" spans="1:8">
      <c r="A3316" s="1993">
        <v>11769</v>
      </c>
      <c r="B3316" s="1994" t="s">
        <v>11763</v>
      </c>
      <c r="C3316" s="1993" t="s">
        <v>5592</v>
      </c>
      <c r="D3316" s="2002">
        <f t="shared" si="102"/>
        <v>208.71</v>
      </c>
      <c r="F3316" s="2002">
        <v>208.71</v>
      </c>
      <c r="G3316" s="2002">
        <v>208.71</v>
      </c>
      <c r="H3316" s="2078" t="b">
        <f t="shared" si="103"/>
        <v>1</v>
      </c>
    </row>
    <row r="3317" spans="1:8">
      <c r="A3317" s="2003">
        <v>36793</v>
      </c>
      <c r="B3317" s="2004" t="s">
        <v>11764</v>
      </c>
      <c r="C3317" s="2003" t="s">
        <v>5592</v>
      </c>
      <c r="D3317" s="2005">
        <f t="shared" si="102"/>
        <v>337.91</v>
      </c>
      <c r="F3317" s="2005">
        <v>337.91</v>
      </c>
      <c r="G3317" s="2005">
        <v>337.91</v>
      </c>
      <c r="H3317" s="2078" t="b">
        <f t="shared" si="103"/>
        <v>1</v>
      </c>
    </row>
    <row r="3318" spans="1:8" ht="30">
      <c r="A3318" s="1993">
        <v>37546</v>
      </c>
      <c r="B3318" s="1994" t="s">
        <v>11765</v>
      </c>
      <c r="C3318" s="1993" t="s">
        <v>5592</v>
      </c>
      <c r="D3318" s="2002">
        <f t="shared" si="102"/>
        <v>8242.2099999999991</v>
      </c>
      <c r="F3318" s="2002">
        <v>8242.2099999999991</v>
      </c>
      <c r="G3318" s="2002">
        <v>8242.2099999999991</v>
      </c>
      <c r="H3318" s="2078" t="b">
        <f t="shared" si="103"/>
        <v>1</v>
      </c>
    </row>
    <row r="3319" spans="1:8" ht="30">
      <c r="A3319" s="2003">
        <v>37544</v>
      </c>
      <c r="B3319" s="2004" t="s">
        <v>11766</v>
      </c>
      <c r="C3319" s="2003" t="s">
        <v>5592</v>
      </c>
      <c r="D3319" s="2005">
        <f t="shared" si="102"/>
        <v>8717.52</v>
      </c>
      <c r="F3319" s="2005">
        <v>8717.52</v>
      </c>
      <c r="G3319" s="2005">
        <v>8717.52</v>
      </c>
      <c r="H3319" s="2078" t="b">
        <f t="shared" si="103"/>
        <v>1</v>
      </c>
    </row>
    <row r="3320" spans="1:8" ht="30">
      <c r="A3320" s="1993">
        <v>37545</v>
      </c>
      <c r="B3320" s="1994" t="s">
        <v>11767</v>
      </c>
      <c r="C3320" s="1993" t="s">
        <v>5592</v>
      </c>
      <c r="D3320" s="2002">
        <f t="shared" si="102"/>
        <v>10372.68</v>
      </c>
      <c r="F3320" s="2002">
        <v>10372.68</v>
      </c>
      <c r="G3320" s="2002">
        <v>10372.68</v>
      </c>
      <c r="H3320" s="2078" t="b">
        <f t="shared" si="103"/>
        <v>1</v>
      </c>
    </row>
    <row r="3321" spans="1:8">
      <c r="A3321" s="2003">
        <v>11771</v>
      </c>
      <c r="B3321" s="2004" t="s">
        <v>11768</v>
      </c>
      <c r="C3321" s="2003" t="s">
        <v>5592</v>
      </c>
      <c r="D3321" s="2005">
        <f t="shared" si="102"/>
        <v>258.88</v>
      </c>
      <c r="F3321" s="2005">
        <v>258.88</v>
      </c>
      <c r="G3321" s="2005">
        <v>258.88</v>
      </c>
      <c r="H3321" s="2078" t="b">
        <f t="shared" si="103"/>
        <v>1</v>
      </c>
    </row>
    <row r="3322" spans="1:8" ht="30">
      <c r="A3322" s="1993">
        <v>39919</v>
      </c>
      <c r="B3322" s="1994" t="s">
        <v>11769</v>
      </c>
      <c r="C3322" s="1993" t="s">
        <v>5592</v>
      </c>
      <c r="D3322" s="2002">
        <f t="shared" si="102"/>
        <v>41256.82</v>
      </c>
      <c r="F3322" s="2002">
        <v>41256.82</v>
      </c>
      <c r="G3322" s="2002">
        <v>41256.82</v>
      </c>
      <c r="H3322" s="2078" t="b">
        <f t="shared" si="103"/>
        <v>1</v>
      </c>
    </row>
    <row r="3323" spans="1:8">
      <c r="A3323" s="2003">
        <v>38385</v>
      </c>
      <c r="B3323" s="2004" t="s">
        <v>11770</v>
      </c>
      <c r="C3323" s="2003" t="s">
        <v>5592</v>
      </c>
      <c r="D3323" s="2005">
        <f t="shared" si="102"/>
        <v>36.04</v>
      </c>
      <c r="F3323" s="2005">
        <v>36.04</v>
      </c>
      <c r="G3323" s="2005">
        <v>36.04</v>
      </c>
      <c r="H3323" s="2078" t="b">
        <f t="shared" si="103"/>
        <v>1</v>
      </c>
    </row>
    <row r="3324" spans="1:8">
      <c r="A3324" s="1993">
        <v>37587</v>
      </c>
      <c r="B3324" s="1994" t="s">
        <v>11771</v>
      </c>
      <c r="C3324" s="1993" t="s">
        <v>5592</v>
      </c>
      <c r="D3324" s="2002">
        <f t="shared" si="102"/>
        <v>235.46</v>
      </c>
      <c r="F3324" s="2002">
        <v>235.46</v>
      </c>
      <c r="G3324" s="2002">
        <v>235.46</v>
      </c>
      <c r="H3324" s="2078" t="b">
        <f t="shared" si="103"/>
        <v>1</v>
      </c>
    </row>
    <row r="3325" spans="1:8">
      <c r="A3325" s="2003">
        <v>11571</v>
      </c>
      <c r="B3325" s="2004" t="s">
        <v>11772</v>
      </c>
      <c r="C3325" s="2003" t="s">
        <v>5592</v>
      </c>
      <c r="D3325" s="2005">
        <f t="shared" si="102"/>
        <v>187.1</v>
      </c>
      <c r="F3325" s="2005">
        <v>187.1</v>
      </c>
      <c r="G3325" s="2005">
        <v>187.1</v>
      </c>
      <c r="H3325" s="2078" t="b">
        <f t="shared" si="103"/>
        <v>1</v>
      </c>
    </row>
    <row r="3326" spans="1:8">
      <c r="A3326" s="1993">
        <v>11561</v>
      </c>
      <c r="B3326" s="1994" t="s">
        <v>11773</v>
      </c>
      <c r="C3326" s="1993" t="s">
        <v>5592</v>
      </c>
      <c r="D3326" s="2002">
        <f t="shared" si="102"/>
        <v>144.69999999999999</v>
      </c>
      <c r="F3326" s="2002">
        <v>144.69999999999999</v>
      </c>
      <c r="G3326" s="2002">
        <v>144.69999999999999</v>
      </c>
      <c r="H3326" s="2078" t="b">
        <f t="shared" si="103"/>
        <v>1</v>
      </c>
    </row>
    <row r="3327" spans="1:8">
      <c r="A3327" s="2003">
        <v>11560</v>
      </c>
      <c r="B3327" s="2004" t="s">
        <v>11774</v>
      </c>
      <c r="C3327" s="2003" t="s">
        <v>5592</v>
      </c>
      <c r="D3327" s="2005">
        <f t="shared" si="102"/>
        <v>123.16</v>
      </c>
      <c r="F3327" s="2005">
        <v>123.16</v>
      </c>
      <c r="G3327" s="2005">
        <v>123.16</v>
      </c>
      <c r="H3327" s="2078" t="b">
        <f t="shared" si="103"/>
        <v>1</v>
      </c>
    </row>
    <row r="3328" spans="1:8">
      <c r="A3328" s="1993">
        <v>11499</v>
      </c>
      <c r="B3328" s="1994" t="s">
        <v>11775</v>
      </c>
      <c r="C3328" s="1993" t="s">
        <v>5592</v>
      </c>
      <c r="D3328" s="2002">
        <f t="shared" si="102"/>
        <v>1122.72</v>
      </c>
      <c r="F3328" s="2002">
        <v>1122.72</v>
      </c>
      <c r="G3328" s="2002">
        <v>1122.72</v>
      </c>
      <c r="H3328" s="2078" t="b">
        <f t="shared" si="103"/>
        <v>1</v>
      </c>
    </row>
    <row r="3329" spans="1:8">
      <c r="A3329" s="2003">
        <v>34761</v>
      </c>
      <c r="B3329" s="2004" t="s">
        <v>11776</v>
      </c>
      <c r="C3329" s="2003" t="s">
        <v>5591</v>
      </c>
      <c r="D3329" s="2005">
        <f t="shared" si="102"/>
        <v>14.81</v>
      </c>
      <c r="F3329" s="2005">
        <v>12.8</v>
      </c>
      <c r="G3329" s="2005">
        <v>14.81</v>
      </c>
      <c r="H3329" s="2078" t="b">
        <f t="shared" si="103"/>
        <v>0</v>
      </c>
    </row>
    <row r="3330" spans="1:8">
      <c r="A3330" s="1993">
        <v>40924</v>
      </c>
      <c r="B3330" s="1994" t="s">
        <v>11777</v>
      </c>
      <c r="C3330" s="1993" t="s">
        <v>5600</v>
      </c>
      <c r="D3330" s="2002">
        <f t="shared" si="102"/>
        <v>2617.1799999999998</v>
      </c>
      <c r="F3330" s="2002">
        <v>2259.21</v>
      </c>
      <c r="G3330" s="2002">
        <v>2617.1799999999998</v>
      </c>
      <c r="H3330" s="2078" t="b">
        <f t="shared" si="103"/>
        <v>0</v>
      </c>
    </row>
    <row r="3331" spans="1:8">
      <c r="A3331" s="2003">
        <v>25957</v>
      </c>
      <c r="B3331" s="2004" t="s">
        <v>11778</v>
      </c>
      <c r="C3331" s="2003" t="s">
        <v>5591</v>
      </c>
      <c r="D3331" s="2005">
        <f t="shared" ref="D3331:D3394" si="104">IF($J$2=$F$1,F3331,G3331)</f>
        <v>10.4</v>
      </c>
      <c r="F3331" s="2005">
        <v>8.98</v>
      </c>
      <c r="G3331" s="2005">
        <v>10.4</v>
      </c>
      <c r="H3331" s="2078" t="b">
        <f t="shared" ref="H3331:H3394" si="105">F3331=G3331</f>
        <v>0</v>
      </c>
    </row>
    <row r="3332" spans="1:8">
      <c r="A3332" s="1993">
        <v>40983</v>
      </c>
      <c r="B3332" s="1994" t="s">
        <v>11779</v>
      </c>
      <c r="C3332" s="1993" t="s">
        <v>5600</v>
      </c>
      <c r="D3332" s="2002">
        <f t="shared" si="104"/>
        <v>1835.84</v>
      </c>
      <c r="F3332" s="2002">
        <v>1584.74</v>
      </c>
      <c r="G3332" s="2002">
        <v>1835.84</v>
      </c>
      <c r="H3332" s="2078" t="b">
        <f t="shared" si="105"/>
        <v>0</v>
      </c>
    </row>
    <row r="3333" spans="1:8">
      <c r="A3333" s="2003">
        <v>2437</v>
      </c>
      <c r="B3333" s="2004" t="s">
        <v>11780</v>
      </c>
      <c r="C3333" s="2003" t="s">
        <v>5591</v>
      </c>
      <c r="D3333" s="2005">
        <f t="shared" si="104"/>
        <v>16.52</v>
      </c>
      <c r="F3333" s="2005">
        <v>14.27</v>
      </c>
      <c r="G3333" s="2005">
        <v>16.52</v>
      </c>
      <c r="H3333" s="2078" t="b">
        <f t="shared" si="105"/>
        <v>0</v>
      </c>
    </row>
    <row r="3334" spans="1:8">
      <c r="A3334" s="1993">
        <v>40921</v>
      </c>
      <c r="B3334" s="1994" t="s">
        <v>11781</v>
      </c>
      <c r="C3334" s="1993" t="s">
        <v>5600</v>
      </c>
      <c r="D3334" s="2002">
        <f t="shared" si="104"/>
        <v>2917.33</v>
      </c>
      <c r="F3334" s="2002">
        <v>2518.31</v>
      </c>
      <c r="G3334" s="2002">
        <v>2917.33</v>
      </c>
      <c r="H3334" s="2078" t="b">
        <f t="shared" si="105"/>
        <v>0</v>
      </c>
    </row>
    <row r="3335" spans="1:8">
      <c r="A3335" s="2003">
        <v>40534</v>
      </c>
      <c r="B3335" s="2004" t="s">
        <v>11782</v>
      </c>
      <c r="C3335" s="2003" t="s">
        <v>5592</v>
      </c>
      <c r="D3335" s="2005">
        <f t="shared" si="104"/>
        <v>144.97</v>
      </c>
      <c r="F3335" s="2005">
        <v>144.97</v>
      </c>
      <c r="G3335" s="2005">
        <v>144.97</v>
      </c>
      <c r="H3335" s="2078" t="b">
        <f t="shared" si="105"/>
        <v>1</v>
      </c>
    </row>
    <row r="3336" spans="1:8" ht="30">
      <c r="A3336" s="1993">
        <v>14252</v>
      </c>
      <c r="B3336" s="1994" t="s">
        <v>11783</v>
      </c>
      <c r="C3336" s="1993" t="s">
        <v>5592</v>
      </c>
      <c r="D3336" s="2002">
        <f t="shared" si="104"/>
        <v>2076.9299999999998</v>
      </c>
      <c r="F3336" s="2002">
        <v>2076.9299999999998</v>
      </c>
      <c r="G3336" s="2002">
        <v>2076.9299999999998</v>
      </c>
      <c r="H3336" s="2078" t="b">
        <f t="shared" si="105"/>
        <v>1</v>
      </c>
    </row>
    <row r="3337" spans="1:8" ht="30">
      <c r="A3337" s="2003">
        <v>730</v>
      </c>
      <c r="B3337" s="2004" t="s">
        <v>11784</v>
      </c>
      <c r="C3337" s="2003" t="s">
        <v>5592</v>
      </c>
      <c r="D3337" s="2005">
        <f t="shared" si="104"/>
        <v>5549.17</v>
      </c>
      <c r="F3337" s="2005">
        <v>5549.17</v>
      </c>
      <c r="G3337" s="2005">
        <v>5549.17</v>
      </c>
      <c r="H3337" s="2078" t="b">
        <f t="shared" si="105"/>
        <v>1</v>
      </c>
    </row>
    <row r="3338" spans="1:8" ht="30">
      <c r="A3338" s="1993">
        <v>723</v>
      </c>
      <c r="B3338" s="1994" t="s">
        <v>11785</v>
      </c>
      <c r="C3338" s="1993" t="s">
        <v>5592</v>
      </c>
      <c r="D3338" s="2002">
        <f t="shared" si="104"/>
        <v>2758.13</v>
      </c>
      <c r="F3338" s="2002">
        <v>2758.13</v>
      </c>
      <c r="G3338" s="2002">
        <v>2758.13</v>
      </c>
      <c r="H3338" s="2078" t="b">
        <f t="shared" si="105"/>
        <v>1</v>
      </c>
    </row>
    <row r="3339" spans="1:8" ht="30">
      <c r="A3339" s="2003">
        <v>36502</v>
      </c>
      <c r="B3339" s="2004" t="s">
        <v>11786</v>
      </c>
      <c r="C3339" s="2003" t="s">
        <v>5592</v>
      </c>
      <c r="D3339" s="2005">
        <f t="shared" si="104"/>
        <v>2592.31</v>
      </c>
      <c r="F3339" s="2005">
        <v>2592.31</v>
      </c>
      <c r="G3339" s="2005">
        <v>2592.31</v>
      </c>
      <c r="H3339" s="2078" t="b">
        <f t="shared" si="105"/>
        <v>1</v>
      </c>
    </row>
    <row r="3340" spans="1:8" ht="30">
      <c r="A3340" s="1993">
        <v>36503</v>
      </c>
      <c r="B3340" s="1994" t="s">
        <v>11787</v>
      </c>
      <c r="C3340" s="1993" t="s">
        <v>5592</v>
      </c>
      <c r="D3340" s="2002">
        <f t="shared" si="104"/>
        <v>3196.63</v>
      </c>
      <c r="F3340" s="2002">
        <v>3196.63</v>
      </c>
      <c r="G3340" s="2002">
        <v>3196.63</v>
      </c>
      <c r="H3340" s="2078" t="b">
        <f t="shared" si="105"/>
        <v>1</v>
      </c>
    </row>
    <row r="3341" spans="1:8">
      <c r="A3341" s="2003">
        <v>4090</v>
      </c>
      <c r="B3341" s="2004" t="s">
        <v>11788</v>
      </c>
      <c r="C3341" s="2003" t="s">
        <v>5592</v>
      </c>
      <c r="D3341" s="2005">
        <f t="shared" si="104"/>
        <v>529000</v>
      </c>
      <c r="F3341" s="2005">
        <v>529000</v>
      </c>
      <c r="G3341" s="2005">
        <v>529000</v>
      </c>
      <c r="H3341" s="2078" t="b">
        <f t="shared" si="105"/>
        <v>1</v>
      </c>
    </row>
    <row r="3342" spans="1:8">
      <c r="A3342" s="1993">
        <v>13227</v>
      </c>
      <c r="B3342" s="1994" t="s">
        <v>11789</v>
      </c>
      <c r="C3342" s="1993" t="s">
        <v>5592</v>
      </c>
      <c r="D3342" s="2002">
        <f t="shared" si="104"/>
        <v>657348.46</v>
      </c>
      <c r="F3342" s="2002">
        <v>657348.46</v>
      </c>
      <c r="G3342" s="2002">
        <v>657348.46</v>
      </c>
      <c r="H3342" s="2078" t="b">
        <f t="shared" si="105"/>
        <v>1</v>
      </c>
    </row>
    <row r="3343" spans="1:8">
      <c r="A3343" s="2003">
        <v>10597</v>
      </c>
      <c r="B3343" s="2004" t="s">
        <v>11790</v>
      </c>
      <c r="C3343" s="2003" t="s">
        <v>5592</v>
      </c>
      <c r="D3343" s="2005">
        <f t="shared" si="104"/>
        <v>691944.06</v>
      </c>
      <c r="F3343" s="2005">
        <v>691944.06</v>
      </c>
      <c r="G3343" s="2005">
        <v>691944.06</v>
      </c>
      <c r="H3343" s="2078" t="b">
        <f t="shared" si="105"/>
        <v>1</v>
      </c>
    </row>
    <row r="3344" spans="1:8">
      <c r="A3344" s="1993">
        <v>39628</v>
      </c>
      <c r="B3344" s="1994" t="s">
        <v>11791</v>
      </c>
      <c r="C3344" s="1993" t="s">
        <v>5592</v>
      </c>
      <c r="D3344" s="2002">
        <f t="shared" si="104"/>
        <v>2807.73</v>
      </c>
      <c r="F3344" s="2002">
        <v>2807.73</v>
      </c>
      <c r="G3344" s="2002">
        <v>2807.73</v>
      </c>
      <c r="H3344" s="2078" t="b">
        <f t="shared" si="105"/>
        <v>1</v>
      </c>
    </row>
    <row r="3345" spans="1:8">
      <c r="A3345" s="2003">
        <v>39404</v>
      </c>
      <c r="B3345" s="2004" t="s">
        <v>11792</v>
      </c>
      <c r="C3345" s="2003" t="s">
        <v>5592</v>
      </c>
      <c r="D3345" s="2005">
        <f t="shared" si="104"/>
        <v>1392.26</v>
      </c>
      <c r="F3345" s="2005">
        <v>1392.26</v>
      </c>
      <c r="G3345" s="2005">
        <v>1392.26</v>
      </c>
      <c r="H3345" s="2078" t="b">
        <f t="shared" si="105"/>
        <v>1</v>
      </c>
    </row>
    <row r="3346" spans="1:8">
      <c r="A3346" s="1993">
        <v>39402</v>
      </c>
      <c r="B3346" s="1994" t="s">
        <v>11793</v>
      </c>
      <c r="C3346" s="1993" t="s">
        <v>5592</v>
      </c>
      <c r="D3346" s="2002">
        <f t="shared" si="104"/>
        <v>1146.96</v>
      </c>
      <c r="F3346" s="2002">
        <v>1146.96</v>
      </c>
      <c r="G3346" s="2002">
        <v>1146.96</v>
      </c>
      <c r="H3346" s="2078" t="b">
        <f t="shared" si="105"/>
        <v>1</v>
      </c>
    </row>
    <row r="3347" spans="1:8">
      <c r="A3347" s="2003">
        <v>39403</v>
      </c>
      <c r="B3347" s="2004" t="s">
        <v>11794</v>
      </c>
      <c r="C3347" s="2003" t="s">
        <v>5592</v>
      </c>
      <c r="D3347" s="2005">
        <f t="shared" si="104"/>
        <v>1122.01</v>
      </c>
      <c r="F3347" s="2005">
        <v>1122.01</v>
      </c>
      <c r="G3347" s="2005">
        <v>1122.01</v>
      </c>
      <c r="H3347" s="2078" t="b">
        <f t="shared" si="105"/>
        <v>1</v>
      </c>
    </row>
    <row r="3348" spans="1:8">
      <c r="A3348" s="1993">
        <v>4093</v>
      </c>
      <c r="B3348" s="1994" t="s">
        <v>11795</v>
      </c>
      <c r="C3348" s="1993" t="s">
        <v>5591</v>
      </c>
      <c r="D3348" s="2002">
        <f t="shared" si="104"/>
        <v>12.06</v>
      </c>
      <c r="F3348" s="2002">
        <v>10.42</v>
      </c>
      <c r="G3348" s="2002">
        <v>12.06</v>
      </c>
      <c r="H3348" s="2078" t="b">
        <f t="shared" si="105"/>
        <v>0</v>
      </c>
    </row>
    <row r="3349" spans="1:8">
      <c r="A3349" s="2003">
        <v>10512</v>
      </c>
      <c r="B3349" s="2004" t="s">
        <v>11796</v>
      </c>
      <c r="C3349" s="2003" t="s">
        <v>5600</v>
      </c>
      <c r="D3349" s="2005">
        <f t="shared" si="104"/>
        <v>2590.89</v>
      </c>
      <c r="F3349" s="2005">
        <v>2236.52</v>
      </c>
      <c r="G3349" s="2005">
        <v>2590.89</v>
      </c>
      <c r="H3349" s="2078" t="b">
        <f t="shared" si="105"/>
        <v>0</v>
      </c>
    </row>
    <row r="3350" spans="1:8">
      <c r="A3350" s="1993">
        <v>20020</v>
      </c>
      <c r="B3350" s="1994" t="s">
        <v>11797</v>
      </c>
      <c r="C3350" s="1993" t="s">
        <v>5591</v>
      </c>
      <c r="D3350" s="2002">
        <f t="shared" si="104"/>
        <v>11.38</v>
      </c>
      <c r="F3350" s="2002">
        <v>9.83</v>
      </c>
      <c r="G3350" s="2002">
        <v>11.38</v>
      </c>
      <c r="H3350" s="2078" t="b">
        <f t="shared" si="105"/>
        <v>0</v>
      </c>
    </row>
    <row r="3351" spans="1:8">
      <c r="A3351" s="2003">
        <v>41038</v>
      </c>
      <c r="B3351" s="2004" t="s">
        <v>11798</v>
      </c>
      <c r="C3351" s="2003" t="s">
        <v>5600</v>
      </c>
      <c r="D3351" s="2005">
        <f t="shared" si="104"/>
        <v>2443.86</v>
      </c>
      <c r="F3351" s="2005">
        <v>2109.59</v>
      </c>
      <c r="G3351" s="2005">
        <v>2443.86</v>
      </c>
      <c r="H3351" s="2078" t="b">
        <f t="shared" si="105"/>
        <v>0</v>
      </c>
    </row>
    <row r="3352" spans="1:8">
      <c r="A3352" s="1993">
        <v>4094</v>
      </c>
      <c r="B3352" s="1994" t="s">
        <v>11799</v>
      </c>
      <c r="C3352" s="1993" t="s">
        <v>5591</v>
      </c>
      <c r="D3352" s="2002">
        <f t="shared" si="104"/>
        <v>16.13</v>
      </c>
      <c r="F3352" s="2002">
        <v>13.93</v>
      </c>
      <c r="G3352" s="2002">
        <v>16.13</v>
      </c>
      <c r="H3352" s="2078" t="b">
        <f t="shared" si="105"/>
        <v>0</v>
      </c>
    </row>
    <row r="3353" spans="1:8">
      <c r="A3353" s="2003">
        <v>40988</v>
      </c>
      <c r="B3353" s="2004" t="s">
        <v>11800</v>
      </c>
      <c r="C3353" s="2003" t="s">
        <v>5600</v>
      </c>
      <c r="D3353" s="2005">
        <f t="shared" si="104"/>
        <v>3459.96</v>
      </c>
      <c r="F3353" s="2005">
        <v>2986.72</v>
      </c>
      <c r="G3353" s="2005">
        <v>3459.96</v>
      </c>
      <c r="H3353" s="2078" t="b">
        <f t="shared" si="105"/>
        <v>0</v>
      </c>
    </row>
    <row r="3354" spans="1:8">
      <c r="A3354" s="1993">
        <v>4095</v>
      </c>
      <c r="B3354" s="1994" t="s">
        <v>11801</v>
      </c>
      <c r="C3354" s="1993" t="s">
        <v>5591</v>
      </c>
      <c r="D3354" s="2002">
        <f t="shared" si="104"/>
        <v>11.19</v>
      </c>
      <c r="F3354" s="2002">
        <v>9.66</v>
      </c>
      <c r="G3354" s="2002">
        <v>11.19</v>
      </c>
      <c r="H3354" s="2078" t="b">
        <f t="shared" si="105"/>
        <v>0</v>
      </c>
    </row>
    <row r="3355" spans="1:8">
      <c r="A3355" s="2003">
        <v>40990</v>
      </c>
      <c r="B3355" s="2004" t="s">
        <v>11802</v>
      </c>
      <c r="C3355" s="2003" t="s">
        <v>5600</v>
      </c>
      <c r="D3355" s="2005">
        <f t="shared" si="104"/>
        <v>2537.63</v>
      </c>
      <c r="F3355" s="2005">
        <v>2190.54</v>
      </c>
      <c r="G3355" s="2005">
        <v>2537.63</v>
      </c>
      <c r="H3355" s="2078" t="b">
        <f t="shared" si="105"/>
        <v>0</v>
      </c>
    </row>
    <row r="3356" spans="1:8">
      <c r="A3356" s="1993">
        <v>4097</v>
      </c>
      <c r="B3356" s="1994" t="s">
        <v>11803</v>
      </c>
      <c r="C3356" s="1993" t="s">
        <v>5591</v>
      </c>
      <c r="D3356" s="2002">
        <f t="shared" si="104"/>
        <v>13.17</v>
      </c>
      <c r="F3356" s="2002">
        <v>11.38</v>
      </c>
      <c r="G3356" s="2002">
        <v>13.17</v>
      </c>
      <c r="H3356" s="2078" t="b">
        <f t="shared" si="105"/>
        <v>0</v>
      </c>
    </row>
    <row r="3357" spans="1:8">
      <c r="A3357" s="2003">
        <v>40994</v>
      </c>
      <c r="B3357" s="2004" t="s">
        <v>11804</v>
      </c>
      <c r="C3357" s="2003" t="s">
        <v>5600</v>
      </c>
      <c r="D3357" s="2005">
        <f t="shared" si="104"/>
        <v>2987.57</v>
      </c>
      <c r="F3357" s="2005">
        <v>2578.94</v>
      </c>
      <c r="G3357" s="2005">
        <v>2987.57</v>
      </c>
      <c r="H3357" s="2078" t="b">
        <f t="shared" si="105"/>
        <v>0</v>
      </c>
    </row>
    <row r="3358" spans="1:8">
      <c r="A3358" s="1993">
        <v>4096</v>
      </c>
      <c r="B3358" s="1994" t="s">
        <v>11805</v>
      </c>
      <c r="C3358" s="1993" t="s">
        <v>5591</v>
      </c>
      <c r="D3358" s="2002">
        <f t="shared" si="104"/>
        <v>14.14</v>
      </c>
      <c r="F3358" s="2002">
        <v>12.21</v>
      </c>
      <c r="G3358" s="2002">
        <v>14.14</v>
      </c>
      <c r="H3358" s="2078" t="b">
        <f t="shared" si="105"/>
        <v>0</v>
      </c>
    </row>
    <row r="3359" spans="1:8">
      <c r="A3359" s="2003">
        <v>40992</v>
      </c>
      <c r="B3359" s="2004" t="s">
        <v>11806</v>
      </c>
      <c r="C3359" s="2003" t="s">
        <v>5600</v>
      </c>
      <c r="D3359" s="2005">
        <f t="shared" si="104"/>
        <v>3206.16</v>
      </c>
      <c r="F3359" s="2005">
        <v>2767.63</v>
      </c>
      <c r="G3359" s="2005">
        <v>3206.16</v>
      </c>
      <c r="H3359" s="2078" t="b">
        <f t="shared" si="105"/>
        <v>0</v>
      </c>
    </row>
    <row r="3360" spans="1:8">
      <c r="A3360" s="1993">
        <v>13955</v>
      </c>
      <c r="B3360" s="1994" t="s">
        <v>11807</v>
      </c>
      <c r="C3360" s="1993" t="s">
        <v>5592</v>
      </c>
      <c r="D3360" s="2002">
        <f t="shared" si="104"/>
        <v>2232.11</v>
      </c>
      <c r="F3360" s="2002">
        <v>2232.11</v>
      </c>
      <c r="G3360" s="2002">
        <v>2232.11</v>
      </c>
      <c r="H3360" s="2078" t="b">
        <f t="shared" si="105"/>
        <v>1</v>
      </c>
    </row>
    <row r="3361" spans="1:8">
      <c r="A3361" s="2003">
        <v>4114</v>
      </c>
      <c r="B3361" s="2004" t="s">
        <v>11808</v>
      </c>
      <c r="C3361" s="2003" t="s">
        <v>5592</v>
      </c>
      <c r="D3361" s="2005">
        <f t="shared" si="104"/>
        <v>44.68</v>
      </c>
      <c r="F3361" s="2005">
        <v>44.68</v>
      </c>
      <c r="G3361" s="2005">
        <v>44.68</v>
      </c>
      <c r="H3361" s="2078" t="b">
        <f t="shared" si="105"/>
        <v>1</v>
      </c>
    </row>
    <row r="3362" spans="1:8">
      <c r="A3362" s="1993">
        <v>36797</v>
      </c>
      <c r="B3362" s="1994" t="s">
        <v>11809</v>
      </c>
      <c r="C3362" s="1993" t="s">
        <v>5592</v>
      </c>
      <c r="D3362" s="2002">
        <f t="shared" si="104"/>
        <v>39.07</v>
      </c>
      <c r="F3362" s="2002">
        <v>39.07</v>
      </c>
      <c r="G3362" s="2002">
        <v>39.07</v>
      </c>
      <c r="H3362" s="2078" t="b">
        <f t="shared" si="105"/>
        <v>1</v>
      </c>
    </row>
    <row r="3363" spans="1:8">
      <c r="A3363" s="2003">
        <v>4107</v>
      </c>
      <c r="B3363" s="2004" t="s">
        <v>11810</v>
      </c>
      <c r="C3363" s="2003" t="s">
        <v>5592</v>
      </c>
      <c r="D3363" s="2005">
        <f t="shared" si="104"/>
        <v>37.619999999999997</v>
      </c>
      <c r="F3363" s="2005">
        <v>37.619999999999997</v>
      </c>
      <c r="G3363" s="2005">
        <v>37.619999999999997</v>
      </c>
      <c r="H3363" s="2078" t="b">
        <f t="shared" si="105"/>
        <v>1</v>
      </c>
    </row>
    <row r="3364" spans="1:8">
      <c r="A3364" s="1993">
        <v>36799</v>
      </c>
      <c r="B3364" s="1994" t="s">
        <v>11811</v>
      </c>
      <c r="C3364" s="1993" t="s">
        <v>5592</v>
      </c>
      <c r="D3364" s="2002">
        <f t="shared" si="104"/>
        <v>35.92</v>
      </c>
      <c r="F3364" s="2002">
        <v>35.92</v>
      </c>
      <c r="G3364" s="2002">
        <v>35.92</v>
      </c>
      <c r="H3364" s="2078" t="b">
        <f t="shared" si="105"/>
        <v>1</v>
      </c>
    </row>
    <row r="3365" spans="1:8">
      <c r="A3365" s="2003">
        <v>4108</v>
      </c>
      <c r="B3365" s="2004" t="s">
        <v>11812</v>
      </c>
      <c r="C3365" s="2003" t="s">
        <v>5592</v>
      </c>
      <c r="D3365" s="2005">
        <f t="shared" si="104"/>
        <v>30.25</v>
      </c>
      <c r="F3365" s="2005">
        <v>30.25</v>
      </c>
      <c r="G3365" s="2005">
        <v>30.25</v>
      </c>
      <c r="H3365" s="2078" t="b">
        <f t="shared" si="105"/>
        <v>1</v>
      </c>
    </row>
    <row r="3366" spans="1:8">
      <c r="A3366" s="1993">
        <v>4102</v>
      </c>
      <c r="B3366" s="1994" t="s">
        <v>11813</v>
      </c>
      <c r="C3366" s="1993" t="s">
        <v>5592</v>
      </c>
      <c r="D3366" s="2002">
        <f t="shared" si="104"/>
        <v>45</v>
      </c>
      <c r="F3366" s="2002">
        <v>45</v>
      </c>
      <c r="G3366" s="2002">
        <v>45</v>
      </c>
      <c r="H3366" s="2078" t="b">
        <f t="shared" si="105"/>
        <v>1</v>
      </c>
    </row>
    <row r="3367" spans="1:8">
      <c r="A3367" s="2003">
        <v>10826</v>
      </c>
      <c r="B3367" s="2004" t="s">
        <v>11814</v>
      </c>
      <c r="C3367" s="2003" t="s">
        <v>5592</v>
      </c>
      <c r="D3367" s="2005">
        <f t="shared" si="104"/>
        <v>71.83</v>
      </c>
      <c r="F3367" s="2005">
        <v>71.83</v>
      </c>
      <c r="G3367" s="2005">
        <v>71.83</v>
      </c>
      <c r="H3367" s="2078" t="b">
        <f t="shared" si="105"/>
        <v>1</v>
      </c>
    </row>
    <row r="3368" spans="1:8">
      <c r="A3368" s="1993">
        <v>365</v>
      </c>
      <c r="B3368" s="1994" t="s">
        <v>11815</v>
      </c>
      <c r="C3368" s="1993" t="s">
        <v>5592</v>
      </c>
      <c r="D3368" s="2002">
        <f t="shared" si="104"/>
        <v>44.54</v>
      </c>
      <c r="F3368" s="2002">
        <v>44.54</v>
      </c>
      <c r="G3368" s="2002">
        <v>44.54</v>
      </c>
      <c r="H3368" s="2078" t="b">
        <f t="shared" si="105"/>
        <v>1</v>
      </c>
    </row>
    <row r="3369" spans="1:8">
      <c r="A3369" s="2003">
        <v>38639</v>
      </c>
      <c r="B3369" s="2004" t="s">
        <v>11816</v>
      </c>
      <c r="C3369" s="2003" t="s">
        <v>5592</v>
      </c>
      <c r="D3369" s="2005">
        <f t="shared" si="104"/>
        <v>172.41</v>
      </c>
      <c r="F3369" s="2005">
        <v>172.41</v>
      </c>
      <c r="G3369" s="2005">
        <v>172.41</v>
      </c>
      <c r="H3369" s="2078" t="b">
        <f t="shared" si="105"/>
        <v>1</v>
      </c>
    </row>
    <row r="3370" spans="1:8">
      <c r="A3370" s="1993">
        <v>38640</v>
      </c>
      <c r="B3370" s="1994" t="s">
        <v>11817</v>
      </c>
      <c r="C3370" s="1993" t="s">
        <v>5592</v>
      </c>
      <c r="D3370" s="2002">
        <f t="shared" si="104"/>
        <v>2.58</v>
      </c>
      <c r="F3370" s="2002">
        <v>2.58</v>
      </c>
      <c r="G3370" s="2002">
        <v>2.58</v>
      </c>
      <c r="H3370" s="2078" t="b">
        <f t="shared" si="105"/>
        <v>1</v>
      </c>
    </row>
    <row r="3371" spans="1:8">
      <c r="A3371" s="2003">
        <v>358</v>
      </c>
      <c r="B3371" s="2004" t="s">
        <v>11818</v>
      </c>
      <c r="C3371" s="2003" t="s">
        <v>5592</v>
      </c>
      <c r="D3371" s="2005">
        <f t="shared" si="104"/>
        <v>53.16</v>
      </c>
      <c r="F3371" s="2005">
        <v>53.16</v>
      </c>
      <c r="G3371" s="2005">
        <v>53.16</v>
      </c>
      <c r="H3371" s="2078" t="b">
        <f t="shared" si="105"/>
        <v>1</v>
      </c>
    </row>
    <row r="3372" spans="1:8">
      <c r="A3372" s="1993">
        <v>359</v>
      </c>
      <c r="B3372" s="1994" t="s">
        <v>11819</v>
      </c>
      <c r="C3372" s="1993" t="s">
        <v>5592</v>
      </c>
      <c r="D3372" s="2002">
        <f t="shared" si="104"/>
        <v>109.19</v>
      </c>
      <c r="F3372" s="2002">
        <v>109.19</v>
      </c>
      <c r="G3372" s="2002">
        <v>109.19</v>
      </c>
      <c r="H3372" s="2078" t="b">
        <f t="shared" si="105"/>
        <v>1</v>
      </c>
    </row>
    <row r="3373" spans="1:8">
      <c r="A3373" s="2003">
        <v>38641</v>
      </c>
      <c r="B3373" s="2004" t="s">
        <v>11820</v>
      </c>
      <c r="C3373" s="2003" t="s">
        <v>5592</v>
      </c>
      <c r="D3373" s="2005">
        <f t="shared" si="104"/>
        <v>107.75</v>
      </c>
      <c r="F3373" s="2005">
        <v>107.75</v>
      </c>
      <c r="G3373" s="2005">
        <v>107.75</v>
      </c>
      <c r="H3373" s="2078" t="b">
        <f t="shared" si="105"/>
        <v>1</v>
      </c>
    </row>
    <row r="3374" spans="1:8">
      <c r="A3374" s="1993">
        <v>360</v>
      </c>
      <c r="B3374" s="1994" t="s">
        <v>11821</v>
      </c>
      <c r="C3374" s="1993" t="s">
        <v>5592</v>
      </c>
      <c r="D3374" s="2002">
        <f t="shared" si="104"/>
        <v>2.5</v>
      </c>
      <c r="F3374" s="2002">
        <v>2.5</v>
      </c>
      <c r="G3374" s="2002">
        <v>2.5</v>
      </c>
      <c r="H3374" s="2078" t="b">
        <f t="shared" si="105"/>
        <v>1</v>
      </c>
    </row>
    <row r="3375" spans="1:8">
      <c r="A3375" s="2003">
        <v>4127</v>
      </c>
      <c r="B3375" s="2004" t="s">
        <v>11822</v>
      </c>
      <c r="C3375" s="2003" t="s">
        <v>5592</v>
      </c>
      <c r="D3375" s="2005">
        <f t="shared" si="104"/>
        <v>210.82</v>
      </c>
      <c r="F3375" s="2005">
        <v>210.82</v>
      </c>
      <c r="G3375" s="2005">
        <v>210.82</v>
      </c>
      <c r="H3375" s="2078" t="b">
        <f t="shared" si="105"/>
        <v>1</v>
      </c>
    </row>
    <row r="3376" spans="1:8">
      <c r="A3376" s="1993">
        <v>4154</v>
      </c>
      <c r="B3376" s="1994" t="s">
        <v>11823</v>
      </c>
      <c r="C3376" s="1993" t="s">
        <v>5592</v>
      </c>
      <c r="D3376" s="2002">
        <f t="shared" si="104"/>
        <v>257.57</v>
      </c>
      <c r="F3376" s="2002">
        <v>257.57</v>
      </c>
      <c r="G3376" s="2002">
        <v>257.57</v>
      </c>
      <c r="H3376" s="2078" t="b">
        <f t="shared" si="105"/>
        <v>1</v>
      </c>
    </row>
    <row r="3377" spans="1:8">
      <c r="A3377" s="2003">
        <v>4168</v>
      </c>
      <c r="B3377" s="2004" t="s">
        <v>11824</v>
      </c>
      <c r="C3377" s="2003" t="s">
        <v>5592</v>
      </c>
      <c r="D3377" s="2005">
        <f t="shared" si="104"/>
        <v>272.02</v>
      </c>
      <c r="F3377" s="2005">
        <v>272.02</v>
      </c>
      <c r="G3377" s="2005">
        <v>272.02</v>
      </c>
      <c r="H3377" s="2078" t="b">
        <f t="shared" si="105"/>
        <v>1</v>
      </c>
    </row>
    <row r="3378" spans="1:8">
      <c r="A3378" s="1993">
        <v>4161</v>
      </c>
      <c r="B3378" s="1994" t="s">
        <v>11825</v>
      </c>
      <c r="C3378" s="1993" t="s">
        <v>5592</v>
      </c>
      <c r="D3378" s="2002">
        <f t="shared" si="104"/>
        <v>261.82</v>
      </c>
      <c r="F3378" s="2002">
        <v>261.82</v>
      </c>
      <c r="G3378" s="2002">
        <v>261.82</v>
      </c>
      <c r="H3378" s="2078" t="b">
        <f t="shared" si="105"/>
        <v>1</v>
      </c>
    </row>
    <row r="3379" spans="1:8" ht="30">
      <c r="A3379" s="2003">
        <v>42459</v>
      </c>
      <c r="B3379" s="2004" t="s">
        <v>11826</v>
      </c>
      <c r="C3379" s="2003" t="s">
        <v>5592</v>
      </c>
      <c r="D3379" s="2005">
        <f t="shared" si="104"/>
        <v>5382.14</v>
      </c>
      <c r="F3379" s="2005">
        <v>5382.14</v>
      </c>
      <c r="G3379" s="2005">
        <v>5382.14</v>
      </c>
      <c r="H3379" s="2078" t="b">
        <f t="shared" si="105"/>
        <v>1</v>
      </c>
    </row>
    <row r="3380" spans="1:8">
      <c r="A3380" s="1993">
        <v>4214</v>
      </c>
      <c r="B3380" s="1994" t="s">
        <v>11827</v>
      </c>
      <c r="C3380" s="1993" t="s">
        <v>5592</v>
      </c>
      <c r="D3380" s="2002">
        <f t="shared" si="104"/>
        <v>4.63</v>
      </c>
      <c r="F3380" s="2002">
        <v>4.63</v>
      </c>
      <c r="G3380" s="2002">
        <v>4.63</v>
      </c>
      <c r="H3380" s="2078" t="b">
        <f t="shared" si="105"/>
        <v>1</v>
      </c>
    </row>
    <row r="3381" spans="1:8">
      <c r="A3381" s="2003">
        <v>4215</v>
      </c>
      <c r="B3381" s="2004" t="s">
        <v>11828</v>
      </c>
      <c r="C3381" s="2003" t="s">
        <v>5592</v>
      </c>
      <c r="D3381" s="2005">
        <f t="shared" si="104"/>
        <v>3.84</v>
      </c>
      <c r="F3381" s="2005">
        <v>3.84</v>
      </c>
      <c r="G3381" s="2005">
        <v>3.84</v>
      </c>
      <c r="H3381" s="2078" t="b">
        <f t="shared" si="105"/>
        <v>1</v>
      </c>
    </row>
    <row r="3382" spans="1:8">
      <c r="A3382" s="1993">
        <v>4210</v>
      </c>
      <c r="B3382" s="1994" t="s">
        <v>11829</v>
      </c>
      <c r="C3382" s="1993" t="s">
        <v>5592</v>
      </c>
      <c r="D3382" s="2002">
        <f t="shared" si="104"/>
        <v>0.59</v>
      </c>
      <c r="F3382" s="2002">
        <v>0.59</v>
      </c>
      <c r="G3382" s="2002">
        <v>0.59</v>
      </c>
      <c r="H3382" s="2078" t="b">
        <f t="shared" si="105"/>
        <v>1</v>
      </c>
    </row>
    <row r="3383" spans="1:8">
      <c r="A3383" s="2003">
        <v>4212</v>
      </c>
      <c r="B3383" s="2004" t="s">
        <v>11830</v>
      </c>
      <c r="C3383" s="2003" t="s">
        <v>5592</v>
      </c>
      <c r="D3383" s="2005">
        <f t="shared" si="104"/>
        <v>1.54</v>
      </c>
      <c r="F3383" s="2005">
        <v>1.54</v>
      </c>
      <c r="G3383" s="2005">
        <v>1.54</v>
      </c>
      <c r="H3383" s="2078" t="b">
        <f t="shared" si="105"/>
        <v>1</v>
      </c>
    </row>
    <row r="3384" spans="1:8">
      <c r="A3384" s="1993">
        <v>4213</v>
      </c>
      <c r="B3384" s="1994" t="s">
        <v>11831</v>
      </c>
      <c r="C3384" s="1993" t="s">
        <v>5592</v>
      </c>
      <c r="D3384" s="2002">
        <f t="shared" si="104"/>
        <v>8.36</v>
      </c>
      <c r="F3384" s="2002">
        <v>8.36</v>
      </c>
      <c r="G3384" s="2002">
        <v>8.36</v>
      </c>
      <c r="H3384" s="2078" t="b">
        <f t="shared" si="105"/>
        <v>1</v>
      </c>
    </row>
    <row r="3385" spans="1:8">
      <c r="A3385" s="2003">
        <v>4211</v>
      </c>
      <c r="B3385" s="2004" t="s">
        <v>11832</v>
      </c>
      <c r="C3385" s="2003" t="s">
        <v>5592</v>
      </c>
      <c r="D3385" s="2005">
        <f t="shared" si="104"/>
        <v>0.87</v>
      </c>
      <c r="F3385" s="2005">
        <v>0.87</v>
      </c>
      <c r="G3385" s="2005">
        <v>0.87</v>
      </c>
      <c r="H3385" s="2078" t="b">
        <f t="shared" si="105"/>
        <v>1</v>
      </c>
    </row>
    <row r="3386" spans="1:8">
      <c r="A3386" s="1993">
        <v>4209</v>
      </c>
      <c r="B3386" s="1994" t="s">
        <v>11833</v>
      </c>
      <c r="C3386" s="1993" t="s">
        <v>5592</v>
      </c>
      <c r="D3386" s="2002">
        <f t="shared" si="104"/>
        <v>11.43</v>
      </c>
      <c r="F3386" s="2002">
        <v>11.43</v>
      </c>
      <c r="G3386" s="2002">
        <v>11.43</v>
      </c>
      <c r="H3386" s="2078" t="b">
        <f t="shared" si="105"/>
        <v>1</v>
      </c>
    </row>
    <row r="3387" spans="1:8">
      <c r="A3387" s="2003">
        <v>4180</v>
      </c>
      <c r="B3387" s="2004" t="s">
        <v>11834</v>
      </c>
      <c r="C3387" s="2003" t="s">
        <v>5592</v>
      </c>
      <c r="D3387" s="2005">
        <f t="shared" si="104"/>
        <v>8.6</v>
      </c>
      <c r="F3387" s="2005">
        <v>8.6</v>
      </c>
      <c r="G3387" s="2005">
        <v>8.6</v>
      </c>
      <c r="H3387" s="2078" t="b">
        <f t="shared" si="105"/>
        <v>1</v>
      </c>
    </row>
    <row r="3388" spans="1:8">
      <c r="A3388" s="1993">
        <v>4177</v>
      </c>
      <c r="B3388" s="1994" t="s">
        <v>11835</v>
      </c>
      <c r="C3388" s="1993" t="s">
        <v>5592</v>
      </c>
      <c r="D3388" s="2002">
        <f t="shared" si="104"/>
        <v>2.85</v>
      </c>
      <c r="F3388" s="2002">
        <v>2.85</v>
      </c>
      <c r="G3388" s="2002">
        <v>2.85</v>
      </c>
      <c r="H3388" s="2078" t="b">
        <f t="shared" si="105"/>
        <v>1</v>
      </c>
    </row>
    <row r="3389" spans="1:8">
      <c r="A3389" s="2003">
        <v>4179</v>
      </c>
      <c r="B3389" s="2004" t="s">
        <v>11836</v>
      </c>
      <c r="C3389" s="2003" t="s">
        <v>5592</v>
      </c>
      <c r="D3389" s="2005">
        <f t="shared" si="104"/>
        <v>5.84</v>
      </c>
      <c r="F3389" s="2005">
        <v>5.84</v>
      </c>
      <c r="G3389" s="2005">
        <v>5.84</v>
      </c>
      <c r="H3389" s="2078" t="b">
        <f t="shared" si="105"/>
        <v>1</v>
      </c>
    </row>
    <row r="3390" spans="1:8">
      <c r="A3390" s="1993">
        <v>4208</v>
      </c>
      <c r="B3390" s="1994" t="s">
        <v>11837</v>
      </c>
      <c r="C3390" s="1993" t="s">
        <v>5592</v>
      </c>
      <c r="D3390" s="2002">
        <f t="shared" si="104"/>
        <v>27.2</v>
      </c>
      <c r="F3390" s="2002">
        <v>27.2</v>
      </c>
      <c r="G3390" s="2002">
        <v>27.2</v>
      </c>
      <c r="H3390" s="2078" t="b">
        <f t="shared" si="105"/>
        <v>1</v>
      </c>
    </row>
    <row r="3391" spans="1:8">
      <c r="A3391" s="2003">
        <v>4181</v>
      </c>
      <c r="B3391" s="2004" t="s">
        <v>11838</v>
      </c>
      <c r="C3391" s="2003" t="s">
        <v>5592</v>
      </c>
      <c r="D3391" s="2005">
        <f t="shared" si="104"/>
        <v>17.77</v>
      </c>
      <c r="F3391" s="2005">
        <v>17.77</v>
      </c>
      <c r="G3391" s="2005">
        <v>17.77</v>
      </c>
      <c r="H3391" s="2078" t="b">
        <f t="shared" si="105"/>
        <v>1</v>
      </c>
    </row>
    <row r="3392" spans="1:8">
      <c r="A3392" s="1993">
        <v>4178</v>
      </c>
      <c r="B3392" s="1994" t="s">
        <v>11839</v>
      </c>
      <c r="C3392" s="1993" t="s">
        <v>5592</v>
      </c>
      <c r="D3392" s="2002">
        <f t="shared" si="104"/>
        <v>3.96</v>
      </c>
      <c r="F3392" s="2002">
        <v>3.96</v>
      </c>
      <c r="G3392" s="2002">
        <v>3.96</v>
      </c>
      <c r="H3392" s="2078" t="b">
        <f t="shared" si="105"/>
        <v>1</v>
      </c>
    </row>
    <row r="3393" spans="1:8">
      <c r="A3393" s="2003">
        <v>4182</v>
      </c>
      <c r="B3393" s="2004" t="s">
        <v>11840</v>
      </c>
      <c r="C3393" s="2003" t="s">
        <v>5592</v>
      </c>
      <c r="D3393" s="2005">
        <f t="shared" si="104"/>
        <v>44.26</v>
      </c>
      <c r="F3393" s="2005">
        <v>44.26</v>
      </c>
      <c r="G3393" s="2005">
        <v>44.26</v>
      </c>
      <c r="H3393" s="2078" t="b">
        <f t="shared" si="105"/>
        <v>1</v>
      </c>
    </row>
    <row r="3394" spans="1:8">
      <c r="A3394" s="1993">
        <v>4183</v>
      </c>
      <c r="B3394" s="1994" t="s">
        <v>11841</v>
      </c>
      <c r="C3394" s="1993" t="s">
        <v>5592</v>
      </c>
      <c r="D3394" s="2002">
        <f t="shared" si="104"/>
        <v>71.25</v>
      </c>
      <c r="F3394" s="2002">
        <v>71.25</v>
      </c>
      <c r="G3394" s="2002">
        <v>71.25</v>
      </c>
      <c r="H3394" s="2078" t="b">
        <f t="shared" si="105"/>
        <v>1</v>
      </c>
    </row>
    <row r="3395" spans="1:8">
      <c r="A3395" s="2003">
        <v>4184</v>
      </c>
      <c r="B3395" s="2004" t="s">
        <v>11842</v>
      </c>
      <c r="C3395" s="2003" t="s">
        <v>5592</v>
      </c>
      <c r="D3395" s="2005">
        <f t="shared" ref="D3395:D3458" si="106">IF($J$2=$F$1,F3395,G3395)</f>
        <v>157.28</v>
      </c>
      <c r="F3395" s="2005">
        <v>157.28</v>
      </c>
      <c r="G3395" s="2005">
        <v>157.28</v>
      </c>
      <c r="H3395" s="2078" t="b">
        <f t="shared" ref="H3395:H3458" si="107">F3395=G3395</f>
        <v>1</v>
      </c>
    </row>
    <row r="3396" spans="1:8">
      <c r="A3396" s="1993">
        <v>4185</v>
      </c>
      <c r="B3396" s="1994" t="s">
        <v>11843</v>
      </c>
      <c r="C3396" s="1993" t="s">
        <v>5592</v>
      </c>
      <c r="D3396" s="2002">
        <f t="shared" si="106"/>
        <v>261.33999999999997</v>
      </c>
      <c r="F3396" s="2002">
        <v>261.33999999999997</v>
      </c>
      <c r="G3396" s="2002">
        <v>261.33999999999997</v>
      </c>
      <c r="H3396" s="2078" t="b">
        <f t="shared" si="107"/>
        <v>1</v>
      </c>
    </row>
    <row r="3397" spans="1:8">
      <c r="A3397" s="2003">
        <v>4205</v>
      </c>
      <c r="B3397" s="2004" t="s">
        <v>11844</v>
      </c>
      <c r="C3397" s="2003" t="s">
        <v>5592</v>
      </c>
      <c r="D3397" s="2005">
        <f t="shared" si="106"/>
        <v>15.09</v>
      </c>
      <c r="F3397" s="2005">
        <v>15.09</v>
      </c>
      <c r="G3397" s="2005">
        <v>15.09</v>
      </c>
      <c r="H3397" s="2078" t="b">
        <f t="shared" si="107"/>
        <v>1</v>
      </c>
    </row>
    <row r="3398" spans="1:8">
      <c r="A3398" s="1993">
        <v>4192</v>
      </c>
      <c r="B3398" s="1994" t="s">
        <v>11845</v>
      </c>
      <c r="C3398" s="1993" t="s">
        <v>5592</v>
      </c>
      <c r="D3398" s="2002">
        <f t="shared" si="106"/>
        <v>15.09</v>
      </c>
      <c r="F3398" s="2002">
        <v>15.09</v>
      </c>
      <c r="G3398" s="2002">
        <v>15.09</v>
      </c>
      <c r="H3398" s="2078" t="b">
        <f t="shared" si="107"/>
        <v>1</v>
      </c>
    </row>
    <row r="3399" spans="1:8">
      <c r="A3399" s="2003">
        <v>4191</v>
      </c>
      <c r="B3399" s="2004" t="s">
        <v>11846</v>
      </c>
      <c r="C3399" s="2003" t="s">
        <v>5592</v>
      </c>
      <c r="D3399" s="2005">
        <f t="shared" si="106"/>
        <v>15.09</v>
      </c>
      <c r="F3399" s="2005">
        <v>15.09</v>
      </c>
      <c r="G3399" s="2005">
        <v>15.09</v>
      </c>
      <c r="H3399" s="2078" t="b">
        <f t="shared" si="107"/>
        <v>1</v>
      </c>
    </row>
    <row r="3400" spans="1:8">
      <c r="A3400" s="1993">
        <v>4207</v>
      </c>
      <c r="B3400" s="1994" t="s">
        <v>11847</v>
      </c>
      <c r="C3400" s="1993" t="s">
        <v>5592</v>
      </c>
      <c r="D3400" s="2002">
        <f t="shared" si="106"/>
        <v>12.14</v>
      </c>
      <c r="F3400" s="2002">
        <v>12.14</v>
      </c>
      <c r="G3400" s="2002">
        <v>12.14</v>
      </c>
      <c r="H3400" s="2078" t="b">
        <f t="shared" si="107"/>
        <v>1</v>
      </c>
    </row>
    <row r="3401" spans="1:8">
      <c r="A3401" s="2003">
        <v>4206</v>
      </c>
      <c r="B3401" s="2004" t="s">
        <v>11848</v>
      </c>
      <c r="C3401" s="2003" t="s">
        <v>5592</v>
      </c>
      <c r="D3401" s="2005">
        <f t="shared" si="106"/>
        <v>11.79</v>
      </c>
      <c r="F3401" s="2005">
        <v>11.79</v>
      </c>
      <c r="G3401" s="2005">
        <v>11.79</v>
      </c>
      <c r="H3401" s="2078" t="b">
        <f t="shared" si="107"/>
        <v>1</v>
      </c>
    </row>
    <row r="3402" spans="1:8">
      <c r="A3402" s="1993">
        <v>4190</v>
      </c>
      <c r="B3402" s="1994" t="s">
        <v>11849</v>
      </c>
      <c r="C3402" s="1993" t="s">
        <v>5592</v>
      </c>
      <c r="D3402" s="2002">
        <f t="shared" si="106"/>
        <v>11.79</v>
      </c>
      <c r="F3402" s="2002">
        <v>11.79</v>
      </c>
      <c r="G3402" s="2002">
        <v>11.79</v>
      </c>
      <c r="H3402" s="2078" t="b">
        <f t="shared" si="107"/>
        <v>1</v>
      </c>
    </row>
    <row r="3403" spans="1:8">
      <c r="A3403" s="2003">
        <v>4186</v>
      </c>
      <c r="B3403" s="2004" t="s">
        <v>11850</v>
      </c>
      <c r="C3403" s="2003" t="s">
        <v>5592</v>
      </c>
      <c r="D3403" s="2005">
        <f t="shared" si="106"/>
        <v>3.48</v>
      </c>
      <c r="F3403" s="2005">
        <v>3.48</v>
      </c>
      <c r="G3403" s="2005">
        <v>3.48</v>
      </c>
      <c r="H3403" s="2078" t="b">
        <f t="shared" si="107"/>
        <v>1</v>
      </c>
    </row>
    <row r="3404" spans="1:8">
      <c r="A3404" s="1993">
        <v>4188</v>
      </c>
      <c r="B3404" s="1994" t="s">
        <v>11851</v>
      </c>
      <c r="C3404" s="1993" t="s">
        <v>5592</v>
      </c>
      <c r="D3404" s="2002">
        <f t="shared" si="106"/>
        <v>7.11</v>
      </c>
      <c r="F3404" s="2002">
        <v>7.11</v>
      </c>
      <c r="G3404" s="2002">
        <v>7.11</v>
      </c>
      <c r="H3404" s="2078" t="b">
        <f t="shared" si="107"/>
        <v>1</v>
      </c>
    </row>
    <row r="3405" spans="1:8">
      <c r="A3405" s="2003">
        <v>4189</v>
      </c>
      <c r="B3405" s="2004" t="s">
        <v>11852</v>
      </c>
      <c r="C3405" s="2003" t="s">
        <v>5592</v>
      </c>
      <c r="D3405" s="2005">
        <f t="shared" si="106"/>
        <v>7.11</v>
      </c>
      <c r="F3405" s="2005">
        <v>7.11</v>
      </c>
      <c r="G3405" s="2005">
        <v>7.11</v>
      </c>
      <c r="H3405" s="2078" t="b">
        <f t="shared" si="107"/>
        <v>1</v>
      </c>
    </row>
    <row r="3406" spans="1:8">
      <c r="A3406" s="1993">
        <v>4197</v>
      </c>
      <c r="B3406" s="1994" t="s">
        <v>11853</v>
      </c>
      <c r="C3406" s="1993" t="s">
        <v>5592</v>
      </c>
      <c r="D3406" s="2002">
        <f t="shared" si="106"/>
        <v>37.68</v>
      </c>
      <c r="F3406" s="2002">
        <v>37.68</v>
      </c>
      <c r="G3406" s="2002">
        <v>37.68</v>
      </c>
      <c r="H3406" s="2078" t="b">
        <f t="shared" si="107"/>
        <v>1</v>
      </c>
    </row>
    <row r="3407" spans="1:8">
      <c r="A3407" s="2003">
        <v>4194</v>
      </c>
      <c r="B3407" s="2004" t="s">
        <v>11854</v>
      </c>
      <c r="C3407" s="2003" t="s">
        <v>5592</v>
      </c>
      <c r="D3407" s="2005">
        <f t="shared" si="106"/>
        <v>22.77</v>
      </c>
      <c r="F3407" s="2005">
        <v>22.77</v>
      </c>
      <c r="G3407" s="2005">
        <v>22.77</v>
      </c>
      <c r="H3407" s="2078" t="b">
        <f t="shared" si="107"/>
        <v>1</v>
      </c>
    </row>
    <row r="3408" spans="1:8">
      <c r="A3408" s="1993">
        <v>4193</v>
      </c>
      <c r="B3408" s="1994" t="s">
        <v>11855</v>
      </c>
      <c r="C3408" s="1993" t="s">
        <v>5592</v>
      </c>
      <c r="D3408" s="2002">
        <f t="shared" si="106"/>
        <v>22.77</v>
      </c>
      <c r="F3408" s="2002">
        <v>22.77</v>
      </c>
      <c r="G3408" s="2002">
        <v>22.77</v>
      </c>
      <c r="H3408" s="2078" t="b">
        <f t="shared" si="107"/>
        <v>1</v>
      </c>
    </row>
    <row r="3409" spans="1:8">
      <c r="A3409" s="2003">
        <v>4204</v>
      </c>
      <c r="B3409" s="2004" t="s">
        <v>11856</v>
      </c>
      <c r="C3409" s="2003" t="s">
        <v>5592</v>
      </c>
      <c r="D3409" s="2005">
        <f t="shared" si="106"/>
        <v>22.77</v>
      </c>
      <c r="F3409" s="2005">
        <v>22.77</v>
      </c>
      <c r="G3409" s="2005">
        <v>22.77</v>
      </c>
      <c r="H3409" s="2078" t="b">
        <f t="shared" si="107"/>
        <v>1</v>
      </c>
    </row>
    <row r="3410" spans="1:8">
      <c r="A3410" s="1993">
        <v>4187</v>
      </c>
      <c r="B3410" s="1994" t="s">
        <v>11857</v>
      </c>
      <c r="C3410" s="1993" t="s">
        <v>5592</v>
      </c>
      <c r="D3410" s="2002">
        <f t="shared" si="106"/>
        <v>4.54</v>
      </c>
      <c r="F3410" s="2002">
        <v>4.54</v>
      </c>
      <c r="G3410" s="2002">
        <v>4.54</v>
      </c>
      <c r="H3410" s="2078" t="b">
        <f t="shared" si="107"/>
        <v>1</v>
      </c>
    </row>
    <row r="3411" spans="1:8">
      <c r="A3411" s="2003">
        <v>4202</v>
      </c>
      <c r="B3411" s="2004" t="s">
        <v>11858</v>
      </c>
      <c r="C3411" s="2003" t="s">
        <v>5592</v>
      </c>
      <c r="D3411" s="2005">
        <f t="shared" si="106"/>
        <v>68.819999999999993</v>
      </c>
      <c r="F3411" s="2005">
        <v>68.819999999999993</v>
      </c>
      <c r="G3411" s="2005">
        <v>68.819999999999993</v>
      </c>
      <c r="H3411" s="2078" t="b">
        <f t="shared" si="107"/>
        <v>1</v>
      </c>
    </row>
    <row r="3412" spans="1:8">
      <c r="A3412" s="1993">
        <v>4203</v>
      </c>
      <c r="B3412" s="1994" t="s">
        <v>11859</v>
      </c>
      <c r="C3412" s="1993" t="s">
        <v>5592</v>
      </c>
      <c r="D3412" s="2002">
        <f t="shared" si="106"/>
        <v>60.78</v>
      </c>
      <c r="F3412" s="2002">
        <v>60.78</v>
      </c>
      <c r="G3412" s="2002">
        <v>60.78</v>
      </c>
      <c r="H3412" s="2078" t="b">
        <f t="shared" si="107"/>
        <v>1</v>
      </c>
    </row>
    <row r="3413" spans="1:8">
      <c r="A3413" s="2003">
        <v>40368</v>
      </c>
      <c r="B3413" s="2004" t="s">
        <v>11860</v>
      </c>
      <c r="C3413" s="2003" t="s">
        <v>5592</v>
      </c>
      <c r="D3413" s="2005">
        <f t="shared" si="106"/>
        <v>25.61</v>
      </c>
      <c r="F3413" s="2005">
        <v>25.61</v>
      </c>
      <c r="G3413" s="2005">
        <v>25.61</v>
      </c>
      <c r="H3413" s="2078" t="b">
        <f t="shared" si="107"/>
        <v>1</v>
      </c>
    </row>
    <row r="3414" spans="1:8">
      <c r="A3414" s="1993">
        <v>40365</v>
      </c>
      <c r="B3414" s="1994" t="s">
        <v>11861</v>
      </c>
      <c r="C3414" s="1993" t="s">
        <v>5592</v>
      </c>
      <c r="D3414" s="2002">
        <f t="shared" si="106"/>
        <v>17.28</v>
      </c>
      <c r="F3414" s="2002">
        <v>17.28</v>
      </c>
      <c r="G3414" s="2002">
        <v>17.28</v>
      </c>
      <c r="H3414" s="2078" t="b">
        <f t="shared" si="107"/>
        <v>1</v>
      </c>
    </row>
    <row r="3415" spans="1:8">
      <c r="A3415" s="2003">
        <v>40356</v>
      </c>
      <c r="B3415" s="2004" t="s">
        <v>11862</v>
      </c>
      <c r="C3415" s="2003" t="s">
        <v>5592</v>
      </c>
      <c r="D3415" s="2005">
        <f t="shared" si="106"/>
        <v>5.9</v>
      </c>
      <c r="F3415" s="2005">
        <v>5.9</v>
      </c>
      <c r="G3415" s="2005">
        <v>5.9</v>
      </c>
      <c r="H3415" s="2078" t="b">
        <f t="shared" si="107"/>
        <v>1</v>
      </c>
    </row>
    <row r="3416" spans="1:8">
      <c r="A3416" s="1993">
        <v>40362</v>
      </c>
      <c r="B3416" s="1994" t="s">
        <v>11863</v>
      </c>
      <c r="C3416" s="1993" t="s">
        <v>5592</v>
      </c>
      <c r="D3416" s="2002">
        <f t="shared" si="106"/>
        <v>11.44</v>
      </c>
      <c r="F3416" s="2002">
        <v>11.44</v>
      </c>
      <c r="G3416" s="2002">
        <v>11.44</v>
      </c>
      <c r="H3416" s="2078" t="b">
        <f t="shared" si="107"/>
        <v>1</v>
      </c>
    </row>
    <row r="3417" spans="1:8">
      <c r="A3417" s="2003">
        <v>40374</v>
      </c>
      <c r="B3417" s="2004" t="s">
        <v>11864</v>
      </c>
      <c r="C3417" s="2003" t="s">
        <v>5592</v>
      </c>
      <c r="D3417" s="2005">
        <f t="shared" si="106"/>
        <v>66.95</v>
      </c>
      <c r="F3417" s="2005">
        <v>66.95</v>
      </c>
      <c r="G3417" s="2005">
        <v>66.95</v>
      </c>
      <c r="H3417" s="2078" t="b">
        <f t="shared" si="107"/>
        <v>1</v>
      </c>
    </row>
    <row r="3418" spans="1:8">
      <c r="A3418" s="1993">
        <v>40371</v>
      </c>
      <c r="B3418" s="1994" t="s">
        <v>11865</v>
      </c>
      <c r="C3418" s="1993" t="s">
        <v>5592</v>
      </c>
      <c r="D3418" s="2002">
        <f t="shared" si="106"/>
        <v>42.14</v>
      </c>
      <c r="F3418" s="2002">
        <v>42.14</v>
      </c>
      <c r="G3418" s="2002">
        <v>42.14</v>
      </c>
      <c r="H3418" s="2078" t="b">
        <f t="shared" si="107"/>
        <v>1</v>
      </c>
    </row>
    <row r="3419" spans="1:8">
      <c r="A3419" s="2003">
        <v>40359</v>
      </c>
      <c r="B3419" s="2004" t="s">
        <v>11866</v>
      </c>
      <c r="C3419" s="2003" t="s">
        <v>5592</v>
      </c>
      <c r="D3419" s="2005">
        <f t="shared" si="106"/>
        <v>7.62</v>
      </c>
      <c r="F3419" s="2005">
        <v>7.62</v>
      </c>
      <c r="G3419" s="2005">
        <v>7.62</v>
      </c>
      <c r="H3419" s="2078" t="b">
        <f t="shared" si="107"/>
        <v>1</v>
      </c>
    </row>
    <row r="3420" spans="1:8">
      <c r="A3420" s="1993">
        <v>7595</v>
      </c>
      <c r="B3420" s="1994" t="s">
        <v>11867</v>
      </c>
      <c r="C3420" s="1993" t="s">
        <v>5591</v>
      </c>
      <c r="D3420" s="2002">
        <f t="shared" si="106"/>
        <v>7.54</v>
      </c>
      <c r="F3420" s="2002">
        <v>6.51</v>
      </c>
      <c r="G3420" s="2002">
        <v>7.54</v>
      </c>
      <c r="H3420" s="2078" t="b">
        <f t="shared" si="107"/>
        <v>0</v>
      </c>
    </row>
    <row r="3421" spans="1:8">
      <c r="A3421" s="2003">
        <v>41094</v>
      </c>
      <c r="B3421" s="2004" t="s">
        <v>11868</v>
      </c>
      <c r="C3421" s="2003" t="s">
        <v>5600</v>
      </c>
      <c r="D3421" s="2005">
        <f t="shared" si="106"/>
        <v>1397.65</v>
      </c>
      <c r="F3421" s="2005">
        <v>1206.48</v>
      </c>
      <c r="G3421" s="2005">
        <v>1397.65</v>
      </c>
      <c r="H3421" s="2078" t="b">
        <f t="shared" si="107"/>
        <v>0</v>
      </c>
    </row>
    <row r="3422" spans="1:8">
      <c r="A3422" s="1993">
        <v>38175</v>
      </c>
      <c r="B3422" s="1994" t="s">
        <v>11869</v>
      </c>
      <c r="C3422" s="1993" t="s">
        <v>5592</v>
      </c>
      <c r="D3422" s="2002">
        <f t="shared" si="106"/>
        <v>2.4900000000000002</v>
      </c>
      <c r="F3422" s="2002">
        <v>2.4900000000000002</v>
      </c>
      <c r="G3422" s="2002">
        <v>2.4900000000000002</v>
      </c>
      <c r="H3422" s="2078" t="b">
        <f t="shared" si="107"/>
        <v>1</v>
      </c>
    </row>
    <row r="3423" spans="1:8" ht="30">
      <c r="A3423" s="2003">
        <v>38176</v>
      </c>
      <c r="B3423" s="2004" t="s">
        <v>11870</v>
      </c>
      <c r="C3423" s="2003" t="s">
        <v>5592</v>
      </c>
      <c r="D3423" s="2005">
        <f t="shared" si="106"/>
        <v>6.76</v>
      </c>
      <c r="F3423" s="2005">
        <v>6.76</v>
      </c>
      <c r="G3423" s="2005">
        <v>6.76</v>
      </c>
      <c r="H3423" s="2078" t="b">
        <f t="shared" si="107"/>
        <v>1</v>
      </c>
    </row>
    <row r="3424" spans="1:8">
      <c r="A3424" s="1993">
        <v>36152</v>
      </c>
      <c r="B3424" s="1994" t="s">
        <v>11871</v>
      </c>
      <c r="C3424" s="1993" t="s">
        <v>5592</v>
      </c>
      <c r="D3424" s="2002">
        <f t="shared" si="106"/>
        <v>4.8499999999999996</v>
      </c>
      <c r="F3424" s="2002">
        <v>4.8499999999999996</v>
      </c>
      <c r="G3424" s="2002">
        <v>4.8499999999999996</v>
      </c>
      <c r="H3424" s="2078" t="b">
        <f t="shared" si="107"/>
        <v>1</v>
      </c>
    </row>
    <row r="3425" spans="1:8">
      <c r="A3425" s="2003">
        <v>11138</v>
      </c>
      <c r="B3425" s="2004" t="s">
        <v>11872</v>
      </c>
      <c r="C3425" s="2003" t="s">
        <v>5597</v>
      </c>
      <c r="D3425" s="2005">
        <f t="shared" si="106"/>
        <v>2.5099999999999998</v>
      </c>
      <c r="F3425" s="2005">
        <v>2.5099999999999998</v>
      </c>
      <c r="G3425" s="2005">
        <v>2.5099999999999998</v>
      </c>
      <c r="H3425" s="2078" t="b">
        <f t="shared" si="107"/>
        <v>1</v>
      </c>
    </row>
    <row r="3426" spans="1:8">
      <c r="A3426" s="1993">
        <v>5333</v>
      </c>
      <c r="B3426" s="1994" t="s">
        <v>11873</v>
      </c>
      <c r="C3426" s="1993" t="s">
        <v>5597</v>
      </c>
      <c r="D3426" s="2002">
        <f t="shared" si="106"/>
        <v>17.43</v>
      </c>
      <c r="F3426" s="2002">
        <v>17.43</v>
      </c>
      <c r="G3426" s="2002">
        <v>17.43</v>
      </c>
      <c r="H3426" s="2078" t="b">
        <f t="shared" si="107"/>
        <v>1</v>
      </c>
    </row>
    <row r="3427" spans="1:8">
      <c r="A3427" s="2003">
        <v>4221</v>
      </c>
      <c r="B3427" s="2004" t="s">
        <v>11874</v>
      </c>
      <c r="C3427" s="2003" t="s">
        <v>5597</v>
      </c>
      <c r="D3427" s="2005">
        <f t="shared" si="106"/>
        <v>3.9</v>
      </c>
      <c r="F3427" s="2005">
        <v>3.9</v>
      </c>
      <c r="G3427" s="2005">
        <v>3.9</v>
      </c>
      <c r="H3427" s="2078" t="b">
        <f t="shared" si="107"/>
        <v>1</v>
      </c>
    </row>
    <row r="3428" spans="1:8">
      <c r="A3428" s="1993">
        <v>4227</v>
      </c>
      <c r="B3428" s="1994" t="s">
        <v>11875</v>
      </c>
      <c r="C3428" s="1993" t="s">
        <v>5597</v>
      </c>
      <c r="D3428" s="2002">
        <f t="shared" si="106"/>
        <v>14.8</v>
      </c>
      <c r="F3428" s="2002">
        <v>14.8</v>
      </c>
      <c r="G3428" s="2002">
        <v>14.8</v>
      </c>
      <c r="H3428" s="2078" t="b">
        <f t="shared" si="107"/>
        <v>1</v>
      </c>
    </row>
    <row r="3429" spans="1:8" ht="30">
      <c r="A3429" s="2003">
        <v>38170</v>
      </c>
      <c r="B3429" s="2004" t="s">
        <v>11876</v>
      </c>
      <c r="C3429" s="2003" t="s">
        <v>5592</v>
      </c>
      <c r="D3429" s="2005">
        <f t="shared" si="106"/>
        <v>11.4</v>
      </c>
      <c r="F3429" s="2005">
        <v>11.4</v>
      </c>
      <c r="G3429" s="2005">
        <v>11.4</v>
      </c>
      <c r="H3429" s="2078" t="b">
        <f t="shared" si="107"/>
        <v>1</v>
      </c>
    </row>
    <row r="3430" spans="1:8">
      <c r="A3430" s="1993">
        <v>4252</v>
      </c>
      <c r="B3430" s="1994" t="s">
        <v>11877</v>
      </c>
      <c r="C3430" s="1993" t="s">
        <v>5591</v>
      </c>
      <c r="D3430" s="2002">
        <f t="shared" si="106"/>
        <v>12.69</v>
      </c>
      <c r="F3430" s="2002">
        <v>10.96</v>
      </c>
      <c r="G3430" s="2002">
        <v>12.69</v>
      </c>
      <c r="H3430" s="2078" t="b">
        <f t="shared" si="107"/>
        <v>0</v>
      </c>
    </row>
    <row r="3431" spans="1:8">
      <c r="A3431" s="2003">
        <v>40980</v>
      </c>
      <c r="B3431" s="2004" t="s">
        <v>11878</v>
      </c>
      <c r="C3431" s="2003" t="s">
        <v>5600</v>
      </c>
      <c r="D3431" s="2005">
        <f t="shared" si="106"/>
        <v>2240.71</v>
      </c>
      <c r="F3431" s="2005">
        <v>1934.23</v>
      </c>
      <c r="G3431" s="2005">
        <v>2240.71</v>
      </c>
      <c r="H3431" s="2078" t="b">
        <f t="shared" si="107"/>
        <v>0</v>
      </c>
    </row>
    <row r="3432" spans="1:8">
      <c r="A3432" s="1993">
        <v>4243</v>
      </c>
      <c r="B3432" s="1994" t="s">
        <v>11879</v>
      </c>
      <c r="C3432" s="1993" t="s">
        <v>5591</v>
      </c>
      <c r="D3432" s="2002">
        <f t="shared" si="106"/>
        <v>10.88</v>
      </c>
      <c r="F3432" s="2002">
        <v>9.4</v>
      </c>
      <c r="G3432" s="2002">
        <v>10.88</v>
      </c>
      <c r="H3432" s="2078" t="b">
        <f t="shared" si="107"/>
        <v>0</v>
      </c>
    </row>
    <row r="3433" spans="1:8">
      <c r="A3433" s="2003">
        <v>41031</v>
      </c>
      <c r="B3433" s="2004" t="s">
        <v>11880</v>
      </c>
      <c r="C3433" s="2003" t="s">
        <v>5600</v>
      </c>
      <c r="D3433" s="2005">
        <f t="shared" si="106"/>
        <v>1921.66</v>
      </c>
      <c r="F3433" s="2005">
        <v>1658.83</v>
      </c>
      <c r="G3433" s="2005">
        <v>1921.66</v>
      </c>
      <c r="H3433" s="2078" t="b">
        <f t="shared" si="107"/>
        <v>0</v>
      </c>
    </row>
    <row r="3434" spans="1:8">
      <c r="A3434" s="1993">
        <v>40986</v>
      </c>
      <c r="B3434" s="1994" t="s">
        <v>11881</v>
      </c>
      <c r="C3434" s="1993" t="s">
        <v>5600</v>
      </c>
      <c r="D3434" s="2002">
        <f t="shared" si="106"/>
        <v>1854.47</v>
      </c>
      <c r="F3434" s="2002">
        <v>1600.82</v>
      </c>
      <c r="G3434" s="2002">
        <v>1854.47</v>
      </c>
      <c r="H3434" s="2078" t="b">
        <f t="shared" si="107"/>
        <v>0</v>
      </c>
    </row>
    <row r="3435" spans="1:8">
      <c r="A3435" s="2003">
        <v>37666</v>
      </c>
      <c r="B3435" s="2004" t="s">
        <v>11882</v>
      </c>
      <c r="C3435" s="2003" t="s">
        <v>5591</v>
      </c>
      <c r="D3435" s="2005">
        <f t="shared" si="106"/>
        <v>10.49</v>
      </c>
      <c r="F3435" s="2005">
        <v>9.06</v>
      </c>
      <c r="G3435" s="2005">
        <v>10.49</v>
      </c>
      <c r="H3435" s="2078" t="b">
        <f t="shared" si="107"/>
        <v>0</v>
      </c>
    </row>
    <row r="3436" spans="1:8">
      <c r="A3436" s="1993">
        <v>4250</v>
      </c>
      <c r="B3436" s="1994" t="s">
        <v>11883</v>
      </c>
      <c r="C3436" s="1993" t="s">
        <v>5591</v>
      </c>
      <c r="D3436" s="2002">
        <f t="shared" si="106"/>
        <v>11.45</v>
      </c>
      <c r="F3436" s="2002">
        <v>9.89</v>
      </c>
      <c r="G3436" s="2002">
        <v>11.45</v>
      </c>
      <c r="H3436" s="2078" t="b">
        <f t="shared" si="107"/>
        <v>0</v>
      </c>
    </row>
    <row r="3437" spans="1:8">
      <c r="A3437" s="2003">
        <v>40978</v>
      </c>
      <c r="B3437" s="2004" t="s">
        <v>11884</v>
      </c>
      <c r="C3437" s="2003" t="s">
        <v>5600</v>
      </c>
      <c r="D3437" s="2005">
        <f t="shared" si="106"/>
        <v>2021.12</v>
      </c>
      <c r="F3437" s="2005">
        <v>1744.68</v>
      </c>
      <c r="G3437" s="2005">
        <v>2021.12</v>
      </c>
      <c r="H3437" s="2078" t="b">
        <f t="shared" si="107"/>
        <v>0</v>
      </c>
    </row>
    <row r="3438" spans="1:8">
      <c r="A3438" s="1993">
        <v>25960</v>
      </c>
      <c r="B3438" s="1994" t="s">
        <v>11885</v>
      </c>
      <c r="C3438" s="1993" t="s">
        <v>5591</v>
      </c>
      <c r="D3438" s="2002">
        <f t="shared" si="106"/>
        <v>13.39</v>
      </c>
      <c r="F3438" s="2002">
        <v>11.57</v>
      </c>
      <c r="G3438" s="2002">
        <v>13.39</v>
      </c>
      <c r="H3438" s="2078" t="b">
        <f t="shared" si="107"/>
        <v>0</v>
      </c>
    </row>
    <row r="3439" spans="1:8">
      <c r="A3439" s="2003">
        <v>41043</v>
      </c>
      <c r="B3439" s="2004" t="s">
        <v>11886</v>
      </c>
      <c r="C3439" s="2003" t="s">
        <v>5600</v>
      </c>
      <c r="D3439" s="2005">
        <f t="shared" si="106"/>
        <v>2365.12</v>
      </c>
      <c r="F3439" s="2005">
        <v>2041.62</v>
      </c>
      <c r="G3439" s="2005">
        <v>2365.12</v>
      </c>
      <c r="H3439" s="2078" t="b">
        <f t="shared" si="107"/>
        <v>0</v>
      </c>
    </row>
    <row r="3440" spans="1:8">
      <c r="A3440" s="1993">
        <v>4234</v>
      </c>
      <c r="B3440" s="1994" t="s">
        <v>11887</v>
      </c>
      <c r="C3440" s="1993" t="s">
        <v>5591</v>
      </c>
      <c r="D3440" s="2002">
        <f t="shared" si="106"/>
        <v>14.68</v>
      </c>
      <c r="F3440" s="2002">
        <v>12.68</v>
      </c>
      <c r="G3440" s="2002">
        <v>14.68</v>
      </c>
      <c r="H3440" s="2078" t="b">
        <f t="shared" si="107"/>
        <v>0</v>
      </c>
    </row>
    <row r="3441" spans="1:8">
      <c r="A3441" s="2003">
        <v>40987</v>
      </c>
      <c r="B3441" s="2004" t="s">
        <v>11888</v>
      </c>
      <c r="C3441" s="2003" t="s">
        <v>5600</v>
      </c>
      <c r="D3441" s="2005">
        <f t="shared" si="106"/>
        <v>2590.89</v>
      </c>
      <c r="F3441" s="2005">
        <v>2236.52</v>
      </c>
      <c r="G3441" s="2005">
        <v>2590.89</v>
      </c>
      <c r="H3441" s="2078" t="b">
        <f t="shared" si="107"/>
        <v>0</v>
      </c>
    </row>
    <row r="3442" spans="1:8">
      <c r="A3442" s="1993">
        <v>4253</v>
      </c>
      <c r="B3442" s="1994" t="s">
        <v>11889</v>
      </c>
      <c r="C3442" s="1993" t="s">
        <v>5591</v>
      </c>
      <c r="D3442" s="2002">
        <f t="shared" si="106"/>
        <v>10.55</v>
      </c>
      <c r="F3442" s="2002">
        <v>9.11</v>
      </c>
      <c r="G3442" s="2002">
        <v>10.55</v>
      </c>
      <c r="H3442" s="2078" t="b">
        <f t="shared" si="107"/>
        <v>0</v>
      </c>
    </row>
    <row r="3443" spans="1:8">
      <c r="A3443" s="2003">
        <v>40981</v>
      </c>
      <c r="B3443" s="2004" t="s">
        <v>11890</v>
      </c>
      <c r="C3443" s="2003" t="s">
        <v>5600</v>
      </c>
      <c r="D3443" s="2005">
        <f t="shared" si="106"/>
        <v>1863.64</v>
      </c>
      <c r="F3443" s="2005">
        <v>1608.74</v>
      </c>
      <c r="G3443" s="2005">
        <v>1863.64</v>
      </c>
      <c r="H3443" s="2078" t="b">
        <f t="shared" si="107"/>
        <v>0</v>
      </c>
    </row>
    <row r="3444" spans="1:8">
      <c r="A3444" s="1993">
        <v>4254</v>
      </c>
      <c r="B3444" s="1994" t="s">
        <v>11891</v>
      </c>
      <c r="C3444" s="1993" t="s">
        <v>5591</v>
      </c>
      <c r="D3444" s="2002">
        <f t="shared" si="106"/>
        <v>10.62</v>
      </c>
      <c r="F3444" s="2002">
        <v>9.17</v>
      </c>
      <c r="G3444" s="2002">
        <v>10.62</v>
      </c>
      <c r="H3444" s="2078" t="b">
        <f t="shared" si="107"/>
        <v>0</v>
      </c>
    </row>
    <row r="3445" spans="1:8">
      <c r="A3445" s="2003">
        <v>41036</v>
      </c>
      <c r="B3445" s="2004" t="s">
        <v>11892</v>
      </c>
      <c r="C3445" s="2003" t="s">
        <v>5600</v>
      </c>
      <c r="D3445" s="2005">
        <f t="shared" si="106"/>
        <v>1873.87</v>
      </c>
      <c r="F3445" s="2005">
        <v>1617.57</v>
      </c>
      <c r="G3445" s="2005">
        <v>1873.87</v>
      </c>
      <c r="H3445" s="2078" t="b">
        <f t="shared" si="107"/>
        <v>0</v>
      </c>
    </row>
    <row r="3446" spans="1:8">
      <c r="A3446" s="1993">
        <v>4251</v>
      </c>
      <c r="B3446" s="1994" t="s">
        <v>11893</v>
      </c>
      <c r="C3446" s="1993" t="s">
        <v>5591</v>
      </c>
      <c r="D3446" s="2002">
        <f t="shared" si="106"/>
        <v>16.079999999999998</v>
      </c>
      <c r="F3446" s="2002">
        <v>13.89</v>
      </c>
      <c r="G3446" s="2002">
        <v>16.079999999999998</v>
      </c>
      <c r="H3446" s="2078" t="b">
        <f t="shared" si="107"/>
        <v>0</v>
      </c>
    </row>
    <row r="3447" spans="1:8">
      <c r="A3447" s="2003">
        <v>40979</v>
      </c>
      <c r="B3447" s="2004" t="s">
        <v>11894</v>
      </c>
      <c r="C3447" s="2003" t="s">
        <v>5600</v>
      </c>
      <c r="D3447" s="2005">
        <f t="shared" si="106"/>
        <v>2840.18</v>
      </c>
      <c r="F3447" s="2005">
        <v>2451.71</v>
      </c>
      <c r="G3447" s="2005">
        <v>2840.18</v>
      </c>
      <c r="H3447" s="2078" t="b">
        <f t="shared" si="107"/>
        <v>0</v>
      </c>
    </row>
    <row r="3448" spans="1:8">
      <c r="A3448" s="1993">
        <v>4230</v>
      </c>
      <c r="B3448" s="1994" t="s">
        <v>11895</v>
      </c>
      <c r="C3448" s="1993" t="s">
        <v>5591</v>
      </c>
      <c r="D3448" s="2002">
        <f t="shared" si="106"/>
        <v>11.19</v>
      </c>
      <c r="F3448" s="2002">
        <v>9.66</v>
      </c>
      <c r="G3448" s="2002">
        <v>11.19</v>
      </c>
      <c r="H3448" s="2078" t="b">
        <f t="shared" si="107"/>
        <v>0</v>
      </c>
    </row>
    <row r="3449" spans="1:8">
      <c r="A3449" s="2003">
        <v>40998</v>
      </c>
      <c r="B3449" s="2004" t="s">
        <v>11896</v>
      </c>
      <c r="C3449" s="2003" t="s">
        <v>5600</v>
      </c>
      <c r="D3449" s="2005">
        <f t="shared" si="106"/>
        <v>1975.04</v>
      </c>
      <c r="F3449" s="2005">
        <v>1704.91</v>
      </c>
      <c r="G3449" s="2005">
        <v>1975.04</v>
      </c>
      <c r="H3449" s="2078" t="b">
        <f t="shared" si="107"/>
        <v>0</v>
      </c>
    </row>
    <row r="3450" spans="1:8">
      <c r="A3450" s="1993">
        <v>4257</v>
      </c>
      <c r="B3450" s="1994" t="s">
        <v>11897</v>
      </c>
      <c r="C3450" s="1993" t="s">
        <v>5591</v>
      </c>
      <c r="D3450" s="2002">
        <f t="shared" si="106"/>
        <v>8.8000000000000007</v>
      </c>
      <c r="F3450" s="2002">
        <v>7.6</v>
      </c>
      <c r="G3450" s="2002">
        <v>8.8000000000000007</v>
      </c>
      <c r="H3450" s="2078" t="b">
        <f t="shared" si="107"/>
        <v>0</v>
      </c>
    </row>
    <row r="3451" spans="1:8">
      <c r="A3451" s="2003">
        <v>40982</v>
      </c>
      <c r="B3451" s="2004" t="s">
        <v>11898</v>
      </c>
      <c r="C3451" s="2003" t="s">
        <v>5600</v>
      </c>
      <c r="D3451" s="2005">
        <f t="shared" si="106"/>
        <v>1557</v>
      </c>
      <c r="F3451" s="2005">
        <v>1344.04</v>
      </c>
      <c r="G3451" s="2005">
        <v>1557</v>
      </c>
      <c r="H3451" s="2078" t="b">
        <f t="shared" si="107"/>
        <v>0</v>
      </c>
    </row>
    <row r="3452" spans="1:8">
      <c r="A3452" s="1993">
        <v>41029</v>
      </c>
      <c r="B3452" s="1994" t="s">
        <v>11899</v>
      </c>
      <c r="C3452" s="1993" t="s">
        <v>5600</v>
      </c>
      <c r="D3452" s="2002">
        <f t="shared" si="106"/>
        <v>2194.1999999999998</v>
      </c>
      <c r="F3452" s="2002">
        <v>1894.08</v>
      </c>
      <c r="G3452" s="2002">
        <v>2194.1999999999998</v>
      </c>
      <c r="H3452" s="2078" t="b">
        <f t="shared" si="107"/>
        <v>0</v>
      </c>
    </row>
    <row r="3453" spans="1:8">
      <c r="A3453" s="2003">
        <v>4240</v>
      </c>
      <c r="B3453" s="2004" t="s">
        <v>11900</v>
      </c>
      <c r="C3453" s="2003" t="s">
        <v>5591</v>
      </c>
      <c r="D3453" s="2005">
        <f t="shared" si="106"/>
        <v>13.61</v>
      </c>
      <c r="F3453" s="2005">
        <v>11.76</v>
      </c>
      <c r="G3453" s="2005">
        <v>13.61</v>
      </c>
      <c r="H3453" s="2078" t="b">
        <f t="shared" si="107"/>
        <v>0</v>
      </c>
    </row>
    <row r="3454" spans="1:8">
      <c r="A3454" s="1993">
        <v>41026</v>
      </c>
      <c r="B3454" s="1994" t="s">
        <v>11901</v>
      </c>
      <c r="C3454" s="1993" t="s">
        <v>5600</v>
      </c>
      <c r="D3454" s="2002">
        <f t="shared" si="106"/>
        <v>2405.44</v>
      </c>
      <c r="F3454" s="2002">
        <v>2076.4299999999998</v>
      </c>
      <c r="G3454" s="2002">
        <v>2405.44</v>
      </c>
      <c r="H3454" s="2078" t="b">
        <f t="shared" si="107"/>
        <v>0</v>
      </c>
    </row>
    <row r="3455" spans="1:8">
      <c r="A3455" s="2003">
        <v>4239</v>
      </c>
      <c r="B3455" s="2004" t="s">
        <v>11902</v>
      </c>
      <c r="C3455" s="2003" t="s">
        <v>5591</v>
      </c>
      <c r="D3455" s="2005">
        <f t="shared" si="106"/>
        <v>16.72</v>
      </c>
      <c r="F3455" s="2005">
        <v>14.44</v>
      </c>
      <c r="G3455" s="2005">
        <v>16.72</v>
      </c>
      <c r="H3455" s="2078" t="b">
        <f t="shared" si="107"/>
        <v>0</v>
      </c>
    </row>
    <row r="3456" spans="1:8">
      <c r="A3456" s="1993">
        <v>41024</v>
      </c>
      <c r="B3456" s="1994" t="s">
        <v>11903</v>
      </c>
      <c r="C3456" s="1993" t="s">
        <v>5600</v>
      </c>
      <c r="D3456" s="2002">
        <f t="shared" si="106"/>
        <v>2951.03</v>
      </c>
      <c r="F3456" s="2002">
        <v>2547.4</v>
      </c>
      <c r="G3456" s="2002">
        <v>2951.03</v>
      </c>
      <c r="H3456" s="2078" t="b">
        <f t="shared" si="107"/>
        <v>0</v>
      </c>
    </row>
    <row r="3457" spans="1:8">
      <c r="A3457" s="2003">
        <v>4248</v>
      </c>
      <c r="B3457" s="2004" t="s">
        <v>11904</v>
      </c>
      <c r="C3457" s="2003" t="s">
        <v>5591</v>
      </c>
      <c r="D3457" s="2005">
        <f t="shared" si="106"/>
        <v>12.19</v>
      </c>
      <c r="F3457" s="2005">
        <v>10.53</v>
      </c>
      <c r="G3457" s="2005">
        <v>12.19</v>
      </c>
      <c r="H3457" s="2078" t="b">
        <f t="shared" si="107"/>
        <v>0</v>
      </c>
    </row>
    <row r="3458" spans="1:8">
      <c r="A3458" s="1993">
        <v>41033</v>
      </c>
      <c r="B3458" s="1994" t="s">
        <v>11905</v>
      </c>
      <c r="C3458" s="1993" t="s">
        <v>5600</v>
      </c>
      <c r="D3458" s="2002">
        <f t="shared" si="106"/>
        <v>2155.0300000000002</v>
      </c>
      <c r="F3458" s="2002">
        <v>1860.27</v>
      </c>
      <c r="G3458" s="2002">
        <v>2155.0300000000002</v>
      </c>
      <c r="H3458" s="2078" t="b">
        <f t="shared" si="107"/>
        <v>0</v>
      </c>
    </row>
    <row r="3459" spans="1:8">
      <c r="A3459" s="2003">
        <v>25959</v>
      </c>
      <c r="B3459" s="2004" t="s">
        <v>11906</v>
      </c>
      <c r="C3459" s="2003" t="s">
        <v>5591</v>
      </c>
      <c r="D3459" s="2005">
        <f t="shared" ref="D3459:D3522" si="108">IF($J$2=$F$1,F3459,G3459)</f>
        <v>14.07</v>
      </c>
      <c r="F3459" s="2005">
        <v>12.15</v>
      </c>
      <c r="G3459" s="2005">
        <v>14.07</v>
      </c>
      <c r="H3459" s="2078" t="b">
        <f t="shared" ref="H3459:H3522" si="109">F3459=G3459</f>
        <v>0</v>
      </c>
    </row>
    <row r="3460" spans="1:8">
      <c r="A3460" s="1993">
        <v>41040</v>
      </c>
      <c r="B3460" s="1994" t="s">
        <v>13785</v>
      </c>
      <c r="C3460" s="1993" t="s">
        <v>5600</v>
      </c>
      <c r="D3460" s="2002">
        <f t="shared" si="108"/>
        <v>2483.38</v>
      </c>
      <c r="F3460" s="2002">
        <v>2143.71</v>
      </c>
      <c r="G3460" s="2002">
        <v>2483.38</v>
      </c>
      <c r="H3460" s="2078" t="b">
        <f t="shared" si="109"/>
        <v>0</v>
      </c>
    </row>
    <row r="3461" spans="1:8">
      <c r="A3461" s="2003">
        <v>4238</v>
      </c>
      <c r="B3461" s="2004" t="s">
        <v>11907</v>
      </c>
      <c r="C3461" s="2003" t="s">
        <v>5591</v>
      </c>
      <c r="D3461" s="2005">
        <f t="shared" si="108"/>
        <v>11.19</v>
      </c>
      <c r="F3461" s="2005">
        <v>9.66</v>
      </c>
      <c r="G3461" s="2005">
        <v>11.19</v>
      </c>
      <c r="H3461" s="2078" t="b">
        <f t="shared" si="109"/>
        <v>0</v>
      </c>
    </row>
    <row r="3462" spans="1:8">
      <c r="A3462" s="1993">
        <v>41012</v>
      </c>
      <c r="B3462" s="1994" t="s">
        <v>11908</v>
      </c>
      <c r="C3462" s="1993" t="s">
        <v>5600</v>
      </c>
      <c r="D3462" s="2002">
        <f t="shared" si="108"/>
        <v>1975.04</v>
      </c>
      <c r="F3462" s="2002">
        <v>1704.91</v>
      </c>
      <c r="G3462" s="2002">
        <v>1975.04</v>
      </c>
      <c r="H3462" s="2078" t="b">
        <f t="shared" si="109"/>
        <v>0</v>
      </c>
    </row>
    <row r="3463" spans="1:8">
      <c r="A3463" s="2003">
        <v>4237</v>
      </c>
      <c r="B3463" s="2004" t="s">
        <v>11909</v>
      </c>
      <c r="C3463" s="2003" t="s">
        <v>5591</v>
      </c>
      <c r="D3463" s="2005">
        <f t="shared" si="108"/>
        <v>11.27</v>
      </c>
      <c r="F3463" s="2005">
        <v>9.74</v>
      </c>
      <c r="G3463" s="2005">
        <v>11.27</v>
      </c>
      <c r="H3463" s="2078" t="b">
        <f t="shared" si="109"/>
        <v>0</v>
      </c>
    </row>
    <row r="3464" spans="1:8">
      <c r="A3464" s="1993">
        <v>41002</v>
      </c>
      <c r="B3464" s="1994" t="s">
        <v>11910</v>
      </c>
      <c r="C3464" s="1993" t="s">
        <v>5600</v>
      </c>
      <c r="D3464" s="2002">
        <f t="shared" si="108"/>
        <v>1990.59</v>
      </c>
      <c r="F3464" s="2002">
        <v>1718.32</v>
      </c>
      <c r="G3464" s="2002">
        <v>1990.59</v>
      </c>
      <c r="H3464" s="2078" t="b">
        <f t="shared" si="109"/>
        <v>0</v>
      </c>
    </row>
    <row r="3465" spans="1:8">
      <c r="A3465" s="2003">
        <v>4233</v>
      </c>
      <c r="B3465" s="2004" t="s">
        <v>11911</v>
      </c>
      <c r="C3465" s="2003" t="s">
        <v>5591</v>
      </c>
      <c r="D3465" s="2005">
        <f t="shared" si="108"/>
        <v>12.08</v>
      </c>
      <c r="F3465" s="2005">
        <v>10.44</v>
      </c>
      <c r="G3465" s="2005">
        <v>12.08</v>
      </c>
      <c r="H3465" s="2078" t="b">
        <f t="shared" si="109"/>
        <v>0</v>
      </c>
    </row>
    <row r="3466" spans="1:8">
      <c r="A3466" s="1993">
        <v>41001</v>
      </c>
      <c r="B3466" s="1994" t="s">
        <v>11912</v>
      </c>
      <c r="C3466" s="1993" t="s">
        <v>5600</v>
      </c>
      <c r="D3466" s="2002">
        <f t="shared" si="108"/>
        <v>2132.63</v>
      </c>
      <c r="F3466" s="2002">
        <v>1840.94</v>
      </c>
      <c r="G3466" s="2002">
        <v>2132.63</v>
      </c>
      <c r="H3466" s="2078" t="b">
        <f t="shared" si="109"/>
        <v>0</v>
      </c>
    </row>
    <row r="3467" spans="1:8">
      <c r="A3467" s="2003">
        <v>2</v>
      </c>
      <c r="B3467" s="2004" t="s">
        <v>11913</v>
      </c>
      <c r="C3467" s="2003" t="s">
        <v>5593</v>
      </c>
      <c r="D3467" s="2005">
        <f t="shared" si="108"/>
        <v>12.05</v>
      </c>
      <c r="F3467" s="2005">
        <v>12.05</v>
      </c>
      <c r="G3467" s="2005">
        <v>12.05</v>
      </c>
      <c r="H3467" s="2078" t="b">
        <f t="shared" si="109"/>
        <v>1</v>
      </c>
    </row>
    <row r="3468" spans="1:8" ht="30">
      <c r="A3468" s="1993">
        <v>36517</v>
      </c>
      <c r="B3468" s="1994" t="s">
        <v>11914</v>
      </c>
      <c r="C3468" s="1993" t="s">
        <v>5592</v>
      </c>
      <c r="D3468" s="2002">
        <f t="shared" si="108"/>
        <v>230880</v>
      </c>
      <c r="F3468" s="2002">
        <v>230880</v>
      </c>
      <c r="G3468" s="2002">
        <v>230880</v>
      </c>
      <c r="H3468" s="2078" t="b">
        <f t="shared" si="109"/>
        <v>1</v>
      </c>
    </row>
    <row r="3469" spans="1:8" ht="30">
      <c r="A3469" s="2003">
        <v>4262</v>
      </c>
      <c r="B3469" s="2004" t="s">
        <v>11915</v>
      </c>
      <c r="C3469" s="2003" t="s">
        <v>5592</v>
      </c>
      <c r="D3469" s="2005">
        <f t="shared" si="108"/>
        <v>260000</v>
      </c>
      <c r="F3469" s="2005">
        <v>260000</v>
      </c>
      <c r="G3469" s="2005">
        <v>260000</v>
      </c>
      <c r="H3469" s="2078" t="b">
        <f t="shared" si="109"/>
        <v>1</v>
      </c>
    </row>
    <row r="3470" spans="1:8" ht="30">
      <c r="A3470" s="1993">
        <v>4263</v>
      </c>
      <c r="B3470" s="1994" t="s">
        <v>11916</v>
      </c>
      <c r="C3470" s="1993" t="s">
        <v>5592</v>
      </c>
      <c r="D3470" s="2002">
        <f t="shared" si="108"/>
        <v>360533.31</v>
      </c>
      <c r="F3470" s="2002">
        <v>360533.31</v>
      </c>
      <c r="G3470" s="2002">
        <v>360533.31</v>
      </c>
      <c r="H3470" s="2078" t="b">
        <f t="shared" si="109"/>
        <v>1</v>
      </c>
    </row>
    <row r="3471" spans="1:8" ht="30">
      <c r="A3471" s="2003">
        <v>36518</v>
      </c>
      <c r="B3471" s="2004" t="s">
        <v>11917</v>
      </c>
      <c r="C3471" s="2003" t="s">
        <v>5592</v>
      </c>
      <c r="D3471" s="2005">
        <f t="shared" si="108"/>
        <v>410453.31</v>
      </c>
      <c r="F3471" s="2005">
        <v>410453.31</v>
      </c>
      <c r="G3471" s="2005">
        <v>410453.31</v>
      </c>
      <c r="H3471" s="2078" t="b">
        <f t="shared" si="109"/>
        <v>1</v>
      </c>
    </row>
    <row r="3472" spans="1:8">
      <c r="A3472" s="1993">
        <v>14221</v>
      </c>
      <c r="B3472" s="1994" t="s">
        <v>11918</v>
      </c>
      <c r="C3472" s="1993" t="s">
        <v>5592</v>
      </c>
      <c r="D3472" s="2002">
        <f t="shared" si="108"/>
        <v>239546.65</v>
      </c>
      <c r="F3472" s="2002">
        <v>239546.65</v>
      </c>
      <c r="G3472" s="2002">
        <v>239546.65</v>
      </c>
      <c r="H3472" s="2078" t="b">
        <f t="shared" si="109"/>
        <v>1</v>
      </c>
    </row>
    <row r="3473" spans="1:8">
      <c r="A3473" s="2003">
        <v>38402</v>
      </c>
      <c r="B3473" s="2004" t="s">
        <v>11919</v>
      </c>
      <c r="C3473" s="2003" t="s">
        <v>5592</v>
      </c>
      <c r="D3473" s="2005">
        <f t="shared" si="108"/>
        <v>9.49</v>
      </c>
      <c r="F3473" s="2005">
        <v>9.49</v>
      </c>
      <c r="G3473" s="2005">
        <v>9.49</v>
      </c>
      <c r="H3473" s="2078" t="b">
        <f t="shared" si="109"/>
        <v>1</v>
      </c>
    </row>
    <row r="3474" spans="1:8">
      <c r="A3474" s="1993">
        <v>3412</v>
      </c>
      <c r="B3474" s="1994" t="s">
        <v>11920</v>
      </c>
      <c r="C3474" s="1993" t="s">
        <v>5594</v>
      </c>
      <c r="D3474" s="2002">
        <f t="shared" si="108"/>
        <v>16.07</v>
      </c>
      <c r="F3474" s="2002">
        <v>16.07</v>
      </c>
      <c r="G3474" s="2002">
        <v>16.07</v>
      </c>
      <c r="H3474" s="2078" t="b">
        <f t="shared" si="109"/>
        <v>1</v>
      </c>
    </row>
    <row r="3475" spans="1:8">
      <c r="A3475" s="2003">
        <v>3413</v>
      </c>
      <c r="B3475" s="2004" t="s">
        <v>11921</v>
      </c>
      <c r="C3475" s="2003" t="s">
        <v>5594</v>
      </c>
      <c r="D3475" s="2005">
        <f t="shared" si="108"/>
        <v>36.19</v>
      </c>
      <c r="F3475" s="2005">
        <v>36.19</v>
      </c>
      <c r="G3475" s="2005">
        <v>36.19</v>
      </c>
      <c r="H3475" s="2078" t="b">
        <f t="shared" si="109"/>
        <v>1</v>
      </c>
    </row>
    <row r="3476" spans="1:8">
      <c r="A3476" s="1993">
        <v>39744</v>
      </c>
      <c r="B3476" s="1994" t="s">
        <v>11922</v>
      </c>
      <c r="C3476" s="1993" t="s">
        <v>5594</v>
      </c>
      <c r="D3476" s="2002">
        <f t="shared" si="108"/>
        <v>28.1</v>
      </c>
      <c r="F3476" s="2002">
        <v>28.1</v>
      </c>
      <c r="G3476" s="2002">
        <v>28.1</v>
      </c>
      <c r="H3476" s="2078" t="b">
        <f t="shared" si="109"/>
        <v>1</v>
      </c>
    </row>
    <row r="3477" spans="1:8">
      <c r="A3477" s="2003">
        <v>39745</v>
      </c>
      <c r="B3477" s="2004" t="s">
        <v>11923</v>
      </c>
      <c r="C3477" s="2003" t="s">
        <v>5594</v>
      </c>
      <c r="D3477" s="2005">
        <f t="shared" si="108"/>
        <v>59.3</v>
      </c>
      <c r="F3477" s="2005">
        <v>59.3</v>
      </c>
      <c r="G3477" s="2005">
        <v>59.3</v>
      </c>
      <c r="H3477" s="2078" t="b">
        <f t="shared" si="109"/>
        <v>1</v>
      </c>
    </row>
    <row r="3478" spans="1:8">
      <c r="A3478" s="1993">
        <v>39637</v>
      </c>
      <c r="B3478" s="1994" t="s">
        <v>11924</v>
      </c>
      <c r="C3478" s="1993" t="s">
        <v>5594</v>
      </c>
      <c r="D3478" s="2002">
        <f t="shared" si="108"/>
        <v>66.55</v>
      </c>
      <c r="F3478" s="2002">
        <v>66.55</v>
      </c>
      <c r="G3478" s="2002">
        <v>66.55</v>
      </c>
      <c r="H3478" s="2078" t="b">
        <f t="shared" si="109"/>
        <v>1</v>
      </c>
    </row>
    <row r="3479" spans="1:8">
      <c r="A3479" s="2003">
        <v>39638</v>
      </c>
      <c r="B3479" s="2004" t="s">
        <v>11925</v>
      </c>
      <c r="C3479" s="2003" t="s">
        <v>5594</v>
      </c>
      <c r="D3479" s="2005">
        <f t="shared" si="108"/>
        <v>123.93</v>
      </c>
      <c r="F3479" s="2005">
        <v>123.93</v>
      </c>
      <c r="G3479" s="2005">
        <v>123.93</v>
      </c>
      <c r="H3479" s="2078" t="b">
        <f t="shared" si="109"/>
        <v>1</v>
      </c>
    </row>
    <row r="3480" spans="1:8">
      <c r="A3480" s="1993">
        <v>39639</v>
      </c>
      <c r="B3480" s="1994" t="s">
        <v>11926</v>
      </c>
      <c r="C3480" s="1993" t="s">
        <v>5594</v>
      </c>
      <c r="D3480" s="2002">
        <f t="shared" si="108"/>
        <v>163.38999999999999</v>
      </c>
      <c r="F3480" s="2002">
        <v>163.38999999999999</v>
      </c>
      <c r="G3480" s="2002">
        <v>163.38999999999999</v>
      </c>
      <c r="H3480" s="2078" t="b">
        <f t="shared" si="109"/>
        <v>1</v>
      </c>
    </row>
    <row r="3481" spans="1:8" ht="30">
      <c r="A3481" s="2003">
        <v>39517</v>
      </c>
      <c r="B3481" s="2004" t="s">
        <v>11927</v>
      </c>
      <c r="C3481" s="2003" t="s">
        <v>5594</v>
      </c>
      <c r="D3481" s="2005">
        <f t="shared" si="108"/>
        <v>149.44999999999999</v>
      </c>
      <c r="F3481" s="2005">
        <v>149.44999999999999</v>
      </c>
      <c r="G3481" s="2005">
        <v>149.44999999999999</v>
      </c>
      <c r="H3481" s="2078" t="b">
        <f t="shared" si="109"/>
        <v>1</v>
      </c>
    </row>
    <row r="3482" spans="1:8" ht="30">
      <c r="A3482" s="1993">
        <v>39518</v>
      </c>
      <c r="B3482" s="1994" t="s">
        <v>11928</v>
      </c>
      <c r="C3482" s="1993" t="s">
        <v>5594</v>
      </c>
      <c r="D3482" s="2002">
        <f t="shared" si="108"/>
        <v>176.77</v>
      </c>
      <c r="F3482" s="2002">
        <v>176.77</v>
      </c>
      <c r="G3482" s="2002">
        <v>176.77</v>
      </c>
      <c r="H3482" s="2078" t="b">
        <f t="shared" si="109"/>
        <v>1</v>
      </c>
    </row>
    <row r="3483" spans="1:8">
      <c r="A3483" s="2003">
        <v>38366</v>
      </c>
      <c r="B3483" s="2004" t="s">
        <v>11929</v>
      </c>
      <c r="C3483" s="2003" t="s">
        <v>5594</v>
      </c>
      <c r="D3483" s="2005">
        <f t="shared" si="108"/>
        <v>3.83</v>
      </c>
      <c r="F3483" s="2005">
        <v>3.83</v>
      </c>
      <c r="G3483" s="2005">
        <v>3.83</v>
      </c>
      <c r="H3483" s="2078" t="b">
        <f t="shared" si="109"/>
        <v>1</v>
      </c>
    </row>
    <row r="3484" spans="1:8">
      <c r="A3484" s="1993">
        <v>11703</v>
      </c>
      <c r="B3484" s="1994" t="s">
        <v>11930</v>
      </c>
      <c r="C3484" s="1993" t="s">
        <v>5592</v>
      </c>
      <c r="D3484" s="2002">
        <f t="shared" si="108"/>
        <v>42.98</v>
      </c>
      <c r="F3484" s="2002">
        <v>42.98</v>
      </c>
      <c r="G3484" s="2002">
        <v>42.98</v>
      </c>
      <c r="H3484" s="2078" t="b">
        <f t="shared" si="109"/>
        <v>1</v>
      </c>
    </row>
    <row r="3485" spans="1:8">
      <c r="A3485" s="2003">
        <v>37400</v>
      </c>
      <c r="B3485" s="2004" t="s">
        <v>11931</v>
      </c>
      <c r="C3485" s="2003" t="s">
        <v>5592</v>
      </c>
      <c r="D3485" s="2005">
        <f t="shared" si="108"/>
        <v>35.81</v>
      </c>
      <c r="F3485" s="2005">
        <v>35.81</v>
      </c>
      <c r="G3485" s="2005">
        <v>35.81</v>
      </c>
      <c r="H3485" s="2078" t="b">
        <f t="shared" si="109"/>
        <v>1</v>
      </c>
    </row>
    <row r="3486" spans="1:8">
      <c r="A3486" s="1993">
        <v>25400</v>
      </c>
      <c r="B3486" s="1994" t="s">
        <v>11932</v>
      </c>
      <c r="C3486" s="1993" t="s">
        <v>5592</v>
      </c>
      <c r="D3486" s="2002">
        <f t="shared" si="108"/>
        <v>1070.6199999999999</v>
      </c>
      <c r="F3486" s="2002">
        <v>1070.6199999999999</v>
      </c>
      <c r="G3486" s="2002">
        <v>1070.6199999999999</v>
      </c>
      <c r="H3486" s="2078" t="b">
        <f t="shared" si="109"/>
        <v>1</v>
      </c>
    </row>
    <row r="3487" spans="1:8">
      <c r="A3487" s="2003">
        <v>4272</v>
      </c>
      <c r="B3487" s="2004" t="s">
        <v>11933</v>
      </c>
      <c r="C3487" s="2003" t="s">
        <v>5592</v>
      </c>
      <c r="D3487" s="2005">
        <f t="shared" si="108"/>
        <v>70.42</v>
      </c>
      <c r="F3487" s="2005">
        <v>70.42</v>
      </c>
      <c r="G3487" s="2005">
        <v>70.42</v>
      </c>
      <c r="H3487" s="2078" t="b">
        <f t="shared" si="109"/>
        <v>1</v>
      </c>
    </row>
    <row r="3488" spans="1:8">
      <c r="A3488" s="1993">
        <v>4276</v>
      </c>
      <c r="B3488" s="1994" t="s">
        <v>11934</v>
      </c>
      <c r="C3488" s="1993" t="s">
        <v>5592</v>
      </c>
      <c r="D3488" s="2002">
        <f t="shared" si="108"/>
        <v>207.86</v>
      </c>
      <c r="F3488" s="2002">
        <v>207.86</v>
      </c>
      <c r="G3488" s="2002">
        <v>207.86</v>
      </c>
      <c r="H3488" s="2078" t="b">
        <f t="shared" si="109"/>
        <v>1</v>
      </c>
    </row>
    <row r="3489" spans="1:8">
      <c r="A3489" s="2003">
        <v>4273</v>
      </c>
      <c r="B3489" s="2004" t="s">
        <v>11935</v>
      </c>
      <c r="C3489" s="2003" t="s">
        <v>5592</v>
      </c>
      <c r="D3489" s="2005">
        <f t="shared" si="108"/>
        <v>345.3</v>
      </c>
      <c r="F3489" s="2005">
        <v>345.3</v>
      </c>
      <c r="G3489" s="2005">
        <v>345.3</v>
      </c>
      <c r="H3489" s="2078" t="b">
        <f t="shared" si="109"/>
        <v>1</v>
      </c>
    </row>
    <row r="3490" spans="1:8" ht="30">
      <c r="A3490" s="1993">
        <v>4274</v>
      </c>
      <c r="B3490" s="1994" t="s">
        <v>11936</v>
      </c>
      <c r="C3490" s="1993" t="s">
        <v>5592</v>
      </c>
      <c r="D3490" s="2002">
        <f t="shared" si="108"/>
        <v>80.069999999999993</v>
      </c>
      <c r="F3490" s="2002">
        <v>80.069999999999993</v>
      </c>
      <c r="G3490" s="2002">
        <v>80.069999999999993</v>
      </c>
      <c r="H3490" s="2078" t="b">
        <f t="shared" si="109"/>
        <v>1</v>
      </c>
    </row>
    <row r="3491" spans="1:8" ht="30">
      <c r="A3491" s="2003">
        <v>39438</v>
      </c>
      <c r="B3491" s="2004" t="s">
        <v>11937</v>
      </c>
      <c r="C3491" s="2003" t="s">
        <v>5592</v>
      </c>
      <c r="D3491" s="2005">
        <f t="shared" si="108"/>
        <v>0.13</v>
      </c>
      <c r="F3491" s="2005">
        <v>0.13</v>
      </c>
      <c r="G3491" s="2005">
        <v>0.13</v>
      </c>
      <c r="H3491" s="2078" t="b">
        <f t="shared" si="109"/>
        <v>1</v>
      </c>
    </row>
    <row r="3492" spans="1:8">
      <c r="A3492" s="1993">
        <v>11963</v>
      </c>
      <c r="B3492" s="1994" t="s">
        <v>11938</v>
      </c>
      <c r="C3492" s="1993" t="s">
        <v>5592</v>
      </c>
      <c r="D3492" s="2002">
        <f t="shared" si="108"/>
        <v>4.9800000000000004</v>
      </c>
      <c r="F3492" s="2002">
        <v>4.9800000000000004</v>
      </c>
      <c r="G3492" s="2002">
        <v>4.9800000000000004</v>
      </c>
      <c r="H3492" s="2078" t="b">
        <f t="shared" si="109"/>
        <v>1</v>
      </c>
    </row>
    <row r="3493" spans="1:8">
      <c r="A3493" s="2003">
        <v>11964</v>
      </c>
      <c r="B3493" s="2004" t="s">
        <v>11939</v>
      </c>
      <c r="C3493" s="2003" t="s">
        <v>5592</v>
      </c>
      <c r="D3493" s="2005">
        <f t="shared" si="108"/>
        <v>1.25</v>
      </c>
      <c r="F3493" s="2005">
        <v>1.25</v>
      </c>
      <c r="G3493" s="2005">
        <v>1.25</v>
      </c>
      <c r="H3493" s="2078" t="b">
        <f t="shared" si="109"/>
        <v>1</v>
      </c>
    </row>
    <row r="3494" spans="1:8" ht="30">
      <c r="A3494" s="1993">
        <v>4379</v>
      </c>
      <c r="B3494" s="1994" t="s">
        <v>11940</v>
      </c>
      <c r="C3494" s="1993" t="s">
        <v>5592</v>
      </c>
      <c r="D3494" s="2002">
        <f t="shared" si="108"/>
        <v>0.02</v>
      </c>
      <c r="F3494" s="2002">
        <v>0.02</v>
      </c>
      <c r="G3494" s="2002">
        <v>0.02</v>
      </c>
      <c r="H3494" s="2078" t="b">
        <f t="shared" si="109"/>
        <v>1</v>
      </c>
    </row>
    <row r="3495" spans="1:8">
      <c r="A3495" s="2003">
        <v>4377</v>
      </c>
      <c r="B3495" s="2004" t="s">
        <v>11941</v>
      </c>
      <c r="C3495" s="2003" t="s">
        <v>5592</v>
      </c>
      <c r="D3495" s="2005">
        <f t="shared" si="108"/>
        <v>0.09</v>
      </c>
      <c r="F3495" s="2005">
        <v>0.09</v>
      </c>
      <c r="G3495" s="2005">
        <v>0.09</v>
      </c>
      <c r="H3495" s="2078" t="b">
        <f t="shared" si="109"/>
        <v>1</v>
      </c>
    </row>
    <row r="3496" spans="1:8">
      <c r="A3496" s="1993">
        <v>4356</v>
      </c>
      <c r="B3496" s="1994" t="s">
        <v>11942</v>
      </c>
      <c r="C3496" s="1993" t="s">
        <v>5592</v>
      </c>
      <c r="D3496" s="2002">
        <f t="shared" si="108"/>
        <v>0.13</v>
      </c>
      <c r="F3496" s="2002">
        <v>0.13</v>
      </c>
      <c r="G3496" s="2002">
        <v>0.13</v>
      </c>
      <c r="H3496" s="2078" t="b">
        <f t="shared" si="109"/>
        <v>1</v>
      </c>
    </row>
    <row r="3497" spans="1:8" ht="30">
      <c r="A3497" s="2003">
        <v>13246</v>
      </c>
      <c r="B3497" s="2004" t="s">
        <v>11943</v>
      </c>
      <c r="C3497" s="2003" t="s">
        <v>5592</v>
      </c>
      <c r="D3497" s="2005">
        <f t="shared" si="108"/>
        <v>0.23</v>
      </c>
      <c r="F3497" s="2005">
        <v>0.23</v>
      </c>
      <c r="G3497" s="2005">
        <v>0.23</v>
      </c>
      <c r="H3497" s="2078" t="b">
        <f t="shared" si="109"/>
        <v>1</v>
      </c>
    </row>
    <row r="3498" spans="1:8" ht="30">
      <c r="A3498" s="1993">
        <v>4346</v>
      </c>
      <c r="B3498" s="1994" t="s">
        <v>11944</v>
      </c>
      <c r="C3498" s="1993" t="s">
        <v>5592</v>
      </c>
      <c r="D3498" s="2002">
        <f t="shared" si="108"/>
        <v>5.34</v>
      </c>
      <c r="F3498" s="2002">
        <v>5.34</v>
      </c>
      <c r="G3498" s="2002">
        <v>5.34</v>
      </c>
      <c r="H3498" s="2078" t="b">
        <f t="shared" si="109"/>
        <v>1</v>
      </c>
    </row>
    <row r="3499" spans="1:8" ht="30">
      <c r="A3499" s="2003">
        <v>11955</v>
      </c>
      <c r="B3499" s="2004" t="s">
        <v>11945</v>
      </c>
      <c r="C3499" s="2003" t="s">
        <v>5592</v>
      </c>
      <c r="D3499" s="2005">
        <f t="shared" si="108"/>
        <v>2.33</v>
      </c>
      <c r="F3499" s="2005">
        <v>2.33</v>
      </c>
      <c r="G3499" s="2005">
        <v>2.33</v>
      </c>
      <c r="H3499" s="2078" t="b">
        <f t="shared" si="109"/>
        <v>1</v>
      </c>
    </row>
    <row r="3500" spans="1:8">
      <c r="A3500" s="1993">
        <v>11960</v>
      </c>
      <c r="B3500" s="1994" t="s">
        <v>11946</v>
      </c>
      <c r="C3500" s="1993" t="s">
        <v>5592</v>
      </c>
      <c r="D3500" s="2002">
        <f t="shared" si="108"/>
        <v>7.0000000000000007E-2</v>
      </c>
      <c r="F3500" s="2002">
        <v>7.0000000000000007E-2</v>
      </c>
      <c r="G3500" s="2002">
        <v>7.0000000000000007E-2</v>
      </c>
      <c r="H3500" s="2078" t="b">
        <f t="shared" si="109"/>
        <v>1</v>
      </c>
    </row>
    <row r="3501" spans="1:8">
      <c r="A3501" s="2003">
        <v>4333</v>
      </c>
      <c r="B3501" s="2004" t="s">
        <v>11947</v>
      </c>
      <c r="C3501" s="2003" t="s">
        <v>5592</v>
      </c>
      <c r="D3501" s="2005">
        <f t="shared" si="108"/>
        <v>0.13</v>
      </c>
      <c r="F3501" s="2005">
        <v>0.13</v>
      </c>
      <c r="G3501" s="2005">
        <v>0.13</v>
      </c>
      <c r="H3501" s="2078" t="b">
        <f t="shared" si="109"/>
        <v>1</v>
      </c>
    </row>
    <row r="3502" spans="1:8">
      <c r="A3502" s="1993">
        <v>4358</v>
      </c>
      <c r="B3502" s="1994" t="s">
        <v>11948</v>
      </c>
      <c r="C3502" s="1993" t="s">
        <v>5592</v>
      </c>
      <c r="D3502" s="2002">
        <f t="shared" si="108"/>
        <v>1.07</v>
      </c>
      <c r="F3502" s="2002">
        <v>1.07</v>
      </c>
      <c r="G3502" s="2002">
        <v>1.07</v>
      </c>
      <c r="H3502" s="2078" t="b">
        <f t="shared" si="109"/>
        <v>1</v>
      </c>
    </row>
    <row r="3503" spans="1:8">
      <c r="A3503" s="2003">
        <v>39435</v>
      </c>
      <c r="B3503" s="2004" t="s">
        <v>11949</v>
      </c>
      <c r="C3503" s="2003" t="s">
        <v>5592</v>
      </c>
      <c r="D3503" s="2005">
        <f t="shared" si="108"/>
        <v>0.05</v>
      </c>
      <c r="F3503" s="2005">
        <v>0.05</v>
      </c>
      <c r="G3503" s="2005">
        <v>0.05</v>
      </c>
      <c r="H3503" s="2078" t="b">
        <f t="shared" si="109"/>
        <v>1</v>
      </c>
    </row>
    <row r="3504" spans="1:8">
      <c r="A3504" s="1993">
        <v>39436</v>
      </c>
      <c r="B3504" s="1994" t="s">
        <v>11950</v>
      </c>
      <c r="C3504" s="1993" t="s">
        <v>5592</v>
      </c>
      <c r="D3504" s="2002">
        <f t="shared" si="108"/>
        <v>0.09</v>
      </c>
      <c r="F3504" s="2002">
        <v>0.09</v>
      </c>
      <c r="G3504" s="2002">
        <v>0.09</v>
      </c>
      <c r="H3504" s="2078" t="b">
        <f t="shared" si="109"/>
        <v>1</v>
      </c>
    </row>
    <row r="3505" spans="1:8">
      <c r="A3505" s="2003">
        <v>39437</v>
      </c>
      <c r="B3505" s="2004" t="s">
        <v>11951</v>
      </c>
      <c r="C3505" s="2003" t="s">
        <v>5592</v>
      </c>
      <c r="D3505" s="2005">
        <f t="shared" si="108"/>
        <v>0.12</v>
      </c>
      <c r="F3505" s="2005">
        <v>0.12</v>
      </c>
      <c r="G3505" s="2005">
        <v>0.12</v>
      </c>
      <c r="H3505" s="2078" t="b">
        <f t="shared" si="109"/>
        <v>1</v>
      </c>
    </row>
    <row r="3506" spans="1:8">
      <c r="A3506" s="1993">
        <v>39439</v>
      </c>
      <c r="B3506" s="1994" t="s">
        <v>11952</v>
      </c>
      <c r="C3506" s="1993" t="s">
        <v>5592</v>
      </c>
      <c r="D3506" s="2002">
        <f t="shared" si="108"/>
        <v>0.08</v>
      </c>
      <c r="F3506" s="2002">
        <v>0.08</v>
      </c>
      <c r="G3506" s="2002">
        <v>0.08</v>
      </c>
      <c r="H3506" s="2078" t="b">
        <f t="shared" si="109"/>
        <v>1</v>
      </c>
    </row>
    <row r="3507" spans="1:8">
      <c r="A3507" s="2003">
        <v>39440</v>
      </c>
      <c r="B3507" s="2004" t="s">
        <v>11953</v>
      </c>
      <c r="C3507" s="2003" t="s">
        <v>5592</v>
      </c>
      <c r="D3507" s="2005">
        <f t="shared" si="108"/>
        <v>0.1</v>
      </c>
      <c r="F3507" s="2005">
        <v>0.1</v>
      </c>
      <c r="G3507" s="2005">
        <v>0.1</v>
      </c>
      <c r="H3507" s="2078" t="b">
        <f t="shared" si="109"/>
        <v>1</v>
      </c>
    </row>
    <row r="3508" spans="1:8">
      <c r="A3508" s="1993">
        <v>39441</v>
      </c>
      <c r="B3508" s="1994" t="s">
        <v>11954</v>
      </c>
      <c r="C3508" s="1993" t="s">
        <v>5592</v>
      </c>
      <c r="D3508" s="2002">
        <f t="shared" si="108"/>
        <v>0.13</v>
      </c>
      <c r="F3508" s="2002">
        <v>0.13</v>
      </c>
      <c r="G3508" s="2002">
        <v>0.13</v>
      </c>
      <c r="H3508" s="2078" t="b">
        <f t="shared" si="109"/>
        <v>1</v>
      </c>
    </row>
    <row r="3509" spans="1:8">
      <c r="A3509" s="2003">
        <v>39442</v>
      </c>
      <c r="B3509" s="2004" t="s">
        <v>11955</v>
      </c>
      <c r="C3509" s="2003" t="s">
        <v>5592</v>
      </c>
      <c r="D3509" s="2005">
        <f t="shared" si="108"/>
        <v>0.09</v>
      </c>
      <c r="F3509" s="2005">
        <v>0.09</v>
      </c>
      <c r="G3509" s="2005">
        <v>0.09</v>
      </c>
      <c r="H3509" s="2078" t="b">
        <f t="shared" si="109"/>
        <v>1</v>
      </c>
    </row>
    <row r="3510" spans="1:8">
      <c r="A3510" s="1993">
        <v>39443</v>
      </c>
      <c r="B3510" s="1994" t="s">
        <v>11956</v>
      </c>
      <c r="C3510" s="1993" t="s">
        <v>5592</v>
      </c>
      <c r="D3510" s="2002">
        <f t="shared" si="108"/>
        <v>0.12</v>
      </c>
      <c r="F3510" s="2002">
        <v>0.12</v>
      </c>
      <c r="G3510" s="2002">
        <v>0.12</v>
      </c>
      <c r="H3510" s="2078" t="b">
        <f t="shared" si="109"/>
        <v>1</v>
      </c>
    </row>
    <row r="3511" spans="1:8">
      <c r="A3511" s="2003">
        <v>4329</v>
      </c>
      <c r="B3511" s="2004" t="s">
        <v>11957</v>
      </c>
      <c r="C3511" s="2003" t="s">
        <v>5592</v>
      </c>
      <c r="D3511" s="2005">
        <f t="shared" si="108"/>
        <v>1.1399999999999999</v>
      </c>
      <c r="F3511" s="2005">
        <v>1.1399999999999999</v>
      </c>
      <c r="G3511" s="2005">
        <v>1.1399999999999999</v>
      </c>
      <c r="H3511" s="2078" t="b">
        <f t="shared" si="109"/>
        <v>1</v>
      </c>
    </row>
    <row r="3512" spans="1:8" ht="30">
      <c r="A3512" s="1993">
        <v>4383</v>
      </c>
      <c r="B3512" s="1994" t="s">
        <v>11958</v>
      </c>
      <c r="C3512" s="1993" t="s">
        <v>5592</v>
      </c>
      <c r="D3512" s="2002">
        <f t="shared" si="108"/>
        <v>10.3</v>
      </c>
      <c r="F3512" s="2002">
        <v>10.3</v>
      </c>
      <c r="G3512" s="2002">
        <v>10.3</v>
      </c>
      <c r="H3512" s="2078" t="b">
        <f t="shared" si="109"/>
        <v>1</v>
      </c>
    </row>
    <row r="3513" spans="1:8" ht="30">
      <c r="A3513" s="2003">
        <v>4344</v>
      </c>
      <c r="B3513" s="2004" t="s">
        <v>11959</v>
      </c>
      <c r="C3513" s="2003" t="s">
        <v>5592</v>
      </c>
      <c r="D3513" s="2005">
        <f t="shared" si="108"/>
        <v>10.8</v>
      </c>
      <c r="F3513" s="2005">
        <v>10.8</v>
      </c>
      <c r="G3513" s="2005">
        <v>10.8</v>
      </c>
      <c r="H3513" s="2078" t="b">
        <f t="shared" si="109"/>
        <v>1</v>
      </c>
    </row>
    <row r="3514" spans="1:8">
      <c r="A3514" s="1993">
        <v>436</v>
      </c>
      <c r="B3514" s="1994" t="s">
        <v>11960</v>
      </c>
      <c r="C3514" s="1993" t="s">
        <v>5592</v>
      </c>
      <c r="D3514" s="2002">
        <f t="shared" si="108"/>
        <v>4.46</v>
      </c>
      <c r="F3514" s="2002">
        <v>4.46</v>
      </c>
      <c r="G3514" s="2002">
        <v>4.46</v>
      </c>
      <c r="H3514" s="2078" t="b">
        <f t="shared" si="109"/>
        <v>1</v>
      </c>
    </row>
    <row r="3515" spans="1:8">
      <c r="A3515" s="2003">
        <v>442</v>
      </c>
      <c r="B3515" s="2004" t="s">
        <v>11961</v>
      </c>
      <c r="C3515" s="2003" t="s">
        <v>5592</v>
      </c>
      <c r="D3515" s="2005">
        <f t="shared" si="108"/>
        <v>2.64</v>
      </c>
      <c r="F3515" s="2005">
        <v>2.64</v>
      </c>
      <c r="G3515" s="2005">
        <v>2.64</v>
      </c>
      <c r="H3515" s="2078" t="b">
        <f t="shared" si="109"/>
        <v>1</v>
      </c>
    </row>
    <row r="3516" spans="1:8">
      <c r="A3516" s="1993">
        <v>11953</v>
      </c>
      <c r="B3516" s="1994" t="s">
        <v>11962</v>
      </c>
      <c r="C3516" s="1993" t="s">
        <v>5592</v>
      </c>
      <c r="D3516" s="2002">
        <f t="shared" si="108"/>
        <v>1.71</v>
      </c>
      <c r="F3516" s="2002">
        <v>1.71</v>
      </c>
      <c r="G3516" s="2002">
        <v>1.71</v>
      </c>
      <c r="H3516" s="2078" t="b">
        <f t="shared" si="109"/>
        <v>1</v>
      </c>
    </row>
    <row r="3517" spans="1:8">
      <c r="A3517" s="2003">
        <v>4335</v>
      </c>
      <c r="B3517" s="2004" t="s">
        <v>11963</v>
      </c>
      <c r="C3517" s="2003" t="s">
        <v>5592</v>
      </c>
      <c r="D3517" s="2005">
        <f t="shared" si="108"/>
        <v>7.25</v>
      </c>
      <c r="F3517" s="2005">
        <v>7.25</v>
      </c>
      <c r="G3517" s="2005">
        <v>7.25</v>
      </c>
      <c r="H3517" s="2078" t="b">
        <f t="shared" si="109"/>
        <v>1</v>
      </c>
    </row>
    <row r="3518" spans="1:8">
      <c r="A3518" s="1993">
        <v>4334</v>
      </c>
      <c r="B3518" s="1994" t="s">
        <v>11964</v>
      </c>
      <c r="C3518" s="1993" t="s">
        <v>5592</v>
      </c>
      <c r="D3518" s="2002">
        <f t="shared" si="108"/>
        <v>9.9499999999999993</v>
      </c>
      <c r="F3518" s="2002">
        <v>9.9499999999999993</v>
      </c>
      <c r="G3518" s="2002">
        <v>9.9499999999999993</v>
      </c>
      <c r="H3518" s="2078" t="b">
        <f t="shared" si="109"/>
        <v>1</v>
      </c>
    </row>
    <row r="3519" spans="1:8">
      <c r="A3519" s="2003">
        <v>4343</v>
      </c>
      <c r="B3519" s="2004" t="s">
        <v>11965</v>
      </c>
      <c r="C3519" s="2003" t="s">
        <v>5592</v>
      </c>
      <c r="D3519" s="2005">
        <f t="shared" si="108"/>
        <v>2.44</v>
      </c>
      <c r="F3519" s="2005">
        <v>2.44</v>
      </c>
      <c r="G3519" s="2005">
        <v>2.44</v>
      </c>
      <c r="H3519" s="2078" t="b">
        <f t="shared" si="109"/>
        <v>1</v>
      </c>
    </row>
    <row r="3520" spans="1:8">
      <c r="A3520" s="1993">
        <v>430</v>
      </c>
      <c r="B3520" s="1994" t="s">
        <v>11966</v>
      </c>
      <c r="C3520" s="1993" t="s">
        <v>5592</v>
      </c>
      <c r="D3520" s="2002">
        <f t="shared" si="108"/>
        <v>3.99</v>
      </c>
      <c r="F3520" s="2002">
        <v>3.99</v>
      </c>
      <c r="G3520" s="2002">
        <v>3.99</v>
      </c>
      <c r="H3520" s="2078" t="b">
        <f t="shared" si="109"/>
        <v>1</v>
      </c>
    </row>
    <row r="3521" spans="1:8">
      <c r="A3521" s="2003">
        <v>441</v>
      </c>
      <c r="B3521" s="2004" t="s">
        <v>11967</v>
      </c>
      <c r="C3521" s="2003" t="s">
        <v>5592</v>
      </c>
      <c r="D3521" s="2005">
        <f t="shared" si="108"/>
        <v>4.3899999999999997</v>
      </c>
      <c r="F3521" s="2005">
        <v>4.3899999999999997</v>
      </c>
      <c r="G3521" s="2005">
        <v>4.3899999999999997</v>
      </c>
      <c r="H3521" s="2078" t="b">
        <f t="shared" si="109"/>
        <v>1</v>
      </c>
    </row>
    <row r="3522" spans="1:8">
      <c r="A3522" s="1993">
        <v>431</v>
      </c>
      <c r="B3522" s="1994" t="s">
        <v>11968</v>
      </c>
      <c r="C3522" s="1993" t="s">
        <v>5592</v>
      </c>
      <c r="D3522" s="2002">
        <f t="shared" si="108"/>
        <v>5.3</v>
      </c>
      <c r="F3522" s="2002">
        <v>5.3</v>
      </c>
      <c r="G3522" s="2002">
        <v>5.3</v>
      </c>
      <c r="H3522" s="2078" t="b">
        <f t="shared" si="109"/>
        <v>1</v>
      </c>
    </row>
    <row r="3523" spans="1:8">
      <c r="A3523" s="2003">
        <v>432</v>
      </c>
      <c r="B3523" s="2004" t="s">
        <v>11969</v>
      </c>
      <c r="C3523" s="2003" t="s">
        <v>5592</v>
      </c>
      <c r="D3523" s="2005">
        <f t="shared" ref="D3523:D3586" si="110">IF($J$2=$F$1,F3523,G3523)</f>
        <v>5.85</v>
      </c>
      <c r="F3523" s="2005">
        <v>5.85</v>
      </c>
      <c r="G3523" s="2005">
        <v>5.85</v>
      </c>
      <c r="H3523" s="2078" t="b">
        <f t="shared" ref="H3523:H3586" si="111">F3523=G3523</f>
        <v>1</v>
      </c>
    </row>
    <row r="3524" spans="1:8">
      <c r="A3524" s="1993">
        <v>429</v>
      </c>
      <c r="B3524" s="1994" t="s">
        <v>11970</v>
      </c>
      <c r="C3524" s="1993" t="s">
        <v>5592</v>
      </c>
      <c r="D3524" s="2002">
        <f t="shared" si="110"/>
        <v>7.89</v>
      </c>
      <c r="F3524" s="2002">
        <v>7.89</v>
      </c>
      <c r="G3524" s="2002">
        <v>7.89</v>
      </c>
      <c r="H3524" s="2078" t="b">
        <f t="shared" si="111"/>
        <v>1</v>
      </c>
    </row>
    <row r="3525" spans="1:8">
      <c r="A3525" s="2003">
        <v>439</v>
      </c>
      <c r="B3525" s="2004" t="s">
        <v>11971</v>
      </c>
      <c r="C3525" s="2003" t="s">
        <v>5592</v>
      </c>
      <c r="D3525" s="2005">
        <f t="shared" si="110"/>
        <v>6.72</v>
      </c>
      <c r="F3525" s="2005">
        <v>6.72</v>
      </c>
      <c r="G3525" s="2005">
        <v>6.72</v>
      </c>
      <c r="H3525" s="2078" t="b">
        <f t="shared" si="111"/>
        <v>1</v>
      </c>
    </row>
    <row r="3526" spans="1:8">
      <c r="A3526" s="1993">
        <v>433</v>
      </c>
      <c r="B3526" s="1994" t="s">
        <v>11972</v>
      </c>
      <c r="C3526" s="1993" t="s">
        <v>5592</v>
      </c>
      <c r="D3526" s="2002">
        <f t="shared" si="110"/>
        <v>7.85</v>
      </c>
      <c r="F3526" s="2002">
        <v>7.85</v>
      </c>
      <c r="G3526" s="2002">
        <v>7.85</v>
      </c>
      <c r="H3526" s="2078" t="b">
        <f t="shared" si="111"/>
        <v>1</v>
      </c>
    </row>
    <row r="3527" spans="1:8">
      <c r="A3527" s="2003">
        <v>437</v>
      </c>
      <c r="B3527" s="2004" t="s">
        <v>11973</v>
      </c>
      <c r="C3527" s="2003" t="s">
        <v>5592</v>
      </c>
      <c r="D3527" s="2005">
        <f t="shared" si="110"/>
        <v>10.43</v>
      </c>
      <c r="F3527" s="2005">
        <v>10.43</v>
      </c>
      <c r="G3527" s="2005">
        <v>10.43</v>
      </c>
      <c r="H3527" s="2078" t="b">
        <f t="shared" si="111"/>
        <v>1</v>
      </c>
    </row>
    <row r="3528" spans="1:8">
      <c r="A3528" s="1993">
        <v>11790</v>
      </c>
      <c r="B3528" s="1994" t="s">
        <v>11974</v>
      </c>
      <c r="C3528" s="1993" t="s">
        <v>5592</v>
      </c>
      <c r="D3528" s="2002">
        <f t="shared" si="110"/>
        <v>11.83</v>
      </c>
      <c r="F3528" s="2002">
        <v>11.83</v>
      </c>
      <c r="G3528" s="2002">
        <v>11.83</v>
      </c>
      <c r="H3528" s="2078" t="b">
        <f t="shared" si="111"/>
        <v>1</v>
      </c>
    </row>
    <row r="3529" spans="1:8" ht="30">
      <c r="A3529" s="2003">
        <v>428</v>
      </c>
      <c r="B3529" s="2004" t="s">
        <v>11975</v>
      </c>
      <c r="C3529" s="2003" t="s">
        <v>5592</v>
      </c>
      <c r="D3529" s="2005">
        <f t="shared" si="110"/>
        <v>12.87</v>
      </c>
      <c r="F3529" s="2005">
        <v>12.87</v>
      </c>
      <c r="G3529" s="2005">
        <v>12.87</v>
      </c>
      <c r="H3529" s="2078" t="b">
        <f t="shared" si="111"/>
        <v>1</v>
      </c>
    </row>
    <row r="3530" spans="1:8" ht="30">
      <c r="A3530" s="1993">
        <v>4384</v>
      </c>
      <c r="B3530" s="1994" t="s">
        <v>11976</v>
      </c>
      <c r="C3530" s="1993" t="s">
        <v>5592</v>
      </c>
      <c r="D3530" s="2002">
        <f t="shared" si="110"/>
        <v>11.84</v>
      </c>
      <c r="F3530" s="2002">
        <v>11.84</v>
      </c>
      <c r="G3530" s="2002">
        <v>11.84</v>
      </c>
      <c r="H3530" s="2078" t="b">
        <f t="shared" si="111"/>
        <v>1</v>
      </c>
    </row>
    <row r="3531" spans="1:8" ht="30">
      <c r="A3531" s="2003">
        <v>4351</v>
      </c>
      <c r="B3531" s="2004" t="s">
        <v>11977</v>
      </c>
      <c r="C3531" s="2003" t="s">
        <v>5592</v>
      </c>
      <c r="D3531" s="2005">
        <f t="shared" si="110"/>
        <v>8.7799999999999994</v>
      </c>
      <c r="F3531" s="2005">
        <v>8.7799999999999994</v>
      </c>
      <c r="G3531" s="2005">
        <v>8.7799999999999994</v>
      </c>
      <c r="H3531" s="2078" t="b">
        <f t="shared" si="111"/>
        <v>1</v>
      </c>
    </row>
    <row r="3532" spans="1:8">
      <c r="A3532" s="1993">
        <v>11054</v>
      </c>
      <c r="B3532" s="1994" t="s">
        <v>11978</v>
      </c>
      <c r="C3532" s="1993" t="s">
        <v>5592</v>
      </c>
      <c r="D3532" s="2002">
        <f t="shared" si="110"/>
        <v>0.02</v>
      </c>
      <c r="F3532" s="2002">
        <v>0.02</v>
      </c>
      <c r="G3532" s="2002">
        <v>0.02</v>
      </c>
      <c r="H3532" s="2078" t="b">
        <f t="shared" si="111"/>
        <v>1</v>
      </c>
    </row>
    <row r="3533" spans="1:8">
      <c r="A3533" s="2003">
        <v>11055</v>
      </c>
      <c r="B3533" s="2004" t="s">
        <v>11979</v>
      </c>
      <c r="C3533" s="2003" t="s">
        <v>5592</v>
      </c>
      <c r="D3533" s="2005">
        <f t="shared" si="110"/>
        <v>0.04</v>
      </c>
      <c r="F3533" s="2005">
        <v>0.04</v>
      </c>
      <c r="G3533" s="2005">
        <v>0.04</v>
      </c>
      <c r="H3533" s="2078" t="b">
        <f t="shared" si="111"/>
        <v>1</v>
      </c>
    </row>
    <row r="3534" spans="1:8">
      <c r="A3534" s="1993">
        <v>11056</v>
      </c>
      <c r="B3534" s="1994" t="s">
        <v>11980</v>
      </c>
      <c r="C3534" s="1993" t="s">
        <v>5592</v>
      </c>
      <c r="D3534" s="2002">
        <f t="shared" si="110"/>
        <v>0.05</v>
      </c>
      <c r="F3534" s="2002">
        <v>0.05</v>
      </c>
      <c r="G3534" s="2002">
        <v>0.05</v>
      </c>
      <c r="H3534" s="2078" t="b">
        <f t="shared" si="111"/>
        <v>1</v>
      </c>
    </row>
    <row r="3535" spans="1:8">
      <c r="A3535" s="2003">
        <v>11057</v>
      </c>
      <c r="B3535" s="2004" t="s">
        <v>11981</v>
      </c>
      <c r="C3535" s="2003" t="s">
        <v>5592</v>
      </c>
      <c r="D3535" s="2005">
        <f t="shared" si="110"/>
        <v>0.1</v>
      </c>
      <c r="F3535" s="2005">
        <v>0.1</v>
      </c>
      <c r="G3535" s="2005">
        <v>0.1</v>
      </c>
      <c r="H3535" s="2078" t="b">
        <f t="shared" si="111"/>
        <v>1</v>
      </c>
    </row>
    <row r="3536" spans="1:8">
      <c r="A3536" s="1993">
        <v>11059</v>
      </c>
      <c r="B3536" s="1994" t="s">
        <v>11982</v>
      </c>
      <c r="C3536" s="1993" t="s">
        <v>5592</v>
      </c>
      <c r="D3536" s="2002">
        <f t="shared" si="110"/>
        <v>0.19</v>
      </c>
      <c r="F3536" s="2002">
        <v>0.19</v>
      </c>
      <c r="G3536" s="2002">
        <v>0.19</v>
      </c>
      <c r="H3536" s="2078" t="b">
        <f t="shared" si="111"/>
        <v>1</v>
      </c>
    </row>
    <row r="3537" spans="1:8">
      <c r="A3537" s="2003">
        <v>11058</v>
      </c>
      <c r="B3537" s="2004" t="s">
        <v>11983</v>
      </c>
      <c r="C3537" s="2003" t="s">
        <v>5592</v>
      </c>
      <c r="D3537" s="2005">
        <f t="shared" si="110"/>
        <v>0.25</v>
      </c>
      <c r="F3537" s="2005">
        <v>0.25</v>
      </c>
      <c r="G3537" s="2005">
        <v>0.25</v>
      </c>
      <c r="H3537" s="2078" t="b">
        <f t="shared" si="111"/>
        <v>1</v>
      </c>
    </row>
    <row r="3538" spans="1:8">
      <c r="A3538" s="1993">
        <v>4380</v>
      </c>
      <c r="B3538" s="1994" t="s">
        <v>11984</v>
      </c>
      <c r="C3538" s="1993" t="s">
        <v>5592</v>
      </c>
      <c r="D3538" s="2002">
        <f t="shared" si="110"/>
        <v>0.84</v>
      </c>
      <c r="F3538" s="2002">
        <v>0.84</v>
      </c>
      <c r="G3538" s="2002">
        <v>0.84</v>
      </c>
      <c r="H3538" s="2078" t="b">
        <f t="shared" si="111"/>
        <v>1</v>
      </c>
    </row>
    <row r="3539" spans="1:8">
      <c r="A3539" s="2003">
        <v>4299</v>
      </c>
      <c r="B3539" s="2004" t="s">
        <v>11985</v>
      </c>
      <c r="C3539" s="2003" t="s">
        <v>5592</v>
      </c>
      <c r="D3539" s="2005">
        <f t="shared" si="110"/>
        <v>0.79</v>
      </c>
      <c r="F3539" s="2005">
        <v>0.79</v>
      </c>
      <c r="G3539" s="2005">
        <v>0.79</v>
      </c>
      <c r="H3539" s="2078" t="b">
        <f t="shared" si="111"/>
        <v>1</v>
      </c>
    </row>
    <row r="3540" spans="1:8">
      <c r="A3540" s="1993">
        <v>4304</v>
      </c>
      <c r="B3540" s="1994" t="s">
        <v>11986</v>
      </c>
      <c r="C3540" s="1993" t="s">
        <v>5592</v>
      </c>
      <c r="D3540" s="2002">
        <f t="shared" si="110"/>
        <v>1.07</v>
      </c>
      <c r="F3540" s="2002">
        <v>1.07</v>
      </c>
      <c r="G3540" s="2002">
        <v>1.07</v>
      </c>
      <c r="H3540" s="2078" t="b">
        <f t="shared" si="111"/>
        <v>1</v>
      </c>
    </row>
    <row r="3541" spans="1:8">
      <c r="A3541" s="2003">
        <v>4305</v>
      </c>
      <c r="B3541" s="2004" t="s">
        <v>11987</v>
      </c>
      <c r="C3541" s="2003" t="s">
        <v>5592</v>
      </c>
      <c r="D3541" s="2005">
        <f t="shared" si="110"/>
        <v>1.25</v>
      </c>
      <c r="F3541" s="2005">
        <v>1.25</v>
      </c>
      <c r="G3541" s="2005">
        <v>1.25</v>
      </c>
      <c r="H3541" s="2078" t="b">
        <f t="shared" si="111"/>
        <v>1</v>
      </c>
    </row>
    <row r="3542" spans="1:8">
      <c r="A3542" s="1993">
        <v>4306</v>
      </c>
      <c r="B3542" s="1994" t="s">
        <v>11988</v>
      </c>
      <c r="C3542" s="1993" t="s">
        <v>5592</v>
      </c>
      <c r="D3542" s="2002">
        <f t="shared" si="110"/>
        <v>1.45</v>
      </c>
      <c r="F3542" s="2002">
        <v>1.45</v>
      </c>
      <c r="G3542" s="2002">
        <v>1.45</v>
      </c>
      <c r="H3542" s="2078" t="b">
        <f t="shared" si="111"/>
        <v>1</v>
      </c>
    </row>
    <row r="3543" spans="1:8">
      <c r="A3543" s="2003">
        <v>4308</v>
      </c>
      <c r="B3543" s="2004" t="s">
        <v>11989</v>
      </c>
      <c r="C3543" s="2003" t="s">
        <v>5592</v>
      </c>
      <c r="D3543" s="2005">
        <f t="shared" si="110"/>
        <v>3</v>
      </c>
      <c r="F3543" s="2005">
        <v>3</v>
      </c>
      <c r="G3543" s="2005">
        <v>3</v>
      </c>
      <c r="H3543" s="2078" t="b">
        <f t="shared" si="111"/>
        <v>1</v>
      </c>
    </row>
    <row r="3544" spans="1:8">
      <c r="A3544" s="1993">
        <v>4302</v>
      </c>
      <c r="B3544" s="1994" t="s">
        <v>11990</v>
      </c>
      <c r="C3544" s="1993" t="s">
        <v>5592</v>
      </c>
      <c r="D3544" s="2002">
        <f t="shared" si="110"/>
        <v>2.25</v>
      </c>
      <c r="F3544" s="2002">
        <v>2.25</v>
      </c>
      <c r="G3544" s="2002">
        <v>2.25</v>
      </c>
      <c r="H3544" s="2078" t="b">
        <f t="shared" si="111"/>
        <v>1</v>
      </c>
    </row>
    <row r="3545" spans="1:8">
      <c r="A3545" s="2003">
        <v>4300</v>
      </c>
      <c r="B3545" s="2004" t="s">
        <v>11991</v>
      </c>
      <c r="C3545" s="2003" t="s">
        <v>5592</v>
      </c>
      <c r="D3545" s="2005">
        <f t="shared" si="110"/>
        <v>0.53</v>
      </c>
      <c r="F3545" s="2005">
        <v>0.53</v>
      </c>
      <c r="G3545" s="2005">
        <v>0.53</v>
      </c>
      <c r="H3545" s="2078" t="b">
        <f t="shared" si="111"/>
        <v>1</v>
      </c>
    </row>
    <row r="3546" spans="1:8">
      <c r="A3546" s="1993">
        <v>4301</v>
      </c>
      <c r="B3546" s="1994" t="s">
        <v>11992</v>
      </c>
      <c r="C3546" s="1993" t="s">
        <v>5592</v>
      </c>
      <c r="D3546" s="2002">
        <f t="shared" si="110"/>
        <v>0.65</v>
      </c>
      <c r="F3546" s="2002">
        <v>0.65</v>
      </c>
      <c r="G3546" s="2002">
        <v>0.65</v>
      </c>
      <c r="H3546" s="2078" t="b">
        <f t="shared" si="111"/>
        <v>1</v>
      </c>
    </row>
    <row r="3547" spans="1:8">
      <c r="A3547" s="2003">
        <v>4320</v>
      </c>
      <c r="B3547" s="2004" t="s">
        <v>11993</v>
      </c>
      <c r="C3547" s="2003" t="s">
        <v>5592</v>
      </c>
      <c r="D3547" s="2005">
        <f t="shared" si="110"/>
        <v>1.99</v>
      </c>
      <c r="F3547" s="2005">
        <v>1.99</v>
      </c>
      <c r="G3547" s="2005">
        <v>1.99</v>
      </c>
      <c r="H3547" s="2078" t="b">
        <f t="shared" si="111"/>
        <v>1</v>
      </c>
    </row>
    <row r="3548" spans="1:8">
      <c r="A3548" s="1993">
        <v>4318</v>
      </c>
      <c r="B3548" s="1994" t="s">
        <v>11994</v>
      </c>
      <c r="C3548" s="1993" t="s">
        <v>5592</v>
      </c>
      <c r="D3548" s="2002">
        <f t="shared" si="110"/>
        <v>0.97</v>
      </c>
      <c r="F3548" s="2002">
        <v>0.97</v>
      </c>
      <c r="G3548" s="2002">
        <v>0.97</v>
      </c>
      <c r="H3548" s="2078" t="b">
        <f t="shared" si="111"/>
        <v>1</v>
      </c>
    </row>
    <row r="3549" spans="1:8">
      <c r="A3549" s="2003">
        <v>40547</v>
      </c>
      <c r="B3549" s="2004" t="s">
        <v>11995</v>
      </c>
      <c r="C3549" s="2003" t="s">
        <v>5610</v>
      </c>
      <c r="D3549" s="2005">
        <f t="shared" si="110"/>
        <v>14.39</v>
      </c>
      <c r="F3549" s="2005">
        <v>14.39</v>
      </c>
      <c r="G3549" s="2005">
        <v>14.39</v>
      </c>
      <c r="H3549" s="2078" t="b">
        <f t="shared" si="111"/>
        <v>1</v>
      </c>
    </row>
    <row r="3550" spans="1:8">
      <c r="A3550" s="1993">
        <v>11962</v>
      </c>
      <c r="B3550" s="1994" t="s">
        <v>11996</v>
      </c>
      <c r="C3550" s="1993" t="s">
        <v>5592</v>
      </c>
      <c r="D3550" s="2002">
        <f t="shared" si="110"/>
        <v>0.11</v>
      </c>
      <c r="F3550" s="2002">
        <v>0.11</v>
      </c>
      <c r="G3550" s="2002">
        <v>0.11</v>
      </c>
      <c r="H3550" s="2078" t="b">
        <f t="shared" si="111"/>
        <v>1</v>
      </c>
    </row>
    <row r="3551" spans="1:8">
      <c r="A3551" s="2003">
        <v>4332</v>
      </c>
      <c r="B3551" s="2004" t="s">
        <v>11997</v>
      </c>
      <c r="C3551" s="2003" t="s">
        <v>5592</v>
      </c>
      <c r="D3551" s="2005">
        <f t="shared" si="110"/>
        <v>0.56999999999999995</v>
      </c>
      <c r="F3551" s="2005">
        <v>0.56999999999999995</v>
      </c>
      <c r="G3551" s="2005">
        <v>0.56999999999999995</v>
      </c>
      <c r="H3551" s="2078" t="b">
        <f t="shared" si="111"/>
        <v>1</v>
      </c>
    </row>
    <row r="3552" spans="1:8">
      <c r="A3552" s="1993">
        <v>4331</v>
      </c>
      <c r="B3552" s="1994" t="s">
        <v>11998</v>
      </c>
      <c r="C3552" s="1993" t="s">
        <v>5592</v>
      </c>
      <c r="D3552" s="2002">
        <f t="shared" si="110"/>
        <v>2.16</v>
      </c>
      <c r="F3552" s="2002">
        <v>2.16</v>
      </c>
      <c r="G3552" s="2002">
        <v>2.16</v>
      </c>
      <c r="H3552" s="2078" t="b">
        <f t="shared" si="111"/>
        <v>1</v>
      </c>
    </row>
    <row r="3553" spans="1:8" ht="30">
      <c r="A3553" s="2003">
        <v>4336</v>
      </c>
      <c r="B3553" s="2004" t="s">
        <v>11999</v>
      </c>
      <c r="C3553" s="2003" t="s">
        <v>5592</v>
      </c>
      <c r="D3553" s="2005">
        <f t="shared" si="110"/>
        <v>2.76</v>
      </c>
      <c r="F3553" s="2005">
        <v>2.76</v>
      </c>
      <c r="G3553" s="2005">
        <v>2.76</v>
      </c>
      <c r="H3553" s="2078" t="b">
        <f t="shared" si="111"/>
        <v>1</v>
      </c>
    </row>
    <row r="3554" spans="1:8">
      <c r="A3554" s="1993">
        <v>13294</v>
      </c>
      <c r="B3554" s="1994" t="s">
        <v>12000</v>
      </c>
      <c r="C3554" s="1993" t="s">
        <v>5592</v>
      </c>
      <c r="D3554" s="2002">
        <f t="shared" si="110"/>
        <v>0.79</v>
      </c>
      <c r="F3554" s="2002">
        <v>0.79</v>
      </c>
      <c r="G3554" s="2002">
        <v>0.79</v>
      </c>
      <c r="H3554" s="2078" t="b">
        <f t="shared" si="111"/>
        <v>1</v>
      </c>
    </row>
    <row r="3555" spans="1:8">
      <c r="A3555" s="2003">
        <v>11948</v>
      </c>
      <c r="B3555" s="2004" t="s">
        <v>12001</v>
      </c>
      <c r="C3555" s="2003" t="s">
        <v>5592</v>
      </c>
      <c r="D3555" s="2005">
        <f t="shared" si="110"/>
        <v>0.35</v>
      </c>
      <c r="F3555" s="2005">
        <v>0.35</v>
      </c>
      <c r="G3555" s="2005">
        <v>0.35</v>
      </c>
      <c r="H3555" s="2078" t="b">
        <f t="shared" si="111"/>
        <v>1</v>
      </c>
    </row>
    <row r="3556" spans="1:8">
      <c r="A3556" s="1993">
        <v>4382</v>
      </c>
      <c r="B3556" s="1994" t="s">
        <v>12002</v>
      </c>
      <c r="C3556" s="1993" t="s">
        <v>5592</v>
      </c>
      <c r="D3556" s="2002">
        <f t="shared" si="110"/>
        <v>0.59</v>
      </c>
      <c r="F3556" s="2002">
        <v>0.59</v>
      </c>
      <c r="G3556" s="2002">
        <v>0.59</v>
      </c>
      <c r="H3556" s="2078" t="b">
        <f t="shared" si="111"/>
        <v>1</v>
      </c>
    </row>
    <row r="3557" spans="1:8">
      <c r="A3557" s="2003">
        <v>4354</v>
      </c>
      <c r="B3557" s="2004" t="s">
        <v>12003</v>
      </c>
      <c r="C3557" s="2003" t="s">
        <v>5592</v>
      </c>
      <c r="D3557" s="2005">
        <f t="shared" si="110"/>
        <v>24.78</v>
      </c>
      <c r="F3557" s="2005">
        <v>24.78</v>
      </c>
      <c r="G3557" s="2005">
        <v>24.78</v>
      </c>
      <c r="H3557" s="2078" t="b">
        <f t="shared" si="111"/>
        <v>1</v>
      </c>
    </row>
    <row r="3558" spans="1:8">
      <c r="A3558" s="1993">
        <v>40839</v>
      </c>
      <c r="B3558" s="1994" t="s">
        <v>12004</v>
      </c>
      <c r="C3558" s="1993" t="s">
        <v>5610</v>
      </c>
      <c r="D3558" s="2002">
        <f t="shared" si="110"/>
        <v>59.63</v>
      </c>
      <c r="F3558" s="2002">
        <v>59.63</v>
      </c>
      <c r="G3558" s="2002">
        <v>59.63</v>
      </c>
      <c r="H3558" s="2078" t="b">
        <f t="shared" si="111"/>
        <v>1</v>
      </c>
    </row>
    <row r="3559" spans="1:8">
      <c r="A3559" s="2003">
        <v>40552</v>
      </c>
      <c r="B3559" s="2004" t="s">
        <v>12005</v>
      </c>
      <c r="C3559" s="2003" t="s">
        <v>5610</v>
      </c>
      <c r="D3559" s="2005">
        <f t="shared" si="110"/>
        <v>24.67</v>
      </c>
      <c r="F3559" s="2005">
        <v>24.67</v>
      </c>
      <c r="G3559" s="2005">
        <v>24.67</v>
      </c>
      <c r="H3559" s="2078" t="b">
        <f t="shared" si="111"/>
        <v>1</v>
      </c>
    </row>
    <row r="3560" spans="1:8">
      <c r="A3560" s="1993">
        <v>40549</v>
      </c>
      <c r="B3560" s="1994" t="s">
        <v>12006</v>
      </c>
      <c r="C3560" s="1993" t="s">
        <v>5610</v>
      </c>
      <c r="D3560" s="2002">
        <f t="shared" si="110"/>
        <v>97.67</v>
      </c>
      <c r="F3560" s="2002">
        <v>97.67</v>
      </c>
      <c r="G3560" s="2002">
        <v>97.67</v>
      </c>
      <c r="H3560" s="2078" t="b">
        <f t="shared" si="111"/>
        <v>1</v>
      </c>
    </row>
    <row r="3561" spans="1:8">
      <c r="A3561" s="2003">
        <v>4385</v>
      </c>
      <c r="B3561" s="2004" t="s">
        <v>12007</v>
      </c>
      <c r="C3561" s="2003" t="s">
        <v>5604</v>
      </c>
      <c r="D3561" s="2005">
        <f t="shared" si="110"/>
        <v>1188</v>
      </c>
      <c r="F3561" s="2005">
        <v>1188</v>
      </c>
      <c r="G3561" s="2005">
        <v>1188</v>
      </c>
      <c r="H3561" s="2078" t="b">
        <f t="shared" si="111"/>
        <v>1</v>
      </c>
    </row>
    <row r="3562" spans="1:8">
      <c r="A3562" s="1993">
        <v>4386</v>
      </c>
      <c r="B3562" s="1994" t="s">
        <v>12007</v>
      </c>
      <c r="C3562" s="1993" t="s">
        <v>5594</v>
      </c>
      <c r="D3562" s="2002">
        <f t="shared" si="110"/>
        <v>50.23</v>
      </c>
      <c r="F3562" s="2002">
        <v>50.23</v>
      </c>
      <c r="G3562" s="2002">
        <v>50.23</v>
      </c>
      <c r="H3562" s="2078" t="b">
        <f t="shared" si="111"/>
        <v>1</v>
      </c>
    </row>
    <row r="3563" spans="1:8">
      <c r="A3563" s="2003">
        <v>38397</v>
      </c>
      <c r="B3563" s="2004" t="s">
        <v>12008</v>
      </c>
      <c r="C3563" s="2003" t="s">
        <v>5596</v>
      </c>
      <c r="D3563" s="2005">
        <f t="shared" si="110"/>
        <v>3.17</v>
      </c>
      <c r="F3563" s="2005">
        <v>3.17</v>
      </c>
      <c r="G3563" s="2005">
        <v>3.17</v>
      </c>
      <c r="H3563" s="2078" t="b">
        <f t="shared" si="111"/>
        <v>1</v>
      </c>
    </row>
    <row r="3564" spans="1:8">
      <c r="A3564" s="1993">
        <v>20078</v>
      </c>
      <c r="B3564" s="1994" t="s">
        <v>12009</v>
      </c>
      <c r="C3564" s="1993" t="s">
        <v>5592</v>
      </c>
      <c r="D3564" s="2002">
        <f t="shared" si="110"/>
        <v>19.18</v>
      </c>
      <c r="F3564" s="2002">
        <v>19.18</v>
      </c>
      <c r="G3564" s="2002">
        <v>19.18</v>
      </c>
      <c r="H3564" s="2078" t="b">
        <f t="shared" si="111"/>
        <v>1</v>
      </c>
    </row>
    <row r="3565" spans="1:8" ht="30">
      <c r="A3565" s="2003">
        <v>20079</v>
      </c>
      <c r="B3565" s="2004" t="s">
        <v>12010</v>
      </c>
      <c r="C3565" s="2003" t="s">
        <v>5592</v>
      </c>
      <c r="D3565" s="2005">
        <f t="shared" si="110"/>
        <v>119.64</v>
      </c>
      <c r="F3565" s="2005">
        <v>119.64</v>
      </c>
      <c r="G3565" s="2005">
        <v>119.64</v>
      </c>
      <c r="H3565" s="2078" t="b">
        <f t="shared" si="111"/>
        <v>1</v>
      </c>
    </row>
    <row r="3566" spans="1:8">
      <c r="A3566" s="1993">
        <v>39897</v>
      </c>
      <c r="B3566" s="1994" t="s">
        <v>12011</v>
      </c>
      <c r="C3566" s="1993" t="s">
        <v>5592</v>
      </c>
      <c r="D3566" s="2002">
        <f t="shared" si="110"/>
        <v>25.7</v>
      </c>
      <c r="F3566" s="2002">
        <v>25.7</v>
      </c>
      <c r="G3566" s="2002">
        <v>25.7</v>
      </c>
      <c r="H3566" s="2078" t="b">
        <f t="shared" si="111"/>
        <v>1</v>
      </c>
    </row>
    <row r="3567" spans="1:8">
      <c r="A3567" s="2003">
        <v>118</v>
      </c>
      <c r="B3567" s="2004" t="s">
        <v>12012</v>
      </c>
      <c r="C3567" s="2003" t="s">
        <v>5592</v>
      </c>
      <c r="D3567" s="2005">
        <f t="shared" si="110"/>
        <v>72.510000000000005</v>
      </c>
      <c r="F3567" s="2005">
        <v>72.510000000000005</v>
      </c>
      <c r="G3567" s="2005">
        <v>72.510000000000005</v>
      </c>
      <c r="H3567" s="2078" t="b">
        <f t="shared" si="111"/>
        <v>1</v>
      </c>
    </row>
    <row r="3568" spans="1:8">
      <c r="A3568" s="1993">
        <v>4396</v>
      </c>
      <c r="B3568" s="1994" t="s">
        <v>12013</v>
      </c>
      <c r="C3568" s="1993" t="s">
        <v>5594</v>
      </c>
      <c r="D3568" s="2002">
        <f t="shared" si="110"/>
        <v>83.99</v>
      </c>
      <c r="F3568" s="2002">
        <v>83.99</v>
      </c>
      <c r="G3568" s="2002">
        <v>83.99</v>
      </c>
      <c r="H3568" s="2078" t="b">
        <f t="shared" si="111"/>
        <v>1</v>
      </c>
    </row>
    <row r="3569" spans="1:8">
      <c r="A3569" s="2003">
        <v>36881</v>
      </c>
      <c r="B3569" s="2004" t="s">
        <v>12014</v>
      </c>
      <c r="C3569" s="2003" t="s">
        <v>5594</v>
      </c>
      <c r="D3569" s="2005">
        <f t="shared" si="110"/>
        <v>75.05</v>
      </c>
      <c r="F3569" s="2005">
        <v>75.05</v>
      </c>
      <c r="G3569" s="2005">
        <v>75.05</v>
      </c>
      <c r="H3569" s="2078" t="b">
        <f t="shared" si="111"/>
        <v>1</v>
      </c>
    </row>
    <row r="3570" spans="1:8">
      <c r="A3570" s="1993">
        <v>36882</v>
      </c>
      <c r="B3570" s="1994" t="s">
        <v>12015</v>
      </c>
      <c r="C3570" s="1993" t="s">
        <v>5594</v>
      </c>
      <c r="D3570" s="2002">
        <f t="shared" si="110"/>
        <v>87.56</v>
      </c>
      <c r="F3570" s="2002">
        <v>87.56</v>
      </c>
      <c r="G3570" s="2002">
        <v>87.56</v>
      </c>
      <c r="H3570" s="2078" t="b">
        <f t="shared" si="111"/>
        <v>1</v>
      </c>
    </row>
    <row r="3571" spans="1:8">
      <c r="A3571" s="2003">
        <v>4397</v>
      </c>
      <c r="B3571" s="2004" t="s">
        <v>12016</v>
      </c>
      <c r="C3571" s="2003" t="s">
        <v>5594</v>
      </c>
      <c r="D3571" s="2005">
        <f t="shared" si="110"/>
        <v>136.19</v>
      </c>
      <c r="F3571" s="2005">
        <v>136.19</v>
      </c>
      <c r="G3571" s="2005">
        <v>136.19</v>
      </c>
      <c r="H3571" s="2078" t="b">
        <f t="shared" si="111"/>
        <v>1</v>
      </c>
    </row>
    <row r="3572" spans="1:8">
      <c r="A3572" s="1993">
        <v>34754</v>
      </c>
      <c r="B3572" s="1994" t="s">
        <v>12017</v>
      </c>
      <c r="C3572" s="1993" t="s">
        <v>5594</v>
      </c>
      <c r="D3572" s="2002">
        <f t="shared" si="110"/>
        <v>252.19</v>
      </c>
      <c r="F3572" s="2002">
        <v>252.19</v>
      </c>
      <c r="G3572" s="2002">
        <v>252.19</v>
      </c>
      <c r="H3572" s="2078" t="b">
        <f t="shared" si="111"/>
        <v>1</v>
      </c>
    </row>
    <row r="3573" spans="1:8" ht="30">
      <c r="A3573" s="2003">
        <v>25962</v>
      </c>
      <c r="B3573" s="2004" t="s">
        <v>12018</v>
      </c>
      <c r="C3573" s="2003" t="s">
        <v>5594</v>
      </c>
      <c r="D3573" s="2005">
        <f t="shared" si="110"/>
        <v>159.72999999999999</v>
      </c>
      <c r="F3573" s="2005">
        <v>159.72999999999999</v>
      </c>
      <c r="G3573" s="2005">
        <v>159.72999999999999</v>
      </c>
      <c r="H3573" s="2078" t="b">
        <f t="shared" si="111"/>
        <v>1</v>
      </c>
    </row>
    <row r="3574" spans="1:8" ht="30">
      <c r="A3574" s="1993">
        <v>34752</v>
      </c>
      <c r="B3574" s="1994" t="s">
        <v>12019</v>
      </c>
      <c r="C3574" s="1993" t="s">
        <v>5594</v>
      </c>
      <c r="D3574" s="2002">
        <f t="shared" si="110"/>
        <v>281.27999999999997</v>
      </c>
      <c r="F3574" s="2002">
        <v>281.27999999999997</v>
      </c>
      <c r="G3574" s="2002">
        <v>281.27999999999997</v>
      </c>
      <c r="H3574" s="2078" t="b">
        <f t="shared" si="111"/>
        <v>1</v>
      </c>
    </row>
    <row r="3575" spans="1:8">
      <c r="A3575" s="2003">
        <v>4751</v>
      </c>
      <c r="B3575" s="2004" t="s">
        <v>12020</v>
      </c>
      <c r="C3575" s="2003" t="s">
        <v>5591</v>
      </c>
      <c r="D3575" s="2005">
        <f t="shared" si="110"/>
        <v>17.11</v>
      </c>
      <c r="F3575" s="2005">
        <v>14.78</v>
      </c>
      <c r="G3575" s="2005">
        <v>17.11</v>
      </c>
      <c r="H3575" s="2078" t="b">
        <f t="shared" si="111"/>
        <v>0</v>
      </c>
    </row>
    <row r="3576" spans="1:8">
      <c r="A3576" s="1993">
        <v>41066</v>
      </c>
      <c r="B3576" s="1994" t="s">
        <v>12021</v>
      </c>
      <c r="C3576" s="1993" t="s">
        <v>5600</v>
      </c>
      <c r="D3576" s="2002">
        <f t="shared" si="110"/>
        <v>3021.73</v>
      </c>
      <c r="F3576" s="2002">
        <v>2608.4299999999998</v>
      </c>
      <c r="G3576" s="2002">
        <v>3021.73</v>
      </c>
      <c r="H3576" s="2078" t="b">
        <f t="shared" si="111"/>
        <v>0</v>
      </c>
    </row>
    <row r="3577" spans="1:8">
      <c r="A3577" s="2003">
        <v>39604</v>
      </c>
      <c r="B3577" s="2004" t="s">
        <v>12022</v>
      </c>
      <c r="C3577" s="2003" t="s">
        <v>5592</v>
      </c>
      <c r="D3577" s="2005">
        <f t="shared" si="110"/>
        <v>9.32</v>
      </c>
      <c r="F3577" s="2005">
        <v>9.32</v>
      </c>
      <c r="G3577" s="2005">
        <v>9.32</v>
      </c>
      <c r="H3577" s="2078" t="b">
        <f t="shared" si="111"/>
        <v>1</v>
      </c>
    </row>
    <row r="3578" spans="1:8">
      <c r="A3578" s="1993">
        <v>39605</v>
      </c>
      <c r="B3578" s="1994" t="s">
        <v>12023</v>
      </c>
      <c r="C3578" s="1993" t="s">
        <v>5592</v>
      </c>
      <c r="D3578" s="2002">
        <f t="shared" si="110"/>
        <v>12.94</v>
      </c>
      <c r="F3578" s="2002">
        <v>12.94</v>
      </c>
      <c r="G3578" s="2002">
        <v>12.94</v>
      </c>
      <c r="H3578" s="2078" t="b">
        <f t="shared" si="111"/>
        <v>1</v>
      </c>
    </row>
    <row r="3579" spans="1:8">
      <c r="A3579" s="2003">
        <v>39606</v>
      </c>
      <c r="B3579" s="2004" t="s">
        <v>12024</v>
      </c>
      <c r="C3579" s="2003" t="s">
        <v>5592</v>
      </c>
      <c r="D3579" s="2005">
        <f t="shared" si="110"/>
        <v>16.43</v>
      </c>
      <c r="F3579" s="2005">
        <v>16.43</v>
      </c>
      <c r="G3579" s="2005">
        <v>16.43</v>
      </c>
      <c r="H3579" s="2078" t="b">
        <f t="shared" si="111"/>
        <v>1</v>
      </c>
    </row>
    <row r="3580" spans="1:8">
      <c r="A3580" s="1993">
        <v>39607</v>
      </c>
      <c r="B3580" s="1994" t="s">
        <v>12025</v>
      </c>
      <c r="C3580" s="1993" t="s">
        <v>5592</v>
      </c>
      <c r="D3580" s="2002">
        <f t="shared" si="110"/>
        <v>18.850000000000001</v>
      </c>
      <c r="F3580" s="2002">
        <v>18.850000000000001</v>
      </c>
      <c r="G3580" s="2002">
        <v>18.850000000000001</v>
      </c>
      <c r="H3580" s="2078" t="b">
        <f t="shared" si="111"/>
        <v>1</v>
      </c>
    </row>
    <row r="3581" spans="1:8">
      <c r="A3581" s="2003">
        <v>39594</v>
      </c>
      <c r="B3581" s="2004" t="s">
        <v>12026</v>
      </c>
      <c r="C3581" s="2003" t="s">
        <v>5592</v>
      </c>
      <c r="D3581" s="2005">
        <f t="shared" si="110"/>
        <v>178.5</v>
      </c>
      <c r="F3581" s="2005">
        <v>178.5</v>
      </c>
      <c r="G3581" s="2005">
        <v>178.5</v>
      </c>
      <c r="H3581" s="2078" t="b">
        <f t="shared" si="111"/>
        <v>1</v>
      </c>
    </row>
    <row r="3582" spans="1:8">
      <c r="A3582" s="1993">
        <v>39596</v>
      </c>
      <c r="B3582" s="1994" t="s">
        <v>12027</v>
      </c>
      <c r="C3582" s="1993" t="s">
        <v>5592</v>
      </c>
      <c r="D3582" s="2002">
        <f t="shared" si="110"/>
        <v>311.12</v>
      </c>
      <c r="F3582" s="2002">
        <v>311.12</v>
      </c>
      <c r="G3582" s="2002">
        <v>311.12</v>
      </c>
      <c r="H3582" s="2078" t="b">
        <f t="shared" si="111"/>
        <v>1</v>
      </c>
    </row>
    <row r="3583" spans="1:8">
      <c r="A3583" s="2003">
        <v>39595</v>
      </c>
      <c r="B3583" s="2004" t="s">
        <v>12028</v>
      </c>
      <c r="C3583" s="2003" t="s">
        <v>5592</v>
      </c>
      <c r="D3583" s="2005">
        <f t="shared" si="110"/>
        <v>261.16000000000003</v>
      </c>
      <c r="F3583" s="2005">
        <v>261.16000000000003</v>
      </c>
      <c r="G3583" s="2005">
        <v>261.16000000000003</v>
      </c>
      <c r="H3583" s="2078" t="b">
        <f t="shared" si="111"/>
        <v>1</v>
      </c>
    </row>
    <row r="3584" spans="1:8">
      <c r="A3584" s="1993">
        <v>39597</v>
      </c>
      <c r="B3584" s="1994" t="s">
        <v>12029</v>
      </c>
      <c r="C3584" s="1993" t="s">
        <v>5592</v>
      </c>
      <c r="D3584" s="2002">
        <f t="shared" si="110"/>
        <v>419.55</v>
      </c>
      <c r="F3584" s="2002">
        <v>419.55</v>
      </c>
      <c r="G3584" s="2002">
        <v>419.55</v>
      </c>
      <c r="H3584" s="2078" t="b">
        <f t="shared" si="111"/>
        <v>1</v>
      </c>
    </row>
    <row r="3585" spans="1:8">
      <c r="A3585" s="2003">
        <v>20209</v>
      </c>
      <c r="B3585" s="2004" t="s">
        <v>12030</v>
      </c>
      <c r="C3585" s="2003" t="s">
        <v>5595</v>
      </c>
      <c r="D3585" s="2005">
        <f t="shared" si="110"/>
        <v>8.76</v>
      </c>
      <c r="F3585" s="2005">
        <v>8.76</v>
      </c>
      <c r="G3585" s="2005">
        <v>8.76</v>
      </c>
      <c r="H3585" s="2078" t="b">
        <f t="shared" si="111"/>
        <v>1</v>
      </c>
    </row>
    <row r="3586" spans="1:8">
      <c r="A3586" s="1993">
        <v>4433</v>
      </c>
      <c r="B3586" s="1994" t="s">
        <v>12031</v>
      </c>
      <c r="C3586" s="1993" t="s">
        <v>5595</v>
      </c>
      <c r="D3586" s="2002">
        <f t="shared" si="110"/>
        <v>6.37</v>
      </c>
      <c r="F3586" s="2002">
        <v>6.37</v>
      </c>
      <c r="G3586" s="2002">
        <v>6.37</v>
      </c>
      <c r="H3586" s="2078" t="b">
        <f t="shared" si="111"/>
        <v>1</v>
      </c>
    </row>
    <row r="3587" spans="1:8">
      <c r="A3587" s="2003">
        <v>10731</v>
      </c>
      <c r="B3587" s="2004" t="s">
        <v>12032</v>
      </c>
      <c r="C3587" s="2003" t="s">
        <v>5594</v>
      </c>
      <c r="D3587" s="2005">
        <f t="shared" ref="D3587:D3650" si="112">IF($J$2=$F$1,F3587,G3587)</f>
        <v>28.95</v>
      </c>
      <c r="F3587" s="2005">
        <v>28.95</v>
      </c>
      <c r="G3587" s="2005">
        <v>28.95</v>
      </c>
      <c r="H3587" s="2078" t="b">
        <f t="shared" ref="H3587:H3650" si="113">F3587=G3587</f>
        <v>1</v>
      </c>
    </row>
    <row r="3588" spans="1:8">
      <c r="A3588" s="1993">
        <v>4704</v>
      </c>
      <c r="B3588" s="1994" t="s">
        <v>12033</v>
      </c>
      <c r="C3588" s="1993" t="s">
        <v>5594</v>
      </c>
      <c r="D3588" s="2002">
        <f t="shared" si="112"/>
        <v>26.12</v>
      </c>
      <c r="F3588" s="2002">
        <v>26.12</v>
      </c>
      <c r="G3588" s="2002">
        <v>26.12</v>
      </c>
      <c r="H3588" s="2078" t="b">
        <f t="shared" si="113"/>
        <v>1</v>
      </c>
    </row>
    <row r="3589" spans="1:8">
      <c r="A3589" s="2003">
        <v>10730</v>
      </c>
      <c r="B3589" s="2004" t="s">
        <v>12034</v>
      </c>
      <c r="C3589" s="2003" t="s">
        <v>5594</v>
      </c>
      <c r="D3589" s="2005">
        <f t="shared" si="112"/>
        <v>27.99</v>
      </c>
      <c r="F3589" s="2005">
        <v>27.99</v>
      </c>
      <c r="G3589" s="2005">
        <v>27.99</v>
      </c>
      <c r="H3589" s="2078" t="b">
        <f t="shared" si="113"/>
        <v>1</v>
      </c>
    </row>
    <row r="3590" spans="1:8">
      <c r="A3590" s="1993">
        <v>4729</v>
      </c>
      <c r="B3590" s="1994" t="s">
        <v>12035</v>
      </c>
      <c r="C3590" s="1993" t="s">
        <v>5593</v>
      </c>
      <c r="D3590" s="2002">
        <f t="shared" si="112"/>
        <v>76.28</v>
      </c>
      <c r="F3590" s="2002">
        <v>76.28</v>
      </c>
      <c r="G3590" s="2002">
        <v>76.28</v>
      </c>
      <c r="H3590" s="2078" t="b">
        <f t="shared" si="113"/>
        <v>1</v>
      </c>
    </row>
    <row r="3591" spans="1:8">
      <c r="A3591" s="2003">
        <v>4720</v>
      </c>
      <c r="B3591" s="2004" t="s">
        <v>12036</v>
      </c>
      <c r="C3591" s="2003" t="s">
        <v>5593</v>
      </c>
      <c r="D3591" s="2005">
        <f t="shared" si="112"/>
        <v>83.4</v>
      </c>
      <c r="F3591" s="2005">
        <v>83.4</v>
      </c>
      <c r="G3591" s="2005">
        <v>83.4</v>
      </c>
      <c r="H3591" s="2078" t="b">
        <f t="shared" si="113"/>
        <v>1</v>
      </c>
    </row>
    <row r="3592" spans="1:8">
      <c r="A3592" s="1993">
        <v>4721</v>
      </c>
      <c r="B3592" s="1994" t="s">
        <v>12037</v>
      </c>
      <c r="C3592" s="1993" t="s">
        <v>5593</v>
      </c>
      <c r="D3592" s="2002">
        <f t="shared" si="112"/>
        <v>65.319999999999993</v>
      </c>
      <c r="F3592" s="2002">
        <v>65.319999999999993</v>
      </c>
      <c r="G3592" s="2002">
        <v>65.319999999999993</v>
      </c>
      <c r="H3592" s="2078" t="b">
        <f t="shared" si="113"/>
        <v>1</v>
      </c>
    </row>
    <row r="3593" spans="1:8">
      <c r="A3593" s="2003">
        <v>4718</v>
      </c>
      <c r="B3593" s="2004" t="s">
        <v>12038</v>
      </c>
      <c r="C3593" s="2003" t="s">
        <v>5593</v>
      </c>
      <c r="D3593" s="2005">
        <f t="shared" si="112"/>
        <v>65.319999999999993</v>
      </c>
      <c r="F3593" s="2005">
        <v>65.319999999999993</v>
      </c>
      <c r="G3593" s="2005">
        <v>65.319999999999993</v>
      </c>
      <c r="H3593" s="2078" t="b">
        <f t="shared" si="113"/>
        <v>1</v>
      </c>
    </row>
    <row r="3594" spans="1:8">
      <c r="A3594" s="1993">
        <v>4722</v>
      </c>
      <c r="B3594" s="1994" t="s">
        <v>12039</v>
      </c>
      <c r="C3594" s="1993" t="s">
        <v>5593</v>
      </c>
      <c r="D3594" s="2002">
        <f t="shared" si="112"/>
        <v>65.319999999999993</v>
      </c>
      <c r="F3594" s="2002">
        <v>65.319999999999993</v>
      </c>
      <c r="G3594" s="2002">
        <v>65.319999999999993</v>
      </c>
      <c r="H3594" s="2078" t="b">
        <f t="shared" si="113"/>
        <v>1</v>
      </c>
    </row>
    <row r="3595" spans="1:8">
      <c r="A3595" s="2003">
        <v>4723</v>
      </c>
      <c r="B3595" s="2004" t="s">
        <v>12040</v>
      </c>
      <c r="C3595" s="2003" t="s">
        <v>5593</v>
      </c>
      <c r="D3595" s="2005">
        <f t="shared" si="112"/>
        <v>71.260000000000005</v>
      </c>
      <c r="F3595" s="2005">
        <v>71.260000000000005</v>
      </c>
      <c r="G3595" s="2005">
        <v>71.260000000000005</v>
      </c>
      <c r="H3595" s="2078" t="b">
        <f t="shared" si="113"/>
        <v>1</v>
      </c>
    </row>
    <row r="3596" spans="1:8">
      <c r="A3596" s="1993">
        <v>4727</v>
      </c>
      <c r="B3596" s="1994" t="s">
        <v>12041</v>
      </c>
      <c r="C3596" s="1993" t="s">
        <v>5593</v>
      </c>
      <c r="D3596" s="2002">
        <f t="shared" si="112"/>
        <v>73.239999999999995</v>
      </c>
      <c r="F3596" s="2002">
        <v>73.239999999999995</v>
      </c>
      <c r="G3596" s="2002">
        <v>73.239999999999995</v>
      </c>
      <c r="H3596" s="2078" t="b">
        <f t="shared" si="113"/>
        <v>1</v>
      </c>
    </row>
    <row r="3597" spans="1:8">
      <c r="A3597" s="2003">
        <v>4748</v>
      </c>
      <c r="B3597" s="2004" t="s">
        <v>12042</v>
      </c>
      <c r="C3597" s="2003" t="s">
        <v>5593</v>
      </c>
      <c r="D3597" s="2005">
        <f t="shared" si="112"/>
        <v>70.67</v>
      </c>
      <c r="F3597" s="2005">
        <v>70.67</v>
      </c>
      <c r="G3597" s="2005">
        <v>70.67</v>
      </c>
      <c r="H3597" s="2078" t="b">
        <f t="shared" si="113"/>
        <v>1</v>
      </c>
    </row>
    <row r="3598" spans="1:8">
      <c r="A3598" s="1993">
        <v>4730</v>
      </c>
      <c r="B3598" s="1994" t="s">
        <v>12043</v>
      </c>
      <c r="C3598" s="1993" t="s">
        <v>5593</v>
      </c>
      <c r="D3598" s="2002">
        <f t="shared" si="112"/>
        <v>68.290000000000006</v>
      </c>
      <c r="F3598" s="2002">
        <v>68.290000000000006</v>
      </c>
      <c r="G3598" s="2002">
        <v>68.290000000000006</v>
      </c>
      <c r="H3598" s="2078" t="b">
        <f t="shared" si="113"/>
        <v>1</v>
      </c>
    </row>
    <row r="3599" spans="1:8" ht="30">
      <c r="A3599" s="2003">
        <v>13186</v>
      </c>
      <c r="B3599" s="2004" t="s">
        <v>12044</v>
      </c>
      <c r="C3599" s="2003" t="s">
        <v>5593</v>
      </c>
      <c r="D3599" s="2005">
        <f t="shared" si="112"/>
        <v>70.650000000000006</v>
      </c>
      <c r="F3599" s="2005">
        <v>70.650000000000006</v>
      </c>
      <c r="G3599" s="2005">
        <v>70.650000000000006</v>
      </c>
      <c r="H3599" s="2078" t="b">
        <f t="shared" si="113"/>
        <v>1</v>
      </c>
    </row>
    <row r="3600" spans="1:8" ht="30">
      <c r="A3600" s="1993">
        <v>10737</v>
      </c>
      <c r="B3600" s="1994" t="s">
        <v>12045</v>
      </c>
      <c r="C3600" s="1993" t="s">
        <v>5594</v>
      </c>
      <c r="D3600" s="2002">
        <f t="shared" si="112"/>
        <v>90.97</v>
      </c>
      <c r="F3600" s="2002">
        <v>90.97</v>
      </c>
      <c r="G3600" s="2002">
        <v>90.97</v>
      </c>
      <c r="H3600" s="2078" t="b">
        <f t="shared" si="113"/>
        <v>1</v>
      </c>
    </row>
    <row r="3601" spans="1:8" ht="30">
      <c r="A3601" s="2003">
        <v>10734</v>
      </c>
      <c r="B3601" s="2004" t="s">
        <v>12046</v>
      </c>
      <c r="C3601" s="2003" t="s">
        <v>5594</v>
      </c>
      <c r="D3601" s="2005">
        <f t="shared" si="112"/>
        <v>54.12</v>
      </c>
      <c r="F3601" s="2005">
        <v>54.12</v>
      </c>
      <c r="G3601" s="2005">
        <v>54.12</v>
      </c>
      <c r="H3601" s="2078" t="b">
        <f t="shared" si="113"/>
        <v>1</v>
      </c>
    </row>
    <row r="3602" spans="1:8">
      <c r="A3602" s="1993">
        <v>4708</v>
      </c>
      <c r="B3602" s="1994" t="s">
        <v>12047</v>
      </c>
      <c r="C3602" s="1993" t="s">
        <v>5594</v>
      </c>
      <c r="D3602" s="2002">
        <f t="shared" si="112"/>
        <v>104.97</v>
      </c>
      <c r="F3602" s="2002">
        <v>104.97</v>
      </c>
      <c r="G3602" s="2002">
        <v>104.97</v>
      </c>
      <c r="H3602" s="2078" t="b">
        <f t="shared" si="113"/>
        <v>1</v>
      </c>
    </row>
    <row r="3603" spans="1:8" ht="30">
      <c r="A3603" s="2003">
        <v>4712</v>
      </c>
      <c r="B3603" s="2004" t="s">
        <v>12048</v>
      </c>
      <c r="C3603" s="2003" t="s">
        <v>5594</v>
      </c>
      <c r="D3603" s="2005">
        <f t="shared" si="112"/>
        <v>51.32</v>
      </c>
      <c r="F3603" s="2005">
        <v>51.32</v>
      </c>
      <c r="G3603" s="2005">
        <v>51.32</v>
      </c>
      <c r="H3603" s="2078" t="b">
        <f t="shared" si="113"/>
        <v>1</v>
      </c>
    </row>
    <row r="3604" spans="1:8" ht="30">
      <c r="A3604" s="1993">
        <v>4710</v>
      </c>
      <c r="B3604" s="1994" t="s">
        <v>12049</v>
      </c>
      <c r="C3604" s="1993" t="s">
        <v>5594</v>
      </c>
      <c r="D3604" s="2002">
        <f t="shared" si="112"/>
        <v>164.57</v>
      </c>
      <c r="F3604" s="2002">
        <v>164.57</v>
      </c>
      <c r="G3604" s="2002">
        <v>164.57</v>
      </c>
      <c r="H3604" s="2078" t="b">
        <f t="shared" si="113"/>
        <v>1</v>
      </c>
    </row>
    <row r="3605" spans="1:8">
      <c r="A3605" s="2003">
        <v>4746</v>
      </c>
      <c r="B3605" s="2004" t="s">
        <v>12050</v>
      </c>
      <c r="C3605" s="2003" t="s">
        <v>5593</v>
      </c>
      <c r="D3605" s="2005">
        <f t="shared" si="112"/>
        <v>63.34</v>
      </c>
      <c r="F3605" s="2005">
        <v>63.34</v>
      </c>
      <c r="G3605" s="2005">
        <v>63.34</v>
      </c>
      <c r="H3605" s="2078" t="b">
        <f t="shared" si="113"/>
        <v>1</v>
      </c>
    </row>
    <row r="3606" spans="1:8">
      <c r="A3606" s="1993">
        <v>4750</v>
      </c>
      <c r="B3606" s="1994" t="s">
        <v>12051</v>
      </c>
      <c r="C3606" s="1993" t="s">
        <v>5591</v>
      </c>
      <c r="D3606" s="2002">
        <f t="shared" si="112"/>
        <v>14.68</v>
      </c>
      <c r="F3606" s="2002">
        <v>12.68</v>
      </c>
      <c r="G3606" s="2002">
        <v>14.68</v>
      </c>
      <c r="H3606" s="2078" t="b">
        <f t="shared" si="113"/>
        <v>0</v>
      </c>
    </row>
    <row r="3607" spans="1:8">
      <c r="A3607" s="2003">
        <v>41065</v>
      </c>
      <c r="B3607" s="2004" t="s">
        <v>12052</v>
      </c>
      <c r="C3607" s="2003" t="s">
        <v>5600</v>
      </c>
      <c r="D3607" s="2005">
        <f t="shared" si="112"/>
        <v>2590.89</v>
      </c>
      <c r="F3607" s="2005">
        <v>2236.52</v>
      </c>
      <c r="G3607" s="2005">
        <v>2590.89</v>
      </c>
      <c r="H3607" s="2078" t="b">
        <f t="shared" si="113"/>
        <v>0</v>
      </c>
    </row>
    <row r="3608" spans="1:8">
      <c r="A3608" s="1993">
        <v>34747</v>
      </c>
      <c r="B3608" s="1994" t="s">
        <v>12053</v>
      </c>
      <c r="C3608" s="1993" t="s">
        <v>5595</v>
      </c>
      <c r="D3608" s="2002">
        <f t="shared" si="112"/>
        <v>68.48</v>
      </c>
      <c r="F3608" s="2002">
        <v>68.48</v>
      </c>
      <c r="G3608" s="2002">
        <v>68.48</v>
      </c>
      <c r="H3608" s="2078" t="b">
        <f t="shared" si="113"/>
        <v>1</v>
      </c>
    </row>
    <row r="3609" spans="1:8">
      <c r="A3609" s="2003">
        <v>4826</v>
      </c>
      <c r="B3609" s="2004" t="s">
        <v>12054</v>
      </c>
      <c r="C3609" s="2003" t="s">
        <v>5595</v>
      </c>
      <c r="D3609" s="2005">
        <f t="shared" si="112"/>
        <v>73.64</v>
      </c>
      <c r="F3609" s="2005">
        <v>73.64</v>
      </c>
      <c r="G3609" s="2005">
        <v>73.64</v>
      </c>
      <c r="H3609" s="2078" t="b">
        <f t="shared" si="113"/>
        <v>1</v>
      </c>
    </row>
    <row r="3610" spans="1:8">
      <c r="A3610" s="1993">
        <v>41975</v>
      </c>
      <c r="B3610" s="1994" t="s">
        <v>12055</v>
      </c>
      <c r="C3610" s="1993" t="s">
        <v>5594</v>
      </c>
      <c r="D3610" s="2002">
        <f t="shared" si="112"/>
        <v>60.86</v>
      </c>
      <c r="F3610" s="2002">
        <v>60.86</v>
      </c>
      <c r="G3610" s="2002">
        <v>60.86</v>
      </c>
      <c r="H3610" s="2078" t="b">
        <f t="shared" si="113"/>
        <v>1</v>
      </c>
    </row>
    <row r="3611" spans="1:8">
      <c r="A3611" s="2003">
        <v>4825</v>
      </c>
      <c r="B3611" s="2004" t="s">
        <v>12056</v>
      </c>
      <c r="C3611" s="2003" t="s">
        <v>5595</v>
      </c>
      <c r="D3611" s="2005">
        <f t="shared" si="112"/>
        <v>101.93</v>
      </c>
      <c r="F3611" s="2005">
        <v>101.93</v>
      </c>
      <c r="G3611" s="2005">
        <v>101.93</v>
      </c>
      <c r="H3611" s="2078" t="b">
        <f t="shared" si="113"/>
        <v>1</v>
      </c>
    </row>
    <row r="3612" spans="1:8">
      <c r="A3612" s="1993">
        <v>34744</v>
      </c>
      <c r="B3612" s="1994" t="s">
        <v>12057</v>
      </c>
      <c r="C3612" s="1993" t="s">
        <v>5594</v>
      </c>
      <c r="D3612" s="2002">
        <f t="shared" si="112"/>
        <v>22.32</v>
      </c>
      <c r="F3612" s="2002">
        <v>22.32</v>
      </c>
      <c r="G3612" s="2002">
        <v>22.32</v>
      </c>
      <c r="H3612" s="2078" t="b">
        <f t="shared" si="113"/>
        <v>1</v>
      </c>
    </row>
    <row r="3613" spans="1:8" ht="30">
      <c r="A3613" s="2003">
        <v>39430</v>
      </c>
      <c r="B3613" s="2004" t="s">
        <v>12058</v>
      </c>
      <c r="C3613" s="2003" t="s">
        <v>5592</v>
      </c>
      <c r="D3613" s="2005">
        <f t="shared" si="112"/>
        <v>1.62</v>
      </c>
      <c r="F3613" s="2005">
        <v>1.62</v>
      </c>
      <c r="G3613" s="2005">
        <v>1.62</v>
      </c>
      <c r="H3613" s="2078" t="b">
        <f t="shared" si="113"/>
        <v>1</v>
      </c>
    </row>
    <row r="3614" spans="1:8">
      <c r="A3614" s="1993">
        <v>39573</v>
      </c>
      <c r="B3614" s="1994" t="s">
        <v>12059</v>
      </c>
      <c r="C3614" s="1993" t="s">
        <v>5592</v>
      </c>
      <c r="D3614" s="2002">
        <f t="shared" si="112"/>
        <v>1.6</v>
      </c>
      <c r="F3614" s="2002">
        <v>1.6</v>
      </c>
      <c r="G3614" s="2002">
        <v>1.6</v>
      </c>
      <c r="H3614" s="2078" t="b">
        <f t="shared" si="113"/>
        <v>1</v>
      </c>
    </row>
    <row r="3615" spans="1:8">
      <c r="A3615" s="2003">
        <v>38410</v>
      </c>
      <c r="B3615" s="2004" t="s">
        <v>12060</v>
      </c>
      <c r="C3615" s="2003" t="s">
        <v>5592</v>
      </c>
      <c r="D3615" s="2005">
        <f t="shared" si="112"/>
        <v>9651.51</v>
      </c>
      <c r="F3615" s="2005">
        <v>9651.51</v>
      </c>
      <c r="G3615" s="2005">
        <v>9651.51</v>
      </c>
      <c r="H3615" s="2078" t="b">
        <f t="shared" si="113"/>
        <v>1</v>
      </c>
    </row>
    <row r="3616" spans="1:8">
      <c r="A3616" s="1993">
        <v>4765</v>
      </c>
      <c r="B3616" s="1994" t="s">
        <v>12061</v>
      </c>
      <c r="C3616" s="1993" t="s">
        <v>5595</v>
      </c>
      <c r="D3616" s="2002">
        <f t="shared" si="112"/>
        <v>63.2</v>
      </c>
      <c r="F3616" s="2002">
        <v>63.2</v>
      </c>
      <c r="G3616" s="2002">
        <v>63.2</v>
      </c>
      <c r="H3616" s="2078" t="b">
        <f t="shared" si="113"/>
        <v>1</v>
      </c>
    </row>
    <row r="3617" spans="1:8">
      <c r="A3617" s="2003">
        <v>4767</v>
      </c>
      <c r="B3617" s="2004" t="s">
        <v>12062</v>
      </c>
      <c r="C3617" s="2003" t="s">
        <v>5595</v>
      </c>
      <c r="D3617" s="2005">
        <f t="shared" si="112"/>
        <v>108.9</v>
      </c>
      <c r="F3617" s="2005">
        <v>108.9</v>
      </c>
      <c r="G3617" s="2005">
        <v>108.9</v>
      </c>
      <c r="H3617" s="2078" t="b">
        <f t="shared" si="113"/>
        <v>1</v>
      </c>
    </row>
    <row r="3618" spans="1:8">
      <c r="A3618" s="1993">
        <v>4766</v>
      </c>
      <c r="B3618" s="1994" t="s">
        <v>12062</v>
      </c>
      <c r="C3618" s="1993" t="s">
        <v>5596</v>
      </c>
      <c r="D3618" s="2002">
        <f t="shared" si="112"/>
        <v>5.04</v>
      </c>
      <c r="F3618" s="2002">
        <v>5.04</v>
      </c>
      <c r="G3618" s="2002">
        <v>5.04</v>
      </c>
      <c r="H3618" s="2078" t="b">
        <f t="shared" si="113"/>
        <v>1</v>
      </c>
    </row>
    <row r="3619" spans="1:8">
      <c r="A3619" s="2003">
        <v>10963</v>
      </c>
      <c r="B3619" s="2004" t="s">
        <v>12063</v>
      </c>
      <c r="C3619" s="2003" t="s">
        <v>5595</v>
      </c>
      <c r="D3619" s="2005">
        <f t="shared" si="112"/>
        <v>172.58</v>
      </c>
      <c r="F3619" s="2005">
        <v>172.58</v>
      </c>
      <c r="G3619" s="2005">
        <v>172.58</v>
      </c>
      <c r="H3619" s="2078" t="b">
        <f t="shared" si="113"/>
        <v>1</v>
      </c>
    </row>
    <row r="3620" spans="1:8">
      <c r="A3620" s="1993">
        <v>10962</v>
      </c>
      <c r="B3620" s="1994" t="s">
        <v>12064</v>
      </c>
      <c r="C3620" s="1993" t="s">
        <v>5596</v>
      </c>
      <c r="D3620" s="2002">
        <f t="shared" si="112"/>
        <v>5.36</v>
      </c>
      <c r="F3620" s="2002">
        <v>5.36</v>
      </c>
      <c r="G3620" s="2002">
        <v>5.36</v>
      </c>
      <c r="H3620" s="2078" t="b">
        <f t="shared" si="113"/>
        <v>1</v>
      </c>
    </row>
    <row r="3621" spans="1:8">
      <c r="A3621" s="2003">
        <v>34742</v>
      </c>
      <c r="B3621" s="2004" t="s">
        <v>12065</v>
      </c>
      <c r="C3621" s="2003" t="s">
        <v>5596</v>
      </c>
      <c r="D3621" s="2005">
        <f t="shared" si="112"/>
        <v>5.0199999999999996</v>
      </c>
      <c r="F3621" s="2005">
        <v>5.0199999999999996</v>
      </c>
      <c r="G3621" s="2005">
        <v>5.0199999999999996</v>
      </c>
      <c r="H3621" s="2078" t="b">
        <f t="shared" si="113"/>
        <v>1</v>
      </c>
    </row>
    <row r="3622" spans="1:8">
      <c r="A3622" s="1993">
        <v>4773</v>
      </c>
      <c r="B3622" s="1994" t="s">
        <v>12066</v>
      </c>
      <c r="C3622" s="1993" t="s">
        <v>5595</v>
      </c>
      <c r="D3622" s="2002">
        <f t="shared" si="112"/>
        <v>217.85</v>
      </c>
      <c r="F3622" s="2002">
        <v>217.85</v>
      </c>
      <c r="G3622" s="2002">
        <v>217.85</v>
      </c>
      <c r="H3622" s="2078" t="b">
        <f t="shared" si="113"/>
        <v>1</v>
      </c>
    </row>
    <row r="3623" spans="1:8">
      <c r="A3623" s="2003">
        <v>34740</v>
      </c>
      <c r="B3623" s="2004" t="s">
        <v>12067</v>
      </c>
      <c r="C3623" s="2003" t="s">
        <v>5596</v>
      </c>
      <c r="D3623" s="2005">
        <f t="shared" si="112"/>
        <v>5.0199999999999996</v>
      </c>
      <c r="F3623" s="2005">
        <v>5.0199999999999996</v>
      </c>
      <c r="G3623" s="2005">
        <v>5.0199999999999996</v>
      </c>
      <c r="H3623" s="2078" t="b">
        <f t="shared" si="113"/>
        <v>1</v>
      </c>
    </row>
    <row r="3624" spans="1:8">
      <c r="A3624" s="1993">
        <v>4774</v>
      </c>
      <c r="B3624" s="1994" t="s">
        <v>12068</v>
      </c>
      <c r="C3624" s="1993" t="s">
        <v>5596</v>
      </c>
      <c r="D3624" s="2002">
        <f t="shared" si="112"/>
        <v>5.04</v>
      </c>
      <c r="F3624" s="2002">
        <v>5.04</v>
      </c>
      <c r="G3624" s="2002">
        <v>5.04</v>
      </c>
      <c r="H3624" s="2078" t="b">
        <f t="shared" si="113"/>
        <v>1</v>
      </c>
    </row>
    <row r="3625" spans="1:8">
      <c r="A3625" s="2003">
        <v>4776</v>
      </c>
      <c r="B3625" s="2004" t="s">
        <v>12068</v>
      </c>
      <c r="C3625" s="2003" t="s">
        <v>5595</v>
      </c>
      <c r="D3625" s="2005">
        <f t="shared" si="112"/>
        <v>337.76</v>
      </c>
      <c r="F3625" s="2005">
        <v>337.76</v>
      </c>
      <c r="G3625" s="2005">
        <v>337.76</v>
      </c>
      <c r="H3625" s="2078" t="b">
        <f t="shared" si="113"/>
        <v>1</v>
      </c>
    </row>
    <row r="3626" spans="1:8">
      <c r="A3626" s="1993">
        <v>40313</v>
      </c>
      <c r="B3626" s="1994" t="s">
        <v>12069</v>
      </c>
      <c r="C3626" s="1993" t="s">
        <v>5596</v>
      </c>
      <c r="D3626" s="2002">
        <f t="shared" si="112"/>
        <v>5.0199999999999996</v>
      </c>
      <c r="F3626" s="2002">
        <v>5.0199999999999996</v>
      </c>
      <c r="G3626" s="2002">
        <v>5.0199999999999996</v>
      </c>
      <c r="H3626" s="2078" t="b">
        <f t="shared" si="113"/>
        <v>1</v>
      </c>
    </row>
    <row r="3627" spans="1:8">
      <c r="A3627" s="2003">
        <v>13340</v>
      </c>
      <c r="B3627" s="2004" t="s">
        <v>12070</v>
      </c>
      <c r="C3627" s="2003" t="s">
        <v>5595</v>
      </c>
      <c r="D3627" s="2005">
        <f t="shared" si="112"/>
        <v>21.29</v>
      </c>
      <c r="F3627" s="2005">
        <v>21.29</v>
      </c>
      <c r="G3627" s="2005">
        <v>21.29</v>
      </c>
      <c r="H3627" s="2078" t="b">
        <f t="shared" si="113"/>
        <v>1</v>
      </c>
    </row>
    <row r="3628" spans="1:8">
      <c r="A3628" s="1993">
        <v>10965</v>
      </c>
      <c r="B3628" s="1994" t="s">
        <v>12071</v>
      </c>
      <c r="C3628" s="1993" t="s">
        <v>5595</v>
      </c>
      <c r="D3628" s="2002">
        <f t="shared" si="112"/>
        <v>45.43</v>
      </c>
      <c r="F3628" s="2002">
        <v>45.43</v>
      </c>
      <c r="G3628" s="2002">
        <v>45.43</v>
      </c>
      <c r="H3628" s="2078" t="b">
        <f t="shared" si="113"/>
        <v>1</v>
      </c>
    </row>
    <row r="3629" spans="1:8">
      <c r="A3629" s="2003">
        <v>10966</v>
      </c>
      <c r="B3629" s="2004" t="s">
        <v>12072</v>
      </c>
      <c r="C3629" s="2003" t="s">
        <v>5596</v>
      </c>
      <c r="D3629" s="2005">
        <f t="shared" si="112"/>
        <v>5.07</v>
      </c>
      <c r="F3629" s="2005">
        <v>5.07</v>
      </c>
      <c r="G3629" s="2005">
        <v>5.07</v>
      </c>
      <c r="H3629" s="2078" t="b">
        <f t="shared" si="113"/>
        <v>1</v>
      </c>
    </row>
    <row r="3630" spans="1:8">
      <c r="A3630" s="1993">
        <v>40537</v>
      </c>
      <c r="B3630" s="1994" t="s">
        <v>12073</v>
      </c>
      <c r="C3630" s="1993" t="s">
        <v>5596</v>
      </c>
      <c r="D3630" s="2002">
        <f t="shared" si="112"/>
        <v>5.54</v>
      </c>
      <c r="F3630" s="2002">
        <v>5.54</v>
      </c>
      <c r="G3630" s="2002">
        <v>5.54</v>
      </c>
      <c r="H3630" s="2078" t="b">
        <f t="shared" si="113"/>
        <v>1</v>
      </c>
    </row>
    <row r="3631" spans="1:8">
      <c r="A3631" s="2003">
        <v>40536</v>
      </c>
      <c r="B3631" s="2004" t="s">
        <v>12074</v>
      </c>
      <c r="C3631" s="2003" t="s">
        <v>5596</v>
      </c>
      <c r="D3631" s="2005">
        <f t="shared" si="112"/>
        <v>5.54</v>
      </c>
      <c r="F3631" s="2005">
        <v>5.54</v>
      </c>
      <c r="G3631" s="2005">
        <v>5.54</v>
      </c>
      <c r="H3631" s="2078" t="b">
        <f t="shared" si="113"/>
        <v>1</v>
      </c>
    </row>
    <row r="3632" spans="1:8">
      <c r="A3632" s="1993">
        <v>40535</v>
      </c>
      <c r="B3632" s="1994" t="s">
        <v>12075</v>
      </c>
      <c r="C3632" s="1993" t="s">
        <v>5596</v>
      </c>
      <c r="D3632" s="2002">
        <f t="shared" si="112"/>
        <v>5.54</v>
      </c>
      <c r="F3632" s="2002">
        <v>5.54</v>
      </c>
      <c r="G3632" s="2002">
        <v>5.54</v>
      </c>
      <c r="H3632" s="2078" t="b">
        <f t="shared" si="113"/>
        <v>1</v>
      </c>
    </row>
    <row r="3633" spans="1:8" ht="30">
      <c r="A3633" s="2003">
        <v>39427</v>
      </c>
      <c r="B3633" s="2004" t="s">
        <v>12076</v>
      </c>
      <c r="C3633" s="2003" t="s">
        <v>5595</v>
      </c>
      <c r="D3633" s="2005">
        <f t="shared" si="112"/>
        <v>4.32</v>
      </c>
      <c r="F3633" s="2005">
        <v>4.32</v>
      </c>
      <c r="G3633" s="2005">
        <v>4.32</v>
      </c>
      <c r="H3633" s="2078" t="b">
        <f t="shared" si="113"/>
        <v>1</v>
      </c>
    </row>
    <row r="3634" spans="1:8">
      <c r="A3634" s="1993">
        <v>39424</v>
      </c>
      <c r="B3634" s="1994" t="s">
        <v>12077</v>
      </c>
      <c r="C3634" s="1993" t="s">
        <v>5595</v>
      </c>
      <c r="D3634" s="2002">
        <f t="shared" si="112"/>
        <v>2.57</v>
      </c>
      <c r="F3634" s="2002">
        <v>2.57</v>
      </c>
      <c r="G3634" s="2002">
        <v>2.57</v>
      </c>
      <c r="H3634" s="2078" t="b">
        <f t="shared" si="113"/>
        <v>1</v>
      </c>
    </row>
    <row r="3635" spans="1:8">
      <c r="A3635" s="2003">
        <v>39425</v>
      </c>
      <c r="B3635" s="2004" t="s">
        <v>12078</v>
      </c>
      <c r="C3635" s="2003" t="s">
        <v>5595</v>
      </c>
      <c r="D3635" s="2005">
        <f t="shared" si="112"/>
        <v>2.5299999999999998</v>
      </c>
      <c r="F3635" s="2005">
        <v>2.5299999999999998</v>
      </c>
      <c r="G3635" s="2005">
        <v>2.5299999999999998</v>
      </c>
      <c r="H3635" s="2078" t="b">
        <f t="shared" si="113"/>
        <v>1</v>
      </c>
    </row>
    <row r="3636" spans="1:8">
      <c r="A3636" s="1993">
        <v>40664</v>
      </c>
      <c r="B3636" s="1994" t="s">
        <v>12079</v>
      </c>
      <c r="C3636" s="1993" t="s">
        <v>5596</v>
      </c>
      <c r="D3636" s="2002">
        <f t="shared" si="112"/>
        <v>4.76</v>
      </c>
      <c r="F3636" s="2002">
        <v>4.76</v>
      </c>
      <c r="G3636" s="2002">
        <v>4.76</v>
      </c>
      <c r="H3636" s="2078" t="b">
        <f t="shared" si="113"/>
        <v>1</v>
      </c>
    </row>
    <row r="3637" spans="1:8">
      <c r="A3637" s="2003">
        <v>34360</v>
      </c>
      <c r="B3637" s="2004" t="s">
        <v>12080</v>
      </c>
      <c r="C3637" s="2003" t="s">
        <v>5596</v>
      </c>
      <c r="D3637" s="2005">
        <f t="shared" si="112"/>
        <v>21.04</v>
      </c>
      <c r="F3637" s="2005">
        <v>21.04</v>
      </c>
      <c r="G3637" s="2005">
        <v>21.04</v>
      </c>
      <c r="H3637" s="2078" t="b">
        <f t="shared" si="113"/>
        <v>1</v>
      </c>
    </row>
    <row r="3638" spans="1:8">
      <c r="A3638" s="1993">
        <v>20259</v>
      </c>
      <c r="B3638" s="1994" t="s">
        <v>12081</v>
      </c>
      <c r="C3638" s="1993" t="s">
        <v>5595</v>
      </c>
      <c r="D3638" s="2002">
        <f t="shared" si="112"/>
        <v>8.6999999999999993</v>
      </c>
      <c r="F3638" s="2002">
        <v>8.6999999999999993</v>
      </c>
      <c r="G3638" s="2002">
        <v>8.6999999999999993</v>
      </c>
      <c r="H3638" s="2078" t="b">
        <f t="shared" si="113"/>
        <v>1</v>
      </c>
    </row>
    <row r="3639" spans="1:8" ht="30">
      <c r="A3639" s="2003">
        <v>14077</v>
      </c>
      <c r="B3639" s="2004" t="s">
        <v>12082</v>
      </c>
      <c r="C3639" s="2003" t="s">
        <v>5595</v>
      </c>
      <c r="D3639" s="2005">
        <f t="shared" si="112"/>
        <v>133.16</v>
      </c>
      <c r="F3639" s="2005">
        <v>133.16</v>
      </c>
      <c r="G3639" s="2005">
        <v>133.16</v>
      </c>
      <c r="H3639" s="2078" t="b">
        <f t="shared" si="113"/>
        <v>1</v>
      </c>
    </row>
    <row r="3640" spans="1:8" ht="30">
      <c r="A3640" s="1993">
        <v>3678</v>
      </c>
      <c r="B3640" s="1994" t="s">
        <v>12083</v>
      </c>
      <c r="C3640" s="1993" t="s">
        <v>5595</v>
      </c>
      <c r="D3640" s="2002">
        <f t="shared" si="112"/>
        <v>60.18</v>
      </c>
      <c r="F3640" s="2002">
        <v>60.18</v>
      </c>
      <c r="G3640" s="2002">
        <v>60.18</v>
      </c>
      <c r="H3640" s="2078" t="b">
        <f t="shared" si="113"/>
        <v>1</v>
      </c>
    </row>
    <row r="3641" spans="1:8">
      <c r="A3641" s="2003">
        <v>39418</v>
      </c>
      <c r="B3641" s="2004" t="s">
        <v>12084</v>
      </c>
      <c r="C3641" s="2003" t="s">
        <v>5595</v>
      </c>
      <c r="D3641" s="2005">
        <f t="shared" si="112"/>
        <v>4.82</v>
      </c>
      <c r="F3641" s="2005">
        <v>4.82</v>
      </c>
      <c r="G3641" s="2005">
        <v>4.82</v>
      </c>
      <c r="H3641" s="2078" t="b">
        <f t="shared" si="113"/>
        <v>1</v>
      </c>
    </row>
    <row r="3642" spans="1:8">
      <c r="A3642" s="1993">
        <v>39419</v>
      </c>
      <c r="B3642" s="1994" t="s">
        <v>12085</v>
      </c>
      <c r="C3642" s="1993" t="s">
        <v>5595</v>
      </c>
      <c r="D3642" s="2002">
        <f t="shared" si="112"/>
        <v>5.87</v>
      </c>
      <c r="F3642" s="2002">
        <v>5.87</v>
      </c>
      <c r="G3642" s="2002">
        <v>5.87</v>
      </c>
      <c r="H3642" s="2078" t="b">
        <f t="shared" si="113"/>
        <v>1</v>
      </c>
    </row>
    <row r="3643" spans="1:8">
      <c r="A3643" s="2003">
        <v>39420</v>
      </c>
      <c r="B3643" s="2004" t="s">
        <v>12086</v>
      </c>
      <c r="C3643" s="2003" t="s">
        <v>5595</v>
      </c>
      <c r="D3643" s="2005">
        <f t="shared" si="112"/>
        <v>6.48</v>
      </c>
      <c r="F3643" s="2005">
        <v>6.48</v>
      </c>
      <c r="G3643" s="2005">
        <v>6.48</v>
      </c>
      <c r="H3643" s="2078" t="b">
        <f t="shared" si="113"/>
        <v>1</v>
      </c>
    </row>
    <row r="3644" spans="1:8">
      <c r="A3644" s="1993">
        <v>39571</v>
      </c>
      <c r="B3644" s="1994" t="s">
        <v>12087</v>
      </c>
      <c r="C3644" s="1993" t="s">
        <v>5595</v>
      </c>
      <c r="D3644" s="2002">
        <f t="shared" si="112"/>
        <v>3.91</v>
      </c>
      <c r="F3644" s="2002">
        <v>3.91</v>
      </c>
      <c r="G3644" s="2002">
        <v>3.91</v>
      </c>
      <c r="H3644" s="2078" t="b">
        <f t="shared" si="113"/>
        <v>1</v>
      </c>
    </row>
    <row r="3645" spans="1:8">
      <c r="A3645" s="2003">
        <v>39421</v>
      </c>
      <c r="B3645" s="2004" t="s">
        <v>12088</v>
      </c>
      <c r="C3645" s="2003" t="s">
        <v>5595</v>
      </c>
      <c r="D3645" s="2005">
        <f t="shared" si="112"/>
        <v>5.7</v>
      </c>
      <c r="F3645" s="2005">
        <v>5.7</v>
      </c>
      <c r="G3645" s="2005">
        <v>5.7</v>
      </c>
      <c r="H3645" s="2078" t="b">
        <f t="shared" si="113"/>
        <v>1</v>
      </c>
    </row>
    <row r="3646" spans="1:8">
      <c r="A3646" s="1993">
        <v>39422</v>
      </c>
      <c r="B3646" s="1994" t="s">
        <v>12089</v>
      </c>
      <c r="C3646" s="1993" t="s">
        <v>5595</v>
      </c>
      <c r="D3646" s="2002">
        <f t="shared" si="112"/>
        <v>6.66</v>
      </c>
      <c r="F3646" s="2002">
        <v>6.66</v>
      </c>
      <c r="G3646" s="2002">
        <v>6.66</v>
      </c>
      <c r="H3646" s="2078" t="b">
        <f t="shared" si="113"/>
        <v>1</v>
      </c>
    </row>
    <row r="3647" spans="1:8">
      <c r="A3647" s="2003">
        <v>39423</v>
      </c>
      <c r="B3647" s="2004" t="s">
        <v>12090</v>
      </c>
      <c r="C3647" s="2003" t="s">
        <v>5595</v>
      </c>
      <c r="D3647" s="2005">
        <f t="shared" si="112"/>
        <v>7.73</v>
      </c>
      <c r="F3647" s="2005">
        <v>7.73</v>
      </c>
      <c r="G3647" s="2005">
        <v>7.73</v>
      </c>
      <c r="H3647" s="2078" t="b">
        <f t="shared" si="113"/>
        <v>1</v>
      </c>
    </row>
    <row r="3648" spans="1:8" ht="30">
      <c r="A3648" s="1993">
        <v>39426</v>
      </c>
      <c r="B3648" s="1994" t="s">
        <v>12091</v>
      </c>
      <c r="C3648" s="1993" t="s">
        <v>5595</v>
      </c>
      <c r="D3648" s="2002">
        <f t="shared" si="112"/>
        <v>17.38</v>
      </c>
      <c r="F3648" s="2002">
        <v>17.38</v>
      </c>
      <c r="G3648" s="2002">
        <v>17.38</v>
      </c>
      <c r="H3648" s="2078" t="b">
        <f t="shared" si="113"/>
        <v>1</v>
      </c>
    </row>
    <row r="3649" spans="1:8" ht="30">
      <c r="A3649" s="2003">
        <v>39429</v>
      </c>
      <c r="B3649" s="2004" t="s">
        <v>12092</v>
      </c>
      <c r="C3649" s="2003" t="s">
        <v>5595</v>
      </c>
      <c r="D3649" s="2005">
        <f t="shared" si="112"/>
        <v>5.48</v>
      </c>
      <c r="F3649" s="2005">
        <v>5.48</v>
      </c>
      <c r="G3649" s="2005">
        <v>5.48</v>
      </c>
      <c r="H3649" s="2078" t="b">
        <f t="shared" si="113"/>
        <v>1</v>
      </c>
    </row>
    <row r="3650" spans="1:8" ht="30">
      <c r="A3650" s="1993">
        <v>39428</v>
      </c>
      <c r="B3650" s="1994" t="s">
        <v>12093</v>
      </c>
      <c r="C3650" s="1993" t="s">
        <v>5595</v>
      </c>
      <c r="D3650" s="2002">
        <f t="shared" si="112"/>
        <v>4.1900000000000004</v>
      </c>
      <c r="F3650" s="2002">
        <v>4.1900000000000004</v>
      </c>
      <c r="G3650" s="2002">
        <v>4.1900000000000004</v>
      </c>
      <c r="H3650" s="2078" t="b">
        <f t="shared" si="113"/>
        <v>1</v>
      </c>
    </row>
    <row r="3651" spans="1:8">
      <c r="A3651" s="2003">
        <v>39572</v>
      </c>
      <c r="B3651" s="2004" t="s">
        <v>12094</v>
      </c>
      <c r="C3651" s="2003" t="s">
        <v>5595</v>
      </c>
      <c r="D3651" s="2005">
        <f t="shared" ref="D3651:D3714" si="114">IF($J$2=$F$1,F3651,G3651)</f>
        <v>3.62</v>
      </c>
      <c r="F3651" s="2005">
        <v>3.62</v>
      </c>
      <c r="G3651" s="2005">
        <v>3.62</v>
      </c>
      <c r="H3651" s="2078" t="b">
        <f t="shared" ref="H3651:H3714" si="115">F3651=G3651</f>
        <v>1</v>
      </c>
    </row>
    <row r="3652" spans="1:8">
      <c r="A3652" s="1993">
        <v>39570</v>
      </c>
      <c r="B3652" s="1994" t="s">
        <v>12095</v>
      </c>
      <c r="C3652" s="1993" t="s">
        <v>5595</v>
      </c>
      <c r="D3652" s="2002">
        <f t="shared" si="114"/>
        <v>3.84</v>
      </c>
      <c r="F3652" s="2002">
        <v>3.84</v>
      </c>
      <c r="G3652" s="2002">
        <v>3.84</v>
      </c>
      <c r="H3652" s="2078" t="b">
        <f t="shared" si="115"/>
        <v>1</v>
      </c>
    </row>
    <row r="3653" spans="1:8">
      <c r="A3653" s="2003">
        <v>39569</v>
      </c>
      <c r="B3653" s="2004" t="s">
        <v>12096</v>
      </c>
      <c r="C3653" s="2003" t="s">
        <v>5595</v>
      </c>
      <c r="D3653" s="2005">
        <f t="shared" si="114"/>
        <v>3.8</v>
      </c>
      <c r="F3653" s="2005">
        <v>3.8</v>
      </c>
      <c r="G3653" s="2005">
        <v>3.8</v>
      </c>
      <c r="H3653" s="2078" t="b">
        <f t="shared" si="115"/>
        <v>1</v>
      </c>
    </row>
    <row r="3654" spans="1:8">
      <c r="A3654" s="1993">
        <v>11552</v>
      </c>
      <c r="B3654" s="1994" t="s">
        <v>12097</v>
      </c>
      <c r="C3654" s="1993" t="s">
        <v>5595</v>
      </c>
      <c r="D3654" s="2002">
        <f t="shared" si="114"/>
        <v>8.61</v>
      </c>
      <c r="F3654" s="2002">
        <v>8.61</v>
      </c>
      <c r="G3654" s="2002">
        <v>8.61</v>
      </c>
      <c r="H3654" s="2078" t="b">
        <f t="shared" si="115"/>
        <v>1</v>
      </c>
    </row>
    <row r="3655" spans="1:8">
      <c r="A3655" s="2003">
        <v>40598</v>
      </c>
      <c r="B3655" s="2004" t="s">
        <v>12098</v>
      </c>
      <c r="C3655" s="2003" t="s">
        <v>5596</v>
      </c>
      <c r="D3655" s="2005">
        <f t="shared" si="114"/>
        <v>5.54</v>
      </c>
      <c r="F3655" s="2005">
        <v>5.54</v>
      </c>
      <c r="G3655" s="2005">
        <v>5.54</v>
      </c>
      <c r="H3655" s="2078" t="b">
        <f t="shared" si="115"/>
        <v>1</v>
      </c>
    </row>
    <row r="3656" spans="1:8">
      <c r="A3656" s="1993">
        <v>39029</v>
      </c>
      <c r="B3656" s="1994" t="s">
        <v>12099</v>
      </c>
      <c r="C3656" s="1993" t="s">
        <v>5595</v>
      </c>
      <c r="D3656" s="2002">
        <f t="shared" si="114"/>
        <v>12.27</v>
      </c>
      <c r="F3656" s="2002">
        <v>12.27</v>
      </c>
      <c r="G3656" s="2002">
        <v>12.27</v>
      </c>
      <c r="H3656" s="2078" t="b">
        <f t="shared" si="115"/>
        <v>1</v>
      </c>
    </row>
    <row r="3657" spans="1:8">
      <c r="A3657" s="2003">
        <v>39028</v>
      </c>
      <c r="B3657" s="2004" t="s">
        <v>12100</v>
      </c>
      <c r="C3657" s="2003" t="s">
        <v>5595</v>
      </c>
      <c r="D3657" s="2005">
        <f t="shared" si="114"/>
        <v>7.14</v>
      </c>
      <c r="F3657" s="2005">
        <v>7.14</v>
      </c>
      <c r="G3657" s="2005">
        <v>7.14</v>
      </c>
      <c r="H3657" s="2078" t="b">
        <f t="shared" si="115"/>
        <v>1</v>
      </c>
    </row>
    <row r="3658" spans="1:8">
      <c r="A3658" s="1993">
        <v>39328</v>
      </c>
      <c r="B3658" s="1994" t="s">
        <v>12101</v>
      </c>
      <c r="C3658" s="1993" t="s">
        <v>5595</v>
      </c>
      <c r="D3658" s="2002">
        <f t="shared" si="114"/>
        <v>3.93</v>
      </c>
      <c r="F3658" s="2002">
        <v>3.93</v>
      </c>
      <c r="G3658" s="2002">
        <v>3.93</v>
      </c>
      <c r="H3658" s="2078" t="b">
        <f t="shared" si="115"/>
        <v>1</v>
      </c>
    </row>
    <row r="3659" spans="1:8" ht="30">
      <c r="A3659" s="2003">
        <v>38541</v>
      </c>
      <c r="B3659" s="2004" t="s">
        <v>12102</v>
      </c>
      <c r="C3659" s="2003" t="s">
        <v>5592</v>
      </c>
      <c r="D3659" s="2005">
        <f t="shared" si="114"/>
        <v>2110394.7200000002</v>
      </c>
      <c r="F3659" s="2005">
        <v>2110394.7200000002</v>
      </c>
      <c r="G3659" s="2005">
        <v>2110394.7200000002</v>
      </c>
      <c r="H3659" s="2078" t="b">
        <f t="shared" si="115"/>
        <v>1</v>
      </c>
    </row>
    <row r="3660" spans="1:8" ht="30">
      <c r="A3660" s="1993">
        <v>38542</v>
      </c>
      <c r="B3660" s="1994" t="s">
        <v>12103</v>
      </c>
      <c r="C3660" s="1993" t="s">
        <v>5592</v>
      </c>
      <c r="D3660" s="2002">
        <f t="shared" si="114"/>
        <v>3281578.92</v>
      </c>
      <c r="F3660" s="2002">
        <v>3281578.92</v>
      </c>
      <c r="G3660" s="2002">
        <v>3281578.92</v>
      </c>
      <c r="H3660" s="2078" t="b">
        <f t="shared" si="115"/>
        <v>1</v>
      </c>
    </row>
    <row r="3661" spans="1:8" ht="30">
      <c r="A3661" s="2003">
        <v>38543</v>
      </c>
      <c r="B3661" s="2004" t="s">
        <v>12104</v>
      </c>
      <c r="C3661" s="2003" t="s">
        <v>5592</v>
      </c>
      <c r="D3661" s="2005">
        <f t="shared" si="114"/>
        <v>803421.07</v>
      </c>
      <c r="F3661" s="2005">
        <v>803421.07</v>
      </c>
      <c r="G3661" s="2005">
        <v>803421.07</v>
      </c>
      <c r="H3661" s="2078" t="b">
        <f t="shared" si="115"/>
        <v>1</v>
      </c>
    </row>
    <row r="3662" spans="1:8" ht="30">
      <c r="A3662" s="1993">
        <v>40406</v>
      </c>
      <c r="B3662" s="1994" t="s">
        <v>12105</v>
      </c>
      <c r="C3662" s="1993" t="s">
        <v>5592</v>
      </c>
      <c r="D3662" s="2002">
        <f t="shared" si="114"/>
        <v>48067.41</v>
      </c>
      <c r="F3662" s="2002">
        <v>48067.41</v>
      </c>
      <c r="G3662" s="2002">
        <v>48067.41</v>
      </c>
      <c r="H3662" s="2078" t="b">
        <f t="shared" si="115"/>
        <v>1</v>
      </c>
    </row>
    <row r="3663" spans="1:8">
      <c r="A3663" s="2003">
        <v>40789</v>
      </c>
      <c r="B3663" s="2004" t="s">
        <v>12106</v>
      </c>
      <c r="C3663" s="2003" t="s">
        <v>5592</v>
      </c>
      <c r="D3663" s="2005">
        <f t="shared" si="114"/>
        <v>6927</v>
      </c>
      <c r="F3663" s="2005">
        <v>6927</v>
      </c>
      <c r="G3663" s="2005">
        <v>6927</v>
      </c>
      <c r="H3663" s="2078" t="b">
        <f t="shared" si="115"/>
        <v>1</v>
      </c>
    </row>
    <row r="3664" spans="1:8" ht="30">
      <c r="A3664" s="1993">
        <v>40791</v>
      </c>
      <c r="B3664" s="1994" t="s">
        <v>12107</v>
      </c>
      <c r="C3664" s="1993" t="s">
        <v>5592</v>
      </c>
      <c r="D3664" s="2002">
        <f t="shared" si="114"/>
        <v>21684.54</v>
      </c>
      <c r="F3664" s="2002">
        <v>21684.54</v>
      </c>
      <c r="G3664" s="2002">
        <v>21684.54</v>
      </c>
      <c r="H3664" s="2078" t="b">
        <f t="shared" si="115"/>
        <v>1</v>
      </c>
    </row>
    <row r="3665" spans="1:8">
      <c r="A3665" s="2003">
        <v>11651</v>
      </c>
      <c r="B3665" s="2004" t="s">
        <v>12108</v>
      </c>
      <c r="C3665" s="2003" t="s">
        <v>5592</v>
      </c>
      <c r="D3665" s="2005">
        <f t="shared" si="114"/>
        <v>11859.58</v>
      </c>
      <c r="F3665" s="2005">
        <v>11859.58</v>
      </c>
      <c r="G3665" s="2005">
        <v>11859.58</v>
      </c>
      <c r="H3665" s="2078" t="b">
        <f t="shared" si="115"/>
        <v>1</v>
      </c>
    </row>
    <row r="3666" spans="1:8">
      <c r="A3666" s="1993">
        <v>42002</v>
      </c>
      <c r="B3666" s="1994" t="s">
        <v>12109</v>
      </c>
      <c r="C3666" s="1993" t="s">
        <v>5592</v>
      </c>
      <c r="D3666" s="2002">
        <f t="shared" si="114"/>
        <v>688110.33</v>
      </c>
      <c r="F3666" s="2002">
        <v>688110.33</v>
      </c>
      <c r="G3666" s="2002">
        <v>688110.33</v>
      </c>
      <c r="H3666" s="2078" t="b">
        <f t="shared" si="115"/>
        <v>1</v>
      </c>
    </row>
    <row r="3667" spans="1:8">
      <c r="A3667" s="2003">
        <v>40435</v>
      </c>
      <c r="B3667" s="2004" t="s">
        <v>12110</v>
      </c>
      <c r="C3667" s="2003" t="s">
        <v>5592</v>
      </c>
      <c r="D3667" s="2005">
        <f t="shared" si="114"/>
        <v>440750</v>
      </c>
      <c r="F3667" s="2005">
        <v>440750</v>
      </c>
      <c r="G3667" s="2005">
        <v>440750</v>
      </c>
      <c r="H3667" s="2078" t="b">
        <f t="shared" si="115"/>
        <v>1</v>
      </c>
    </row>
    <row r="3668" spans="1:8">
      <c r="A3668" s="1993">
        <v>39012</v>
      </c>
      <c r="B3668" s="1994" t="s">
        <v>12111</v>
      </c>
      <c r="C3668" s="1993" t="s">
        <v>5592</v>
      </c>
      <c r="D3668" s="2002">
        <f t="shared" si="114"/>
        <v>459861.69</v>
      </c>
      <c r="F3668" s="2002">
        <v>459861.69</v>
      </c>
      <c r="G3668" s="2002">
        <v>459861.69</v>
      </c>
      <c r="H3668" s="2078" t="b">
        <f t="shared" si="115"/>
        <v>1</v>
      </c>
    </row>
    <row r="3669" spans="1:8">
      <c r="A3669" s="2003">
        <v>5327</v>
      </c>
      <c r="B3669" s="2004" t="s">
        <v>12112</v>
      </c>
      <c r="C3669" s="2003" t="s">
        <v>5596</v>
      </c>
      <c r="D3669" s="2005">
        <f t="shared" si="114"/>
        <v>27.65</v>
      </c>
      <c r="F3669" s="2005">
        <v>27.65</v>
      </c>
      <c r="G3669" s="2005">
        <v>27.65</v>
      </c>
      <c r="H3669" s="2078" t="b">
        <f t="shared" si="115"/>
        <v>1</v>
      </c>
    </row>
    <row r="3670" spans="1:8">
      <c r="A3670" s="1993">
        <v>35274</v>
      </c>
      <c r="B3670" s="1994" t="s">
        <v>12113</v>
      </c>
      <c r="C3670" s="1993" t="s">
        <v>5595</v>
      </c>
      <c r="D3670" s="2002">
        <f t="shared" si="114"/>
        <v>19.61</v>
      </c>
      <c r="F3670" s="2002">
        <v>19.61</v>
      </c>
      <c r="G3670" s="2002">
        <v>19.61</v>
      </c>
      <c r="H3670" s="2078" t="b">
        <f t="shared" si="115"/>
        <v>1</v>
      </c>
    </row>
    <row r="3671" spans="1:8">
      <c r="A3671" s="2003">
        <v>35275</v>
      </c>
      <c r="B3671" s="2004" t="s">
        <v>12114</v>
      </c>
      <c r="C3671" s="2003" t="s">
        <v>5595</v>
      </c>
      <c r="D3671" s="2005">
        <f t="shared" si="114"/>
        <v>41.88</v>
      </c>
      <c r="F3671" s="2005">
        <v>41.88</v>
      </c>
      <c r="G3671" s="2005">
        <v>41.88</v>
      </c>
      <c r="H3671" s="2078" t="b">
        <f t="shared" si="115"/>
        <v>1</v>
      </c>
    </row>
    <row r="3672" spans="1:8">
      <c r="A3672" s="1993">
        <v>35276</v>
      </c>
      <c r="B3672" s="1994" t="s">
        <v>12115</v>
      </c>
      <c r="C3672" s="1993" t="s">
        <v>5595</v>
      </c>
      <c r="D3672" s="2002">
        <f t="shared" si="114"/>
        <v>68.48</v>
      </c>
      <c r="F3672" s="2002">
        <v>68.48</v>
      </c>
      <c r="G3672" s="2002">
        <v>68.48</v>
      </c>
      <c r="H3672" s="2078" t="b">
        <f t="shared" si="115"/>
        <v>1</v>
      </c>
    </row>
    <row r="3673" spans="1:8">
      <c r="A3673" s="2003">
        <v>38386</v>
      </c>
      <c r="B3673" s="2004" t="s">
        <v>12116</v>
      </c>
      <c r="C3673" s="2003" t="s">
        <v>5592</v>
      </c>
      <c r="D3673" s="2005">
        <f t="shared" si="114"/>
        <v>3.86</v>
      </c>
      <c r="F3673" s="2005">
        <v>3.86</v>
      </c>
      <c r="G3673" s="2005">
        <v>3.86</v>
      </c>
      <c r="H3673" s="2078" t="b">
        <f t="shared" si="115"/>
        <v>1</v>
      </c>
    </row>
    <row r="3674" spans="1:8">
      <c r="A3674" s="1993">
        <v>11091</v>
      </c>
      <c r="B3674" s="1994" t="s">
        <v>12117</v>
      </c>
      <c r="C3674" s="1993" t="s">
        <v>5592</v>
      </c>
      <c r="D3674" s="2002">
        <f t="shared" si="114"/>
        <v>0.96</v>
      </c>
      <c r="F3674" s="2002">
        <v>0.96</v>
      </c>
      <c r="G3674" s="2002">
        <v>0.96</v>
      </c>
      <c r="H3674" s="2078" t="b">
        <f t="shared" si="115"/>
        <v>1</v>
      </c>
    </row>
    <row r="3675" spans="1:8">
      <c r="A3675" s="2003">
        <v>37586</v>
      </c>
      <c r="B3675" s="2004" t="s">
        <v>12118</v>
      </c>
      <c r="C3675" s="2003" t="s">
        <v>5610</v>
      </c>
      <c r="D3675" s="2005">
        <f t="shared" si="114"/>
        <v>45.05</v>
      </c>
      <c r="F3675" s="2005">
        <v>45.05</v>
      </c>
      <c r="G3675" s="2005">
        <v>45.05</v>
      </c>
      <c r="H3675" s="2078" t="b">
        <f t="shared" si="115"/>
        <v>1</v>
      </c>
    </row>
    <row r="3676" spans="1:8">
      <c r="A3676" s="1993">
        <v>37395</v>
      </c>
      <c r="B3676" s="1994" t="s">
        <v>12119</v>
      </c>
      <c r="C3676" s="1993" t="s">
        <v>5610</v>
      </c>
      <c r="D3676" s="2002">
        <f t="shared" si="114"/>
        <v>38.74</v>
      </c>
      <c r="F3676" s="2002">
        <v>38.74</v>
      </c>
      <c r="G3676" s="2002">
        <v>38.74</v>
      </c>
      <c r="H3676" s="2078" t="b">
        <f t="shared" si="115"/>
        <v>1</v>
      </c>
    </row>
    <row r="3677" spans="1:8">
      <c r="A3677" s="2003">
        <v>14147</v>
      </c>
      <c r="B3677" s="2004" t="s">
        <v>12120</v>
      </c>
      <c r="C3677" s="2003" t="s">
        <v>5610</v>
      </c>
      <c r="D3677" s="2005">
        <f t="shared" si="114"/>
        <v>51.39</v>
      </c>
      <c r="F3677" s="2005">
        <v>51.39</v>
      </c>
      <c r="G3677" s="2005">
        <v>51.39</v>
      </c>
      <c r="H3677" s="2078" t="b">
        <f t="shared" si="115"/>
        <v>1</v>
      </c>
    </row>
    <row r="3678" spans="1:8">
      <c r="A3678" s="1993">
        <v>37396</v>
      </c>
      <c r="B3678" s="1994" t="s">
        <v>12121</v>
      </c>
      <c r="C3678" s="1993" t="s">
        <v>5610</v>
      </c>
      <c r="D3678" s="2002">
        <f t="shared" si="114"/>
        <v>31.7</v>
      </c>
      <c r="F3678" s="2002">
        <v>31.7</v>
      </c>
      <c r="G3678" s="2002">
        <v>31.7</v>
      </c>
      <c r="H3678" s="2078" t="b">
        <f t="shared" si="115"/>
        <v>1</v>
      </c>
    </row>
    <row r="3679" spans="1:8">
      <c r="A3679" s="2003">
        <v>37397</v>
      </c>
      <c r="B3679" s="2004" t="s">
        <v>12122</v>
      </c>
      <c r="C3679" s="2003" t="s">
        <v>5610</v>
      </c>
      <c r="D3679" s="2005">
        <f t="shared" si="114"/>
        <v>33.21</v>
      </c>
      <c r="F3679" s="2005">
        <v>33.21</v>
      </c>
      <c r="G3679" s="2005">
        <v>33.21</v>
      </c>
      <c r="H3679" s="2078" t="b">
        <f t="shared" si="115"/>
        <v>1</v>
      </c>
    </row>
    <row r="3680" spans="1:8">
      <c r="A3680" s="1993">
        <v>11559</v>
      </c>
      <c r="B3680" s="1994" t="s">
        <v>12123</v>
      </c>
      <c r="C3680" s="1993" t="s">
        <v>5592</v>
      </c>
      <c r="D3680" s="2002">
        <f t="shared" si="114"/>
        <v>3.96</v>
      </c>
      <c r="F3680" s="2002">
        <v>3.96</v>
      </c>
      <c r="G3680" s="2002">
        <v>3.96</v>
      </c>
      <c r="H3680" s="2078" t="b">
        <f t="shared" si="115"/>
        <v>1</v>
      </c>
    </row>
    <row r="3681" spans="1:8">
      <c r="A3681" s="2003">
        <v>444</v>
      </c>
      <c r="B3681" s="2004" t="s">
        <v>12124</v>
      </c>
      <c r="C3681" s="2003" t="s">
        <v>5592</v>
      </c>
      <c r="D3681" s="2005">
        <f t="shared" si="114"/>
        <v>17.440000000000001</v>
      </c>
      <c r="F3681" s="2005">
        <v>17.440000000000001</v>
      </c>
      <c r="G3681" s="2005">
        <v>17.440000000000001</v>
      </c>
      <c r="H3681" s="2078" t="b">
        <f t="shared" si="115"/>
        <v>1</v>
      </c>
    </row>
    <row r="3682" spans="1:8">
      <c r="A3682" s="1993">
        <v>445</v>
      </c>
      <c r="B3682" s="1994" t="s">
        <v>12125</v>
      </c>
      <c r="C3682" s="1993" t="s">
        <v>5592</v>
      </c>
      <c r="D3682" s="2002">
        <f t="shared" si="114"/>
        <v>23.87</v>
      </c>
      <c r="F3682" s="2002">
        <v>23.87</v>
      </c>
      <c r="G3682" s="2002">
        <v>23.87</v>
      </c>
      <c r="H3682" s="2078" t="b">
        <f t="shared" si="115"/>
        <v>1</v>
      </c>
    </row>
    <row r="3683" spans="1:8">
      <c r="A3683" s="2003">
        <v>4783</v>
      </c>
      <c r="B3683" s="2004" t="s">
        <v>12126</v>
      </c>
      <c r="C3683" s="2003" t="s">
        <v>5591</v>
      </c>
      <c r="D3683" s="2005">
        <f t="shared" si="114"/>
        <v>14.68</v>
      </c>
      <c r="F3683" s="2005">
        <v>12.68</v>
      </c>
      <c r="G3683" s="2005">
        <v>14.68</v>
      </c>
      <c r="H3683" s="2078" t="b">
        <f t="shared" si="115"/>
        <v>0</v>
      </c>
    </row>
    <row r="3684" spans="1:8">
      <c r="A3684" s="1993">
        <v>41079</v>
      </c>
      <c r="B3684" s="1994" t="s">
        <v>12127</v>
      </c>
      <c r="C3684" s="1993" t="s">
        <v>5600</v>
      </c>
      <c r="D3684" s="2002">
        <f t="shared" si="114"/>
        <v>2590.89</v>
      </c>
      <c r="F3684" s="2002">
        <v>2236.52</v>
      </c>
      <c r="G3684" s="2002">
        <v>2590.89</v>
      </c>
      <c r="H3684" s="2078" t="b">
        <f t="shared" si="115"/>
        <v>0</v>
      </c>
    </row>
    <row r="3685" spans="1:8">
      <c r="A3685" s="2003">
        <v>12874</v>
      </c>
      <c r="B3685" s="2004" t="s">
        <v>12128</v>
      </c>
      <c r="C3685" s="2003" t="s">
        <v>5591</v>
      </c>
      <c r="D3685" s="2005">
        <f t="shared" si="114"/>
        <v>16.91</v>
      </c>
      <c r="F3685" s="2005">
        <v>14.61</v>
      </c>
      <c r="G3685" s="2005">
        <v>16.91</v>
      </c>
      <c r="H3685" s="2078" t="b">
        <f t="shared" si="115"/>
        <v>0</v>
      </c>
    </row>
    <row r="3686" spans="1:8">
      <c r="A3686" s="1993">
        <v>41082</v>
      </c>
      <c r="B3686" s="1994" t="s">
        <v>12129</v>
      </c>
      <c r="C3686" s="1993" t="s">
        <v>5600</v>
      </c>
      <c r="D3686" s="2002">
        <f t="shared" si="114"/>
        <v>2986.71</v>
      </c>
      <c r="F3686" s="2002">
        <v>2578.1999999999998</v>
      </c>
      <c r="G3686" s="2002">
        <v>2986.71</v>
      </c>
      <c r="H3686" s="2078" t="b">
        <f t="shared" si="115"/>
        <v>0</v>
      </c>
    </row>
    <row r="3687" spans="1:8">
      <c r="A3687" s="2003">
        <v>4785</v>
      </c>
      <c r="B3687" s="2004" t="s">
        <v>12130</v>
      </c>
      <c r="C3687" s="2003" t="s">
        <v>5591</v>
      </c>
      <c r="D3687" s="2005">
        <f t="shared" si="114"/>
        <v>15.78</v>
      </c>
      <c r="F3687" s="2005">
        <v>13.63</v>
      </c>
      <c r="G3687" s="2005">
        <v>15.78</v>
      </c>
      <c r="H3687" s="2078" t="b">
        <f t="shared" si="115"/>
        <v>0</v>
      </c>
    </row>
    <row r="3688" spans="1:8">
      <c r="A3688" s="1993">
        <v>41081</v>
      </c>
      <c r="B3688" s="1994" t="s">
        <v>12131</v>
      </c>
      <c r="C3688" s="1993" t="s">
        <v>5600</v>
      </c>
      <c r="D3688" s="2002">
        <f t="shared" si="114"/>
        <v>2786.77</v>
      </c>
      <c r="F3688" s="2002">
        <v>2405.6</v>
      </c>
      <c r="G3688" s="2002">
        <v>2786.77</v>
      </c>
      <c r="H3688" s="2078" t="b">
        <f t="shared" si="115"/>
        <v>0</v>
      </c>
    </row>
    <row r="3689" spans="1:8">
      <c r="A3689" s="2003">
        <v>4801</v>
      </c>
      <c r="B3689" s="2004" t="s">
        <v>12132</v>
      </c>
      <c r="C3689" s="2003" t="s">
        <v>5594</v>
      </c>
      <c r="D3689" s="2005">
        <f t="shared" si="114"/>
        <v>50.56</v>
      </c>
      <c r="F3689" s="2005">
        <v>50.56</v>
      </c>
      <c r="G3689" s="2005">
        <v>50.56</v>
      </c>
      <c r="H3689" s="2078" t="b">
        <f t="shared" si="115"/>
        <v>1</v>
      </c>
    </row>
    <row r="3690" spans="1:8">
      <c r="A3690" s="1993">
        <v>4794</v>
      </c>
      <c r="B3690" s="1994" t="s">
        <v>12133</v>
      </c>
      <c r="C3690" s="1993" t="s">
        <v>5594</v>
      </c>
      <c r="D3690" s="2002">
        <f t="shared" si="114"/>
        <v>230.29</v>
      </c>
      <c r="F3690" s="2002">
        <v>230.29</v>
      </c>
      <c r="G3690" s="2002">
        <v>230.29</v>
      </c>
      <c r="H3690" s="2078" t="b">
        <f t="shared" si="115"/>
        <v>1</v>
      </c>
    </row>
    <row r="3691" spans="1:8">
      <c r="A3691" s="2003">
        <v>4796</v>
      </c>
      <c r="B3691" s="2004" t="s">
        <v>12134</v>
      </c>
      <c r="C3691" s="2003" t="s">
        <v>5594</v>
      </c>
      <c r="D3691" s="2005">
        <f t="shared" si="114"/>
        <v>139.88</v>
      </c>
      <c r="F3691" s="2005">
        <v>139.88</v>
      </c>
      <c r="G3691" s="2005">
        <v>139.88</v>
      </c>
      <c r="H3691" s="2078" t="b">
        <f t="shared" si="115"/>
        <v>1</v>
      </c>
    </row>
    <row r="3692" spans="1:8">
      <c r="A3692" s="1993">
        <v>4800</v>
      </c>
      <c r="B3692" s="1994" t="s">
        <v>12135</v>
      </c>
      <c r="C3692" s="1993" t="s">
        <v>5594</v>
      </c>
      <c r="D3692" s="2002">
        <f t="shared" si="114"/>
        <v>38.46</v>
      </c>
      <c r="F3692" s="2002">
        <v>38.46</v>
      </c>
      <c r="G3692" s="2002">
        <v>38.46</v>
      </c>
      <c r="H3692" s="2078" t="b">
        <f t="shared" si="115"/>
        <v>1</v>
      </c>
    </row>
    <row r="3693" spans="1:8">
      <c r="A3693" s="2003">
        <v>4795</v>
      </c>
      <c r="B3693" s="2004" t="s">
        <v>12136</v>
      </c>
      <c r="C3693" s="2003" t="s">
        <v>5594</v>
      </c>
      <c r="D3693" s="2005">
        <f t="shared" si="114"/>
        <v>224.18</v>
      </c>
      <c r="F3693" s="2005">
        <v>224.18</v>
      </c>
      <c r="G3693" s="2005">
        <v>224.18</v>
      </c>
      <c r="H3693" s="2078" t="b">
        <f t="shared" si="115"/>
        <v>1</v>
      </c>
    </row>
    <row r="3694" spans="1:8" ht="30">
      <c r="A3694" s="1993">
        <v>39694</v>
      </c>
      <c r="B3694" s="1994" t="s">
        <v>12137</v>
      </c>
      <c r="C3694" s="1993" t="s">
        <v>5594</v>
      </c>
      <c r="D3694" s="2002">
        <f t="shared" si="114"/>
        <v>234.5</v>
      </c>
      <c r="F3694" s="2002">
        <v>234.5</v>
      </c>
      <c r="G3694" s="2002">
        <v>234.5</v>
      </c>
      <c r="H3694" s="2078" t="b">
        <f t="shared" si="115"/>
        <v>1</v>
      </c>
    </row>
    <row r="3695" spans="1:8">
      <c r="A3695" s="2003">
        <v>1292</v>
      </c>
      <c r="B3695" s="2004" t="s">
        <v>12138</v>
      </c>
      <c r="C3695" s="2003" t="s">
        <v>5594</v>
      </c>
      <c r="D3695" s="2005">
        <f t="shared" si="114"/>
        <v>33.61</v>
      </c>
      <c r="F3695" s="2005">
        <v>33.61</v>
      </c>
      <c r="G3695" s="2005">
        <v>33.61</v>
      </c>
      <c r="H3695" s="2078" t="b">
        <f t="shared" si="115"/>
        <v>1</v>
      </c>
    </row>
    <row r="3696" spans="1:8">
      <c r="A3696" s="1993">
        <v>1287</v>
      </c>
      <c r="B3696" s="1994" t="s">
        <v>12139</v>
      </c>
      <c r="C3696" s="1993" t="s">
        <v>5594</v>
      </c>
      <c r="D3696" s="2002">
        <f t="shared" si="114"/>
        <v>16.489999999999998</v>
      </c>
      <c r="F3696" s="2002">
        <v>16.489999999999998</v>
      </c>
      <c r="G3696" s="2002">
        <v>16.489999999999998</v>
      </c>
      <c r="H3696" s="2078" t="b">
        <f t="shared" si="115"/>
        <v>1</v>
      </c>
    </row>
    <row r="3697" spans="1:8" ht="30">
      <c r="A3697" s="2003">
        <v>1297</v>
      </c>
      <c r="B3697" s="2004" t="s">
        <v>12140</v>
      </c>
      <c r="C3697" s="2003" t="s">
        <v>5594</v>
      </c>
      <c r="D3697" s="2005">
        <f t="shared" si="114"/>
        <v>13.67</v>
      </c>
      <c r="F3697" s="2005">
        <v>13.67</v>
      </c>
      <c r="G3697" s="2005">
        <v>13.67</v>
      </c>
      <c r="H3697" s="2078" t="b">
        <f t="shared" si="115"/>
        <v>1</v>
      </c>
    </row>
    <row r="3698" spans="1:8" ht="30">
      <c r="A3698" s="1993">
        <v>4786</v>
      </c>
      <c r="B3698" s="1994" t="s">
        <v>12141</v>
      </c>
      <c r="C3698" s="1993" t="s">
        <v>5594</v>
      </c>
      <c r="D3698" s="2002">
        <f t="shared" si="114"/>
        <v>70</v>
      </c>
      <c r="F3698" s="2002">
        <v>70</v>
      </c>
      <c r="G3698" s="2002">
        <v>70</v>
      </c>
      <c r="H3698" s="2078" t="b">
        <f t="shared" si="115"/>
        <v>1</v>
      </c>
    </row>
    <row r="3699" spans="1:8" ht="30">
      <c r="A3699" s="2003">
        <v>10840</v>
      </c>
      <c r="B3699" s="2004" t="s">
        <v>12142</v>
      </c>
      <c r="C3699" s="2003" t="s">
        <v>5594</v>
      </c>
      <c r="D3699" s="2005">
        <f t="shared" si="114"/>
        <v>290</v>
      </c>
      <c r="F3699" s="2005">
        <v>290</v>
      </c>
      <c r="G3699" s="2005">
        <v>290</v>
      </c>
      <c r="H3699" s="2078" t="b">
        <f t="shared" si="115"/>
        <v>1</v>
      </c>
    </row>
    <row r="3700" spans="1:8" ht="30">
      <c r="A3700" s="1993">
        <v>10841</v>
      </c>
      <c r="B3700" s="1994" t="s">
        <v>12143</v>
      </c>
      <c r="C3700" s="1993" t="s">
        <v>5594</v>
      </c>
      <c r="D3700" s="2002">
        <f t="shared" si="114"/>
        <v>218.86</v>
      </c>
      <c r="F3700" s="2002">
        <v>218.86</v>
      </c>
      <c r="G3700" s="2002">
        <v>218.86</v>
      </c>
      <c r="H3700" s="2078" t="b">
        <f t="shared" si="115"/>
        <v>1</v>
      </c>
    </row>
    <row r="3701" spans="1:8" ht="30">
      <c r="A3701" s="2003">
        <v>25980</v>
      </c>
      <c r="B3701" s="2004" t="s">
        <v>12144</v>
      </c>
      <c r="C3701" s="2003" t="s">
        <v>5594</v>
      </c>
      <c r="D3701" s="2005">
        <f t="shared" si="114"/>
        <v>279.66000000000003</v>
      </c>
      <c r="F3701" s="2005">
        <v>279.66000000000003</v>
      </c>
      <c r="G3701" s="2005">
        <v>279.66000000000003</v>
      </c>
      <c r="H3701" s="2078" t="b">
        <f t="shared" si="115"/>
        <v>1</v>
      </c>
    </row>
    <row r="3702" spans="1:8" ht="30">
      <c r="A3702" s="1993">
        <v>10842</v>
      </c>
      <c r="B3702" s="1994" t="s">
        <v>12145</v>
      </c>
      <c r="C3702" s="1993" t="s">
        <v>5594</v>
      </c>
      <c r="D3702" s="2002">
        <f t="shared" si="114"/>
        <v>316.14</v>
      </c>
      <c r="F3702" s="2002">
        <v>316.14</v>
      </c>
      <c r="G3702" s="2002">
        <v>316.14</v>
      </c>
      <c r="H3702" s="2078" t="b">
        <f t="shared" si="115"/>
        <v>1</v>
      </c>
    </row>
    <row r="3703" spans="1:8">
      <c r="A3703" s="2003">
        <v>21108</v>
      </c>
      <c r="B3703" s="2004" t="s">
        <v>12146</v>
      </c>
      <c r="C3703" s="2003" t="s">
        <v>5594</v>
      </c>
      <c r="D3703" s="2005">
        <f t="shared" si="114"/>
        <v>44.8</v>
      </c>
      <c r="F3703" s="2005">
        <v>44.8</v>
      </c>
      <c r="G3703" s="2005">
        <v>44.8</v>
      </c>
      <c r="H3703" s="2078" t="b">
        <f t="shared" si="115"/>
        <v>1</v>
      </c>
    </row>
    <row r="3704" spans="1:8">
      <c r="A3704" s="1993">
        <v>38180</v>
      </c>
      <c r="B3704" s="1994" t="s">
        <v>12147</v>
      </c>
      <c r="C3704" s="1993" t="s">
        <v>5594</v>
      </c>
      <c r="D3704" s="2002">
        <f t="shared" si="114"/>
        <v>112.62</v>
      </c>
      <c r="F3704" s="2002">
        <v>112.62</v>
      </c>
      <c r="G3704" s="2002">
        <v>112.62</v>
      </c>
      <c r="H3704" s="2078" t="b">
        <f t="shared" si="115"/>
        <v>1</v>
      </c>
    </row>
    <row r="3705" spans="1:8">
      <c r="A3705" s="2003">
        <v>40648</v>
      </c>
      <c r="B3705" s="2004" t="s">
        <v>12148</v>
      </c>
      <c r="C3705" s="2003" t="s">
        <v>5594</v>
      </c>
      <c r="D3705" s="2005">
        <f t="shared" si="114"/>
        <v>134.4</v>
      </c>
      <c r="F3705" s="2005">
        <v>134.4</v>
      </c>
      <c r="G3705" s="2005">
        <v>134.4</v>
      </c>
      <c r="H3705" s="2078" t="b">
        <f t="shared" si="115"/>
        <v>1</v>
      </c>
    </row>
    <row r="3706" spans="1:8">
      <c r="A3706" s="1993">
        <v>40649</v>
      </c>
      <c r="B3706" s="1994" t="s">
        <v>12149</v>
      </c>
      <c r="C3706" s="1993" t="s">
        <v>5594</v>
      </c>
      <c r="D3706" s="2002">
        <f t="shared" si="114"/>
        <v>78.28</v>
      </c>
      <c r="F3706" s="2002">
        <v>78.28</v>
      </c>
      <c r="G3706" s="2002">
        <v>78.28</v>
      </c>
      <c r="H3706" s="2078" t="b">
        <f t="shared" si="115"/>
        <v>1</v>
      </c>
    </row>
    <row r="3707" spans="1:8">
      <c r="A3707" s="2003">
        <v>40650</v>
      </c>
      <c r="B3707" s="2004" t="s">
        <v>12150</v>
      </c>
      <c r="C3707" s="2003" t="s">
        <v>5594</v>
      </c>
      <c r="D3707" s="2005">
        <f t="shared" si="114"/>
        <v>100.8</v>
      </c>
      <c r="F3707" s="2005">
        <v>100.8</v>
      </c>
      <c r="G3707" s="2005">
        <v>100.8</v>
      </c>
      <c r="H3707" s="2078" t="b">
        <f t="shared" si="115"/>
        <v>1</v>
      </c>
    </row>
    <row r="3708" spans="1:8">
      <c r="A3708" s="1993">
        <v>40651</v>
      </c>
      <c r="B3708" s="1994" t="s">
        <v>12151</v>
      </c>
      <c r="C3708" s="1993" t="s">
        <v>5594</v>
      </c>
      <c r="D3708" s="2002">
        <f t="shared" si="114"/>
        <v>185.92</v>
      </c>
      <c r="F3708" s="2002">
        <v>185.92</v>
      </c>
      <c r="G3708" s="2002">
        <v>185.92</v>
      </c>
      <c r="H3708" s="2078" t="b">
        <f t="shared" si="115"/>
        <v>1</v>
      </c>
    </row>
    <row r="3709" spans="1:8">
      <c r="A3709" s="2003">
        <v>40652</v>
      </c>
      <c r="B3709" s="2004" t="s">
        <v>12152</v>
      </c>
      <c r="C3709" s="2003" t="s">
        <v>5594</v>
      </c>
      <c r="D3709" s="2005">
        <f t="shared" si="114"/>
        <v>99.68</v>
      </c>
      <c r="F3709" s="2005">
        <v>99.68</v>
      </c>
      <c r="G3709" s="2005">
        <v>99.68</v>
      </c>
      <c r="H3709" s="2078" t="b">
        <f t="shared" si="115"/>
        <v>1</v>
      </c>
    </row>
    <row r="3710" spans="1:8" ht="30">
      <c r="A3710" s="1993">
        <v>40647</v>
      </c>
      <c r="B3710" s="1994" t="s">
        <v>12153</v>
      </c>
      <c r="C3710" s="1993" t="s">
        <v>5594</v>
      </c>
      <c r="D3710" s="2002">
        <f t="shared" si="114"/>
        <v>109.76</v>
      </c>
      <c r="F3710" s="2002">
        <v>109.76</v>
      </c>
      <c r="G3710" s="2002">
        <v>109.76</v>
      </c>
      <c r="H3710" s="2078" t="b">
        <f t="shared" si="115"/>
        <v>1</v>
      </c>
    </row>
    <row r="3711" spans="1:8">
      <c r="A3711" s="2003">
        <v>40653</v>
      </c>
      <c r="B3711" s="2004" t="s">
        <v>12154</v>
      </c>
      <c r="C3711" s="2003" t="s">
        <v>5594</v>
      </c>
      <c r="D3711" s="2005">
        <f t="shared" si="114"/>
        <v>84</v>
      </c>
      <c r="F3711" s="2005">
        <v>84</v>
      </c>
      <c r="G3711" s="2005">
        <v>84</v>
      </c>
      <c r="H3711" s="2078" t="b">
        <f t="shared" si="115"/>
        <v>1</v>
      </c>
    </row>
    <row r="3712" spans="1:8">
      <c r="A3712" s="1993">
        <v>36178</v>
      </c>
      <c r="B3712" s="1994" t="s">
        <v>12155</v>
      </c>
      <c r="C3712" s="1993" t="s">
        <v>5592</v>
      </c>
      <c r="D3712" s="2002">
        <f t="shared" si="114"/>
        <v>9.14</v>
      </c>
      <c r="F3712" s="2002">
        <v>9.14</v>
      </c>
      <c r="G3712" s="2002">
        <v>9.14</v>
      </c>
      <c r="H3712" s="2078" t="b">
        <f t="shared" si="115"/>
        <v>1</v>
      </c>
    </row>
    <row r="3713" spans="1:8">
      <c r="A3713" s="2003">
        <v>38195</v>
      </c>
      <c r="B3713" s="2004" t="s">
        <v>12156</v>
      </c>
      <c r="C3713" s="2003" t="s">
        <v>5594</v>
      </c>
      <c r="D3713" s="2005">
        <f t="shared" si="114"/>
        <v>52.91</v>
      </c>
      <c r="F3713" s="2005">
        <v>52.91</v>
      </c>
      <c r="G3713" s="2005">
        <v>52.91</v>
      </c>
      <c r="H3713" s="2078" t="b">
        <f t="shared" si="115"/>
        <v>1</v>
      </c>
    </row>
    <row r="3714" spans="1:8">
      <c r="A3714" s="1993">
        <v>38181</v>
      </c>
      <c r="B3714" s="1994" t="s">
        <v>12157</v>
      </c>
      <c r="C3714" s="1993" t="s">
        <v>5594</v>
      </c>
      <c r="D3714" s="2002">
        <f t="shared" si="114"/>
        <v>153.74</v>
      </c>
      <c r="F3714" s="2002">
        <v>153.74</v>
      </c>
      <c r="G3714" s="2002">
        <v>153.74</v>
      </c>
      <c r="H3714" s="2078" t="b">
        <f t="shared" si="115"/>
        <v>1</v>
      </c>
    </row>
    <row r="3715" spans="1:8">
      <c r="A3715" s="2003">
        <v>38182</v>
      </c>
      <c r="B3715" s="2004" t="s">
        <v>12158</v>
      </c>
      <c r="C3715" s="2003" t="s">
        <v>5594</v>
      </c>
      <c r="D3715" s="2005">
        <f t="shared" ref="D3715:D3778" si="116">IF($J$2=$F$1,F3715,G3715)</f>
        <v>146.44</v>
      </c>
      <c r="F3715" s="2005">
        <v>146.44</v>
      </c>
      <c r="G3715" s="2005">
        <v>146.44</v>
      </c>
      <c r="H3715" s="2078" t="b">
        <f t="shared" ref="H3715:H3778" si="117">F3715=G3715</f>
        <v>1</v>
      </c>
    </row>
    <row r="3716" spans="1:8">
      <c r="A3716" s="1993">
        <v>38186</v>
      </c>
      <c r="B3716" s="1994" t="s">
        <v>12159</v>
      </c>
      <c r="C3716" s="1993" t="s">
        <v>5594</v>
      </c>
      <c r="D3716" s="2002">
        <f t="shared" si="116"/>
        <v>380.66</v>
      </c>
      <c r="F3716" s="2002">
        <v>380.66</v>
      </c>
      <c r="G3716" s="2002">
        <v>380.66</v>
      </c>
      <c r="H3716" s="2078" t="b">
        <f t="shared" si="117"/>
        <v>1</v>
      </c>
    </row>
    <row r="3717" spans="1:8">
      <c r="A3717" s="2003">
        <v>38185</v>
      </c>
      <c r="B3717" s="2004" t="s">
        <v>12160</v>
      </c>
      <c r="C3717" s="2003" t="s">
        <v>5594</v>
      </c>
      <c r="D3717" s="2005">
        <f t="shared" si="116"/>
        <v>338.92</v>
      </c>
      <c r="F3717" s="2005">
        <v>338.92</v>
      </c>
      <c r="G3717" s="2005">
        <v>338.92</v>
      </c>
      <c r="H3717" s="2078" t="b">
        <f t="shared" si="117"/>
        <v>1</v>
      </c>
    </row>
    <row r="3718" spans="1:8">
      <c r="A3718" s="1993">
        <v>40654</v>
      </c>
      <c r="B3718" s="1994" t="s">
        <v>12161</v>
      </c>
      <c r="C3718" s="1993" t="s">
        <v>5594</v>
      </c>
      <c r="D3718" s="2002">
        <f t="shared" si="116"/>
        <v>130.47999999999999</v>
      </c>
      <c r="F3718" s="2002">
        <v>130.47999999999999</v>
      </c>
      <c r="G3718" s="2002">
        <v>130.47999999999999</v>
      </c>
      <c r="H3718" s="2078" t="b">
        <f t="shared" si="117"/>
        <v>1</v>
      </c>
    </row>
    <row r="3719" spans="1:8" ht="30">
      <c r="A3719" s="2003">
        <v>25981</v>
      </c>
      <c r="B3719" s="2004" t="s">
        <v>12162</v>
      </c>
      <c r="C3719" s="2003" t="s">
        <v>5594</v>
      </c>
      <c r="D3719" s="2005">
        <f t="shared" si="116"/>
        <v>231.02</v>
      </c>
      <c r="F3719" s="2005">
        <v>231.02</v>
      </c>
      <c r="G3719" s="2005">
        <v>231.02</v>
      </c>
      <c r="H3719" s="2078" t="b">
        <f t="shared" si="117"/>
        <v>1</v>
      </c>
    </row>
    <row r="3720" spans="1:8">
      <c r="A3720" s="1993">
        <v>4822</v>
      </c>
      <c r="B3720" s="1994" t="s">
        <v>12163</v>
      </c>
      <c r="C3720" s="1993" t="s">
        <v>5594</v>
      </c>
      <c r="D3720" s="2002">
        <f t="shared" si="116"/>
        <v>282.14</v>
      </c>
      <c r="F3720" s="2002">
        <v>282.14</v>
      </c>
      <c r="G3720" s="2002">
        <v>282.14</v>
      </c>
      <c r="H3720" s="2078" t="b">
        <f t="shared" si="117"/>
        <v>1</v>
      </c>
    </row>
    <row r="3721" spans="1:8">
      <c r="A3721" s="2003">
        <v>4818</v>
      </c>
      <c r="B3721" s="2004" t="s">
        <v>12164</v>
      </c>
      <c r="C3721" s="2003" t="s">
        <v>5594</v>
      </c>
      <c r="D3721" s="2005">
        <f t="shared" si="116"/>
        <v>290</v>
      </c>
      <c r="F3721" s="2005">
        <v>290</v>
      </c>
      <c r="G3721" s="2005">
        <v>290</v>
      </c>
      <c r="H3721" s="2078" t="b">
        <f t="shared" si="117"/>
        <v>1</v>
      </c>
    </row>
    <row r="3722" spans="1:8" ht="30">
      <c r="A3722" s="1993">
        <v>39567</v>
      </c>
      <c r="B3722" s="1994" t="s">
        <v>12165</v>
      </c>
      <c r="C3722" s="1993" t="s">
        <v>5594</v>
      </c>
      <c r="D3722" s="2002">
        <f t="shared" si="116"/>
        <v>46.29</v>
      </c>
      <c r="F3722" s="2002">
        <v>46.29</v>
      </c>
      <c r="G3722" s="2002">
        <v>46.29</v>
      </c>
      <c r="H3722" s="2078" t="b">
        <f t="shared" si="117"/>
        <v>1</v>
      </c>
    </row>
    <row r="3723" spans="1:8" ht="30">
      <c r="A3723" s="2003">
        <v>39566</v>
      </c>
      <c r="B3723" s="2004" t="s">
        <v>12166</v>
      </c>
      <c r="C3723" s="2003" t="s">
        <v>5594</v>
      </c>
      <c r="D3723" s="2005">
        <f t="shared" si="116"/>
        <v>53.46</v>
      </c>
      <c r="F3723" s="2005">
        <v>53.46</v>
      </c>
      <c r="G3723" s="2005">
        <v>53.46</v>
      </c>
      <c r="H3723" s="2078" t="b">
        <f t="shared" si="117"/>
        <v>1</v>
      </c>
    </row>
    <row r="3724" spans="1:8">
      <c r="A3724" s="1993">
        <v>11062</v>
      </c>
      <c r="B3724" s="1994" t="s">
        <v>12167</v>
      </c>
      <c r="C3724" s="1993" t="s">
        <v>5594</v>
      </c>
      <c r="D3724" s="2002">
        <f t="shared" si="116"/>
        <v>47.59</v>
      </c>
      <c r="F3724" s="2002">
        <v>47.59</v>
      </c>
      <c r="G3724" s="2002">
        <v>47.59</v>
      </c>
      <c r="H3724" s="2078" t="b">
        <f t="shared" si="117"/>
        <v>1</v>
      </c>
    </row>
    <row r="3725" spans="1:8">
      <c r="A3725" s="2003">
        <v>11063</v>
      </c>
      <c r="B3725" s="2004" t="s">
        <v>12168</v>
      </c>
      <c r="C3725" s="2003" t="s">
        <v>5594</v>
      </c>
      <c r="D3725" s="2005">
        <f t="shared" si="116"/>
        <v>46.08</v>
      </c>
      <c r="F3725" s="2005">
        <v>46.08</v>
      </c>
      <c r="G3725" s="2005">
        <v>46.08</v>
      </c>
      <c r="H3725" s="2078" t="b">
        <f t="shared" si="117"/>
        <v>1</v>
      </c>
    </row>
    <row r="3726" spans="1:8">
      <c r="A3726" s="1993">
        <v>13521</v>
      </c>
      <c r="B3726" s="1994" t="s">
        <v>12169</v>
      </c>
      <c r="C3726" s="1993" t="s">
        <v>5592</v>
      </c>
      <c r="D3726" s="2002">
        <f t="shared" si="116"/>
        <v>79.2</v>
      </c>
      <c r="F3726" s="2002">
        <v>79.2</v>
      </c>
      <c r="G3726" s="2002">
        <v>79.2</v>
      </c>
      <c r="H3726" s="2078" t="b">
        <f t="shared" si="117"/>
        <v>1</v>
      </c>
    </row>
    <row r="3727" spans="1:8" ht="30">
      <c r="A3727" s="2003">
        <v>10851</v>
      </c>
      <c r="B3727" s="2004" t="s">
        <v>12170</v>
      </c>
      <c r="C3727" s="2003" t="s">
        <v>5592</v>
      </c>
      <c r="D3727" s="2005">
        <f t="shared" si="116"/>
        <v>53.77</v>
      </c>
      <c r="F3727" s="2005">
        <v>53.77</v>
      </c>
      <c r="G3727" s="2005">
        <v>53.77</v>
      </c>
      <c r="H3727" s="2078" t="b">
        <f t="shared" si="117"/>
        <v>1</v>
      </c>
    </row>
    <row r="3728" spans="1:8">
      <c r="A3728" s="1993">
        <v>39515</v>
      </c>
      <c r="B3728" s="1994" t="s">
        <v>12171</v>
      </c>
      <c r="C3728" s="1993" t="s">
        <v>5592</v>
      </c>
      <c r="D3728" s="2002">
        <f t="shared" si="116"/>
        <v>35.99</v>
      </c>
      <c r="F3728" s="2002">
        <v>35.99</v>
      </c>
      <c r="G3728" s="2002">
        <v>35.99</v>
      </c>
      <c r="H3728" s="2078" t="b">
        <f t="shared" si="117"/>
        <v>1</v>
      </c>
    </row>
    <row r="3729" spans="1:8" ht="30">
      <c r="A3729" s="2003">
        <v>39516</v>
      </c>
      <c r="B3729" s="2004" t="s">
        <v>12172</v>
      </c>
      <c r="C3729" s="2003" t="s">
        <v>5592</v>
      </c>
      <c r="D3729" s="2005">
        <f t="shared" si="116"/>
        <v>30.34</v>
      </c>
      <c r="F3729" s="2005">
        <v>30.34</v>
      </c>
      <c r="G3729" s="2005">
        <v>30.34</v>
      </c>
      <c r="H3729" s="2078" t="b">
        <f t="shared" si="117"/>
        <v>1</v>
      </c>
    </row>
    <row r="3730" spans="1:8">
      <c r="A3730" s="1993">
        <v>39514</v>
      </c>
      <c r="B3730" s="1994" t="s">
        <v>12173</v>
      </c>
      <c r="C3730" s="1993" t="s">
        <v>5592</v>
      </c>
      <c r="D3730" s="2002">
        <f t="shared" si="116"/>
        <v>18.88</v>
      </c>
      <c r="F3730" s="2002">
        <v>18.88</v>
      </c>
      <c r="G3730" s="2002">
        <v>18.88</v>
      </c>
      <c r="H3730" s="2078" t="b">
        <f t="shared" si="117"/>
        <v>1</v>
      </c>
    </row>
    <row r="3731" spans="1:8">
      <c r="A3731" s="2003">
        <v>4812</v>
      </c>
      <c r="B3731" s="2004" t="s">
        <v>12174</v>
      </c>
      <c r="C3731" s="2003" t="s">
        <v>5594</v>
      </c>
      <c r="D3731" s="2005">
        <f t="shared" si="116"/>
        <v>12.79</v>
      </c>
      <c r="F3731" s="2005">
        <v>12.79</v>
      </c>
      <c r="G3731" s="2005">
        <v>12.79</v>
      </c>
      <c r="H3731" s="2078" t="b">
        <f t="shared" si="117"/>
        <v>1</v>
      </c>
    </row>
    <row r="3732" spans="1:8">
      <c r="A3732" s="1993">
        <v>10849</v>
      </c>
      <c r="B3732" s="1994" t="s">
        <v>12175</v>
      </c>
      <c r="C3732" s="1993" t="s">
        <v>5592</v>
      </c>
      <c r="D3732" s="2002">
        <f t="shared" si="116"/>
        <v>1152.01</v>
      </c>
      <c r="F3732" s="2002">
        <v>1152.01</v>
      </c>
      <c r="G3732" s="2002">
        <v>1152.01</v>
      </c>
      <c r="H3732" s="2078" t="b">
        <f t="shared" si="117"/>
        <v>1</v>
      </c>
    </row>
    <row r="3733" spans="1:8">
      <c r="A3733" s="2003">
        <v>10848</v>
      </c>
      <c r="B3733" s="2004" t="s">
        <v>12176</v>
      </c>
      <c r="C3733" s="2003" t="s">
        <v>5592</v>
      </c>
      <c r="D3733" s="2005">
        <f t="shared" si="116"/>
        <v>723.6</v>
      </c>
      <c r="F3733" s="2005">
        <v>723.6</v>
      </c>
      <c r="G3733" s="2005">
        <v>723.6</v>
      </c>
      <c r="H3733" s="2078" t="b">
        <f t="shared" si="117"/>
        <v>1</v>
      </c>
    </row>
    <row r="3734" spans="1:8">
      <c r="A3734" s="1993">
        <v>4813</v>
      </c>
      <c r="B3734" s="1994" t="s">
        <v>12177</v>
      </c>
      <c r="C3734" s="1993" t="s">
        <v>5594</v>
      </c>
      <c r="D3734" s="2002">
        <f t="shared" si="116"/>
        <v>240</v>
      </c>
      <c r="F3734" s="2002">
        <v>240</v>
      </c>
      <c r="G3734" s="2002">
        <v>240</v>
      </c>
      <c r="H3734" s="2078" t="b">
        <f t="shared" si="117"/>
        <v>1</v>
      </c>
    </row>
    <row r="3735" spans="1:8" ht="30">
      <c r="A3735" s="2003">
        <v>37560</v>
      </c>
      <c r="B3735" s="2004" t="s">
        <v>12178</v>
      </c>
      <c r="C3735" s="2003" t="s">
        <v>5592</v>
      </c>
      <c r="D3735" s="2005">
        <f t="shared" si="116"/>
        <v>35.31</v>
      </c>
      <c r="F3735" s="2005">
        <v>35.31</v>
      </c>
      <c r="G3735" s="2005">
        <v>35.31</v>
      </c>
      <c r="H3735" s="2078" t="b">
        <f t="shared" si="117"/>
        <v>1</v>
      </c>
    </row>
    <row r="3736" spans="1:8" ht="30">
      <c r="A3736" s="1993">
        <v>37557</v>
      </c>
      <c r="B3736" s="1994" t="s">
        <v>12179</v>
      </c>
      <c r="C3736" s="1993" t="s">
        <v>5592</v>
      </c>
      <c r="D3736" s="2002">
        <f t="shared" si="116"/>
        <v>10.72</v>
      </c>
      <c r="F3736" s="2002">
        <v>10.72</v>
      </c>
      <c r="G3736" s="2002">
        <v>10.72</v>
      </c>
      <c r="H3736" s="2078" t="b">
        <f t="shared" si="117"/>
        <v>1</v>
      </c>
    </row>
    <row r="3737" spans="1:8" ht="30">
      <c r="A3737" s="2003">
        <v>37556</v>
      </c>
      <c r="B3737" s="2004" t="s">
        <v>12180</v>
      </c>
      <c r="C3737" s="2003" t="s">
        <v>5592</v>
      </c>
      <c r="D3737" s="2005">
        <f t="shared" si="116"/>
        <v>20.75</v>
      </c>
      <c r="F3737" s="2005">
        <v>20.75</v>
      </c>
      <c r="G3737" s="2005">
        <v>20.75</v>
      </c>
      <c r="H3737" s="2078" t="b">
        <f t="shared" si="117"/>
        <v>1</v>
      </c>
    </row>
    <row r="3738" spans="1:8" ht="30">
      <c r="A3738" s="1993">
        <v>37559</v>
      </c>
      <c r="B3738" s="1994" t="s">
        <v>12181</v>
      </c>
      <c r="C3738" s="1993" t="s">
        <v>5592</v>
      </c>
      <c r="D3738" s="2002">
        <f t="shared" si="116"/>
        <v>25.45</v>
      </c>
      <c r="F3738" s="2002">
        <v>25.45</v>
      </c>
      <c r="G3738" s="2002">
        <v>25.45</v>
      </c>
      <c r="H3738" s="2078" t="b">
        <f t="shared" si="117"/>
        <v>1</v>
      </c>
    </row>
    <row r="3739" spans="1:8" ht="30">
      <c r="A3739" s="2003">
        <v>37539</v>
      </c>
      <c r="B3739" s="2004" t="s">
        <v>12182</v>
      </c>
      <c r="C3739" s="2003" t="s">
        <v>5592</v>
      </c>
      <c r="D3739" s="2005">
        <f t="shared" si="116"/>
        <v>17.940000000000001</v>
      </c>
      <c r="F3739" s="2005">
        <v>17.940000000000001</v>
      </c>
      <c r="G3739" s="2005">
        <v>17.940000000000001</v>
      </c>
      <c r="H3739" s="2078" t="b">
        <f t="shared" si="117"/>
        <v>1</v>
      </c>
    </row>
    <row r="3740" spans="1:8" ht="30">
      <c r="A3740" s="1993">
        <v>37558</v>
      </c>
      <c r="B3740" s="1994" t="s">
        <v>12183</v>
      </c>
      <c r="C3740" s="1993" t="s">
        <v>5592</v>
      </c>
      <c r="D3740" s="2002">
        <f t="shared" si="116"/>
        <v>33.450000000000003</v>
      </c>
      <c r="F3740" s="2002">
        <v>33.450000000000003</v>
      </c>
      <c r="G3740" s="2002">
        <v>33.450000000000003</v>
      </c>
      <c r="H3740" s="2078" t="b">
        <f t="shared" si="117"/>
        <v>1</v>
      </c>
    </row>
    <row r="3741" spans="1:8">
      <c r="A3741" s="2003">
        <v>34723</v>
      </c>
      <c r="B3741" s="2004" t="s">
        <v>12184</v>
      </c>
      <c r="C3741" s="2003" t="s">
        <v>5594</v>
      </c>
      <c r="D3741" s="2005">
        <f t="shared" si="116"/>
        <v>554.4</v>
      </c>
      <c r="F3741" s="2005">
        <v>554.4</v>
      </c>
      <c r="G3741" s="2005">
        <v>554.4</v>
      </c>
      <c r="H3741" s="2078" t="b">
        <f t="shared" si="117"/>
        <v>1</v>
      </c>
    </row>
    <row r="3742" spans="1:8">
      <c r="A3742" s="1993">
        <v>34721</v>
      </c>
      <c r="B3742" s="1994" t="s">
        <v>12185</v>
      </c>
      <c r="C3742" s="1993" t="s">
        <v>5594</v>
      </c>
      <c r="D3742" s="2002">
        <f t="shared" si="116"/>
        <v>691.2</v>
      </c>
      <c r="F3742" s="2002">
        <v>691.2</v>
      </c>
      <c r="G3742" s="2002">
        <v>691.2</v>
      </c>
      <c r="H3742" s="2078" t="b">
        <f t="shared" si="117"/>
        <v>1</v>
      </c>
    </row>
    <row r="3743" spans="1:8">
      <c r="A3743" s="2003">
        <v>4309</v>
      </c>
      <c r="B3743" s="2004" t="s">
        <v>12186</v>
      </c>
      <c r="C3743" s="2003" t="s">
        <v>5592</v>
      </c>
      <c r="D3743" s="2005">
        <f t="shared" si="116"/>
        <v>4.32</v>
      </c>
      <c r="F3743" s="2005">
        <v>4.32</v>
      </c>
      <c r="G3743" s="2005">
        <v>4.32</v>
      </c>
      <c r="H3743" s="2078" t="b">
        <f t="shared" si="117"/>
        <v>1</v>
      </c>
    </row>
    <row r="3744" spans="1:8">
      <c r="A3744" s="1993">
        <v>4307</v>
      </c>
      <c r="B3744" s="1994" t="s">
        <v>12187</v>
      </c>
      <c r="C3744" s="1993" t="s">
        <v>5592</v>
      </c>
      <c r="D3744" s="2002">
        <f t="shared" si="116"/>
        <v>7.39</v>
      </c>
      <c r="F3744" s="2002">
        <v>7.39</v>
      </c>
      <c r="G3744" s="2002">
        <v>7.39</v>
      </c>
      <c r="H3744" s="2078" t="b">
        <f t="shared" si="117"/>
        <v>1</v>
      </c>
    </row>
    <row r="3745" spans="1:8">
      <c r="A3745" s="2003">
        <v>10850</v>
      </c>
      <c r="B3745" s="2004" t="s">
        <v>12188</v>
      </c>
      <c r="C3745" s="2003" t="s">
        <v>5592</v>
      </c>
      <c r="D3745" s="2005">
        <f t="shared" si="116"/>
        <v>36</v>
      </c>
      <c r="F3745" s="2005">
        <v>36</v>
      </c>
      <c r="G3745" s="2005">
        <v>36</v>
      </c>
      <c r="H3745" s="2078" t="b">
        <f t="shared" si="117"/>
        <v>1</v>
      </c>
    </row>
    <row r="3746" spans="1:8" ht="30">
      <c r="A3746" s="1993">
        <v>42467</v>
      </c>
      <c r="B3746" s="1994" t="s">
        <v>12189</v>
      </c>
      <c r="C3746" s="1993" t="s">
        <v>5592</v>
      </c>
      <c r="D3746" s="2002">
        <f t="shared" si="116"/>
        <v>1422.31</v>
      </c>
      <c r="F3746" s="2002">
        <v>1422.31</v>
      </c>
      <c r="G3746" s="2002">
        <v>1422.31</v>
      </c>
      <c r="H3746" s="2078" t="b">
        <f t="shared" si="117"/>
        <v>1</v>
      </c>
    </row>
    <row r="3747" spans="1:8">
      <c r="A3747" s="2003">
        <v>4792</v>
      </c>
      <c r="B3747" s="2004" t="s">
        <v>12190</v>
      </c>
      <c r="C3747" s="2003" t="s">
        <v>5594</v>
      </c>
      <c r="D3747" s="2005">
        <f t="shared" si="116"/>
        <v>108.11</v>
      </c>
      <c r="F3747" s="2005">
        <v>108.11</v>
      </c>
      <c r="G3747" s="2005">
        <v>108.11</v>
      </c>
      <c r="H3747" s="2078" t="b">
        <f t="shared" si="117"/>
        <v>1</v>
      </c>
    </row>
    <row r="3748" spans="1:8">
      <c r="A3748" s="1993">
        <v>4790</v>
      </c>
      <c r="B3748" s="1994" t="s">
        <v>12191</v>
      </c>
      <c r="C3748" s="1993" t="s">
        <v>5594</v>
      </c>
      <c r="D3748" s="2002">
        <f t="shared" si="116"/>
        <v>65</v>
      </c>
      <c r="F3748" s="2002">
        <v>65</v>
      </c>
      <c r="G3748" s="2002">
        <v>65</v>
      </c>
      <c r="H3748" s="2078" t="b">
        <f t="shared" si="117"/>
        <v>1</v>
      </c>
    </row>
    <row r="3749" spans="1:8" ht="30">
      <c r="A3749" s="2003">
        <v>40671</v>
      </c>
      <c r="B3749" s="2004" t="s">
        <v>12192</v>
      </c>
      <c r="C3749" s="2003" t="s">
        <v>5594</v>
      </c>
      <c r="D3749" s="2005">
        <f t="shared" si="116"/>
        <v>52.13</v>
      </c>
      <c r="F3749" s="2005">
        <v>52.13</v>
      </c>
      <c r="G3749" s="2005">
        <v>52.13</v>
      </c>
      <c r="H3749" s="2078" t="b">
        <f t="shared" si="117"/>
        <v>1</v>
      </c>
    </row>
    <row r="3750" spans="1:8">
      <c r="A3750" s="1993">
        <v>7552</v>
      </c>
      <c r="B3750" s="1994" t="s">
        <v>12193</v>
      </c>
      <c r="C3750" s="1993" t="s">
        <v>5592</v>
      </c>
      <c r="D3750" s="2002">
        <f t="shared" si="116"/>
        <v>24.7</v>
      </c>
      <c r="F3750" s="2002">
        <v>24.7</v>
      </c>
      <c r="G3750" s="2002">
        <v>24.7</v>
      </c>
      <c r="H3750" s="2078" t="b">
        <f t="shared" si="117"/>
        <v>1</v>
      </c>
    </row>
    <row r="3751" spans="1:8">
      <c r="A3751" s="2003">
        <v>4893</v>
      </c>
      <c r="B3751" s="2004" t="s">
        <v>12194</v>
      </c>
      <c r="C3751" s="2003" t="s">
        <v>5592</v>
      </c>
      <c r="D3751" s="2005">
        <f t="shared" si="116"/>
        <v>7.13</v>
      </c>
      <c r="F3751" s="2005">
        <v>7.13</v>
      </c>
      <c r="G3751" s="2005">
        <v>7.13</v>
      </c>
      <c r="H3751" s="2078" t="b">
        <f t="shared" si="117"/>
        <v>1</v>
      </c>
    </row>
    <row r="3752" spans="1:8">
      <c r="A3752" s="1993">
        <v>4894</v>
      </c>
      <c r="B3752" s="1994" t="s">
        <v>12195</v>
      </c>
      <c r="C3752" s="1993" t="s">
        <v>5592</v>
      </c>
      <c r="D3752" s="2002">
        <f t="shared" si="116"/>
        <v>6.11</v>
      </c>
      <c r="F3752" s="2002">
        <v>6.11</v>
      </c>
      <c r="G3752" s="2002">
        <v>6.11</v>
      </c>
      <c r="H3752" s="2078" t="b">
        <f t="shared" si="117"/>
        <v>1</v>
      </c>
    </row>
    <row r="3753" spans="1:8">
      <c r="A3753" s="2003">
        <v>4888</v>
      </c>
      <c r="B3753" s="2004" t="s">
        <v>12196</v>
      </c>
      <c r="C3753" s="2003" t="s">
        <v>5592</v>
      </c>
      <c r="D3753" s="2005">
        <f t="shared" si="116"/>
        <v>2.08</v>
      </c>
      <c r="F3753" s="2005">
        <v>2.08</v>
      </c>
      <c r="G3753" s="2005">
        <v>2.08</v>
      </c>
      <c r="H3753" s="2078" t="b">
        <f t="shared" si="117"/>
        <v>1</v>
      </c>
    </row>
    <row r="3754" spans="1:8">
      <c r="A3754" s="1993">
        <v>4890</v>
      </c>
      <c r="B3754" s="1994" t="s">
        <v>12197</v>
      </c>
      <c r="C3754" s="1993" t="s">
        <v>5592</v>
      </c>
      <c r="D3754" s="2002">
        <f t="shared" si="116"/>
        <v>3.91</v>
      </c>
      <c r="F3754" s="2002">
        <v>3.91</v>
      </c>
      <c r="G3754" s="2002">
        <v>3.91</v>
      </c>
      <c r="H3754" s="2078" t="b">
        <f t="shared" si="117"/>
        <v>1</v>
      </c>
    </row>
    <row r="3755" spans="1:8">
      <c r="A3755" s="2003">
        <v>12411</v>
      </c>
      <c r="B3755" s="2004" t="s">
        <v>12198</v>
      </c>
      <c r="C3755" s="2003" t="s">
        <v>5592</v>
      </c>
      <c r="D3755" s="2005">
        <f t="shared" si="116"/>
        <v>21.08</v>
      </c>
      <c r="F3755" s="2005">
        <v>21.08</v>
      </c>
      <c r="G3755" s="2005">
        <v>21.08</v>
      </c>
      <c r="H3755" s="2078" t="b">
        <f t="shared" si="117"/>
        <v>1</v>
      </c>
    </row>
    <row r="3756" spans="1:8">
      <c r="A3756" s="1993">
        <v>4891</v>
      </c>
      <c r="B3756" s="1994" t="s">
        <v>12199</v>
      </c>
      <c r="C3756" s="1993" t="s">
        <v>5592</v>
      </c>
      <c r="D3756" s="2002">
        <f t="shared" si="116"/>
        <v>10.54</v>
      </c>
      <c r="F3756" s="2002">
        <v>10.54</v>
      </c>
      <c r="G3756" s="2002">
        <v>10.54</v>
      </c>
      <c r="H3756" s="2078" t="b">
        <f t="shared" si="117"/>
        <v>1</v>
      </c>
    </row>
    <row r="3757" spans="1:8">
      <c r="A3757" s="2003">
        <v>4889</v>
      </c>
      <c r="B3757" s="2004" t="s">
        <v>12200</v>
      </c>
      <c r="C3757" s="2003" t="s">
        <v>5592</v>
      </c>
      <c r="D3757" s="2005">
        <f t="shared" si="116"/>
        <v>2.81</v>
      </c>
      <c r="F3757" s="2005">
        <v>2.81</v>
      </c>
      <c r="G3757" s="2005">
        <v>2.81</v>
      </c>
      <c r="H3757" s="2078" t="b">
        <f t="shared" si="117"/>
        <v>1</v>
      </c>
    </row>
    <row r="3758" spans="1:8">
      <c r="A3758" s="1993">
        <v>4892</v>
      </c>
      <c r="B3758" s="1994" t="s">
        <v>12201</v>
      </c>
      <c r="C3758" s="1993" t="s">
        <v>5592</v>
      </c>
      <c r="D3758" s="2002">
        <f t="shared" si="116"/>
        <v>29.52</v>
      </c>
      <c r="F3758" s="2002">
        <v>29.52</v>
      </c>
      <c r="G3758" s="2002">
        <v>29.52</v>
      </c>
      <c r="H3758" s="2078" t="b">
        <f t="shared" si="117"/>
        <v>1</v>
      </c>
    </row>
    <row r="3759" spans="1:8">
      <c r="A3759" s="2003">
        <v>12412</v>
      </c>
      <c r="B3759" s="2004" t="s">
        <v>12202</v>
      </c>
      <c r="C3759" s="2003" t="s">
        <v>5592</v>
      </c>
      <c r="D3759" s="2005">
        <f t="shared" si="116"/>
        <v>54.86</v>
      </c>
      <c r="F3759" s="2005">
        <v>54.86</v>
      </c>
      <c r="G3759" s="2005">
        <v>54.86</v>
      </c>
      <c r="H3759" s="2078" t="b">
        <f t="shared" si="117"/>
        <v>1</v>
      </c>
    </row>
    <row r="3760" spans="1:8">
      <c r="A3760" s="1993">
        <v>11073</v>
      </c>
      <c r="B3760" s="1994" t="s">
        <v>12203</v>
      </c>
      <c r="C3760" s="1993" t="s">
        <v>5592</v>
      </c>
      <c r="D3760" s="2002">
        <f t="shared" si="116"/>
        <v>7.28</v>
      </c>
      <c r="F3760" s="2002">
        <v>7.28</v>
      </c>
      <c r="G3760" s="2002">
        <v>7.28</v>
      </c>
      <c r="H3760" s="2078" t="b">
        <f t="shared" si="117"/>
        <v>1</v>
      </c>
    </row>
    <row r="3761" spans="1:8">
      <c r="A3761" s="2003">
        <v>11071</v>
      </c>
      <c r="B3761" s="2004" t="s">
        <v>12204</v>
      </c>
      <c r="C3761" s="2003" t="s">
        <v>5592</v>
      </c>
      <c r="D3761" s="2005">
        <f t="shared" si="116"/>
        <v>8.69</v>
      </c>
      <c r="F3761" s="2005">
        <v>8.69</v>
      </c>
      <c r="G3761" s="2005">
        <v>8.69</v>
      </c>
      <c r="H3761" s="2078" t="b">
        <f t="shared" si="117"/>
        <v>1</v>
      </c>
    </row>
    <row r="3762" spans="1:8">
      <c r="A3762" s="1993">
        <v>11072</v>
      </c>
      <c r="B3762" s="1994" t="s">
        <v>12205</v>
      </c>
      <c r="C3762" s="1993" t="s">
        <v>5592</v>
      </c>
      <c r="D3762" s="2002">
        <f t="shared" si="116"/>
        <v>3.18</v>
      </c>
      <c r="F3762" s="2002">
        <v>3.18</v>
      </c>
      <c r="G3762" s="2002">
        <v>3.18</v>
      </c>
      <c r="H3762" s="2078" t="b">
        <f t="shared" si="117"/>
        <v>1</v>
      </c>
    </row>
    <row r="3763" spans="1:8">
      <c r="A3763" s="2003">
        <v>4895</v>
      </c>
      <c r="B3763" s="2004" t="s">
        <v>12206</v>
      </c>
      <c r="C3763" s="2003" t="s">
        <v>5592</v>
      </c>
      <c r="D3763" s="2005">
        <f t="shared" si="116"/>
        <v>0.53</v>
      </c>
      <c r="F3763" s="2005">
        <v>0.53</v>
      </c>
      <c r="G3763" s="2005">
        <v>0.53</v>
      </c>
      <c r="H3763" s="2078" t="b">
        <f t="shared" si="117"/>
        <v>1</v>
      </c>
    </row>
    <row r="3764" spans="1:8">
      <c r="A3764" s="1993">
        <v>4907</v>
      </c>
      <c r="B3764" s="1994" t="s">
        <v>12207</v>
      </c>
      <c r="C3764" s="1993" t="s">
        <v>5592</v>
      </c>
      <c r="D3764" s="2002">
        <f t="shared" si="116"/>
        <v>11.11</v>
      </c>
      <c r="F3764" s="2002">
        <v>11.11</v>
      </c>
      <c r="G3764" s="2002">
        <v>11.11</v>
      </c>
      <c r="H3764" s="2078" t="b">
        <f t="shared" si="117"/>
        <v>1</v>
      </c>
    </row>
    <row r="3765" spans="1:8">
      <c r="A3765" s="2003">
        <v>4904</v>
      </c>
      <c r="B3765" s="2004" t="s">
        <v>12208</v>
      </c>
      <c r="C3765" s="2003" t="s">
        <v>5592</v>
      </c>
      <c r="D3765" s="2005">
        <f t="shared" si="116"/>
        <v>89.74</v>
      </c>
      <c r="F3765" s="2005">
        <v>89.74</v>
      </c>
      <c r="G3765" s="2005">
        <v>89.74</v>
      </c>
      <c r="H3765" s="2078" t="b">
        <f t="shared" si="117"/>
        <v>1</v>
      </c>
    </row>
    <row r="3766" spans="1:8">
      <c r="A3766" s="1993">
        <v>4905</v>
      </c>
      <c r="B3766" s="1994" t="s">
        <v>12209</v>
      </c>
      <c r="C3766" s="1993" t="s">
        <v>5592</v>
      </c>
      <c r="D3766" s="2002">
        <f t="shared" si="116"/>
        <v>146.37</v>
      </c>
      <c r="F3766" s="2002">
        <v>146.37</v>
      </c>
      <c r="G3766" s="2002">
        <v>146.37</v>
      </c>
      <c r="H3766" s="2078" t="b">
        <f t="shared" si="117"/>
        <v>1</v>
      </c>
    </row>
    <row r="3767" spans="1:8">
      <c r="A3767" s="2003">
        <v>4902</v>
      </c>
      <c r="B3767" s="2004" t="s">
        <v>12210</v>
      </c>
      <c r="C3767" s="2003" t="s">
        <v>5592</v>
      </c>
      <c r="D3767" s="2005">
        <f t="shared" si="116"/>
        <v>25.17</v>
      </c>
      <c r="F3767" s="2005">
        <v>25.17</v>
      </c>
      <c r="G3767" s="2005">
        <v>25.17</v>
      </c>
      <c r="H3767" s="2078" t="b">
        <f t="shared" si="117"/>
        <v>1</v>
      </c>
    </row>
    <row r="3768" spans="1:8">
      <c r="A3768" s="1993">
        <v>4908</v>
      </c>
      <c r="B3768" s="1994" t="s">
        <v>12211</v>
      </c>
      <c r="C3768" s="1993" t="s">
        <v>5592</v>
      </c>
      <c r="D3768" s="2002">
        <f t="shared" si="116"/>
        <v>36.22</v>
      </c>
      <c r="F3768" s="2002">
        <v>36.22</v>
      </c>
      <c r="G3768" s="2002">
        <v>36.22</v>
      </c>
      <c r="H3768" s="2078" t="b">
        <f t="shared" si="117"/>
        <v>1</v>
      </c>
    </row>
    <row r="3769" spans="1:8">
      <c r="A3769" s="2003">
        <v>4909</v>
      </c>
      <c r="B3769" s="2004" t="s">
        <v>12212</v>
      </c>
      <c r="C3769" s="2003" t="s">
        <v>5592</v>
      </c>
      <c r="D3769" s="2005">
        <f t="shared" si="116"/>
        <v>66.41</v>
      </c>
      <c r="F3769" s="2005">
        <v>66.41</v>
      </c>
      <c r="G3769" s="2005">
        <v>66.41</v>
      </c>
      <c r="H3769" s="2078" t="b">
        <f t="shared" si="117"/>
        <v>1</v>
      </c>
    </row>
    <row r="3770" spans="1:8">
      <c r="A3770" s="1993">
        <v>4903</v>
      </c>
      <c r="B3770" s="1994" t="s">
        <v>12213</v>
      </c>
      <c r="C3770" s="1993" t="s">
        <v>5592</v>
      </c>
      <c r="D3770" s="2002">
        <f t="shared" si="116"/>
        <v>130.6</v>
      </c>
      <c r="F3770" s="2002">
        <v>130.6</v>
      </c>
      <c r="G3770" s="2002">
        <v>130.6</v>
      </c>
      <c r="H3770" s="2078" t="b">
        <f t="shared" si="117"/>
        <v>1</v>
      </c>
    </row>
    <row r="3771" spans="1:8">
      <c r="A3771" s="2003">
        <v>4897</v>
      </c>
      <c r="B3771" s="2004" t="s">
        <v>12214</v>
      </c>
      <c r="C3771" s="2003" t="s">
        <v>5592</v>
      </c>
      <c r="D3771" s="2005">
        <f t="shared" si="116"/>
        <v>1.28</v>
      </c>
      <c r="F3771" s="2005">
        <v>1.28</v>
      </c>
      <c r="G3771" s="2005">
        <v>1.28</v>
      </c>
      <c r="H3771" s="2078" t="b">
        <f t="shared" si="117"/>
        <v>1</v>
      </c>
    </row>
    <row r="3772" spans="1:8">
      <c r="A3772" s="1993">
        <v>4896</v>
      </c>
      <c r="B3772" s="1994" t="s">
        <v>12215</v>
      </c>
      <c r="C3772" s="1993" t="s">
        <v>5592</v>
      </c>
      <c r="D3772" s="2002">
        <f t="shared" si="116"/>
        <v>0.54</v>
      </c>
      <c r="F3772" s="2002">
        <v>0.54</v>
      </c>
      <c r="G3772" s="2002">
        <v>0.54</v>
      </c>
      <c r="H3772" s="2078" t="b">
        <f t="shared" si="117"/>
        <v>1</v>
      </c>
    </row>
    <row r="3773" spans="1:8">
      <c r="A3773" s="2003">
        <v>4900</v>
      </c>
      <c r="B3773" s="2004" t="s">
        <v>12216</v>
      </c>
      <c r="C3773" s="2003" t="s">
        <v>5592</v>
      </c>
      <c r="D3773" s="2005">
        <f t="shared" si="116"/>
        <v>3.72</v>
      </c>
      <c r="F3773" s="2005">
        <v>3.72</v>
      </c>
      <c r="G3773" s="2005">
        <v>3.72</v>
      </c>
      <c r="H3773" s="2078" t="b">
        <f t="shared" si="117"/>
        <v>1</v>
      </c>
    </row>
    <row r="3774" spans="1:8">
      <c r="A3774" s="1993">
        <v>4898</v>
      </c>
      <c r="B3774" s="1994" t="s">
        <v>12217</v>
      </c>
      <c r="C3774" s="1993" t="s">
        <v>5592</v>
      </c>
      <c r="D3774" s="2002">
        <f t="shared" si="116"/>
        <v>1.62</v>
      </c>
      <c r="F3774" s="2002">
        <v>1.62</v>
      </c>
      <c r="G3774" s="2002">
        <v>1.62</v>
      </c>
      <c r="H3774" s="2078" t="b">
        <f t="shared" si="117"/>
        <v>1</v>
      </c>
    </row>
    <row r="3775" spans="1:8">
      <c r="A3775" s="2003">
        <v>4899</v>
      </c>
      <c r="B3775" s="2004" t="s">
        <v>12218</v>
      </c>
      <c r="C3775" s="2003" t="s">
        <v>5592</v>
      </c>
      <c r="D3775" s="2005">
        <f t="shared" si="116"/>
        <v>5.07</v>
      </c>
      <c r="F3775" s="2005">
        <v>5.07</v>
      </c>
      <c r="G3775" s="2005">
        <v>5.07</v>
      </c>
      <c r="H3775" s="2078" t="b">
        <f t="shared" si="117"/>
        <v>1</v>
      </c>
    </row>
    <row r="3776" spans="1:8">
      <c r="A3776" s="1993">
        <v>11096</v>
      </c>
      <c r="B3776" s="1994" t="s">
        <v>12219</v>
      </c>
      <c r="C3776" s="1993" t="s">
        <v>5596</v>
      </c>
      <c r="D3776" s="2002">
        <f t="shared" si="116"/>
        <v>0.33</v>
      </c>
      <c r="F3776" s="2002">
        <v>0.33</v>
      </c>
      <c r="G3776" s="2002">
        <v>0.33</v>
      </c>
      <c r="H3776" s="2078" t="b">
        <f t="shared" si="117"/>
        <v>1</v>
      </c>
    </row>
    <row r="3777" spans="1:8">
      <c r="A3777" s="2003">
        <v>4741</v>
      </c>
      <c r="B3777" s="2004" t="s">
        <v>12220</v>
      </c>
      <c r="C3777" s="2003" t="s">
        <v>5593</v>
      </c>
      <c r="D3777" s="2005">
        <f t="shared" si="116"/>
        <v>62.35</v>
      </c>
      <c r="F3777" s="2005">
        <v>62.35</v>
      </c>
      <c r="G3777" s="2005">
        <v>62.35</v>
      </c>
      <c r="H3777" s="2078" t="b">
        <f t="shared" si="117"/>
        <v>1</v>
      </c>
    </row>
    <row r="3778" spans="1:8">
      <c r="A3778" s="1993">
        <v>4752</v>
      </c>
      <c r="B3778" s="1994" t="s">
        <v>12221</v>
      </c>
      <c r="C3778" s="1993" t="s">
        <v>5591</v>
      </c>
      <c r="D3778" s="2002">
        <f t="shared" si="116"/>
        <v>10.55</v>
      </c>
      <c r="F3778" s="2002">
        <v>9.11</v>
      </c>
      <c r="G3778" s="2002">
        <v>10.55</v>
      </c>
      <c r="H3778" s="2078" t="b">
        <f t="shared" si="117"/>
        <v>0</v>
      </c>
    </row>
    <row r="3779" spans="1:8">
      <c r="A3779" s="2003">
        <v>41091</v>
      </c>
      <c r="B3779" s="2004" t="s">
        <v>12222</v>
      </c>
      <c r="C3779" s="2003" t="s">
        <v>5600</v>
      </c>
      <c r="D3779" s="2005">
        <f t="shared" ref="D3779:D3842" si="118">IF($J$2=$F$1,F3779,G3779)</f>
        <v>1863.64</v>
      </c>
      <c r="F3779" s="2005">
        <v>1608.74</v>
      </c>
      <c r="G3779" s="2005">
        <v>1863.64</v>
      </c>
      <c r="H3779" s="2078" t="b">
        <f t="shared" ref="H3779:H3842" si="119">F3779=G3779</f>
        <v>0</v>
      </c>
    </row>
    <row r="3780" spans="1:8">
      <c r="A3780" s="1993">
        <v>13954</v>
      </c>
      <c r="B3780" s="1994" t="s">
        <v>12223</v>
      </c>
      <c r="C3780" s="1993" t="s">
        <v>5592</v>
      </c>
      <c r="D3780" s="2002">
        <f t="shared" si="118"/>
        <v>6045.39</v>
      </c>
      <c r="F3780" s="2002">
        <v>6045.39</v>
      </c>
      <c r="G3780" s="2002">
        <v>6045.39</v>
      </c>
      <c r="H3780" s="2078" t="b">
        <f t="shared" si="119"/>
        <v>1</v>
      </c>
    </row>
    <row r="3781" spans="1:8">
      <c r="A3781" s="2003">
        <v>3411</v>
      </c>
      <c r="B3781" s="2004" t="s">
        <v>12224</v>
      </c>
      <c r="C3781" s="2003" t="s">
        <v>5596</v>
      </c>
      <c r="D3781" s="2005">
        <f t="shared" si="118"/>
        <v>45.12</v>
      </c>
      <c r="F3781" s="2005">
        <v>45.12</v>
      </c>
      <c r="G3781" s="2005">
        <v>45.12</v>
      </c>
      <c r="H3781" s="2078" t="b">
        <f t="shared" si="119"/>
        <v>1</v>
      </c>
    </row>
    <row r="3782" spans="1:8">
      <c r="A3782" s="1993">
        <v>39995</v>
      </c>
      <c r="B3782" s="1994" t="s">
        <v>12225</v>
      </c>
      <c r="C3782" s="1993" t="s">
        <v>5593</v>
      </c>
      <c r="D3782" s="2002">
        <f t="shared" si="118"/>
        <v>347.14</v>
      </c>
      <c r="F3782" s="2002">
        <v>347.14</v>
      </c>
      <c r="G3782" s="2002">
        <v>347.14</v>
      </c>
      <c r="H3782" s="2078" t="b">
        <f t="shared" si="119"/>
        <v>1</v>
      </c>
    </row>
    <row r="3783" spans="1:8">
      <c r="A3783" s="2003">
        <v>11615</v>
      </c>
      <c r="B3783" s="2004" t="s">
        <v>12226</v>
      </c>
      <c r="C3783" s="2003" t="s">
        <v>5594</v>
      </c>
      <c r="D3783" s="2005">
        <f t="shared" si="118"/>
        <v>2.94</v>
      </c>
      <c r="F3783" s="2005">
        <v>2.94</v>
      </c>
      <c r="G3783" s="2005">
        <v>2.94</v>
      </c>
      <c r="H3783" s="2078" t="b">
        <f t="shared" si="119"/>
        <v>1</v>
      </c>
    </row>
    <row r="3784" spans="1:8">
      <c r="A3784" s="1993">
        <v>3408</v>
      </c>
      <c r="B3784" s="1994" t="s">
        <v>12227</v>
      </c>
      <c r="C3784" s="1993" t="s">
        <v>5594</v>
      </c>
      <c r="D3784" s="2002">
        <f t="shared" si="118"/>
        <v>7.82</v>
      </c>
      <c r="F3784" s="2002">
        <v>7.82</v>
      </c>
      <c r="G3784" s="2002">
        <v>7.82</v>
      </c>
      <c r="H3784" s="2078" t="b">
        <f t="shared" si="119"/>
        <v>1</v>
      </c>
    </row>
    <row r="3785" spans="1:8">
      <c r="A3785" s="2003">
        <v>3409</v>
      </c>
      <c r="B3785" s="2004" t="s">
        <v>12228</v>
      </c>
      <c r="C3785" s="2003" t="s">
        <v>5594</v>
      </c>
      <c r="D3785" s="2005">
        <f t="shared" si="118"/>
        <v>19.55</v>
      </c>
      <c r="F3785" s="2005">
        <v>19.55</v>
      </c>
      <c r="G3785" s="2005">
        <v>19.55</v>
      </c>
      <c r="H3785" s="2078" t="b">
        <f t="shared" si="119"/>
        <v>1</v>
      </c>
    </row>
    <row r="3786" spans="1:8">
      <c r="A3786" s="1993">
        <v>11427</v>
      </c>
      <c r="B3786" s="1994" t="s">
        <v>12229</v>
      </c>
      <c r="C3786" s="1993" t="s">
        <v>5596</v>
      </c>
      <c r="D3786" s="2002">
        <f t="shared" si="118"/>
        <v>61.79</v>
      </c>
      <c r="F3786" s="2002">
        <v>61.79</v>
      </c>
      <c r="G3786" s="2002">
        <v>61.79</v>
      </c>
      <c r="H3786" s="2078" t="b">
        <f t="shared" si="119"/>
        <v>1</v>
      </c>
    </row>
    <row r="3787" spans="1:8">
      <c r="A3787" s="2003">
        <v>4491</v>
      </c>
      <c r="B3787" s="2004" t="s">
        <v>12230</v>
      </c>
      <c r="C3787" s="2003" t="s">
        <v>5595</v>
      </c>
      <c r="D3787" s="2005">
        <f t="shared" si="118"/>
        <v>4.3899999999999997</v>
      </c>
      <c r="F3787" s="2005">
        <v>4.3899999999999997</v>
      </c>
      <c r="G3787" s="2005">
        <v>4.3899999999999997</v>
      </c>
      <c r="H3787" s="2078" t="b">
        <f t="shared" si="119"/>
        <v>1</v>
      </c>
    </row>
    <row r="3788" spans="1:8">
      <c r="A3788" s="1993">
        <v>26022</v>
      </c>
      <c r="B3788" s="1994" t="s">
        <v>12231</v>
      </c>
      <c r="C3788" s="1993" t="s">
        <v>5592</v>
      </c>
      <c r="D3788" s="2002">
        <f t="shared" si="118"/>
        <v>146.38</v>
      </c>
      <c r="F3788" s="2002">
        <v>146.38</v>
      </c>
      <c r="G3788" s="2002">
        <v>146.38</v>
      </c>
      <c r="H3788" s="2078" t="b">
        <f t="shared" si="119"/>
        <v>1</v>
      </c>
    </row>
    <row r="3789" spans="1:8">
      <c r="A3789" s="2003">
        <v>421</v>
      </c>
      <c r="B3789" s="2004" t="s">
        <v>12232</v>
      </c>
      <c r="C3789" s="2003" t="s">
        <v>5592</v>
      </c>
      <c r="D3789" s="2005">
        <f t="shared" si="118"/>
        <v>7.77</v>
      </c>
      <c r="F3789" s="2005">
        <v>7.77</v>
      </c>
      <c r="G3789" s="2005">
        <v>7.77</v>
      </c>
      <c r="H3789" s="2078" t="b">
        <f t="shared" si="119"/>
        <v>1</v>
      </c>
    </row>
    <row r="3790" spans="1:8">
      <c r="A3790" s="1993">
        <v>12362</v>
      </c>
      <c r="B3790" s="1994" t="s">
        <v>12233</v>
      </c>
      <c r="C3790" s="1993" t="s">
        <v>5592</v>
      </c>
      <c r="D3790" s="2002">
        <f t="shared" si="118"/>
        <v>9.4700000000000006</v>
      </c>
      <c r="F3790" s="2002">
        <v>9.4700000000000006</v>
      </c>
      <c r="G3790" s="2002">
        <v>9.4700000000000006</v>
      </c>
      <c r="H3790" s="2078" t="b">
        <f t="shared" si="119"/>
        <v>1</v>
      </c>
    </row>
    <row r="3791" spans="1:8">
      <c r="A3791" s="2003">
        <v>14148</v>
      </c>
      <c r="B3791" s="2004" t="s">
        <v>12234</v>
      </c>
      <c r="C3791" s="2003" t="s">
        <v>5592</v>
      </c>
      <c r="D3791" s="2005">
        <f t="shared" si="118"/>
        <v>0.87</v>
      </c>
      <c r="F3791" s="2005">
        <v>0.87</v>
      </c>
      <c r="G3791" s="2005">
        <v>0.87</v>
      </c>
      <c r="H3791" s="2078" t="b">
        <f t="shared" si="119"/>
        <v>1</v>
      </c>
    </row>
    <row r="3792" spans="1:8">
      <c r="A3792" s="1993">
        <v>4341</v>
      </c>
      <c r="B3792" s="1994" t="s">
        <v>12235</v>
      </c>
      <c r="C3792" s="1993" t="s">
        <v>5592</v>
      </c>
      <c r="D3792" s="2002">
        <f t="shared" si="118"/>
        <v>0.53</v>
      </c>
      <c r="F3792" s="2002">
        <v>0.53</v>
      </c>
      <c r="G3792" s="2002">
        <v>0.53</v>
      </c>
      <c r="H3792" s="2078" t="b">
        <f t="shared" si="119"/>
        <v>1</v>
      </c>
    </row>
    <row r="3793" spans="1:8">
      <c r="A3793" s="2003">
        <v>4337</v>
      </c>
      <c r="B3793" s="2004" t="s">
        <v>12236</v>
      </c>
      <c r="C3793" s="2003" t="s">
        <v>5592</v>
      </c>
      <c r="D3793" s="2005">
        <f t="shared" si="118"/>
        <v>1.34</v>
      </c>
      <c r="F3793" s="2005">
        <v>1.34</v>
      </c>
      <c r="G3793" s="2005">
        <v>1.34</v>
      </c>
      <c r="H3793" s="2078" t="b">
        <f t="shared" si="119"/>
        <v>1</v>
      </c>
    </row>
    <row r="3794" spans="1:8">
      <c r="A3794" s="1993">
        <v>4339</v>
      </c>
      <c r="B3794" s="1994" t="s">
        <v>12237</v>
      </c>
      <c r="C3794" s="1993" t="s">
        <v>5592</v>
      </c>
      <c r="D3794" s="2002">
        <f t="shared" si="118"/>
        <v>0.28000000000000003</v>
      </c>
      <c r="F3794" s="2002">
        <v>0.28000000000000003</v>
      </c>
      <c r="G3794" s="2002">
        <v>0.28000000000000003</v>
      </c>
      <c r="H3794" s="2078" t="b">
        <f t="shared" si="119"/>
        <v>1</v>
      </c>
    </row>
    <row r="3795" spans="1:8">
      <c r="A3795" s="2003">
        <v>39997</v>
      </c>
      <c r="B3795" s="2004" t="s">
        <v>12238</v>
      </c>
      <c r="C3795" s="2003" t="s">
        <v>5592</v>
      </c>
      <c r="D3795" s="2005">
        <f t="shared" si="118"/>
        <v>0.16</v>
      </c>
      <c r="F3795" s="2005">
        <v>0.16</v>
      </c>
      <c r="G3795" s="2005">
        <v>0.16</v>
      </c>
      <c r="H3795" s="2078" t="b">
        <f t="shared" si="119"/>
        <v>1</v>
      </c>
    </row>
    <row r="3796" spans="1:8">
      <c r="A3796" s="1993">
        <v>11971</v>
      </c>
      <c r="B3796" s="1994" t="s">
        <v>12239</v>
      </c>
      <c r="C3796" s="1993" t="s">
        <v>5592</v>
      </c>
      <c r="D3796" s="2002">
        <f t="shared" si="118"/>
        <v>2.23</v>
      </c>
      <c r="F3796" s="2002">
        <v>2.23</v>
      </c>
      <c r="G3796" s="2002">
        <v>2.23</v>
      </c>
      <c r="H3796" s="2078" t="b">
        <f t="shared" si="119"/>
        <v>1</v>
      </c>
    </row>
    <row r="3797" spans="1:8">
      <c r="A3797" s="2003">
        <v>4342</v>
      </c>
      <c r="B3797" s="2004" t="s">
        <v>12240</v>
      </c>
      <c r="C3797" s="2003" t="s">
        <v>5592</v>
      </c>
      <c r="D3797" s="2005">
        <f t="shared" si="118"/>
        <v>0.11</v>
      </c>
      <c r="F3797" s="2005">
        <v>0.11</v>
      </c>
      <c r="G3797" s="2005">
        <v>0.11</v>
      </c>
      <c r="H3797" s="2078" t="b">
        <f t="shared" si="119"/>
        <v>1</v>
      </c>
    </row>
    <row r="3798" spans="1:8">
      <c r="A3798" s="1993">
        <v>4330</v>
      </c>
      <c r="B3798" s="1994" t="s">
        <v>12241</v>
      </c>
      <c r="C3798" s="1993" t="s">
        <v>5592</v>
      </c>
      <c r="D3798" s="2002">
        <f t="shared" si="118"/>
        <v>7.0000000000000007E-2</v>
      </c>
      <c r="F3798" s="2002">
        <v>7.0000000000000007E-2</v>
      </c>
      <c r="G3798" s="2002">
        <v>7.0000000000000007E-2</v>
      </c>
      <c r="H3798" s="2078" t="b">
        <f t="shared" si="119"/>
        <v>1</v>
      </c>
    </row>
    <row r="3799" spans="1:8">
      <c r="A3799" s="2003">
        <v>4340</v>
      </c>
      <c r="B3799" s="2004" t="s">
        <v>12242</v>
      </c>
      <c r="C3799" s="2003" t="s">
        <v>5592</v>
      </c>
      <c r="D3799" s="2005">
        <f t="shared" si="118"/>
        <v>0.62</v>
      </c>
      <c r="F3799" s="2005">
        <v>0.62</v>
      </c>
      <c r="G3799" s="2005">
        <v>0.62</v>
      </c>
      <c r="H3799" s="2078" t="b">
        <f t="shared" si="119"/>
        <v>1</v>
      </c>
    </row>
    <row r="3800" spans="1:8">
      <c r="A3800" s="1993">
        <v>5088</v>
      </c>
      <c r="B3800" s="1994" t="s">
        <v>12243</v>
      </c>
      <c r="C3800" s="1993" t="s">
        <v>5592</v>
      </c>
      <c r="D3800" s="2002">
        <f t="shared" si="118"/>
        <v>2.5299999999999998</v>
      </c>
      <c r="F3800" s="2002">
        <v>2.5299999999999998</v>
      </c>
      <c r="G3800" s="2002">
        <v>2.5299999999999998</v>
      </c>
      <c r="H3800" s="2078" t="b">
        <f t="shared" si="119"/>
        <v>1</v>
      </c>
    </row>
    <row r="3801" spans="1:8">
      <c r="A3801" s="2003">
        <v>11154</v>
      </c>
      <c r="B3801" s="2004" t="s">
        <v>12244</v>
      </c>
      <c r="C3801" s="2003" t="s">
        <v>5592</v>
      </c>
      <c r="D3801" s="2005">
        <f t="shared" si="118"/>
        <v>712.79</v>
      </c>
      <c r="F3801" s="2005">
        <v>712.79</v>
      </c>
      <c r="G3801" s="2005">
        <v>712.79</v>
      </c>
      <c r="H3801" s="2078" t="b">
        <f t="shared" si="119"/>
        <v>1</v>
      </c>
    </row>
    <row r="3802" spans="1:8" ht="30">
      <c r="A3802" s="1993">
        <v>39021</v>
      </c>
      <c r="B3802" s="1994" t="s">
        <v>12245</v>
      </c>
      <c r="C3802" s="1993" t="s">
        <v>5592</v>
      </c>
      <c r="D3802" s="2002">
        <f t="shared" si="118"/>
        <v>320.61</v>
      </c>
      <c r="F3802" s="2002">
        <v>320.61</v>
      </c>
      <c r="G3802" s="2002">
        <v>320.61</v>
      </c>
      <c r="H3802" s="2078" t="b">
        <f t="shared" si="119"/>
        <v>1</v>
      </c>
    </row>
    <row r="3803" spans="1:8" ht="30">
      <c r="A3803" s="2003">
        <v>39022</v>
      </c>
      <c r="B3803" s="2004" t="s">
        <v>12246</v>
      </c>
      <c r="C3803" s="2003" t="s">
        <v>5592</v>
      </c>
      <c r="D3803" s="2005">
        <f t="shared" si="118"/>
        <v>396.5</v>
      </c>
      <c r="F3803" s="2005">
        <v>396.5</v>
      </c>
      <c r="G3803" s="2005">
        <v>396.5</v>
      </c>
      <c r="H3803" s="2078" t="b">
        <f t="shared" si="119"/>
        <v>1</v>
      </c>
    </row>
    <row r="3804" spans="1:8" ht="30">
      <c r="A3804" s="1993">
        <v>39024</v>
      </c>
      <c r="B3804" s="1994" t="s">
        <v>12247</v>
      </c>
      <c r="C3804" s="1993" t="s">
        <v>5592</v>
      </c>
      <c r="D3804" s="2002">
        <f t="shared" si="118"/>
        <v>945.87</v>
      </c>
      <c r="F3804" s="2002">
        <v>945.87</v>
      </c>
      <c r="G3804" s="2002">
        <v>945.87</v>
      </c>
      <c r="H3804" s="2078" t="b">
        <f t="shared" si="119"/>
        <v>1</v>
      </c>
    </row>
    <row r="3805" spans="1:8" ht="30">
      <c r="A3805" s="2003">
        <v>4914</v>
      </c>
      <c r="B3805" s="2004" t="s">
        <v>12248</v>
      </c>
      <c r="C3805" s="2003" t="s">
        <v>5594</v>
      </c>
      <c r="D3805" s="2005">
        <f t="shared" si="118"/>
        <v>766.93</v>
      </c>
      <c r="F3805" s="2005">
        <v>766.93</v>
      </c>
      <c r="G3805" s="2005">
        <v>766.93</v>
      </c>
      <c r="H3805" s="2078" t="b">
        <f t="shared" si="119"/>
        <v>1</v>
      </c>
    </row>
    <row r="3806" spans="1:8">
      <c r="A3806" s="1993">
        <v>4917</v>
      </c>
      <c r="B3806" s="1994" t="s">
        <v>12249</v>
      </c>
      <c r="C3806" s="1993" t="s">
        <v>5594</v>
      </c>
      <c r="D3806" s="2002">
        <f t="shared" si="118"/>
        <v>529.65</v>
      </c>
      <c r="F3806" s="2002">
        <v>529.65</v>
      </c>
      <c r="G3806" s="2002">
        <v>529.65</v>
      </c>
      <c r="H3806" s="2078" t="b">
        <f t="shared" si="119"/>
        <v>1</v>
      </c>
    </row>
    <row r="3807" spans="1:8" ht="30">
      <c r="A3807" s="2003">
        <v>39025</v>
      </c>
      <c r="B3807" s="2004" t="s">
        <v>12250</v>
      </c>
      <c r="C3807" s="2003" t="s">
        <v>5592</v>
      </c>
      <c r="D3807" s="2005">
        <f t="shared" si="118"/>
        <v>969.89</v>
      </c>
      <c r="F3807" s="2005">
        <v>969.89</v>
      </c>
      <c r="G3807" s="2005">
        <v>969.89</v>
      </c>
      <c r="H3807" s="2078" t="b">
        <f t="shared" si="119"/>
        <v>1</v>
      </c>
    </row>
    <row r="3808" spans="1:8">
      <c r="A3808" s="1993">
        <v>4930</v>
      </c>
      <c r="B3808" s="1994" t="s">
        <v>12251</v>
      </c>
      <c r="C3808" s="1993" t="s">
        <v>5594</v>
      </c>
      <c r="D3808" s="2002">
        <f t="shared" si="118"/>
        <v>344.56</v>
      </c>
      <c r="F3808" s="2002">
        <v>344.56</v>
      </c>
      <c r="G3808" s="2002">
        <v>344.56</v>
      </c>
      <c r="H3808" s="2078" t="b">
        <f t="shared" si="119"/>
        <v>1</v>
      </c>
    </row>
    <row r="3809" spans="1:8" ht="30">
      <c r="A3809" s="2003">
        <v>4922</v>
      </c>
      <c r="B3809" s="2004" t="s">
        <v>12252</v>
      </c>
      <c r="C3809" s="2003" t="s">
        <v>5594</v>
      </c>
      <c r="D3809" s="2005">
        <f t="shared" si="118"/>
        <v>491.3</v>
      </c>
      <c r="F3809" s="2005">
        <v>491.3</v>
      </c>
      <c r="G3809" s="2005">
        <v>491.3</v>
      </c>
      <c r="H3809" s="2078" t="b">
        <f t="shared" si="119"/>
        <v>1</v>
      </c>
    </row>
    <row r="3810" spans="1:8" ht="30">
      <c r="A3810" s="1993">
        <v>4911</v>
      </c>
      <c r="B3810" s="1994" t="s">
        <v>12253</v>
      </c>
      <c r="C3810" s="1993" t="s">
        <v>5594</v>
      </c>
      <c r="D3810" s="2002">
        <f t="shared" si="118"/>
        <v>117.72</v>
      </c>
      <c r="F3810" s="2002">
        <v>117.72</v>
      </c>
      <c r="G3810" s="2002">
        <v>117.72</v>
      </c>
      <c r="H3810" s="2078" t="b">
        <f t="shared" si="119"/>
        <v>1</v>
      </c>
    </row>
    <row r="3811" spans="1:8" ht="30">
      <c r="A3811" s="2003">
        <v>37518</v>
      </c>
      <c r="B3811" s="2004" t="s">
        <v>12254</v>
      </c>
      <c r="C3811" s="2003" t="s">
        <v>5594</v>
      </c>
      <c r="D3811" s="2005">
        <f t="shared" si="118"/>
        <v>150.28</v>
      </c>
      <c r="F3811" s="2005">
        <v>150.28</v>
      </c>
      <c r="G3811" s="2005">
        <v>150.28</v>
      </c>
      <c r="H3811" s="2078" t="b">
        <f t="shared" si="119"/>
        <v>1</v>
      </c>
    </row>
    <row r="3812" spans="1:8" ht="30">
      <c r="A3812" s="1993">
        <v>4910</v>
      </c>
      <c r="B3812" s="1994" t="s">
        <v>12255</v>
      </c>
      <c r="C3812" s="1993" t="s">
        <v>5594</v>
      </c>
      <c r="D3812" s="2002">
        <f t="shared" si="118"/>
        <v>117.72</v>
      </c>
      <c r="F3812" s="2002">
        <v>117.72</v>
      </c>
      <c r="G3812" s="2002">
        <v>117.72</v>
      </c>
      <c r="H3812" s="2078" t="b">
        <f t="shared" si="119"/>
        <v>1</v>
      </c>
    </row>
    <row r="3813" spans="1:8" ht="30">
      <c r="A3813" s="2003">
        <v>4943</v>
      </c>
      <c r="B3813" s="2004" t="s">
        <v>12256</v>
      </c>
      <c r="C3813" s="2003" t="s">
        <v>5594</v>
      </c>
      <c r="D3813" s="2005">
        <f t="shared" si="118"/>
        <v>186.84</v>
      </c>
      <c r="F3813" s="2005">
        <v>186.84</v>
      </c>
      <c r="G3813" s="2005">
        <v>186.84</v>
      </c>
      <c r="H3813" s="2078" t="b">
        <f t="shared" si="119"/>
        <v>1</v>
      </c>
    </row>
    <row r="3814" spans="1:8">
      <c r="A3814" s="1993">
        <v>5002</v>
      </c>
      <c r="B3814" s="1994" t="s">
        <v>12257</v>
      </c>
      <c r="C3814" s="1993" t="s">
        <v>5594</v>
      </c>
      <c r="D3814" s="2002">
        <f t="shared" si="118"/>
        <v>238</v>
      </c>
      <c r="F3814" s="2002">
        <v>238</v>
      </c>
      <c r="G3814" s="2002">
        <v>238</v>
      </c>
      <c r="H3814" s="2078" t="b">
        <f t="shared" si="119"/>
        <v>1</v>
      </c>
    </row>
    <row r="3815" spans="1:8">
      <c r="A3815" s="2003">
        <v>4977</v>
      </c>
      <c r="B3815" s="2004" t="s">
        <v>12258</v>
      </c>
      <c r="C3815" s="2003" t="s">
        <v>5594</v>
      </c>
      <c r="D3815" s="2005">
        <f t="shared" si="118"/>
        <v>160.66</v>
      </c>
      <c r="F3815" s="2005">
        <v>160.66</v>
      </c>
      <c r="G3815" s="2005">
        <v>160.66</v>
      </c>
      <c r="H3815" s="2078" t="b">
        <f t="shared" si="119"/>
        <v>1</v>
      </c>
    </row>
    <row r="3816" spans="1:8">
      <c r="A3816" s="1993">
        <v>5028</v>
      </c>
      <c r="B3816" s="1994" t="s">
        <v>12259</v>
      </c>
      <c r="C3816" s="1993" t="s">
        <v>5594</v>
      </c>
      <c r="D3816" s="2002">
        <f t="shared" si="118"/>
        <v>393.1</v>
      </c>
      <c r="F3816" s="2002">
        <v>393.1</v>
      </c>
      <c r="G3816" s="2002">
        <v>393.1</v>
      </c>
      <c r="H3816" s="2078" t="b">
        <f t="shared" si="119"/>
        <v>1</v>
      </c>
    </row>
    <row r="3817" spans="1:8">
      <c r="A3817" s="2003">
        <v>4998</v>
      </c>
      <c r="B3817" s="2004" t="s">
        <v>12260</v>
      </c>
      <c r="C3817" s="2003" t="s">
        <v>5594</v>
      </c>
      <c r="D3817" s="2005">
        <f t="shared" si="118"/>
        <v>326.48</v>
      </c>
      <c r="F3817" s="2005">
        <v>326.48</v>
      </c>
      <c r="G3817" s="2005">
        <v>326.48</v>
      </c>
      <c r="H3817" s="2078" t="b">
        <f t="shared" si="119"/>
        <v>1</v>
      </c>
    </row>
    <row r="3818" spans="1:8">
      <c r="A3818" s="1993">
        <v>4969</v>
      </c>
      <c r="B3818" s="1994" t="s">
        <v>12261</v>
      </c>
      <c r="C3818" s="1993" t="s">
        <v>5594</v>
      </c>
      <c r="D3818" s="2002">
        <f t="shared" si="118"/>
        <v>227.22</v>
      </c>
      <c r="F3818" s="2002">
        <v>227.22</v>
      </c>
      <c r="G3818" s="2002">
        <v>227.22</v>
      </c>
      <c r="H3818" s="2078" t="b">
        <f t="shared" si="119"/>
        <v>1</v>
      </c>
    </row>
    <row r="3819" spans="1:8" ht="30">
      <c r="A3819" s="2003">
        <v>11364</v>
      </c>
      <c r="B3819" s="2004" t="s">
        <v>12262</v>
      </c>
      <c r="C3819" s="2003" t="s">
        <v>5592</v>
      </c>
      <c r="D3819" s="2005">
        <f t="shared" si="118"/>
        <v>110.34</v>
      </c>
      <c r="F3819" s="2005">
        <v>110.34</v>
      </c>
      <c r="G3819" s="2005">
        <v>110.34</v>
      </c>
      <c r="H3819" s="2078" t="b">
        <f t="shared" si="119"/>
        <v>1</v>
      </c>
    </row>
    <row r="3820" spans="1:8" ht="30">
      <c r="A3820" s="1993">
        <v>11365</v>
      </c>
      <c r="B3820" s="1994" t="s">
        <v>12263</v>
      </c>
      <c r="C3820" s="1993" t="s">
        <v>5592</v>
      </c>
      <c r="D3820" s="2002">
        <f t="shared" si="118"/>
        <v>118.84</v>
      </c>
      <c r="F3820" s="2002">
        <v>118.84</v>
      </c>
      <c r="G3820" s="2002">
        <v>118.84</v>
      </c>
      <c r="H3820" s="2078" t="b">
        <f t="shared" si="119"/>
        <v>1</v>
      </c>
    </row>
    <row r="3821" spans="1:8" ht="30">
      <c r="A3821" s="2003">
        <v>11366</v>
      </c>
      <c r="B3821" s="2004" t="s">
        <v>12264</v>
      </c>
      <c r="C3821" s="2003" t="s">
        <v>5592</v>
      </c>
      <c r="D3821" s="2005">
        <f t="shared" si="118"/>
        <v>125.76</v>
      </c>
      <c r="F3821" s="2005">
        <v>125.76</v>
      </c>
      <c r="G3821" s="2005">
        <v>125.76</v>
      </c>
      <c r="H3821" s="2078" t="b">
        <f t="shared" si="119"/>
        <v>1</v>
      </c>
    </row>
    <row r="3822" spans="1:8" ht="30">
      <c r="A3822" s="1993">
        <v>11367</v>
      </c>
      <c r="B3822" s="1994" t="s">
        <v>12265</v>
      </c>
      <c r="C3822" s="1993" t="s">
        <v>5594</v>
      </c>
      <c r="D3822" s="2002">
        <f t="shared" si="118"/>
        <v>96.87</v>
      </c>
      <c r="F3822" s="2002">
        <v>96.87</v>
      </c>
      <c r="G3822" s="2002">
        <v>96.87</v>
      </c>
      <c r="H3822" s="2078" t="b">
        <f t="shared" si="119"/>
        <v>1</v>
      </c>
    </row>
    <row r="3823" spans="1:8" ht="30">
      <c r="A3823" s="2003">
        <v>4989</v>
      </c>
      <c r="B3823" s="2004" t="s">
        <v>12266</v>
      </c>
      <c r="C3823" s="2003" t="s">
        <v>5592</v>
      </c>
      <c r="D3823" s="2005">
        <f t="shared" si="118"/>
        <v>251.38</v>
      </c>
      <c r="F3823" s="2005">
        <v>251.38</v>
      </c>
      <c r="G3823" s="2005">
        <v>251.38</v>
      </c>
      <c r="H3823" s="2078" t="b">
        <f t="shared" si="119"/>
        <v>1</v>
      </c>
    </row>
    <row r="3824" spans="1:8" ht="30">
      <c r="A3824" s="1993">
        <v>4982</v>
      </c>
      <c r="B3824" s="1994" t="s">
        <v>12267</v>
      </c>
      <c r="C3824" s="1993" t="s">
        <v>5592</v>
      </c>
      <c r="D3824" s="2002">
        <f t="shared" si="118"/>
        <v>218.24</v>
      </c>
      <c r="F3824" s="2002">
        <v>218.24</v>
      </c>
      <c r="G3824" s="2002">
        <v>218.24</v>
      </c>
      <c r="H3824" s="2078" t="b">
        <f t="shared" si="119"/>
        <v>1</v>
      </c>
    </row>
    <row r="3825" spans="1:8" ht="30">
      <c r="A3825" s="2003">
        <v>20322</v>
      </c>
      <c r="B3825" s="2004" t="s">
        <v>12268</v>
      </c>
      <c r="C3825" s="2003" t="s">
        <v>5592</v>
      </c>
      <c r="D3825" s="2005">
        <f t="shared" si="118"/>
        <v>192.34</v>
      </c>
      <c r="F3825" s="2005">
        <v>192.34</v>
      </c>
      <c r="G3825" s="2005">
        <v>192.34</v>
      </c>
      <c r="H3825" s="2078" t="b">
        <f t="shared" si="119"/>
        <v>1</v>
      </c>
    </row>
    <row r="3826" spans="1:8" ht="30">
      <c r="A3826" s="1993">
        <v>10553</v>
      </c>
      <c r="B3826" s="1994" t="s">
        <v>12269</v>
      </c>
      <c r="C3826" s="1993" t="s">
        <v>5592</v>
      </c>
      <c r="D3826" s="2002">
        <f t="shared" si="118"/>
        <v>205.07</v>
      </c>
      <c r="F3826" s="2002">
        <v>205.07</v>
      </c>
      <c r="G3826" s="2002">
        <v>205.07</v>
      </c>
      <c r="H3826" s="2078" t="b">
        <f t="shared" si="119"/>
        <v>1</v>
      </c>
    </row>
    <row r="3827" spans="1:8" ht="30">
      <c r="A3827" s="2003">
        <v>5020</v>
      </c>
      <c r="B3827" s="2004" t="s">
        <v>12270</v>
      </c>
      <c r="C3827" s="2003" t="s">
        <v>5592</v>
      </c>
      <c r="D3827" s="2005">
        <f t="shared" si="118"/>
        <v>212.61</v>
      </c>
      <c r="F3827" s="2005">
        <v>212.61</v>
      </c>
      <c r="G3827" s="2005">
        <v>212.61</v>
      </c>
      <c r="H3827" s="2078" t="b">
        <f t="shared" si="119"/>
        <v>1</v>
      </c>
    </row>
    <row r="3828" spans="1:8" ht="30">
      <c r="A3828" s="1993">
        <v>4962</v>
      </c>
      <c r="B3828" s="1994" t="s">
        <v>12271</v>
      </c>
      <c r="C3828" s="1993" t="s">
        <v>5592</v>
      </c>
      <c r="D3828" s="2002">
        <f t="shared" si="118"/>
        <v>207.14</v>
      </c>
      <c r="F3828" s="2002">
        <v>207.14</v>
      </c>
      <c r="G3828" s="2002">
        <v>207.14</v>
      </c>
      <c r="H3828" s="2078" t="b">
        <f t="shared" si="119"/>
        <v>1</v>
      </c>
    </row>
    <row r="3829" spans="1:8" ht="30">
      <c r="A3829" s="2003">
        <v>4981</v>
      </c>
      <c r="B3829" s="2004" t="s">
        <v>12272</v>
      </c>
      <c r="C3829" s="2003" t="s">
        <v>5592</v>
      </c>
      <c r="D3829" s="2005">
        <f t="shared" si="118"/>
        <v>146.47999999999999</v>
      </c>
      <c r="F3829" s="2005">
        <v>146.47999999999999</v>
      </c>
      <c r="G3829" s="2005">
        <v>146.47999999999999</v>
      </c>
      <c r="H3829" s="2078" t="b">
        <f t="shared" si="119"/>
        <v>1</v>
      </c>
    </row>
    <row r="3830" spans="1:8" ht="30">
      <c r="A3830" s="1993">
        <v>10554</v>
      </c>
      <c r="B3830" s="1994" t="s">
        <v>12273</v>
      </c>
      <c r="C3830" s="1993" t="s">
        <v>5592</v>
      </c>
      <c r="D3830" s="2002">
        <f t="shared" si="118"/>
        <v>229.18</v>
      </c>
      <c r="F3830" s="2002">
        <v>229.18</v>
      </c>
      <c r="G3830" s="2002">
        <v>229.18</v>
      </c>
      <c r="H3830" s="2078" t="b">
        <f t="shared" si="119"/>
        <v>1</v>
      </c>
    </row>
    <row r="3831" spans="1:8" ht="30">
      <c r="A3831" s="2003">
        <v>4964</v>
      </c>
      <c r="B3831" s="2004" t="s">
        <v>12274</v>
      </c>
      <c r="C3831" s="2003" t="s">
        <v>5592</v>
      </c>
      <c r="D3831" s="2005">
        <f t="shared" si="118"/>
        <v>251.53</v>
      </c>
      <c r="F3831" s="2005">
        <v>251.53</v>
      </c>
      <c r="G3831" s="2005">
        <v>251.53</v>
      </c>
      <c r="H3831" s="2078" t="b">
        <f t="shared" si="119"/>
        <v>1</v>
      </c>
    </row>
    <row r="3832" spans="1:8" ht="30">
      <c r="A3832" s="1993">
        <v>4992</v>
      </c>
      <c r="B3832" s="1994" t="s">
        <v>12275</v>
      </c>
      <c r="C3832" s="1993" t="s">
        <v>5592</v>
      </c>
      <c r="D3832" s="2002">
        <f t="shared" si="118"/>
        <v>249.45</v>
      </c>
      <c r="F3832" s="2002">
        <v>249.45</v>
      </c>
      <c r="G3832" s="2002">
        <v>249.45</v>
      </c>
      <c r="H3832" s="2078" t="b">
        <f t="shared" si="119"/>
        <v>1</v>
      </c>
    </row>
    <row r="3833" spans="1:8" ht="30">
      <c r="A3833" s="2003">
        <v>10555</v>
      </c>
      <c r="B3833" s="2004" t="s">
        <v>12276</v>
      </c>
      <c r="C3833" s="2003" t="s">
        <v>5592</v>
      </c>
      <c r="D3833" s="2005">
        <f t="shared" si="118"/>
        <v>221.19</v>
      </c>
      <c r="F3833" s="2005">
        <v>221.19</v>
      </c>
      <c r="G3833" s="2005">
        <v>221.19</v>
      </c>
      <c r="H3833" s="2078" t="b">
        <f t="shared" si="119"/>
        <v>1</v>
      </c>
    </row>
    <row r="3834" spans="1:8" ht="30">
      <c r="A3834" s="1993">
        <v>4987</v>
      </c>
      <c r="B3834" s="1994" t="s">
        <v>12277</v>
      </c>
      <c r="C3834" s="1993" t="s">
        <v>5592</v>
      </c>
      <c r="D3834" s="2002">
        <f t="shared" si="118"/>
        <v>229.18</v>
      </c>
      <c r="F3834" s="2002">
        <v>229.18</v>
      </c>
      <c r="G3834" s="2002">
        <v>229.18</v>
      </c>
      <c r="H3834" s="2078" t="b">
        <f t="shared" si="119"/>
        <v>1</v>
      </c>
    </row>
    <row r="3835" spans="1:8" ht="30">
      <c r="A3835" s="2003">
        <v>10556</v>
      </c>
      <c r="B3835" s="2004" t="s">
        <v>12278</v>
      </c>
      <c r="C3835" s="2003" t="s">
        <v>5592</v>
      </c>
      <c r="D3835" s="2005">
        <f t="shared" si="118"/>
        <v>234.99</v>
      </c>
      <c r="F3835" s="2005">
        <v>234.99</v>
      </c>
      <c r="G3835" s="2005">
        <v>234.99</v>
      </c>
      <c r="H3835" s="2078" t="b">
        <f t="shared" si="119"/>
        <v>1</v>
      </c>
    </row>
    <row r="3836" spans="1:8" ht="30">
      <c r="A3836" s="1993">
        <v>4958</v>
      </c>
      <c r="B3836" s="1994" t="s">
        <v>12279</v>
      </c>
      <c r="C3836" s="1993" t="s">
        <v>5594</v>
      </c>
      <c r="D3836" s="2002">
        <f t="shared" si="118"/>
        <v>134.30000000000001</v>
      </c>
      <c r="F3836" s="2002">
        <v>134.30000000000001</v>
      </c>
      <c r="G3836" s="2002">
        <v>134.30000000000001</v>
      </c>
      <c r="H3836" s="2078" t="b">
        <f t="shared" si="119"/>
        <v>1</v>
      </c>
    </row>
    <row r="3837" spans="1:8" ht="30">
      <c r="A3837" s="2003">
        <v>39502</v>
      </c>
      <c r="B3837" s="2004" t="s">
        <v>12280</v>
      </c>
      <c r="C3837" s="2003" t="s">
        <v>5592</v>
      </c>
      <c r="D3837" s="2005">
        <f t="shared" si="118"/>
        <v>325.51</v>
      </c>
      <c r="F3837" s="2005">
        <v>325.51</v>
      </c>
      <c r="G3837" s="2005">
        <v>325.51</v>
      </c>
      <c r="H3837" s="2078" t="b">
        <f t="shared" si="119"/>
        <v>1</v>
      </c>
    </row>
    <row r="3838" spans="1:8" ht="30">
      <c r="A3838" s="1993">
        <v>39504</v>
      </c>
      <c r="B3838" s="1994" t="s">
        <v>12281</v>
      </c>
      <c r="C3838" s="1993" t="s">
        <v>5592</v>
      </c>
      <c r="D3838" s="2002">
        <f t="shared" si="118"/>
        <v>230.81</v>
      </c>
      <c r="F3838" s="2002">
        <v>230.81</v>
      </c>
      <c r="G3838" s="2002">
        <v>230.81</v>
      </c>
      <c r="H3838" s="2078" t="b">
        <f t="shared" si="119"/>
        <v>1</v>
      </c>
    </row>
    <row r="3839" spans="1:8" ht="30">
      <c r="A3839" s="2003">
        <v>39503</v>
      </c>
      <c r="B3839" s="2004" t="s">
        <v>12282</v>
      </c>
      <c r="C3839" s="2003" t="s">
        <v>5592</v>
      </c>
      <c r="D3839" s="2005">
        <f t="shared" si="118"/>
        <v>353.62</v>
      </c>
      <c r="F3839" s="2005">
        <v>353.62</v>
      </c>
      <c r="G3839" s="2005">
        <v>353.62</v>
      </c>
      <c r="H3839" s="2078" t="b">
        <f t="shared" si="119"/>
        <v>1</v>
      </c>
    </row>
    <row r="3840" spans="1:8" ht="30">
      <c r="A3840" s="1993">
        <v>39505</v>
      </c>
      <c r="B3840" s="1994" t="s">
        <v>12283</v>
      </c>
      <c r="C3840" s="1993" t="s">
        <v>5592</v>
      </c>
      <c r="D3840" s="2002">
        <f t="shared" si="118"/>
        <v>251.53</v>
      </c>
      <c r="F3840" s="2002">
        <v>251.53</v>
      </c>
      <c r="G3840" s="2002">
        <v>251.53</v>
      </c>
      <c r="H3840" s="2078" t="b">
        <f t="shared" si="119"/>
        <v>1</v>
      </c>
    </row>
    <row r="3841" spans="1:8">
      <c r="A3841" s="2003">
        <v>25969</v>
      </c>
      <c r="B3841" s="2004" t="s">
        <v>12284</v>
      </c>
      <c r="C3841" s="2003" t="s">
        <v>5592</v>
      </c>
      <c r="D3841" s="2005">
        <f t="shared" si="118"/>
        <v>312.13</v>
      </c>
      <c r="F3841" s="2005">
        <v>312.13</v>
      </c>
      <c r="G3841" s="2005">
        <v>312.13</v>
      </c>
      <c r="H3841" s="2078" t="b">
        <f t="shared" si="119"/>
        <v>1</v>
      </c>
    </row>
    <row r="3842" spans="1:8" ht="30">
      <c r="A3842" s="1993">
        <v>4944</v>
      </c>
      <c r="B3842" s="1994" t="s">
        <v>12285</v>
      </c>
      <c r="C3842" s="1993" t="s">
        <v>5594</v>
      </c>
      <c r="D3842" s="2002">
        <f t="shared" si="118"/>
        <v>229.14</v>
      </c>
      <c r="F3842" s="2002">
        <v>229.14</v>
      </c>
      <c r="G3842" s="2002">
        <v>229.14</v>
      </c>
      <c r="H3842" s="2078" t="b">
        <f t="shared" si="119"/>
        <v>1</v>
      </c>
    </row>
    <row r="3843" spans="1:8">
      <c r="A3843" s="2003">
        <v>21102</v>
      </c>
      <c r="B3843" s="2004" t="s">
        <v>12286</v>
      </c>
      <c r="C3843" s="2003" t="s">
        <v>5592</v>
      </c>
      <c r="D3843" s="2005">
        <f t="shared" ref="D3843:D3906" si="120">IF($J$2=$F$1,F3843,G3843)</f>
        <v>51.13</v>
      </c>
      <c r="F3843" s="2005">
        <v>51.13</v>
      </c>
      <c r="G3843" s="2005">
        <v>51.13</v>
      </c>
      <c r="H3843" s="2078" t="b">
        <f t="shared" ref="H3843:H3906" si="121">F3843=G3843</f>
        <v>1</v>
      </c>
    </row>
    <row r="3844" spans="1:8">
      <c r="A3844" s="1993">
        <v>21101</v>
      </c>
      <c r="B3844" s="1994" t="s">
        <v>12287</v>
      </c>
      <c r="C3844" s="1993" t="s">
        <v>5592</v>
      </c>
      <c r="D3844" s="2002">
        <f t="shared" si="120"/>
        <v>32.83</v>
      </c>
      <c r="F3844" s="2002">
        <v>32.83</v>
      </c>
      <c r="G3844" s="2002">
        <v>32.83</v>
      </c>
      <c r="H3844" s="2078" t="b">
        <f t="shared" si="121"/>
        <v>1</v>
      </c>
    </row>
    <row r="3845" spans="1:8">
      <c r="A3845" s="2003">
        <v>34713</v>
      </c>
      <c r="B3845" s="2004" t="s">
        <v>12288</v>
      </c>
      <c r="C3845" s="2003" t="s">
        <v>5594</v>
      </c>
      <c r="D3845" s="2005">
        <f t="shared" si="120"/>
        <v>208.55</v>
      </c>
      <c r="F3845" s="2005">
        <v>208.55</v>
      </c>
      <c r="G3845" s="2005">
        <v>208.55</v>
      </c>
      <c r="H3845" s="2078" t="b">
        <f t="shared" si="121"/>
        <v>1</v>
      </c>
    </row>
    <row r="3846" spans="1:8" ht="30">
      <c r="A3846" s="1993">
        <v>4947</v>
      </c>
      <c r="B3846" s="1994" t="s">
        <v>12289</v>
      </c>
      <c r="C3846" s="1993" t="s">
        <v>5594</v>
      </c>
      <c r="D3846" s="2002">
        <f t="shared" si="120"/>
        <v>442.79</v>
      </c>
      <c r="F3846" s="2002">
        <v>442.79</v>
      </c>
      <c r="G3846" s="2002">
        <v>442.79</v>
      </c>
      <c r="H3846" s="2078" t="b">
        <f t="shared" si="121"/>
        <v>1</v>
      </c>
    </row>
    <row r="3847" spans="1:8">
      <c r="A3847" s="2003">
        <v>37563</v>
      </c>
      <c r="B3847" s="2004" t="s">
        <v>12290</v>
      </c>
      <c r="C3847" s="2003" t="s">
        <v>5594</v>
      </c>
      <c r="D3847" s="2005">
        <f t="shared" si="120"/>
        <v>339.99</v>
      </c>
      <c r="F3847" s="2005">
        <v>339.99</v>
      </c>
      <c r="G3847" s="2005">
        <v>339.99</v>
      </c>
      <c r="H3847" s="2078" t="b">
        <f t="shared" si="121"/>
        <v>1</v>
      </c>
    </row>
    <row r="3848" spans="1:8">
      <c r="A3848" s="1993">
        <v>4948</v>
      </c>
      <c r="B3848" s="1994" t="s">
        <v>12291</v>
      </c>
      <c r="C3848" s="1993" t="s">
        <v>5594</v>
      </c>
      <c r="D3848" s="2002">
        <f t="shared" si="120"/>
        <v>308.56</v>
      </c>
      <c r="F3848" s="2002">
        <v>308.56</v>
      </c>
      <c r="G3848" s="2002">
        <v>308.56</v>
      </c>
      <c r="H3848" s="2078" t="b">
        <f t="shared" si="121"/>
        <v>1</v>
      </c>
    </row>
    <row r="3849" spans="1:8" ht="30">
      <c r="A3849" s="2003">
        <v>37561</v>
      </c>
      <c r="B3849" s="2004" t="s">
        <v>12292</v>
      </c>
      <c r="C3849" s="2003" t="s">
        <v>5594</v>
      </c>
      <c r="D3849" s="2005">
        <f t="shared" si="120"/>
        <v>634.67999999999995</v>
      </c>
      <c r="F3849" s="2005">
        <v>634.67999999999995</v>
      </c>
      <c r="G3849" s="2005">
        <v>634.67999999999995</v>
      </c>
      <c r="H3849" s="2078" t="b">
        <f t="shared" si="121"/>
        <v>1</v>
      </c>
    </row>
    <row r="3850" spans="1:8" ht="30">
      <c r="A3850" s="1993">
        <v>37562</v>
      </c>
      <c r="B3850" s="1994" t="s">
        <v>12293</v>
      </c>
      <c r="C3850" s="1993" t="s">
        <v>5594</v>
      </c>
      <c r="D3850" s="2002">
        <f t="shared" si="120"/>
        <v>407.08</v>
      </c>
      <c r="F3850" s="2002">
        <v>407.08</v>
      </c>
      <c r="G3850" s="2002">
        <v>407.08</v>
      </c>
      <c r="H3850" s="2078" t="b">
        <f t="shared" si="121"/>
        <v>1</v>
      </c>
    </row>
    <row r="3851" spans="1:8">
      <c r="A3851" s="2003">
        <v>37585</v>
      </c>
      <c r="B3851" s="2004" t="s">
        <v>12294</v>
      </c>
      <c r="C3851" s="2003" t="s">
        <v>5592</v>
      </c>
      <c r="D3851" s="2005">
        <f t="shared" si="120"/>
        <v>264.08</v>
      </c>
      <c r="F3851" s="2005">
        <v>264.08</v>
      </c>
      <c r="G3851" s="2005">
        <v>264.08</v>
      </c>
      <c r="H3851" s="2078" t="b">
        <f t="shared" si="121"/>
        <v>1</v>
      </c>
    </row>
    <row r="3852" spans="1:8">
      <c r="A3852" s="1993">
        <v>14164</v>
      </c>
      <c r="B3852" s="1994" t="s">
        <v>12295</v>
      </c>
      <c r="C3852" s="1993" t="s">
        <v>5592</v>
      </c>
      <c r="D3852" s="2002">
        <f t="shared" si="120"/>
        <v>984.23</v>
      </c>
      <c r="F3852" s="2002">
        <v>984.23</v>
      </c>
      <c r="G3852" s="2002">
        <v>984.23</v>
      </c>
      <c r="H3852" s="2078" t="b">
        <f t="shared" si="121"/>
        <v>1</v>
      </c>
    </row>
    <row r="3853" spans="1:8">
      <c r="A3853" s="2003">
        <v>14163</v>
      </c>
      <c r="B3853" s="2004" t="s">
        <v>12296</v>
      </c>
      <c r="C3853" s="2003" t="s">
        <v>5592</v>
      </c>
      <c r="D3853" s="2005">
        <f t="shared" si="120"/>
        <v>1118.6400000000001</v>
      </c>
      <c r="F3853" s="2005">
        <v>1118.6400000000001</v>
      </c>
      <c r="G3853" s="2005">
        <v>1118.6400000000001</v>
      </c>
      <c r="H3853" s="2078" t="b">
        <f t="shared" si="121"/>
        <v>1</v>
      </c>
    </row>
    <row r="3854" spans="1:8">
      <c r="A3854" s="1993">
        <v>5051</v>
      </c>
      <c r="B3854" s="1994" t="s">
        <v>12297</v>
      </c>
      <c r="C3854" s="1993" t="s">
        <v>5592</v>
      </c>
      <c r="D3854" s="2002">
        <f t="shared" si="120"/>
        <v>951.39</v>
      </c>
      <c r="F3854" s="2002">
        <v>951.39</v>
      </c>
      <c r="G3854" s="2002">
        <v>951.39</v>
      </c>
      <c r="H3854" s="2078" t="b">
        <f t="shared" si="121"/>
        <v>1</v>
      </c>
    </row>
    <row r="3855" spans="1:8">
      <c r="A3855" s="2003">
        <v>14162</v>
      </c>
      <c r="B3855" s="2004" t="s">
        <v>12298</v>
      </c>
      <c r="C3855" s="2003" t="s">
        <v>5592</v>
      </c>
      <c r="D3855" s="2005">
        <f t="shared" si="120"/>
        <v>950.01</v>
      </c>
      <c r="F3855" s="2005">
        <v>950.01</v>
      </c>
      <c r="G3855" s="2005">
        <v>950.01</v>
      </c>
      <c r="H3855" s="2078" t="b">
        <f t="shared" si="121"/>
        <v>1</v>
      </c>
    </row>
    <row r="3856" spans="1:8">
      <c r="A3856" s="1993">
        <v>5052</v>
      </c>
      <c r="B3856" s="1994" t="s">
        <v>12299</v>
      </c>
      <c r="C3856" s="1993" t="s">
        <v>5592</v>
      </c>
      <c r="D3856" s="2002">
        <f t="shared" si="120"/>
        <v>708.84</v>
      </c>
      <c r="F3856" s="2002">
        <v>708.84</v>
      </c>
      <c r="G3856" s="2002">
        <v>708.84</v>
      </c>
      <c r="H3856" s="2078" t="b">
        <f t="shared" si="121"/>
        <v>1</v>
      </c>
    </row>
    <row r="3857" spans="1:8">
      <c r="A3857" s="2003">
        <v>14166</v>
      </c>
      <c r="B3857" s="2004" t="s">
        <v>12300</v>
      </c>
      <c r="C3857" s="2003" t="s">
        <v>5592</v>
      </c>
      <c r="D3857" s="2005">
        <f t="shared" si="120"/>
        <v>717.84</v>
      </c>
      <c r="F3857" s="2005">
        <v>717.84</v>
      </c>
      <c r="G3857" s="2005">
        <v>717.84</v>
      </c>
      <c r="H3857" s="2078" t="b">
        <f t="shared" si="121"/>
        <v>1</v>
      </c>
    </row>
    <row r="3858" spans="1:8">
      <c r="A3858" s="1993">
        <v>14165</v>
      </c>
      <c r="B3858" s="1994" t="s">
        <v>12301</v>
      </c>
      <c r="C3858" s="1993" t="s">
        <v>5592</v>
      </c>
      <c r="D3858" s="2002">
        <f t="shared" si="120"/>
        <v>994.46</v>
      </c>
      <c r="F3858" s="2002">
        <v>994.46</v>
      </c>
      <c r="G3858" s="2002">
        <v>994.46</v>
      </c>
      <c r="H3858" s="2078" t="b">
        <f t="shared" si="121"/>
        <v>1</v>
      </c>
    </row>
    <row r="3859" spans="1:8">
      <c r="A3859" s="2003">
        <v>5050</v>
      </c>
      <c r="B3859" s="2004" t="s">
        <v>12302</v>
      </c>
      <c r="C3859" s="2003" t="s">
        <v>5592</v>
      </c>
      <c r="D3859" s="2005">
        <f t="shared" si="120"/>
        <v>244.76</v>
      </c>
      <c r="F3859" s="2005">
        <v>244.76</v>
      </c>
      <c r="G3859" s="2005">
        <v>244.76</v>
      </c>
      <c r="H3859" s="2078" t="b">
        <f t="shared" si="121"/>
        <v>1</v>
      </c>
    </row>
    <row r="3860" spans="1:8">
      <c r="A3860" s="1993">
        <v>12378</v>
      </c>
      <c r="B3860" s="1994" t="s">
        <v>12303</v>
      </c>
      <c r="C3860" s="1993" t="s">
        <v>5592</v>
      </c>
      <c r="D3860" s="2002">
        <f t="shared" si="120"/>
        <v>581.78</v>
      </c>
      <c r="F3860" s="2002">
        <v>581.78</v>
      </c>
      <c r="G3860" s="2002">
        <v>581.78</v>
      </c>
      <c r="H3860" s="2078" t="b">
        <f t="shared" si="121"/>
        <v>1</v>
      </c>
    </row>
    <row r="3861" spans="1:8">
      <c r="A3861" s="2003">
        <v>5040</v>
      </c>
      <c r="B3861" s="2004" t="s">
        <v>12304</v>
      </c>
      <c r="C3861" s="2003" t="s">
        <v>5592</v>
      </c>
      <c r="D3861" s="2005">
        <f t="shared" si="120"/>
        <v>207.96</v>
      </c>
      <c r="F3861" s="2005">
        <v>207.96</v>
      </c>
      <c r="G3861" s="2005">
        <v>207.96</v>
      </c>
      <c r="H3861" s="2078" t="b">
        <f t="shared" si="121"/>
        <v>1</v>
      </c>
    </row>
    <row r="3862" spans="1:8">
      <c r="A3862" s="1993">
        <v>5054</v>
      </c>
      <c r="B3862" s="1994" t="s">
        <v>12305</v>
      </c>
      <c r="C3862" s="1993" t="s">
        <v>5592</v>
      </c>
      <c r="D3862" s="2002">
        <f t="shared" si="120"/>
        <v>303.37</v>
      </c>
      <c r="F3862" s="2002">
        <v>303.37</v>
      </c>
      <c r="G3862" s="2002">
        <v>303.37</v>
      </c>
      <c r="H3862" s="2078" t="b">
        <f t="shared" si="121"/>
        <v>1</v>
      </c>
    </row>
    <row r="3863" spans="1:8">
      <c r="A3863" s="2003">
        <v>12366</v>
      </c>
      <c r="B3863" s="2004" t="s">
        <v>12306</v>
      </c>
      <c r="C3863" s="2003" t="s">
        <v>5592</v>
      </c>
      <c r="D3863" s="2005">
        <f t="shared" si="120"/>
        <v>540.11</v>
      </c>
      <c r="F3863" s="2005">
        <v>540.11</v>
      </c>
      <c r="G3863" s="2005">
        <v>540.11</v>
      </c>
      <c r="H3863" s="2078" t="b">
        <f t="shared" si="121"/>
        <v>1</v>
      </c>
    </row>
    <row r="3864" spans="1:8">
      <c r="A3864" s="1993">
        <v>5045</v>
      </c>
      <c r="B3864" s="1994" t="s">
        <v>12307</v>
      </c>
      <c r="C3864" s="1993" t="s">
        <v>5592</v>
      </c>
      <c r="D3864" s="2002">
        <f t="shared" si="120"/>
        <v>752.13</v>
      </c>
      <c r="F3864" s="2002">
        <v>752.13</v>
      </c>
      <c r="G3864" s="2002">
        <v>752.13</v>
      </c>
      <c r="H3864" s="2078" t="b">
        <f t="shared" si="121"/>
        <v>1</v>
      </c>
    </row>
    <row r="3865" spans="1:8">
      <c r="A3865" s="2003">
        <v>12367</v>
      </c>
      <c r="B3865" s="2004" t="s">
        <v>13786</v>
      </c>
      <c r="C3865" s="2003" t="s">
        <v>5592</v>
      </c>
      <c r="D3865" s="2005">
        <f t="shared" si="120"/>
        <v>2302.65</v>
      </c>
      <c r="F3865" s="2005">
        <v>2302.65</v>
      </c>
      <c r="G3865" s="2005">
        <v>2302.65</v>
      </c>
      <c r="H3865" s="2078" t="b">
        <f t="shared" si="121"/>
        <v>1</v>
      </c>
    </row>
    <row r="3866" spans="1:8">
      <c r="A3866" s="1993">
        <v>12368</v>
      </c>
      <c r="B3866" s="1994" t="s">
        <v>13787</v>
      </c>
      <c r="C3866" s="1993" t="s">
        <v>5592</v>
      </c>
      <c r="D3866" s="2002">
        <f t="shared" si="120"/>
        <v>4556</v>
      </c>
      <c r="F3866" s="2002">
        <v>4556</v>
      </c>
      <c r="G3866" s="2002">
        <v>4556</v>
      </c>
      <c r="H3866" s="2078" t="b">
        <f t="shared" si="121"/>
        <v>1</v>
      </c>
    </row>
    <row r="3867" spans="1:8">
      <c r="A3867" s="2003">
        <v>5042</v>
      </c>
      <c r="B3867" s="2004" t="s">
        <v>12308</v>
      </c>
      <c r="C3867" s="2003" t="s">
        <v>5592</v>
      </c>
      <c r="D3867" s="2005">
        <f t="shared" si="120"/>
        <v>392.35</v>
      </c>
      <c r="F3867" s="2005">
        <v>392.35</v>
      </c>
      <c r="G3867" s="2005">
        <v>392.35</v>
      </c>
      <c r="H3867" s="2078" t="b">
        <f t="shared" si="121"/>
        <v>1</v>
      </c>
    </row>
    <row r="3868" spans="1:8">
      <c r="A3868" s="1993">
        <v>5044</v>
      </c>
      <c r="B3868" s="1994" t="s">
        <v>12309</v>
      </c>
      <c r="C3868" s="1993" t="s">
        <v>5592</v>
      </c>
      <c r="D3868" s="2002">
        <f t="shared" si="120"/>
        <v>530.64</v>
      </c>
      <c r="F3868" s="2002">
        <v>530.64</v>
      </c>
      <c r="G3868" s="2002">
        <v>530.64</v>
      </c>
      <c r="H3868" s="2078" t="b">
        <f t="shared" si="121"/>
        <v>1</v>
      </c>
    </row>
    <row r="3869" spans="1:8">
      <c r="A3869" s="2003">
        <v>5055</v>
      </c>
      <c r="B3869" s="2004" t="s">
        <v>12310</v>
      </c>
      <c r="C3869" s="2003" t="s">
        <v>5592</v>
      </c>
      <c r="D3869" s="2005">
        <f t="shared" si="120"/>
        <v>754.43</v>
      </c>
      <c r="F3869" s="2005">
        <v>754.43</v>
      </c>
      <c r="G3869" s="2005">
        <v>754.43</v>
      </c>
      <c r="H3869" s="2078" t="b">
        <f t="shared" si="121"/>
        <v>1</v>
      </c>
    </row>
    <row r="3870" spans="1:8">
      <c r="A3870" s="1993">
        <v>5041</v>
      </c>
      <c r="B3870" s="1994" t="s">
        <v>12311</v>
      </c>
      <c r="C3870" s="1993" t="s">
        <v>5592</v>
      </c>
      <c r="D3870" s="2002">
        <f t="shared" si="120"/>
        <v>278.72000000000003</v>
      </c>
      <c r="F3870" s="2002">
        <v>278.72000000000003</v>
      </c>
      <c r="G3870" s="2002">
        <v>278.72000000000003</v>
      </c>
      <c r="H3870" s="2078" t="b">
        <f t="shared" si="121"/>
        <v>1</v>
      </c>
    </row>
    <row r="3871" spans="1:8">
      <c r="A3871" s="2003">
        <v>5043</v>
      </c>
      <c r="B3871" s="2004" t="s">
        <v>12312</v>
      </c>
      <c r="C3871" s="2003" t="s">
        <v>5592</v>
      </c>
      <c r="D3871" s="2005">
        <f t="shared" si="120"/>
        <v>481.32</v>
      </c>
      <c r="F3871" s="2005">
        <v>481.32</v>
      </c>
      <c r="G3871" s="2005">
        <v>481.32</v>
      </c>
      <c r="H3871" s="2078" t="b">
        <f t="shared" si="121"/>
        <v>1</v>
      </c>
    </row>
    <row r="3872" spans="1:8">
      <c r="A3872" s="1993">
        <v>5053</v>
      </c>
      <c r="B3872" s="1994" t="s">
        <v>12313</v>
      </c>
      <c r="C3872" s="1993" t="s">
        <v>5592</v>
      </c>
      <c r="D3872" s="2002">
        <f t="shared" si="120"/>
        <v>587.19000000000005</v>
      </c>
      <c r="F3872" s="2002">
        <v>587.19000000000005</v>
      </c>
      <c r="G3872" s="2002">
        <v>587.19000000000005</v>
      </c>
      <c r="H3872" s="2078" t="b">
        <f t="shared" si="121"/>
        <v>1</v>
      </c>
    </row>
    <row r="3873" spans="1:8">
      <c r="A3873" s="2003">
        <v>5035</v>
      </c>
      <c r="B3873" s="2004" t="s">
        <v>12314</v>
      </c>
      <c r="C3873" s="2003" t="s">
        <v>5592</v>
      </c>
      <c r="D3873" s="2005">
        <f t="shared" si="120"/>
        <v>960.05</v>
      </c>
      <c r="F3873" s="2005">
        <v>960.05</v>
      </c>
      <c r="G3873" s="2005">
        <v>960.05</v>
      </c>
      <c r="H3873" s="2078" t="b">
        <f t="shared" si="121"/>
        <v>1</v>
      </c>
    </row>
    <row r="3874" spans="1:8">
      <c r="A3874" s="1993">
        <v>5036</v>
      </c>
      <c r="B3874" s="1994" t="s">
        <v>12315</v>
      </c>
      <c r="C3874" s="1993" t="s">
        <v>5592</v>
      </c>
      <c r="D3874" s="2002">
        <f t="shared" si="120"/>
        <v>1602.64</v>
      </c>
      <c r="F3874" s="2002">
        <v>1602.64</v>
      </c>
      <c r="G3874" s="2002">
        <v>1602.64</v>
      </c>
      <c r="H3874" s="2078" t="b">
        <f t="shared" si="121"/>
        <v>1</v>
      </c>
    </row>
    <row r="3875" spans="1:8">
      <c r="A3875" s="2003">
        <v>5059</v>
      </c>
      <c r="B3875" s="2004" t="s">
        <v>12316</v>
      </c>
      <c r="C3875" s="2003" t="s">
        <v>5592</v>
      </c>
      <c r="D3875" s="2005">
        <f t="shared" si="120"/>
        <v>750.85</v>
      </c>
      <c r="F3875" s="2005">
        <v>750.85</v>
      </c>
      <c r="G3875" s="2005">
        <v>750.85</v>
      </c>
      <c r="H3875" s="2078" t="b">
        <f t="shared" si="121"/>
        <v>1</v>
      </c>
    </row>
    <row r="3876" spans="1:8">
      <c r="A3876" s="1993">
        <v>5034</v>
      </c>
      <c r="B3876" s="1994" t="s">
        <v>12317</v>
      </c>
      <c r="C3876" s="1993" t="s">
        <v>5592</v>
      </c>
      <c r="D3876" s="2002">
        <f t="shared" si="120"/>
        <v>1036.0999999999999</v>
      </c>
      <c r="F3876" s="2002">
        <v>1036.0999999999999</v>
      </c>
      <c r="G3876" s="2002">
        <v>1036.0999999999999</v>
      </c>
      <c r="H3876" s="2078" t="b">
        <f t="shared" si="121"/>
        <v>1</v>
      </c>
    </row>
    <row r="3877" spans="1:8">
      <c r="A3877" s="2003">
        <v>5056</v>
      </c>
      <c r="B3877" s="2004" t="s">
        <v>12318</v>
      </c>
      <c r="C3877" s="2003" t="s">
        <v>5592</v>
      </c>
      <c r="D3877" s="2005">
        <f t="shared" si="120"/>
        <v>805.07</v>
      </c>
      <c r="F3877" s="2005">
        <v>805.07</v>
      </c>
      <c r="G3877" s="2005">
        <v>805.07</v>
      </c>
      <c r="H3877" s="2078" t="b">
        <f t="shared" si="121"/>
        <v>1</v>
      </c>
    </row>
    <row r="3878" spans="1:8">
      <c r="A3878" s="1993">
        <v>5057</v>
      </c>
      <c r="B3878" s="1994" t="s">
        <v>12319</v>
      </c>
      <c r="C3878" s="1993" t="s">
        <v>5592</v>
      </c>
      <c r="D3878" s="2002">
        <f t="shared" si="120"/>
        <v>645.66</v>
      </c>
      <c r="F3878" s="2002">
        <v>645.66</v>
      </c>
      <c r="G3878" s="2002">
        <v>645.66</v>
      </c>
      <c r="H3878" s="2078" t="b">
        <f t="shared" si="121"/>
        <v>1</v>
      </c>
    </row>
    <row r="3879" spans="1:8">
      <c r="A3879" s="2003">
        <v>5033</v>
      </c>
      <c r="B3879" s="2004" t="s">
        <v>12320</v>
      </c>
      <c r="C3879" s="2003" t="s">
        <v>5592</v>
      </c>
      <c r="D3879" s="2005">
        <f t="shared" si="120"/>
        <v>536</v>
      </c>
      <c r="F3879" s="2005">
        <v>536</v>
      </c>
      <c r="G3879" s="2005">
        <v>536</v>
      </c>
      <c r="H3879" s="2078" t="b">
        <f t="shared" si="121"/>
        <v>1</v>
      </c>
    </row>
    <row r="3880" spans="1:8">
      <c r="A3880" s="1993">
        <v>5037</v>
      </c>
      <c r="B3880" s="1994" t="s">
        <v>13788</v>
      </c>
      <c r="C3880" s="1993" t="s">
        <v>5592</v>
      </c>
      <c r="D3880" s="2002">
        <f t="shared" si="120"/>
        <v>271.93</v>
      </c>
      <c r="F3880" s="2002">
        <v>271.93</v>
      </c>
      <c r="G3880" s="2002">
        <v>271.93</v>
      </c>
      <c r="H3880" s="2078" t="b">
        <f t="shared" si="121"/>
        <v>1</v>
      </c>
    </row>
    <row r="3881" spans="1:8">
      <c r="A3881" s="2003">
        <v>5038</v>
      </c>
      <c r="B3881" s="2004" t="s">
        <v>12321</v>
      </c>
      <c r="C3881" s="2003" t="s">
        <v>5592</v>
      </c>
      <c r="D3881" s="2005">
        <f t="shared" si="120"/>
        <v>436.84</v>
      </c>
      <c r="F3881" s="2005">
        <v>436.84</v>
      </c>
      <c r="G3881" s="2005">
        <v>436.84</v>
      </c>
      <c r="H3881" s="2078" t="b">
        <f t="shared" si="121"/>
        <v>1</v>
      </c>
    </row>
    <row r="3882" spans="1:8">
      <c r="A3882" s="1993">
        <v>12374</v>
      </c>
      <c r="B3882" s="1994" t="s">
        <v>13789</v>
      </c>
      <c r="C3882" s="1993" t="s">
        <v>5592</v>
      </c>
      <c r="D3882" s="2002">
        <f t="shared" si="120"/>
        <v>268</v>
      </c>
      <c r="F3882" s="2002">
        <v>268</v>
      </c>
      <c r="G3882" s="2002">
        <v>268</v>
      </c>
      <c r="H3882" s="2078" t="b">
        <f t="shared" si="121"/>
        <v>1</v>
      </c>
    </row>
    <row r="3883" spans="1:8">
      <c r="A3883" s="2003">
        <v>12372</v>
      </c>
      <c r="B3883" s="2004" t="s">
        <v>12322</v>
      </c>
      <c r="C3883" s="2003" t="s">
        <v>5592</v>
      </c>
      <c r="D3883" s="2005">
        <f t="shared" si="120"/>
        <v>575.66</v>
      </c>
      <c r="F3883" s="2005">
        <v>575.66</v>
      </c>
      <c r="G3883" s="2005">
        <v>575.66</v>
      </c>
      <c r="H3883" s="2078" t="b">
        <f t="shared" si="121"/>
        <v>1</v>
      </c>
    </row>
    <row r="3884" spans="1:8">
      <c r="A3884" s="1993">
        <v>13335</v>
      </c>
      <c r="B3884" s="1994" t="s">
        <v>13790</v>
      </c>
      <c r="C3884" s="1993" t="s">
        <v>5592</v>
      </c>
      <c r="D3884" s="2002">
        <f t="shared" si="120"/>
        <v>346.67</v>
      </c>
      <c r="F3884" s="2002">
        <v>346.67</v>
      </c>
      <c r="G3884" s="2002">
        <v>346.67</v>
      </c>
      <c r="H3884" s="2078" t="b">
        <f t="shared" si="121"/>
        <v>1</v>
      </c>
    </row>
    <row r="3885" spans="1:8">
      <c r="A3885" s="2003">
        <v>13339</v>
      </c>
      <c r="B3885" s="2004" t="s">
        <v>12323</v>
      </c>
      <c r="C3885" s="2003" t="s">
        <v>5592</v>
      </c>
      <c r="D3885" s="2005">
        <f t="shared" si="120"/>
        <v>855.78</v>
      </c>
      <c r="F3885" s="2005">
        <v>855.78</v>
      </c>
      <c r="G3885" s="2005">
        <v>855.78</v>
      </c>
      <c r="H3885" s="2078" t="b">
        <f t="shared" si="121"/>
        <v>1</v>
      </c>
    </row>
    <row r="3886" spans="1:8">
      <c r="A3886" s="1993">
        <v>12373</v>
      </c>
      <c r="B3886" s="1994" t="s">
        <v>12324</v>
      </c>
      <c r="C3886" s="1993" t="s">
        <v>5592</v>
      </c>
      <c r="D3886" s="2002">
        <f t="shared" si="120"/>
        <v>896.19</v>
      </c>
      <c r="F3886" s="2002">
        <v>896.19</v>
      </c>
      <c r="G3886" s="2002">
        <v>896.19</v>
      </c>
      <c r="H3886" s="2078" t="b">
        <f t="shared" si="121"/>
        <v>1</v>
      </c>
    </row>
    <row r="3887" spans="1:8">
      <c r="A3887" s="2003">
        <v>34712</v>
      </c>
      <c r="B3887" s="2004" t="s">
        <v>13791</v>
      </c>
      <c r="C3887" s="2003" t="s">
        <v>5592</v>
      </c>
      <c r="D3887" s="2005">
        <f t="shared" si="120"/>
        <v>653.91999999999996</v>
      </c>
      <c r="F3887" s="2005">
        <v>653.91999999999996</v>
      </c>
      <c r="G3887" s="2005">
        <v>653.91999999999996</v>
      </c>
      <c r="H3887" s="2078" t="b">
        <f t="shared" si="121"/>
        <v>1</v>
      </c>
    </row>
    <row r="3888" spans="1:8">
      <c r="A3888" s="1993">
        <v>34711</v>
      </c>
      <c r="B3888" s="1994" t="s">
        <v>13792</v>
      </c>
      <c r="C3888" s="1993" t="s">
        <v>5592</v>
      </c>
      <c r="D3888" s="2002">
        <f t="shared" si="120"/>
        <v>857.6</v>
      </c>
      <c r="F3888" s="2002">
        <v>857.6</v>
      </c>
      <c r="G3888" s="2002">
        <v>857.6</v>
      </c>
      <c r="H3888" s="2078" t="b">
        <f t="shared" si="121"/>
        <v>1</v>
      </c>
    </row>
    <row r="3889" spans="1:8">
      <c r="A3889" s="2003">
        <v>34706</v>
      </c>
      <c r="B3889" s="2004" t="s">
        <v>13793</v>
      </c>
      <c r="C3889" s="2003" t="s">
        <v>5592</v>
      </c>
      <c r="D3889" s="2005">
        <f t="shared" si="120"/>
        <v>1469.71</v>
      </c>
      <c r="F3889" s="2005">
        <v>1469.71</v>
      </c>
      <c r="G3889" s="2005">
        <v>1469.71</v>
      </c>
      <c r="H3889" s="2078" t="b">
        <f t="shared" si="121"/>
        <v>1</v>
      </c>
    </row>
    <row r="3890" spans="1:8">
      <c r="A3890" s="1993">
        <v>34703</v>
      </c>
      <c r="B3890" s="1994" t="s">
        <v>13794</v>
      </c>
      <c r="C3890" s="1993" t="s">
        <v>5592</v>
      </c>
      <c r="D3890" s="2002">
        <f t="shared" si="120"/>
        <v>2465.6</v>
      </c>
      <c r="F3890" s="2002">
        <v>2465.6</v>
      </c>
      <c r="G3890" s="2002">
        <v>2465.6</v>
      </c>
      <c r="H3890" s="2078" t="b">
        <f t="shared" si="121"/>
        <v>1</v>
      </c>
    </row>
    <row r="3891" spans="1:8">
      <c r="A3891" s="2003">
        <v>12388</v>
      </c>
      <c r="B3891" s="2004" t="s">
        <v>12325</v>
      </c>
      <c r="C3891" s="2003" t="s">
        <v>5592</v>
      </c>
      <c r="D3891" s="2005">
        <f t="shared" si="120"/>
        <v>144.88</v>
      </c>
      <c r="F3891" s="2005">
        <v>144.88</v>
      </c>
      <c r="G3891" s="2005">
        <v>144.88</v>
      </c>
      <c r="H3891" s="2078" t="b">
        <f t="shared" si="121"/>
        <v>1</v>
      </c>
    </row>
    <row r="3892" spans="1:8">
      <c r="A3892" s="1993">
        <v>34695</v>
      </c>
      <c r="B3892" s="1994" t="s">
        <v>12326</v>
      </c>
      <c r="C3892" s="1993" t="s">
        <v>5592</v>
      </c>
      <c r="D3892" s="2002">
        <f t="shared" si="120"/>
        <v>616.4</v>
      </c>
      <c r="F3892" s="2002">
        <v>616.4</v>
      </c>
      <c r="G3892" s="2002">
        <v>616.4</v>
      </c>
      <c r="H3892" s="2078" t="b">
        <f t="shared" si="121"/>
        <v>1</v>
      </c>
    </row>
    <row r="3893" spans="1:8">
      <c r="A3893" s="2003">
        <v>34692</v>
      </c>
      <c r="B3893" s="2004" t="s">
        <v>12327</v>
      </c>
      <c r="C3893" s="2003" t="s">
        <v>5592</v>
      </c>
      <c r="D3893" s="2005">
        <f t="shared" si="120"/>
        <v>1479.36</v>
      </c>
      <c r="F3893" s="2005">
        <v>1479.36</v>
      </c>
      <c r="G3893" s="2005">
        <v>1479.36</v>
      </c>
      <c r="H3893" s="2078" t="b">
        <f t="shared" si="121"/>
        <v>1</v>
      </c>
    </row>
    <row r="3894" spans="1:8">
      <c r="A3894" s="1993">
        <v>26028</v>
      </c>
      <c r="B3894" s="1994" t="s">
        <v>12328</v>
      </c>
      <c r="C3894" s="1993" t="s">
        <v>5605</v>
      </c>
      <c r="D3894" s="2002">
        <f t="shared" si="120"/>
        <v>245.24</v>
      </c>
      <c r="F3894" s="2002">
        <v>245.24</v>
      </c>
      <c r="G3894" s="2002">
        <v>245.24</v>
      </c>
      <c r="H3894" s="2078" t="b">
        <f t="shared" si="121"/>
        <v>1</v>
      </c>
    </row>
    <row r="3895" spans="1:8">
      <c r="A3895" s="2003">
        <v>11844</v>
      </c>
      <c r="B3895" s="2004" t="s">
        <v>12329</v>
      </c>
      <c r="C3895" s="2003" t="s">
        <v>5595</v>
      </c>
      <c r="D3895" s="2005">
        <f t="shared" si="120"/>
        <v>26.62</v>
      </c>
      <c r="F3895" s="2005">
        <v>26.62</v>
      </c>
      <c r="G3895" s="2005">
        <v>26.62</v>
      </c>
      <c r="H3895" s="2078" t="b">
        <f t="shared" si="121"/>
        <v>1</v>
      </c>
    </row>
    <row r="3896" spans="1:8">
      <c r="A3896" s="1993">
        <v>4465</v>
      </c>
      <c r="B3896" s="1994" t="s">
        <v>12330</v>
      </c>
      <c r="C3896" s="1993" t="s">
        <v>5595</v>
      </c>
      <c r="D3896" s="2002">
        <f t="shared" si="120"/>
        <v>25.51</v>
      </c>
      <c r="F3896" s="2002">
        <v>25.51</v>
      </c>
      <c r="G3896" s="2002">
        <v>25.51</v>
      </c>
      <c r="H3896" s="2078" t="b">
        <f t="shared" si="121"/>
        <v>1</v>
      </c>
    </row>
    <row r="3897" spans="1:8">
      <c r="A3897" s="2003">
        <v>35273</v>
      </c>
      <c r="B3897" s="2004" t="s">
        <v>12331</v>
      </c>
      <c r="C3897" s="2003" t="s">
        <v>5595</v>
      </c>
      <c r="D3897" s="2005">
        <f t="shared" si="120"/>
        <v>28.19</v>
      </c>
      <c r="F3897" s="2005">
        <v>28.19</v>
      </c>
      <c r="G3897" s="2005">
        <v>28.19</v>
      </c>
      <c r="H3897" s="2078" t="b">
        <f t="shared" si="121"/>
        <v>1</v>
      </c>
    </row>
    <row r="3898" spans="1:8">
      <c r="A3898" s="1993">
        <v>4470</v>
      </c>
      <c r="B3898" s="1994" t="s">
        <v>12332</v>
      </c>
      <c r="C3898" s="1993" t="s">
        <v>5595</v>
      </c>
      <c r="D3898" s="2002">
        <f t="shared" si="120"/>
        <v>42.13</v>
      </c>
      <c r="F3898" s="2002">
        <v>42.13</v>
      </c>
      <c r="G3898" s="2002">
        <v>42.13</v>
      </c>
      <c r="H3898" s="2078" t="b">
        <f t="shared" si="121"/>
        <v>1</v>
      </c>
    </row>
    <row r="3899" spans="1:8">
      <c r="A3899" s="2003">
        <v>20204</v>
      </c>
      <c r="B3899" s="2004" t="s">
        <v>12333</v>
      </c>
      <c r="C3899" s="2003" t="s">
        <v>5595</v>
      </c>
      <c r="D3899" s="2005">
        <f t="shared" si="120"/>
        <v>37.6</v>
      </c>
      <c r="F3899" s="2005">
        <v>37.6</v>
      </c>
      <c r="G3899" s="2005">
        <v>37.6</v>
      </c>
      <c r="H3899" s="2078" t="b">
        <f t="shared" si="121"/>
        <v>1</v>
      </c>
    </row>
    <row r="3900" spans="1:8">
      <c r="A3900" s="1993">
        <v>20208</v>
      </c>
      <c r="B3900" s="1994" t="s">
        <v>12334</v>
      </c>
      <c r="C3900" s="1993" t="s">
        <v>5595</v>
      </c>
      <c r="D3900" s="2002">
        <f t="shared" si="120"/>
        <v>44.14</v>
      </c>
      <c r="F3900" s="2002">
        <v>44.14</v>
      </c>
      <c r="G3900" s="2002">
        <v>44.14</v>
      </c>
      <c r="H3900" s="2078" t="b">
        <f t="shared" si="121"/>
        <v>1</v>
      </c>
    </row>
    <row r="3901" spans="1:8">
      <c r="A3901" s="2003">
        <v>4437</v>
      </c>
      <c r="B3901" s="2004" t="s">
        <v>12335</v>
      </c>
      <c r="C3901" s="2003" t="s">
        <v>5595</v>
      </c>
      <c r="D3901" s="2005">
        <f t="shared" si="120"/>
        <v>30.51</v>
      </c>
      <c r="F3901" s="2005">
        <v>30.51</v>
      </c>
      <c r="G3901" s="2005">
        <v>30.51</v>
      </c>
      <c r="H3901" s="2078" t="b">
        <f t="shared" si="121"/>
        <v>1</v>
      </c>
    </row>
    <row r="3902" spans="1:8">
      <c r="A3902" s="1993">
        <v>14580</v>
      </c>
      <c r="B3902" s="1994" t="s">
        <v>12336</v>
      </c>
      <c r="C3902" s="1993" t="s">
        <v>5595</v>
      </c>
      <c r="D3902" s="2002">
        <f t="shared" si="120"/>
        <v>33.22</v>
      </c>
      <c r="F3902" s="2002">
        <v>33.22</v>
      </c>
      <c r="G3902" s="2002">
        <v>33.22</v>
      </c>
      <c r="H3902" s="2078" t="b">
        <f t="shared" si="121"/>
        <v>1</v>
      </c>
    </row>
    <row r="3903" spans="1:8">
      <c r="A3903" s="2003">
        <v>40304</v>
      </c>
      <c r="B3903" s="2004" t="s">
        <v>12337</v>
      </c>
      <c r="C3903" s="2003" t="s">
        <v>5596</v>
      </c>
      <c r="D3903" s="2005">
        <f t="shared" si="120"/>
        <v>12.05</v>
      </c>
      <c r="F3903" s="2005">
        <v>12.05</v>
      </c>
      <c r="G3903" s="2005">
        <v>12.05</v>
      </c>
      <c r="H3903" s="2078" t="b">
        <f t="shared" si="121"/>
        <v>1</v>
      </c>
    </row>
    <row r="3904" spans="1:8">
      <c r="A3904" s="1993">
        <v>5065</v>
      </c>
      <c r="B3904" s="1994" t="s">
        <v>12338</v>
      </c>
      <c r="C3904" s="1993" t="s">
        <v>5596</v>
      </c>
      <c r="D3904" s="2002">
        <f t="shared" si="120"/>
        <v>18.57</v>
      </c>
      <c r="F3904" s="2002">
        <v>18.57</v>
      </c>
      <c r="G3904" s="2002">
        <v>18.57</v>
      </c>
      <c r="H3904" s="2078" t="b">
        <f t="shared" si="121"/>
        <v>1</v>
      </c>
    </row>
    <row r="3905" spans="1:8">
      <c r="A3905" s="2003">
        <v>5072</v>
      </c>
      <c r="B3905" s="2004" t="s">
        <v>12339</v>
      </c>
      <c r="C3905" s="2003" t="s">
        <v>5596</v>
      </c>
      <c r="D3905" s="2005">
        <f t="shared" si="120"/>
        <v>17.18</v>
      </c>
      <c r="F3905" s="2005">
        <v>17.18</v>
      </c>
      <c r="G3905" s="2005">
        <v>17.18</v>
      </c>
      <c r="H3905" s="2078" t="b">
        <f t="shared" si="121"/>
        <v>1</v>
      </c>
    </row>
    <row r="3906" spans="1:8">
      <c r="A3906" s="1993">
        <v>5066</v>
      </c>
      <c r="B3906" s="1994" t="s">
        <v>12340</v>
      </c>
      <c r="C3906" s="1993" t="s">
        <v>5596</v>
      </c>
      <c r="D3906" s="2002">
        <f t="shared" si="120"/>
        <v>12.86</v>
      </c>
      <c r="F3906" s="2002">
        <v>12.86</v>
      </c>
      <c r="G3906" s="2002">
        <v>12.86</v>
      </c>
      <c r="H3906" s="2078" t="b">
        <f t="shared" si="121"/>
        <v>1</v>
      </c>
    </row>
    <row r="3907" spans="1:8">
      <c r="A3907" s="2003">
        <v>5063</v>
      </c>
      <c r="B3907" s="2004" t="s">
        <v>12341</v>
      </c>
      <c r="C3907" s="2003" t="s">
        <v>5596</v>
      </c>
      <c r="D3907" s="2005">
        <f t="shared" ref="D3907:D3970" si="122">IF($J$2=$F$1,F3907,G3907)</f>
        <v>11.65</v>
      </c>
      <c r="F3907" s="2005">
        <v>11.65</v>
      </c>
      <c r="G3907" s="2005">
        <v>11.65</v>
      </c>
      <c r="H3907" s="2078" t="b">
        <f t="shared" ref="H3907:H3970" si="123">F3907=G3907</f>
        <v>1</v>
      </c>
    </row>
    <row r="3908" spans="1:8">
      <c r="A3908" s="1993">
        <v>20247</v>
      </c>
      <c r="B3908" s="1994" t="s">
        <v>12342</v>
      </c>
      <c r="C3908" s="1993" t="s">
        <v>5596</v>
      </c>
      <c r="D3908" s="2002">
        <f t="shared" si="122"/>
        <v>10.81</v>
      </c>
      <c r="F3908" s="2002">
        <v>10.81</v>
      </c>
      <c r="G3908" s="2002">
        <v>10.81</v>
      </c>
      <c r="H3908" s="2078" t="b">
        <f t="shared" si="123"/>
        <v>1</v>
      </c>
    </row>
    <row r="3909" spans="1:8">
      <c r="A3909" s="2003">
        <v>5074</v>
      </c>
      <c r="B3909" s="2004" t="s">
        <v>12343</v>
      </c>
      <c r="C3909" s="2003" t="s">
        <v>5596</v>
      </c>
      <c r="D3909" s="2005">
        <f t="shared" si="122"/>
        <v>10.94</v>
      </c>
      <c r="F3909" s="2005">
        <v>10.94</v>
      </c>
      <c r="G3909" s="2005">
        <v>10.94</v>
      </c>
      <c r="H3909" s="2078" t="b">
        <f t="shared" si="123"/>
        <v>1</v>
      </c>
    </row>
    <row r="3910" spans="1:8">
      <c r="A3910" s="1993">
        <v>5067</v>
      </c>
      <c r="B3910" s="1994" t="s">
        <v>12344</v>
      </c>
      <c r="C3910" s="1993" t="s">
        <v>5596</v>
      </c>
      <c r="D3910" s="2002">
        <f t="shared" si="122"/>
        <v>10.4</v>
      </c>
      <c r="F3910" s="2002">
        <v>10.4</v>
      </c>
      <c r="G3910" s="2002">
        <v>10.4</v>
      </c>
      <c r="H3910" s="2078" t="b">
        <f t="shared" si="123"/>
        <v>1</v>
      </c>
    </row>
    <row r="3911" spans="1:8">
      <c r="A3911" s="2003">
        <v>5078</v>
      </c>
      <c r="B3911" s="2004" t="s">
        <v>12345</v>
      </c>
      <c r="C3911" s="2003" t="s">
        <v>5596</v>
      </c>
      <c r="D3911" s="2005">
        <f t="shared" si="122"/>
        <v>10.29</v>
      </c>
      <c r="F3911" s="2005">
        <v>10.29</v>
      </c>
      <c r="G3911" s="2005">
        <v>10.29</v>
      </c>
      <c r="H3911" s="2078" t="b">
        <f t="shared" si="123"/>
        <v>1</v>
      </c>
    </row>
    <row r="3912" spans="1:8">
      <c r="A3912" s="1993">
        <v>5068</v>
      </c>
      <c r="B3912" s="1994" t="s">
        <v>12346</v>
      </c>
      <c r="C3912" s="1993" t="s">
        <v>5596</v>
      </c>
      <c r="D3912" s="2002">
        <f t="shared" si="122"/>
        <v>9.76</v>
      </c>
      <c r="F3912" s="2002">
        <v>9.76</v>
      </c>
      <c r="G3912" s="2002">
        <v>9.76</v>
      </c>
      <c r="H3912" s="2078" t="b">
        <f t="shared" si="123"/>
        <v>1</v>
      </c>
    </row>
    <row r="3913" spans="1:8">
      <c r="A3913" s="2003">
        <v>5073</v>
      </c>
      <c r="B3913" s="2004" t="s">
        <v>12347</v>
      </c>
      <c r="C3913" s="2003" t="s">
        <v>5596</v>
      </c>
      <c r="D3913" s="2005">
        <f t="shared" si="122"/>
        <v>9.9499999999999993</v>
      </c>
      <c r="F3913" s="2005">
        <v>9.9499999999999993</v>
      </c>
      <c r="G3913" s="2005">
        <v>9.9499999999999993</v>
      </c>
      <c r="H3913" s="2078" t="b">
        <f t="shared" si="123"/>
        <v>1</v>
      </c>
    </row>
    <row r="3914" spans="1:8">
      <c r="A3914" s="1993">
        <v>5069</v>
      </c>
      <c r="B3914" s="1994" t="s">
        <v>12348</v>
      </c>
      <c r="C3914" s="1993" t="s">
        <v>5596</v>
      </c>
      <c r="D3914" s="2002">
        <f t="shared" si="122"/>
        <v>9.9499999999999993</v>
      </c>
      <c r="F3914" s="2002">
        <v>9.9499999999999993</v>
      </c>
      <c r="G3914" s="2002">
        <v>9.9499999999999993</v>
      </c>
      <c r="H3914" s="2078" t="b">
        <f t="shared" si="123"/>
        <v>1</v>
      </c>
    </row>
    <row r="3915" spans="1:8">
      <c r="A3915" s="2003">
        <v>5070</v>
      </c>
      <c r="B3915" s="2004" t="s">
        <v>12349</v>
      </c>
      <c r="C3915" s="2003" t="s">
        <v>5596</v>
      </c>
      <c r="D3915" s="2005">
        <f t="shared" si="122"/>
        <v>10.06</v>
      </c>
      <c r="F3915" s="2005">
        <v>10.06</v>
      </c>
      <c r="G3915" s="2005">
        <v>10.06</v>
      </c>
      <c r="H3915" s="2078" t="b">
        <f t="shared" si="123"/>
        <v>1</v>
      </c>
    </row>
    <row r="3916" spans="1:8">
      <c r="A3916" s="1993">
        <v>5071</v>
      </c>
      <c r="B3916" s="1994" t="s">
        <v>12350</v>
      </c>
      <c r="C3916" s="1993" t="s">
        <v>5596</v>
      </c>
      <c r="D3916" s="2002">
        <f t="shared" si="122"/>
        <v>9.76</v>
      </c>
      <c r="F3916" s="2002">
        <v>9.76</v>
      </c>
      <c r="G3916" s="2002">
        <v>9.76</v>
      </c>
      <c r="H3916" s="2078" t="b">
        <f t="shared" si="123"/>
        <v>1</v>
      </c>
    </row>
    <row r="3917" spans="1:8">
      <c r="A3917" s="2003">
        <v>5061</v>
      </c>
      <c r="B3917" s="2004" t="s">
        <v>12351</v>
      </c>
      <c r="C3917" s="2003" t="s">
        <v>5596</v>
      </c>
      <c r="D3917" s="2005">
        <f t="shared" si="122"/>
        <v>9.6</v>
      </c>
      <c r="F3917" s="2005">
        <v>9.6</v>
      </c>
      <c r="G3917" s="2005">
        <v>9.6</v>
      </c>
      <c r="H3917" s="2078" t="b">
        <f t="shared" si="123"/>
        <v>1</v>
      </c>
    </row>
    <row r="3918" spans="1:8">
      <c r="A3918" s="1993">
        <v>5075</v>
      </c>
      <c r="B3918" s="1994" t="s">
        <v>12352</v>
      </c>
      <c r="C3918" s="1993" t="s">
        <v>5596</v>
      </c>
      <c r="D3918" s="2002">
        <f t="shared" si="122"/>
        <v>9.76</v>
      </c>
      <c r="F3918" s="2002">
        <v>9.76</v>
      </c>
      <c r="G3918" s="2002">
        <v>9.76</v>
      </c>
      <c r="H3918" s="2078" t="b">
        <f t="shared" si="123"/>
        <v>1</v>
      </c>
    </row>
    <row r="3919" spans="1:8">
      <c r="A3919" s="2003">
        <v>39027</v>
      </c>
      <c r="B3919" s="2004" t="s">
        <v>12353</v>
      </c>
      <c r="C3919" s="2003" t="s">
        <v>5596</v>
      </c>
      <c r="D3919" s="2005">
        <f t="shared" si="122"/>
        <v>9.75</v>
      </c>
      <c r="F3919" s="2005">
        <v>9.75</v>
      </c>
      <c r="G3919" s="2005">
        <v>9.75</v>
      </c>
      <c r="H3919" s="2078" t="b">
        <f t="shared" si="123"/>
        <v>1</v>
      </c>
    </row>
    <row r="3920" spans="1:8">
      <c r="A3920" s="1993">
        <v>5062</v>
      </c>
      <c r="B3920" s="1994" t="s">
        <v>12354</v>
      </c>
      <c r="C3920" s="1993" t="s">
        <v>5596</v>
      </c>
      <c r="D3920" s="2002">
        <f t="shared" si="122"/>
        <v>9.89</v>
      </c>
      <c r="F3920" s="2002">
        <v>9.89</v>
      </c>
      <c r="G3920" s="2002">
        <v>9.89</v>
      </c>
      <c r="H3920" s="2078" t="b">
        <f t="shared" si="123"/>
        <v>1</v>
      </c>
    </row>
    <row r="3921" spans="1:8">
      <c r="A3921" s="2003">
        <v>40568</v>
      </c>
      <c r="B3921" s="2004" t="s">
        <v>12355</v>
      </c>
      <c r="C3921" s="2003" t="s">
        <v>5596</v>
      </c>
      <c r="D3921" s="2005">
        <f t="shared" si="122"/>
        <v>9.84</v>
      </c>
      <c r="F3921" s="2005">
        <v>9.84</v>
      </c>
      <c r="G3921" s="2005">
        <v>9.84</v>
      </c>
      <c r="H3921" s="2078" t="b">
        <f t="shared" si="123"/>
        <v>1</v>
      </c>
    </row>
    <row r="3922" spans="1:8">
      <c r="A3922" s="1993">
        <v>39026</v>
      </c>
      <c r="B3922" s="1994" t="s">
        <v>12356</v>
      </c>
      <c r="C3922" s="1993" t="s">
        <v>5596</v>
      </c>
      <c r="D3922" s="2002">
        <f t="shared" si="122"/>
        <v>10.98</v>
      </c>
      <c r="F3922" s="2002">
        <v>10.98</v>
      </c>
      <c r="G3922" s="2002">
        <v>10.98</v>
      </c>
      <c r="H3922" s="2078" t="b">
        <f t="shared" si="123"/>
        <v>1</v>
      </c>
    </row>
    <row r="3923" spans="1:8">
      <c r="A3923" s="2003">
        <v>11572</v>
      </c>
      <c r="B3923" s="2004" t="s">
        <v>12357</v>
      </c>
      <c r="C3923" s="2003" t="s">
        <v>5592</v>
      </c>
      <c r="D3923" s="2005">
        <f t="shared" si="122"/>
        <v>15.88</v>
      </c>
      <c r="F3923" s="2005">
        <v>15.88</v>
      </c>
      <c r="G3923" s="2005">
        <v>15.88</v>
      </c>
      <c r="H3923" s="2078" t="b">
        <f t="shared" si="123"/>
        <v>1</v>
      </c>
    </row>
    <row r="3924" spans="1:8" ht="30">
      <c r="A3924" s="1993">
        <v>42460</v>
      </c>
      <c r="B3924" s="1994" t="s">
        <v>12358</v>
      </c>
      <c r="C3924" s="1993" t="s">
        <v>5592</v>
      </c>
      <c r="D3924" s="2002">
        <f t="shared" si="122"/>
        <v>2756.08</v>
      </c>
      <c r="F3924" s="2002">
        <v>2756.08</v>
      </c>
      <c r="G3924" s="2002">
        <v>2756.08</v>
      </c>
      <c r="H3924" s="2078" t="b">
        <f t="shared" si="123"/>
        <v>1</v>
      </c>
    </row>
    <row r="3925" spans="1:8">
      <c r="A3925" s="2003">
        <v>11149</v>
      </c>
      <c r="B3925" s="2004" t="s">
        <v>12359</v>
      </c>
      <c r="C3925" s="2003" t="s">
        <v>5611</v>
      </c>
      <c r="D3925" s="2005">
        <f t="shared" si="122"/>
        <v>162.26</v>
      </c>
      <c r="F3925" s="2005">
        <v>162.26</v>
      </c>
      <c r="G3925" s="2005">
        <v>162.26</v>
      </c>
      <c r="H3925" s="2078" t="b">
        <f t="shared" si="123"/>
        <v>1</v>
      </c>
    </row>
    <row r="3926" spans="1:8">
      <c r="A3926" s="1993">
        <v>511</v>
      </c>
      <c r="B3926" s="1994" t="s">
        <v>12360</v>
      </c>
      <c r="C3926" s="1993" t="s">
        <v>5597</v>
      </c>
      <c r="D3926" s="2002">
        <f t="shared" si="122"/>
        <v>11.7</v>
      </c>
      <c r="F3926" s="2002">
        <v>11.7</v>
      </c>
      <c r="G3926" s="2002">
        <v>11.7</v>
      </c>
      <c r="H3926" s="2078" t="b">
        <f t="shared" si="123"/>
        <v>1</v>
      </c>
    </row>
    <row r="3927" spans="1:8">
      <c r="A3927" s="2003">
        <v>11174</v>
      </c>
      <c r="B3927" s="2004" t="s">
        <v>12361</v>
      </c>
      <c r="C3927" s="2003" t="s">
        <v>5598</v>
      </c>
      <c r="D3927" s="2005">
        <f t="shared" si="122"/>
        <v>460.71</v>
      </c>
      <c r="F3927" s="2005">
        <v>460.71</v>
      </c>
      <c r="G3927" s="2005">
        <v>460.71</v>
      </c>
      <c r="H3927" s="2078" t="b">
        <f t="shared" si="123"/>
        <v>1</v>
      </c>
    </row>
    <row r="3928" spans="1:8">
      <c r="A3928" s="1993">
        <v>37540</v>
      </c>
      <c r="B3928" s="1994" t="s">
        <v>12362</v>
      </c>
      <c r="C3928" s="1993" t="s">
        <v>5592</v>
      </c>
      <c r="D3928" s="2002">
        <f t="shared" si="122"/>
        <v>53628.75</v>
      </c>
      <c r="F3928" s="2002">
        <v>53628.75</v>
      </c>
      <c r="G3928" s="2002">
        <v>53628.75</v>
      </c>
      <c r="H3928" s="2078" t="b">
        <f t="shared" si="123"/>
        <v>1</v>
      </c>
    </row>
    <row r="3929" spans="1:8">
      <c r="A3929" s="2003">
        <v>37548</v>
      </c>
      <c r="B3929" s="2004" t="s">
        <v>12363</v>
      </c>
      <c r="C3929" s="2003" t="s">
        <v>5592</v>
      </c>
      <c r="D3929" s="2005">
        <f t="shared" si="122"/>
        <v>71084.63</v>
      </c>
      <c r="F3929" s="2005">
        <v>71084.63</v>
      </c>
      <c r="G3929" s="2005">
        <v>71084.63</v>
      </c>
      <c r="H3929" s="2078" t="b">
        <f t="shared" si="123"/>
        <v>1</v>
      </c>
    </row>
    <row r="3930" spans="1:8" ht="30">
      <c r="A3930" s="1993">
        <v>39828</v>
      </c>
      <c r="B3930" s="1994" t="s">
        <v>12364</v>
      </c>
      <c r="C3930" s="1993" t="s">
        <v>5592</v>
      </c>
      <c r="D3930" s="2002">
        <f t="shared" si="122"/>
        <v>426.44</v>
      </c>
      <c r="F3930" s="2002">
        <v>426.44</v>
      </c>
      <c r="G3930" s="2002">
        <v>426.44</v>
      </c>
      <c r="H3930" s="2078" t="b">
        <f t="shared" si="123"/>
        <v>1</v>
      </c>
    </row>
    <row r="3931" spans="1:8" ht="30">
      <c r="A3931" s="2003">
        <v>12273</v>
      </c>
      <c r="B3931" s="2004" t="s">
        <v>12365</v>
      </c>
      <c r="C3931" s="2003" t="s">
        <v>5592</v>
      </c>
      <c r="D3931" s="2005">
        <f t="shared" si="122"/>
        <v>47.05</v>
      </c>
      <c r="F3931" s="2005">
        <v>47.05</v>
      </c>
      <c r="G3931" s="2005">
        <v>47.05</v>
      </c>
      <c r="H3931" s="2078" t="b">
        <f t="shared" si="123"/>
        <v>1</v>
      </c>
    </row>
    <row r="3932" spans="1:8">
      <c r="A3932" s="1993">
        <v>38392</v>
      </c>
      <c r="B3932" s="1994" t="s">
        <v>12366</v>
      </c>
      <c r="C3932" s="1993" t="s">
        <v>5592</v>
      </c>
      <c r="D3932" s="2002">
        <f t="shared" si="122"/>
        <v>42.66</v>
      </c>
      <c r="F3932" s="2002">
        <v>42.66</v>
      </c>
      <c r="G3932" s="2002">
        <v>42.66</v>
      </c>
      <c r="H3932" s="2078" t="b">
        <f t="shared" si="123"/>
        <v>1</v>
      </c>
    </row>
    <row r="3933" spans="1:8">
      <c r="A3933" s="2003">
        <v>11735</v>
      </c>
      <c r="B3933" s="2004" t="s">
        <v>12367</v>
      </c>
      <c r="C3933" s="2003" t="s">
        <v>5592</v>
      </c>
      <c r="D3933" s="2005">
        <f t="shared" si="122"/>
        <v>3.3</v>
      </c>
      <c r="F3933" s="2005">
        <v>3.3</v>
      </c>
      <c r="G3933" s="2005">
        <v>3.3</v>
      </c>
      <c r="H3933" s="2078" t="b">
        <f t="shared" si="123"/>
        <v>1</v>
      </c>
    </row>
    <row r="3934" spans="1:8">
      <c r="A3934" s="1993">
        <v>11733</v>
      </c>
      <c r="B3934" s="1994" t="s">
        <v>12368</v>
      </c>
      <c r="C3934" s="1993" t="s">
        <v>5592</v>
      </c>
      <c r="D3934" s="2002">
        <f t="shared" si="122"/>
        <v>1.61</v>
      </c>
      <c r="F3934" s="2002">
        <v>1.61</v>
      </c>
      <c r="G3934" s="2002">
        <v>1.61</v>
      </c>
      <c r="H3934" s="2078" t="b">
        <f t="shared" si="123"/>
        <v>1</v>
      </c>
    </row>
    <row r="3935" spans="1:8">
      <c r="A3935" s="2003">
        <v>11734</v>
      </c>
      <c r="B3935" s="2004" t="s">
        <v>12369</v>
      </c>
      <c r="C3935" s="2003" t="s">
        <v>5592</v>
      </c>
      <c r="D3935" s="2005">
        <f t="shared" si="122"/>
        <v>2.4900000000000002</v>
      </c>
      <c r="F3935" s="2005">
        <v>2.4900000000000002</v>
      </c>
      <c r="G3935" s="2005">
        <v>2.4900000000000002</v>
      </c>
      <c r="H3935" s="2078" t="b">
        <f t="shared" si="123"/>
        <v>1</v>
      </c>
    </row>
    <row r="3936" spans="1:8">
      <c r="A3936" s="1993">
        <v>11737</v>
      </c>
      <c r="B3936" s="1994" t="s">
        <v>12370</v>
      </c>
      <c r="C3936" s="1993" t="s">
        <v>5592</v>
      </c>
      <c r="D3936" s="2002">
        <f t="shared" si="122"/>
        <v>4.4000000000000004</v>
      </c>
      <c r="F3936" s="2002">
        <v>4.4000000000000004</v>
      </c>
      <c r="G3936" s="2002">
        <v>4.4000000000000004</v>
      </c>
      <c r="H3936" s="2078" t="b">
        <f t="shared" si="123"/>
        <v>1</v>
      </c>
    </row>
    <row r="3937" spans="1:8">
      <c r="A3937" s="2003">
        <v>11738</v>
      </c>
      <c r="B3937" s="2004" t="s">
        <v>12371</v>
      </c>
      <c r="C3937" s="2003" t="s">
        <v>5592</v>
      </c>
      <c r="D3937" s="2005">
        <f t="shared" si="122"/>
        <v>7.16</v>
      </c>
      <c r="F3937" s="2005">
        <v>7.16</v>
      </c>
      <c r="G3937" s="2005">
        <v>7.16</v>
      </c>
      <c r="H3937" s="2078" t="b">
        <f t="shared" si="123"/>
        <v>1</v>
      </c>
    </row>
    <row r="3938" spans="1:8">
      <c r="A3938" s="1993">
        <v>36143</v>
      </c>
      <c r="B3938" s="1994" t="s">
        <v>12372</v>
      </c>
      <c r="C3938" s="1993" t="s">
        <v>5592</v>
      </c>
      <c r="D3938" s="2002">
        <f t="shared" si="122"/>
        <v>25.52</v>
      </c>
      <c r="F3938" s="2002">
        <v>25.52</v>
      </c>
      <c r="G3938" s="2002">
        <v>25.52</v>
      </c>
      <c r="H3938" s="2078" t="b">
        <f t="shared" si="123"/>
        <v>1</v>
      </c>
    </row>
    <row r="3939" spans="1:8">
      <c r="A3939" s="2003">
        <v>36142</v>
      </c>
      <c r="B3939" s="2004" t="s">
        <v>12373</v>
      </c>
      <c r="C3939" s="2003" t="s">
        <v>5592</v>
      </c>
      <c r="D3939" s="2005">
        <f t="shared" si="122"/>
        <v>1.86</v>
      </c>
      <c r="F3939" s="2005">
        <v>1.86</v>
      </c>
      <c r="G3939" s="2005">
        <v>1.86</v>
      </c>
      <c r="H3939" s="2078" t="b">
        <f t="shared" si="123"/>
        <v>1</v>
      </c>
    </row>
    <row r="3940" spans="1:8">
      <c r="A3940" s="1993">
        <v>36146</v>
      </c>
      <c r="B3940" s="1994" t="s">
        <v>12374</v>
      </c>
      <c r="C3940" s="1993" t="s">
        <v>5592</v>
      </c>
      <c r="D3940" s="2002">
        <f t="shared" si="122"/>
        <v>211.65</v>
      </c>
      <c r="F3940" s="2002">
        <v>211.65</v>
      </c>
      <c r="G3940" s="2002">
        <v>211.65</v>
      </c>
      <c r="H3940" s="2078" t="b">
        <f t="shared" si="123"/>
        <v>1</v>
      </c>
    </row>
    <row r="3941" spans="1:8">
      <c r="A3941" s="2003">
        <v>39015</v>
      </c>
      <c r="B3941" s="2004" t="s">
        <v>12375</v>
      </c>
      <c r="C3941" s="2003" t="s">
        <v>5592</v>
      </c>
      <c r="D3941" s="2005">
        <f t="shared" si="122"/>
        <v>0.55000000000000004</v>
      </c>
      <c r="F3941" s="2005">
        <v>0.55000000000000004</v>
      </c>
      <c r="G3941" s="2005">
        <v>0.55000000000000004</v>
      </c>
      <c r="H3941" s="2078" t="b">
        <f t="shared" si="123"/>
        <v>1</v>
      </c>
    </row>
    <row r="3942" spans="1:8">
      <c r="A3942" s="1993">
        <v>38377</v>
      </c>
      <c r="B3942" s="1994" t="s">
        <v>12376</v>
      </c>
      <c r="C3942" s="1993" t="s">
        <v>5592</v>
      </c>
      <c r="D3942" s="2002">
        <f t="shared" si="122"/>
        <v>20.9</v>
      </c>
      <c r="F3942" s="2002">
        <v>20.9</v>
      </c>
      <c r="G3942" s="2002">
        <v>20.9</v>
      </c>
      <c r="H3942" s="2078" t="b">
        <f t="shared" si="123"/>
        <v>1</v>
      </c>
    </row>
    <row r="3943" spans="1:8">
      <c r="A3943" s="2003">
        <v>38376</v>
      </c>
      <c r="B3943" s="2004" t="s">
        <v>12377</v>
      </c>
      <c r="C3943" s="2003" t="s">
        <v>5592</v>
      </c>
      <c r="D3943" s="2005">
        <f t="shared" si="122"/>
        <v>23.83</v>
      </c>
      <c r="F3943" s="2005">
        <v>23.83</v>
      </c>
      <c r="G3943" s="2005">
        <v>23.83</v>
      </c>
      <c r="H3943" s="2078" t="b">
        <f t="shared" si="123"/>
        <v>1</v>
      </c>
    </row>
    <row r="3944" spans="1:8">
      <c r="A3944" s="1993">
        <v>38116</v>
      </c>
      <c r="B3944" s="1994" t="s">
        <v>12378</v>
      </c>
      <c r="C3944" s="1993" t="s">
        <v>5592</v>
      </c>
      <c r="D3944" s="2002">
        <f t="shared" si="122"/>
        <v>3.44</v>
      </c>
      <c r="F3944" s="2002">
        <v>3.44</v>
      </c>
      <c r="G3944" s="2002">
        <v>3.44</v>
      </c>
      <c r="H3944" s="2078" t="b">
        <f t="shared" si="123"/>
        <v>1</v>
      </c>
    </row>
    <row r="3945" spans="1:8">
      <c r="A3945" s="2003">
        <v>38066</v>
      </c>
      <c r="B3945" s="2004" t="s">
        <v>12379</v>
      </c>
      <c r="C3945" s="2003" t="s">
        <v>5592</v>
      </c>
      <c r="D3945" s="2005">
        <f t="shared" si="122"/>
        <v>5.67</v>
      </c>
      <c r="F3945" s="2005">
        <v>5.67</v>
      </c>
      <c r="G3945" s="2005">
        <v>5.67</v>
      </c>
      <c r="H3945" s="2078" t="b">
        <f t="shared" si="123"/>
        <v>1</v>
      </c>
    </row>
    <row r="3946" spans="1:8">
      <c r="A3946" s="1993">
        <v>38117</v>
      </c>
      <c r="B3946" s="1994" t="s">
        <v>12380</v>
      </c>
      <c r="C3946" s="1993" t="s">
        <v>5592</v>
      </c>
      <c r="D3946" s="2002">
        <f t="shared" si="122"/>
        <v>5.85</v>
      </c>
      <c r="F3946" s="2002">
        <v>5.85</v>
      </c>
      <c r="G3946" s="2002">
        <v>5.85</v>
      </c>
      <c r="H3946" s="2078" t="b">
        <f t="shared" si="123"/>
        <v>1</v>
      </c>
    </row>
    <row r="3947" spans="1:8">
      <c r="A3947" s="2003">
        <v>38067</v>
      </c>
      <c r="B3947" s="2004" t="s">
        <v>12381</v>
      </c>
      <c r="C3947" s="2003" t="s">
        <v>5592</v>
      </c>
      <c r="D3947" s="2005">
        <f t="shared" si="122"/>
        <v>7.99</v>
      </c>
      <c r="F3947" s="2005">
        <v>7.99</v>
      </c>
      <c r="G3947" s="2005">
        <v>7.99</v>
      </c>
      <c r="H3947" s="2078" t="b">
        <f t="shared" si="123"/>
        <v>1</v>
      </c>
    </row>
    <row r="3948" spans="1:8">
      <c r="A3948" s="1993">
        <v>41757</v>
      </c>
      <c r="B3948" s="1994" t="s">
        <v>12382</v>
      </c>
      <c r="C3948" s="1993" t="s">
        <v>5592</v>
      </c>
      <c r="D3948" s="2002">
        <f t="shared" si="122"/>
        <v>10942.78</v>
      </c>
      <c r="F3948" s="2002">
        <v>10942.78</v>
      </c>
      <c r="G3948" s="2002">
        <v>10942.78</v>
      </c>
      <c r="H3948" s="2078" t="b">
        <f t="shared" si="123"/>
        <v>1</v>
      </c>
    </row>
    <row r="3949" spans="1:8" ht="30">
      <c r="A3949" s="2003">
        <v>5080</v>
      </c>
      <c r="B3949" s="2004" t="s">
        <v>12383</v>
      </c>
      <c r="C3949" s="2003" t="s">
        <v>5592</v>
      </c>
      <c r="D3949" s="2005">
        <f t="shared" si="122"/>
        <v>11.26</v>
      </c>
      <c r="F3949" s="2005">
        <v>11.26</v>
      </c>
      <c r="G3949" s="2005">
        <v>11.26</v>
      </c>
      <c r="H3949" s="2078" t="b">
        <f t="shared" si="123"/>
        <v>1</v>
      </c>
    </row>
    <row r="3950" spans="1:8" ht="30">
      <c r="A3950" s="1993">
        <v>11522</v>
      </c>
      <c r="B3950" s="1994" t="s">
        <v>12384</v>
      </c>
      <c r="C3950" s="1993" t="s">
        <v>5592</v>
      </c>
      <c r="D3950" s="2002">
        <f t="shared" si="122"/>
        <v>14.07</v>
      </c>
      <c r="F3950" s="2002">
        <v>14.07</v>
      </c>
      <c r="G3950" s="2002">
        <v>14.07</v>
      </c>
      <c r="H3950" s="2078" t="b">
        <f t="shared" si="123"/>
        <v>1</v>
      </c>
    </row>
    <row r="3951" spans="1:8" ht="30">
      <c r="A3951" s="2003">
        <v>11523</v>
      </c>
      <c r="B3951" s="2004" t="s">
        <v>12385</v>
      </c>
      <c r="C3951" s="2003" t="s">
        <v>5592</v>
      </c>
      <c r="D3951" s="2005">
        <f t="shared" si="122"/>
        <v>13.17</v>
      </c>
      <c r="F3951" s="2005">
        <v>13.17</v>
      </c>
      <c r="G3951" s="2005">
        <v>13.17</v>
      </c>
      <c r="H3951" s="2078" t="b">
        <f t="shared" si="123"/>
        <v>1</v>
      </c>
    </row>
    <row r="3952" spans="1:8" ht="30">
      <c r="A3952" s="1993">
        <v>11524</v>
      </c>
      <c r="B3952" s="1994" t="s">
        <v>12386</v>
      </c>
      <c r="C3952" s="1993" t="s">
        <v>5592</v>
      </c>
      <c r="D3952" s="2002">
        <f t="shared" si="122"/>
        <v>27.12</v>
      </c>
      <c r="F3952" s="2002">
        <v>27.12</v>
      </c>
      <c r="G3952" s="2002">
        <v>27.12</v>
      </c>
      <c r="H3952" s="2078" t="b">
        <f t="shared" si="123"/>
        <v>1</v>
      </c>
    </row>
    <row r="3953" spans="1:8" ht="30">
      <c r="A3953" s="2003">
        <v>38168</v>
      </c>
      <c r="B3953" s="2004" t="s">
        <v>12387</v>
      </c>
      <c r="C3953" s="2003" t="s">
        <v>5592</v>
      </c>
      <c r="D3953" s="2005">
        <f t="shared" si="122"/>
        <v>130.87</v>
      </c>
      <c r="F3953" s="2005">
        <v>130.87</v>
      </c>
      <c r="G3953" s="2005">
        <v>130.87</v>
      </c>
      <c r="H3953" s="2078" t="b">
        <f t="shared" si="123"/>
        <v>1</v>
      </c>
    </row>
    <row r="3954" spans="1:8" ht="30">
      <c r="A3954" s="1993">
        <v>13393</v>
      </c>
      <c r="B3954" s="1994" t="s">
        <v>12388</v>
      </c>
      <c r="C3954" s="1993" t="s">
        <v>5592</v>
      </c>
      <c r="D3954" s="2002">
        <f t="shared" si="122"/>
        <v>193.11</v>
      </c>
      <c r="F3954" s="2002">
        <v>193.11</v>
      </c>
      <c r="G3954" s="2002">
        <v>193.11</v>
      </c>
      <c r="H3954" s="2078" t="b">
        <f t="shared" si="123"/>
        <v>1</v>
      </c>
    </row>
    <row r="3955" spans="1:8" ht="30">
      <c r="A3955" s="2003">
        <v>13395</v>
      </c>
      <c r="B3955" s="2004" t="s">
        <v>12389</v>
      </c>
      <c r="C3955" s="2003" t="s">
        <v>5592</v>
      </c>
      <c r="D3955" s="2005">
        <f t="shared" si="122"/>
        <v>231.57</v>
      </c>
      <c r="F3955" s="2005">
        <v>231.57</v>
      </c>
      <c r="G3955" s="2005">
        <v>231.57</v>
      </c>
      <c r="H3955" s="2078" t="b">
        <f t="shared" si="123"/>
        <v>1</v>
      </c>
    </row>
    <row r="3956" spans="1:8" ht="30">
      <c r="A3956" s="1993">
        <v>12039</v>
      </c>
      <c r="B3956" s="1994" t="s">
        <v>12390</v>
      </c>
      <c r="C3956" s="1993" t="s">
        <v>5592</v>
      </c>
      <c r="D3956" s="2002">
        <f t="shared" si="122"/>
        <v>309.86</v>
      </c>
      <c r="F3956" s="2002">
        <v>309.86</v>
      </c>
      <c r="G3956" s="2002">
        <v>309.86</v>
      </c>
      <c r="H3956" s="2078" t="b">
        <f t="shared" si="123"/>
        <v>1</v>
      </c>
    </row>
    <row r="3957" spans="1:8" ht="30">
      <c r="A3957" s="2003">
        <v>13396</v>
      </c>
      <c r="B3957" s="2004" t="s">
        <v>12391</v>
      </c>
      <c r="C3957" s="2003" t="s">
        <v>5592</v>
      </c>
      <c r="D3957" s="2005">
        <f t="shared" si="122"/>
        <v>495.6</v>
      </c>
      <c r="F3957" s="2005">
        <v>495.6</v>
      </c>
      <c r="G3957" s="2005">
        <v>495.6</v>
      </c>
      <c r="H3957" s="2078" t="b">
        <f t="shared" si="123"/>
        <v>1</v>
      </c>
    </row>
    <row r="3958" spans="1:8" ht="30">
      <c r="A3958" s="1993">
        <v>13397</v>
      </c>
      <c r="B3958" s="1994" t="s">
        <v>12392</v>
      </c>
      <c r="C3958" s="1993" t="s">
        <v>5592</v>
      </c>
      <c r="D3958" s="2002">
        <f t="shared" si="122"/>
        <v>500.92</v>
      </c>
      <c r="F3958" s="2002">
        <v>500.92</v>
      </c>
      <c r="G3958" s="2002">
        <v>500.92</v>
      </c>
      <c r="H3958" s="2078" t="b">
        <f t="shared" si="123"/>
        <v>1</v>
      </c>
    </row>
    <row r="3959" spans="1:8" ht="30">
      <c r="A3959" s="2003">
        <v>12041</v>
      </c>
      <c r="B3959" s="2004" t="s">
        <v>12393</v>
      </c>
      <c r="C3959" s="2003" t="s">
        <v>5592</v>
      </c>
      <c r="D3959" s="2005">
        <f t="shared" si="122"/>
        <v>677.9</v>
      </c>
      <c r="F3959" s="2005">
        <v>677.9</v>
      </c>
      <c r="G3959" s="2005">
        <v>677.9</v>
      </c>
      <c r="H3959" s="2078" t="b">
        <f t="shared" si="123"/>
        <v>1</v>
      </c>
    </row>
    <row r="3960" spans="1:8" ht="30">
      <c r="A3960" s="1993">
        <v>12043</v>
      </c>
      <c r="B3960" s="1994" t="s">
        <v>12394</v>
      </c>
      <c r="C3960" s="1993" t="s">
        <v>5592</v>
      </c>
      <c r="D3960" s="2002">
        <f t="shared" si="122"/>
        <v>781.68</v>
      </c>
      <c r="F3960" s="2002">
        <v>781.68</v>
      </c>
      <c r="G3960" s="2002">
        <v>781.68</v>
      </c>
      <c r="H3960" s="2078" t="b">
        <f t="shared" si="123"/>
        <v>1</v>
      </c>
    </row>
    <row r="3961" spans="1:8" ht="30">
      <c r="A3961" s="2003">
        <v>39762</v>
      </c>
      <c r="B3961" s="2004" t="s">
        <v>12395</v>
      </c>
      <c r="C3961" s="2003" t="s">
        <v>5592</v>
      </c>
      <c r="D3961" s="2005">
        <f t="shared" si="122"/>
        <v>528.11</v>
      </c>
      <c r="F3961" s="2005">
        <v>528.11</v>
      </c>
      <c r="G3961" s="2005">
        <v>528.11</v>
      </c>
      <c r="H3961" s="2078" t="b">
        <f t="shared" si="123"/>
        <v>1</v>
      </c>
    </row>
    <row r="3962" spans="1:8" ht="30">
      <c r="A3962" s="1993">
        <v>12042</v>
      </c>
      <c r="B3962" s="1994" t="s">
        <v>12396</v>
      </c>
      <c r="C3962" s="1993" t="s">
        <v>5592</v>
      </c>
      <c r="D3962" s="2002">
        <f t="shared" si="122"/>
        <v>528.24</v>
      </c>
      <c r="F3962" s="2002">
        <v>528.24</v>
      </c>
      <c r="G3962" s="2002">
        <v>528.24</v>
      </c>
      <c r="H3962" s="2078" t="b">
        <f t="shared" si="123"/>
        <v>1</v>
      </c>
    </row>
    <row r="3963" spans="1:8" ht="30">
      <c r="A3963" s="2003">
        <v>39763</v>
      </c>
      <c r="B3963" s="2004" t="s">
        <v>12397</v>
      </c>
      <c r="C3963" s="2003" t="s">
        <v>5592</v>
      </c>
      <c r="D3963" s="2005">
        <f t="shared" si="122"/>
        <v>797.02</v>
      </c>
      <c r="F3963" s="2005">
        <v>797.02</v>
      </c>
      <c r="G3963" s="2005">
        <v>797.02</v>
      </c>
      <c r="H3963" s="2078" t="b">
        <f t="shared" si="123"/>
        <v>1</v>
      </c>
    </row>
    <row r="3964" spans="1:8" ht="30">
      <c r="A3964" s="1993">
        <v>39756</v>
      </c>
      <c r="B3964" s="1994" t="s">
        <v>12398</v>
      </c>
      <c r="C3964" s="1993" t="s">
        <v>5592</v>
      </c>
      <c r="D3964" s="2002">
        <f t="shared" si="122"/>
        <v>241.64</v>
      </c>
      <c r="F3964" s="2002">
        <v>241.64</v>
      </c>
      <c r="G3964" s="2002">
        <v>241.64</v>
      </c>
      <c r="H3964" s="2078" t="b">
        <f t="shared" si="123"/>
        <v>1</v>
      </c>
    </row>
    <row r="3965" spans="1:8" ht="30">
      <c r="A3965" s="2003">
        <v>12038</v>
      </c>
      <c r="B3965" s="2004" t="s">
        <v>12399</v>
      </c>
      <c r="C3965" s="2003" t="s">
        <v>5592</v>
      </c>
      <c r="D3965" s="2005">
        <f t="shared" si="122"/>
        <v>269.77</v>
      </c>
      <c r="F3965" s="2005">
        <v>269.77</v>
      </c>
      <c r="G3965" s="2005">
        <v>269.77</v>
      </c>
      <c r="H3965" s="2078" t="b">
        <f t="shared" si="123"/>
        <v>1</v>
      </c>
    </row>
    <row r="3966" spans="1:8" ht="30">
      <c r="A3966" s="1993">
        <v>12040</v>
      </c>
      <c r="B3966" s="1994" t="s">
        <v>12400</v>
      </c>
      <c r="C3966" s="1993" t="s">
        <v>5592</v>
      </c>
      <c r="D3966" s="2002">
        <f t="shared" si="122"/>
        <v>344.69</v>
      </c>
      <c r="F3966" s="2002">
        <v>344.69</v>
      </c>
      <c r="G3966" s="2002">
        <v>344.69</v>
      </c>
      <c r="H3966" s="2078" t="b">
        <f t="shared" si="123"/>
        <v>1</v>
      </c>
    </row>
    <row r="3967" spans="1:8" ht="30">
      <c r="A3967" s="2003">
        <v>39757</v>
      </c>
      <c r="B3967" s="2004" t="s">
        <v>12401</v>
      </c>
      <c r="C3967" s="2003" t="s">
        <v>5592</v>
      </c>
      <c r="D3967" s="2005">
        <f t="shared" si="122"/>
        <v>368.57</v>
      </c>
      <c r="F3967" s="2005">
        <v>368.57</v>
      </c>
      <c r="G3967" s="2005">
        <v>368.57</v>
      </c>
      <c r="H3967" s="2078" t="b">
        <f t="shared" si="123"/>
        <v>1</v>
      </c>
    </row>
    <row r="3968" spans="1:8" ht="30">
      <c r="A3968" s="1993">
        <v>39758</v>
      </c>
      <c r="B3968" s="1994" t="s">
        <v>12402</v>
      </c>
      <c r="C3968" s="1993" t="s">
        <v>5592</v>
      </c>
      <c r="D3968" s="2002">
        <f t="shared" si="122"/>
        <v>478.43</v>
      </c>
      <c r="F3968" s="2002">
        <v>478.43</v>
      </c>
      <c r="G3968" s="2002">
        <v>478.43</v>
      </c>
      <c r="H3968" s="2078" t="b">
        <f t="shared" si="123"/>
        <v>1</v>
      </c>
    </row>
    <row r="3969" spans="1:8" ht="30">
      <c r="A3969" s="2003">
        <v>39759</v>
      </c>
      <c r="B3969" s="2004" t="s">
        <v>12403</v>
      </c>
      <c r="C3969" s="2003" t="s">
        <v>5592</v>
      </c>
      <c r="D3969" s="2005">
        <f t="shared" si="122"/>
        <v>653.67999999999995</v>
      </c>
      <c r="F3969" s="2005">
        <v>653.67999999999995</v>
      </c>
      <c r="G3969" s="2005">
        <v>653.67999999999995</v>
      </c>
      <c r="H3969" s="2078" t="b">
        <f t="shared" si="123"/>
        <v>1</v>
      </c>
    </row>
    <row r="3970" spans="1:8" ht="30">
      <c r="A3970" s="1993">
        <v>39760</v>
      </c>
      <c r="B3970" s="1994" t="s">
        <v>12404</v>
      </c>
      <c r="C3970" s="1993" t="s">
        <v>5592</v>
      </c>
      <c r="D3970" s="2002">
        <f t="shared" si="122"/>
        <v>656.67</v>
      </c>
      <c r="F3970" s="2002">
        <v>656.67</v>
      </c>
      <c r="G3970" s="2002">
        <v>656.67</v>
      </c>
      <c r="H3970" s="2078" t="b">
        <f t="shared" si="123"/>
        <v>1</v>
      </c>
    </row>
    <row r="3971" spans="1:8" ht="30">
      <c r="A3971" s="2003">
        <v>39761</v>
      </c>
      <c r="B3971" s="2004" t="s">
        <v>12405</v>
      </c>
      <c r="C3971" s="2003" t="s">
        <v>5592</v>
      </c>
      <c r="D3971" s="2005">
        <f t="shared" ref="D3971:D4034" si="124">IF($J$2=$F$1,F3971,G3971)</f>
        <v>840.44</v>
      </c>
      <c r="F3971" s="2005">
        <v>840.44</v>
      </c>
      <c r="G3971" s="2005">
        <v>840.44</v>
      </c>
      <c r="H3971" s="2078" t="b">
        <f t="shared" ref="H3971:H4034" si="125">F3971=G3971</f>
        <v>1</v>
      </c>
    </row>
    <row r="3972" spans="1:8" ht="30">
      <c r="A3972" s="1993">
        <v>39765</v>
      </c>
      <c r="B3972" s="1994" t="s">
        <v>12406</v>
      </c>
      <c r="C3972" s="1993" t="s">
        <v>5592</v>
      </c>
      <c r="D3972" s="2002">
        <f t="shared" si="124"/>
        <v>37.31</v>
      </c>
      <c r="F3972" s="2002">
        <v>37.31</v>
      </c>
      <c r="G3972" s="2002">
        <v>37.31</v>
      </c>
      <c r="H3972" s="2078" t="b">
        <f t="shared" si="125"/>
        <v>1</v>
      </c>
    </row>
    <row r="3973" spans="1:8" ht="30">
      <c r="A3973" s="2003">
        <v>13399</v>
      </c>
      <c r="B3973" s="2004" t="s">
        <v>12407</v>
      </c>
      <c r="C3973" s="2003" t="s">
        <v>5592</v>
      </c>
      <c r="D3973" s="2005">
        <f t="shared" si="124"/>
        <v>21.22</v>
      </c>
      <c r="F3973" s="2005">
        <v>21.22</v>
      </c>
      <c r="G3973" s="2005">
        <v>21.22</v>
      </c>
      <c r="H3973" s="2078" t="b">
        <f t="shared" si="125"/>
        <v>1</v>
      </c>
    </row>
    <row r="3974" spans="1:8" ht="30">
      <c r="A3974" s="1993">
        <v>39764</v>
      </c>
      <c r="B3974" s="1994" t="s">
        <v>12408</v>
      </c>
      <c r="C3974" s="1993" t="s">
        <v>5592</v>
      </c>
      <c r="D3974" s="2002">
        <f t="shared" si="124"/>
        <v>29.18</v>
      </c>
      <c r="F3974" s="2002">
        <v>29.18</v>
      </c>
      <c r="G3974" s="2002">
        <v>29.18</v>
      </c>
      <c r="H3974" s="2078" t="b">
        <f t="shared" si="125"/>
        <v>1</v>
      </c>
    </row>
    <row r="3975" spans="1:8">
      <c r="A3975" s="2003">
        <v>39805</v>
      </c>
      <c r="B3975" s="2004" t="s">
        <v>12409</v>
      </c>
      <c r="C3975" s="2003" t="s">
        <v>5592</v>
      </c>
      <c r="D3975" s="2005">
        <f t="shared" si="124"/>
        <v>102.65</v>
      </c>
      <c r="F3975" s="2005">
        <v>102.65</v>
      </c>
      <c r="G3975" s="2005">
        <v>102.65</v>
      </c>
      <c r="H3975" s="2078" t="b">
        <f t="shared" si="125"/>
        <v>1</v>
      </c>
    </row>
    <row r="3976" spans="1:8">
      <c r="A3976" s="1993">
        <v>39806</v>
      </c>
      <c r="B3976" s="1994" t="s">
        <v>12410</v>
      </c>
      <c r="C3976" s="1993" t="s">
        <v>5592</v>
      </c>
      <c r="D3976" s="2002">
        <f t="shared" si="124"/>
        <v>193.86</v>
      </c>
      <c r="F3976" s="2002">
        <v>193.86</v>
      </c>
      <c r="G3976" s="2002">
        <v>193.86</v>
      </c>
      <c r="H3976" s="2078" t="b">
        <f t="shared" si="125"/>
        <v>1</v>
      </c>
    </row>
    <row r="3977" spans="1:8">
      <c r="A3977" s="2003">
        <v>39807</v>
      </c>
      <c r="B3977" s="2004" t="s">
        <v>12411</v>
      </c>
      <c r="C3977" s="2003" t="s">
        <v>5592</v>
      </c>
      <c r="D3977" s="2005">
        <f t="shared" si="124"/>
        <v>273.29000000000002</v>
      </c>
      <c r="F3977" s="2005">
        <v>273.29000000000002</v>
      </c>
      <c r="G3977" s="2005">
        <v>273.29000000000002</v>
      </c>
      <c r="H3977" s="2078" t="b">
        <f t="shared" si="125"/>
        <v>1</v>
      </c>
    </row>
    <row r="3978" spans="1:8">
      <c r="A3978" s="1993">
        <v>39804</v>
      </c>
      <c r="B3978" s="1994" t="s">
        <v>12412</v>
      </c>
      <c r="C3978" s="1993" t="s">
        <v>5592</v>
      </c>
      <c r="D3978" s="2002">
        <f t="shared" si="124"/>
        <v>57.64</v>
      </c>
      <c r="F3978" s="2002">
        <v>57.64</v>
      </c>
      <c r="G3978" s="2002">
        <v>57.64</v>
      </c>
      <c r="H3978" s="2078" t="b">
        <f t="shared" si="125"/>
        <v>1</v>
      </c>
    </row>
    <row r="3979" spans="1:8">
      <c r="A3979" s="2003">
        <v>39796</v>
      </c>
      <c r="B3979" s="2004" t="s">
        <v>12413</v>
      </c>
      <c r="C3979" s="2003" t="s">
        <v>5592</v>
      </c>
      <c r="D3979" s="2005">
        <f t="shared" si="124"/>
        <v>58.74</v>
      </c>
      <c r="F3979" s="2005">
        <v>58.74</v>
      </c>
      <c r="G3979" s="2005">
        <v>58.74</v>
      </c>
      <c r="H3979" s="2078" t="b">
        <f t="shared" si="125"/>
        <v>1</v>
      </c>
    </row>
    <row r="3980" spans="1:8">
      <c r="A3980" s="1993">
        <v>39797</v>
      </c>
      <c r="B3980" s="1994" t="s">
        <v>12414</v>
      </c>
      <c r="C3980" s="1993" t="s">
        <v>5592</v>
      </c>
      <c r="D3980" s="2002">
        <f t="shared" si="124"/>
        <v>78</v>
      </c>
      <c r="F3980" s="2002">
        <v>78</v>
      </c>
      <c r="G3980" s="2002">
        <v>78</v>
      </c>
      <c r="H3980" s="2078" t="b">
        <f t="shared" si="125"/>
        <v>1</v>
      </c>
    </row>
    <row r="3981" spans="1:8">
      <c r="A3981" s="2003">
        <v>39798</v>
      </c>
      <c r="B3981" s="2004" t="s">
        <v>12415</v>
      </c>
      <c r="C3981" s="2003" t="s">
        <v>5592</v>
      </c>
      <c r="D3981" s="2005">
        <f t="shared" si="124"/>
        <v>130.03</v>
      </c>
      <c r="F3981" s="2005">
        <v>130.03</v>
      </c>
      <c r="G3981" s="2005">
        <v>130.03</v>
      </c>
      <c r="H3981" s="2078" t="b">
        <f t="shared" si="125"/>
        <v>1</v>
      </c>
    </row>
    <row r="3982" spans="1:8">
      <c r="A3982" s="1993">
        <v>39794</v>
      </c>
      <c r="B3982" s="1994" t="s">
        <v>12416</v>
      </c>
      <c r="C3982" s="1993" t="s">
        <v>5592</v>
      </c>
      <c r="D3982" s="2002">
        <f t="shared" si="124"/>
        <v>18.48</v>
      </c>
      <c r="F3982" s="2002">
        <v>18.48</v>
      </c>
      <c r="G3982" s="2002">
        <v>18.48</v>
      </c>
      <c r="H3982" s="2078" t="b">
        <f t="shared" si="125"/>
        <v>1</v>
      </c>
    </row>
    <row r="3983" spans="1:8">
      <c r="A3983" s="2003">
        <v>39795</v>
      </c>
      <c r="B3983" s="2004" t="s">
        <v>12417</v>
      </c>
      <c r="C3983" s="2003" t="s">
        <v>5592</v>
      </c>
      <c r="D3983" s="2005">
        <f t="shared" si="124"/>
        <v>25.88</v>
      </c>
      <c r="F3983" s="2005">
        <v>25.88</v>
      </c>
      <c r="G3983" s="2005">
        <v>25.88</v>
      </c>
      <c r="H3983" s="2078" t="b">
        <f t="shared" si="125"/>
        <v>1</v>
      </c>
    </row>
    <row r="3984" spans="1:8">
      <c r="A3984" s="1993">
        <v>39801</v>
      </c>
      <c r="B3984" s="1994" t="s">
        <v>12418</v>
      </c>
      <c r="C3984" s="1993" t="s">
        <v>5592</v>
      </c>
      <c r="D3984" s="2002">
        <f t="shared" si="124"/>
        <v>66.22</v>
      </c>
      <c r="F3984" s="2002">
        <v>66.22</v>
      </c>
      <c r="G3984" s="2002">
        <v>66.22</v>
      </c>
      <c r="H3984" s="2078" t="b">
        <f t="shared" si="125"/>
        <v>1</v>
      </c>
    </row>
    <row r="3985" spans="1:8">
      <c r="A3985" s="2003">
        <v>39802</v>
      </c>
      <c r="B3985" s="2004" t="s">
        <v>12419</v>
      </c>
      <c r="C3985" s="2003" t="s">
        <v>5592</v>
      </c>
      <c r="D3985" s="2005">
        <f t="shared" si="124"/>
        <v>109.97</v>
      </c>
      <c r="F3985" s="2005">
        <v>109.97</v>
      </c>
      <c r="G3985" s="2005">
        <v>109.97</v>
      </c>
      <c r="H3985" s="2078" t="b">
        <f t="shared" si="125"/>
        <v>1</v>
      </c>
    </row>
    <row r="3986" spans="1:8">
      <c r="A3986" s="1993">
        <v>39803</v>
      </c>
      <c r="B3986" s="1994" t="s">
        <v>12420</v>
      </c>
      <c r="C3986" s="1993" t="s">
        <v>5592</v>
      </c>
      <c r="D3986" s="2002">
        <f t="shared" si="124"/>
        <v>152.38999999999999</v>
      </c>
      <c r="F3986" s="2002">
        <v>152.38999999999999</v>
      </c>
      <c r="G3986" s="2002">
        <v>152.38999999999999</v>
      </c>
      <c r="H3986" s="2078" t="b">
        <f t="shared" si="125"/>
        <v>1</v>
      </c>
    </row>
    <row r="3987" spans="1:8">
      <c r="A3987" s="2003">
        <v>39799</v>
      </c>
      <c r="B3987" s="2004" t="s">
        <v>12421</v>
      </c>
      <c r="C3987" s="2003" t="s">
        <v>5592</v>
      </c>
      <c r="D3987" s="2005">
        <f t="shared" si="124"/>
        <v>25.04</v>
      </c>
      <c r="F3987" s="2005">
        <v>25.04</v>
      </c>
      <c r="G3987" s="2005">
        <v>25.04</v>
      </c>
      <c r="H3987" s="2078" t="b">
        <f t="shared" si="125"/>
        <v>1</v>
      </c>
    </row>
    <row r="3988" spans="1:8">
      <c r="A3988" s="1993">
        <v>39800</v>
      </c>
      <c r="B3988" s="1994" t="s">
        <v>12422</v>
      </c>
      <c r="C3988" s="1993" t="s">
        <v>5592</v>
      </c>
      <c r="D3988" s="2002">
        <f t="shared" si="124"/>
        <v>42.13</v>
      </c>
      <c r="F3988" s="2002">
        <v>42.13</v>
      </c>
      <c r="G3988" s="2002">
        <v>42.13</v>
      </c>
      <c r="H3988" s="2078" t="b">
        <f t="shared" si="125"/>
        <v>1</v>
      </c>
    </row>
    <row r="3989" spans="1:8">
      <c r="A3989" s="2003">
        <v>4224</v>
      </c>
      <c r="B3989" s="2004" t="s">
        <v>12423</v>
      </c>
      <c r="C3989" s="2003" t="s">
        <v>5597</v>
      </c>
      <c r="D3989" s="2005">
        <f t="shared" si="124"/>
        <v>12.06</v>
      </c>
      <c r="F3989" s="2005">
        <v>12.06</v>
      </c>
      <c r="G3989" s="2005">
        <v>12.06</v>
      </c>
      <c r="H3989" s="2078" t="b">
        <f t="shared" si="125"/>
        <v>1</v>
      </c>
    </row>
    <row r="3990" spans="1:8">
      <c r="A3990" s="1993">
        <v>21059</v>
      </c>
      <c r="B3990" s="1994" t="s">
        <v>12424</v>
      </c>
      <c r="C3990" s="1993" t="s">
        <v>5592</v>
      </c>
      <c r="D3990" s="2002">
        <f t="shared" si="124"/>
        <v>36.9</v>
      </c>
      <c r="F3990" s="2002">
        <v>36.9</v>
      </c>
      <c r="G3990" s="2002">
        <v>36.9</v>
      </c>
      <c r="H3990" s="2078" t="b">
        <f t="shared" si="125"/>
        <v>1</v>
      </c>
    </row>
    <row r="3991" spans="1:8">
      <c r="A3991" s="2003">
        <v>11234</v>
      </c>
      <c r="B3991" s="2004" t="s">
        <v>12425</v>
      </c>
      <c r="C3991" s="2003" t="s">
        <v>5592</v>
      </c>
      <c r="D3991" s="2005">
        <f t="shared" si="124"/>
        <v>55.62</v>
      </c>
      <c r="F3991" s="2005">
        <v>55.62</v>
      </c>
      <c r="G3991" s="2005">
        <v>55.62</v>
      </c>
      <c r="H3991" s="2078" t="b">
        <f t="shared" si="125"/>
        <v>1</v>
      </c>
    </row>
    <row r="3992" spans="1:8">
      <c r="A3992" s="1993">
        <v>21060</v>
      </c>
      <c r="B3992" s="1994" t="s">
        <v>12426</v>
      </c>
      <c r="C3992" s="1993" t="s">
        <v>5592</v>
      </c>
      <c r="D3992" s="2002">
        <f t="shared" si="124"/>
        <v>68.459999999999994</v>
      </c>
      <c r="F3992" s="2002">
        <v>68.459999999999994</v>
      </c>
      <c r="G3992" s="2002">
        <v>68.459999999999994</v>
      </c>
      <c r="H3992" s="2078" t="b">
        <f t="shared" si="125"/>
        <v>1</v>
      </c>
    </row>
    <row r="3993" spans="1:8">
      <c r="A3993" s="2003">
        <v>21061</v>
      </c>
      <c r="B3993" s="2004" t="s">
        <v>12427</v>
      </c>
      <c r="C3993" s="2003" t="s">
        <v>5592</v>
      </c>
      <c r="D3993" s="2005">
        <f t="shared" si="124"/>
        <v>85.58</v>
      </c>
      <c r="F3993" s="2005">
        <v>85.58</v>
      </c>
      <c r="G3993" s="2005">
        <v>85.58</v>
      </c>
      <c r="H3993" s="2078" t="b">
        <f t="shared" si="125"/>
        <v>1</v>
      </c>
    </row>
    <row r="3994" spans="1:8">
      <c r="A3994" s="1993">
        <v>21062</v>
      </c>
      <c r="B3994" s="1994" t="s">
        <v>12428</v>
      </c>
      <c r="C3994" s="1993" t="s">
        <v>5592</v>
      </c>
      <c r="D3994" s="2002">
        <f t="shared" si="124"/>
        <v>134.79</v>
      </c>
      <c r="F3994" s="2002">
        <v>134.79</v>
      </c>
      <c r="G3994" s="2002">
        <v>134.79</v>
      </c>
      <c r="H3994" s="2078" t="b">
        <f t="shared" si="125"/>
        <v>1</v>
      </c>
    </row>
    <row r="3995" spans="1:8">
      <c r="A3995" s="2003">
        <v>11708</v>
      </c>
      <c r="B3995" s="2004" t="s">
        <v>12429</v>
      </c>
      <c r="C3995" s="2003" t="s">
        <v>5592</v>
      </c>
      <c r="D3995" s="2005">
        <f t="shared" si="124"/>
        <v>14.7</v>
      </c>
      <c r="F3995" s="2005">
        <v>14.7</v>
      </c>
      <c r="G3995" s="2005">
        <v>14.7</v>
      </c>
      <c r="H3995" s="2078" t="b">
        <f t="shared" si="125"/>
        <v>1</v>
      </c>
    </row>
    <row r="3996" spans="1:8">
      <c r="A3996" s="1993">
        <v>11709</v>
      </c>
      <c r="B3996" s="1994" t="s">
        <v>12430</v>
      </c>
      <c r="C3996" s="1993" t="s">
        <v>5592</v>
      </c>
      <c r="D3996" s="2002">
        <f t="shared" si="124"/>
        <v>34.549999999999997</v>
      </c>
      <c r="F3996" s="2002">
        <v>34.549999999999997</v>
      </c>
      <c r="G3996" s="2002">
        <v>34.549999999999997</v>
      </c>
      <c r="H3996" s="2078" t="b">
        <f t="shared" si="125"/>
        <v>1</v>
      </c>
    </row>
    <row r="3997" spans="1:8">
      <c r="A3997" s="2003">
        <v>11710</v>
      </c>
      <c r="B3997" s="2004" t="s">
        <v>12431</v>
      </c>
      <c r="C3997" s="2003" t="s">
        <v>5592</v>
      </c>
      <c r="D3997" s="2005">
        <f t="shared" si="124"/>
        <v>79.430000000000007</v>
      </c>
      <c r="F3997" s="2005">
        <v>79.430000000000007</v>
      </c>
      <c r="G3997" s="2005">
        <v>79.430000000000007</v>
      </c>
      <c r="H3997" s="2078" t="b">
        <f t="shared" si="125"/>
        <v>1</v>
      </c>
    </row>
    <row r="3998" spans="1:8">
      <c r="A3998" s="1993">
        <v>11707</v>
      </c>
      <c r="B3998" s="1994" t="s">
        <v>12432</v>
      </c>
      <c r="C3998" s="1993" t="s">
        <v>5592</v>
      </c>
      <c r="D3998" s="2002">
        <f t="shared" si="124"/>
        <v>11.01</v>
      </c>
      <c r="F3998" s="2002">
        <v>11.01</v>
      </c>
      <c r="G3998" s="2002">
        <v>11.01</v>
      </c>
      <c r="H3998" s="2078" t="b">
        <f t="shared" si="125"/>
        <v>1</v>
      </c>
    </row>
    <row r="3999" spans="1:8">
      <c r="A3999" s="2003">
        <v>11739</v>
      </c>
      <c r="B3999" s="2004" t="s">
        <v>12433</v>
      </c>
      <c r="C3999" s="2003" t="s">
        <v>5592</v>
      </c>
      <c r="D3999" s="2005">
        <f t="shared" si="124"/>
        <v>4.8</v>
      </c>
      <c r="F3999" s="2005">
        <v>4.8</v>
      </c>
      <c r="G3999" s="2005">
        <v>4.8</v>
      </c>
      <c r="H3999" s="2078" t="b">
        <f t="shared" si="125"/>
        <v>1</v>
      </c>
    </row>
    <row r="4000" spans="1:8">
      <c r="A4000" s="1993">
        <v>11711</v>
      </c>
      <c r="B4000" s="1994" t="s">
        <v>12434</v>
      </c>
      <c r="C4000" s="1993" t="s">
        <v>5592</v>
      </c>
      <c r="D4000" s="2002">
        <f t="shared" si="124"/>
        <v>7.02</v>
      </c>
      <c r="F4000" s="2002">
        <v>7.02</v>
      </c>
      <c r="G4000" s="2002">
        <v>7.02</v>
      </c>
      <c r="H4000" s="2078" t="b">
        <f t="shared" si="125"/>
        <v>1</v>
      </c>
    </row>
    <row r="4001" spans="1:8">
      <c r="A4001" s="2003">
        <v>5102</v>
      </c>
      <c r="B4001" s="2004" t="s">
        <v>12435</v>
      </c>
      <c r="C4001" s="2003" t="s">
        <v>5592</v>
      </c>
      <c r="D4001" s="2005">
        <f t="shared" si="124"/>
        <v>6.79</v>
      </c>
      <c r="F4001" s="2005">
        <v>6.79</v>
      </c>
      <c r="G4001" s="2005">
        <v>6.79</v>
      </c>
      <c r="H4001" s="2078" t="b">
        <f t="shared" si="125"/>
        <v>1</v>
      </c>
    </row>
    <row r="4002" spans="1:8">
      <c r="A4002" s="1993">
        <v>11741</v>
      </c>
      <c r="B4002" s="1994" t="s">
        <v>12436</v>
      </c>
      <c r="C4002" s="1993" t="s">
        <v>5592</v>
      </c>
      <c r="D4002" s="2002">
        <f t="shared" si="124"/>
        <v>4.95</v>
      </c>
      <c r="F4002" s="2002">
        <v>4.95</v>
      </c>
      <c r="G4002" s="2002">
        <v>4.95</v>
      </c>
      <c r="H4002" s="2078" t="b">
        <f t="shared" si="125"/>
        <v>1</v>
      </c>
    </row>
    <row r="4003" spans="1:8">
      <c r="A4003" s="2003">
        <v>11743</v>
      </c>
      <c r="B4003" s="2004" t="s">
        <v>12437</v>
      </c>
      <c r="C4003" s="2003" t="s">
        <v>5592</v>
      </c>
      <c r="D4003" s="2005">
        <f t="shared" si="124"/>
        <v>4.49</v>
      </c>
      <c r="F4003" s="2005">
        <v>4.49</v>
      </c>
      <c r="G4003" s="2005">
        <v>4.49</v>
      </c>
      <c r="H4003" s="2078" t="b">
        <f t="shared" si="125"/>
        <v>1</v>
      </c>
    </row>
    <row r="4004" spans="1:8">
      <c r="A4004" s="1993">
        <v>11745</v>
      </c>
      <c r="B4004" s="1994" t="s">
        <v>12438</v>
      </c>
      <c r="C4004" s="1993" t="s">
        <v>5592</v>
      </c>
      <c r="D4004" s="2002">
        <f t="shared" si="124"/>
        <v>6.38</v>
      </c>
      <c r="F4004" s="2002">
        <v>6.38</v>
      </c>
      <c r="G4004" s="2002">
        <v>6.38</v>
      </c>
      <c r="H4004" s="2078" t="b">
        <f t="shared" si="125"/>
        <v>1</v>
      </c>
    </row>
    <row r="4005" spans="1:8">
      <c r="A4005" s="2003">
        <v>25961</v>
      </c>
      <c r="B4005" s="2004" t="s">
        <v>12439</v>
      </c>
      <c r="C4005" s="2003" t="s">
        <v>5591</v>
      </c>
      <c r="D4005" s="2005">
        <f t="shared" si="124"/>
        <v>9.5</v>
      </c>
      <c r="F4005" s="2005">
        <v>8.2100000000000009</v>
      </c>
      <c r="G4005" s="2005">
        <v>9.5</v>
      </c>
      <c r="H4005" s="2078" t="b">
        <f t="shared" si="125"/>
        <v>0</v>
      </c>
    </row>
    <row r="4006" spans="1:8">
      <c r="A4006" s="1993">
        <v>40985</v>
      </c>
      <c r="B4006" s="1994" t="s">
        <v>12440</v>
      </c>
      <c r="C4006" s="1993" t="s">
        <v>5600</v>
      </c>
      <c r="D4006" s="2002">
        <f t="shared" si="124"/>
        <v>1679.77</v>
      </c>
      <c r="F4006" s="2002">
        <v>1450.01</v>
      </c>
      <c r="G4006" s="2002">
        <v>1679.77</v>
      </c>
      <c r="H4006" s="2078" t="b">
        <f t="shared" si="125"/>
        <v>0</v>
      </c>
    </row>
    <row r="4007" spans="1:8">
      <c r="A4007" s="2003">
        <v>1088</v>
      </c>
      <c r="B4007" s="2004" t="s">
        <v>12441</v>
      </c>
      <c r="C4007" s="2003" t="s">
        <v>5592</v>
      </c>
      <c r="D4007" s="2005">
        <f t="shared" si="124"/>
        <v>12.5</v>
      </c>
      <c r="F4007" s="2005">
        <v>12.5</v>
      </c>
      <c r="G4007" s="2005">
        <v>12.5</v>
      </c>
      <c r="H4007" s="2078" t="b">
        <f t="shared" si="125"/>
        <v>1</v>
      </c>
    </row>
    <row r="4008" spans="1:8">
      <c r="A4008" s="1993">
        <v>1087</v>
      </c>
      <c r="B4008" s="1994" t="s">
        <v>12442</v>
      </c>
      <c r="C4008" s="1993" t="s">
        <v>5592</v>
      </c>
      <c r="D4008" s="2002">
        <f t="shared" si="124"/>
        <v>15.61</v>
      </c>
      <c r="F4008" s="2002">
        <v>15.61</v>
      </c>
      <c r="G4008" s="2002">
        <v>15.61</v>
      </c>
      <c r="H4008" s="2078" t="b">
        <f t="shared" si="125"/>
        <v>1</v>
      </c>
    </row>
    <row r="4009" spans="1:8">
      <c r="A4009" s="2003">
        <v>38777</v>
      </c>
      <c r="B4009" s="2004" t="s">
        <v>12443</v>
      </c>
      <c r="C4009" s="2003" t="s">
        <v>5592</v>
      </c>
      <c r="D4009" s="2005">
        <f t="shared" si="124"/>
        <v>31.09</v>
      </c>
      <c r="F4009" s="2005">
        <v>31.09</v>
      </c>
      <c r="G4009" s="2005">
        <v>31.09</v>
      </c>
      <c r="H4009" s="2078" t="b">
        <f t="shared" si="125"/>
        <v>1</v>
      </c>
    </row>
    <row r="4010" spans="1:8">
      <c r="A4010" s="1993">
        <v>1086</v>
      </c>
      <c r="B4010" s="1994" t="s">
        <v>12444</v>
      </c>
      <c r="C4010" s="1993" t="s">
        <v>5592</v>
      </c>
      <c r="D4010" s="2002">
        <f t="shared" si="124"/>
        <v>16.41</v>
      </c>
      <c r="F4010" s="2002">
        <v>16.41</v>
      </c>
      <c r="G4010" s="2002">
        <v>16.41</v>
      </c>
      <c r="H4010" s="2078" t="b">
        <f t="shared" si="125"/>
        <v>1</v>
      </c>
    </row>
    <row r="4011" spans="1:8">
      <c r="A4011" s="2003">
        <v>1079</v>
      </c>
      <c r="B4011" s="2004" t="s">
        <v>12445</v>
      </c>
      <c r="C4011" s="2003" t="s">
        <v>5592</v>
      </c>
      <c r="D4011" s="2005">
        <f t="shared" si="124"/>
        <v>16.96</v>
      </c>
      <c r="F4011" s="2005">
        <v>16.96</v>
      </c>
      <c r="G4011" s="2005">
        <v>16.96</v>
      </c>
      <c r="H4011" s="2078" t="b">
        <f t="shared" si="125"/>
        <v>1</v>
      </c>
    </row>
    <row r="4012" spans="1:8">
      <c r="A4012" s="1993">
        <v>39374</v>
      </c>
      <c r="B4012" s="1994" t="s">
        <v>12446</v>
      </c>
      <c r="C4012" s="1993" t="s">
        <v>5592</v>
      </c>
      <c r="D4012" s="2002">
        <f t="shared" si="124"/>
        <v>86.58</v>
      </c>
      <c r="F4012" s="2002">
        <v>86.58</v>
      </c>
      <c r="G4012" s="2002">
        <v>86.58</v>
      </c>
      <c r="H4012" s="2078" t="b">
        <f t="shared" si="125"/>
        <v>1</v>
      </c>
    </row>
    <row r="4013" spans="1:8">
      <c r="A4013" s="2003">
        <v>1082</v>
      </c>
      <c r="B4013" s="2004" t="s">
        <v>12447</v>
      </c>
      <c r="C4013" s="2003" t="s">
        <v>5592</v>
      </c>
      <c r="D4013" s="2005">
        <f t="shared" si="124"/>
        <v>106.65</v>
      </c>
      <c r="F4013" s="2005">
        <v>106.65</v>
      </c>
      <c r="G4013" s="2005">
        <v>106.65</v>
      </c>
      <c r="H4013" s="2078" t="b">
        <f t="shared" si="125"/>
        <v>1</v>
      </c>
    </row>
    <row r="4014" spans="1:8">
      <c r="A4014" s="1993">
        <v>12316</v>
      </c>
      <c r="B4014" s="1994" t="s">
        <v>12448</v>
      </c>
      <c r="C4014" s="1993" t="s">
        <v>5592</v>
      </c>
      <c r="D4014" s="2002">
        <f t="shared" si="124"/>
        <v>48.88</v>
      </c>
      <c r="F4014" s="2002">
        <v>48.88</v>
      </c>
      <c r="G4014" s="2002">
        <v>48.88</v>
      </c>
      <c r="H4014" s="2078" t="b">
        <f t="shared" si="125"/>
        <v>1</v>
      </c>
    </row>
    <row r="4015" spans="1:8">
      <c r="A4015" s="2003">
        <v>12317</v>
      </c>
      <c r="B4015" s="2004" t="s">
        <v>12449</v>
      </c>
      <c r="C4015" s="2003" t="s">
        <v>5592</v>
      </c>
      <c r="D4015" s="2005">
        <f t="shared" si="124"/>
        <v>58.29</v>
      </c>
      <c r="F4015" s="2005">
        <v>58.29</v>
      </c>
      <c r="G4015" s="2005">
        <v>58.29</v>
      </c>
      <c r="H4015" s="2078" t="b">
        <f t="shared" si="125"/>
        <v>1</v>
      </c>
    </row>
    <row r="4016" spans="1:8">
      <c r="A4016" s="1993">
        <v>12318</v>
      </c>
      <c r="B4016" s="1994" t="s">
        <v>12450</v>
      </c>
      <c r="C4016" s="1993" t="s">
        <v>5592</v>
      </c>
      <c r="D4016" s="2002">
        <f t="shared" si="124"/>
        <v>67.150000000000006</v>
      </c>
      <c r="F4016" s="2002">
        <v>67.150000000000006</v>
      </c>
      <c r="G4016" s="2002">
        <v>67.150000000000006</v>
      </c>
      <c r="H4016" s="2078" t="b">
        <f t="shared" si="125"/>
        <v>1</v>
      </c>
    </row>
    <row r="4017" spans="1:8">
      <c r="A4017" s="2003">
        <v>5104</v>
      </c>
      <c r="B4017" s="2004" t="s">
        <v>12451</v>
      </c>
      <c r="C4017" s="2003" t="s">
        <v>5596</v>
      </c>
      <c r="D4017" s="2005">
        <f t="shared" si="124"/>
        <v>34.31</v>
      </c>
      <c r="F4017" s="2005">
        <v>34.31</v>
      </c>
      <c r="G4017" s="2005">
        <v>34.31</v>
      </c>
      <c r="H4017" s="2078" t="b">
        <f t="shared" si="125"/>
        <v>1</v>
      </c>
    </row>
    <row r="4018" spans="1:8">
      <c r="A4018" s="1993">
        <v>26023</v>
      </c>
      <c r="B4018" s="1994" t="s">
        <v>12452</v>
      </c>
      <c r="C4018" s="1993" t="s">
        <v>5592</v>
      </c>
      <c r="D4018" s="2002">
        <f t="shared" si="124"/>
        <v>52</v>
      </c>
      <c r="F4018" s="2002">
        <v>52</v>
      </c>
      <c r="G4018" s="2002">
        <v>52</v>
      </c>
      <c r="H4018" s="2078" t="b">
        <f t="shared" si="125"/>
        <v>1</v>
      </c>
    </row>
    <row r="4019" spans="1:8">
      <c r="A4019" s="2003">
        <v>2710</v>
      </c>
      <c r="B4019" s="2004" t="s">
        <v>12453</v>
      </c>
      <c r="C4019" s="2003" t="s">
        <v>5592</v>
      </c>
      <c r="D4019" s="2005">
        <f t="shared" si="124"/>
        <v>41.52</v>
      </c>
      <c r="F4019" s="2005">
        <v>41.52</v>
      </c>
      <c r="G4019" s="2005">
        <v>41.52</v>
      </c>
      <c r="H4019" s="2078" t="b">
        <f t="shared" si="125"/>
        <v>1</v>
      </c>
    </row>
    <row r="4020" spans="1:8">
      <c r="A4020" s="1993">
        <v>14575</v>
      </c>
      <c r="B4020" s="1994" t="s">
        <v>12454</v>
      </c>
      <c r="C4020" s="1993" t="s">
        <v>5592</v>
      </c>
      <c r="D4020" s="2002">
        <f t="shared" si="124"/>
        <v>3152731.53</v>
      </c>
      <c r="F4020" s="2002">
        <v>3152731.53</v>
      </c>
      <c r="G4020" s="2002">
        <v>3152731.53</v>
      </c>
      <c r="H4020" s="2078" t="b">
        <f t="shared" si="125"/>
        <v>1</v>
      </c>
    </row>
    <row r="4021" spans="1:8">
      <c r="A4021" s="2003">
        <v>20033</v>
      </c>
      <c r="B4021" s="2004" t="s">
        <v>12455</v>
      </c>
      <c r="C4021" s="2003" t="s">
        <v>5592</v>
      </c>
      <c r="D4021" s="2005">
        <f t="shared" si="124"/>
        <v>29.33</v>
      </c>
      <c r="F4021" s="2005">
        <v>29.33</v>
      </c>
      <c r="G4021" s="2005">
        <v>29.33</v>
      </c>
      <c r="H4021" s="2078" t="b">
        <f t="shared" si="125"/>
        <v>1</v>
      </c>
    </row>
    <row r="4022" spans="1:8">
      <c r="A4022" s="1993">
        <v>20034</v>
      </c>
      <c r="B4022" s="1994" t="s">
        <v>12456</v>
      </c>
      <c r="C4022" s="1993" t="s">
        <v>5592</v>
      </c>
      <c r="D4022" s="2002">
        <f t="shared" si="124"/>
        <v>48.07</v>
      </c>
      <c r="F4022" s="2002">
        <v>48.07</v>
      </c>
      <c r="G4022" s="2002">
        <v>48.07</v>
      </c>
      <c r="H4022" s="2078" t="b">
        <f t="shared" si="125"/>
        <v>1</v>
      </c>
    </row>
    <row r="4023" spans="1:8">
      <c r="A4023" s="2003">
        <v>20035</v>
      </c>
      <c r="B4023" s="2004" t="s">
        <v>12457</v>
      </c>
      <c r="C4023" s="2003" t="s">
        <v>5592</v>
      </c>
      <c r="D4023" s="2005">
        <f t="shared" si="124"/>
        <v>53.51</v>
      </c>
      <c r="F4023" s="2005">
        <v>53.51</v>
      </c>
      <c r="G4023" s="2005">
        <v>53.51</v>
      </c>
      <c r="H4023" s="2078" t="b">
        <f t="shared" si="125"/>
        <v>1</v>
      </c>
    </row>
    <row r="4024" spans="1:8">
      <c r="A4024" s="1993">
        <v>20036</v>
      </c>
      <c r="B4024" s="1994" t="s">
        <v>12458</v>
      </c>
      <c r="C4024" s="1993" t="s">
        <v>5592</v>
      </c>
      <c r="D4024" s="2002">
        <f t="shared" si="124"/>
        <v>77.38</v>
      </c>
      <c r="F4024" s="2002">
        <v>77.38</v>
      </c>
      <c r="G4024" s="2002">
        <v>77.38</v>
      </c>
      <c r="H4024" s="2078" t="b">
        <f t="shared" si="125"/>
        <v>1</v>
      </c>
    </row>
    <row r="4025" spans="1:8">
      <c r="A4025" s="2003">
        <v>20037</v>
      </c>
      <c r="B4025" s="2004" t="s">
        <v>12459</v>
      </c>
      <c r="C4025" s="2003" t="s">
        <v>5592</v>
      </c>
      <c r="D4025" s="2005">
        <f t="shared" si="124"/>
        <v>157.86000000000001</v>
      </c>
      <c r="F4025" s="2005">
        <v>157.86000000000001</v>
      </c>
      <c r="G4025" s="2005">
        <v>157.86000000000001</v>
      </c>
      <c r="H4025" s="2078" t="b">
        <f t="shared" si="125"/>
        <v>1</v>
      </c>
    </row>
    <row r="4026" spans="1:8">
      <c r="A4026" s="1993">
        <v>20038</v>
      </c>
      <c r="B4026" s="1994" t="s">
        <v>12460</v>
      </c>
      <c r="C4026" s="1993" t="s">
        <v>5592</v>
      </c>
      <c r="D4026" s="2002">
        <f t="shared" si="124"/>
        <v>291.29000000000002</v>
      </c>
      <c r="F4026" s="2002">
        <v>291.29000000000002</v>
      </c>
      <c r="G4026" s="2002">
        <v>291.29000000000002</v>
      </c>
      <c r="H4026" s="2078" t="b">
        <f t="shared" si="125"/>
        <v>1</v>
      </c>
    </row>
    <row r="4027" spans="1:8">
      <c r="A4027" s="2003">
        <v>20039</v>
      </c>
      <c r="B4027" s="2004" t="s">
        <v>12461</v>
      </c>
      <c r="C4027" s="2003" t="s">
        <v>5592</v>
      </c>
      <c r="D4027" s="2005">
        <f t="shared" si="124"/>
        <v>411.45</v>
      </c>
      <c r="F4027" s="2005">
        <v>411.45</v>
      </c>
      <c r="G4027" s="2005">
        <v>411.45</v>
      </c>
      <c r="H4027" s="2078" t="b">
        <f t="shared" si="125"/>
        <v>1</v>
      </c>
    </row>
    <row r="4028" spans="1:8">
      <c r="A4028" s="1993">
        <v>20040</v>
      </c>
      <c r="B4028" s="1994" t="s">
        <v>12462</v>
      </c>
      <c r="C4028" s="1993" t="s">
        <v>5592</v>
      </c>
      <c r="D4028" s="2002">
        <f t="shared" si="124"/>
        <v>524.75</v>
      </c>
      <c r="F4028" s="2002">
        <v>524.75</v>
      </c>
      <c r="G4028" s="2002">
        <v>524.75</v>
      </c>
      <c r="H4028" s="2078" t="b">
        <f t="shared" si="125"/>
        <v>1</v>
      </c>
    </row>
    <row r="4029" spans="1:8">
      <c r="A4029" s="2003">
        <v>20041</v>
      </c>
      <c r="B4029" s="2004" t="s">
        <v>12463</v>
      </c>
      <c r="C4029" s="2003" t="s">
        <v>5592</v>
      </c>
      <c r="D4029" s="2005">
        <f t="shared" si="124"/>
        <v>529.65</v>
      </c>
      <c r="F4029" s="2005">
        <v>529.65</v>
      </c>
      <c r="G4029" s="2005">
        <v>529.65</v>
      </c>
      <c r="H4029" s="2078" t="b">
        <f t="shared" si="125"/>
        <v>1</v>
      </c>
    </row>
    <row r="4030" spans="1:8">
      <c r="A4030" s="1993">
        <v>20043</v>
      </c>
      <c r="B4030" s="1994" t="s">
        <v>12464</v>
      </c>
      <c r="C4030" s="1993" t="s">
        <v>5592</v>
      </c>
      <c r="D4030" s="2002">
        <f t="shared" si="124"/>
        <v>2.9</v>
      </c>
      <c r="F4030" s="2002">
        <v>2.9</v>
      </c>
      <c r="G4030" s="2002">
        <v>2.9</v>
      </c>
      <c r="H4030" s="2078" t="b">
        <f t="shared" si="125"/>
        <v>1</v>
      </c>
    </row>
    <row r="4031" spans="1:8">
      <c r="A4031" s="2003">
        <v>20044</v>
      </c>
      <c r="B4031" s="2004" t="s">
        <v>12465</v>
      </c>
      <c r="C4031" s="2003" t="s">
        <v>5592</v>
      </c>
      <c r="D4031" s="2005">
        <f t="shared" si="124"/>
        <v>3.54</v>
      </c>
      <c r="F4031" s="2005">
        <v>3.54</v>
      </c>
      <c r="G4031" s="2005">
        <v>3.54</v>
      </c>
      <c r="H4031" s="2078" t="b">
        <f t="shared" si="125"/>
        <v>1</v>
      </c>
    </row>
    <row r="4032" spans="1:8">
      <c r="A4032" s="1993">
        <v>20042</v>
      </c>
      <c r="B4032" s="1994" t="s">
        <v>12466</v>
      </c>
      <c r="C4032" s="1993" t="s">
        <v>5592</v>
      </c>
      <c r="D4032" s="2002">
        <f t="shared" si="124"/>
        <v>2.66</v>
      </c>
      <c r="F4032" s="2002">
        <v>2.66</v>
      </c>
      <c r="G4032" s="2002">
        <v>2.66</v>
      </c>
      <c r="H4032" s="2078" t="b">
        <f t="shared" si="125"/>
        <v>1</v>
      </c>
    </row>
    <row r="4033" spans="1:8">
      <c r="A4033" s="2003">
        <v>20046</v>
      </c>
      <c r="B4033" s="2004" t="s">
        <v>12467</v>
      </c>
      <c r="C4033" s="2003" t="s">
        <v>5592</v>
      </c>
      <c r="D4033" s="2005">
        <f t="shared" si="124"/>
        <v>12.22</v>
      </c>
      <c r="F4033" s="2005">
        <v>12.22</v>
      </c>
      <c r="G4033" s="2005">
        <v>12.22</v>
      </c>
      <c r="H4033" s="2078" t="b">
        <f t="shared" si="125"/>
        <v>1</v>
      </c>
    </row>
    <row r="4034" spans="1:8">
      <c r="A4034" s="1993">
        <v>20047</v>
      </c>
      <c r="B4034" s="1994" t="s">
        <v>12468</v>
      </c>
      <c r="C4034" s="1993" t="s">
        <v>5592</v>
      </c>
      <c r="D4034" s="2002">
        <f t="shared" si="124"/>
        <v>35.380000000000003</v>
      </c>
      <c r="F4034" s="2002">
        <v>35.380000000000003</v>
      </c>
      <c r="G4034" s="2002">
        <v>35.380000000000003</v>
      </c>
      <c r="H4034" s="2078" t="b">
        <f t="shared" si="125"/>
        <v>1</v>
      </c>
    </row>
    <row r="4035" spans="1:8">
      <c r="A4035" s="2003">
        <v>20045</v>
      </c>
      <c r="B4035" s="2004" t="s">
        <v>12469</v>
      </c>
      <c r="C4035" s="2003" t="s">
        <v>5592</v>
      </c>
      <c r="D4035" s="2005">
        <f t="shared" ref="D4035:D4098" si="126">IF($J$2=$F$1,F4035,G4035)</f>
        <v>5.79</v>
      </c>
      <c r="F4035" s="2005">
        <v>5.79</v>
      </c>
      <c r="G4035" s="2005">
        <v>5.79</v>
      </c>
      <c r="H4035" s="2078" t="b">
        <f t="shared" ref="H4035:H4098" si="127">F4035=G4035</f>
        <v>1</v>
      </c>
    </row>
    <row r="4036" spans="1:8">
      <c r="A4036" s="1993">
        <v>20972</v>
      </c>
      <c r="B4036" s="1994" t="s">
        <v>12470</v>
      </c>
      <c r="C4036" s="1993" t="s">
        <v>5592</v>
      </c>
      <c r="D4036" s="2002">
        <f t="shared" si="126"/>
        <v>117.82</v>
      </c>
      <c r="F4036" s="2002">
        <v>117.82</v>
      </c>
      <c r="G4036" s="2002">
        <v>117.82</v>
      </c>
      <c r="H4036" s="2078" t="b">
        <f t="shared" si="127"/>
        <v>1</v>
      </c>
    </row>
    <row r="4037" spans="1:8">
      <c r="A4037" s="2003">
        <v>20032</v>
      </c>
      <c r="B4037" s="2004" t="s">
        <v>12471</v>
      </c>
      <c r="C4037" s="2003" t="s">
        <v>5592</v>
      </c>
      <c r="D4037" s="2005">
        <f t="shared" si="126"/>
        <v>32.85</v>
      </c>
      <c r="F4037" s="2005">
        <v>32.85</v>
      </c>
      <c r="G4037" s="2005">
        <v>32.85</v>
      </c>
      <c r="H4037" s="2078" t="b">
        <f t="shared" si="127"/>
        <v>1</v>
      </c>
    </row>
    <row r="4038" spans="1:8">
      <c r="A4038" s="1993">
        <v>11321</v>
      </c>
      <c r="B4038" s="1994" t="s">
        <v>12472</v>
      </c>
      <c r="C4038" s="1993" t="s">
        <v>5592</v>
      </c>
      <c r="D4038" s="2002">
        <f t="shared" si="126"/>
        <v>16.8</v>
      </c>
      <c r="F4038" s="2002">
        <v>16.8</v>
      </c>
      <c r="G4038" s="2002">
        <v>16.8</v>
      </c>
      <c r="H4038" s="2078" t="b">
        <f t="shared" si="127"/>
        <v>1</v>
      </c>
    </row>
    <row r="4039" spans="1:8">
      <c r="A4039" s="2003">
        <v>11323</v>
      </c>
      <c r="B4039" s="2004" t="s">
        <v>12473</v>
      </c>
      <c r="C4039" s="2003" t="s">
        <v>5592</v>
      </c>
      <c r="D4039" s="2005">
        <f t="shared" si="126"/>
        <v>20.079999999999998</v>
      </c>
      <c r="F4039" s="2005">
        <v>20.079999999999998</v>
      </c>
      <c r="G4039" s="2005">
        <v>20.079999999999998</v>
      </c>
      <c r="H4039" s="2078" t="b">
        <f t="shared" si="127"/>
        <v>1</v>
      </c>
    </row>
    <row r="4040" spans="1:8">
      <c r="A4040" s="1993">
        <v>20327</v>
      </c>
      <c r="B4040" s="1994" t="s">
        <v>12474</v>
      </c>
      <c r="C4040" s="1993" t="s">
        <v>5592</v>
      </c>
      <c r="D4040" s="2002">
        <f t="shared" si="126"/>
        <v>11.88</v>
      </c>
      <c r="F4040" s="2002">
        <v>11.88</v>
      </c>
      <c r="G4040" s="2002">
        <v>11.88</v>
      </c>
      <c r="H4040" s="2078" t="b">
        <f t="shared" si="127"/>
        <v>1</v>
      </c>
    </row>
    <row r="4041" spans="1:8">
      <c r="A4041" s="2003">
        <v>25966</v>
      </c>
      <c r="B4041" s="2004" t="s">
        <v>12475</v>
      </c>
      <c r="C4041" s="2003" t="s">
        <v>5597</v>
      </c>
      <c r="D4041" s="2005">
        <f t="shared" si="126"/>
        <v>15.42</v>
      </c>
      <c r="F4041" s="2005">
        <v>15.42</v>
      </c>
      <c r="G4041" s="2005">
        <v>15.42</v>
      </c>
      <c r="H4041" s="2078" t="b">
        <f t="shared" si="127"/>
        <v>1</v>
      </c>
    </row>
    <row r="4042" spans="1:8" ht="30">
      <c r="A4042" s="1993">
        <v>13390</v>
      </c>
      <c r="B4042" s="1994" t="s">
        <v>12476</v>
      </c>
      <c r="C4042" s="1993" t="s">
        <v>5592</v>
      </c>
      <c r="D4042" s="2002">
        <f t="shared" si="126"/>
        <v>61.69</v>
      </c>
      <c r="F4042" s="2002">
        <v>61.69</v>
      </c>
      <c r="G4042" s="2002">
        <v>61.69</v>
      </c>
      <c r="H4042" s="2078" t="b">
        <f t="shared" si="127"/>
        <v>1</v>
      </c>
    </row>
    <row r="4043" spans="1:8">
      <c r="A4043" s="2003">
        <v>6034</v>
      </c>
      <c r="B4043" s="2004" t="s">
        <v>12477</v>
      </c>
      <c r="C4043" s="2003" t="s">
        <v>5592</v>
      </c>
      <c r="D4043" s="2005">
        <f t="shared" si="126"/>
        <v>8.25</v>
      </c>
      <c r="F4043" s="2005">
        <v>8.25</v>
      </c>
      <c r="G4043" s="2005">
        <v>8.25</v>
      </c>
      <c r="H4043" s="2078" t="b">
        <f t="shared" si="127"/>
        <v>1</v>
      </c>
    </row>
    <row r="4044" spans="1:8">
      <c r="A4044" s="1993">
        <v>6036</v>
      </c>
      <c r="B4044" s="1994" t="s">
        <v>12478</v>
      </c>
      <c r="C4044" s="1993" t="s">
        <v>5592</v>
      </c>
      <c r="D4044" s="2002">
        <f t="shared" si="126"/>
        <v>11.24</v>
      </c>
      <c r="F4044" s="2002">
        <v>11.24</v>
      </c>
      <c r="G4044" s="2002">
        <v>11.24</v>
      </c>
      <c r="H4044" s="2078" t="b">
        <f t="shared" si="127"/>
        <v>1</v>
      </c>
    </row>
    <row r="4045" spans="1:8">
      <c r="A4045" s="2003">
        <v>6031</v>
      </c>
      <c r="B4045" s="2004" t="s">
        <v>12479</v>
      </c>
      <c r="C4045" s="2003" t="s">
        <v>5592</v>
      </c>
      <c r="D4045" s="2005">
        <f t="shared" si="126"/>
        <v>13.2</v>
      </c>
      <c r="F4045" s="2005">
        <v>13.2</v>
      </c>
      <c r="G4045" s="2005">
        <v>13.2</v>
      </c>
      <c r="H4045" s="2078" t="b">
        <f t="shared" si="127"/>
        <v>1</v>
      </c>
    </row>
    <row r="4046" spans="1:8">
      <c r="A4046" s="1993">
        <v>6029</v>
      </c>
      <c r="B4046" s="1994" t="s">
        <v>12480</v>
      </c>
      <c r="C4046" s="1993" t="s">
        <v>5592</v>
      </c>
      <c r="D4046" s="2002">
        <f t="shared" si="126"/>
        <v>13.35</v>
      </c>
      <c r="F4046" s="2002">
        <v>13.35</v>
      </c>
      <c r="G4046" s="2002">
        <v>13.35</v>
      </c>
      <c r="H4046" s="2078" t="b">
        <f t="shared" si="127"/>
        <v>1</v>
      </c>
    </row>
    <row r="4047" spans="1:8">
      <c r="A4047" s="2003">
        <v>6033</v>
      </c>
      <c r="B4047" s="2004" t="s">
        <v>12481</v>
      </c>
      <c r="C4047" s="2003" t="s">
        <v>5592</v>
      </c>
      <c r="D4047" s="2005">
        <f t="shared" si="126"/>
        <v>17.59</v>
      </c>
      <c r="F4047" s="2005">
        <v>17.59</v>
      </c>
      <c r="G4047" s="2005">
        <v>17.59</v>
      </c>
      <c r="H4047" s="2078" t="b">
        <f t="shared" si="127"/>
        <v>1</v>
      </c>
    </row>
    <row r="4048" spans="1:8">
      <c r="A4048" s="1993">
        <v>11672</v>
      </c>
      <c r="B4048" s="1994" t="s">
        <v>12482</v>
      </c>
      <c r="C4048" s="1993" t="s">
        <v>5592</v>
      </c>
      <c r="D4048" s="2002">
        <f t="shared" si="126"/>
        <v>38.270000000000003</v>
      </c>
      <c r="F4048" s="2002">
        <v>38.270000000000003</v>
      </c>
      <c r="G4048" s="2002">
        <v>38.270000000000003</v>
      </c>
      <c r="H4048" s="2078" t="b">
        <f t="shared" si="127"/>
        <v>1</v>
      </c>
    </row>
    <row r="4049" spans="1:8">
      <c r="A4049" s="2003">
        <v>11669</v>
      </c>
      <c r="B4049" s="2004" t="s">
        <v>12483</v>
      </c>
      <c r="C4049" s="2003" t="s">
        <v>5592</v>
      </c>
      <c r="D4049" s="2005">
        <f t="shared" si="126"/>
        <v>36.44</v>
      </c>
      <c r="F4049" s="2005">
        <v>36.44</v>
      </c>
      <c r="G4049" s="2005">
        <v>36.44</v>
      </c>
      <c r="H4049" s="2078" t="b">
        <f t="shared" si="127"/>
        <v>1</v>
      </c>
    </row>
    <row r="4050" spans="1:8">
      <c r="A4050" s="1993">
        <v>11670</v>
      </c>
      <c r="B4050" s="1994" t="s">
        <v>12484</v>
      </c>
      <c r="C4050" s="1993" t="s">
        <v>5592</v>
      </c>
      <c r="D4050" s="2002">
        <f t="shared" si="126"/>
        <v>13.96</v>
      </c>
      <c r="F4050" s="2002">
        <v>13.96</v>
      </c>
      <c r="G4050" s="2002">
        <v>13.96</v>
      </c>
      <c r="H4050" s="2078" t="b">
        <f t="shared" si="127"/>
        <v>1</v>
      </c>
    </row>
    <row r="4051" spans="1:8">
      <c r="A4051" s="2003">
        <v>20055</v>
      </c>
      <c r="B4051" s="2004" t="s">
        <v>12485</v>
      </c>
      <c r="C4051" s="2003" t="s">
        <v>5592</v>
      </c>
      <c r="D4051" s="2005">
        <f t="shared" si="126"/>
        <v>27.29</v>
      </c>
      <c r="F4051" s="2005">
        <v>27.29</v>
      </c>
      <c r="G4051" s="2005">
        <v>27.29</v>
      </c>
      <c r="H4051" s="2078" t="b">
        <f t="shared" si="127"/>
        <v>1</v>
      </c>
    </row>
    <row r="4052" spans="1:8">
      <c r="A4052" s="1993">
        <v>11671</v>
      </c>
      <c r="B4052" s="1994" t="s">
        <v>12486</v>
      </c>
      <c r="C4052" s="1993" t="s">
        <v>5592</v>
      </c>
      <c r="D4052" s="2002">
        <f t="shared" si="126"/>
        <v>58.57</v>
      </c>
      <c r="F4052" s="2002">
        <v>58.57</v>
      </c>
      <c r="G4052" s="2002">
        <v>58.57</v>
      </c>
      <c r="H4052" s="2078" t="b">
        <f t="shared" si="127"/>
        <v>1</v>
      </c>
    </row>
    <row r="4053" spans="1:8">
      <c r="A4053" s="2003">
        <v>6032</v>
      </c>
      <c r="B4053" s="2004" t="s">
        <v>12487</v>
      </c>
      <c r="C4053" s="2003" t="s">
        <v>5592</v>
      </c>
      <c r="D4053" s="2005">
        <f t="shared" si="126"/>
        <v>16.73</v>
      </c>
      <c r="F4053" s="2005">
        <v>16.73</v>
      </c>
      <c r="G4053" s="2005">
        <v>16.73</v>
      </c>
      <c r="H4053" s="2078" t="b">
        <f t="shared" si="127"/>
        <v>1</v>
      </c>
    </row>
    <row r="4054" spans="1:8">
      <c r="A4054" s="1993">
        <v>11673</v>
      </c>
      <c r="B4054" s="1994" t="s">
        <v>12488</v>
      </c>
      <c r="C4054" s="1993" t="s">
        <v>5592</v>
      </c>
      <c r="D4054" s="2002">
        <f t="shared" si="126"/>
        <v>13.17</v>
      </c>
      <c r="F4054" s="2002">
        <v>13.17</v>
      </c>
      <c r="G4054" s="2002">
        <v>13.17</v>
      </c>
      <c r="H4054" s="2078" t="b">
        <f t="shared" si="127"/>
        <v>1</v>
      </c>
    </row>
    <row r="4055" spans="1:8">
      <c r="A4055" s="2003">
        <v>11674</v>
      </c>
      <c r="B4055" s="2004" t="s">
        <v>12489</v>
      </c>
      <c r="C4055" s="2003" t="s">
        <v>5592</v>
      </c>
      <c r="D4055" s="2005">
        <f t="shared" si="126"/>
        <v>16.96</v>
      </c>
      <c r="F4055" s="2005">
        <v>16.96</v>
      </c>
      <c r="G4055" s="2005">
        <v>16.96</v>
      </c>
      <c r="H4055" s="2078" t="b">
        <f t="shared" si="127"/>
        <v>1</v>
      </c>
    </row>
    <row r="4056" spans="1:8">
      <c r="A4056" s="1993">
        <v>11675</v>
      </c>
      <c r="B4056" s="1994" t="s">
        <v>12490</v>
      </c>
      <c r="C4056" s="1993" t="s">
        <v>5592</v>
      </c>
      <c r="D4056" s="2002">
        <f t="shared" si="126"/>
        <v>26.93</v>
      </c>
      <c r="F4056" s="2002">
        <v>26.93</v>
      </c>
      <c r="G4056" s="2002">
        <v>26.93</v>
      </c>
      <c r="H4056" s="2078" t="b">
        <f t="shared" si="127"/>
        <v>1</v>
      </c>
    </row>
    <row r="4057" spans="1:8">
      <c r="A4057" s="2003">
        <v>11676</v>
      </c>
      <c r="B4057" s="2004" t="s">
        <v>12491</v>
      </c>
      <c r="C4057" s="2003" t="s">
        <v>5592</v>
      </c>
      <c r="D4057" s="2005">
        <f t="shared" si="126"/>
        <v>36.020000000000003</v>
      </c>
      <c r="F4057" s="2005">
        <v>36.020000000000003</v>
      </c>
      <c r="G4057" s="2005">
        <v>36.020000000000003</v>
      </c>
      <c r="H4057" s="2078" t="b">
        <f t="shared" si="127"/>
        <v>1</v>
      </c>
    </row>
    <row r="4058" spans="1:8">
      <c r="A4058" s="1993">
        <v>11677</v>
      </c>
      <c r="B4058" s="1994" t="s">
        <v>12492</v>
      </c>
      <c r="C4058" s="1993" t="s">
        <v>5592</v>
      </c>
      <c r="D4058" s="2002">
        <f t="shared" si="126"/>
        <v>37.200000000000003</v>
      </c>
      <c r="F4058" s="2002">
        <v>37.200000000000003</v>
      </c>
      <c r="G4058" s="2002">
        <v>37.200000000000003</v>
      </c>
      <c r="H4058" s="2078" t="b">
        <f t="shared" si="127"/>
        <v>1</v>
      </c>
    </row>
    <row r="4059" spans="1:8">
      <c r="A4059" s="2003">
        <v>11678</v>
      </c>
      <c r="B4059" s="2004" t="s">
        <v>12493</v>
      </c>
      <c r="C4059" s="2003" t="s">
        <v>5592</v>
      </c>
      <c r="D4059" s="2005">
        <f t="shared" si="126"/>
        <v>68.13</v>
      </c>
      <c r="F4059" s="2005">
        <v>68.13</v>
      </c>
      <c r="G4059" s="2005">
        <v>68.13</v>
      </c>
      <c r="H4059" s="2078" t="b">
        <f t="shared" si="127"/>
        <v>1</v>
      </c>
    </row>
    <row r="4060" spans="1:8">
      <c r="A4060" s="1993">
        <v>6038</v>
      </c>
      <c r="B4060" s="1994" t="s">
        <v>12494</v>
      </c>
      <c r="C4060" s="1993" t="s">
        <v>5592</v>
      </c>
      <c r="D4060" s="2002">
        <f t="shared" si="126"/>
        <v>4.32</v>
      </c>
      <c r="F4060" s="2002">
        <v>4.32</v>
      </c>
      <c r="G4060" s="2002">
        <v>4.32</v>
      </c>
      <c r="H4060" s="2078" t="b">
        <f t="shared" si="127"/>
        <v>1</v>
      </c>
    </row>
    <row r="4061" spans="1:8">
      <c r="A4061" s="2003">
        <v>11718</v>
      </c>
      <c r="B4061" s="2004" t="s">
        <v>12495</v>
      </c>
      <c r="C4061" s="2003" t="s">
        <v>5592</v>
      </c>
      <c r="D4061" s="2005">
        <f t="shared" si="126"/>
        <v>12.32</v>
      </c>
      <c r="F4061" s="2005">
        <v>12.32</v>
      </c>
      <c r="G4061" s="2005">
        <v>12.32</v>
      </c>
      <c r="H4061" s="2078" t="b">
        <f t="shared" si="127"/>
        <v>1</v>
      </c>
    </row>
    <row r="4062" spans="1:8">
      <c r="A4062" s="1993">
        <v>6037</v>
      </c>
      <c r="B4062" s="1994" t="s">
        <v>12496</v>
      </c>
      <c r="C4062" s="1993" t="s">
        <v>5592</v>
      </c>
      <c r="D4062" s="2002">
        <f t="shared" si="126"/>
        <v>8.99</v>
      </c>
      <c r="F4062" s="2002">
        <v>8.99</v>
      </c>
      <c r="G4062" s="2002">
        <v>8.99</v>
      </c>
      <c r="H4062" s="2078" t="b">
        <f t="shared" si="127"/>
        <v>1</v>
      </c>
    </row>
    <row r="4063" spans="1:8">
      <c r="A4063" s="2003">
        <v>11719</v>
      </c>
      <c r="B4063" s="2004" t="s">
        <v>12497</v>
      </c>
      <c r="C4063" s="2003" t="s">
        <v>5592</v>
      </c>
      <c r="D4063" s="2005">
        <f t="shared" si="126"/>
        <v>10</v>
      </c>
      <c r="F4063" s="2005">
        <v>10</v>
      </c>
      <c r="G4063" s="2005">
        <v>10</v>
      </c>
      <c r="H4063" s="2078" t="b">
        <f t="shared" si="127"/>
        <v>1</v>
      </c>
    </row>
    <row r="4064" spans="1:8">
      <c r="A4064" s="1993">
        <v>6019</v>
      </c>
      <c r="B4064" s="1994" t="s">
        <v>12498</v>
      </c>
      <c r="C4064" s="1993" t="s">
        <v>5592</v>
      </c>
      <c r="D4064" s="2002">
        <f t="shared" si="126"/>
        <v>19.399999999999999</v>
      </c>
      <c r="F4064" s="2002">
        <v>19.399999999999999</v>
      </c>
      <c r="G4064" s="2002">
        <v>19.399999999999999</v>
      </c>
      <c r="H4064" s="2078" t="b">
        <f t="shared" si="127"/>
        <v>1</v>
      </c>
    </row>
    <row r="4065" spans="1:8">
      <c r="A4065" s="2003">
        <v>6010</v>
      </c>
      <c r="B4065" s="2004" t="s">
        <v>12499</v>
      </c>
      <c r="C4065" s="2003" t="s">
        <v>5592</v>
      </c>
      <c r="D4065" s="2005">
        <f t="shared" si="126"/>
        <v>33.380000000000003</v>
      </c>
      <c r="F4065" s="2005">
        <v>33.380000000000003</v>
      </c>
      <c r="G4065" s="2005">
        <v>33.380000000000003</v>
      </c>
      <c r="H4065" s="2078" t="b">
        <f t="shared" si="127"/>
        <v>1</v>
      </c>
    </row>
    <row r="4066" spans="1:8">
      <c r="A4066" s="1993">
        <v>6017</v>
      </c>
      <c r="B4066" s="1994" t="s">
        <v>12500</v>
      </c>
      <c r="C4066" s="1993" t="s">
        <v>5592</v>
      </c>
      <c r="D4066" s="2002">
        <f t="shared" si="126"/>
        <v>26.44</v>
      </c>
      <c r="F4066" s="2002">
        <v>26.44</v>
      </c>
      <c r="G4066" s="2002">
        <v>26.44</v>
      </c>
      <c r="H4066" s="2078" t="b">
        <f t="shared" si="127"/>
        <v>1</v>
      </c>
    </row>
    <row r="4067" spans="1:8">
      <c r="A4067" s="2003">
        <v>6020</v>
      </c>
      <c r="B4067" s="2004" t="s">
        <v>12501</v>
      </c>
      <c r="C4067" s="2003" t="s">
        <v>5592</v>
      </c>
      <c r="D4067" s="2005">
        <f t="shared" si="126"/>
        <v>11.65</v>
      </c>
      <c r="F4067" s="2005">
        <v>11.65</v>
      </c>
      <c r="G4067" s="2005">
        <v>11.65</v>
      </c>
      <c r="H4067" s="2078" t="b">
        <f t="shared" si="127"/>
        <v>1</v>
      </c>
    </row>
    <row r="4068" spans="1:8">
      <c r="A4068" s="1993">
        <v>6028</v>
      </c>
      <c r="B4068" s="1994" t="s">
        <v>12502</v>
      </c>
      <c r="C4068" s="1993" t="s">
        <v>5592</v>
      </c>
      <c r="D4068" s="2002">
        <f t="shared" si="126"/>
        <v>46.5</v>
      </c>
      <c r="F4068" s="2002">
        <v>46.5</v>
      </c>
      <c r="G4068" s="2002">
        <v>46.5</v>
      </c>
      <c r="H4068" s="2078" t="b">
        <f t="shared" si="127"/>
        <v>1</v>
      </c>
    </row>
    <row r="4069" spans="1:8">
      <c r="A4069" s="2003">
        <v>6011</v>
      </c>
      <c r="B4069" s="2004" t="s">
        <v>12503</v>
      </c>
      <c r="C4069" s="2003" t="s">
        <v>5592</v>
      </c>
      <c r="D4069" s="2005">
        <f t="shared" si="126"/>
        <v>96.44</v>
      </c>
      <c r="F4069" s="2005">
        <v>96.44</v>
      </c>
      <c r="G4069" s="2005">
        <v>96.44</v>
      </c>
      <c r="H4069" s="2078" t="b">
        <f t="shared" si="127"/>
        <v>1</v>
      </c>
    </row>
    <row r="4070" spans="1:8">
      <c r="A4070" s="1993">
        <v>6012</v>
      </c>
      <c r="B4070" s="1994" t="s">
        <v>12504</v>
      </c>
      <c r="C4070" s="1993" t="s">
        <v>5592</v>
      </c>
      <c r="D4070" s="2002">
        <f t="shared" si="126"/>
        <v>116.76</v>
      </c>
      <c r="F4070" s="2002">
        <v>116.76</v>
      </c>
      <c r="G4070" s="2002">
        <v>116.76</v>
      </c>
      <c r="H4070" s="2078" t="b">
        <f t="shared" si="127"/>
        <v>1</v>
      </c>
    </row>
    <row r="4071" spans="1:8">
      <c r="A4071" s="2003">
        <v>6016</v>
      </c>
      <c r="B4071" s="2004" t="s">
        <v>12505</v>
      </c>
      <c r="C4071" s="2003" t="s">
        <v>5592</v>
      </c>
      <c r="D4071" s="2005">
        <f t="shared" si="126"/>
        <v>12.29</v>
      </c>
      <c r="F4071" s="2005">
        <v>12.29</v>
      </c>
      <c r="G4071" s="2005">
        <v>12.29</v>
      </c>
      <c r="H4071" s="2078" t="b">
        <f t="shared" si="127"/>
        <v>1</v>
      </c>
    </row>
    <row r="4072" spans="1:8">
      <c r="A4072" s="1993">
        <v>6027</v>
      </c>
      <c r="B4072" s="1994" t="s">
        <v>12506</v>
      </c>
      <c r="C4072" s="1993" t="s">
        <v>5592</v>
      </c>
      <c r="D4072" s="2002">
        <f t="shared" si="126"/>
        <v>243.29</v>
      </c>
      <c r="F4072" s="2002">
        <v>243.29</v>
      </c>
      <c r="G4072" s="2002">
        <v>243.29</v>
      </c>
      <c r="H4072" s="2078" t="b">
        <f t="shared" si="127"/>
        <v>1</v>
      </c>
    </row>
    <row r="4073" spans="1:8">
      <c r="A4073" s="2003">
        <v>6013</v>
      </c>
      <c r="B4073" s="2004" t="s">
        <v>12507</v>
      </c>
      <c r="C4073" s="2003" t="s">
        <v>5592</v>
      </c>
      <c r="D4073" s="2005">
        <f t="shared" si="126"/>
        <v>36.71</v>
      </c>
      <c r="F4073" s="2005">
        <v>36.71</v>
      </c>
      <c r="G4073" s="2005">
        <v>36.71</v>
      </c>
      <c r="H4073" s="2078" t="b">
        <f t="shared" si="127"/>
        <v>1</v>
      </c>
    </row>
    <row r="4074" spans="1:8">
      <c r="A4074" s="1993">
        <v>6015</v>
      </c>
      <c r="B4074" s="1994" t="s">
        <v>12508</v>
      </c>
      <c r="C4074" s="1993" t="s">
        <v>5592</v>
      </c>
      <c r="D4074" s="2002">
        <f t="shared" si="126"/>
        <v>53.38</v>
      </c>
      <c r="F4074" s="2002">
        <v>53.38</v>
      </c>
      <c r="G4074" s="2002">
        <v>53.38</v>
      </c>
      <c r="H4074" s="2078" t="b">
        <f t="shared" si="127"/>
        <v>1</v>
      </c>
    </row>
    <row r="4075" spans="1:8">
      <c r="A4075" s="2003">
        <v>6014</v>
      </c>
      <c r="B4075" s="2004" t="s">
        <v>12509</v>
      </c>
      <c r="C4075" s="2003" t="s">
        <v>5592</v>
      </c>
      <c r="D4075" s="2005">
        <f t="shared" si="126"/>
        <v>51.04</v>
      </c>
      <c r="F4075" s="2005">
        <v>51.04</v>
      </c>
      <c r="G4075" s="2005">
        <v>51.04</v>
      </c>
      <c r="H4075" s="2078" t="b">
        <f t="shared" si="127"/>
        <v>1</v>
      </c>
    </row>
    <row r="4076" spans="1:8">
      <c r="A4076" s="1993">
        <v>6006</v>
      </c>
      <c r="B4076" s="1994" t="s">
        <v>12510</v>
      </c>
      <c r="C4076" s="1993" t="s">
        <v>5592</v>
      </c>
      <c r="D4076" s="2002">
        <f t="shared" si="126"/>
        <v>26.58</v>
      </c>
      <c r="F4076" s="2002">
        <v>26.58</v>
      </c>
      <c r="G4076" s="2002">
        <v>26.58</v>
      </c>
      <c r="H4076" s="2078" t="b">
        <f t="shared" si="127"/>
        <v>1</v>
      </c>
    </row>
    <row r="4077" spans="1:8">
      <c r="A4077" s="2003">
        <v>6005</v>
      </c>
      <c r="B4077" s="2004" t="s">
        <v>12511</v>
      </c>
      <c r="C4077" s="2003" t="s">
        <v>5592</v>
      </c>
      <c r="D4077" s="2005">
        <f t="shared" si="126"/>
        <v>29.99</v>
      </c>
      <c r="F4077" s="2005">
        <v>29.99</v>
      </c>
      <c r="G4077" s="2005">
        <v>29.99</v>
      </c>
      <c r="H4077" s="2078" t="b">
        <f t="shared" si="127"/>
        <v>1</v>
      </c>
    </row>
    <row r="4078" spans="1:8">
      <c r="A4078" s="1993">
        <v>11756</v>
      </c>
      <c r="B4078" s="1994" t="s">
        <v>12512</v>
      </c>
      <c r="C4078" s="1993" t="s">
        <v>5592</v>
      </c>
      <c r="D4078" s="2002">
        <f t="shared" si="126"/>
        <v>14.32</v>
      </c>
      <c r="F4078" s="2002">
        <v>14.32</v>
      </c>
      <c r="G4078" s="2002">
        <v>14.32</v>
      </c>
      <c r="H4078" s="2078" t="b">
        <f t="shared" si="127"/>
        <v>1</v>
      </c>
    </row>
    <row r="4079" spans="1:8" ht="30">
      <c r="A4079" s="2003">
        <v>10904</v>
      </c>
      <c r="B4079" s="2004" t="s">
        <v>12513</v>
      </c>
      <c r="C4079" s="2003" t="s">
        <v>5592</v>
      </c>
      <c r="D4079" s="2005">
        <f t="shared" si="126"/>
        <v>164.95</v>
      </c>
      <c r="F4079" s="2005">
        <v>164.95</v>
      </c>
      <c r="G4079" s="2005">
        <v>164.95</v>
      </c>
      <c r="H4079" s="2078" t="b">
        <f t="shared" si="127"/>
        <v>1</v>
      </c>
    </row>
    <row r="4080" spans="1:8">
      <c r="A4080" s="1993">
        <v>11752</v>
      </c>
      <c r="B4080" s="1994" t="s">
        <v>12514</v>
      </c>
      <c r="C4080" s="1993" t="s">
        <v>5592</v>
      </c>
      <c r="D4080" s="2002">
        <f t="shared" si="126"/>
        <v>8.26</v>
      </c>
      <c r="F4080" s="2002">
        <v>8.26</v>
      </c>
      <c r="G4080" s="2002">
        <v>8.26</v>
      </c>
      <c r="H4080" s="2078" t="b">
        <f t="shared" si="127"/>
        <v>1</v>
      </c>
    </row>
    <row r="4081" spans="1:8">
      <c r="A4081" s="2003">
        <v>11753</v>
      </c>
      <c r="B4081" s="2004" t="s">
        <v>12515</v>
      </c>
      <c r="C4081" s="2003" t="s">
        <v>5592</v>
      </c>
      <c r="D4081" s="2005">
        <f t="shared" si="126"/>
        <v>9.86</v>
      </c>
      <c r="F4081" s="2005">
        <v>9.86</v>
      </c>
      <c r="G4081" s="2005">
        <v>9.86</v>
      </c>
      <c r="H4081" s="2078" t="b">
        <f t="shared" si="127"/>
        <v>1</v>
      </c>
    </row>
    <row r="4082" spans="1:8">
      <c r="A4082" s="1993">
        <v>6021</v>
      </c>
      <c r="B4082" s="1994" t="s">
        <v>12516</v>
      </c>
      <c r="C4082" s="1993" t="s">
        <v>5592</v>
      </c>
      <c r="D4082" s="2002">
        <f t="shared" si="126"/>
        <v>27.36</v>
      </c>
      <c r="F4082" s="2002">
        <v>27.36</v>
      </c>
      <c r="G4082" s="2002">
        <v>27.36</v>
      </c>
      <c r="H4082" s="2078" t="b">
        <f t="shared" si="127"/>
        <v>1</v>
      </c>
    </row>
    <row r="4083" spans="1:8">
      <c r="A4083" s="2003">
        <v>6024</v>
      </c>
      <c r="B4083" s="2004" t="s">
        <v>12517</v>
      </c>
      <c r="C4083" s="2003" t="s">
        <v>5592</v>
      </c>
      <c r="D4083" s="2005">
        <f t="shared" si="126"/>
        <v>28.28</v>
      </c>
      <c r="F4083" s="2005">
        <v>28.28</v>
      </c>
      <c r="G4083" s="2005">
        <v>28.28</v>
      </c>
      <c r="H4083" s="2078" t="b">
        <f t="shared" si="127"/>
        <v>1</v>
      </c>
    </row>
    <row r="4084" spans="1:8">
      <c r="A4084" s="1993">
        <v>38379</v>
      </c>
      <c r="B4084" s="1994" t="s">
        <v>12518</v>
      </c>
      <c r="C4084" s="1993" t="s">
        <v>5595</v>
      </c>
      <c r="D4084" s="2002">
        <f t="shared" si="126"/>
        <v>27.97</v>
      </c>
      <c r="F4084" s="2002">
        <v>27.97</v>
      </c>
      <c r="G4084" s="2002">
        <v>27.97</v>
      </c>
      <c r="H4084" s="2078" t="b">
        <f t="shared" si="127"/>
        <v>1</v>
      </c>
    </row>
    <row r="4085" spans="1:8">
      <c r="A4085" s="2003">
        <v>13897</v>
      </c>
      <c r="B4085" s="2004" t="s">
        <v>12519</v>
      </c>
      <c r="C4085" s="2003" t="s">
        <v>5592</v>
      </c>
      <c r="D4085" s="2005">
        <f t="shared" si="126"/>
        <v>5513.39</v>
      </c>
      <c r="F4085" s="2005">
        <v>5513.39</v>
      </c>
      <c r="G4085" s="2005">
        <v>5513.39</v>
      </c>
      <c r="H4085" s="2078" t="b">
        <f t="shared" si="127"/>
        <v>1</v>
      </c>
    </row>
    <row r="4086" spans="1:8">
      <c r="A4086" s="1993">
        <v>10640</v>
      </c>
      <c r="B4086" s="1994" t="s">
        <v>12520</v>
      </c>
      <c r="C4086" s="1993" t="s">
        <v>5592</v>
      </c>
      <c r="D4086" s="2002">
        <f t="shared" si="126"/>
        <v>11940.85</v>
      </c>
      <c r="F4086" s="2002">
        <v>11940.85</v>
      </c>
      <c r="G4086" s="2002">
        <v>11940.85</v>
      </c>
      <c r="H4086" s="2078" t="b">
        <f t="shared" si="127"/>
        <v>1</v>
      </c>
    </row>
    <row r="4087" spans="1:8">
      <c r="A4087" s="2003">
        <v>11086</v>
      </c>
      <c r="B4087" s="2004" t="s">
        <v>12521</v>
      </c>
      <c r="C4087" s="2003" t="s">
        <v>5593</v>
      </c>
      <c r="D4087" s="2005">
        <f t="shared" si="126"/>
        <v>58.72</v>
      </c>
      <c r="F4087" s="2005">
        <v>58.72</v>
      </c>
      <c r="G4087" s="2005">
        <v>58.72</v>
      </c>
      <c r="H4087" s="2078" t="b">
        <f t="shared" si="127"/>
        <v>1</v>
      </c>
    </row>
    <row r="4088" spans="1:8">
      <c r="A4088" s="1993">
        <v>34356</v>
      </c>
      <c r="B4088" s="1994" t="s">
        <v>12522</v>
      </c>
      <c r="C4088" s="1993" t="s">
        <v>5596</v>
      </c>
      <c r="D4088" s="2002">
        <f t="shared" si="126"/>
        <v>3.15</v>
      </c>
      <c r="F4088" s="2002">
        <v>3.15</v>
      </c>
      <c r="G4088" s="2002">
        <v>3.15</v>
      </c>
      <c r="H4088" s="2078" t="b">
        <f t="shared" si="127"/>
        <v>1</v>
      </c>
    </row>
    <row r="4089" spans="1:8">
      <c r="A4089" s="2003">
        <v>34357</v>
      </c>
      <c r="B4089" s="2004" t="s">
        <v>12523</v>
      </c>
      <c r="C4089" s="2003" t="s">
        <v>5596</v>
      </c>
      <c r="D4089" s="2005">
        <f t="shared" si="126"/>
        <v>3.5</v>
      </c>
      <c r="F4089" s="2005">
        <v>3.5</v>
      </c>
      <c r="G4089" s="2005">
        <v>3.5</v>
      </c>
      <c r="H4089" s="2078" t="b">
        <f t="shared" si="127"/>
        <v>1</v>
      </c>
    </row>
    <row r="4090" spans="1:8">
      <c r="A4090" s="1993">
        <v>37329</v>
      </c>
      <c r="B4090" s="1994" t="s">
        <v>12524</v>
      </c>
      <c r="C4090" s="1993" t="s">
        <v>5596</v>
      </c>
      <c r="D4090" s="2002">
        <f t="shared" si="126"/>
        <v>48.73</v>
      </c>
      <c r="F4090" s="2002">
        <v>48.73</v>
      </c>
      <c r="G4090" s="2002">
        <v>48.73</v>
      </c>
      <c r="H4090" s="2078" t="b">
        <f t="shared" si="127"/>
        <v>1</v>
      </c>
    </row>
    <row r="4091" spans="1:8">
      <c r="A4091" s="2003">
        <v>37398</v>
      </c>
      <c r="B4091" s="2004" t="s">
        <v>12525</v>
      </c>
      <c r="C4091" s="2003" t="s">
        <v>5596</v>
      </c>
      <c r="D4091" s="2005">
        <f t="shared" si="126"/>
        <v>62.37</v>
      </c>
      <c r="F4091" s="2005">
        <v>62.37</v>
      </c>
      <c r="G4091" s="2005">
        <v>62.37</v>
      </c>
      <c r="H4091" s="2078" t="b">
        <f t="shared" si="127"/>
        <v>1</v>
      </c>
    </row>
    <row r="4092" spans="1:8">
      <c r="A4092" s="1993">
        <v>2510</v>
      </c>
      <c r="B4092" s="1994" t="s">
        <v>12526</v>
      </c>
      <c r="C4092" s="1993" t="s">
        <v>5592</v>
      </c>
      <c r="D4092" s="2002">
        <f t="shared" si="126"/>
        <v>15.45</v>
      </c>
      <c r="F4092" s="2002">
        <v>15.45</v>
      </c>
      <c r="G4092" s="2002">
        <v>15.45</v>
      </c>
      <c r="H4092" s="2078" t="b">
        <f t="shared" si="127"/>
        <v>1</v>
      </c>
    </row>
    <row r="4093" spans="1:8" ht="30">
      <c r="A4093" s="2003">
        <v>12359</v>
      </c>
      <c r="B4093" s="2004" t="s">
        <v>12527</v>
      </c>
      <c r="C4093" s="2003" t="s">
        <v>5592</v>
      </c>
      <c r="D4093" s="2005">
        <f t="shared" si="126"/>
        <v>87.16</v>
      </c>
      <c r="F4093" s="2005">
        <v>87.16</v>
      </c>
      <c r="G4093" s="2005">
        <v>87.16</v>
      </c>
      <c r="H4093" s="2078" t="b">
        <f t="shared" si="127"/>
        <v>1</v>
      </c>
    </row>
    <row r="4094" spans="1:8">
      <c r="A4094" s="1993">
        <v>5320</v>
      </c>
      <c r="B4094" s="1994" t="s">
        <v>12528</v>
      </c>
      <c r="C4094" s="1993" t="s">
        <v>5597</v>
      </c>
      <c r="D4094" s="2002">
        <f t="shared" si="126"/>
        <v>30.84</v>
      </c>
      <c r="F4094" s="2002">
        <v>30.84</v>
      </c>
      <c r="G4094" s="2002">
        <v>30.84</v>
      </c>
      <c r="H4094" s="2078" t="b">
        <f t="shared" si="127"/>
        <v>1</v>
      </c>
    </row>
    <row r="4095" spans="1:8">
      <c r="A4095" s="2003">
        <v>7353</v>
      </c>
      <c r="B4095" s="2004" t="s">
        <v>12529</v>
      </c>
      <c r="C4095" s="2003" t="s">
        <v>5597</v>
      </c>
      <c r="D4095" s="2005">
        <f t="shared" si="126"/>
        <v>20.83</v>
      </c>
      <c r="F4095" s="2005">
        <v>20.83</v>
      </c>
      <c r="G4095" s="2005">
        <v>20.83</v>
      </c>
      <c r="H4095" s="2078" t="b">
        <f t="shared" si="127"/>
        <v>1</v>
      </c>
    </row>
    <row r="4096" spans="1:8">
      <c r="A4096" s="1993">
        <v>36144</v>
      </c>
      <c r="B4096" s="1994" t="s">
        <v>12530</v>
      </c>
      <c r="C4096" s="1993" t="s">
        <v>5592</v>
      </c>
      <c r="D4096" s="2002">
        <f t="shared" si="126"/>
        <v>1.39</v>
      </c>
      <c r="F4096" s="2002">
        <v>1.39</v>
      </c>
      <c r="G4096" s="2002">
        <v>1.39</v>
      </c>
      <c r="H4096" s="2078" t="b">
        <f t="shared" si="127"/>
        <v>1</v>
      </c>
    </row>
    <row r="4097" spans="1:8">
      <c r="A4097" s="2003">
        <v>10518</v>
      </c>
      <c r="B4097" s="2004" t="s">
        <v>12531</v>
      </c>
      <c r="C4097" s="2003" t="s">
        <v>5592</v>
      </c>
      <c r="D4097" s="2005">
        <f t="shared" si="126"/>
        <v>49.05</v>
      </c>
      <c r="F4097" s="2005">
        <v>49.05</v>
      </c>
      <c r="G4097" s="2005">
        <v>49.05</v>
      </c>
      <c r="H4097" s="2078" t="b">
        <f t="shared" si="127"/>
        <v>1</v>
      </c>
    </row>
    <row r="4098" spans="1:8" ht="45">
      <c r="A4098" s="1993">
        <v>36530</v>
      </c>
      <c r="B4098" s="1994" t="s">
        <v>12532</v>
      </c>
      <c r="C4098" s="1993" t="s">
        <v>5592</v>
      </c>
      <c r="D4098" s="2002">
        <f t="shared" si="126"/>
        <v>216658.53</v>
      </c>
      <c r="F4098" s="2002">
        <v>216658.53</v>
      </c>
      <c r="G4098" s="2002">
        <v>216658.53</v>
      </c>
      <c r="H4098" s="2078" t="b">
        <f t="shared" si="127"/>
        <v>1</v>
      </c>
    </row>
    <row r="4099" spans="1:8" ht="45">
      <c r="A4099" s="2003">
        <v>6046</v>
      </c>
      <c r="B4099" s="2004" t="s">
        <v>12533</v>
      </c>
      <c r="C4099" s="2003" t="s">
        <v>5592</v>
      </c>
      <c r="D4099" s="2005">
        <f t="shared" ref="D4099:D4162" si="128">IF($J$2=$F$1,F4099,G4099)</f>
        <v>235000</v>
      </c>
      <c r="F4099" s="2005">
        <v>235000</v>
      </c>
      <c r="G4099" s="2005">
        <v>235000</v>
      </c>
      <c r="H4099" s="2078" t="b">
        <f t="shared" ref="H4099:H4162" si="129">F4099=G4099</f>
        <v>1</v>
      </c>
    </row>
    <row r="4100" spans="1:8" ht="45">
      <c r="A4100" s="1993">
        <v>36531</v>
      </c>
      <c r="B4100" s="1994" t="s">
        <v>12534</v>
      </c>
      <c r="C4100" s="1993" t="s">
        <v>5592</v>
      </c>
      <c r="D4100" s="2002">
        <f t="shared" si="128"/>
        <v>243597.54</v>
      </c>
      <c r="F4100" s="2002">
        <v>243597.54</v>
      </c>
      <c r="G4100" s="2002">
        <v>243597.54</v>
      </c>
      <c r="H4100" s="2078" t="b">
        <f t="shared" si="129"/>
        <v>1</v>
      </c>
    </row>
    <row r="4101" spans="1:8">
      <c r="A4101" s="2003">
        <v>34684</v>
      </c>
      <c r="B4101" s="2004" t="s">
        <v>12535</v>
      </c>
      <c r="C4101" s="2003" t="s">
        <v>5594</v>
      </c>
      <c r="D4101" s="2005">
        <f t="shared" si="128"/>
        <v>165.56</v>
      </c>
      <c r="F4101" s="2005">
        <v>165.56</v>
      </c>
      <c r="G4101" s="2005">
        <v>165.56</v>
      </c>
      <c r="H4101" s="2078" t="b">
        <f t="shared" si="129"/>
        <v>1</v>
      </c>
    </row>
    <row r="4102" spans="1:8">
      <c r="A4102" s="1993">
        <v>34683</v>
      </c>
      <c r="B4102" s="1994" t="s">
        <v>12536</v>
      </c>
      <c r="C4102" s="1993" t="s">
        <v>5594</v>
      </c>
      <c r="D4102" s="2002">
        <f t="shared" si="128"/>
        <v>103.47</v>
      </c>
      <c r="F4102" s="2002">
        <v>103.47</v>
      </c>
      <c r="G4102" s="2002">
        <v>103.47</v>
      </c>
      <c r="H4102" s="2078" t="b">
        <f t="shared" si="129"/>
        <v>1</v>
      </c>
    </row>
    <row r="4103" spans="1:8">
      <c r="A4103" s="2003">
        <v>533</v>
      </c>
      <c r="B4103" s="2004" t="s">
        <v>12537</v>
      </c>
      <c r="C4103" s="2003" t="s">
        <v>5594</v>
      </c>
      <c r="D4103" s="2005">
        <f t="shared" si="128"/>
        <v>15.03</v>
      </c>
      <c r="F4103" s="2005">
        <v>15.03</v>
      </c>
      <c r="G4103" s="2005">
        <v>15.03</v>
      </c>
      <c r="H4103" s="2078" t="b">
        <f t="shared" si="129"/>
        <v>1</v>
      </c>
    </row>
    <row r="4104" spans="1:8">
      <c r="A4104" s="1993">
        <v>10515</v>
      </c>
      <c r="B4104" s="1994" t="s">
        <v>12538</v>
      </c>
      <c r="C4104" s="1993" t="s">
        <v>5594</v>
      </c>
      <c r="D4104" s="2002">
        <f t="shared" si="128"/>
        <v>38.76</v>
      </c>
      <c r="F4104" s="2002">
        <v>38.76</v>
      </c>
      <c r="G4104" s="2002">
        <v>38.76</v>
      </c>
      <c r="H4104" s="2078" t="b">
        <f t="shared" si="129"/>
        <v>1</v>
      </c>
    </row>
    <row r="4105" spans="1:8">
      <c r="A4105" s="2003">
        <v>536</v>
      </c>
      <c r="B4105" s="2004" t="s">
        <v>12539</v>
      </c>
      <c r="C4105" s="2003" t="s">
        <v>5594</v>
      </c>
      <c r="D4105" s="2005">
        <f t="shared" si="128"/>
        <v>25.47</v>
      </c>
      <c r="F4105" s="2005">
        <v>25.47</v>
      </c>
      <c r="G4105" s="2005">
        <v>25.47</v>
      </c>
      <c r="H4105" s="2078" t="b">
        <f t="shared" si="129"/>
        <v>1</v>
      </c>
    </row>
    <row r="4106" spans="1:8">
      <c r="A4106" s="1993">
        <v>153</v>
      </c>
      <c r="B4106" s="1994" t="s">
        <v>12540</v>
      </c>
      <c r="C4106" s="1993" t="s">
        <v>5597</v>
      </c>
      <c r="D4106" s="2002">
        <f t="shared" si="128"/>
        <v>83.18</v>
      </c>
      <c r="F4106" s="2002">
        <v>83.18</v>
      </c>
      <c r="G4106" s="2002">
        <v>83.18</v>
      </c>
      <c r="H4106" s="2078" t="b">
        <f t="shared" si="129"/>
        <v>1</v>
      </c>
    </row>
    <row r="4107" spans="1:8">
      <c r="A4107" s="2003">
        <v>34682</v>
      </c>
      <c r="B4107" s="2004" t="s">
        <v>12541</v>
      </c>
      <c r="C4107" s="2003" t="s">
        <v>5594</v>
      </c>
      <c r="D4107" s="2005">
        <f t="shared" si="128"/>
        <v>79.13</v>
      </c>
      <c r="F4107" s="2005">
        <v>79.13</v>
      </c>
      <c r="G4107" s="2005">
        <v>79.13</v>
      </c>
      <c r="H4107" s="2078" t="b">
        <f t="shared" si="129"/>
        <v>1</v>
      </c>
    </row>
    <row r="4108" spans="1:8">
      <c r="A4108" s="1993">
        <v>20205</v>
      </c>
      <c r="B4108" s="1994" t="s">
        <v>12542</v>
      </c>
      <c r="C4108" s="1993" t="s">
        <v>5595</v>
      </c>
      <c r="D4108" s="2002">
        <f t="shared" si="128"/>
        <v>1.35</v>
      </c>
      <c r="F4108" s="2002">
        <v>1.35</v>
      </c>
      <c r="G4108" s="2002">
        <v>1.35</v>
      </c>
      <c r="H4108" s="2078" t="b">
        <f t="shared" si="129"/>
        <v>1</v>
      </c>
    </row>
    <row r="4109" spans="1:8">
      <c r="A4109" s="2003">
        <v>4412</v>
      </c>
      <c r="B4109" s="2004" t="s">
        <v>12543</v>
      </c>
      <c r="C4109" s="2003" t="s">
        <v>5595</v>
      </c>
      <c r="D4109" s="2005">
        <f t="shared" si="128"/>
        <v>0.85</v>
      </c>
      <c r="F4109" s="2005">
        <v>0.85</v>
      </c>
      <c r="G4109" s="2005">
        <v>0.85</v>
      </c>
      <c r="H4109" s="2078" t="b">
        <f t="shared" si="129"/>
        <v>1</v>
      </c>
    </row>
    <row r="4110" spans="1:8">
      <c r="A4110" s="1993">
        <v>4408</v>
      </c>
      <c r="B4110" s="1994" t="s">
        <v>12544</v>
      </c>
      <c r="C4110" s="1993" t="s">
        <v>5595</v>
      </c>
      <c r="D4110" s="2002">
        <f t="shared" si="128"/>
        <v>1.1599999999999999</v>
      </c>
      <c r="F4110" s="2002">
        <v>1.1599999999999999</v>
      </c>
      <c r="G4110" s="2002">
        <v>1.1599999999999999</v>
      </c>
      <c r="H4110" s="2078" t="b">
        <f t="shared" si="129"/>
        <v>1</v>
      </c>
    </row>
    <row r="4111" spans="1:8">
      <c r="A4111" s="2003">
        <v>4505</v>
      </c>
      <c r="B4111" s="2004" t="s">
        <v>12545</v>
      </c>
      <c r="C4111" s="2003" t="s">
        <v>5595</v>
      </c>
      <c r="D4111" s="2005">
        <f t="shared" si="128"/>
        <v>1.96</v>
      </c>
      <c r="F4111" s="2005">
        <v>1.96</v>
      </c>
      <c r="G4111" s="2005">
        <v>1.96</v>
      </c>
      <c r="H4111" s="2078" t="b">
        <f t="shared" si="129"/>
        <v>1</v>
      </c>
    </row>
    <row r="4112" spans="1:8">
      <c r="A4112" s="1993">
        <v>10559</v>
      </c>
      <c r="B4112" s="1994" t="s">
        <v>12546</v>
      </c>
      <c r="C4112" s="1993" t="s">
        <v>5592</v>
      </c>
      <c r="D4112" s="2002">
        <f t="shared" si="128"/>
        <v>2278</v>
      </c>
      <c r="F4112" s="2002">
        <v>2278</v>
      </c>
      <c r="G4112" s="2002">
        <v>2278</v>
      </c>
      <c r="H4112" s="2078" t="b">
        <f t="shared" si="129"/>
        <v>1</v>
      </c>
    </row>
    <row r="4113" spans="1:8">
      <c r="A4113" s="2003">
        <v>10664</v>
      </c>
      <c r="B4113" s="2004" t="s">
        <v>12547</v>
      </c>
      <c r="C4113" s="2003" t="s">
        <v>5592</v>
      </c>
      <c r="D4113" s="2005">
        <f t="shared" si="128"/>
        <v>6191.11</v>
      </c>
      <c r="F4113" s="2005">
        <v>6191.11</v>
      </c>
      <c r="G4113" s="2005">
        <v>6191.11</v>
      </c>
      <c r="H4113" s="2078" t="b">
        <f t="shared" si="129"/>
        <v>1</v>
      </c>
    </row>
    <row r="4114" spans="1:8">
      <c r="A4114" s="1993">
        <v>36250</v>
      </c>
      <c r="B4114" s="1994" t="s">
        <v>12548</v>
      </c>
      <c r="C4114" s="1993" t="s">
        <v>5595</v>
      </c>
      <c r="D4114" s="2002">
        <f t="shared" si="128"/>
        <v>2.77</v>
      </c>
      <c r="F4114" s="2002">
        <v>2.77</v>
      </c>
      <c r="G4114" s="2002">
        <v>2.77</v>
      </c>
      <c r="H4114" s="2078" t="b">
        <f t="shared" si="129"/>
        <v>1</v>
      </c>
    </row>
    <row r="4115" spans="1:8">
      <c r="A4115" s="2003">
        <v>10857</v>
      </c>
      <c r="B4115" s="2004" t="s">
        <v>12549</v>
      </c>
      <c r="C4115" s="2003" t="s">
        <v>5595</v>
      </c>
      <c r="D4115" s="2005">
        <f t="shared" si="128"/>
        <v>11.27</v>
      </c>
      <c r="F4115" s="2005">
        <v>11.27</v>
      </c>
      <c r="G4115" s="2005">
        <v>11.27</v>
      </c>
      <c r="H4115" s="2078" t="b">
        <f t="shared" si="129"/>
        <v>1</v>
      </c>
    </row>
    <row r="4116" spans="1:8">
      <c r="A4116" s="1993">
        <v>4803</v>
      </c>
      <c r="B4116" s="1994" t="s">
        <v>12550</v>
      </c>
      <c r="C4116" s="1993" t="s">
        <v>5595</v>
      </c>
      <c r="D4116" s="2002">
        <f t="shared" si="128"/>
        <v>20.56</v>
      </c>
      <c r="F4116" s="2002">
        <v>20.56</v>
      </c>
      <c r="G4116" s="2002">
        <v>20.56</v>
      </c>
      <c r="H4116" s="2078" t="b">
        <f t="shared" si="129"/>
        <v>1</v>
      </c>
    </row>
    <row r="4117" spans="1:8">
      <c r="A4117" s="2003">
        <v>6186</v>
      </c>
      <c r="B4117" s="2004" t="s">
        <v>12551</v>
      </c>
      <c r="C4117" s="2003" t="s">
        <v>5595</v>
      </c>
      <c r="D4117" s="2005">
        <f t="shared" si="128"/>
        <v>10.01</v>
      </c>
      <c r="F4117" s="2005">
        <v>10.01</v>
      </c>
      <c r="G4117" s="2005">
        <v>10.01</v>
      </c>
      <c r="H4117" s="2078" t="b">
        <f t="shared" si="129"/>
        <v>1</v>
      </c>
    </row>
    <row r="4118" spans="1:8">
      <c r="A4118" s="1993">
        <v>4829</v>
      </c>
      <c r="B4118" s="1994" t="s">
        <v>12552</v>
      </c>
      <c r="C4118" s="1993" t="s">
        <v>5595</v>
      </c>
      <c r="D4118" s="2002">
        <f t="shared" si="128"/>
        <v>34.520000000000003</v>
      </c>
      <c r="F4118" s="2002">
        <v>34.520000000000003</v>
      </c>
      <c r="G4118" s="2002">
        <v>34.520000000000003</v>
      </c>
      <c r="H4118" s="2078" t="b">
        <f t="shared" si="129"/>
        <v>1</v>
      </c>
    </row>
    <row r="4119" spans="1:8">
      <c r="A4119" s="2003">
        <v>39829</v>
      </c>
      <c r="B4119" s="2004" t="s">
        <v>12553</v>
      </c>
      <c r="C4119" s="2003" t="s">
        <v>5595</v>
      </c>
      <c r="D4119" s="2005">
        <f t="shared" si="128"/>
        <v>19</v>
      </c>
      <c r="F4119" s="2005">
        <v>19</v>
      </c>
      <c r="G4119" s="2005">
        <v>19</v>
      </c>
      <c r="H4119" s="2078" t="b">
        <f t="shared" si="129"/>
        <v>1</v>
      </c>
    </row>
    <row r="4120" spans="1:8" ht="30">
      <c r="A4120" s="1993">
        <v>20231</v>
      </c>
      <c r="B4120" s="1994" t="s">
        <v>12554</v>
      </c>
      <c r="C4120" s="1993" t="s">
        <v>5595</v>
      </c>
      <c r="D4120" s="2002">
        <f t="shared" si="128"/>
        <v>43.16</v>
      </c>
      <c r="F4120" s="2002">
        <v>43.16</v>
      </c>
      <c r="G4120" s="2002">
        <v>43.16</v>
      </c>
      <c r="H4120" s="2078" t="b">
        <f t="shared" si="129"/>
        <v>1</v>
      </c>
    </row>
    <row r="4121" spans="1:8">
      <c r="A4121" s="2003">
        <v>4804</v>
      </c>
      <c r="B4121" s="2004" t="s">
        <v>12555</v>
      </c>
      <c r="C4121" s="2003" t="s">
        <v>5595</v>
      </c>
      <c r="D4121" s="2005">
        <f t="shared" si="128"/>
        <v>15.78</v>
      </c>
      <c r="F4121" s="2005">
        <v>15.78</v>
      </c>
      <c r="G4121" s="2005">
        <v>15.78</v>
      </c>
      <c r="H4121" s="2078" t="b">
        <f t="shared" si="129"/>
        <v>1</v>
      </c>
    </row>
    <row r="4122" spans="1:8">
      <c r="A4122" s="1993">
        <v>34680</v>
      </c>
      <c r="B4122" s="1994" t="s">
        <v>12556</v>
      </c>
      <c r="C4122" s="1993" t="s">
        <v>5595</v>
      </c>
      <c r="D4122" s="2002">
        <f t="shared" si="128"/>
        <v>24.34</v>
      </c>
      <c r="F4122" s="2002">
        <v>24.34</v>
      </c>
      <c r="G4122" s="2002">
        <v>24.34</v>
      </c>
      <c r="H4122" s="2078" t="b">
        <f t="shared" si="129"/>
        <v>1</v>
      </c>
    </row>
    <row r="4123" spans="1:8">
      <c r="A4123" s="2003">
        <v>11573</v>
      </c>
      <c r="B4123" s="2004" t="s">
        <v>12557</v>
      </c>
      <c r="C4123" s="2003" t="s">
        <v>5592</v>
      </c>
      <c r="D4123" s="2005">
        <f t="shared" si="128"/>
        <v>6.36</v>
      </c>
      <c r="F4123" s="2005">
        <v>6.36</v>
      </c>
      <c r="G4123" s="2005">
        <v>6.36</v>
      </c>
      <c r="H4123" s="2078" t="b">
        <f t="shared" si="129"/>
        <v>1</v>
      </c>
    </row>
    <row r="4124" spans="1:8">
      <c r="A4124" s="1993">
        <v>38401</v>
      </c>
      <c r="B4124" s="1994" t="s">
        <v>12558</v>
      </c>
      <c r="C4124" s="1993" t="s">
        <v>5592</v>
      </c>
      <c r="D4124" s="2002">
        <f t="shared" si="128"/>
        <v>11.29</v>
      </c>
      <c r="F4124" s="2002">
        <v>11.29</v>
      </c>
      <c r="G4124" s="2002">
        <v>11.29</v>
      </c>
      <c r="H4124" s="2078" t="b">
        <f t="shared" si="129"/>
        <v>1</v>
      </c>
    </row>
    <row r="4125" spans="1:8" ht="30">
      <c r="A4125" s="2003">
        <v>38179</v>
      </c>
      <c r="B4125" s="2004" t="s">
        <v>12559</v>
      </c>
      <c r="C4125" s="2003" t="s">
        <v>5592</v>
      </c>
      <c r="D4125" s="2005">
        <f t="shared" si="128"/>
        <v>27.91</v>
      </c>
      <c r="F4125" s="2005">
        <v>27.91</v>
      </c>
      <c r="G4125" s="2005">
        <v>27.91</v>
      </c>
      <c r="H4125" s="2078" t="b">
        <f t="shared" si="129"/>
        <v>1</v>
      </c>
    </row>
    <row r="4126" spans="1:8">
      <c r="A4126" s="1993">
        <v>11575</v>
      </c>
      <c r="B4126" s="1994" t="s">
        <v>12560</v>
      </c>
      <c r="C4126" s="1993" t="s">
        <v>5592</v>
      </c>
      <c r="D4126" s="2002">
        <f t="shared" si="128"/>
        <v>30.12</v>
      </c>
      <c r="F4126" s="2002">
        <v>30.12</v>
      </c>
      <c r="G4126" s="2002">
        <v>30.12</v>
      </c>
      <c r="H4126" s="2078" t="b">
        <f t="shared" si="129"/>
        <v>1</v>
      </c>
    </row>
    <row r="4127" spans="1:8">
      <c r="A4127" s="2003">
        <v>20256</v>
      </c>
      <c r="B4127" s="2004" t="s">
        <v>12561</v>
      </c>
      <c r="C4127" s="2003" t="s">
        <v>5592</v>
      </c>
      <c r="D4127" s="2005">
        <f t="shared" si="128"/>
        <v>0.27</v>
      </c>
      <c r="F4127" s="2005">
        <v>0.27</v>
      </c>
      <c r="G4127" s="2005">
        <v>0.27</v>
      </c>
      <c r="H4127" s="2078" t="b">
        <f t="shared" si="129"/>
        <v>1</v>
      </c>
    </row>
    <row r="4128" spans="1:8" ht="30">
      <c r="A4128" s="1993">
        <v>14511</v>
      </c>
      <c r="B4128" s="1994" t="s">
        <v>12562</v>
      </c>
      <c r="C4128" s="1993" t="s">
        <v>5592</v>
      </c>
      <c r="D4128" s="2002">
        <f t="shared" si="128"/>
        <v>457725.87</v>
      </c>
      <c r="F4128" s="2002">
        <v>457725.87</v>
      </c>
      <c r="G4128" s="2002">
        <v>457725.87</v>
      </c>
      <c r="H4128" s="2078" t="b">
        <f t="shared" si="129"/>
        <v>1</v>
      </c>
    </row>
    <row r="4129" spans="1:8" ht="30">
      <c r="A4129" s="2003">
        <v>10642</v>
      </c>
      <c r="B4129" s="2004" t="s">
        <v>12563</v>
      </c>
      <c r="C4129" s="2003" t="s">
        <v>5592</v>
      </c>
      <c r="D4129" s="2005">
        <f t="shared" si="128"/>
        <v>431200</v>
      </c>
      <c r="F4129" s="2005">
        <v>431200</v>
      </c>
      <c r="G4129" s="2005">
        <v>431200</v>
      </c>
      <c r="H4129" s="2078" t="b">
        <f t="shared" si="129"/>
        <v>1</v>
      </c>
    </row>
    <row r="4130" spans="1:8" ht="30">
      <c r="A4130" s="1993">
        <v>14489</v>
      </c>
      <c r="B4130" s="1994" t="s">
        <v>12564</v>
      </c>
      <c r="C4130" s="1993" t="s">
        <v>5592</v>
      </c>
      <c r="D4130" s="2002">
        <f t="shared" si="128"/>
        <v>382466.37</v>
      </c>
      <c r="F4130" s="2002">
        <v>382466.37</v>
      </c>
      <c r="G4130" s="2002">
        <v>382466.37</v>
      </c>
      <c r="H4130" s="2078" t="b">
        <f t="shared" si="129"/>
        <v>1</v>
      </c>
    </row>
    <row r="4131" spans="1:8" ht="30">
      <c r="A4131" s="2003">
        <v>14513</v>
      </c>
      <c r="B4131" s="2004" t="s">
        <v>12565</v>
      </c>
      <c r="C4131" s="2003" t="s">
        <v>5592</v>
      </c>
      <c r="D4131" s="2005">
        <f t="shared" si="128"/>
        <v>286858.86</v>
      </c>
      <c r="F4131" s="2005">
        <v>286858.86</v>
      </c>
      <c r="G4131" s="2005">
        <v>286858.86</v>
      </c>
      <c r="H4131" s="2078" t="b">
        <f t="shared" si="129"/>
        <v>1</v>
      </c>
    </row>
    <row r="4132" spans="1:8" ht="30">
      <c r="A4132" s="1993">
        <v>13600</v>
      </c>
      <c r="B4132" s="1994" t="s">
        <v>12566</v>
      </c>
      <c r="C4132" s="1993" t="s">
        <v>5592</v>
      </c>
      <c r="D4132" s="2002">
        <f t="shared" si="128"/>
        <v>370128.71</v>
      </c>
      <c r="F4132" s="2002">
        <v>370128.71</v>
      </c>
      <c r="G4132" s="2002">
        <v>370128.71</v>
      </c>
      <c r="H4132" s="2078" t="b">
        <f t="shared" si="129"/>
        <v>1</v>
      </c>
    </row>
    <row r="4133" spans="1:8" ht="30">
      <c r="A4133" s="2003">
        <v>10646</v>
      </c>
      <c r="B4133" s="2004" t="s">
        <v>12567</v>
      </c>
      <c r="C4133" s="2003" t="s">
        <v>5592</v>
      </c>
      <c r="D4133" s="2005">
        <f t="shared" si="128"/>
        <v>275906.28999999998</v>
      </c>
      <c r="F4133" s="2005">
        <v>275906.28999999998</v>
      </c>
      <c r="G4133" s="2005">
        <v>275906.28999999998</v>
      </c>
      <c r="H4133" s="2078" t="b">
        <f t="shared" si="129"/>
        <v>1</v>
      </c>
    </row>
    <row r="4134" spans="1:8" ht="30">
      <c r="A4134" s="1993">
        <v>6070</v>
      </c>
      <c r="B4134" s="1994" t="s">
        <v>12568</v>
      </c>
      <c r="C4134" s="1993" t="s">
        <v>5592</v>
      </c>
      <c r="D4134" s="2002">
        <f t="shared" si="128"/>
        <v>376991.99</v>
      </c>
      <c r="F4134" s="2002">
        <v>376991.99</v>
      </c>
      <c r="G4134" s="2002">
        <v>376991.99</v>
      </c>
      <c r="H4134" s="2078" t="b">
        <f t="shared" si="129"/>
        <v>1</v>
      </c>
    </row>
    <row r="4135" spans="1:8" ht="30">
      <c r="A4135" s="2003">
        <v>6069</v>
      </c>
      <c r="B4135" s="2004" t="s">
        <v>12569</v>
      </c>
      <c r="C4135" s="2003" t="s">
        <v>5592</v>
      </c>
      <c r="D4135" s="2005">
        <f t="shared" si="128"/>
        <v>83283.210000000006</v>
      </c>
      <c r="F4135" s="2005">
        <v>83283.210000000006</v>
      </c>
      <c r="G4135" s="2005">
        <v>83283.210000000006</v>
      </c>
      <c r="H4135" s="2078" t="b">
        <f t="shared" si="129"/>
        <v>1</v>
      </c>
    </row>
    <row r="4136" spans="1:8" ht="30">
      <c r="A4136" s="1993">
        <v>14626</v>
      </c>
      <c r="B4136" s="1994" t="s">
        <v>12570</v>
      </c>
      <c r="C4136" s="1993" t="s">
        <v>5592</v>
      </c>
      <c r="D4136" s="2002">
        <f t="shared" si="128"/>
        <v>412720.01</v>
      </c>
      <c r="F4136" s="2002">
        <v>412720.01</v>
      </c>
      <c r="G4136" s="2002">
        <v>412720.01</v>
      </c>
      <c r="H4136" s="2078" t="b">
        <f t="shared" si="129"/>
        <v>1</v>
      </c>
    </row>
    <row r="4137" spans="1:8" ht="30">
      <c r="A4137" s="2003">
        <v>6067</v>
      </c>
      <c r="B4137" s="2004" t="s">
        <v>12571</v>
      </c>
      <c r="C4137" s="2003" t="s">
        <v>5592</v>
      </c>
      <c r="D4137" s="2005">
        <f t="shared" si="128"/>
        <v>338800</v>
      </c>
      <c r="F4137" s="2005">
        <v>338800</v>
      </c>
      <c r="G4137" s="2005">
        <v>338800</v>
      </c>
      <c r="H4137" s="2078" t="b">
        <f t="shared" si="129"/>
        <v>1</v>
      </c>
    </row>
    <row r="4138" spans="1:8">
      <c r="A4138" s="1993">
        <v>38393</v>
      </c>
      <c r="B4138" s="1994" t="s">
        <v>12572</v>
      </c>
      <c r="C4138" s="1993" t="s">
        <v>5592</v>
      </c>
      <c r="D4138" s="2002">
        <f t="shared" si="128"/>
        <v>11.95</v>
      </c>
      <c r="F4138" s="2002">
        <v>11.95</v>
      </c>
      <c r="G4138" s="2002">
        <v>11.95</v>
      </c>
      <c r="H4138" s="2078" t="b">
        <f t="shared" si="129"/>
        <v>1</v>
      </c>
    </row>
    <row r="4139" spans="1:8">
      <c r="A4139" s="2003">
        <v>38390</v>
      </c>
      <c r="B4139" s="2004" t="s">
        <v>12573</v>
      </c>
      <c r="C4139" s="2003" t="s">
        <v>5592</v>
      </c>
      <c r="D4139" s="2005">
        <f t="shared" si="128"/>
        <v>26.5</v>
      </c>
      <c r="F4139" s="2005">
        <v>26.5</v>
      </c>
      <c r="G4139" s="2005">
        <v>26.5</v>
      </c>
      <c r="H4139" s="2078" t="b">
        <f t="shared" si="129"/>
        <v>1</v>
      </c>
    </row>
    <row r="4140" spans="1:8">
      <c r="A4140" s="1993">
        <v>36532</v>
      </c>
      <c r="B4140" s="1994" t="s">
        <v>12574</v>
      </c>
      <c r="C4140" s="1993" t="s">
        <v>5592</v>
      </c>
      <c r="D4140" s="2002">
        <f t="shared" si="128"/>
        <v>18546.53</v>
      </c>
      <c r="F4140" s="2002">
        <v>18546.53</v>
      </c>
      <c r="G4140" s="2002">
        <v>18546.53</v>
      </c>
      <c r="H4140" s="2078" t="b">
        <f t="shared" si="129"/>
        <v>1</v>
      </c>
    </row>
    <row r="4141" spans="1:8" ht="30">
      <c r="A4141" s="2003">
        <v>11578</v>
      </c>
      <c r="B4141" s="2004" t="s">
        <v>12575</v>
      </c>
      <c r="C4141" s="2003" t="s">
        <v>5592</v>
      </c>
      <c r="D4141" s="2005">
        <f t="shared" si="128"/>
        <v>9.67</v>
      </c>
      <c r="F4141" s="2005">
        <v>9.67</v>
      </c>
      <c r="G4141" s="2005">
        <v>9.67</v>
      </c>
      <c r="H4141" s="2078" t="b">
        <f t="shared" si="129"/>
        <v>1</v>
      </c>
    </row>
    <row r="4142" spans="1:8" ht="30">
      <c r="A4142" s="1993">
        <v>11577</v>
      </c>
      <c r="B4142" s="1994" t="s">
        <v>12576</v>
      </c>
      <c r="C4142" s="1993" t="s">
        <v>5592</v>
      </c>
      <c r="D4142" s="2002">
        <f t="shared" si="128"/>
        <v>9.23</v>
      </c>
      <c r="F4142" s="2002">
        <v>9.23</v>
      </c>
      <c r="G4142" s="2002">
        <v>9.23</v>
      </c>
      <c r="H4142" s="2078" t="b">
        <f t="shared" si="129"/>
        <v>1</v>
      </c>
    </row>
    <row r="4143" spans="1:8" ht="30">
      <c r="A4143" s="2003">
        <v>42461</v>
      </c>
      <c r="B4143" s="2004" t="s">
        <v>12577</v>
      </c>
      <c r="C4143" s="2003" t="s">
        <v>5592</v>
      </c>
      <c r="D4143" s="2005">
        <f t="shared" si="128"/>
        <v>2203.2800000000002</v>
      </c>
      <c r="F4143" s="2005">
        <v>2203.2800000000002</v>
      </c>
      <c r="G4143" s="2005">
        <v>2203.2800000000002</v>
      </c>
      <c r="H4143" s="2078" t="b">
        <f t="shared" si="129"/>
        <v>1</v>
      </c>
    </row>
    <row r="4144" spans="1:8" ht="30">
      <c r="A4144" s="1993">
        <v>42466</v>
      </c>
      <c r="B4144" s="1994" t="s">
        <v>12578</v>
      </c>
      <c r="C4144" s="1993" t="s">
        <v>5592</v>
      </c>
      <c r="D4144" s="2002">
        <f t="shared" si="128"/>
        <v>1221.3399999999999</v>
      </c>
      <c r="F4144" s="2002">
        <v>1221.3399999999999</v>
      </c>
      <c r="G4144" s="2002">
        <v>1221.3399999999999</v>
      </c>
      <c r="H4144" s="2078" t="b">
        <f t="shared" si="129"/>
        <v>1</v>
      </c>
    </row>
    <row r="4145" spans="1:8">
      <c r="A4145" s="2003">
        <v>1116</v>
      </c>
      <c r="B4145" s="2004" t="s">
        <v>12579</v>
      </c>
      <c r="C4145" s="2003" t="s">
        <v>5595</v>
      </c>
      <c r="D4145" s="2005">
        <f t="shared" si="128"/>
        <v>15.73</v>
      </c>
      <c r="F4145" s="2005">
        <v>15.73</v>
      </c>
      <c r="G4145" s="2005">
        <v>15.73</v>
      </c>
      <c r="H4145" s="2078" t="b">
        <f t="shared" si="129"/>
        <v>1</v>
      </c>
    </row>
    <row r="4146" spans="1:8">
      <c r="A4146" s="1993">
        <v>1115</v>
      </c>
      <c r="B4146" s="1994" t="s">
        <v>12580</v>
      </c>
      <c r="C4146" s="1993" t="s">
        <v>5595</v>
      </c>
      <c r="D4146" s="2002">
        <f t="shared" si="128"/>
        <v>19.12</v>
      </c>
      <c r="F4146" s="2002">
        <v>19.12</v>
      </c>
      <c r="G4146" s="2002">
        <v>19.12</v>
      </c>
      <c r="H4146" s="2078" t="b">
        <f t="shared" si="129"/>
        <v>1</v>
      </c>
    </row>
    <row r="4147" spans="1:8">
      <c r="A4147" s="2003">
        <v>1113</v>
      </c>
      <c r="B4147" s="2004" t="s">
        <v>12581</v>
      </c>
      <c r="C4147" s="2003" t="s">
        <v>5595</v>
      </c>
      <c r="D4147" s="2005">
        <f t="shared" si="128"/>
        <v>20.97</v>
      </c>
      <c r="F4147" s="2005">
        <v>20.97</v>
      </c>
      <c r="G4147" s="2005">
        <v>20.97</v>
      </c>
      <c r="H4147" s="2078" t="b">
        <f t="shared" si="129"/>
        <v>1</v>
      </c>
    </row>
    <row r="4148" spans="1:8">
      <c r="A4148" s="1993">
        <v>1114</v>
      </c>
      <c r="B4148" s="1994" t="s">
        <v>12582</v>
      </c>
      <c r="C4148" s="1993" t="s">
        <v>5595</v>
      </c>
      <c r="D4148" s="2002">
        <f t="shared" si="128"/>
        <v>31.46</v>
      </c>
      <c r="F4148" s="2002">
        <v>31.46</v>
      </c>
      <c r="G4148" s="2002">
        <v>31.46</v>
      </c>
      <c r="H4148" s="2078" t="b">
        <f t="shared" si="129"/>
        <v>1</v>
      </c>
    </row>
    <row r="4149" spans="1:8">
      <c r="A4149" s="2003">
        <v>40872</v>
      </c>
      <c r="B4149" s="2004" t="s">
        <v>12583</v>
      </c>
      <c r="C4149" s="2003" t="s">
        <v>5595</v>
      </c>
      <c r="D4149" s="2005">
        <f t="shared" si="128"/>
        <v>14.82</v>
      </c>
      <c r="F4149" s="2005">
        <v>14.82</v>
      </c>
      <c r="G4149" s="2005">
        <v>14.82</v>
      </c>
      <c r="H4149" s="2078" t="b">
        <f t="shared" si="129"/>
        <v>1</v>
      </c>
    </row>
    <row r="4150" spans="1:8">
      <c r="A4150" s="1993">
        <v>20214</v>
      </c>
      <c r="B4150" s="1994" t="s">
        <v>12584</v>
      </c>
      <c r="C4150" s="1993" t="s">
        <v>5592</v>
      </c>
      <c r="D4150" s="2002">
        <f t="shared" si="128"/>
        <v>31.28</v>
      </c>
      <c r="F4150" s="2002">
        <v>31.28</v>
      </c>
      <c r="G4150" s="2002">
        <v>31.28</v>
      </c>
      <c r="H4150" s="2078" t="b">
        <f t="shared" si="129"/>
        <v>1</v>
      </c>
    </row>
    <row r="4151" spans="1:8">
      <c r="A4151" s="2003">
        <v>11064</v>
      </c>
      <c r="B4151" s="2004" t="s">
        <v>12585</v>
      </c>
      <c r="C4151" s="2003" t="s">
        <v>5592</v>
      </c>
      <c r="D4151" s="2005">
        <f t="shared" si="128"/>
        <v>13.26</v>
      </c>
      <c r="F4151" s="2005">
        <v>13.26</v>
      </c>
      <c r="G4151" s="2005">
        <v>13.26</v>
      </c>
      <c r="H4151" s="2078" t="b">
        <f t="shared" si="129"/>
        <v>1</v>
      </c>
    </row>
    <row r="4152" spans="1:8">
      <c r="A4152" s="1993">
        <v>7237</v>
      </c>
      <c r="B4152" s="1994" t="s">
        <v>12586</v>
      </c>
      <c r="C4152" s="1993" t="s">
        <v>5592</v>
      </c>
      <c r="D4152" s="2002">
        <f t="shared" si="128"/>
        <v>18.09</v>
      </c>
      <c r="F4152" s="2002">
        <v>18.09</v>
      </c>
      <c r="G4152" s="2002">
        <v>18.09</v>
      </c>
      <c r="H4152" s="2078" t="b">
        <f t="shared" si="129"/>
        <v>1</v>
      </c>
    </row>
    <row r="4153" spans="1:8">
      <c r="A4153" s="2003">
        <v>16</v>
      </c>
      <c r="B4153" s="2004" t="s">
        <v>12587</v>
      </c>
      <c r="C4153" s="2003" t="s">
        <v>5596</v>
      </c>
      <c r="D4153" s="2005">
        <f t="shared" si="128"/>
        <v>4.37</v>
      </c>
      <c r="F4153" s="2005">
        <v>4.37</v>
      </c>
      <c r="G4153" s="2005">
        <v>4.37</v>
      </c>
      <c r="H4153" s="2078" t="b">
        <f t="shared" si="129"/>
        <v>1</v>
      </c>
    </row>
    <row r="4154" spans="1:8">
      <c r="A4154" s="1993">
        <v>11757</v>
      </c>
      <c r="B4154" s="1994" t="s">
        <v>12588</v>
      </c>
      <c r="C4154" s="1993" t="s">
        <v>5592</v>
      </c>
      <c r="D4154" s="2002">
        <f t="shared" si="128"/>
        <v>41.9</v>
      </c>
      <c r="F4154" s="2002">
        <v>41.9</v>
      </c>
      <c r="G4154" s="2002">
        <v>41.9</v>
      </c>
      <c r="H4154" s="2078" t="b">
        <f t="shared" si="129"/>
        <v>1</v>
      </c>
    </row>
    <row r="4155" spans="1:8">
      <c r="A4155" s="2003">
        <v>11758</v>
      </c>
      <c r="B4155" s="2004" t="s">
        <v>12589</v>
      </c>
      <c r="C4155" s="2003" t="s">
        <v>5592</v>
      </c>
      <c r="D4155" s="2005">
        <f t="shared" si="128"/>
        <v>34.4</v>
      </c>
      <c r="F4155" s="2005">
        <v>34.4</v>
      </c>
      <c r="G4155" s="2005">
        <v>34.4</v>
      </c>
      <c r="H4155" s="2078" t="b">
        <f t="shared" si="129"/>
        <v>1</v>
      </c>
    </row>
    <row r="4156" spans="1:8">
      <c r="A4156" s="1993">
        <v>37526</v>
      </c>
      <c r="B4156" s="1994" t="s">
        <v>12590</v>
      </c>
      <c r="C4156" s="1993" t="s">
        <v>5592</v>
      </c>
      <c r="D4156" s="2002">
        <f t="shared" si="128"/>
        <v>2.38</v>
      </c>
      <c r="F4156" s="2002">
        <v>2.38</v>
      </c>
      <c r="G4156" s="2002">
        <v>2.38</v>
      </c>
      <c r="H4156" s="2078" t="b">
        <f t="shared" si="129"/>
        <v>1</v>
      </c>
    </row>
    <row r="4157" spans="1:8">
      <c r="A4157" s="2003">
        <v>6076</v>
      </c>
      <c r="B4157" s="2004" t="s">
        <v>12591</v>
      </c>
      <c r="C4157" s="2003" t="s">
        <v>5593</v>
      </c>
      <c r="D4157" s="2005">
        <f t="shared" si="128"/>
        <v>53.96</v>
      </c>
      <c r="F4157" s="2005">
        <v>53.96</v>
      </c>
      <c r="G4157" s="2005">
        <v>53.96</v>
      </c>
      <c r="H4157" s="2078" t="b">
        <f t="shared" si="129"/>
        <v>1</v>
      </c>
    </row>
    <row r="4158" spans="1:8">
      <c r="A4158" s="1993">
        <v>13109</v>
      </c>
      <c r="B4158" s="1994" t="s">
        <v>12592</v>
      </c>
      <c r="C4158" s="1993" t="s">
        <v>5592</v>
      </c>
      <c r="D4158" s="2002">
        <f t="shared" si="128"/>
        <v>173.98</v>
      </c>
      <c r="F4158" s="2002">
        <v>173.98</v>
      </c>
      <c r="G4158" s="2002">
        <v>173.98</v>
      </c>
      <c r="H4158" s="2078" t="b">
        <f t="shared" si="129"/>
        <v>1</v>
      </c>
    </row>
    <row r="4159" spans="1:8">
      <c r="A4159" s="2003">
        <v>13110</v>
      </c>
      <c r="B4159" s="2004" t="s">
        <v>12593</v>
      </c>
      <c r="C4159" s="2003" t="s">
        <v>5592</v>
      </c>
      <c r="D4159" s="2005">
        <f t="shared" si="128"/>
        <v>228.97</v>
      </c>
      <c r="F4159" s="2005">
        <v>228.97</v>
      </c>
      <c r="G4159" s="2005">
        <v>228.97</v>
      </c>
      <c r="H4159" s="2078" t="b">
        <f t="shared" si="129"/>
        <v>1</v>
      </c>
    </row>
    <row r="4160" spans="1:8">
      <c r="A4160" s="1993">
        <v>7581</v>
      </c>
      <c r="B4160" s="1994" t="s">
        <v>12594</v>
      </c>
      <c r="C4160" s="1993" t="s">
        <v>5592</v>
      </c>
      <c r="D4160" s="2002">
        <f t="shared" si="128"/>
        <v>2.5</v>
      </c>
      <c r="F4160" s="2002">
        <v>2.5</v>
      </c>
      <c r="G4160" s="2002">
        <v>2.5</v>
      </c>
      <c r="H4160" s="2078" t="b">
        <f t="shared" si="129"/>
        <v>1</v>
      </c>
    </row>
    <row r="4161" spans="1:8">
      <c r="A4161" s="2003">
        <v>20206</v>
      </c>
      <c r="B4161" s="2004" t="s">
        <v>12595</v>
      </c>
      <c r="C4161" s="2003" t="s">
        <v>5595</v>
      </c>
      <c r="D4161" s="2005">
        <f t="shared" si="128"/>
        <v>4.0199999999999996</v>
      </c>
      <c r="F4161" s="2005">
        <v>4.0199999999999996</v>
      </c>
      <c r="G4161" s="2005">
        <v>4.0199999999999996</v>
      </c>
      <c r="H4161" s="2078" t="b">
        <f t="shared" si="129"/>
        <v>1</v>
      </c>
    </row>
    <row r="4162" spans="1:8">
      <c r="A4162" s="1993">
        <v>4460</v>
      </c>
      <c r="B4162" s="1994" t="s">
        <v>12596</v>
      </c>
      <c r="C4162" s="1993" t="s">
        <v>5595</v>
      </c>
      <c r="D4162" s="2002">
        <f t="shared" si="128"/>
        <v>4.82</v>
      </c>
      <c r="F4162" s="2002">
        <v>4.82</v>
      </c>
      <c r="G4162" s="2002">
        <v>4.82</v>
      </c>
      <c r="H4162" s="2078" t="b">
        <f t="shared" si="129"/>
        <v>1</v>
      </c>
    </row>
    <row r="4163" spans="1:8">
      <c r="A4163" s="2003">
        <v>6204</v>
      </c>
      <c r="B4163" s="2004" t="s">
        <v>12597</v>
      </c>
      <c r="C4163" s="2003" t="s">
        <v>5595</v>
      </c>
      <c r="D4163" s="2005">
        <f t="shared" ref="D4163:D4226" si="130">IF($J$2=$F$1,F4163,G4163)</f>
        <v>7.21</v>
      </c>
      <c r="F4163" s="2005">
        <v>7.21</v>
      </c>
      <c r="G4163" s="2005">
        <v>7.21</v>
      </c>
      <c r="H4163" s="2078" t="b">
        <f t="shared" ref="H4163:H4226" si="131">F4163=G4163</f>
        <v>1</v>
      </c>
    </row>
    <row r="4164" spans="1:8">
      <c r="A4164" s="1993">
        <v>4417</v>
      </c>
      <c r="B4164" s="1994" t="s">
        <v>12598</v>
      </c>
      <c r="C4164" s="1993" t="s">
        <v>5595</v>
      </c>
      <c r="D4164" s="2002">
        <f t="shared" si="130"/>
        <v>2.77</v>
      </c>
      <c r="F4164" s="2002">
        <v>2.77</v>
      </c>
      <c r="G4164" s="2002">
        <v>2.77</v>
      </c>
      <c r="H4164" s="2078" t="b">
        <f t="shared" si="131"/>
        <v>1</v>
      </c>
    </row>
    <row r="4165" spans="1:8">
      <c r="A4165" s="2003">
        <v>4517</v>
      </c>
      <c r="B4165" s="2004" t="s">
        <v>12599</v>
      </c>
      <c r="C4165" s="2003" t="s">
        <v>5595</v>
      </c>
      <c r="D4165" s="2005">
        <f t="shared" si="130"/>
        <v>1.58</v>
      </c>
      <c r="F4165" s="2005">
        <v>1.58</v>
      </c>
      <c r="G4165" s="2005">
        <v>1.58</v>
      </c>
      <c r="H4165" s="2078" t="b">
        <f t="shared" si="131"/>
        <v>1</v>
      </c>
    </row>
    <row r="4166" spans="1:8">
      <c r="A4166" s="1993">
        <v>4512</v>
      </c>
      <c r="B4166" s="1994" t="s">
        <v>12600</v>
      </c>
      <c r="C4166" s="1993" t="s">
        <v>5595</v>
      </c>
      <c r="D4166" s="2002">
        <f t="shared" si="130"/>
        <v>1.1399999999999999</v>
      </c>
      <c r="F4166" s="2002">
        <v>1.1399999999999999</v>
      </c>
      <c r="G4166" s="2002">
        <v>1.1399999999999999</v>
      </c>
      <c r="H4166" s="2078" t="b">
        <f t="shared" si="131"/>
        <v>1</v>
      </c>
    </row>
    <row r="4167" spans="1:8">
      <c r="A4167" s="2003">
        <v>4415</v>
      </c>
      <c r="B4167" s="2004" t="s">
        <v>12601</v>
      </c>
      <c r="C4167" s="2003" t="s">
        <v>5595</v>
      </c>
      <c r="D4167" s="2005">
        <f t="shared" si="130"/>
        <v>2.3199999999999998</v>
      </c>
      <c r="F4167" s="2005">
        <v>2.3199999999999998</v>
      </c>
      <c r="G4167" s="2005">
        <v>2.3199999999999998</v>
      </c>
      <c r="H4167" s="2078" t="b">
        <f t="shared" si="131"/>
        <v>1</v>
      </c>
    </row>
    <row r="4168" spans="1:8">
      <c r="A4168" s="1993">
        <v>37373</v>
      </c>
      <c r="B4168" s="1994" t="s">
        <v>12602</v>
      </c>
      <c r="C4168" s="1993" t="s">
        <v>5591</v>
      </c>
      <c r="D4168" s="2002">
        <f t="shared" si="130"/>
        <v>0.02</v>
      </c>
      <c r="F4168" s="2002">
        <v>0.02</v>
      </c>
      <c r="G4168" s="2002">
        <v>0.02</v>
      </c>
      <c r="H4168" s="2078" t="b">
        <f t="shared" si="131"/>
        <v>1</v>
      </c>
    </row>
    <row r="4169" spans="1:8">
      <c r="A4169" s="2003">
        <v>40864</v>
      </c>
      <c r="B4169" s="2004" t="s">
        <v>12603</v>
      </c>
      <c r="C4169" s="2003" t="s">
        <v>5600</v>
      </c>
      <c r="D4169" s="2005">
        <f t="shared" si="130"/>
        <v>3.94</v>
      </c>
      <c r="F4169" s="2005">
        <v>3.94</v>
      </c>
      <c r="G4169" s="2005">
        <v>3.94</v>
      </c>
      <c r="H4169" s="2078" t="b">
        <f t="shared" si="131"/>
        <v>1</v>
      </c>
    </row>
    <row r="4170" spans="1:8">
      <c r="A4170" s="1993">
        <v>4734</v>
      </c>
      <c r="B4170" s="1994" t="s">
        <v>12604</v>
      </c>
      <c r="C4170" s="1993" t="s">
        <v>5593</v>
      </c>
      <c r="D4170" s="2002">
        <f t="shared" si="130"/>
        <v>83.57</v>
      </c>
      <c r="F4170" s="2002">
        <v>83.57</v>
      </c>
      <c r="G4170" s="2002">
        <v>83.57</v>
      </c>
      <c r="H4170" s="2078" t="b">
        <f t="shared" si="131"/>
        <v>1</v>
      </c>
    </row>
    <row r="4171" spans="1:8">
      <c r="A4171" s="2003">
        <v>6085</v>
      </c>
      <c r="B4171" s="2004" t="s">
        <v>12605</v>
      </c>
      <c r="C4171" s="2003" t="s">
        <v>5597</v>
      </c>
      <c r="D4171" s="2005">
        <f t="shared" si="130"/>
        <v>4.3899999999999997</v>
      </c>
      <c r="F4171" s="2005">
        <v>4.3899999999999997</v>
      </c>
      <c r="G4171" s="2005">
        <v>4.3899999999999997</v>
      </c>
      <c r="H4171" s="2078" t="b">
        <f t="shared" si="131"/>
        <v>1</v>
      </c>
    </row>
    <row r="4172" spans="1:8">
      <c r="A4172" s="1993">
        <v>38396</v>
      </c>
      <c r="B4172" s="1994" t="s">
        <v>12606</v>
      </c>
      <c r="C4172" s="1993" t="s">
        <v>5592</v>
      </c>
      <c r="D4172" s="2002">
        <f t="shared" si="130"/>
        <v>401.46</v>
      </c>
      <c r="F4172" s="2002">
        <v>401.46</v>
      </c>
      <c r="G4172" s="2002">
        <v>401.46</v>
      </c>
      <c r="H4172" s="2078" t="b">
        <f t="shared" si="131"/>
        <v>1</v>
      </c>
    </row>
    <row r="4173" spans="1:8">
      <c r="A4173" s="2003">
        <v>6090</v>
      </c>
      <c r="B4173" s="2004" t="s">
        <v>12607</v>
      </c>
      <c r="C4173" s="2003" t="s">
        <v>5597</v>
      </c>
      <c r="D4173" s="2005">
        <f t="shared" si="130"/>
        <v>8.34</v>
      </c>
      <c r="F4173" s="2005">
        <v>8.34</v>
      </c>
      <c r="G4173" s="2005">
        <v>8.34</v>
      </c>
      <c r="H4173" s="2078" t="b">
        <f t="shared" si="131"/>
        <v>1</v>
      </c>
    </row>
    <row r="4174" spans="1:8">
      <c r="A4174" s="1993">
        <v>11622</v>
      </c>
      <c r="B4174" s="1994" t="s">
        <v>12608</v>
      </c>
      <c r="C4174" s="1993" t="s">
        <v>5596</v>
      </c>
      <c r="D4174" s="2002">
        <f t="shared" si="130"/>
        <v>53.8</v>
      </c>
      <c r="F4174" s="2002">
        <v>53.8</v>
      </c>
      <c r="G4174" s="2002">
        <v>53.8</v>
      </c>
      <c r="H4174" s="2078" t="b">
        <f t="shared" si="131"/>
        <v>1</v>
      </c>
    </row>
    <row r="4175" spans="1:8">
      <c r="A4175" s="2003">
        <v>6094</v>
      </c>
      <c r="B4175" s="2004" t="s">
        <v>12609</v>
      </c>
      <c r="C4175" s="2003" t="s">
        <v>5596</v>
      </c>
      <c r="D4175" s="2005">
        <f t="shared" si="130"/>
        <v>14.1</v>
      </c>
      <c r="F4175" s="2005">
        <v>14.1</v>
      </c>
      <c r="G4175" s="2005">
        <v>14.1</v>
      </c>
      <c r="H4175" s="2078" t="b">
        <f t="shared" si="131"/>
        <v>1</v>
      </c>
    </row>
    <row r="4176" spans="1:8">
      <c r="A4176" s="1993">
        <v>7317</v>
      </c>
      <c r="B4176" s="1994" t="s">
        <v>12610</v>
      </c>
      <c r="C4176" s="1993" t="s">
        <v>5596</v>
      </c>
      <c r="D4176" s="2002">
        <f t="shared" si="130"/>
        <v>28.51</v>
      </c>
      <c r="F4176" s="2002">
        <v>28.51</v>
      </c>
      <c r="G4176" s="2002">
        <v>28.51</v>
      </c>
      <c r="H4176" s="2078" t="b">
        <f t="shared" si="131"/>
        <v>1</v>
      </c>
    </row>
    <row r="4177" spans="1:8">
      <c r="A4177" s="2003">
        <v>142</v>
      </c>
      <c r="B4177" s="2004" t="s">
        <v>12611</v>
      </c>
      <c r="C4177" s="2003" t="s">
        <v>5613</v>
      </c>
      <c r="D4177" s="2005">
        <f t="shared" si="130"/>
        <v>28.24</v>
      </c>
      <c r="F4177" s="2005">
        <v>28.24</v>
      </c>
      <c r="G4177" s="2005">
        <v>28.24</v>
      </c>
      <c r="H4177" s="2078" t="b">
        <f t="shared" si="131"/>
        <v>1</v>
      </c>
    </row>
    <row r="4178" spans="1:8">
      <c r="A4178" s="1993">
        <v>38123</v>
      </c>
      <c r="B4178" s="1994" t="s">
        <v>12612</v>
      </c>
      <c r="C4178" s="1993" t="s">
        <v>5596</v>
      </c>
      <c r="D4178" s="2002">
        <f t="shared" si="130"/>
        <v>59.3</v>
      </c>
      <c r="F4178" s="2002">
        <v>59.3</v>
      </c>
      <c r="G4178" s="2002">
        <v>59.3</v>
      </c>
      <c r="H4178" s="2078" t="b">
        <f t="shared" si="131"/>
        <v>1</v>
      </c>
    </row>
    <row r="4179" spans="1:8">
      <c r="A4179" s="2003">
        <v>37953</v>
      </c>
      <c r="B4179" s="2004" t="s">
        <v>12613</v>
      </c>
      <c r="C4179" s="2003" t="s">
        <v>5592</v>
      </c>
      <c r="D4179" s="2005">
        <f t="shared" si="130"/>
        <v>4.54</v>
      </c>
      <c r="F4179" s="2005">
        <v>4.54</v>
      </c>
      <c r="G4179" s="2005">
        <v>4.54</v>
      </c>
      <c r="H4179" s="2078" t="b">
        <f t="shared" si="131"/>
        <v>1</v>
      </c>
    </row>
    <row r="4180" spans="1:8">
      <c r="A4180" s="1993">
        <v>37954</v>
      </c>
      <c r="B4180" s="1994" t="s">
        <v>12614</v>
      </c>
      <c r="C4180" s="1993" t="s">
        <v>5592</v>
      </c>
      <c r="D4180" s="2002">
        <f t="shared" si="130"/>
        <v>8.07</v>
      </c>
      <c r="F4180" s="2002">
        <v>8.07</v>
      </c>
      <c r="G4180" s="2002">
        <v>8.07</v>
      </c>
      <c r="H4180" s="2078" t="b">
        <f t="shared" si="131"/>
        <v>1</v>
      </c>
    </row>
    <row r="4181" spans="1:8">
      <c r="A4181" s="2003">
        <v>37955</v>
      </c>
      <c r="B4181" s="2004" t="s">
        <v>12615</v>
      </c>
      <c r="C4181" s="2003" t="s">
        <v>5592</v>
      </c>
      <c r="D4181" s="2005">
        <f t="shared" si="130"/>
        <v>10.46</v>
      </c>
      <c r="F4181" s="2005">
        <v>10.46</v>
      </c>
      <c r="G4181" s="2005">
        <v>10.46</v>
      </c>
      <c r="H4181" s="2078" t="b">
        <f t="shared" si="131"/>
        <v>1</v>
      </c>
    </row>
    <row r="4182" spans="1:8">
      <c r="A4182" s="1993">
        <v>6106</v>
      </c>
      <c r="B4182" s="1994" t="s">
        <v>12616</v>
      </c>
      <c r="C4182" s="1993" t="s">
        <v>5592</v>
      </c>
      <c r="D4182" s="2002">
        <f t="shared" si="130"/>
        <v>3.42</v>
      </c>
      <c r="F4182" s="2002">
        <v>3.42</v>
      </c>
      <c r="G4182" s="2002">
        <v>3.42</v>
      </c>
      <c r="H4182" s="2078" t="b">
        <f t="shared" si="131"/>
        <v>1</v>
      </c>
    </row>
    <row r="4183" spans="1:8">
      <c r="A4183" s="2003">
        <v>6107</v>
      </c>
      <c r="B4183" s="2004" t="s">
        <v>12617</v>
      </c>
      <c r="C4183" s="2003" t="s">
        <v>5592</v>
      </c>
      <c r="D4183" s="2005">
        <f t="shared" si="130"/>
        <v>9.9</v>
      </c>
      <c r="F4183" s="2005">
        <v>9.9</v>
      </c>
      <c r="G4183" s="2005">
        <v>9.9</v>
      </c>
      <c r="H4183" s="2078" t="b">
        <f t="shared" si="131"/>
        <v>1</v>
      </c>
    </row>
    <row r="4184" spans="1:8">
      <c r="A4184" s="1993">
        <v>6108</v>
      </c>
      <c r="B4184" s="1994" t="s">
        <v>12618</v>
      </c>
      <c r="C4184" s="1993" t="s">
        <v>5592</v>
      </c>
      <c r="D4184" s="2002">
        <f t="shared" si="130"/>
        <v>12.64</v>
      </c>
      <c r="F4184" s="2002">
        <v>12.64</v>
      </c>
      <c r="G4184" s="2002">
        <v>12.64</v>
      </c>
      <c r="H4184" s="2078" t="b">
        <f t="shared" si="131"/>
        <v>1</v>
      </c>
    </row>
    <row r="4185" spans="1:8">
      <c r="A4185" s="2003">
        <v>6109</v>
      </c>
      <c r="B4185" s="2004" t="s">
        <v>12619</v>
      </c>
      <c r="C4185" s="2003" t="s">
        <v>5592</v>
      </c>
      <c r="D4185" s="2005">
        <f t="shared" si="130"/>
        <v>17.95</v>
      </c>
      <c r="F4185" s="2005">
        <v>17.95</v>
      </c>
      <c r="G4185" s="2005">
        <v>17.95</v>
      </c>
      <c r="H4185" s="2078" t="b">
        <f t="shared" si="131"/>
        <v>1</v>
      </c>
    </row>
    <row r="4186" spans="1:8" ht="30">
      <c r="A4186" s="1993">
        <v>37743</v>
      </c>
      <c r="B4186" s="1994" t="s">
        <v>12620</v>
      </c>
      <c r="C4186" s="1993" t="s">
        <v>5592</v>
      </c>
      <c r="D4186" s="2002">
        <f t="shared" si="130"/>
        <v>120523.77</v>
      </c>
      <c r="F4186" s="2002">
        <v>120523.77</v>
      </c>
      <c r="G4186" s="2002">
        <v>120523.77</v>
      </c>
      <c r="H4186" s="2078" t="b">
        <f t="shared" si="131"/>
        <v>1</v>
      </c>
    </row>
    <row r="4187" spans="1:8" ht="30">
      <c r="A4187" s="2003">
        <v>37744</v>
      </c>
      <c r="B4187" s="2004" t="s">
        <v>12621</v>
      </c>
      <c r="C4187" s="2003" t="s">
        <v>5592</v>
      </c>
      <c r="D4187" s="2005">
        <f t="shared" si="130"/>
        <v>141713.28</v>
      </c>
      <c r="F4187" s="2005">
        <v>141713.28</v>
      </c>
      <c r="G4187" s="2005">
        <v>141713.28</v>
      </c>
      <c r="H4187" s="2078" t="b">
        <f t="shared" si="131"/>
        <v>1</v>
      </c>
    </row>
    <row r="4188" spans="1:8" ht="30">
      <c r="A4188" s="1993">
        <v>37741</v>
      </c>
      <c r="B4188" s="1994" t="s">
        <v>12622</v>
      </c>
      <c r="C4188" s="1993" t="s">
        <v>5592</v>
      </c>
      <c r="D4188" s="2002">
        <f t="shared" si="130"/>
        <v>109591.6</v>
      </c>
      <c r="F4188" s="2002">
        <v>109591.6</v>
      </c>
      <c r="G4188" s="2002">
        <v>109591.6</v>
      </c>
      <c r="H4188" s="2078" t="b">
        <f t="shared" si="131"/>
        <v>1</v>
      </c>
    </row>
    <row r="4189" spans="1:8">
      <c r="A4189" s="2003">
        <v>39396</v>
      </c>
      <c r="B4189" s="2004" t="s">
        <v>12623</v>
      </c>
      <c r="C4189" s="2003" t="s">
        <v>5592</v>
      </c>
      <c r="D4189" s="2005">
        <f t="shared" si="130"/>
        <v>30.25</v>
      </c>
      <c r="F4189" s="2005">
        <v>30.25</v>
      </c>
      <c r="G4189" s="2005">
        <v>30.25</v>
      </c>
      <c r="H4189" s="2078" t="b">
        <f t="shared" si="131"/>
        <v>1</v>
      </c>
    </row>
    <row r="4190" spans="1:8" ht="30">
      <c r="A4190" s="1993">
        <v>39392</v>
      </c>
      <c r="B4190" s="1994" t="s">
        <v>12624</v>
      </c>
      <c r="C4190" s="1993" t="s">
        <v>5592</v>
      </c>
      <c r="D4190" s="2002">
        <f t="shared" si="130"/>
        <v>34.119999999999997</v>
      </c>
      <c r="F4190" s="2002">
        <v>34.119999999999997</v>
      </c>
      <c r="G4190" s="2002">
        <v>34.119999999999997</v>
      </c>
      <c r="H4190" s="2078" t="b">
        <f t="shared" si="131"/>
        <v>1</v>
      </c>
    </row>
    <row r="4191" spans="1:8" ht="30">
      <c r="A4191" s="2003">
        <v>39393</v>
      </c>
      <c r="B4191" s="2004" t="s">
        <v>12625</v>
      </c>
      <c r="C4191" s="2003" t="s">
        <v>5592</v>
      </c>
      <c r="D4191" s="2005">
        <f t="shared" si="130"/>
        <v>21.1</v>
      </c>
      <c r="F4191" s="2005">
        <v>21.1</v>
      </c>
      <c r="G4191" s="2005">
        <v>21.1</v>
      </c>
      <c r="H4191" s="2078" t="b">
        <f t="shared" si="131"/>
        <v>1</v>
      </c>
    </row>
    <row r="4192" spans="1:8" ht="30">
      <c r="A4192" s="1993">
        <v>39394</v>
      </c>
      <c r="B4192" s="1994" t="s">
        <v>12626</v>
      </c>
      <c r="C4192" s="1993" t="s">
        <v>5592</v>
      </c>
      <c r="D4192" s="2002">
        <f t="shared" si="130"/>
        <v>23.75</v>
      </c>
      <c r="F4192" s="2002">
        <v>23.75</v>
      </c>
      <c r="G4192" s="2002">
        <v>23.75</v>
      </c>
      <c r="H4192" s="2078" t="b">
        <f t="shared" si="131"/>
        <v>1</v>
      </c>
    </row>
    <row r="4193" spans="1:8" ht="30">
      <c r="A4193" s="2003">
        <v>39395</v>
      </c>
      <c r="B4193" s="2004" t="s">
        <v>12627</v>
      </c>
      <c r="C4193" s="2003" t="s">
        <v>5592</v>
      </c>
      <c r="D4193" s="2005">
        <f t="shared" si="130"/>
        <v>22.09</v>
      </c>
      <c r="F4193" s="2005">
        <v>22.09</v>
      </c>
      <c r="G4193" s="2005">
        <v>22.09</v>
      </c>
      <c r="H4193" s="2078" t="b">
        <f t="shared" si="131"/>
        <v>1</v>
      </c>
    </row>
    <row r="4194" spans="1:8">
      <c r="A4194" s="1993">
        <v>14618</v>
      </c>
      <c r="B4194" s="1994" t="s">
        <v>12628</v>
      </c>
      <c r="C4194" s="1993" t="s">
        <v>5592</v>
      </c>
      <c r="D4194" s="2002">
        <f t="shared" si="130"/>
        <v>1457.91</v>
      </c>
      <c r="F4194" s="2002">
        <v>1457.91</v>
      </c>
      <c r="G4194" s="2002">
        <v>1457.91</v>
      </c>
      <c r="H4194" s="2078" t="b">
        <f t="shared" si="131"/>
        <v>1</v>
      </c>
    </row>
    <row r="4195" spans="1:8" ht="30">
      <c r="A4195" s="2003">
        <v>40269</v>
      </c>
      <c r="B4195" s="2004" t="s">
        <v>12629</v>
      </c>
      <c r="C4195" s="2003" t="s">
        <v>5592</v>
      </c>
      <c r="D4195" s="2005">
        <f t="shared" si="130"/>
        <v>5873.83</v>
      </c>
      <c r="F4195" s="2005">
        <v>5873.83</v>
      </c>
      <c r="G4195" s="2005">
        <v>5873.83</v>
      </c>
      <c r="H4195" s="2078" t="b">
        <f t="shared" si="131"/>
        <v>1</v>
      </c>
    </row>
    <row r="4196" spans="1:8">
      <c r="A4196" s="1993">
        <v>6110</v>
      </c>
      <c r="B4196" s="1994" t="s">
        <v>12630</v>
      </c>
      <c r="C4196" s="1993" t="s">
        <v>5591</v>
      </c>
      <c r="D4196" s="2002">
        <f t="shared" si="130"/>
        <v>14.68</v>
      </c>
      <c r="F4196" s="2002">
        <v>12.68</v>
      </c>
      <c r="G4196" s="2002">
        <v>14.68</v>
      </c>
      <c r="H4196" s="2078" t="b">
        <f t="shared" si="131"/>
        <v>0</v>
      </c>
    </row>
    <row r="4197" spans="1:8">
      <c r="A4197" s="2003">
        <v>40910</v>
      </c>
      <c r="B4197" s="2004" t="s">
        <v>12631</v>
      </c>
      <c r="C4197" s="2003" t="s">
        <v>5600</v>
      </c>
      <c r="D4197" s="2005">
        <f t="shared" si="130"/>
        <v>2590.89</v>
      </c>
      <c r="F4197" s="2005">
        <v>2236.52</v>
      </c>
      <c r="G4197" s="2005">
        <v>2590.89</v>
      </c>
      <c r="H4197" s="2078" t="b">
        <f t="shared" si="131"/>
        <v>0</v>
      </c>
    </row>
    <row r="4198" spans="1:8">
      <c r="A4198" s="1993">
        <v>6111</v>
      </c>
      <c r="B4198" s="1994" t="s">
        <v>12632</v>
      </c>
      <c r="C4198" s="1993" t="s">
        <v>5591</v>
      </c>
      <c r="D4198" s="2002">
        <f t="shared" si="130"/>
        <v>10.92</v>
      </c>
      <c r="F4198" s="2002">
        <v>9.44</v>
      </c>
      <c r="G4198" s="2002">
        <v>10.92</v>
      </c>
      <c r="H4198" s="2078" t="b">
        <f t="shared" si="131"/>
        <v>0</v>
      </c>
    </row>
    <row r="4199" spans="1:8">
      <c r="A4199" s="2003">
        <v>41084</v>
      </c>
      <c r="B4199" s="2004" t="s">
        <v>12633</v>
      </c>
      <c r="C4199" s="2003" t="s">
        <v>5600</v>
      </c>
      <c r="D4199" s="2005">
        <f t="shared" si="130"/>
        <v>1927.75</v>
      </c>
      <c r="F4199" s="2005">
        <v>1664.08</v>
      </c>
      <c r="G4199" s="2005">
        <v>1927.75</v>
      </c>
      <c r="H4199" s="2078" t="b">
        <f t="shared" si="131"/>
        <v>0</v>
      </c>
    </row>
    <row r="4200" spans="1:8">
      <c r="A4200" s="1993">
        <v>25950</v>
      </c>
      <c r="B4200" s="1994" t="s">
        <v>12634</v>
      </c>
      <c r="C4200" s="1993" t="s">
        <v>5593</v>
      </c>
      <c r="D4200" s="2002">
        <f t="shared" si="130"/>
        <v>38.42</v>
      </c>
      <c r="F4200" s="2002">
        <v>38.42</v>
      </c>
      <c r="G4200" s="2002">
        <v>38.42</v>
      </c>
      <c r="H4200" s="2078" t="b">
        <f t="shared" si="131"/>
        <v>1</v>
      </c>
    </row>
    <row r="4201" spans="1:8">
      <c r="A4201" s="2003">
        <v>38637</v>
      </c>
      <c r="B4201" s="2004" t="s">
        <v>12635</v>
      </c>
      <c r="C4201" s="2003" t="s">
        <v>5592</v>
      </c>
      <c r="D4201" s="2005">
        <f t="shared" si="130"/>
        <v>115.61</v>
      </c>
      <c r="F4201" s="2005">
        <v>115.61</v>
      </c>
      <c r="G4201" s="2005">
        <v>115.61</v>
      </c>
      <c r="H4201" s="2078" t="b">
        <f t="shared" si="131"/>
        <v>1</v>
      </c>
    </row>
    <row r="4202" spans="1:8">
      <c r="A4202" s="1993">
        <v>6150</v>
      </c>
      <c r="B4202" s="1994" t="s">
        <v>12636</v>
      </c>
      <c r="C4202" s="1993" t="s">
        <v>5592</v>
      </c>
      <c r="D4202" s="2002">
        <f t="shared" si="130"/>
        <v>117.02</v>
      </c>
      <c r="F4202" s="2002">
        <v>117.02</v>
      </c>
      <c r="G4202" s="2002">
        <v>117.02</v>
      </c>
      <c r="H4202" s="2078" t="b">
        <f t="shared" si="131"/>
        <v>1</v>
      </c>
    </row>
    <row r="4203" spans="1:8">
      <c r="A4203" s="2003">
        <v>6136</v>
      </c>
      <c r="B4203" s="2004" t="s">
        <v>12637</v>
      </c>
      <c r="C4203" s="2003" t="s">
        <v>5592</v>
      </c>
      <c r="D4203" s="2005">
        <f t="shared" si="130"/>
        <v>91.99</v>
      </c>
      <c r="F4203" s="2005">
        <v>91.99</v>
      </c>
      <c r="G4203" s="2005">
        <v>91.99</v>
      </c>
      <c r="H4203" s="2078" t="b">
        <f t="shared" si="131"/>
        <v>1</v>
      </c>
    </row>
    <row r="4204" spans="1:8">
      <c r="A4204" s="1993">
        <v>38638</v>
      </c>
      <c r="B4204" s="1994" t="s">
        <v>12638</v>
      </c>
      <c r="C4204" s="1993" t="s">
        <v>5592</v>
      </c>
      <c r="D4204" s="2002">
        <f t="shared" si="130"/>
        <v>97.42</v>
      </c>
      <c r="F4204" s="2002">
        <v>97.42</v>
      </c>
      <c r="G4204" s="2002">
        <v>97.42</v>
      </c>
      <c r="H4204" s="2078" t="b">
        <f t="shared" si="131"/>
        <v>1</v>
      </c>
    </row>
    <row r="4205" spans="1:8">
      <c r="A4205" s="2003">
        <v>20262</v>
      </c>
      <c r="B4205" s="2004" t="s">
        <v>12639</v>
      </c>
      <c r="C4205" s="2003" t="s">
        <v>5592</v>
      </c>
      <c r="D4205" s="2005">
        <f t="shared" si="130"/>
        <v>15.32</v>
      </c>
      <c r="F4205" s="2005">
        <v>15.32</v>
      </c>
      <c r="G4205" s="2005">
        <v>15.32</v>
      </c>
      <c r="H4205" s="2078" t="b">
        <f t="shared" si="131"/>
        <v>1</v>
      </c>
    </row>
    <row r="4206" spans="1:8">
      <c r="A4206" s="1993">
        <v>6148</v>
      </c>
      <c r="B4206" s="1994" t="s">
        <v>12640</v>
      </c>
      <c r="C4206" s="1993" t="s">
        <v>5592</v>
      </c>
      <c r="D4206" s="2002">
        <f t="shared" si="130"/>
        <v>9.48</v>
      </c>
      <c r="F4206" s="2002">
        <v>9.48</v>
      </c>
      <c r="G4206" s="2002">
        <v>9.48</v>
      </c>
      <c r="H4206" s="2078" t="b">
        <f t="shared" si="131"/>
        <v>1</v>
      </c>
    </row>
    <row r="4207" spans="1:8">
      <c r="A4207" s="2003">
        <v>6145</v>
      </c>
      <c r="B4207" s="2004" t="s">
        <v>12641</v>
      </c>
      <c r="C4207" s="2003" t="s">
        <v>5592</v>
      </c>
      <c r="D4207" s="2005">
        <f t="shared" si="130"/>
        <v>17</v>
      </c>
      <c r="F4207" s="2005">
        <v>17</v>
      </c>
      <c r="G4207" s="2005">
        <v>17</v>
      </c>
      <c r="H4207" s="2078" t="b">
        <f t="shared" si="131"/>
        <v>1</v>
      </c>
    </row>
    <row r="4208" spans="1:8">
      <c r="A4208" s="1993">
        <v>6149</v>
      </c>
      <c r="B4208" s="1994" t="s">
        <v>12642</v>
      </c>
      <c r="C4208" s="1993" t="s">
        <v>5592</v>
      </c>
      <c r="D4208" s="2002">
        <f t="shared" si="130"/>
        <v>16.03</v>
      </c>
      <c r="F4208" s="2002">
        <v>16.03</v>
      </c>
      <c r="G4208" s="2002">
        <v>16.03</v>
      </c>
      <c r="H4208" s="2078" t="b">
        <f t="shared" si="131"/>
        <v>1</v>
      </c>
    </row>
    <row r="4209" spans="1:8">
      <c r="A4209" s="2003">
        <v>6146</v>
      </c>
      <c r="B4209" s="2004" t="s">
        <v>12643</v>
      </c>
      <c r="C4209" s="2003" t="s">
        <v>5592</v>
      </c>
      <c r="D4209" s="2005">
        <f t="shared" si="130"/>
        <v>17.010000000000002</v>
      </c>
      <c r="F4209" s="2005">
        <v>17.010000000000002</v>
      </c>
      <c r="G4209" s="2005">
        <v>17.010000000000002</v>
      </c>
      <c r="H4209" s="2078" t="b">
        <f t="shared" si="131"/>
        <v>1</v>
      </c>
    </row>
    <row r="4210" spans="1:8">
      <c r="A4210" s="1993">
        <v>26026</v>
      </c>
      <c r="B4210" s="1994" t="s">
        <v>12644</v>
      </c>
      <c r="C4210" s="1993" t="s">
        <v>5596</v>
      </c>
      <c r="D4210" s="2002">
        <f t="shared" si="130"/>
        <v>2.31</v>
      </c>
      <c r="F4210" s="2002">
        <v>2.31</v>
      </c>
      <c r="G4210" s="2002">
        <v>2.31</v>
      </c>
      <c r="H4210" s="2078" t="b">
        <f t="shared" si="131"/>
        <v>1</v>
      </c>
    </row>
    <row r="4211" spans="1:8">
      <c r="A4211" s="2003">
        <v>39961</v>
      </c>
      <c r="B4211" s="2004" t="s">
        <v>12645</v>
      </c>
      <c r="C4211" s="2003" t="s">
        <v>5592</v>
      </c>
      <c r="D4211" s="2005">
        <f t="shared" si="130"/>
        <v>10.11</v>
      </c>
      <c r="F4211" s="2005">
        <v>10.11</v>
      </c>
      <c r="G4211" s="2005">
        <v>10.11</v>
      </c>
      <c r="H4211" s="2078" t="b">
        <f t="shared" si="131"/>
        <v>1</v>
      </c>
    </row>
    <row r="4212" spans="1:8" ht="30">
      <c r="A4212" s="1993">
        <v>42462</v>
      </c>
      <c r="B4212" s="1994" t="s">
        <v>12646</v>
      </c>
      <c r="C4212" s="1993" t="s">
        <v>5592</v>
      </c>
      <c r="D4212" s="2002">
        <f t="shared" si="130"/>
        <v>4552.63</v>
      </c>
      <c r="F4212" s="2002">
        <v>4552.63</v>
      </c>
      <c r="G4212" s="2002">
        <v>4552.63</v>
      </c>
      <c r="H4212" s="2078" t="b">
        <f t="shared" si="131"/>
        <v>1</v>
      </c>
    </row>
    <row r="4213" spans="1:8" ht="30">
      <c r="A4213" s="2003">
        <v>42463</v>
      </c>
      <c r="B4213" s="2004" t="s">
        <v>12647</v>
      </c>
      <c r="C4213" s="2003" t="s">
        <v>5592</v>
      </c>
      <c r="D4213" s="2005">
        <f t="shared" si="130"/>
        <v>4474.49</v>
      </c>
      <c r="F4213" s="2005">
        <v>4474.49</v>
      </c>
      <c r="G4213" s="2005">
        <v>4474.49</v>
      </c>
      <c r="H4213" s="2078" t="b">
        <f t="shared" si="131"/>
        <v>1</v>
      </c>
    </row>
    <row r="4214" spans="1:8" ht="30">
      <c r="A4214" s="1993">
        <v>42464</v>
      </c>
      <c r="B4214" s="1994" t="s">
        <v>12648</v>
      </c>
      <c r="C4214" s="1993" t="s">
        <v>5592</v>
      </c>
      <c r="D4214" s="2002">
        <f t="shared" si="130"/>
        <v>1908.11</v>
      </c>
      <c r="F4214" s="2002">
        <v>1908.11</v>
      </c>
      <c r="G4214" s="2002">
        <v>1908.11</v>
      </c>
      <c r="H4214" s="2078" t="b">
        <f t="shared" si="131"/>
        <v>1</v>
      </c>
    </row>
    <row r="4215" spans="1:8">
      <c r="A4215" s="2003">
        <v>38061</v>
      </c>
      <c r="B4215" s="2004" t="s">
        <v>12649</v>
      </c>
      <c r="C4215" s="2003" t="s">
        <v>5592</v>
      </c>
      <c r="D4215" s="2005">
        <f t="shared" si="130"/>
        <v>43.26</v>
      </c>
      <c r="F4215" s="2005">
        <v>43.26</v>
      </c>
      <c r="G4215" s="2005">
        <v>43.26</v>
      </c>
      <c r="H4215" s="2078" t="b">
        <f t="shared" si="131"/>
        <v>1</v>
      </c>
    </row>
    <row r="4216" spans="1:8">
      <c r="A4216" s="1993">
        <v>20250</v>
      </c>
      <c r="B4216" s="1994" t="s">
        <v>12650</v>
      </c>
      <c r="C4216" s="1993" t="s">
        <v>5596</v>
      </c>
      <c r="D4216" s="2002">
        <f t="shared" si="130"/>
        <v>10.75</v>
      </c>
      <c r="F4216" s="2002">
        <v>10.75</v>
      </c>
      <c r="G4216" s="2002">
        <v>10.75</v>
      </c>
      <c r="H4216" s="2078" t="b">
        <f t="shared" si="131"/>
        <v>1</v>
      </c>
    </row>
    <row r="4217" spans="1:8" ht="45">
      <c r="A4217" s="2003">
        <v>39965</v>
      </c>
      <c r="B4217" s="2004" t="s">
        <v>12651</v>
      </c>
      <c r="C4217" s="2003" t="s">
        <v>5594</v>
      </c>
      <c r="D4217" s="2005">
        <f t="shared" si="130"/>
        <v>1343.57</v>
      </c>
      <c r="F4217" s="2005">
        <v>1343.57</v>
      </c>
      <c r="G4217" s="2005">
        <v>1343.57</v>
      </c>
      <c r="H4217" s="2078" t="b">
        <f t="shared" si="131"/>
        <v>1</v>
      </c>
    </row>
    <row r="4218" spans="1:8" ht="45">
      <c r="A4218" s="1993">
        <v>39964</v>
      </c>
      <c r="B4218" s="1994" t="s">
        <v>12652</v>
      </c>
      <c r="C4218" s="1993" t="s">
        <v>5594</v>
      </c>
      <c r="D4218" s="2002">
        <f t="shared" si="130"/>
        <v>1047.44</v>
      </c>
      <c r="F4218" s="2002">
        <v>1047.44</v>
      </c>
      <c r="G4218" s="2002">
        <v>1047.44</v>
      </c>
      <c r="H4218" s="2078" t="b">
        <f t="shared" si="131"/>
        <v>1</v>
      </c>
    </row>
    <row r="4219" spans="1:8">
      <c r="A4219" s="2003">
        <v>7</v>
      </c>
      <c r="B4219" s="2004" t="s">
        <v>12653</v>
      </c>
      <c r="C4219" s="2003" t="s">
        <v>5596</v>
      </c>
      <c r="D4219" s="2005">
        <f t="shared" si="130"/>
        <v>7.26</v>
      </c>
      <c r="F4219" s="2005">
        <v>7.26</v>
      </c>
      <c r="G4219" s="2005">
        <v>7.26</v>
      </c>
      <c r="H4219" s="2078" t="b">
        <f t="shared" si="131"/>
        <v>1</v>
      </c>
    </row>
    <row r="4220" spans="1:8">
      <c r="A4220" s="1993">
        <v>13388</v>
      </c>
      <c r="B4220" s="1994" t="s">
        <v>12654</v>
      </c>
      <c r="C4220" s="1993" t="s">
        <v>5596</v>
      </c>
      <c r="D4220" s="2002">
        <f t="shared" si="130"/>
        <v>58.39</v>
      </c>
      <c r="F4220" s="2002">
        <v>58.39</v>
      </c>
      <c r="G4220" s="2002">
        <v>58.39</v>
      </c>
      <c r="H4220" s="2078" t="b">
        <f t="shared" si="131"/>
        <v>1</v>
      </c>
    </row>
    <row r="4221" spans="1:8">
      <c r="A4221" s="2003">
        <v>39914</v>
      </c>
      <c r="B4221" s="2004" t="s">
        <v>12655</v>
      </c>
      <c r="C4221" s="2003" t="s">
        <v>5596</v>
      </c>
      <c r="D4221" s="2005">
        <f t="shared" si="130"/>
        <v>121.51</v>
      </c>
      <c r="F4221" s="2005">
        <v>121.51</v>
      </c>
      <c r="G4221" s="2005">
        <v>121.51</v>
      </c>
      <c r="H4221" s="2078" t="b">
        <f t="shared" si="131"/>
        <v>1</v>
      </c>
    </row>
    <row r="4222" spans="1:8">
      <c r="A4222" s="1993">
        <v>12732</v>
      </c>
      <c r="B4222" s="1994" t="s">
        <v>12656</v>
      </c>
      <c r="C4222" s="1993" t="s">
        <v>5592</v>
      </c>
      <c r="D4222" s="2002">
        <f t="shared" si="130"/>
        <v>140.21</v>
      </c>
      <c r="F4222" s="2002">
        <v>140.21</v>
      </c>
      <c r="G4222" s="2002">
        <v>140.21</v>
      </c>
      <c r="H4222" s="2078" t="b">
        <f t="shared" si="131"/>
        <v>1</v>
      </c>
    </row>
    <row r="4223" spans="1:8">
      <c r="A4223" s="2003">
        <v>6160</v>
      </c>
      <c r="B4223" s="2004" t="s">
        <v>12657</v>
      </c>
      <c r="C4223" s="2003" t="s">
        <v>5591</v>
      </c>
      <c r="D4223" s="2005">
        <f t="shared" si="130"/>
        <v>14.68</v>
      </c>
      <c r="F4223" s="2005">
        <v>12.68</v>
      </c>
      <c r="G4223" s="2005">
        <v>14.68</v>
      </c>
      <c r="H4223" s="2078" t="b">
        <f t="shared" si="131"/>
        <v>0</v>
      </c>
    </row>
    <row r="4224" spans="1:8">
      <c r="A4224" s="1993">
        <v>41087</v>
      </c>
      <c r="B4224" s="1994" t="s">
        <v>12658</v>
      </c>
      <c r="C4224" s="1993" t="s">
        <v>5600</v>
      </c>
      <c r="D4224" s="2002">
        <f t="shared" si="130"/>
        <v>2590.89</v>
      </c>
      <c r="F4224" s="2002">
        <v>2236.52</v>
      </c>
      <c r="G4224" s="2002">
        <v>2590.89</v>
      </c>
      <c r="H4224" s="2078" t="b">
        <f t="shared" si="131"/>
        <v>0</v>
      </c>
    </row>
    <row r="4225" spans="1:8">
      <c r="A4225" s="2003">
        <v>6166</v>
      </c>
      <c r="B4225" s="2004" t="s">
        <v>12659</v>
      </c>
      <c r="C4225" s="2003" t="s">
        <v>5591</v>
      </c>
      <c r="D4225" s="2005">
        <f t="shared" si="130"/>
        <v>19.670000000000002</v>
      </c>
      <c r="F4225" s="2005">
        <v>16.989999999999998</v>
      </c>
      <c r="G4225" s="2005">
        <v>19.670000000000002</v>
      </c>
      <c r="H4225" s="2078" t="b">
        <f t="shared" si="131"/>
        <v>0</v>
      </c>
    </row>
    <row r="4226" spans="1:8">
      <c r="A4226" s="1993">
        <v>41088</v>
      </c>
      <c r="B4226" s="1994" t="s">
        <v>12660</v>
      </c>
      <c r="C4226" s="1993" t="s">
        <v>5600</v>
      </c>
      <c r="D4226" s="2002">
        <f t="shared" si="130"/>
        <v>3473.34</v>
      </c>
      <c r="F4226" s="2002">
        <v>2998.27</v>
      </c>
      <c r="G4226" s="2002">
        <v>3473.34</v>
      </c>
      <c r="H4226" s="2078" t="b">
        <f t="shared" si="131"/>
        <v>0</v>
      </c>
    </row>
    <row r="4227" spans="1:8" ht="30">
      <c r="A4227" s="2003">
        <v>20232</v>
      </c>
      <c r="B4227" s="2004" t="s">
        <v>12661</v>
      </c>
      <c r="C4227" s="2003" t="s">
        <v>5595</v>
      </c>
      <c r="D4227" s="2005">
        <f t="shared" ref="D4227:D4290" si="132">IF($J$2=$F$1,F4227,G4227)</f>
        <v>61.1</v>
      </c>
      <c r="F4227" s="2005">
        <v>61.1</v>
      </c>
      <c r="G4227" s="2005">
        <v>61.1</v>
      </c>
      <c r="H4227" s="2078" t="b">
        <f t="shared" ref="H4227:H4290" si="133">F4227=G4227</f>
        <v>1</v>
      </c>
    </row>
    <row r="4228" spans="1:8">
      <c r="A4228" s="1993">
        <v>10856</v>
      </c>
      <c r="B4228" s="1994" t="s">
        <v>12662</v>
      </c>
      <c r="C4228" s="1993" t="s">
        <v>5595</v>
      </c>
      <c r="D4228" s="2002">
        <f t="shared" si="132"/>
        <v>66.95</v>
      </c>
      <c r="F4228" s="2002">
        <v>66.95</v>
      </c>
      <c r="G4228" s="2002">
        <v>66.95</v>
      </c>
      <c r="H4228" s="2078" t="b">
        <f t="shared" si="133"/>
        <v>1</v>
      </c>
    </row>
    <row r="4229" spans="1:8">
      <c r="A4229" s="2003">
        <v>4828</v>
      </c>
      <c r="B4229" s="2004" t="s">
        <v>12663</v>
      </c>
      <c r="C4229" s="2003" t="s">
        <v>5595</v>
      </c>
      <c r="D4229" s="2005">
        <f t="shared" si="132"/>
        <v>51.53</v>
      </c>
      <c r="F4229" s="2005">
        <v>51.53</v>
      </c>
      <c r="G4229" s="2005">
        <v>51.53</v>
      </c>
      <c r="H4229" s="2078" t="b">
        <f t="shared" si="133"/>
        <v>1</v>
      </c>
    </row>
    <row r="4230" spans="1:8">
      <c r="A4230" s="1993">
        <v>20249</v>
      </c>
      <c r="B4230" s="1994" t="s">
        <v>12664</v>
      </c>
      <c r="C4230" s="1993" t="s">
        <v>5595</v>
      </c>
      <c r="D4230" s="2002">
        <f t="shared" si="132"/>
        <v>28.21</v>
      </c>
      <c r="F4230" s="2002">
        <v>28.21</v>
      </c>
      <c r="G4230" s="2002">
        <v>28.21</v>
      </c>
      <c r="H4230" s="2078" t="b">
        <f t="shared" si="133"/>
        <v>1</v>
      </c>
    </row>
    <row r="4231" spans="1:8">
      <c r="A4231" s="2003">
        <v>11609</v>
      </c>
      <c r="B4231" s="2004" t="s">
        <v>12665</v>
      </c>
      <c r="C4231" s="2003" t="s">
        <v>5597</v>
      </c>
      <c r="D4231" s="2005">
        <f t="shared" si="132"/>
        <v>9.32</v>
      </c>
      <c r="F4231" s="2005">
        <v>9.32</v>
      </c>
      <c r="G4231" s="2005">
        <v>9.32</v>
      </c>
      <c r="H4231" s="2078" t="b">
        <f t="shared" si="133"/>
        <v>1</v>
      </c>
    </row>
    <row r="4232" spans="1:8">
      <c r="A4232" s="1993">
        <v>20083</v>
      </c>
      <c r="B4232" s="1994" t="s">
        <v>12666</v>
      </c>
      <c r="C4232" s="1993" t="s">
        <v>5592</v>
      </c>
      <c r="D4232" s="2002">
        <f t="shared" si="132"/>
        <v>45.5</v>
      </c>
      <c r="F4232" s="2002">
        <v>45.5</v>
      </c>
      <c r="G4232" s="2002">
        <v>45.5</v>
      </c>
      <c r="H4232" s="2078" t="b">
        <f t="shared" si="133"/>
        <v>1</v>
      </c>
    </row>
    <row r="4233" spans="1:8">
      <c r="A4233" s="2003">
        <v>20082</v>
      </c>
      <c r="B4233" s="2004" t="s">
        <v>12667</v>
      </c>
      <c r="C4233" s="2003" t="s">
        <v>5592</v>
      </c>
      <c r="D4233" s="2005">
        <f t="shared" si="132"/>
        <v>17.72</v>
      </c>
      <c r="F4233" s="2005">
        <v>17.72</v>
      </c>
      <c r="G4233" s="2005">
        <v>17.72</v>
      </c>
      <c r="H4233" s="2078" t="b">
        <f t="shared" si="133"/>
        <v>1</v>
      </c>
    </row>
    <row r="4234" spans="1:8">
      <c r="A4234" s="1993">
        <v>5318</v>
      </c>
      <c r="B4234" s="1994" t="s">
        <v>12668</v>
      </c>
      <c r="C4234" s="1993" t="s">
        <v>5597</v>
      </c>
      <c r="D4234" s="2002">
        <f t="shared" si="132"/>
        <v>11.47</v>
      </c>
      <c r="F4234" s="2002">
        <v>11.47</v>
      </c>
      <c r="G4234" s="2002">
        <v>11.47</v>
      </c>
      <c r="H4234" s="2078" t="b">
        <f t="shared" si="133"/>
        <v>1</v>
      </c>
    </row>
    <row r="4235" spans="1:8">
      <c r="A4235" s="2003">
        <v>10691</v>
      </c>
      <c r="B4235" s="2004" t="s">
        <v>12669</v>
      </c>
      <c r="C4235" s="2003" t="s">
        <v>5597</v>
      </c>
      <c r="D4235" s="2005">
        <f t="shared" si="132"/>
        <v>31.57</v>
      </c>
      <c r="F4235" s="2005">
        <v>31.57</v>
      </c>
      <c r="G4235" s="2005">
        <v>31.57</v>
      </c>
      <c r="H4235" s="2078" t="b">
        <f t="shared" si="133"/>
        <v>1</v>
      </c>
    </row>
    <row r="4236" spans="1:8">
      <c r="A4236" s="1993">
        <v>12295</v>
      </c>
      <c r="B4236" s="1994" t="s">
        <v>12670</v>
      </c>
      <c r="C4236" s="1993" t="s">
        <v>5592</v>
      </c>
      <c r="D4236" s="2002">
        <f t="shared" si="132"/>
        <v>2.2999999999999998</v>
      </c>
      <c r="F4236" s="2002">
        <v>2.2999999999999998</v>
      </c>
      <c r="G4236" s="2002">
        <v>2.2999999999999998</v>
      </c>
      <c r="H4236" s="2078" t="b">
        <f t="shared" si="133"/>
        <v>1</v>
      </c>
    </row>
    <row r="4237" spans="1:8">
      <c r="A4237" s="2003">
        <v>12296</v>
      </c>
      <c r="B4237" s="2004" t="s">
        <v>12671</v>
      </c>
      <c r="C4237" s="2003" t="s">
        <v>5592</v>
      </c>
      <c r="D4237" s="2005">
        <f t="shared" si="132"/>
        <v>2.98</v>
      </c>
      <c r="F4237" s="2005">
        <v>2.98</v>
      </c>
      <c r="G4237" s="2005">
        <v>2.98</v>
      </c>
      <c r="H4237" s="2078" t="b">
        <f t="shared" si="133"/>
        <v>1</v>
      </c>
    </row>
    <row r="4238" spans="1:8">
      <c r="A4238" s="1993">
        <v>12294</v>
      </c>
      <c r="B4238" s="1994" t="s">
        <v>12672</v>
      </c>
      <c r="C4238" s="1993" t="s">
        <v>5592</v>
      </c>
      <c r="D4238" s="2002">
        <f t="shared" si="132"/>
        <v>7.16</v>
      </c>
      <c r="F4238" s="2002">
        <v>7.16</v>
      </c>
      <c r="G4238" s="2002">
        <v>7.16</v>
      </c>
      <c r="H4238" s="2078" t="b">
        <f t="shared" si="133"/>
        <v>1</v>
      </c>
    </row>
    <row r="4239" spans="1:8">
      <c r="A4239" s="2003">
        <v>14543</v>
      </c>
      <c r="B4239" s="2004" t="s">
        <v>12673</v>
      </c>
      <c r="C4239" s="2003" t="s">
        <v>5592</v>
      </c>
      <c r="D4239" s="2005">
        <f t="shared" si="132"/>
        <v>5.1100000000000003</v>
      </c>
      <c r="F4239" s="2005">
        <v>5.1100000000000003</v>
      </c>
      <c r="G4239" s="2005">
        <v>5.1100000000000003</v>
      </c>
      <c r="H4239" s="2078" t="b">
        <f t="shared" si="133"/>
        <v>1</v>
      </c>
    </row>
    <row r="4240" spans="1:8">
      <c r="A4240" s="1993">
        <v>13329</v>
      </c>
      <c r="B4240" s="1994" t="s">
        <v>12674</v>
      </c>
      <c r="C4240" s="1993" t="s">
        <v>5592</v>
      </c>
      <c r="D4240" s="2002">
        <f t="shared" si="132"/>
        <v>3</v>
      </c>
      <c r="F4240" s="2002">
        <v>3</v>
      </c>
      <c r="G4240" s="2002">
        <v>3</v>
      </c>
      <c r="H4240" s="2078" t="b">
        <f t="shared" si="133"/>
        <v>1</v>
      </c>
    </row>
    <row r="4241" spans="1:8">
      <c r="A4241" s="2003">
        <v>21044</v>
      </c>
      <c r="B4241" s="2004" t="s">
        <v>12675</v>
      </c>
      <c r="C4241" s="2003" t="s">
        <v>5592</v>
      </c>
      <c r="D4241" s="2005">
        <f t="shared" si="132"/>
        <v>24.52</v>
      </c>
      <c r="F4241" s="2005">
        <v>24.52</v>
      </c>
      <c r="G4241" s="2005">
        <v>24.52</v>
      </c>
      <c r="H4241" s="2078" t="b">
        <f t="shared" si="133"/>
        <v>1</v>
      </c>
    </row>
    <row r="4242" spans="1:8">
      <c r="A4242" s="1993">
        <v>21045</v>
      </c>
      <c r="B4242" s="1994" t="s">
        <v>12676</v>
      </c>
      <c r="C4242" s="1993" t="s">
        <v>5592</v>
      </c>
      <c r="D4242" s="2002">
        <f t="shared" si="132"/>
        <v>33.590000000000003</v>
      </c>
      <c r="F4242" s="2002">
        <v>33.590000000000003</v>
      </c>
      <c r="G4242" s="2002">
        <v>33.590000000000003</v>
      </c>
      <c r="H4242" s="2078" t="b">
        <f t="shared" si="133"/>
        <v>1</v>
      </c>
    </row>
    <row r="4243" spans="1:8">
      <c r="A4243" s="2003">
        <v>21040</v>
      </c>
      <c r="B4243" s="2004" t="s">
        <v>12677</v>
      </c>
      <c r="C4243" s="2003" t="s">
        <v>5592</v>
      </c>
      <c r="D4243" s="2005">
        <f t="shared" si="132"/>
        <v>24</v>
      </c>
      <c r="F4243" s="2005">
        <v>24</v>
      </c>
      <c r="G4243" s="2005">
        <v>24</v>
      </c>
      <c r="H4243" s="2078" t="b">
        <f t="shared" si="133"/>
        <v>1</v>
      </c>
    </row>
    <row r="4244" spans="1:8">
      <c r="A4244" s="1993">
        <v>21041</v>
      </c>
      <c r="B4244" s="1994" t="s">
        <v>12678</v>
      </c>
      <c r="C4244" s="1993" t="s">
        <v>5592</v>
      </c>
      <c r="D4244" s="2002">
        <f t="shared" si="132"/>
        <v>28.97</v>
      </c>
      <c r="F4244" s="2002">
        <v>28.97</v>
      </c>
      <c r="G4244" s="2002">
        <v>28.97</v>
      </c>
      <c r="H4244" s="2078" t="b">
        <f t="shared" si="133"/>
        <v>1</v>
      </c>
    </row>
    <row r="4245" spans="1:8">
      <c r="A4245" s="2003">
        <v>21047</v>
      </c>
      <c r="B4245" s="2004" t="s">
        <v>12679</v>
      </c>
      <c r="C4245" s="2003" t="s">
        <v>5592</v>
      </c>
      <c r="D4245" s="2005">
        <f t="shared" si="132"/>
        <v>36.159999999999997</v>
      </c>
      <c r="F4245" s="2005">
        <v>36.159999999999997</v>
      </c>
      <c r="G4245" s="2005">
        <v>36.159999999999997</v>
      </c>
      <c r="H4245" s="2078" t="b">
        <f t="shared" si="133"/>
        <v>1</v>
      </c>
    </row>
    <row r="4246" spans="1:8">
      <c r="A4246" s="1993">
        <v>21043</v>
      </c>
      <c r="B4246" s="1994" t="s">
        <v>12680</v>
      </c>
      <c r="C4246" s="1993" t="s">
        <v>5592</v>
      </c>
      <c r="D4246" s="2002">
        <f t="shared" si="132"/>
        <v>35.200000000000003</v>
      </c>
      <c r="F4246" s="2002">
        <v>35.200000000000003</v>
      </c>
      <c r="G4246" s="2002">
        <v>35.200000000000003</v>
      </c>
      <c r="H4246" s="2078" t="b">
        <f t="shared" si="133"/>
        <v>1</v>
      </c>
    </row>
    <row r="4247" spans="1:8">
      <c r="A4247" s="2003">
        <v>21042</v>
      </c>
      <c r="B4247" s="2004" t="s">
        <v>12681</v>
      </c>
      <c r="C4247" s="2003" t="s">
        <v>5592</v>
      </c>
      <c r="D4247" s="2005">
        <f t="shared" si="132"/>
        <v>27.87</v>
      </c>
      <c r="F4247" s="2005">
        <v>27.87</v>
      </c>
      <c r="G4247" s="2005">
        <v>27.87</v>
      </c>
      <c r="H4247" s="2078" t="b">
        <f t="shared" si="133"/>
        <v>1</v>
      </c>
    </row>
    <row r="4248" spans="1:8">
      <c r="A4248" s="1993">
        <v>11895</v>
      </c>
      <c r="B4248" s="1994" t="s">
        <v>12682</v>
      </c>
      <c r="C4248" s="1993" t="s">
        <v>5592</v>
      </c>
      <c r="D4248" s="2002">
        <f t="shared" si="132"/>
        <v>973.76</v>
      </c>
      <c r="F4248" s="2002">
        <v>973.76</v>
      </c>
      <c r="G4248" s="2002">
        <v>973.76</v>
      </c>
      <c r="H4248" s="2078" t="b">
        <f t="shared" si="133"/>
        <v>1</v>
      </c>
    </row>
    <row r="4249" spans="1:8">
      <c r="A4249" s="2003">
        <v>11896</v>
      </c>
      <c r="B4249" s="2004" t="s">
        <v>12683</v>
      </c>
      <c r="C4249" s="2003" t="s">
        <v>5592</v>
      </c>
      <c r="D4249" s="2005">
        <f t="shared" si="132"/>
        <v>5103.8500000000004</v>
      </c>
      <c r="F4249" s="2005">
        <v>5103.8500000000004</v>
      </c>
      <c r="G4249" s="2005">
        <v>5103.8500000000004</v>
      </c>
      <c r="H4249" s="2078" t="b">
        <f t="shared" si="133"/>
        <v>1</v>
      </c>
    </row>
    <row r="4250" spans="1:8">
      <c r="A4250" s="1993">
        <v>11897</v>
      </c>
      <c r="B4250" s="1994" t="s">
        <v>12684</v>
      </c>
      <c r="C4250" s="1993" t="s">
        <v>5592</v>
      </c>
      <c r="D4250" s="2002">
        <f t="shared" si="132"/>
        <v>6659.63</v>
      </c>
      <c r="F4250" s="2002">
        <v>6659.63</v>
      </c>
      <c r="G4250" s="2002">
        <v>6659.63</v>
      </c>
      <c r="H4250" s="2078" t="b">
        <f t="shared" si="133"/>
        <v>1</v>
      </c>
    </row>
    <row r="4251" spans="1:8">
      <c r="A4251" s="2003">
        <v>11898</v>
      </c>
      <c r="B4251" s="2004" t="s">
        <v>12685</v>
      </c>
      <c r="C4251" s="2003" t="s">
        <v>5592</v>
      </c>
      <c r="D4251" s="2005">
        <f t="shared" si="132"/>
        <v>6995.41</v>
      </c>
      <c r="F4251" s="2005">
        <v>6995.41</v>
      </c>
      <c r="G4251" s="2005">
        <v>6995.41</v>
      </c>
      <c r="H4251" s="2078" t="b">
        <f t="shared" si="133"/>
        <v>1</v>
      </c>
    </row>
    <row r="4252" spans="1:8">
      <c r="A4252" s="1993">
        <v>3282</v>
      </c>
      <c r="B4252" s="1994" t="s">
        <v>12686</v>
      </c>
      <c r="C4252" s="1993" t="s">
        <v>5592</v>
      </c>
      <c r="D4252" s="2002">
        <f t="shared" si="132"/>
        <v>707.93</v>
      </c>
      <c r="F4252" s="2002">
        <v>707.93</v>
      </c>
      <c r="G4252" s="2002">
        <v>707.93</v>
      </c>
      <c r="H4252" s="2078" t="b">
        <f t="shared" si="133"/>
        <v>1</v>
      </c>
    </row>
    <row r="4253" spans="1:8">
      <c r="A4253" s="2003">
        <v>11899</v>
      </c>
      <c r="B4253" s="2004" t="s">
        <v>12687</v>
      </c>
      <c r="C4253" s="2003" t="s">
        <v>5592</v>
      </c>
      <c r="D4253" s="2005">
        <f t="shared" si="132"/>
        <v>3452.93</v>
      </c>
      <c r="F4253" s="2005">
        <v>3452.93</v>
      </c>
      <c r="G4253" s="2005">
        <v>3452.93</v>
      </c>
      <c r="H4253" s="2078" t="b">
        <f t="shared" si="133"/>
        <v>1</v>
      </c>
    </row>
    <row r="4254" spans="1:8">
      <c r="A4254" s="1993">
        <v>11900</v>
      </c>
      <c r="B4254" s="1994" t="s">
        <v>12688</v>
      </c>
      <c r="C4254" s="1993" t="s">
        <v>5592</v>
      </c>
      <c r="D4254" s="2002">
        <f t="shared" si="132"/>
        <v>4734.49</v>
      </c>
      <c r="F4254" s="2002">
        <v>4734.49</v>
      </c>
      <c r="G4254" s="2002">
        <v>4734.49</v>
      </c>
      <c r="H4254" s="2078" t="b">
        <f t="shared" si="133"/>
        <v>1</v>
      </c>
    </row>
    <row r="4255" spans="1:8">
      <c r="A4255" s="2003">
        <v>14149</v>
      </c>
      <c r="B4255" s="2004" t="s">
        <v>12689</v>
      </c>
      <c r="C4255" s="2003" t="s">
        <v>5610</v>
      </c>
      <c r="D4255" s="2005">
        <f t="shared" si="132"/>
        <v>182.88</v>
      </c>
      <c r="F4255" s="2005">
        <v>182.88</v>
      </c>
      <c r="G4255" s="2005">
        <v>182.88</v>
      </c>
      <c r="H4255" s="2078" t="b">
        <f t="shared" si="133"/>
        <v>1</v>
      </c>
    </row>
    <row r="4256" spans="1:8" ht="30">
      <c r="A4256" s="1993">
        <v>38099</v>
      </c>
      <c r="B4256" s="1994" t="s">
        <v>12690</v>
      </c>
      <c r="C4256" s="1993" t="s">
        <v>5592</v>
      </c>
      <c r="D4256" s="2002">
        <f t="shared" si="132"/>
        <v>0.9</v>
      </c>
      <c r="F4256" s="2002">
        <v>0.9</v>
      </c>
      <c r="G4256" s="2002">
        <v>0.9</v>
      </c>
      <c r="H4256" s="2078" t="b">
        <f t="shared" si="133"/>
        <v>1</v>
      </c>
    </row>
    <row r="4257" spans="1:8" ht="30">
      <c r="A4257" s="2003">
        <v>38100</v>
      </c>
      <c r="B4257" s="2004" t="s">
        <v>12691</v>
      </c>
      <c r="C4257" s="2003" t="s">
        <v>5592</v>
      </c>
      <c r="D4257" s="2005">
        <f t="shared" si="132"/>
        <v>1.47</v>
      </c>
      <c r="F4257" s="2005">
        <v>1.47</v>
      </c>
      <c r="G4257" s="2005">
        <v>1.47</v>
      </c>
      <c r="H4257" s="2078" t="b">
        <f t="shared" si="133"/>
        <v>1</v>
      </c>
    </row>
    <row r="4258" spans="1:8">
      <c r="A4258" s="1993">
        <v>20061</v>
      </c>
      <c r="B4258" s="1994" t="s">
        <v>12692</v>
      </c>
      <c r="C4258" s="1993" t="s">
        <v>5592</v>
      </c>
      <c r="D4258" s="2002">
        <f t="shared" si="132"/>
        <v>3.2</v>
      </c>
      <c r="F4258" s="2002">
        <v>3.2</v>
      </c>
      <c r="G4258" s="2002">
        <v>3.2</v>
      </c>
      <c r="H4258" s="2078" t="b">
        <f t="shared" si="133"/>
        <v>1</v>
      </c>
    </row>
    <row r="4259" spans="1:8">
      <c r="A4259" s="2003">
        <v>7576</v>
      </c>
      <c r="B4259" s="2004" t="s">
        <v>12693</v>
      </c>
      <c r="C4259" s="2003" t="s">
        <v>5592</v>
      </c>
      <c r="D4259" s="2005">
        <f t="shared" si="132"/>
        <v>102.68</v>
      </c>
      <c r="F4259" s="2005">
        <v>102.68</v>
      </c>
      <c r="G4259" s="2005">
        <v>102.68</v>
      </c>
      <c r="H4259" s="2078" t="b">
        <f t="shared" si="133"/>
        <v>1</v>
      </c>
    </row>
    <row r="4260" spans="1:8">
      <c r="A4260" s="1993">
        <v>3384</v>
      </c>
      <c r="B4260" s="1994" t="s">
        <v>12694</v>
      </c>
      <c r="C4260" s="1993" t="s">
        <v>5592</v>
      </c>
      <c r="D4260" s="2002">
        <f t="shared" si="132"/>
        <v>3.66</v>
      </c>
      <c r="F4260" s="2002">
        <v>3.66</v>
      </c>
      <c r="G4260" s="2002">
        <v>3.66</v>
      </c>
      <c r="H4260" s="2078" t="b">
        <f t="shared" si="133"/>
        <v>1</v>
      </c>
    </row>
    <row r="4261" spans="1:8">
      <c r="A4261" s="2003">
        <v>7572</v>
      </c>
      <c r="B4261" s="2004" t="s">
        <v>12695</v>
      </c>
      <c r="C4261" s="2003" t="s">
        <v>5592</v>
      </c>
      <c r="D4261" s="2005">
        <f t="shared" si="132"/>
        <v>6.91</v>
      </c>
      <c r="F4261" s="2005">
        <v>6.91</v>
      </c>
      <c r="G4261" s="2005">
        <v>6.91</v>
      </c>
      <c r="H4261" s="2078" t="b">
        <f t="shared" si="133"/>
        <v>1</v>
      </c>
    </row>
    <row r="4262" spans="1:8">
      <c r="A4262" s="1993">
        <v>3396</v>
      </c>
      <c r="B4262" s="1994" t="s">
        <v>12696</v>
      </c>
      <c r="C4262" s="1993" t="s">
        <v>5592</v>
      </c>
      <c r="D4262" s="2002">
        <f t="shared" si="132"/>
        <v>4.9000000000000004</v>
      </c>
      <c r="F4262" s="2002">
        <v>4.9000000000000004</v>
      </c>
      <c r="G4262" s="2002">
        <v>4.9000000000000004</v>
      </c>
      <c r="H4262" s="2078" t="b">
        <f t="shared" si="133"/>
        <v>1</v>
      </c>
    </row>
    <row r="4263" spans="1:8">
      <c r="A4263" s="2003">
        <v>37590</v>
      </c>
      <c r="B4263" s="2004" t="s">
        <v>12697</v>
      </c>
      <c r="C4263" s="2003" t="s">
        <v>5592</v>
      </c>
      <c r="D4263" s="2005">
        <f t="shared" si="132"/>
        <v>27.44</v>
      </c>
      <c r="F4263" s="2005">
        <v>27.44</v>
      </c>
      <c r="G4263" s="2005">
        <v>27.44</v>
      </c>
      <c r="H4263" s="2078" t="b">
        <f t="shared" si="133"/>
        <v>1</v>
      </c>
    </row>
    <row r="4264" spans="1:8">
      <c r="A4264" s="1993">
        <v>37591</v>
      </c>
      <c r="B4264" s="1994" t="s">
        <v>12698</v>
      </c>
      <c r="C4264" s="1993" t="s">
        <v>5592</v>
      </c>
      <c r="D4264" s="2002">
        <f t="shared" si="132"/>
        <v>38.18</v>
      </c>
      <c r="F4264" s="2002">
        <v>38.18</v>
      </c>
      <c r="G4264" s="2002">
        <v>38.18</v>
      </c>
      <c r="H4264" s="2078" t="b">
        <f t="shared" si="133"/>
        <v>1</v>
      </c>
    </row>
    <row r="4265" spans="1:8">
      <c r="A4265" s="2003">
        <v>12626</v>
      </c>
      <c r="B4265" s="2004" t="s">
        <v>12699</v>
      </c>
      <c r="C4265" s="2003" t="s">
        <v>5592</v>
      </c>
      <c r="D4265" s="2005">
        <f t="shared" si="132"/>
        <v>15.37</v>
      </c>
      <c r="F4265" s="2005">
        <v>15.37</v>
      </c>
      <c r="G4265" s="2005">
        <v>15.37</v>
      </c>
      <c r="H4265" s="2078" t="b">
        <f t="shared" si="133"/>
        <v>1</v>
      </c>
    </row>
    <row r="4266" spans="1:8">
      <c r="A4266" s="1993">
        <v>11033</v>
      </c>
      <c r="B4266" s="1994" t="s">
        <v>12700</v>
      </c>
      <c r="C4266" s="1993" t="s">
        <v>5592</v>
      </c>
      <c r="D4266" s="2002">
        <f t="shared" si="132"/>
        <v>4.13</v>
      </c>
      <c r="F4266" s="2002">
        <v>4.13</v>
      </c>
      <c r="G4266" s="2002">
        <v>4.13</v>
      </c>
      <c r="H4266" s="2078" t="b">
        <f t="shared" si="133"/>
        <v>1</v>
      </c>
    </row>
    <row r="4267" spans="1:8">
      <c r="A4267" s="2003">
        <v>390</v>
      </c>
      <c r="B4267" s="2004" t="s">
        <v>12701</v>
      </c>
      <c r="C4267" s="2003" t="s">
        <v>5592</v>
      </c>
      <c r="D4267" s="2005">
        <f t="shared" si="132"/>
        <v>9.84</v>
      </c>
      <c r="F4267" s="2005">
        <v>9.84</v>
      </c>
      <c r="G4267" s="2005">
        <v>9.84</v>
      </c>
      <c r="H4267" s="2078" t="b">
        <f t="shared" si="133"/>
        <v>1</v>
      </c>
    </row>
    <row r="4268" spans="1:8" ht="30">
      <c r="A4268" s="1993">
        <v>42465</v>
      </c>
      <c r="B4268" s="1994" t="s">
        <v>12702</v>
      </c>
      <c r="C4268" s="1993" t="s">
        <v>5592</v>
      </c>
      <c r="D4268" s="2002">
        <f t="shared" si="132"/>
        <v>2002.86</v>
      </c>
      <c r="F4268" s="2002">
        <v>2002.86</v>
      </c>
      <c r="G4268" s="2002">
        <v>2002.86</v>
      </c>
      <c r="H4268" s="2078" t="b">
        <f t="shared" si="133"/>
        <v>1</v>
      </c>
    </row>
    <row r="4269" spans="1:8">
      <c r="A4269" s="2003">
        <v>6178</v>
      </c>
      <c r="B4269" s="2004" t="s">
        <v>12703</v>
      </c>
      <c r="C4269" s="2003" t="s">
        <v>5594</v>
      </c>
      <c r="D4269" s="2005">
        <f t="shared" si="132"/>
        <v>166.94</v>
      </c>
      <c r="F4269" s="2005">
        <v>166.94</v>
      </c>
      <c r="G4269" s="2005">
        <v>166.94</v>
      </c>
      <c r="H4269" s="2078" t="b">
        <f t="shared" si="133"/>
        <v>1</v>
      </c>
    </row>
    <row r="4270" spans="1:8">
      <c r="A4270" s="1993">
        <v>6180</v>
      </c>
      <c r="B4270" s="1994" t="s">
        <v>12704</v>
      </c>
      <c r="C4270" s="1993" t="s">
        <v>5594</v>
      </c>
      <c r="D4270" s="2002">
        <f t="shared" si="132"/>
        <v>180.17</v>
      </c>
      <c r="F4270" s="2002">
        <v>180.17</v>
      </c>
      <c r="G4270" s="2002">
        <v>180.17</v>
      </c>
      <c r="H4270" s="2078" t="b">
        <f t="shared" si="133"/>
        <v>1</v>
      </c>
    </row>
    <row r="4271" spans="1:8">
      <c r="A4271" s="2003">
        <v>6182</v>
      </c>
      <c r="B4271" s="2004" t="s">
        <v>12705</v>
      </c>
      <c r="C4271" s="2003" t="s">
        <v>5594</v>
      </c>
      <c r="D4271" s="2005">
        <f t="shared" si="132"/>
        <v>223.63</v>
      </c>
      <c r="F4271" s="2005">
        <v>223.63</v>
      </c>
      <c r="G4271" s="2005">
        <v>223.63</v>
      </c>
      <c r="H4271" s="2078" t="b">
        <f t="shared" si="133"/>
        <v>1</v>
      </c>
    </row>
    <row r="4272" spans="1:8">
      <c r="A4272" s="1993">
        <v>3993</v>
      </c>
      <c r="B4272" s="1994" t="s">
        <v>12706</v>
      </c>
      <c r="C4272" s="1993" t="s">
        <v>5594</v>
      </c>
      <c r="D4272" s="2002">
        <f t="shared" si="132"/>
        <v>52.13</v>
      </c>
      <c r="F4272" s="2002">
        <v>52.13</v>
      </c>
      <c r="G4272" s="2002">
        <v>52.13</v>
      </c>
      <c r="H4272" s="2078" t="b">
        <f t="shared" si="133"/>
        <v>1</v>
      </c>
    </row>
    <row r="4273" spans="1:8">
      <c r="A4273" s="2003">
        <v>3990</v>
      </c>
      <c r="B4273" s="2004" t="s">
        <v>12707</v>
      </c>
      <c r="C4273" s="2003" t="s">
        <v>5595</v>
      </c>
      <c r="D4273" s="2005">
        <f t="shared" si="132"/>
        <v>11.52</v>
      </c>
      <c r="F4273" s="2005">
        <v>11.52</v>
      </c>
      <c r="G4273" s="2005">
        <v>11.52</v>
      </c>
      <c r="H4273" s="2078" t="b">
        <f t="shared" si="133"/>
        <v>1</v>
      </c>
    </row>
    <row r="4274" spans="1:8">
      <c r="A4274" s="1993">
        <v>3992</v>
      </c>
      <c r="B4274" s="1994" t="s">
        <v>12708</v>
      </c>
      <c r="C4274" s="1993" t="s">
        <v>5595</v>
      </c>
      <c r="D4274" s="2002">
        <f t="shared" si="132"/>
        <v>14.14</v>
      </c>
      <c r="F4274" s="2002">
        <v>14.14</v>
      </c>
      <c r="G4274" s="2002">
        <v>14.14</v>
      </c>
      <c r="H4274" s="2078" t="b">
        <f t="shared" si="133"/>
        <v>1</v>
      </c>
    </row>
    <row r="4275" spans="1:8">
      <c r="A4275" s="2003">
        <v>4509</v>
      </c>
      <c r="B4275" s="2004" t="s">
        <v>12709</v>
      </c>
      <c r="C4275" s="2003" t="s">
        <v>5595</v>
      </c>
      <c r="D4275" s="2005">
        <f t="shared" si="132"/>
        <v>2.41</v>
      </c>
      <c r="F4275" s="2005">
        <v>2.41</v>
      </c>
      <c r="G4275" s="2005">
        <v>2.41</v>
      </c>
      <c r="H4275" s="2078" t="b">
        <f t="shared" si="133"/>
        <v>1</v>
      </c>
    </row>
    <row r="4276" spans="1:8">
      <c r="A4276" s="1993">
        <v>6194</v>
      </c>
      <c r="B4276" s="1994" t="s">
        <v>12710</v>
      </c>
      <c r="C4276" s="1993" t="s">
        <v>5595</v>
      </c>
      <c r="D4276" s="2002">
        <f t="shared" si="132"/>
        <v>3.27</v>
      </c>
      <c r="F4276" s="2002">
        <v>3.27</v>
      </c>
      <c r="G4276" s="2002">
        <v>3.27</v>
      </c>
      <c r="H4276" s="2078" t="b">
        <f t="shared" si="133"/>
        <v>1</v>
      </c>
    </row>
    <row r="4277" spans="1:8">
      <c r="A4277" s="2003">
        <v>6193</v>
      </c>
      <c r="B4277" s="2004" t="s">
        <v>12711</v>
      </c>
      <c r="C4277" s="2003" t="s">
        <v>5595</v>
      </c>
      <c r="D4277" s="2005">
        <f t="shared" si="132"/>
        <v>5.49</v>
      </c>
      <c r="F4277" s="2005">
        <v>5.49</v>
      </c>
      <c r="G4277" s="2005">
        <v>5.49</v>
      </c>
      <c r="H4277" s="2078" t="b">
        <f t="shared" si="133"/>
        <v>1</v>
      </c>
    </row>
    <row r="4278" spans="1:8">
      <c r="A4278" s="1993">
        <v>10567</v>
      </c>
      <c r="B4278" s="1994" t="s">
        <v>12712</v>
      </c>
      <c r="C4278" s="1993" t="s">
        <v>5595</v>
      </c>
      <c r="D4278" s="2002">
        <f t="shared" si="132"/>
        <v>5.42</v>
      </c>
      <c r="F4278" s="2002">
        <v>5.42</v>
      </c>
      <c r="G4278" s="2002">
        <v>5.42</v>
      </c>
      <c r="H4278" s="2078" t="b">
        <f t="shared" si="133"/>
        <v>1</v>
      </c>
    </row>
    <row r="4279" spans="1:8">
      <c r="A4279" s="2003">
        <v>6188</v>
      </c>
      <c r="B4279" s="2004" t="s">
        <v>12713</v>
      </c>
      <c r="C4279" s="2003" t="s">
        <v>5594</v>
      </c>
      <c r="D4279" s="2005">
        <f t="shared" si="132"/>
        <v>29.63</v>
      </c>
      <c r="F4279" s="2005">
        <v>29.63</v>
      </c>
      <c r="G4279" s="2005">
        <v>29.63</v>
      </c>
      <c r="H4279" s="2078" t="b">
        <f t="shared" si="133"/>
        <v>1</v>
      </c>
    </row>
    <row r="4280" spans="1:8">
      <c r="A4280" s="1993">
        <v>6212</v>
      </c>
      <c r="B4280" s="1994" t="s">
        <v>12713</v>
      </c>
      <c r="C4280" s="1993" t="s">
        <v>5595</v>
      </c>
      <c r="D4280" s="2002">
        <f t="shared" si="132"/>
        <v>8.89</v>
      </c>
      <c r="F4280" s="2002">
        <v>8.89</v>
      </c>
      <c r="G4280" s="2002">
        <v>8.89</v>
      </c>
      <c r="H4280" s="2078" t="b">
        <f t="shared" si="133"/>
        <v>1</v>
      </c>
    </row>
    <row r="4281" spans="1:8">
      <c r="A4281" s="2003">
        <v>6189</v>
      </c>
      <c r="B4281" s="2004" t="s">
        <v>12714</v>
      </c>
      <c r="C4281" s="2003" t="s">
        <v>5595</v>
      </c>
      <c r="D4281" s="2005">
        <f t="shared" si="132"/>
        <v>8.02</v>
      </c>
      <c r="F4281" s="2005">
        <v>8.02</v>
      </c>
      <c r="G4281" s="2005">
        <v>8.02</v>
      </c>
      <c r="H4281" s="2078" t="b">
        <f t="shared" si="133"/>
        <v>1</v>
      </c>
    </row>
    <row r="4282" spans="1:8">
      <c r="A4282" s="1993">
        <v>6214</v>
      </c>
      <c r="B4282" s="1994" t="s">
        <v>12715</v>
      </c>
      <c r="C4282" s="1993" t="s">
        <v>5594</v>
      </c>
      <c r="D4282" s="2002">
        <f t="shared" si="132"/>
        <v>104.57</v>
      </c>
      <c r="F4282" s="2002">
        <v>104.57</v>
      </c>
      <c r="G4282" s="2002">
        <v>104.57</v>
      </c>
      <c r="H4282" s="2078" t="b">
        <f t="shared" si="133"/>
        <v>1</v>
      </c>
    </row>
    <row r="4283" spans="1:8">
      <c r="A4283" s="2003">
        <v>36153</v>
      </c>
      <c r="B4283" s="2004" t="s">
        <v>12716</v>
      </c>
      <c r="C4283" s="2003" t="s">
        <v>5592</v>
      </c>
      <c r="D4283" s="2005">
        <f t="shared" si="132"/>
        <v>166.51</v>
      </c>
      <c r="F4283" s="2005">
        <v>166.51</v>
      </c>
      <c r="G4283" s="2005">
        <v>166.51</v>
      </c>
      <c r="H4283" s="2078" t="b">
        <f t="shared" si="133"/>
        <v>1</v>
      </c>
    </row>
    <row r="4284" spans="1:8">
      <c r="A4284" s="1993">
        <v>10740</v>
      </c>
      <c r="B4284" s="1994" t="s">
        <v>12717</v>
      </c>
      <c r="C4284" s="1993" t="s">
        <v>5592</v>
      </c>
      <c r="D4284" s="2002">
        <f t="shared" si="132"/>
        <v>9541.93</v>
      </c>
      <c r="F4284" s="2002">
        <v>9541.93</v>
      </c>
      <c r="G4284" s="2002">
        <v>9541.93</v>
      </c>
      <c r="H4284" s="2078" t="b">
        <f t="shared" si="133"/>
        <v>1</v>
      </c>
    </row>
    <row r="4285" spans="1:8">
      <c r="A4285" s="2003">
        <v>13914</v>
      </c>
      <c r="B4285" s="2004" t="s">
        <v>12718</v>
      </c>
      <c r="C4285" s="2003" t="s">
        <v>5592</v>
      </c>
      <c r="D4285" s="2005">
        <f t="shared" si="132"/>
        <v>690.39</v>
      </c>
      <c r="F4285" s="2005">
        <v>690.39</v>
      </c>
      <c r="G4285" s="2005">
        <v>690.39</v>
      </c>
      <c r="H4285" s="2078" t="b">
        <f t="shared" si="133"/>
        <v>1</v>
      </c>
    </row>
    <row r="4286" spans="1:8">
      <c r="A4286" s="1993">
        <v>10742</v>
      </c>
      <c r="B4286" s="1994" t="s">
        <v>12719</v>
      </c>
      <c r="C4286" s="1993" t="s">
        <v>5592</v>
      </c>
      <c r="D4286" s="2002">
        <f t="shared" si="132"/>
        <v>1006.95</v>
      </c>
      <c r="F4286" s="2002">
        <v>1006.95</v>
      </c>
      <c r="G4286" s="2002">
        <v>1006.95</v>
      </c>
      <c r="H4286" s="2078" t="b">
        <f t="shared" si="133"/>
        <v>1</v>
      </c>
    </row>
    <row r="4287" spans="1:8">
      <c r="A4287" s="2003">
        <v>38465</v>
      </c>
      <c r="B4287" s="2004" t="s">
        <v>12720</v>
      </c>
      <c r="C4287" s="2003" t="s">
        <v>5592</v>
      </c>
      <c r="D4287" s="2005">
        <f t="shared" si="132"/>
        <v>24.24</v>
      </c>
      <c r="F4287" s="2005">
        <v>24.24</v>
      </c>
      <c r="G4287" s="2005">
        <v>24.24</v>
      </c>
      <c r="H4287" s="2078" t="b">
        <f t="shared" si="133"/>
        <v>1</v>
      </c>
    </row>
    <row r="4288" spans="1:8">
      <c r="A4288" s="1993">
        <v>7543</v>
      </c>
      <c r="B4288" s="1994" t="s">
        <v>12721</v>
      </c>
      <c r="C4288" s="1993" t="s">
        <v>5592</v>
      </c>
      <c r="D4288" s="2002">
        <f t="shared" si="132"/>
        <v>3.74</v>
      </c>
      <c r="F4288" s="2002">
        <v>3.74</v>
      </c>
      <c r="G4288" s="2002">
        <v>3.74</v>
      </c>
      <c r="H4288" s="2078" t="b">
        <f t="shared" si="133"/>
        <v>1</v>
      </c>
    </row>
    <row r="4289" spans="1:8">
      <c r="A4289" s="2003">
        <v>13255</v>
      </c>
      <c r="B4289" s="2004" t="s">
        <v>12722</v>
      </c>
      <c r="C4289" s="2003" t="s">
        <v>5592</v>
      </c>
      <c r="D4289" s="2005">
        <f t="shared" si="132"/>
        <v>44.42</v>
      </c>
      <c r="F4289" s="2005">
        <v>44.42</v>
      </c>
      <c r="G4289" s="2005">
        <v>44.42</v>
      </c>
      <c r="H4289" s="2078" t="b">
        <f t="shared" si="133"/>
        <v>1</v>
      </c>
    </row>
    <row r="4290" spans="1:8">
      <c r="A4290" s="1993">
        <v>39352</v>
      </c>
      <c r="B4290" s="1994" t="s">
        <v>12723</v>
      </c>
      <c r="C4290" s="1993" t="s">
        <v>5592</v>
      </c>
      <c r="D4290" s="2002">
        <f t="shared" si="132"/>
        <v>2.31</v>
      </c>
      <c r="F4290" s="2002">
        <v>2.31</v>
      </c>
      <c r="G4290" s="2002">
        <v>2.31</v>
      </c>
      <c r="H4290" s="2078" t="b">
        <f t="shared" si="133"/>
        <v>1</v>
      </c>
    </row>
    <row r="4291" spans="1:8">
      <c r="A4291" s="2003">
        <v>39346</v>
      </c>
      <c r="B4291" s="2004" t="s">
        <v>12724</v>
      </c>
      <c r="C4291" s="2003" t="s">
        <v>5592</v>
      </c>
      <c r="D4291" s="2005">
        <f t="shared" ref="D4291:D4354" si="134">IF($J$2=$F$1,F4291,G4291)</f>
        <v>2.31</v>
      </c>
      <c r="F4291" s="2005">
        <v>2.31</v>
      </c>
      <c r="G4291" s="2005">
        <v>2.31</v>
      </c>
      <c r="H4291" s="2078" t="b">
        <f t="shared" ref="H4291:H4354" si="135">F4291=G4291</f>
        <v>1</v>
      </c>
    </row>
    <row r="4292" spans="1:8">
      <c r="A4292" s="1993">
        <v>39350</v>
      </c>
      <c r="B4292" s="1994" t="s">
        <v>12725</v>
      </c>
      <c r="C4292" s="1993" t="s">
        <v>5592</v>
      </c>
      <c r="D4292" s="2002">
        <f t="shared" si="134"/>
        <v>2.48</v>
      </c>
      <c r="F4292" s="2002">
        <v>2.48</v>
      </c>
      <c r="G4292" s="2002">
        <v>2.48</v>
      </c>
      <c r="H4292" s="2078" t="b">
        <f t="shared" si="135"/>
        <v>1</v>
      </c>
    </row>
    <row r="4293" spans="1:8">
      <c r="A4293" s="2003">
        <v>39351</v>
      </c>
      <c r="B4293" s="2004" t="s">
        <v>12726</v>
      </c>
      <c r="C4293" s="2003" t="s">
        <v>5592</v>
      </c>
      <c r="D4293" s="2005">
        <f t="shared" si="134"/>
        <v>2.88</v>
      </c>
      <c r="F4293" s="2005">
        <v>2.88</v>
      </c>
      <c r="G4293" s="2005">
        <v>2.88</v>
      </c>
      <c r="H4293" s="2078" t="b">
        <f t="shared" si="135"/>
        <v>1</v>
      </c>
    </row>
    <row r="4294" spans="1:8">
      <c r="A4294" s="1993">
        <v>38952</v>
      </c>
      <c r="B4294" s="1994" t="s">
        <v>12727</v>
      </c>
      <c r="C4294" s="1993" t="s">
        <v>5592</v>
      </c>
      <c r="D4294" s="2002">
        <f t="shared" si="134"/>
        <v>2.62</v>
      </c>
      <c r="F4294" s="2002">
        <v>2.62</v>
      </c>
      <c r="G4294" s="2002">
        <v>2.62</v>
      </c>
      <c r="H4294" s="2078" t="b">
        <f t="shared" si="135"/>
        <v>1</v>
      </c>
    </row>
    <row r="4295" spans="1:8">
      <c r="A4295" s="2003">
        <v>38953</v>
      </c>
      <c r="B4295" s="2004" t="s">
        <v>12728</v>
      </c>
      <c r="C4295" s="2003" t="s">
        <v>5592</v>
      </c>
      <c r="D4295" s="2005">
        <f t="shared" si="134"/>
        <v>4.1399999999999997</v>
      </c>
      <c r="F4295" s="2005">
        <v>4.1399999999999997</v>
      </c>
      <c r="G4295" s="2005">
        <v>4.1399999999999997</v>
      </c>
      <c r="H4295" s="2078" t="b">
        <f t="shared" si="135"/>
        <v>1</v>
      </c>
    </row>
    <row r="4296" spans="1:8">
      <c r="A4296" s="1993">
        <v>38835</v>
      </c>
      <c r="B4296" s="1994" t="s">
        <v>12729</v>
      </c>
      <c r="C4296" s="1993" t="s">
        <v>5592</v>
      </c>
      <c r="D4296" s="2002">
        <f t="shared" si="134"/>
        <v>3.71</v>
      </c>
      <c r="F4296" s="2002">
        <v>3.71</v>
      </c>
      <c r="G4296" s="2002">
        <v>3.71</v>
      </c>
      <c r="H4296" s="2078" t="b">
        <f t="shared" si="135"/>
        <v>1</v>
      </c>
    </row>
    <row r="4297" spans="1:8">
      <c r="A4297" s="2003">
        <v>38837</v>
      </c>
      <c r="B4297" s="2004" t="s">
        <v>12730</v>
      </c>
      <c r="C4297" s="2003" t="s">
        <v>5592</v>
      </c>
      <c r="D4297" s="2005">
        <f t="shared" si="134"/>
        <v>9.67</v>
      </c>
      <c r="F4297" s="2005">
        <v>9.67</v>
      </c>
      <c r="G4297" s="2005">
        <v>9.67</v>
      </c>
      <c r="H4297" s="2078" t="b">
        <f t="shared" si="135"/>
        <v>1</v>
      </c>
    </row>
    <row r="4298" spans="1:8">
      <c r="A4298" s="1993">
        <v>38836</v>
      </c>
      <c r="B4298" s="1994" t="s">
        <v>12731</v>
      </c>
      <c r="C4298" s="1993" t="s">
        <v>5592</v>
      </c>
      <c r="D4298" s="2002">
        <f t="shared" si="134"/>
        <v>5.35</v>
      </c>
      <c r="F4298" s="2002">
        <v>5.35</v>
      </c>
      <c r="G4298" s="2002">
        <v>5.35</v>
      </c>
      <c r="H4298" s="2078" t="b">
        <f t="shared" si="135"/>
        <v>1</v>
      </c>
    </row>
    <row r="4299" spans="1:8">
      <c r="A4299" s="2003">
        <v>2666</v>
      </c>
      <c r="B4299" s="2004" t="s">
        <v>12732</v>
      </c>
      <c r="C4299" s="2003" t="s">
        <v>5592</v>
      </c>
      <c r="D4299" s="2005">
        <f t="shared" si="134"/>
        <v>4.84</v>
      </c>
      <c r="F4299" s="2005">
        <v>4.84</v>
      </c>
      <c r="G4299" s="2005">
        <v>4.84</v>
      </c>
      <c r="H4299" s="2078" t="b">
        <f t="shared" si="135"/>
        <v>1</v>
      </c>
    </row>
    <row r="4300" spans="1:8">
      <c r="A4300" s="1993">
        <v>2668</v>
      </c>
      <c r="B4300" s="1994" t="s">
        <v>12733</v>
      </c>
      <c r="C4300" s="1993" t="s">
        <v>5592</v>
      </c>
      <c r="D4300" s="2002">
        <f t="shared" si="134"/>
        <v>5.53</v>
      </c>
      <c r="F4300" s="2002">
        <v>5.53</v>
      </c>
      <c r="G4300" s="2002">
        <v>5.53</v>
      </c>
      <c r="H4300" s="2078" t="b">
        <f t="shared" si="135"/>
        <v>1</v>
      </c>
    </row>
    <row r="4301" spans="1:8">
      <c r="A4301" s="2003">
        <v>2664</v>
      </c>
      <c r="B4301" s="2004" t="s">
        <v>12734</v>
      </c>
      <c r="C4301" s="2003" t="s">
        <v>5592</v>
      </c>
      <c r="D4301" s="2005">
        <f t="shared" si="134"/>
        <v>8.16</v>
      </c>
      <c r="F4301" s="2005">
        <v>8.16</v>
      </c>
      <c r="G4301" s="2005">
        <v>8.16</v>
      </c>
      <c r="H4301" s="2078" t="b">
        <f t="shared" si="135"/>
        <v>1</v>
      </c>
    </row>
    <row r="4302" spans="1:8">
      <c r="A4302" s="1993">
        <v>2662</v>
      </c>
      <c r="B4302" s="1994" t="s">
        <v>12735</v>
      </c>
      <c r="C4302" s="1993" t="s">
        <v>5592</v>
      </c>
      <c r="D4302" s="2002">
        <f t="shared" si="134"/>
        <v>10.01</v>
      </c>
      <c r="F4302" s="2002">
        <v>10.01</v>
      </c>
      <c r="G4302" s="2002">
        <v>10.01</v>
      </c>
      <c r="H4302" s="2078" t="b">
        <f t="shared" si="135"/>
        <v>1</v>
      </c>
    </row>
    <row r="4303" spans="1:8">
      <c r="A4303" s="2003">
        <v>20964</v>
      </c>
      <c r="B4303" s="2004" t="s">
        <v>12736</v>
      </c>
      <c r="C4303" s="2003" t="s">
        <v>5592</v>
      </c>
      <c r="D4303" s="2005">
        <f t="shared" si="134"/>
        <v>64.400000000000006</v>
      </c>
      <c r="F4303" s="2005">
        <v>64.400000000000006</v>
      </c>
      <c r="G4303" s="2005">
        <v>64.400000000000006</v>
      </c>
      <c r="H4303" s="2078" t="b">
        <f t="shared" si="135"/>
        <v>1</v>
      </c>
    </row>
    <row r="4304" spans="1:8">
      <c r="A4304" s="1993">
        <v>10905</v>
      </c>
      <c r="B4304" s="1994" t="s">
        <v>12737</v>
      </c>
      <c r="C4304" s="1993" t="s">
        <v>5592</v>
      </c>
      <c r="D4304" s="2002">
        <f t="shared" si="134"/>
        <v>86.4</v>
      </c>
      <c r="F4304" s="2002">
        <v>86.4</v>
      </c>
      <c r="G4304" s="2002">
        <v>86.4</v>
      </c>
      <c r="H4304" s="2078" t="b">
        <f t="shared" si="135"/>
        <v>1</v>
      </c>
    </row>
    <row r="4305" spans="1:8">
      <c r="A4305" s="2003">
        <v>6249</v>
      </c>
      <c r="B4305" s="2004" t="s">
        <v>12738</v>
      </c>
      <c r="C4305" s="2003" t="s">
        <v>5592</v>
      </c>
      <c r="D4305" s="2005">
        <f t="shared" si="134"/>
        <v>22.43</v>
      </c>
      <c r="F4305" s="2005">
        <v>22.43</v>
      </c>
      <c r="G4305" s="2005">
        <v>22.43</v>
      </c>
      <c r="H4305" s="2078" t="b">
        <f t="shared" si="135"/>
        <v>1</v>
      </c>
    </row>
    <row r="4306" spans="1:8">
      <c r="A4306" s="1993">
        <v>6251</v>
      </c>
      <c r="B4306" s="1994" t="s">
        <v>12739</v>
      </c>
      <c r="C4306" s="1993" t="s">
        <v>5592</v>
      </c>
      <c r="D4306" s="2002">
        <f t="shared" si="134"/>
        <v>34.409999999999997</v>
      </c>
      <c r="F4306" s="2002">
        <v>34.409999999999997</v>
      </c>
      <c r="G4306" s="2002">
        <v>34.409999999999997</v>
      </c>
      <c r="H4306" s="2078" t="b">
        <f t="shared" si="135"/>
        <v>1</v>
      </c>
    </row>
    <row r="4307" spans="1:8">
      <c r="A4307" s="2003">
        <v>6252</v>
      </c>
      <c r="B4307" s="2004" t="s">
        <v>12740</v>
      </c>
      <c r="C4307" s="2003" t="s">
        <v>5592</v>
      </c>
      <c r="D4307" s="2005">
        <f t="shared" si="134"/>
        <v>43.92</v>
      </c>
      <c r="F4307" s="2005">
        <v>43.92</v>
      </c>
      <c r="G4307" s="2005">
        <v>43.92</v>
      </c>
      <c r="H4307" s="2078" t="b">
        <f t="shared" si="135"/>
        <v>1</v>
      </c>
    </row>
    <row r="4308" spans="1:8">
      <c r="A4308" s="1993">
        <v>6250</v>
      </c>
      <c r="B4308" s="1994" t="s">
        <v>12741</v>
      </c>
      <c r="C4308" s="1993" t="s">
        <v>5592</v>
      </c>
      <c r="D4308" s="2002">
        <f t="shared" si="134"/>
        <v>54.39</v>
      </c>
      <c r="F4308" s="2002">
        <v>54.39</v>
      </c>
      <c r="G4308" s="2002">
        <v>54.39</v>
      </c>
      <c r="H4308" s="2078" t="b">
        <f t="shared" si="135"/>
        <v>1</v>
      </c>
    </row>
    <row r="4309" spans="1:8">
      <c r="A4309" s="2003">
        <v>11289</v>
      </c>
      <c r="B4309" s="2004" t="s">
        <v>12742</v>
      </c>
      <c r="C4309" s="2003" t="s">
        <v>5592</v>
      </c>
      <c r="D4309" s="2005">
        <f t="shared" si="134"/>
        <v>59.9</v>
      </c>
      <c r="F4309" s="2005">
        <v>59.9</v>
      </c>
      <c r="G4309" s="2005">
        <v>59.9</v>
      </c>
      <c r="H4309" s="2078" t="b">
        <f t="shared" si="135"/>
        <v>1</v>
      </c>
    </row>
    <row r="4310" spans="1:8">
      <c r="A4310" s="1993">
        <v>11241</v>
      </c>
      <c r="B4310" s="1994" t="s">
        <v>12743</v>
      </c>
      <c r="C4310" s="1993" t="s">
        <v>5592</v>
      </c>
      <c r="D4310" s="2002">
        <f t="shared" si="134"/>
        <v>149.76</v>
      </c>
      <c r="F4310" s="2002">
        <v>149.76</v>
      </c>
      <c r="G4310" s="2002">
        <v>149.76</v>
      </c>
      <c r="H4310" s="2078" t="b">
        <f t="shared" si="135"/>
        <v>1</v>
      </c>
    </row>
    <row r="4311" spans="1:8">
      <c r="A4311" s="2003">
        <v>11301</v>
      </c>
      <c r="B4311" s="2004" t="s">
        <v>12744</v>
      </c>
      <c r="C4311" s="2003" t="s">
        <v>5592</v>
      </c>
      <c r="D4311" s="2005">
        <f t="shared" si="134"/>
        <v>379.76</v>
      </c>
      <c r="F4311" s="2005">
        <v>379.76</v>
      </c>
      <c r="G4311" s="2005">
        <v>379.76</v>
      </c>
      <c r="H4311" s="2078" t="b">
        <f t="shared" si="135"/>
        <v>1</v>
      </c>
    </row>
    <row r="4312" spans="1:8">
      <c r="A4312" s="1993">
        <v>21090</v>
      </c>
      <c r="B4312" s="1994" t="s">
        <v>12745</v>
      </c>
      <c r="C4312" s="1993" t="s">
        <v>5592</v>
      </c>
      <c r="D4312" s="2002">
        <f t="shared" si="134"/>
        <v>465.34</v>
      </c>
      <c r="F4312" s="2002">
        <v>465.34</v>
      </c>
      <c r="G4312" s="2002">
        <v>465.34</v>
      </c>
      <c r="H4312" s="2078" t="b">
        <f t="shared" si="135"/>
        <v>1</v>
      </c>
    </row>
    <row r="4313" spans="1:8">
      <c r="A4313" s="2003">
        <v>14112</v>
      </c>
      <c r="B4313" s="2004" t="s">
        <v>12746</v>
      </c>
      <c r="C4313" s="2003" t="s">
        <v>5592</v>
      </c>
      <c r="D4313" s="2005">
        <f t="shared" si="134"/>
        <v>194.16</v>
      </c>
      <c r="F4313" s="2005">
        <v>194.16</v>
      </c>
      <c r="G4313" s="2005">
        <v>194.16</v>
      </c>
      <c r="H4313" s="2078" t="b">
        <f t="shared" si="135"/>
        <v>1</v>
      </c>
    </row>
    <row r="4314" spans="1:8">
      <c r="A4314" s="1993">
        <v>11315</v>
      </c>
      <c r="B4314" s="1994" t="s">
        <v>12747</v>
      </c>
      <c r="C4314" s="1993" t="s">
        <v>5592</v>
      </c>
      <c r="D4314" s="2002">
        <f t="shared" si="134"/>
        <v>90.93</v>
      </c>
      <c r="F4314" s="2002">
        <v>90.93</v>
      </c>
      <c r="G4314" s="2002">
        <v>90.93</v>
      </c>
      <c r="H4314" s="2078" t="b">
        <f t="shared" si="135"/>
        <v>1</v>
      </c>
    </row>
    <row r="4315" spans="1:8">
      <c r="A4315" s="2003">
        <v>11292</v>
      </c>
      <c r="B4315" s="2004" t="s">
        <v>12748</v>
      </c>
      <c r="C4315" s="2003" t="s">
        <v>5592</v>
      </c>
      <c r="D4315" s="2005">
        <f t="shared" si="134"/>
        <v>212.88</v>
      </c>
      <c r="F4315" s="2005">
        <v>212.88</v>
      </c>
      <c r="G4315" s="2005">
        <v>212.88</v>
      </c>
      <c r="H4315" s="2078" t="b">
        <f t="shared" si="135"/>
        <v>1</v>
      </c>
    </row>
    <row r="4316" spans="1:8">
      <c r="A4316" s="1993">
        <v>21071</v>
      </c>
      <c r="B4316" s="1994" t="s">
        <v>12749</v>
      </c>
      <c r="C4316" s="1993" t="s">
        <v>5592</v>
      </c>
      <c r="D4316" s="2002">
        <f t="shared" si="134"/>
        <v>139.06</v>
      </c>
      <c r="F4316" s="2002">
        <v>139.06</v>
      </c>
      <c r="G4316" s="2002">
        <v>139.06</v>
      </c>
      <c r="H4316" s="2078" t="b">
        <f t="shared" si="135"/>
        <v>1</v>
      </c>
    </row>
    <row r="4317" spans="1:8">
      <c r="A4317" s="2003">
        <v>11293</v>
      </c>
      <c r="B4317" s="2004" t="s">
        <v>12750</v>
      </c>
      <c r="C4317" s="2003" t="s">
        <v>5592</v>
      </c>
      <c r="D4317" s="2005">
        <f t="shared" si="134"/>
        <v>235.34</v>
      </c>
      <c r="F4317" s="2005">
        <v>235.34</v>
      </c>
      <c r="G4317" s="2005">
        <v>235.34</v>
      </c>
      <c r="H4317" s="2078" t="b">
        <f t="shared" si="135"/>
        <v>1</v>
      </c>
    </row>
    <row r="4318" spans="1:8">
      <c r="A4318" s="1993">
        <v>11316</v>
      </c>
      <c r="B4318" s="1994" t="s">
        <v>12751</v>
      </c>
      <c r="C4318" s="1993" t="s">
        <v>5592</v>
      </c>
      <c r="D4318" s="2002">
        <f t="shared" si="134"/>
        <v>299.52999999999997</v>
      </c>
      <c r="F4318" s="2002">
        <v>299.52999999999997</v>
      </c>
      <c r="G4318" s="2002">
        <v>299.52999999999997</v>
      </c>
      <c r="H4318" s="2078" t="b">
        <f t="shared" si="135"/>
        <v>1</v>
      </c>
    </row>
    <row r="4319" spans="1:8">
      <c r="A4319" s="2003">
        <v>6243</v>
      </c>
      <c r="B4319" s="2004" t="s">
        <v>12752</v>
      </c>
      <c r="C4319" s="2003" t="s">
        <v>5592</v>
      </c>
      <c r="D4319" s="2005">
        <f t="shared" si="134"/>
        <v>345</v>
      </c>
      <c r="F4319" s="2005">
        <v>345</v>
      </c>
      <c r="G4319" s="2005">
        <v>345</v>
      </c>
      <c r="H4319" s="2078" t="b">
        <f t="shared" si="135"/>
        <v>1</v>
      </c>
    </row>
    <row r="4320" spans="1:8">
      <c r="A4320" s="1993">
        <v>21079</v>
      </c>
      <c r="B4320" s="1994" t="s">
        <v>12753</v>
      </c>
      <c r="C4320" s="1993" t="s">
        <v>5592</v>
      </c>
      <c r="D4320" s="2002">
        <f t="shared" si="134"/>
        <v>411.32</v>
      </c>
      <c r="F4320" s="2002">
        <v>411.32</v>
      </c>
      <c r="G4320" s="2002">
        <v>411.32</v>
      </c>
      <c r="H4320" s="2078" t="b">
        <f t="shared" si="135"/>
        <v>1</v>
      </c>
    </row>
    <row r="4321" spans="1:8">
      <c r="A4321" s="2003">
        <v>6240</v>
      </c>
      <c r="B4321" s="2004" t="s">
        <v>12754</v>
      </c>
      <c r="C4321" s="2003" t="s">
        <v>5592</v>
      </c>
      <c r="D4321" s="2005">
        <f t="shared" si="134"/>
        <v>456.79</v>
      </c>
      <c r="F4321" s="2005">
        <v>456.79</v>
      </c>
      <c r="G4321" s="2005">
        <v>456.79</v>
      </c>
      <c r="H4321" s="2078" t="b">
        <f t="shared" si="135"/>
        <v>1</v>
      </c>
    </row>
    <row r="4322" spans="1:8">
      <c r="A4322" s="1993">
        <v>11296</v>
      </c>
      <c r="B4322" s="1994" t="s">
        <v>12755</v>
      </c>
      <c r="C4322" s="1993" t="s">
        <v>5592</v>
      </c>
      <c r="D4322" s="2002">
        <f t="shared" si="134"/>
        <v>1455.41</v>
      </c>
      <c r="F4322" s="2002">
        <v>1455.41</v>
      </c>
      <c r="G4322" s="2002">
        <v>1455.41</v>
      </c>
      <c r="H4322" s="2078" t="b">
        <f t="shared" si="135"/>
        <v>1</v>
      </c>
    </row>
    <row r="4323" spans="1:8">
      <c r="A4323" s="2003">
        <v>11299</v>
      </c>
      <c r="B4323" s="2004" t="s">
        <v>12756</v>
      </c>
      <c r="C4323" s="2003" t="s">
        <v>5592</v>
      </c>
      <c r="D4323" s="2005">
        <f t="shared" si="134"/>
        <v>492.62</v>
      </c>
      <c r="F4323" s="2005">
        <v>492.62</v>
      </c>
      <c r="G4323" s="2005">
        <v>492.62</v>
      </c>
      <c r="H4323" s="2078" t="b">
        <f t="shared" si="135"/>
        <v>1</v>
      </c>
    </row>
    <row r="4324" spans="1:8">
      <c r="A4324" s="1993">
        <v>11066</v>
      </c>
      <c r="B4324" s="1994" t="s">
        <v>12757</v>
      </c>
      <c r="C4324" s="1993" t="s">
        <v>5592</v>
      </c>
      <c r="D4324" s="2002">
        <f t="shared" si="134"/>
        <v>11</v>
      </c>
      <c r="F4324" s="2002">
        <v>11</v>
      </c>
      <c r="G4324" s="2002">
        <v>11</v>
      </c>
      <c r="H4324" s="2078" t="b">
        <f t="shared" si="135"/>
        <v>1</v>
      </c>
    </row>
    <row r="4325" spans="1:8">
      <c r="A4325" s="2003">
        <v>11065</v>
      </c>
      <c r="B4325" s="2004" t="s">
        <v>12758</v>
      </c>
      <c r="C4325" s="2003" t="s">
        <v>5592</v>
      </c>
      <c r="D4325" s="2005">
        <f t="shared" si="134"/>
        <v>12.61</v>
      </c>
      <c r="F4325" s="2005">
        <v>12.61</v>
      </c>
      <c r="G4325" s="2005">
        <v>12.61</v>
      </c>
      <c r="H4325" s="2078" t="b">
        <f t="shared" si="135"/>
        <v>1</v>
      </c>
    </row>
    <row r="4326" spans="1:8">
      <c r="A4326" s="1993">
        <v>11688</v>
      </c>
      <c r="B4326" s="1994" t="s">
        <v>12759</v>
      </c>
      <c r="C4326" s="1993" t="s">
        <v>5592</v>
      </c>
      <c r="D4326" s="2002">
        <f t="shared" si="134"/>
        <v>319.26</v>
      </c>
      <c r="F4326" s="2002">
        <v>319.26</v>
      </c>
      <c r="G4326" s="2002">
        <v>319.26</v>
      </c>
      <c r="H4326" s="2078" t="b">
        <f t="shared" si="135"/>
        <v>1</v>
      </c>
    </row>
    <row r="4327" spans="1:8" ht="30">
      <c r="A4327" s="2003">
        <v>37736</v>
      </c>
      <c r="B4327" s="2004" t="s">
        <v>12760</v>
      </c>
      <c r="C4327" s="2003" t="s">
        <v>5592</v>
      </c>
      <c r="D4327" s="2005">
        <f t="shared" si="134"/>
        <v>41000</v>
      </c>
      <c r="F4327" s="2005">
        <v>41000</v>
      </c>
      <c r="G4327" s="2005">
        <v>41000</v>
      </c>
      <c r="H4327" s="2078" t="b">
        <f t="shared" si="135"/>
        <v>1</v>
      </c>
    </row>
    <row r="4328" spans="1:8">
      <c r="A4328" s="1993">
        <v>37739</v>
      </c>
      <c r="B4328" s="1994" t="s">
        <v>12761</v>
      </c>
      <c r="C4328" s="1993" t="s">
        <v>5592</v>
      </c>
      <c r="D4328" s="2002">
        <f t="shared" si="134"/>
        <v>50461.53</v>
      </c>
      <c r="F4328" s="2002">
        <v>50461.53</v>
      </c>
      <c r="G4328" s="2002">
        <v>50461.53</v>
      </c>
      <c r="H4328" s="2078" t="b">
        <f t="shared" si="135"/>
        <v>1</v>
      </c>
    </row>
    <row r="4329" spans="1:8">
      <c r="A4329" s="2003">
        <v>37740</v>
      </c>
      <c r="B4329" s="2004" t="s">
        <v>12762</v>
      </c>
      <c r="C4329" s="2003" t="s">
        <v>5592</v>
      </c>
      <c r="D4329" s="2005">
        <f t="shared" si="134"/>
        <v>28795.98</v>
      </c>
      <c r="F4329" s="2005">
        <v>28795.98</v>
      </c>
      <c r="G4329" s="2005">
        <v>28795.98</v>
      </c>
      <c r="H4329" s="2078" t="b">
        <f t="shared" si="135"/>
        <v>1</v>
      </c>
    </row>
    <row r="4330" spans="1:8">
      <c r="A4330" s="1993">
        <v>37738</v>
      </c>
      <c r="B4330" s="1994" t="s">
        <v>12763</v>
      </c>
      <c r="C4330" s="1993" t="s">
        <v>5592</v>
      </c>
      <c r="D4330" s="2002">
        <f t="shared" si="134"/>
        <v>34212.370000000003</v>
      </c>
      <c r="F4330" s="2002">
        <v>34212.370000000003</v>
      </c>
      <c r="G4330" s="2002">
        <v>34212.370000000003</v>
      </c>
      <c r="H4330" s="2078" t="b">
        <f t="shared" si="135"/>
        <v>1</v>
      </c>
    </row>
    <row r="4331" spans="1:8">
      <c r="A4331" s="2003">
        <v>37737</v>
      </c>
      <c r="B4331" s="2004" t="s">
        <v>12764</v>
      </c>
      <c r="C4331" s="2003" t="s">
        <v>5592</v>
      </c>
      <c r="D4331" s="2005">
        <f t="shared" si="134"/>
        <v>27219.06</v>
      </c>
      <c r="F4331" s="2005">
        <v>27219.06</v>
      </c>
      <c r="G4331" s="2005">
        <v>27219.06</v>
      </c>
      <c r="H4331" s="2078" t="b">
        <f t="shared" si="135"/>
        <v>1</v>
      </c>
    </row>
    <row r="4332" spans="1:8">
      <c r="A4332" s="1993">
        <v>25014</v>
      </c>
      <c r="B4332" s="1994" t="s">
        <v>12765</v>
      </c>
      <c r="C4332" s="1993" t="s">
        <v>5592</v>
      </c>
      <c r="D4332" s="2002">
        <f t="shared" si="134"/>
        <v>57009.19</v>
      </c>
      <c r="F4332" s="2002">
        <v>57009.19</v>
      </c>
      <c r="G4332" s="2002">
        <v>57009.19</v>
      </c>
      <c r="H4332" s="2078" t="b">
        <f t="shared" si="135"/>
        <v>1</v>
      </c>
    </row>
    <row r="4333" spans="1:8">
      <c r="A4333" s="2003">
        <v>25013</v>
      </c>
      <c r="B4333" s="2004" t="s">
        <v>12766</v>
      </c>
      <c r="C4333" s="2003" t="s">
        <v>5592</v>
      </c>
      <c r="D4333" s="2005">
        <f t="shared" si="134"/>
        <v>59751.67</v>
      </c>
      <c r="F4333" s="2005">
        <v>59751.67</v>
      </c>
      <c r="G4333" s="2005">
        <v>59751.67</v>
      </c>
      <c r="H4333" s="2078" t="b">
        <f t="shared" si="135"/>
        <v>1</v>
      </c>
    </row>
    <row r="4334" spans="1:8">
      <c r="A4334" s="1993">
        <v>14405</v>
      </c>
      <c r="B4334" s="1994" t="s">
        <v>12767</v>
      </c>
      <c r="C4334" s="1993" t="s">
        <v>5592</v>
      </c>
      <c r="D4334" s="2002">
        <f t="shared" si="134"/>
        <v>70138.789999999994</v>
      </c>
      <c r="F4334" s="2002">
        <v>70138.789999999994</v>
      </c>
      <c r="G4334" s="2002">
        <v>70138.789999999994</v>
      </c>
      <c r="H4334" s="2078" t="b">
        <f t="shared" si="135"/>
        <v>1</v>
      </c>
    </row>
    <row r="4335" spans="1:8">
      <c r="A4335" s="2003">
        <v>6253</v>
      </c>
      <c r="B4335" s="2004" t="s">
        <v>12768</v>
      </c>
      <c r="C4335" s="2003" t="s">
        <v>5592</v>
      </c>
      <c r="D4335" s="2005">
        <f t="shared" si="134"/>
        <v>66.95</v>
      </c>
      <c r="F4335" s="2005">
        <v>66.95</v>
      </c>
      <c r="G4335" s="2005">
        <v>66.95</v>
      </c>
      <c r="H4335" s="2078" t="b">
        <f t="shared" si="135"/>
        <v>1</v>
      </c>
    </row>
    <row r="4336" spans="1:8">
      <c r="A4336" s="1993">
        <v>36790</v>
      </c>
      <c r="B4336" s="1994" t="s">
        <v>12769</v>
      </c>
      <c r="C4336" s="1993" t="s">
        <v>5592</v>
      </c>
      <c r="D4336" s="2002">
        <f t="shared" si="134"/>
        <v>175.63</v>
      </c>
      <c r="F4336" s="2002">
        <v>175.63</v>
      </c>
      <c r="G4336" s="2002">
        <v>175.63</v>
      </c>
      <c r="H4336" s="2078" t="b">
        <f t="shared" si="135"/>
        <v>1</v>
      </c>
    </row>
    <row r="4337" spans="1:8">
      <c r="A4337" s="2003">
        <v>20271</v>
      </c>
      <c r="B4337" s="2004" t="s">
        <v>12770</v>
      </c>
      <c r="C4337" s="2003" t="s">
        <v>5592</v>
      </c>
      <c r="D4337" s="2005">
        <f t="shared" si="134"/>
        <v>458.45</v>
      </c>
      <c r="F4337" s="2005">
        <v>458.45</v>
      </c>
      <c r="G4337" s="2005">
        <v>458.45</v>
      </c>
      <c r="H4337" s="2078" t="b">
        <f t="shared" si="135"/>
        <v>1</v>
      </c>
    </row>
    <row r="4338" spans="1:8">
      <c r="A4338" s="1993">
        <v>10423</v>
      </c>
      <c r="B4338" s="1994" t="s">
        <v>12771</v>
      </c>
      <c r="C4338" s="1993" t="s">
        <v>5592</v>
      </c>
      <c r="D4338" s="2002">
        <f t="shared" si="134"/>
        <v>284.33999999999997</v>
      </c>
      <c r="F4338" s="2002">
        <v>284.33999999999997</v>
      </c>
      <c r="G4338" s="2002">
        <v>284.33999999999997</v>
      </c>
      <c r="H4338" s="2078" t="b">
        <f t="shared" si="135"/>
        <v>1</v>
      </c>
    </row>
    <row r="4339" spans="1:8">
      <c r="A4339" s="2003">
        <v>37589</v>
      </c>
      <c r="B4339" s="2004" t="s">
        <v>12772</v>
      </c>
      <c r="C4339" s="2003" t="s">
        <v>5592</v>
      </c>
      <c r="D4339" s="2005">
        <f t="shared" si="134"/>
        <v>215.19</v>
      </c>
      <c r="F4339" s="2005">
        <v>215.19</v>
      </c>
      <c r="G4339" s="2005">
        <v>215.19</v>
      </c>
      <c r="H4339" s="2078" t="b">
        <f t="shared" si="135"/>
        <v>1</v>
      </c>
    </row>
    <row r="4340" spans="1:8">
      <c r="A4340" s="1993">
        <v>11690</v>
      </c>
      <c r="B4340" s="1994" t="s">
        <v>12773</v>
      </c>
      <c r="C4340" s="1993" t="s">
        <v>5592</v>
      </c>
      <c r="D4340" s="2002">
        <f t="shared" si="134"/>
        <v>114.31</v>
      </c>
      <c r="F4340" s="2002">
        <v>114.31</v>
      </c>
      <c r="G4340" s="2002">
        <v>114.31</v>
      </c>
      <c r="H4340" s="2078" t="b">
        <f t="shared" si="135"/>
        <v>1</v>
      </c>
    </row>
    <row r="4341" spans="1:8">
      <c r="A4341" s="2003">
        <v>20234</v>
      </c>
      <c r="B4341" s="2004" t="s">
        <v>12774</v>
      </c>
      <c r="C4341" s="2003" t="s">
        <v>5592</v>
      </c>
      <c r="D4341" s="2005">
        <f t="shared" si="134"/>
        <v>144.66999999999999</v>
      </c>
      <c r="F4341" s="2005">
        <v>144.66999999999999</v>
      </c>
      <c r="G4341" s="2005">
        <v>144.66999999999999</v>
      </c>
      <c r="H4341" s="2078" t="b">
        <f t="shared" si="135"/>
        <v>1</v>
      </c>
    </row>
    <row r="4342" spans="1:8">
      <c r="A4342" s="1993">
        <v>4763</v>
      </c>
      <c r="B4342" s="1994" t="s">
        <v>12775</v>
      </c>
      <c r="C4342" s="1993" t="s">
        <v>5591</v>
      </c>
      <c r="D4342" s="2002">
        <f t="shared" si="134"/>
        <v>18.010000000000002</v>
      </c>
      <c r="F4342" s="2002">
        <v>15.55</v>
      </c>
      <c r="G4342" s="2002">
        <v>18.010000000000002</v>
      </c>
      <c r="H4342" s="2078" t="b">
        <f t="shared" si="135"/>
        <v>0</v>
      </c>
    </row>
    <row r="4343" spans="1:8">
      <c r="A4343" s="2003">
        <v>41070</v>
      </c>
      <c r="B4343" s="2004" t="s">
        <v>12776</v>
      </c>
      <c r="C4343" s="2003" t="s">
        <v>5600</v>
      </c>
      <c r="D4343" s="2005">
        <f t="shared" si="134"/>
        <v>3179.38</v>
      </c>
      <c r="F4343" s="2005">
        <v>2744.52</v>
      </c>
      <c r="G4343" s="2005">
        <v>3179.38</v>
      </c>
      <c r="H4343" s="2078" t="b">
        <f t="shared" si="135"/>
        <v>0</v>
      </c>
    </row>
    <row r="4344" spans="1:8">
      <c r="A4344" s="1993">
        <v>14583</v>
      </c>
      <c r="B4344" s="1994" t="s">
        <v>12777</v>
      </c>
      <c r="C4344" s="1993" t="s">
        <v>5593</v>
      </c>
      <c r="D4344" s="2002">
        <f t="shared" si="134"/>
        <v>10.210000000000001</v>
      </c>
      <c r="F4344" s="2002">
        <v>10.210000000000001</v>
      </c>
      <c r="G4344" s="2002">
        <v>10.210000000000001</v>
      </c>
      <c r="H4344" s="2078" t="b">
        <f t="shared" si="135"/>
        <v>1</v>
      </c>
    </row>
    <row r="4345" spans="1:8">
      <c r="A4345" s="2003">
        <v>11457</v>
      </c>
      <c r="B4345" s="2004" t="s">
        <v>12778</v>
      </c>
      <c r="C4345" s="2003" t="s">
        <v>5592</v>
      </c>
      <c r="D4345" s="2005">
        <f t="shared" si="134"/>
        <v>25.74</v>
      </c>
      <c r="F4345" s="2005">
        <v>25.74</v>
      </c>
      <c r="G4345" s="2005">
        <v>25.74</v>
      </c>
      <c r="H4345" s="2078" t="b">
        <f t="shared" si="135"/>
        <v>1</v>
      </c>
    </row>
    <row r="4346" spans="1:8">
      <c r="A4346" s="1993">
        <v>21121</v>
      </c>
      <c r="B4346" s="1994" t="s">
        <v>12779</v>
      </c>
      <c r="C4346" s="1993" t="s">
        <v>5592</v>
      </c>
      <c r="D4346" s="2002">
        <f t="shared" si="134"/>
        <v>3.11</v>
      </c>
      <c r="F4346" s="2002">
        <v>3.11</v>
      </c>
      <c r="G4346" s="2002">
        <v>3.11</v>
      </c>
      <c r="H4346" s="2078" t="b">
        <f t="shared" si="135"/>
        <v>1</v>
      </c>
    </row>
    <row r="4347" spans="1:8">
      <c r="A4347" s="2003">
        <v>38010</v>
      </c>
      <c r="B4347" s="2004" t="s">
        <v>12780</v>
      </c>
      <c r="C4347" s="2003" t="s">
        <v>5592</v>
      </c>
      <c r="D4347" s="2005">
        <f t="shared" si="134"/>
        <v>5.08</v>
      </c>
      <c r="F4347" s="2005">
        <v>5.08</v>
      </c>
      <c r="G4347" s="2005">
        <v>5.08</v>
      </c>
      <c r="H4347" s="2078" t="b">
        <f t="shared" si="135"/>
        <v>1</v>
      </c>
    </row>
    <row r="4348" spans="1:8">
      <c r="A4348" s="1993">
        <v>38011</v>
      </c>
      <c r="B4348" s="1994" t="s">
        <v>12781</v>
      </c>
      <c r="C4348" s="1993" t="s">
        <v>5592</v>
      </c>
      <c r="D4348" s="2002">
        <f t="shared" si="134"/>
        <v>9.3800000000000008</v>
      </c>
      <c r="F4348" s="2002">
        <v>9.3800000000000008</v>
      </c>
      <c r="G4348" s="2002">
        <v>9.3800000000000008</v>
      </c>
      <c r="H4348" s="2078" t="b">
        <f t="shared" si="135"/>
        <v>1</v>
      </c>
    </row>
    <row r="4349" spans="1:8">
      <c r="A4349" s="2003">
        <v>38012</v>
      </c>
      <c r="B4349" s="2004" t="s">
        <v>12782</v>
      </c>
      <c r="C4349" s="2003" t="s">
        <v>5592</v>
      </c>
      <c r="D4349" s="2005">
        <f t="shared" si="134"/>
        <v>32.04</v>
      </c>
      <c r="F4349" s="2005">
        <v>32.04</v>
      </c>
      <c r="G4349" s="2005">
        <v>32.04</v>
      </c>
      <c r="H4349" s="2078" t="b">
        <f t="shared" si="135"/>
        <v>1</v>
      </c>
    </row>
    <row r="4350" spans="1:8">
      <c r="A4350" s="1993">
        <v>38013</v>
      </c>
      <c r="B4350" s="1994" t="s">
        <v>12783</v>
      </c>
      <c r="C4350" s="1993" t="s">
        <v>5592</v>
      </c>
      <c r="D4350" s="2002">
        <f t="shared" si="134"/>
        <v>41.59</v>
      </c>
      <c r="F4350" s="2002">
        <v>41.59</v>
      </c>
      <c r="G4350" s="2002">
        <v>41.59</v>
      </c>
      <c r="H4350" s="2078" t="b">
        <f t="shared" si="135"/>
        <v>1</v>
      </c>
    </row>
    <row r="4351" spans="1:8">
      <c r="A4351" s="2003">
        <v>38014</v>
      </c>
      <c r="B4351" s="2004" t="s">
        <v>12784</v>
      </c>
      <c r="C4351" s="2003" t="s">
        <v>5592</v>
      </c>
      <c r="D4351" s="2005">
        <f t="shared" si="134"/>
        <v>67.680000000000007</v>
      </c>
      <c r="F4351" s="2005">
        <v>67.680000000000007</v>
      </c>
      <c r="G4351" s="2005">
        <v>67.680000000000007</v>
      </c>
      <c r="H4351" s="2078" t="b">
        <f t="shared" si="135"/>
        <v>1</v>
      </c>
    </row>
    <row r="4352" spans="1:8">
      <c r="A4352" s="1993">
        <v>38015</v>
      </c>
      <c r="B4352" s="1994" t="s">
        <v>12785</v>
      </c>
      <c r="C4352" s="1993" t="s">
        <v>5592</v>
      </c>
      <c r="D4352" s="2002">
        <f t="shared" si="134"/>
        <v>163.43</v>
      </c>
      <c r="F4352" s="2002">
        <v>163.43</v>
      </c>
      <c r="G4352" s="2002">
        <v>163.43</v>
      </c>
      <c r="H4352" s="2078" t="b">
        <f t="shared" si="135"/>
        <v>1</v>
      </c>
    </row>
    <row r="4353" spans="1:8">
      <c r="A4353" s="2003">
        <v>38016</v>
      </c>
      <c r="B4353" s="2004" t="s">
        <v>12786</v>
      </c>
      <c r="C4353" s="2003" t="s">
        <v>5592</v>
      </c>
      <c r="D4353" s="2005">
        <f t="shared" si="134"/>
        <v>198.85</v>
      </c>
      <c r="F4353" s="2005">
        <v>198.85</v>
      </c>
      <c r="G4353" s="2005">
        <v>198.85</v>
      </c>
      <c r="H4353" s="2078" t="b">
        <f t="shared" si="135"/>
        <v>1</v>
      </c>
    </row>
    <row r="4354" spans="1:8">
      <c r="A4354" s="1993">
        <v>12741</v>
      </c>
      <c r="B4354" s="1994" t="s">
        <v>12787</v>
      </c>
      <c r="C4354" s="1993" t="s">
        <v>5592</v>
      </c>
      <c r="D4354" s="2002">
        <f t="shared" si="134"/>
        <v>673.26</v>
      </c>
      <c r="F4354" s="2002">
        <v>673.26</v>
      </c>
      <c r="G4354" s="2002">
        <v>673.26</v>
      </c>
      <c r="H4354" s="2078" t="b">
        <f t="shared" si="135"/>
        <v>1</v>
      </c>
    </row>
    <row r="4355" spans="1:8">
      <c r="A4355" s="2003">
        <v>12733</v>
      </c>
      <c r="B4355" s="2004" t="s">
        <v>12788</v>
      </c>
      <c r="C4355" s="2003" t="s">
        <v>5592</v>
      </c>
      <c r="D4355" s="2005">
        <f t="shared" ref="D4355:D4418" si="136">IF($J$2=$F$1,F4355,G4355)</f>
        <v>3.38</v>
      </c>
      <c r="F4355" s="2005">
        <v>3.38</v>
      </c>
      <c r="G4355" s="2005">
        <v>3.38</v>
      </c>
      <c r="H4355" s="2078" t="b">
        <f t="shared" ref="H4355:H4418" si="137">F4355=G4355</f>
        <v>1</v>
      </c>
    </row>
    <row r="4356" spans="1:8">
      <c r="A4356" s="1993">
        <v>12734</v>
      </c>
      <c r="B4356" s="1994" t="s">
        <v>12789</v>
      </c>
      <c r="C4356" s="1993" t="s">
        <v>5592</v>
      </c>
      <c r="D4356" s="2002">
        <f t="shared" si="136"/>
        <v>7.22</v>
      </c>
      <c r="F4356" s="2002">
        <v>7.22</v>
      </c>
      <c r="G4356" s="2002">
        <v>7.22</v>
      </c>
      <c r="H4356" s="2078" t="b">
        <f t="shared" si="137"/>
        <v>1</v>
      </c>
    </row>
    <row r="4357" spans="1:8">
      <c r="A4357" s="2003">
        <v>12735</v>
      </c>
      <c r="B4357" s="2004" t="s">
        <v>12790</v>
      </c>
      <c r="C4357" s="2003" t="s">
        <v>5592</v>
      </c>
      <c r="D4357" s="2005">
        <f t="shared" si="136"/>
        <v>11.87</v>
      </c>
      <c r="F4357" s="2005">
        <v>11.87</v>
      </c>
      <c r="G4357" s="2005">
        <v>11.87</v>
      </c>
      <c r="H4357" s="2078" t="b">
        <f t="shared" si="137"/>
        <v>1</v>
      </c>
    </row>
    <row r="4358" spans="1:8">
      <c r="A4358" s="1993">
        <v>12736</v>
      </c>
      <c r="B4358" s="1994" t="s">
        <v>12791</v>
      </c>
      <c r="C4358" s="1993" t="s">
        <v>5592</v>
      </c>
      <c r="D4358" s="2002">
        <f t="shared" si="136"/>
        <v>27.15</v>
      </c>
      <c r="F4358" s="2002">
        <v>27.15</v>
      </c>
      <c r="G4358" s="2002">
        <v>27.15</v>
      </c>
      <c r="H4358" s="2078" t="b">
        <f t="shared" si="137"/>
        <v>1</v>
      </c>
    </row>
    <row r="4359" spans="1:8">
      <c r="A4359" s="2003">
        <v>12737</v>
      </c>
      <c r="B4359" s="2004" t="s">
        <v>12792</v>
      </c>
      <c r="C4359" s="2003" t="s">
        <v>5592</v>
      </c>
      <c r="D4359" s="2005">
        <f t="shared" si="136"/>
        <v>34.979999999999997</v>
      </c>
      <c r="F4359" s="2005">
        <v>34.979999999999997</v>
      </c>
      <c r="G4359" s="2005">
        <v>34.979999999999997</v>
      </c>
      <c r="H4359" s="2078" t="b">
        <f t="shared" si="137"/>
        <v>1</v>
      </c>
    </row>
    <row r="4360" spans="1:8">
      <c r="A4360" s="1993">
        <v>12738</v>
      </c>
      <c r="B4360" s="1994" t="s">
        <v>12793</v>
      </c>
      <c r="C4360" s="1993" t="s">
        <v>5592</v>
      </c>
      <c r="D4360" s="2002">
        <f t="shared" si="136"/>
        <v>69.14</v>
      </c>
      <c r="F4360" s="2002">
        <v>69.14</v>
      </c>
      <c r="G4360" s="2002">
        <v>69.14</v>
      </c>
      <c r="H4360" s="2078" t="b">
        <f t="shared" si="137"/>
        <v>1</v>
      </c>
    </row>
    <row r="4361" spans="1:8">
      <c r="A4361" s="2003">
        <v>12739</v>
      </c>
      <c r="B4361" s="2004" t="s">
        <v>12794</v>
      </c>
      <c r="C4361" s="2003" t="s">
        <v>5592</v>
      </c>
      <c r="D4361" s="2005">
        <f t="shared" si="136"/>
        <v>196.81</v>
      </c>
      <c r="F4361" s="2005">
        <v>196.81</v>
      </c>
      <c r="G4361" s="2005">
        <v>196.81</v>
      </c>
      <c r="H4361" s="2078" t="b">
        <f t="shared" si="137"/>
        <v>1</v>
      </c>
    </row>
    <row r="4362" spans="1:8">
      <c r="A4362" s="1993">
        <v>12740</v>
      </c>
      <c r="B4362" s="1994" t="s">
        <v>12795</v>
      </c>
      <c r="C4362" s="1993" t="s">
        <v>5592</v>
      </c>
      <c r="D4362" s="2002">
        <f t="shared" si="136"/>
        <v>307.92</v>
      </c>
      <c r="F4362" s="2002">
        <v>307.92</v>
      </c>
      <c r="G4362" s="2002">
        <v>307.92</v>
      </c>
      <c r="H4362" s="2078" t="b">
        <f t="shared" si="137"/>
        <v>1</v>
      </c>
    </row>
    <row r="4363" spans="1:8">
      <c r="A4363" s="2003">
        <v>6297</v>
      </c>
      <c r="B4363" s="2004" t="s">
        <v>12796</v>
      </c>
      <c r="C4363" s="2003" t="s">
        <v>5592</v>
      </c>
      <c r="D4363" s="2005">
        <f t="shared" si="136"/>
        <v>21.18</v>
      </c>
      <c r="F4363" s="2005">
        <v>21.18</v>
      </c>
      <c r="G4363" s="2005">
        <v>21.18</v>
      </c>
      <c r="H4363" s="2078" t="b">
        <f t="shared" si="137"/>
        <v>1</v>
      </c>
    </row>
    <row r="4364" spans="1:8">
      <c r="A4364" s="1993">
        <v>6296</v>
      </c>
      <c r="B4364" s="1994" t="s">
        <v>12797</v>
      </c>
      <c r="C4364" s="1993" t="s">
        <v>5592</v>
      </c>
      <c r="D4364" s="2002">
        <f t="shared" si="136"/>
        <v>16.71</v>
      </c>
      <c r="F4364" s="2002">
        <v>16.71</v>
      </c>
      <c r="G4364" s="2002">
        <v>16.71</v>
      </c>
      <c r="H4364" s="2078" t="b">
        <f t="shared" si="137"/>
        <v>1</v>
      </c>
    </row>
    <row r="4365" spans="1:8">
      <c r="A4365" s="2003">
        <v>6294</v>
      </c>
      <c r="B4365" s="2004" t="s">
        <v>12798</v>
      </c>
      <c r="C4365" s="2003" t="s">
        <v>5592</v>
      </c>
      <c r="D4365" s="2005">
        <f t="shared" si="136"/>
        <v>4.76</v>
      </c>
      <c r="F4365" s="2005">
        <v>4.76</v>
      </c>
      <c r="G4365" s="2005">
        <v>4.76</v>
      </c>
      <c r="H4365" s="2078" t="b">
        <f t="shared" si="137"/>
        <v>1</v>
      </c>
    </row>
    <row r="4366" spans="1:8">
      <c r="A4366" s="1993">
        <v>6323</v>
      </c>
      <c r="B4366" s="1994" t="s">
        <v>12799</v>
      </c>
      <c r="C4366" s="1993" t="s">
        <v>5592</v>
      </c>
      <c r="D4366" s="2002">
        <f t="shared" si="136"/>
        <v>10.92</v>
      </c>
      <c r="F4366" s="2002">
        <v>10.92</v>
      </c>
      <c r="G4366" s="2002">
        <v>10.92</v>
      </c>
      <c r="H4366" s="2078" t="b">
        <f t="shared" si="137"/>
        <v>1</v>
      </c>
    </row>
    <row r="4367" spans="1:8">
      <c r="A4367" s="2003">
        <v>6299</v>
      </c>
      <c r="B4367" s="2004" t="s">
        <v>12800</v>
      </c>
      <c r="C4367" s="2003" t="s">
        <v>5592</v>
      </c>
      <c r="D4367" s="2005">
        <f t="shared" si="136"/>
        <v>63.7</v>
      </c>
      <c r="F4367" s="2005">
        <v>63.7</v>
      </c>
      <c r="G4367" s="2005">
        <v>63.7</v>
      </c>
      <c r="H4367" s="2078" t="b">
        <f t="shared" si="137"/>
        <v>1</v>
      </c>
    </row>
    <row r="4368" spans="1:8">
      <c r="A4368" s="1993">
        <v>6298</v>
      </c>
      <c r="B4368" s="1994" t="s">
        <v>12801</v>
      </c>
      <c r="C4368" s="1993" t="s">
        <v>5592</v>
      </c>
      <c r="D4368" s="2002">
        <f t="shared" si="136"/>
        <v>33.54</v>
      </c>
      <c r="F4368" s="2002">
        <v>33.54</v>
      </c>
      <c r="G4368" s="2002">
        <v>33.54</v>
      </c>
      <c r="H4368" s="2078" t="b">
        <f t="shared" si="137"/>
        <v>1</v>
      </c>
    </row>
    <row r="4369" spans="1:8">
      <c r="A4369" s="2003">
        <v>6295</v>
      </c>
      <c r="B4369" s="2004" t="s">
        <v>12802</v>
      </c>
      <c r="C4369" s="2003" t="s">
        <v>5592</v>
      </c>
      <c r="D4369" s="2005">
        <f t="shared" si="136"/>
        <v>6.78</v>
      </c>
      <c r="F4369" s="2005">
        <v>6.78</v>
      </c>
      <c r="G4369" s="2005">
        <v>6.78</v>
      </c>
      <c r="H4369" s="2078" t="b">
        <f t="shared" si="137"/>
        <v>1</v>
      </c>
    </row>
    <row r="4370" spans="1:8">
      <c r="A4370" s="1993">
        <v>6322</v>
      </c>
      <c r="B4370" s="1994" t="s">
        <v>12803</v>
      </c>
      <c r="C4370" s="1993" t="s">
        <v>5592</v>
      </c>
      <c r="D4370" s="2002">
        <f t="shared" si="136"/>
        <v>85.31</v>
      </c>
      <c r="F4370" s="2002">
        <v>85.31</v>
      </c>
      <c r="G4370" s="2002">
        <v>85.31</v>
      </c>
      <c r="H4370" s="2078" t="b">
        <f t="shared" si="137"/>
        <v>1</v>
      </c>
    </row>
    <row r="4371" spans="1:8">
      <c r="A4371" s="2003">
        <v>6300</v>
      </c>
      <c r="B4371" s="2004" t="s">
        <v>12804</v>
      </c>
      <c r="C4371" s="2003" t="s">
        <v>5592</v>
      </c>
      <c r="D4371" s="2005">
        <f t="shared" si="136"/>
        <v>157.29</v>
      </c>
      <c r="F4371" s="2005">
        <v>157.29</v>
      </c>
      <c r="G4371" s="2005">
        <v>157.29</v>
      </c>
      <c r="H4371" s="2078" t="b">
        <f t="shared" si="137"/>
        <v>1</v>
      </c>
    </row>
    <row r="4372" spans="1:8">
      <c r="A4372" s="1993">
        <v>6321</v>
      </c>
      <c r="B4372" s="1994" t="s">
        <v>12805</v>
      </c>
      <c r="C4372" s="1993" t="s">
        <v>5592</v>
      </c>
      <c r="D4372" s="2002">
        <f t="shared" si="136"/>
        <v>224.68</v>
      </c>
      <c r="F4372" s="2002">
        <v>224.68</v>
      </c>
      <c r="G4372" s="2002">
        <v>224.68</v>
      </c>
      <c r="H4372" s="2078" t="b">
        <f t="shared" si="137"/>
        <v>1</v>
      </c>
    </row>
    <row r="4373" spans="1:8">
      <c r="A4373" s="2003">
        <v>6301</v>
      </c>
      <c r="B4373" s="2004" t="s">
        <v>12806</v>
      </c>
      <c r="C4373" s="2003" t="s">
        <v>5592</v>
      </c>
      <c r="D4373" s="2005">
        <f t="shared" si="136"/>
        <v>526.63</v>
      </c>
      <c r="F4373" s="2005">
        <v>526.63</v>
      </c>
      <c r="G4373" s="2005">
        <v>526.63</v>
      </c>
      <c r="H4373" s="2078" t="b">
        <f t="shared" si="137"/>
        <v>1</v>
      </c>
    </row>
    <row r="4374" spans="1:8">
      <c r="A4374" s="1993">
        <v>7105</v>
      </c>
      <c r="B4374" s="1994" t="s">
        <v>12807</v>
      </c>
      <c r="C4374" s="1993" t="s">
        <v>5592</v>
      </c>
      <c r="D4374" s="2002">
        <f t="shared" si="136"/>
        <v>28.54</v>
      </c>
      <c r="F4374" s="2002">
        <v>28.54</v>
      </c>
      <c r="G4374" s="2002">
        <v>28.54</v>
      </c>
      <c r="H4374" s="2078" t="b">
        <f t="shared" si="137"/>
        <v>1</v>
      </c>
    </row>
    <row r="4375" spans="1:8">
      <c r="A4375" s="2003">
        <v>20183</v>
      </c>
      <c r="B4375" s="2004" t="s">
        <v>12808</v>
      </c>
      <c r="C4375" s="2003" t="s">
        <v>5592</v>
      </c>
      <c r="D4375" s="2005">
        <f t="shared" si="136"/>
        <v>33.32</v>
      </c>
      <c r="F4375" s="2005">
        <v>33.32</v>
      </c>
      <c r="G4375" s="2005">
        <v>33.32</v>
      </c>
      <c r="H4375" s="2078" t="b">
        <f t="shared" si="137"/>
        <v>1</v>
      </c>
    </row>
    <row r="4376" spans="1:8">
      <c r="A4376" s="1993">
        <v>38448</v>
      </c>
      <c r="B4376" s="1994" t="s">
        <v>12809</v>
      </c>
      <c r="C4376" s="1993" t="s">
        <v>5592</v>
      </c>
      <c r="D4376" s="2002">
        <f t="shared" si="136"/>
        <v>176.83</v>
      </c>
      <c r="F4376" s="2002">
        <v>176.83</v>
      </c>
      <c r="G4376" s="2002">
        <v>176.83</v>
      </c>
      <c r="H4376" s="2078" t="b">
        <f t="shared" si="137"/>
        <v>1</v>
      </c>
    </row>
    <row r="4377" spans="1:8">
      <c r="A4377" s="2003">
        <v>20182</v>
      </c>
      <c r="B4377" s="2004" t="s">
        <v>12810</v>
      </c>
      <c r="C4377" s="2003" t="s">
        <v>5592</v>
      </c>
      <c r="D4377" s="2005">
        <f t="shared" si="136"/>
        <v>24.57</v>
      </c>
      <c r="F4377" s="2005">
        <v>24.57</v>
      </c>
      <c r="G4377" s="2005">
        <v>24.57</v>
      </c>
      <c r="H4377" s="2078" t="b">
        <f t="shared" si="137"/>
        <v>1</v>
      </c>
    </row>
    <row r="4378" spans="1:8">
      <c r="A4378" s="1993">
        <v>7119</v>
      </c>
      <c r="B4378" s="1994" t="s">
        <v>12811</v>
      </c>
      <c r="C4378" s="1993" t="s">
        <v>5592</v>
      </c>
      <c r="D4378" s="2002">
        <f t="shared" si="136"/>
        <v>6.29</v>
      </c>
      <c r="F4378" s="2002">
        <v>6.29</v>
      </c>
      <c r="G4378" s="2002">
        <v>6.29</v>
      </c>
      <c r="H4378" s="2078" t="b">
        <f t="shared" si="137"/>
        <v>1</v>
      </c>
    </row>
    <row r="4379" spans="1:8">
      <c r="A4379" s="2003">
        <v>7120</v>
      </c>
      <c r="B4379" s="2004" t="s">
        <v>12812</v>
      </c>
      <c r="C4379" s="2003" t="s">
        <v>5592</v>
      </c>
      <c r="D4379" s="2005">
        <f t="shared" si="136"/>
        <v>3.73</v>
      </c>
      <c r="F4379" s="2005">
        <v>3.73</v>
      </c>
      <c r="G4379" s="2005">
        <v>3.73</v>
      </c>
      <c r="H4379" s="2078" t="b">
        <f t="shared" si="137"/>
        <v>1</v>
      </c>
    </row>
    <row r="4380" spans="1:8">
      <c r="A4380" s="1993">
        <v>6319</v>
      </c>
      <c r="B4380" s="1994" t="s">
        <v>12813</v>
      </c>
      <c r="C4380" s="1993" t="s">
        <v>5592</v>
      </c>
      <c r="D4380" s="2002">
        <f t="shared" si="136"/>
        <v>24.88</v>
      </c>
      <c r="F4380" s="2002">
        <v>24.88</v>
      </c>
      <c r="G4380" s="2002">
        <v>24.88</v>
      </c>
      <c r="H4380" s="2078" t="b">
        <f t="shared" si="137"/>
        <v>1</v>
      </c>
    </row>
    <row r="4381" spans="1:8">
      <c r="A4381" s="2003">
        <v>6304</v>
      </c>
      <c r="B4381" s="2004" t="s">
        <v>12814</v>
      </c>
      <c r="C4381" s="2003" t="s">
        <v>5592</v>
      </c>
      <c r="D4381" s="2005">
        <f t="shared" si="136"/>
        <v>24.88</v>
      </c>
      <c r="F4381" s="2005">
        <v>24.88</v>
      </c>
      <c r="G4381" s="2005">
        <v>24.88</v>
      </c>
      <c r="H4381" s="2078" t="b">
        <f t="shared" si="137"/>
        <v>1</v>
      </c>
    </row>
    <row r="4382" spans="1:8">
      <c r="A4382" s="1993">
        <v>21116</v>
      </c>
      <c r="B4382" s="1994" t="s">
        <v>12815</v>
      </c>
      <c r="C4382" s="1993" t="s">
        <v>5592</v>
      </c>
      <c r="D4382" s="2002">
        <f t="shared" si="136"/>
        <v>18.84</v>
      </c>
      <c r="F4382" s="2002">
        <v>18.84</v>
      </c>
      <c r="G4382" s="2002">
        <v>18.84</v>
      </c>
      <c r="H4382" s="2078" t="b">
        <f t="shared" si="137"/>
        <v>1</v>
      </c>
    </row>
    <row r="4383" spans="1:8">
      <c r="A4383" s="2003">
        <v>6320</v>
      </c>
      <c r="B4383" s="2004" t="s">
        <v>12816</v>
      </c>
      <c r="C4383" s="2003" t="s">
        <v>5592</v>
      </c>
      <c r="D4383" s="2005">
        <f t="shared" si="136"/>
        <v>12.81</v>
      </c>
      <c r="F4383" s="2005">
        <v>12.81</v>
      </c>
      <c r="G4383" s="2005">
        <v>12.81</v>
      </c>
      <c r="H4383" s="2078" t="b">
        <f t="shared" si="137"/>
        <v>1</v>
      </c>
    </row>
    <row r="4384" spans="1:8">
      <c r="A4384" s="1993">
        <v>6303</v>
      </c>
      <c r="B4384" s="1994" t="s">
        <v>12817</v>
      </c>
      <c r="C4384" s="1993" t="s">
        <v>5592</v>
      </c>
      <c r="D4384" s="2002">
        <f t="shared" si="136"/>
        <v>12.81</v>
      </c>
      <c r="F4384" s="2002">
        <v>12.81</v>
      </c>
      <c r="G4384" s="2002">
        <v>12.81</v>
      </c>
      <c r="H4384" s="2078" t="b">
        <f t="shared" si="137"/>
        <v>1</v>
      </c>
    </row>
    <row r="4385" spans="1:8">
      <c r="A4385" s="2003">
        <v>6308</v>
      </c>
      <c r="B4385" s="2004" t="s">
        <v>12818</v>
      </c>
      <c r="C4385" s="2003" t="s">
        <v>5592</v>
      </c>
      <c r="D4385" s="2005">
        <f t="shared" si="136"/>
        <v>68.849999999999994</v>
      </c>
      <c r="F4385" s="2005">
        <v>68.849999999999994</v>
      </c>
      <c r="G4385" s="2005">
        <v>68.849999999999994</v>
      </c>
      <c r="H4385" s="2078" t="b">
        <f t="shared" si="137"/>
        <v>1</v>
      </c>
    </row>
    <row r="4386" spans="1:8">
      <c r="A4386" s="1993">
        <v>6317</v>
      </c>
      <c r="B4386" s="1994" t="s">
        <v>12819</v>
      </c>
      <c r="C4386" s="1993" t="s">
        <v>5592</v>
      </c>
      <c r="D4386" s="2002">
        <f t="shared" si="136"/>
        <v>68.849999999999994</v>
      </c>
      <c r="F4386" s="2002">
        <v>68.849999999999994</v>
      </c>
      <c r="G4386" s="2002">
        <v>68.849999999999994</v>
      </c>
      <c r="H4386" s="2078" t="b">
        <f t="shared" si="137"/>
        <v>1</v>
      </c>
    </row>
    <row r="4387" spans="1:8">
      <c r="A4387" s="2003">
        <v>6307</v>
      </c>
      <c r="B4387" s="2004" t="s">
        <v>12820</v>
      </c>
      <c r="C4387" s="2003" t="s">
        <v>5592</v>
      </c>
      <c r="D4387" s="2005">
        <f t="shared" si="136"/>
        <v>68.849999999999994</v>
      </c>
      <c r="F4387" s="2005">
        <v>68.849999999999994</v>
      </c>
      <c r="G4387" s="2005">
        <v>68.849999999999994</v>
      </c>
      <c r="H4387" s="2078" t="b">
        <f t="shared" si="137"/>
        <v>1</v>
      </c>
    </row>
    <row r="4388" spans="1:8">
      <c r="A4388" s="1993">
        <v>6309</v>
      </c>
      <c r="B4388" s="1994" t="s">
        <v>12821</v>
      </c>
      <c r="C4388" s="1993" t="s">
        <v>5592</v>
      </c>
      <c r="D4388" s="2002">
        <f t="shared" si="136"/>
        <v>70.849999999999994</v>
      </c>
      <c r="F4388" s="2002">
        <v>70.849999999999994</v>
      </c>
      <c r="G4388" s="2002">
        <v>70.849999999999994</v>
      </c>
      <c r="H4388" s="2078" t="b">
        <f t="shared" si="137"/>
        <v>1</v>
      </c>
    </row>
    <row r="4389" spans="1:8">
      <c r="A4389" s="2003">
        <v>6318</v>
      </c>
      <c r="B4389" s="2004" t="s">
        <v>12822</v>
      </c>
      <c r="C4389" s="2003" t="s">
        <v>5592</v>
      </c>
      <c r="D4389" s="2005">
        <f t="shared" si="136"/>
        <v>37.14</v>
      </c>
      <c r="F4389" s="2005">
        <v>37.14</v>
      </c>
      <c r="G4389" s="2005">
        <v>37.14</v>
      </c>
      <c r="H4389" s="2078" t="b">
        <f t="shared" si="137"/>
        <v>1</v>
      </c>
    </row>
    <row r="4390" spans="1:8">
      <c r="A4390" s="1993">
        <v>6306</v>
      </c>
      <c r="B4390" s="1994" t="s">
        <v>12823</v>
      </c>
      <c r="C4390" s="1993" t="s">
        <v>5592</v>
      </c>
      <c r="D4390" s="2002">
        <f t="shared" si="136"/>
        <v>37.14</v>
      </c>
      <c r="F4390" s="2002">
        <v>37.14</v>
      </c>
      <c r="G4390" s="2002">
        <v>37.14</v>
      </c>
      <c r="H4390" s="2078" t="b">
        <f t="shared" si="137"/>
        <v>1</v>
      </c>
    </row>
    <row r="4391" spans="1:8">
      <c r="A4391" s="2003">
        <v>6305</v>
      </c>
      <c r="B4391" s="2004" t="s">
        <v>12824</v>
      </c>
      <c r="C4391" s="2003" t="s">
        <v>5592</v>
      </c>
      <c r="D4391" s="2005">
        <f t="shared" si="136"/>
        <v>37.14</v>
      </c>
      <c r="F4391" s="2005">
        <v>37.14</v>
      </c>
      <c r="G4391" s="2005">
        <v>37.14</v>
      </c>
      <c r="H4391" s="2078" t="b">
        <f t="shared" si="137"/>
        <v>1</v>
      </c>
    </row>
    <row r="4392" spans="1:8">
      <c r="A4392" s="1993">
        <v>6302</v>
      </c>
      <c r="B4392" s="1994" t="s">
        <v>12825</v>
      </c>
      <c r="C4392" s="1993" t="s">
        <v>5592</v>
      </c>
      <c r="D4392" s="2002">
        <f t="shared" si="136"/>
        <v>7.87</v>
      </c>
      <c r="F4392" s="2002">
        <v>7.87</v>
      </c>
      <c r="G4392" s="2002">
        <v>7.87</v>
      </c>
      <c r="H4392" s="2078" t="b">
        <f t="shared" si="137"/>
        <v>1</v>
      </c>
    </row>
    <row r="4393" spans="1:8">
      <c r="A4393" s="2003">
        <v>6312</v>
      </c>
      <c r="B4393" s="2004" t="s">
        <v>12826</v>
      </c>
      <c r="C4393" s="2003" t="s">
        <v>5592</v>
      </c>
      <c r="D4393" s="2005">
        <f t="shared" si="136"/>
        <v>99.03</v>
      </c>
      <c r="F4393" s="2005">
        <v>99.03</v>
      </c>
      <c r="G4393" s="2005">
        <v>99.03</v>
      </c>
      <c r="H4393" s="2078" t="b">
        <f t="shared" si="137"/>
        <v>1</v>
      </c>
    </row>
    <row r="4394" spans="1:8">
      <c r="A4394" s="1993">
        <v>6311</v>
      </c>
      <c r="B4394" s="1994" t="s">
        <v>12827</v>
      </c>
      <c r="C4394" s="1993" t="s">
        <v>5592</v>
      </c>
      <c r="D4394" s="2002">
        <f t="shared" si="136"/>
        <v>99.03</v>
      </c>
      <c r="F4394" s="2002">
        <v>99.03</v>
      </c>
      <c r="G4394" s="2002">
        <v>99.03</v>
      </c>
      <c r="H4394" s="2078" t="b">
        <f t="shared" si="137"/>
        <v>1</v>
      </c>
    </row>
    <row r="4395" spans="1:8">
      <c r="A4395" s="2003">
        <v>6310</v>
      </c>
      <c r="B4395" s="2004" t="s">
        <v>12828</v>
      </c>
      <c r="C4395" s="2003" t="s">
        <v>5592</v>
      </c>
      <c r="D4395" s="2005">
        <f t="shared" si="136"/>
        <v>99.03</v>
      </c>
      <c r="F4395" s="2005">
        <v>99.03</v>
      </c>
      <c r="G4395" s="2005">
        <v>99.03</v>
      </c>
      <c r="H4395" s="2078" t="b">
        <f t="shared" si="137"/>
        <v>1</v>
      </c>
    </row>
    <row r="4396" spans="1:8">
      <c r="A4396" s="1993">
        <v>6314</v>
      </c>
      <c r="B4396" s="1994" t="s">
        <v>12829</v>
      </c>
      <c r="C4396" s="1993" t="s">
        <v>5592</v>
      </c>
      <c r="D4396" s="2002">
        <f t="shared" si="136"/>
        <v>99.03</v>
      </c>
      <c r="F4396" s="2002">
        <v>99.03</v>
      </c>
      <c r="G4396" s="2002">
        <v>99.03</v>
      </c>
      <c r="H4396" s="2078" t="b">
        <f t="shared" si="137"/>
        <v>1</v>
      </c>
    </row>
    <row r="4397" spans="1:8">
      <c r="A4397" s="2003">
        <v>6313</v>
      </c>
      <c r="B4397" s="2004" t="s">
        <v>12830</v>
      </c>
      <c r="C4397" s="2003" t="s">
        <v>5592</v>
      </c>
      <c r="D4397" s="2005">
        <f t="shared" si="136"/>
        <v>99.03</v>
      </c>
      <c r="F4397" s="2005">
        <v>99.03</v>
      </c>
      <c r="G4397" s="2005">
        <v>99.03</v>
      </c>
      <c r="H4397" s="2078" t="b">
        <f t="shared" si="137"/>
        <v>1</v>
      </c>
    </row>
    <row r="4398" spans="1:8">
      <c r="A4398" s="1993">
        <v>6315</v>
      </c>
      <c r="B4398" s="1994" t="s">
        <v>12831</v>
      </c>
      <c r="C4398" s="1993" t="s">
        <v>5592</v>
      </c>
      <c r="D4398" s="2002">
        <f t="shared" si="136"/>
        <v>187.51</v>
      </c>
      <c r="F4398" s="2002">
        <v>187.51</v>
      </c>
      <c r="G4398" s="2002">
        <v>187.51</v>
      </c>
      <c r="H4398" s="2078" t="b">
        <f t="shared" si="137"/>
        <v>1</v>
      </c>
    </row>
    <row r="4399" spans="1:8">
      <c r="A4399" s="2003">
        <v>6316</v>
      </c>
      <c r="B4399" s="2004" t="s">
        <v>12832</v>
      </c>
      <c r="C4399" s="2003" t="s">
        <v>5592</v>
      </c>
      <c r="D4399" s="2005">
        <f t="shared" si="136"/>
        <v>187.51</v>
      </c>
      <c r="F4399" s="2005">
        <v>187.51</v>
      </c>
      <c r="G4399" s="2005">
        <v>187.51</v>
      </c>
      <c r="H4399" s="2078" t="b">
        <f t="shared" si="137"/>
        <v>1</v>
      </c>
    </row>
    <row r="4400" spans="1:8">
      <c r="A4400" s="1993">
        <v>38878</v>
      </c>
      <c r="B4400" s="1994" t="s">
        <v>12833</v>
      </c>
      <c r="C4400" s="1993" t="s">
        <v>5592</v>
      </c>
      <c r="D4400" s="2002">
        <f t="shared" si="136"/>
        <v>13.6</v>
      </c>
      <c r="F4400" s="2002">
        <v>13.6</v>
      </c>
      <c r="G4400" s="2002">
        <v>13.6</v>
      </c>
      <c r="H4400" s="2078" t="b">
        <f t="shared" si="137"/>
        <v>1</v>
      </c>
    </row>
    <row r="4401" spans="1:8">
      <c r="A4401" s="2003">
        <v>38879</v>
      </c>
      <c r="B4401" s="2004" t="s">
        <v>12834</v>
      </c>
      <c r="C4401" s="2003" t="s">
        <v>5592</v>
      </c>
      <c r="D4401" s="2005">
        <f t="shared" si="136"/>
        <v>25.49</v>
      </c>
      <c r="F4401" s="2005">
        <v>25.49</v>
      </c>
      <c r="G4401" s="2005">
        <v>25.49</v>
      </c>
      <c r="H4401" s="2078" t="b">
        <f t="shared" si="137"/>
        <v>1</v>
      </c>
    </row>
    <row r="4402" spans="1:8">
      <c r="A4402" s="1993">
        <v>38881</v>
      </c>
      <c r="B4402" s="1994" t="s">
        <v>12835</v>
      </c>
      <c r="C4402" s="1993" t="s">
        <v>5592</v>
      </c>
      <c r="D4402" s="2002">
        <f t="shared" si="136"/>
        <v>13.34</v>
      </c>
      <c r="F4402" s="2002">
        <v>13.34</v>
      </c>
      <c r="G4402" s="2002">
        <v>13.34</v>
      </c>
      <c r="H4402" s="2078" t="b">
        <f t="shared" si="137"/>
        <v>1</v>
      </c>
    </row>
    <row r="4403" spans="1:8">
      <c r="A4403" s="2003">
        <v>38880</v>
      </c>
      <c r="B4403" s="2004" t="s">
        <v>12836</v>
      </c>
      <c r="C4403" s="2003" t="s">
        <v>5592</v>
      </c>
      <c r="D4403" s="2005">
        <f t="shared" si="136"/>
        <v>13.98</v>
      </c>
      <c r="F4403" s="2005">
        <v>13.98</v>
      </c>
      <c r="G4403" s="2005">
        <v>13.98</v>
      </c>
      <c r="H4403" s="2078" t="b">
        <f t="shared" si="137"/>
        <v>1</v>
      </c>
    </row>
    <row r="4404" spans="1:8">
      <c r="A4404" s="1993">
        <v>38882</v>
      </c>
      <c r="B4404" s="1994" t="s">
        <v>12837</v>
      </c>
      <c r="C4404" s="1993" t="s">
        <v>5592</v>
      </c>
      <c r="D4404" s="2002">
        <f t="shared" si="136"/>
        <v>14.48</v>
      </c>
      <c r="F4404" s="2002">
        <v>14.48</v>
      </c>
      <c r="G4404" s="2002">
        <v>14.48</v>
      </c>
      <c r="H4404" s="2078" t="b">
        <f t="shared" si="137"/>
        <v>1</v>
      </c>
    </row>
    <row r="4405" spans="1:8">
      <c r="A4405" s="2003">
        <v>38883</v>
      </c>
      <c r="B4405" s="2004" t="s">
        <v>12838</v>
      </c>
      <c r="C4405" s="2003" t="s">
        <v>5592</v>
      </c>
      <c r="D4405" s="2005">
        <f t="shared" si="136"/>
        <v>21.41</v>
      </c>
      <c r="F4405" s="2005">
        <v>21.41</v>
      </c>
      <c r="G4405" s="2005">
        <v>21.41</v>
      </c>
      <c r="H4405" s="2078" t="b">
        <f t="shared" si="137"/>
        <v>1</v>
      </c>
    </row>
    <row r="4406" spans="1:8">
      <c r="A4406" s="1993">
        <v>38884</v>
      </c>
      <c r="B4406" s="1994" t="s">
        <v>12839</v>
      </c>
      <c r="C4406" s="1993" t="s">
        <v>5592</v>
      </c>
      <c r="D4406" s="2002">
        <f t="shared" si="136"/>
        <v>23.24</v>
      </c>
      <c r="F4406" s="2002">
        <v>23.24</v>
      </c>
      <c r="G4406" s="2002">
        <v>23.24</v>
      </c>
      <c r="H4406" s="2078" t="b">
        <f t="shared" si="137"/>
        <v>1</v>
      </c>
    </row>
    <row r="4407" spans="1:8">
      <c r="A4407" s="2003">
        <v>38885</v>
      </c>
      <c r="B4407" s="2004" t="s">
        <v>12840</v>
      </c>
      <c r="C4407" s="2003" t="s">
        <v>5592</v>
      </c>
      <c r="D4407" s="2005">
        <f t="shared" si="136"/>
        <v>22.48</v>
      </c>
      <c r="F4407" s="2005">
        <v>22.48</v>
      </c>
      <c r="G4407" s="2005">
        <v>22.48</v>
      </c>
      <c r="H4407" s="2078" t="b">
        <f t="shared" si="137"/>
        <v>1</v>
      </c>
    </row>
    <row r="4408" spans="1:8">
      <c r="A4408" s="1993">
        <v>38886</v>
      </c>
      <c r="B4408" s="1994" t="s">
        <v>12841</v>
      </c>
      <c r="C4408" s="1993" t="s">
        <v>5592</v>
      </c>
      <c r="D4408" s="2002">
        <f t="shared" si="136"/>
        <v>24.27</v>
      </c>
      <c r="F4408" s="2002">
        <v>24.27</v>
      </c>
      <c r="G4408" s="2002">
        <v>24.27</v>
      </c>
      <c r="H4408" s="2078" t="b">
        <f t="shared" si="137"/>
        <v>1</v>
      </c>
    </row>
    <row r="4409" spans="1:8">
      <c r="A4409" s="2003">
        <v>38887</v>
      </c>
      <c r="B4409" s="2004" t="s">
        <v>12842</v>
      </c>
      <c r="C4409" s="2003" t="s">
        <v>5592</v>
      </c>
      <c r="D4409" s="2005">
        <f t="shared" si="136"/>
        <v>21.8</v>
      </c>
      <c r="F4409" s="2005">
        <v>21.8</v>
      </c>
      <c r="G4409" s="2005">
        <v>21.8</v>
      </c>
      <c r="H4409" s="2078" t="b">
        <f t="shared" si="137"/>
        <v>1</v>
      </c>
    </row>
    <row r="4410" spans="1:8">
      <c r="A4410" s="1993">
        <v>38888</v>
      </c>
      <c r="B4410" s="1994" t="s">
        <v>12843</v>
      </c>
      <c r="C4410" s="1993" t="s">
        <v>5592</v>
      </c>
      <c r="D4410" s="2002">
        <f t="shared" si="136"/>
        <v>25.91</v>
      </c>
      <c r="F4410" s="2002">
        <v>25.91</v>
      </c>
      <c r="G4410" s="2002">
        <v>25.91</v>
      </c>
      <c r="H4410" s="2078" t="b">
        <f t="shared" si="137"/>
        <v>1</v>
      </c>
    </row>
    <row r="4411" spans="1:8">
      <c r="A4411" s="2003">
        <v>38890</v>
      </c>
      <c r="B4411" s="2004" t="s">
        <v>12844</v>
      </c>
      <c r="C4411" s="2003" t="s">
        <v>5592</v>
      </c>
      <c r="D4411" s="2005">
        <f t="shared" si="136"/>
        <v>38.51</v>
      </c>
      <c r="F4411" s="2005">
        <v>38.51</v>
      </c>
      <c r="G4411" s="2005">
        <v>38.51</v>
      </c>
      <c r="H4411" s="2078" t="b">
        <f t="shared" si="137"/>
        <v>1</v>
      </c>
    </row>
    <row r="4412" spans="1:8">
      <c r="A4412" s="1993">
        <v>38893</v>
      </c>
      <c r="B4412" s="1994" t="s">
        <v>12845</v>
      </c>
      <c r="C4412" s="1993" t="s">
        <v>5592</v>
      </c>
      <c r="D4412" s="2002">
        <f t="shared" si="136"/>
        <v>30.97</v>
      </c>
      <c r="F4412" s="2002">
        <v>30.97</v>
      </c>
      <c r="G4412" s="2002">
        <v>30.97</v>
      </c>
      <c r="H4412" s="2078" t="b">
        <f t="shared" si="137"/>
        <v>1</v>
      </c>
    </row>
    <row r="4413" spans="1:8">
      <c r="A4413" s="2003">
        <v>38894</v>
      </c>
      <c r="B4413" s="2004" t="s">
        <v>12846</v>
      </c>
      <c r="C4413" s="2003" t="s">
        <v>5592</v>
      </c>
      <c r="D4413" s="2005">
        <f t="shared" si="136"/>
        <v>39.340000000000003</v>
      </c>
      <c r="F4413" s="2005">
        <v>39.340000000000003</v>
      </c>
      <c r="G4413" s="2005">
        <v>39.340000000000003</v>
      </c>
      <c r="H4413" s="2078" t="b">
        <f t="shared" si="137"/>
        <v>1</v>
      </c>
    </row>
    <row r="4414" spans="1:8">
      <c r="A4414" s="1993">
        <v>38896</v>
      </c>
      <c r="B4414" s="1994" t="s">
        <v>12847</v>
      </c>
      <c r="C4414" s="1993" t="s">
        <v>5592</v>
      </c>
      <c r="D4414" s="2002">
        <f t="shared" si="136"/>
        <v>40.11</v>
      </c>
      <c r="F4414" s="2002">
        <v>40.11</v>
      </c>
      <c r="G4414" s="2002">
        <v>40.11</v>
      </c>
      <c r="H4414" s="2078" t="b">
        <f t="shared" si="137"/>
        <v>1</v>
      </c>
    </row>
    <row r="4415" spans="1:8">
      <c r="A4415" s="2003">
        <v>39324</v>
      </c>
      <c r="B4415" s="2004" t="s">
        <v>12848</v>
      </c>
      <c r="C4415" s="2003" t="s">
        <v>5592</v>
      </c>
      <c r="D4415" s="2005">
        <f t="shared" si="136"/>
        <v>6.89</v>
      </c>
      <c r="F4415" s="2005">
        <v>6.89</v>
      </c>
      <c r="G4415" s="2005">
        <v>6.89</v>
      </c>
      <c r="H4415" s="2078" t="b">
        <f t="shared" si="137"/>
        <v>1</v>
      </c>
    </row>
    <row r="4416" spans="1:8">
      <c r="A4416" s="1993">
        <v>39325</v>
      </c>
      <c r="B4416" s="1994" t="s">
        <v>12849</v>
      </c>
      <c r="C4416" s="1993" t="s">
        <v>5592</v>
      </c>
      <c r="D4416" s="2002">
        <f t="shared" si="136"/>
        <v>10.42</v>
      </c>
      <c r="F4416" s="2002">
        <v>10.42</v>
      </c>
      <c r="G4416" s="2002">
        <v>10.42</v>
      </c>
      <c r="H4416" s="2078" t="b">
        <f t="shared" si="137"/>
        <v>1</v>
      </c>
    </row>
    <row r="4417" spans="1:8">
      <c r="A4417" s="2003">
        <v>39326</v>
      </c>
      <c r="B4417" s="2004" t="s">
        <v>12850</v>
      </c>
      <c r="C4417" s="2003" t="s">
        <v>5592</v>
      </c>
      <c r="D4417" s="2005">
        <f t="shared" si="136"/>
        <v>26.84</v>
      </c>
      <c r="F4417" s="2005">
        <v>26.84</v>
      </c>
      <c r="G4417" s="2005">
        <v>26.84</v>
      </c>
      <c r="H4417" s="2078" t="b">
        <f t="shared" si="137"/>
        <v>1</v>
      </c>
    </row>
    <row r="4418" spans="1:8">
      <c r="A4418" s="1993">
        <v>39327</v>
      </c>
      <c r="B4418" s="1994" t="s">
        <v>12851</v>
      </c>
      <c r="C4418" s="1993" t="s">
        <v>5592</v>
      </c>
      <c r="D4418" s="2002">
        <f t="shared" si="136"/>
        <v>40.67</v>
      </c>
      <c r="F4418" s="2002">
        <v>40.67</v>
      </c>
      <c r="G4418" s="2002">
        <v>40.67</v>
      </c>
      <c r="H4418" s="2078" t="b">
        <f t="shared" si="137"/>
        <v>1</v>
      </c>
    </row>
    <row r="4419" spans="1:8">
      <c r="A4419" s="2003">
        <v>20176</v>
      </c>
      <c r="B4419" s="2004" t="s">
        <v>12852</v>
      </c>
      <c r="C4419" s="2003" t="s">
        <v>5592</v>
      </c>
      <c r="D4419" s="2005">
        <f t="shared" ref="D4419:D4482" si="138">IF($J$2=$F$1,F4419,G4419)</f>
        <v>57.86</v>
      </c>
      <c r="F4419" s="2005">
        <v>57.86</v>
      </c>
      <c r="G4419" s="2005">
        <v>57.86</v>
      </c>
      <c r="H4419" s="2078" t="b">
        <f t="shared" ref="H4419:H4482" si="139">F4419=G4419</f>
        <v>1</v>
      </c>
    </row>
    <row r="4420" spans="1:8">
      <c r="A4420" s="1993">
        <v>11378</v>
      </c>
      <c r="B4420" s="1994" t="s">
        <v>12853</v>
      </c>
      <c r="C4420" s="1993" t="s">
        <v>5592</v>
      </c>
      <c r="D4420" s="2002">
        <f t="shared" si="138"/>
        <v>68.44</v>
      </c>
      <c r="F4420" s="2002">
        <v>68.44</v>
      </c>
      <c r="G4420" s="2002">
        <v>68.44</v>
      </c>
      <c r="H4420" s="2078" t="b">
        <f t="shared" si="139"/>
        <v>1</v>
      </c>
    </row>
    <row r="4421" spans="1:8">
      <c r="A4421" s="2003">
        <v>11379</v>
      </c>
      <c r="B4421" s="2004" t="s">
        <v>12854</v>
      </c>
      <c r="C4421" s="2003" t="s">
        <v>5592</v>
      </c>
      <c r="D4421" s="2005">
        <f t="shared" si="138"/>
        <v>74.75</v>
      </c>
      <c r="F4421" s="2005">
        <v>74.75</v>
      </c>
      <c r="G4421" s="2005">
        <v>74.75</v>
      </c>
      <c r="H4421" s="2078" t="b">
        <f t="shared" si="139"/>
        <v>1</v>
      </c>
    </row>
    <row r="4422" spans="1:8">
      <c r="A4422" s="1993">
        <v>11493</v>
      </c>
      <c r="B4422" s="1994" t="s">
        <v>12855</v>
      </c>
      <c r="C4422" s="1993" t="s">
        <v>5592</v>
      </c>
      <c r="D4422" s="2002">
        <f t="shared" si="138"/>
        <v>37.83</v>
      </c>
      <c r="F4422" s="2002">
        <v>37.83</v>
      </c>
      <c r="G4422" s="2002">
        <v>37.83</v>
      </c>
      <c r="H4422" s="2078" t="b">
        <f t="shared" si="139"/>
        <v>1</v>
      </c>
    </row>
    <row r="4423" spans="1:8">
      <c r="A4423" s="2003">
        <v>41896</v>
      </c>
      <c r="B4423" s="2004" t="s">
        <v>12856</v>
      </c>
      <c r="C4423" s="2003" t="s">
        <v>5592</v>
      </c>
      <c r="D4423" s="2005">
        <f t="shared" si="138"/>
        <v>207.72</v>
      </c>
      <c r="F4423" s="2005">
        <v>207.72</v>
      </c>
      <c r="G4423" s="2005">
        <v>207.72</v>
      </c>
      <c r="H4423" s="2078" t="b">
        <f t="shared" si="139"/>
        <v>1</v>
      </c>
    </row>
    <row r="4424" spans="1:8">
      <c r="A4424" s="1993">
        <v>7068</v>
      </c>
      <c r="B4424" s="1994" t="s">
        <v>12857</v>
      </c>
      <c r="C4424" s="1993" t="s">
        <v>5592</v>
      </c>
      <c r="D4424" s="2002">
        <f t="shared" si="138"/>
        <v>367.19</v>
      </c>
      <c r="F4424" s="2002">
        <v>367.19</v>
      </c>
      <c r="G4424" s="2002">
        <v>367.19</v>
      </c>
      <c r="H4424" s="2078" t="b">
        <f t="shared" si="139"/>
        <v>1</v>
      </c>
    </row>
    <row r="4425" spans="1:8">
      <c r="A4425" s="2003">
        <v>7106</v>
      </c>
      <c r="B4425" s="2004" t="s">
        <v>12858</v>
      </c>
      <c r="C4425" s="2003" t="s">
        <v>5592</v>
      </c>
      <c r="D4425" s="2005">
        <f t="shared" si="138"/>
        <v>85.21</v>
      </c>
      <c r="F4425" s="2005">
        <v>85.21</v>
      </c>
      <c r="G4425" s="2005">
        <v>85.21</v>
      </c>
      <c r="H4425" s="2078" t="b">
        <f t="shared" si="139"/>
        <v>1</v>
      </c>
    </row>
    <row r="4426" spans="1:8">
      <c r="A4426" s="1993">
        <v>7104</v>
      </c>
      <c r="B4426" s="1994" t="s">
        <v>12859</v>
      </c>
      <c r="C4426" s="1993" t="s">
        <v>5592</v>
      </c>
      <c r="D4426" s="2002">
        <f t="shared" si="138"/>
        <v>2.34</v>
      </c>
      <c r="F4426" s="2002">
        <v>2.34</v>
      </c>
      <c r="G4426" s="2002">
        <v>2.34</v>
      </c>
      <c r="H4426" s="2078" t="b">
        <f t="shared" si="139"/>
        <v>1</v>
      </c>
    </row>
    <row r="4427" spans="1:8">
      <c r="A4427" s="2003">
        <v>7136</v>
      </c>
      <c r="B4427" s="2004" t="s">
        <v>12860</v>
      </c>
      <c r="C4427" s="2003" t="s">
        <v>5592</v>
      </c>
      <c r="D4427" s="2005">
        <f t="shared" si="138"/>
        <v>4.5599999999999996</v>
      </c>
      <c r="F4427" s="2005">
        <v>4.5599999999999996</v>
      </c>
      <c r="G4427" s="2005">
        <v>4.5599999999999996</v>
      </c>
      <c r="H4427" s="2078" t="b">
        <f t="shared" si="139"/>
        <v>1</v>
      </c>
    </row>
    <row r="4428" spans="1:8">
      <c r="A4428" s="1993">
        <v>7128</v>
      </c>
      <c r="B4428" s="1994" t="s">
        <v>12861</v>
      </c>
      <c r="C4428" s="1993" t="s">
        <v>5592</v>
      </c>
      <c r="D4428" s="2002">
        <f t="shared" si="138"/>
        <v>6.21</v>
      </c>
      <c r="F4428" s="2002">
        <v>6.21</v>
      </c>
      <c r="G4428" s="2002">
        <v>6.21</v>
      </c>
      <c r="H4428" s="2078" t="b">
        <f t="shared" si="139"/>
        <v>1</v>
      </c>
    </row>
    <row r="4429" spans="1:8">
      <c r="A4429" s="2003">
        <v>7108</v>
      </c>
      <c r="B4429" s="2004" t="s">
        <v>12862</v>
      </c>
      <c r="C4429" s="2003" t="s">
        <v>5592</v>
      </c>
      <c r="D4429" s="2005">
        <f t="shared" si="138"/>
        <v>6.88</v>
      </c>
      <c r="F4429" s="2005">
        <v>6.88</v>
      </c>
      <c r="G4429" s="2005">
        <v>6.88</v>
      </c>
      <c r="H4429" s="2078" t="b">
        <f t="shared" si="139"/>
        <v>1</v>
      </c>
    </row>
    <row r="4430" spans="1:8">
      <c r="A4430" s="1993">
        <v>7129</v>
      </c>
      <c r="B4430" s="1994" t="s">
        <v>12863</v>
      </c>
      <c r="C4430" s="1993" t="s">
        <v>5592</v>
      </c>
      <c r="D4430" s="2002">
        <f t="shared" si="138"/>
        <v>6.92</v>
      </c>
      <c r="F4430" s="2002">
        <v>6.92</v>
      </c>
      <c r="G4430" s="2002">
        <v>6.92</v>
      </c>
      <c r="H4430" s="2078" t="b">
        <f t="shared" si="139"/>
        <v>1</v>
      </c>
    </row>
    <row r="4431" spans="1:8">
      <c r="A4431" s="2003">
        <v>7130</v>
      </c>
      <c r="B4431" s="2004" t="s">
        <v>12864</v>
      </c>
      <c r="C4431" s="2003" t="s">
        <v>5592</v>
      </c>
      <c r="D4431" s="2005">
        <f t="shared" si="138"/>
        <v>9.3699999999999992</v>
      </c>
      <c r="F4431" s="2005">
        <v>9.3699999999999992</v>
      </c>
      <c r="G4431" s="2005">
        <v>9.3699999999999992</v>
      </c>
      <c r="H4431" s="2078" t="b">
        <f t="shared" si="139"/>
        <v>1</v>
      </c>
    </row>
    <row r="4432" spans="1:8">
      <c r="A4432" s="1993">
        <v>7131</v>
      </c>
      <c r="B4432" s="1994" t="s">
        <v>12865</v>
      </c>
      <c r="C4432" s="1993" t="s">
        <v>5592</v>
      </c>
      <c r="D4432" s="2002">
        <f t="shared" si="138"/>
        <v>10.77</v>
      </c>
      <c r="F4432" s="2002">
        <v>10.77</v>
      </c>
      <c r="G4432" s="2002">
        <v>10.77</v>
      </c>
      <c r="H4432" s="2078" t="b">
        <f t="shared" si="139"/>
        <v>1</v>
      </c>
    </row>
    <row r="4433" spans="1:8">
      <c r="A4433" s="2003">
        <v>7132</v>
      </c>
      <c r="B4433" s="2004" t="s">
        <v>12866</v>
      </c>
      <c r="C4433" s="2003" t="s">
        <v>5592</v>
      </c>
      <c r="D4433" s="2005">
        <f t="shared" si="138"/>
        <v>32.11</v>
      </c>
      <c r="F4433" s="2005">
        <v>32.11</v>
      </c>
      <c r="G4433" s="2005">
        <v>32.11</v>
      </c>
      <c r="H4433" s="2078" t="b">
        <f t="shared" si="139"/>
        <v>1</v>
      </c>
    </row>
    <row r="4434" spans="1:8">
      <c r="A4434" s="1993">
        <v>7133</v>
      </c>
      <c r="B4434" s="1994" t="s">
        <v>12867</v>
      </c>
      <c r="C4434" s="1993" t="s">
        <v>5592</v>
      </c>
      <c r="D4434" s="2002">
        <f t="shared" si="138"/>
        <v>50.96</v>
      </c>
      <c r="F4434" s="2002">
        <v>50.96</v>
      </c>
      <c r="G4434" s="2002">
        <v>50.96</v>
      </c>
      <c r="H4434" s="2078" t="b">
        <f t="shared" si="139"/>
        <v>1</v>
      </c>
    </row>
    <row r="4435" spans="1:8">
      <c r="A4435" s="2003">
        <v>37420</v>
      </c>
      <c r="B4435" s="2004" t="s">
        <v>12868</v>
      </c>
      <c r="C4435" s="2003" t="s">
        <v>5592</v>
      </c>
      <c r="D4435" s="2005">
        <f t="shared" si="138"/>
        <v>28.81</v>
      </c>
      <c r="F4435" s="2005">
        <v>28.81</v>
      </c>
      <c r="G4435" s="2005">
        <v>28.81</v>
      </c>
      <c r="H4435" s="2078" t="b">
        <f t="shared" si="139"/>
        <v>1</v>
      </c>
    </row>
    <row r="4436" spans="1:8">
      <c r="A4436" s="1993">
        <v>37421</v>
      </c>
      <c r="B4436" s="1994" t="s">
        <v>12869</v>
      </c>
      <c r="C4436" s="1993" t="s">
        <v>5592</v>
      </c>
      <c r="D4436" s="2002">
        <f t="shared" si="138"/>
        <v>39.369999999999997</v>
      </c>
      <c r="F4436" s="2002">
        <v>39.369999999999997</v>
      </c>
      <c r="G4436" s="2002">
        <v>39.369999999999997</v>
      </c>
      <c r="H4436" s="2078" t="b">
        <f t="shared" si="139"/>
        <v>1</v>
      </c>
    </row>
    <row r="4437" spans="1:8">
      <c r="A4437" s="2003">
        <v>37422</v>
      </c>
      <c r="B4437" s="2004" t="s">
        <v>12870</v>
      </c>
      <c r="C4437" s="2003" t="s">
        <v>5592</v>
      </c>
      <c r="D4437" s="2005">
        <f t="shared" si="138"/>
        <v>36.85</v>
      </c>
      <c r="F4437" s="2005">
        <v>36.85</v>
      </c>
      <c r="G4437" s="2005">
        <v>36.85</v>
      </c>
      <c r="H4437" s="2078" t="b">
        <f t="shared" si="139"/>
        <v>1</v>
      </c>
    </row>
    <row r="4438" spans="1:8">
      <c r="A4438" s="1993">
        <v>37443</v>
      </c>
      <c r="B4438" s="1994" t="s">
        <v>12871</v>
      </c>
      <c r="C4438" s="1993" t="s">
        <v>5592</v>
      </c>
      <c r="D4438" s="2002">
        <f t="shared" si="138"/>
        <v>132.51</v>
      </c>
      <c r="F4438" s="2002">
        <v>132.51</v>
      </c>
      <c r="G4438" s="2002">
        <v>132.51</v>
      </c>
      <c r="H4438" s="2078" t="b">
        <f t="shared" si="139"/>
        <v>1</v>
      </c>
    </row>
    <row r="4439" spans="1:8">
      <c r="A4439" s="2003">
        <v>37444</v>
      </c>
      <c r="B4439" s="2004" t="s">
        <v>12872</v>
      </c>
      <c r="C4439" s="2003" t="s">
        <v>5592</v>
      </c>
      <c r="D4439" s="2005">
        <f t="shared" si="138"/>
        <v>134.76</v>
      </c>
      <c r="F4439" s="2005">
        <v>134.76</v>
      </c>
      <c r="G4439" s="2005">
        <v>134.76</v>
      </c>
      <c r="H4439" s="2078" t="b">
        <f t="shared" si="139"/>
        <v>1</v>
      </c>
    </row>
    <row r="4440" spans="1:8">
      <c r="A4440" s="1993">
        <v>37445</v>
      </c>
      <c r="B4440" s="1994" t="s">
        <v>12873</v>
      </c>
      <c r="C4440" s="1993" t="s">
        <v>5592</v>
      </c>
      <c r="D4440" s="2002">
        <f t="shared" si="138"/>
        <v>204.26</v>
      </c>
      <c r="F4440" s="2002">
        <v>204.26</v>
      </c>
      <c r="G4440" s="2002">
        <v>204.26</v>
      </c>
      <c r="H4440" s="2078" t="b">
        <f t="shared" si="139"/>
        <v>1</v>
      </c>
    </row>
    <row r="4441" spans="1:8">
      <c r="A4441" s="2003">
        <v>37446</v>
      </c>
      <c r="B4441" s="2004" t="s">
        <v>12874</v>
      </c>
      <c r="C4441" s="2003" t="s">
        <v>5592</v>
      </c>
      <c r="D4441" s="2005">
        <f t="shared" si="138"/>
        <v>222.67</v>
      </c>
      <c r="F4441" s="2005">
        <v>222.67</v>
      </c>
      <c r="G4441" s="2005">
        <v>222.67</v>
      </c>
      <c r="H4441" s="2078" t="b">
        <f t="shared" si="139"/>
        <v>1</v>
      </c>
    </row>
    <row r="4442" spans="1:8">
      <c r="A4442" s="1993">
        <v>37447</v>
      </c>
      <c r="B4442" s="1994" t="s">
        <v>12875</v>
      </c>
      <c r="C4442" s="1993" t="s">
        <v>5592</v>
      </c>
      <c r="D4442" s="2002">
        <f t="shared" si="138"/>
        <v>226.16</v>
      </c>
      <c r="F4442" s="2002">
        <v>226.16</v>
      </c>
      <c r="G4442" s="2002">
        <v>226.16</v>
      </c>
      <c r="H4442" s="2078" t="b">
        <f t="shared" si="139"/>
        <v>1</v>
      </c>
    </row>
    <row r="4443" spans="1:8">
      <c r="A4443" s="2003">
        <v>37448</v>
      </c>
      <c r="B4443" s="2004" t="s">
        <v>12876</v>
      </c>
      <c r="C4443" s="2003" t="s">
        <v>5592</v>
      </c>
      <c r="D4443" s="2005">
        <f t="shared" si="138"/>
        <v>310.20999999999998</v>
      </c>
      <c r="F4443" s="2005">
        <v>310.20999999999998</v>
      </c>
      <c r="G4443" s="2005">
        <v>310.20999999999998</v>
      </c>
      <c r="H4443" s="2078" t="b">
        <f t="shared" si="139"/>
        <v>1</v>
      </c>
    </row>
    <row r="4444" spans="1:8">
      <c r="A4444" s="1993">
        <v>37440</v>
      </c>
      <c r="B4444" s="1994" t="s">
        <v>12877</v>
      </c>
      <c r="C4444" s="1993" t="s">
        <v>5592</v>
      </c>
      <c r="D4444" s="2002">
        <f t="shared" si="138"/>
        <v>105.18</v>
      </c>
      <c r="F4444" s="2002">
        <v>105.18</v>
      </c>
      <c r="G4444" s="2002">
        <v>105.18</v>
      </c>
      <c r="H4444" s="2078" t="b">
        <f t="shared" si="139"/>
        <v>1</v>
      </c>
    </row>
    <row r="4445" spans="1:8">
      <c r="A4445" s="2003">
        <v>37441</v>
      </c>
      <c r="B4445" s="2004" t="s">
        <v>12878</v>
      </c>
      <c r="C4445" s="2003" t="s">
        <v>5592</v>
      </c>
      <c r="D4445" s="2005">
        <f t="shared" si="138"/>
        <v>105.18</v>
      </c>
      <c r="F4445" s="2005">
        <v>105.18</v>
      </c>
      <c r="G4445" s="2005">
        <v>105.18</v>
      </c>
      <c r="H4445" s="2078" t="b">
        <f t="shared" si="139"/>
        <v>1</v>
      </c>
    </row>
    <row r="4446" spans="1:8">
      <c r="A4446" s="1993">
        <v>37442</v>
      </c>
      <c r="B4446" s="1994" t="s">
        <v>12879</v>
      </c>
      <c r="C4446" s="1993" t="s">
        <v>5592</v>
      </c>
      <c r="D4446" s="2002">
        <f t="shared" si="138"/>
        <v>126.68</v>
      </c>
      <c r="F4446" s="2002">
        <v>126.68</v>
      </c>
      <c r="G4446" s="2002">
        <v>126.68</v>
      </c>
      <c r="H4446" s="2078" t="b">
        <f t="shared" si="139"/>
        <v>1</v>
      </c>
    </row>
    <row r="4447" spans="1:8">
      <c r="A4447" s="2003">
        <v>38017</v>
      </c>
      <c r="B4447" s="2004" t="s">
        <v>12880</v>
      </c>
      <c r="C4447" s="2003" t="s">
        <v>5592</v>
      </c>
      <c r="D4447" s="2005">
        <f t="shared" si="138"/>
        <v>9.7899999999999991</v>
      </c>
      <c r="F4447" s="2005">
        <v>9.7899999999999991</v>
      </c>
      <c r="G4447" s="2005">
        <v>9.7899999999999991</v>
      </c>
      <c r="H4447" s="2078" t="b">
        <f t="shared" si="139"/>
        <v>1</v>
      </c>
    </row>
    <row r="4448" spans="1:8">
      <c r="A4448" s="1993">
        <v>38018</v>
      </c>
      <c r="B4448" s="1994" t="s">
        <v>12881</v>
      </c>
      <c r="C4448" s="1993" t="s">
        <v>5592</v>
      </c>
      <c r="D4448" s="2002">
        <f t="shared" si="138"/>
        <v>10.81</v>
      </c>
      <c r="F4448" s="2002">
        <v>10.81</v>
      </c>
      <c r="G4448" s="2002">
        <v>10.81</v>
      </c>
      <c r="H4448" s="2078" t="b">
        <f t="shared" si="139"/>
        <v>1</v>
      </c>
    </row>
    <row r="4449" spans="1:8">
      <c r="A4449" s="2003">
        <v>39895</v>
      </c>
      <c r="B4449" s="2004" t="s">
        <v>12882</v>
      </c>
      <c r="C4449" s="2003" t="s">
        <v>5592</v>
      </c>
      <c r="D4449" s="2005">
        <f t="shared" si="138"/>
        <v>24.45</v>
      </c>
      <c r="F4449" s="2005">
        <v>24.45</v>
      </c>
      <c r="G4449" s="2005">
        <v>24.45</v>
      </c>
      <c r="H4449" s="2078" t="b">
        <f t="shared" si="139"/>
        <v>1</v>
      </c>
    </row>
    <row r="4450" spans="1:8">
      <c r="A4450" s="1993">
        <v>39896</v>
      </c>
      <c r="B4450" s="1994" t="s">
        <v>12883</v>
      </c>
      <c r="C4450" s="1993" t="s">
        <v>5592</v>
      </c>
      <c r="D4450" s="2002">
        <f t="shared" si="138"/>
        <v>35.840000000000003</v>
      </c>
      <c r="F4450" s="2002">
        <v>35.840000000000003</v>
      </c>
      <c r="G4450" s="2002">
        <v>35.840000000000003</v>
      </c>
      <c r="H4450" s="2078" t="b">
        <f t="shared" si="139"/>
        <v>1</v>
      </c>
    </row>
    <row r="4451" spans="1:8">
      <c r="A4451" s="2003">
        <v>38873</v>
      </c>
      <c r="B4451" s="2004" t="s">
        <v>12884</v>
      </c>
      <c r="C4451" s="2003" t="s">
        <v>5592</v>
      </c>
      <c r="D4451" s="2005">
        <f t="shared" si="138"/>
        <v>12.06</v>
      </c>
      <c r="F4451" s="2005">
        <v>12.06</v>
      </c>
      <c r="G4451" s="2005">
        <v>12.06</v>
      </c>
      <c r="H4451" s="2078" t="b">
        <f t="shared" si="139"/>
        <v>1</v>
      </c>
    </row>
    <row r="4452" spans="1:8">
      <c r="A4452" s="1993">
        <v>38874</v>
      </c>
      <c r="B4452" s="1994" t="s">
        <v>12885</v>
      </c>
      <c r="C4452" s="1993" t="s">
        <v>5592</v>
      </c>
      <c r="D4452" s="2002">
        <f t="shared" si="138"/>
        <v>14.67</v>
      </c>
      <c r="F4452" s="2002">
        <v>14.67</v>
      </c>
      <c r="G4452" s="2002">
        <v>14.67</v>
      </c>
      <c r="H4452" s="2078" t="b">
        <f t="shared" si="139"/>
        <v>1</v>
      </c>
    </row>
    <row r="4453" spans="1:8">
      <c r="A4453" s="2003">
        <v>38875</v>
      </c>
      <c r="B4453" s="2004" t="s">
        <v>12886</v>
      </c>
      <c r="C4453" s="2003" t="s">
        <v>5592</v>
      </c>
      <c r="D4453" s="2005">
        <f t="shared" si="138"/>
        <v>25.92</v>
      </c>
      <c r="F4453" s="2005">
        <v>25.92</v>
      </c>
      <c r="G4453" s="2005">
        <v>25.92</v>
      </c>
      <c r="H4453" s="2078" t="b">
        <f t="shared" si="139"/>
        <v>1</v>
      </c>
    </row>
    <row r="4454" spans="1:8">
      <c r="A4454" s="1993">
        <v>38876</v>
      </c>
      <c r="B4454" s="1994" t="s">
        <v>12887</v>
      </c>
      <c r="C4454" s="1993" t="s">
        <v>5592</v>
      </c>
      <c r="D4454" s="2002">
        <f t="shared" si="138"/>
        <v>34.880000000000003</v>
      </c>
      <c r="F4454" s="2002">
        <v>34.880000000000003</v>
      </c>
      <c r="G4454" s="2002">
        <v>34.880000000000003</v>
      </c>
      <c r="H4454" s="2078" t="b">
        <f t="shared" si="139"/>
        <v>1</v>
      </c>
    </row>
    <row r="4455" spans="1:8">
      <c r="A4455" s="2003">
        <v>39000</v>
      </c>
      <c r="B4455" s="2004" t="s">
        <v>12888</v>
      </c>
      <c r="C4455" s="2003" t="s">
        <v>5592</v>
      </c>
      <c r="D4455" s="2005">
        <f t="shared" si="138"/>
        <v>20.52</v>
      </c>
      <c r="F4455" s="2005">
        <v>20.52</v>
      </c>
      <c r="G4455" s="2005">
        <v>20.52</v>
      </c>
      <c r="H4455" s="2078" t="b">
        <f t="shared" si="139"/>
        <v>1</v>
      </c>
    </row>
    <row r="4456" spans="1:8">
      <c r="A4456" s="1993">
        <v>38674</v>
      </c>
      <c r="B4456" s="1994" t="s">
        <v>12889</v>
      </c>
      <c r="C4456" s="1993" t="s">
        <v>5592</v>
      </c>
      <c r="D4456" s="2002">
        <f t="shared" si="138"/>
        <v>34.06</v>
      </c>
      <c r="F4456" s="2002">
        <v>34.06</v>
      </c>
      <c r="G4456" s="2002">
        <v>34.06</v>
      </c>
      <c r="H4456" s="2078" t="b">
        <f t="shared" si="139"/>
        <v>1</v>
      </c>
    </row>
    <row r="4457" spans="1:8">
      <c r="A4457" s="2003">
        <v>38911</v>
      </c>
      <c r="B4457" s="2004" t="s">
        <v>12890</v>
      </c>
      <c r="C4457" s="2003" t="s">
        <v>5592</v>
      </c>
      <c r="D4457" s="2005">
        <f t="shared" si="138"/>
        <v>43.25</v>
      </c>
      <c r="F4457" s="2005">
        <v>43.25</v>
      </c>
      <c r="G4457" s="2005">
        <v>43.25</v>
      </c>
      <c r="H4457" s="2078" t="b">
        <f t="shared" si="139"/>
        <v>1</v>
      </c>
    </row>
    <row r="4458" spans="1:8">
      <c r="A4458" s="1993">
        <v>38912</v>
      </c>
      <c r="B4458" s="1994" t="s">
        <v>12891</v>
      </c>
      <c r="C4458" s="1993" t="s">
        <v>5592</v>
      </c>
      <c r="D4458" s="2002">
        <f t="shared" si="138"/>
        <v>54.97</v>
      </c>
      <c r="F4458" s="2002">
        <v>54.97</v>
      </c>
      <c r="G4458" s="2002">
        <v>54.97</v>
      </c>
      <c r="H4458" s="2078" t="b">
        <f t="shared" si="139"/>
        <v>1</v>
      </c>
    </row>
    <row r="4459" spans="1:8">
      <c r="A4459" s="2003">
        <v>38019</v>
      </c>
      <c r="B4459" s="2004" t="s">
        <v>12892</v>
      </c>
      <c r="C4459" s="2003" t="s">
        <v>5592</v>
      </c>
      <c r="D4459" s="2005">
        <f t="shared" si="138"/>
        <v>8.5399999999999991</v>
      </c>
      <c r="F4459" s="2005">
        <v>8.5399999999999991</v>
      </c>
      <c r="G4459" s="2005">
        <v>8.5399999999999991</v>
      </c>
      <c r="H4459" s="2078" t="b">
        <f t="shared" si="139"/>
        <v>1</v>
      </c>
    </row>
    <row r="4460" spans="1:8">
      <c r="A4460" s="1993">
        <v>38020</v>
      </c>
      <c r="B4460" s="1994" t="s">
        <v>12893</v>
      </c>
      <c r="C4460" s="1993" t="s">
        <v>5592</v>
      </c>
      <c r="D4460" s="2002">
        <f t="shared" si="138"/>
        <v>10.81</v>
      </c>
      <c r="F4460" s="2002">
        <v>10.81</v>
      </c>
      <c r="G4460" s="2002">
        <v>10.81</v>
      </c>
      <c r="H4460" s="2078" t="b">
        <f t="shared" si="139"/>
        <v>1</v>
      </c>
    </row>
    <row r="4461" spans="1:8">
      <c r="A4461" s="2003">
        <v>38454</v>
      </c>
      <c r="B4461" s="2004" t="s">
        <v>12894</v>
      </c>
      <c r="C4461" s="2003" t="s">
        <v>5592</v>
      </c>
      <c r="D4461" s="2005">
        <f t="shared" si="138"/>
        <v>3.74</v>
      </c>
      <c r="F4461" s="2005">
        <v>3.74</v>
      </c>
      <c r="G4461" s="2005">
        <v>3.74</v>
      </c>
      <c r="H4461" s="2078" t="b">
        <f t="shared" si="139"/>
        <v>1</v>
      </c>
    </row>
    <row r="4462" spans="1:8">
      <c r="A4462" s="1993">
        <v>38455</v>
      </c>
      <c r="B4462" s="1994" t="s">
        <v>12895</v>
      </c>
      <c r="C4462" s="1993" t="s">
        <v>5592</v>
      </c>
      <c r="D4462" s="2002">
        <f t="shared" si="138"/>
        <v>3.42</v>
      </c>
      <c r="F4462" s="2002">
        <v>3.42</v>
      </c>
      <c r="G4462" s="2002">
        <v>3.42</v>
      </c>
      <c r="H4462" s="2078" t="b">
        <f t="shared" si="139"/>
        <v>1</v>
      </c>
    </row>
    <row r="4463" spans="1:8">
      <c r="A4463" s="2003">
        <v>38462</v>
      </c>
      <c r="B4463" s="2004" t="s">
        <v>12896</v>
      </c>
      <c r="C4463" s="2003" t="s">
        <v>5592</v>
      </c>
      <c r="D4463" s="2005">
        <f t="shared" si="138"/>
        <v>96.76</v>
      </c>
      <c r="F4463" s="2005">
        <v>96.76</v>
      </c>
      <c r="G4463" s="2005">
        <v>96.76</v>
      </c>
      <c r="H4463" s="2078" t="b">
        <f t="shared" si="139"/>
        <v>1</v>
      </c>
    </row>
    <row r="4464" spans="1:8">
      <c r="A4464" s="1993">
        <v>36362</v>
      </c>
      <c r="B4464" s="1994" t="s">
        <v>12897</v>
      </c>
      <c r="C4464" s="1993" t="s">
        <v>5592</v>
      </c>
      <c r="D4464" s="2002">
        <f t="shared" si="138"/>
        <v>1.47</v>
      </c>
      <c r="F4464" s="2002">
        <v>1.47</v>
      </c>
      <c r="G4464" s="2002">
        <v>1.47</v>
      </c>
      <c r="H4464" s="2078" t="b">
        <f t="shared" si="139"/>
        <v>1</v>
      </c>
    </row>
    <row r="4465" spans="1:8">
      <c r="A4465" s="2003">
        <v>36298</v>
      </c>
      <c r="B4465" s="2004" t="s">
        <v>12898</v>
      </c>
      <c r="C4465" s="2003" t="s">
        <v>5592</v>
      </c>
      <c r="D4465" s="2005">
        <f t="shared" si="138"/>
        <v>2.1800000000000002</v>
      </c>
      <c r="F4465" s="2005">
        <v>2.1800000000000002</v>
      </c>
      <c r="G4465" s="2005">
        <v>2.1800000000000002</v>
      </c>
      <c r="H4465" s="2078" t="b">
        <f t="shared" si="139"/>
        <v>1</v>
      </c>
    </row>
    <row r="4466" spans="1:8">
      <c r="A4466" s="1993">
        <v>38456</v>
      </c>
      <c r="B4466" s="1994" t="s">
        <v>12899</v>
      </c>
      <c r="C4466" s="1993" t="s">
        <v>5592</v>
      </c>
      <c r="D4466" s="2002">
        <f t="shared" si="138"/>
        <v>3.56</v>
      </c>
      <c r="F4466" s="2002">
        <v>3.56</v>
      </c>
      <c r="G4466" s="2002">
        <v>3.56</v>
      </c>
      <c r="H4466" s="2078" t="b">
        <f t="shared" si="139"/>
        <v>1</v>
      </c>
    </row>
    <row r="4467" spans="1:8">
      <c r="A4467" s="2003">
        <v>38457</v>
      </c>
      <c r="B4467" s="2004" t="s">
        <v>12900</v>
      </c>
      <c r="C4467" s="2003" t="s">
        <v>5592</v>
      </c>
      <c r="D4467" s="2005">
        <f t="shared" si="138"/>
        <v>8.02</v>
      </c>
      <c r="F4467" s="2005">
        <v>8.02</v>
      </c>
      <c r="G4467" s="2005">
        <v>8.02</v>
      </c>
      <c r="H4467" s="2078" t="b">
        <f t="shared" si="139"/>
        <v>1</v>
      </c>
    </row>
    <row r="4468" spans="1:8">
      <c r="A4468" s="1993">
        <v>38458</v>
      </c>
      <c r="B4468" s="1994" t="s">
        <v>12901</v>
      </c>
      <c r="C4468" s="1993" t="s">
        <v>5592</v>
      </c>
      <c r="D4468" s="2002">
        <f t="shared" si="138"/>
        <v>10.75</v>
      </c>
      <c r="F4468" s="2002">
        <v>10.75</v>
      </c>
      <c r="G4468" s="2002">
        <v>10.75</v>
      </c>
      <c r="H4468" s="2078" t="b">
        <f t="shared" si="139"/>
        <v>1</v>
      </c>
    </row>
    <row r="4469" spans="1:8">
      <c r="A4469" s="2003">
        <v>38459</v>
      </c>
      <c r="B4469" s="2004" t="s">
        <v>12902</v>
      </c>
      <c r="C4469" s="2003" t="s">
        <v>5592</v>
      </c>
      <c r="D4469" s="2005">
        <f t="shared" si="138"/>
        <v>18.97</v>
      </c>
      <c r="F4469" s="2005">
        <v>18.97</v>
      </c>
      <c r="G4469" s="2005">
        <v>18.97</v>
      </c>
      <c r="H4469" s="2078" t="b">
        <f t="shared" si="139"/>
        <v>1</v>
      </c>
    </row>
    <row r="4470" spans="1:8">
      <c r="A4470" s="1993">
        <v>38460</v>
      </c>
      <c r="B4470" s="1994" t="s">
        <v>12903</v>
      </c>
      <c r="C4470" s="1993" t="s">
        <v>5592</v>
      </c>
      <c r="D4470" s="2002">
        <f t="shared" si="138"/>
        <v>39.630000000000003</v>
      </c>
      <c r="F4470" s="2002">
        <v>39.630000000000003</v>
      </c>
      <c r="G4470" s="2002">
        <v>39.630000000000003</v>
      </c>
      <c r="H4470" s="2078" t="b">
        <f t="shared" si="139"/>
        <v>1</v>
      </c>
    </row>
    <row r="4471" spans="1:8">
      <c r="A4471" s="2003">
        <v>38461</v>
      </c>
      <c r="B4471" s="2004" t="s">
        <v>12904</v>
      </c>
      <c r="C4471" s="2003" t="s">
        <v>5592</v>
      </c>
      <c r="D4471" s="2005">
        <f t="shared" si="138"/>
        <v>60.46</v>
      </c>
      <c r="F4471" s="2005">
        <v>60.46</v>
      </c>
      <c r="G4471" s="2005">
        <v>60.46</v>
      </c>
      <c r="H4471" s="2078" t="b">
        <f t="shared" si="139"/>
        <v>1</v>
      </c>
    </row>
    <row r="4472" spans="1:8">
      <c r="A4472" s="1993">
        <v>7094</v>
      </c>
      <c r="B4472" s="1994" t="s">
        <v>12905</v>
      </c>
      <c r="C4472" s="1993" t="s">
        <v>5592</v>
      </c>
      <c r="D4472" s="2002">
        <f t="shared" si="138"/>
        <v>6.5</v>
      </c>
      <c r="F4472" s="2002">
        <v>6.5</v>
      </c>
      <c r="G4472" s="2002">
        <v>6.5</v>
      </c>
      <c r="H4472" s="2078" t="b">
        <f t="shared" si="139"/>
        <v>1</v>
      </c>
    </row>
    <row r="4473" spans="1:8">
      <c r="A4473" s="2003">
        <v>7116</v>
      </c>
      <c r="B4473" s="2004" t="s">
        <v>12906</v>
      </c>
      <c r="C4473" s="2003" t="s">
        <v>5592</v>
      </c>
      <c r="D4473" s="2005">
        <f t="shared" si="138"/>
        <v>2.12</v>
      </c>
      <c r="F4473" s="2005">
        <v>2.12</v>
      </c>
      <c r="G4473" s="2005">
        <v>2.12</v>
      </c>
      <c r="H4473" s="2078" t="b">
        <f t="shared" si="139"/>
        <v>1</v>
      </c>
    </row>
    <row r="4474" spans="1:8">
      <c r="A4474" s="1993">
        <v>7118</v>
      </c>
      <c r="B4474" s="1994" t="s">
        <v>12907</v>
      </c>
      <c r="C4474" s="1993" t="s">
        <v>5592</v>
      </c>
      <c r="D4474" s="2002">
        <f t="shared" si="138"/>
        <v>14.36</v>
      </c>
      <c r="F4474" s="2002">
        <v>14.36</v>
      </c>
      <c r="G4474" s="2002">
        <v>14.36</v>
      </c>
      <c r="H4474" s="2078" t="b">
        <f t="shared" si="139"/>
        <v>1</v>
      </c>
    </row>
    <row r="4475" spans="1:8">
      <c r="A4475" s="2003">
        <v>7117</v>
      </c>
      <c r="B4475" s="2004" t="s">
        <v>12908</v>
      </c>
      <c r="C4475" s="2003" t="s">
        <v>5592</v>
      </c>
      <c r="D4475" s="2005">
        <f t="shared" si="138"/>
        <v>10.92</v>
      </c>
      <c r="F4475" s="2005">
        <v>10.92</v>
      </c>
      <c r="G4475" s="2005">
        <v>10.92</v>
      </c>
      <c r="H4475" s="2078" t="b">
        <f t="shared" si="139"/>
        <v>1</v>
      </c>
    </row>
    <row r="4476" spans="1:8">
      <c r="A4476" s="1993">
        <v>7098</v>
      </c>
      <c r="B4476" s="1994" t="s">
        <v>12909</v>
      </c>
      <c r="C4476" s="1993" t="s">
        <v>5592</v>
      </c>
      <c r="D4476" s="2002">
        <f t="shared" si="138"/>
        <v>1.81</v>
      </c>
      <c r="F4476" s="2002">
        <v>1.81</v>
      </c>
      <c r="G4476" s="2002">
        <v>1.81</v>
      </c>
      <c r="H4476" s="2078" t="b">
        <f t="shared" si="139"/>
        <v>1</v>
      </c>
    </row>
    <row r="4477" spans="1:8">
      <c r="A4477" s="2003">
        <v>7110</v>
      </c>
      <c r="B4477" s="2004" t="s">
        <v>12910</v>
      </c>
      <c r="C4477" s="2003" t="s">
        <v>5592</v>
      </c>
      <c r="D4477" s="2005">
        <f t="shared" si="138"/>
        <v>25.94</v>
      </c>
      <c r="F4477" s="2005">
        <v>25.94</v>
      </c>
      <c r="G4477" s="2005">
        <v>25.94</v>
      </c>
      <c r="H4477" s="2078" t="b">
        <f t="shared" si="139"/>
        <v>1</v>
      </c>
    </row>
    <row r="4478" spans="1:8">
      <c r="A4478" s="1993">
        <v>7123</v>
      </c>
      <c r="B4478" s="1994" t="s">
        <v>12911</v>
      </c>
      <c r="C4478" s="1993" t="s">
        <v>5592</v>
      </c>
      <c r="D4478" s="2002">
        <f t="shared" si="138"/>
        <v>2.39</v>
      </c>
      <c r="F4478" s="2002">
        <v>2.39</v>
      </c>
      <c r="G4478" s="2002">
        <v>2.39</v>
      </c>
      <c r="H4478" s="2078" t="b">
        <f t="shared" si="139"/>
        <v>1</v>
      </c>
    </row>
    <row r="4479" spans="1:8">
      <c r="A4479" s="2003">
        <v>7121</v>
      </c>
      <c r="B4479" s="2004" t="s">
        <v>12912</v>
      </c>
      <c r="C4479" s="2003" t="s">
        <v>5592</v>
      </c>
      <c r="D4479" s="2005">
        <f t="shared" si="138"/>
        <v>6.79</v>
      </c>
      <c r="F4479" s="2005">
        <v>6.79</v>
      </c>
      <c r="G4479" s="2005">
        <v>6.79</v>
      </c>
      <c r="H4479" s="2078" t="b">
        <f t="shared" si="139"/>
        <v>1</v>
      </c>
    </row>
    <row r="4480" spans="1:8">
      <c r="A4480" s="1993">
        <v>7137</v>
      </c>
      <c r="B4480" s="1994" t="s">
        <v>12913</v>
      </c>
      <c r="C4480" s="1993" t="s">
        <v>5592</v>
      </c>
      <c r="D4480" s="2002">
        <f t="shared" si="138"/>
        <v>7.43</v>
      </c>
      <c r="F4480" s="2002">
        <v>7.43</v>
      </c>
      <c r="G4480" s="2002">
        <v>7.43</v>
      </c>
      <c r="H4480" s="2078" t="b">
        <f t="shared" si="139"/>
        <v>1</v>
      </c>
    </row>
    <row r="4481" spans="1:8">
      <c r="A4481" s="2003">
        <v>7122</v>
      </c>
      <c r="B4481" s="2004" t="s">
        <v>12914</v>
      </c>
      <c r="C4481" s="2003" t="s">
        <v>5592</v>
      </c>
      <c r="D4481" s="2005">
        <f t="shared" si="138"/>
        <v>7.65</v>
      </c>
      <c r="F4481" s="2005">
        <v>7.65</v>
      </c>
      <c r="G4481" s="2005">
        <v>7.65</v>
      </c>
      <c r="H4481" s="2078" t="b">
        <f t="shared" si="139"/>
        <v>1</v>
      </c>
    </row>
    <row r="4482" spans="1:8">
      <c r="A4482" s="1993">
        <v>7114</v>
      </c>
      <c r="B4482" s="1994" t="s">
        <v>12915</v>
      </c>
      <c r="C4482" s="1993" t="s">
        <v>5592</v>
      </c>
      <c r="D4482" s="2002">
        <f t="shared" si="138"/>
        <v>12.77</v>
      </c>
      <c r="F4482" s="2002">
        <v>12.77</v>
      </c>
      <c r="G4482" s="2002">
        <v>12.77</v>
      </c>
      <c r="H4482" s="2078" t="b">
        <f t="shared" si="139"/>
        <v>1</v>
      </c>
    </row>
    <row r="4483" spans="1:8">
      <c r="A4483" s="2003">
        <v>7109</v>
      </c>
      <c r="B4483" s="2004" t="s">
        <v>12916</v>
      </c>
      <c r="C4483" s="2003" t="s">
        <v>5592</v>
      </c>
      <c r="D4483" s="2005">
        <f t="shared" ref="D4483:D4546" si="140">IF($J$2=$F$1,F4483,G4483)</f>
        <v>1.81</v>
      </c>
      <c r="F4483" s="2005">
        <v>1.81</v>
      </c>
      <c r="G4483" s="2005">
        <v>1.81</v>
      </c>
      <c r="H4483" s="2078" t="b">
        <f t="shared" ref="H4483:H4546" si="141">F4483=G4483</f>
        <v>1</v>
      </c>
    </row>
    <row r="4484" spans="1:8">
      <c r="A4484" s="1993">
        <v>7135</v>
      </c>
      <c r="B4484" s="1994" t="s">
        <v>12917</v>
      </c>
      <c r="C4484" s="1993" t="s">
        <v>5592</v>
      </c>
      <c r="D4484" s="2002">
        <f t="shared" si="140"/>
        <v>2.88</v>
      </c>
      <c r="F4484" s="2002">
        <v>2.88</v>
      </c>
      <c r="G4484" s="2002">
        <v>2.88</v>
      </c>
      <c r="H4484" s="2078" t="b">
        <f t="shared" si="141"/>
        <v>1</v>
      </c>
    </row>
    <row r="4485" spans="1:8">
      <c r="A4485" s="2003">
        <v>37947</v>
      </c>
      <c r="B4485" s="2004" t="s">
        <v>12918</v>
      </c>
      <c r="C4485" s="2003" t="s">
        <v>5592</v>
      </c>
      <c r="D4485" s="2005">
        <f t="shared" si="140"/>
        <v>2.8</v>
      </c>
      <c r="F4485" s="2005">
        <v>2.8</v>
      </c>
      <c r="G4485" s="2005">
        <v>2.8</v>
      </c>
      <c r="H4485" s="2078" t="b">
        <f t="shared" si="141"/>
        <v>1</v>
      </c>
    </row>
    <row r="4486" spans="1:8">
      <c r="A4486" s="1993">
        <v>7103</v>
      </c>
      <c r="B4486" s="1994" t="s">
        <v>12919</v>
      </c>
      <c r="C4486" s="1993" t="s">
        <v>5592</v>
      </c>
      <c r="D4486" s="2002">
        <f t="shared" si="140"/>
        <v>12.77</v>
      </c>
      <c r="F4486" s="2002">
        <v>12.77</v>
      </c>
      <c r="G4486" s="2002">
        <v>12.77</v>
      </c>
      <c r="H4486" s="2078" t="b">
        <f t="shared" si="141"/>
        <v>1</v>
      </c>
    </row>
    <row r="4487" spans="1:8">
      <c r="A4487" s="2003">
        <v>40419</v>
      </c>
      <c r="B4487" s="2004" t="s">
        <v>12920</v>
      </c>
      <c r="C4487" s="2003" t="s">
        <v>5592</v>
      </c>
      <c r="D4487" s="2005">
        <f t="shared" si="140"/>
        <v>23.35</v>
      </c>
      <c r="F4487" s="2005">
        <v>23.35</v>
      </c>
      <c r="G4487" s="2005">
        <v>23.35</v>
      </c>
      <c r="H4487" s="2078" t="b">
        <f t="shared" si="141"/>
        <v>1</v>
      </c>
    </row>
    <row r="4488" spans="1:8">
      <c r="A4488" s="1993">
        <v>40420</v>
      </c>
      <c r="B4488" s="1994" t="s">
        <v>12921</v>
      </c>
      <c r="C4488" s="1993" t="s">
        <v>5592</v>
      </c>
      <c r="D4488" s="2002">
        <f t="shared" si="140"/>
        <v>34.06</v>
      </c>
      <c r="F4488" s="2002">
        <v>34.06</v>
      </c>
      <c r="G4488" s="2002">
        <v>34.06</v>
      </c>
      <c r="H4488" s="2078" t="b">
        <f t="shared" si="141"/>
        <v>1</v>
      </c>
    </row>
    <row r="4489" spans="1:8">
      <c r="A4489" s="2003">
        <v>40421</v>
      </c>
      <c r="B4489" s="2004" t="s">
        <v>12922</v>
      </c>
      <c r="C4489" s="2003" t="s">
        <v>5592</v>
      </c>
      <c r="D4489" s="2005">
        <f t="shared" si="140"/>
        <v>36.26</v>
      </c>
      <c r="F4489" s="2005">
        <v>36.26</v>
      </c>
      <c r="G4489" s="2005">
        <v>36.26</v>
      </c>
      <c r="H4489" s="2078" t="b">
        <f t="shared" si="141"/>
        <v>1</v>
      </c>
    </row>
    <row r="4490" spans="1:8">
      <c r="A4490" s="1993">
        <v>7126</v>
      </c>
      <c r="B4490" s="1994" t="s">
        <v>12923</v>
      </c>
      <c r="C4490" s="1993" t="s">
        <v>5592</v>
      </c>
      <c r="D4490" s="2002">
        <f t="shared" si="140"/>
        <v>11.48</v>
      </c>
      <c r="F4490" s="2002">
        <v>11.48</v>
      </c>
      <c r="G4490" s="2002">
        <v>11.48</v>
      </c>
      <c r="H4490" s="2078" t="b">
        <f t="shared" si="141"/>
        <v>1</v>
      </c>
    </row>
    <row r="4491" spans="1:8">
      <c r="A4491" s="2003">
        <v>38905</v>
      </c>
      <c r="B4491" s="2004" t="s">
        <v>12924</v>
      </c>
      <c r="C4491" s="2003" t="s">
        <v>5592</v>
      </c>
      <c r="D4491" s="2005">
        <f t="shared" si="140"/>
        <v>13.55</v>
      </c>
      <c r="F4491" s="2005">
        <v>13.55</v>
      </c>
      <c r="G4491" s="2005">
        <v>13.55</v>
      </c>
      <c r="H4491" s="2078" t="b">
        <f t="shared" si="141"/>
        <v>1</v>
      </c>
    </row>
    <row r="4492" spans="1:8">
      <c r="A4492" s="1993">
        <v>38907</v>
      </c>
      <c r="B4492" s="1994" t="s">
        <v>12925</v>
      </c>
      <c r="C4492" s="1993" t="s">
        <v>5592</v>
      </c>
      <c r="D4492" s="2002">
        <f t="shared" si="140"/>
        <v>14.42</v>
      </c>
      <c r="F4492" s="2002">
        <v>14.42</v>
      </c>
      <c r="G4492" s="2002">
        <v>14.42</v>
      </c>
      <c r="H4492" s="2078" t="b">
        <f t="shared" si="141"/>
        <v>1</v>
      </c>
    </row>
    <row r="4493" spans="1:8">
      <c r="A4493" s="2003">
        <v>38908</v>
      </c>
      <c r="B4493" s="2004" t="s">
        <v>12926</v>
      </c>
      <c r="C4493" s="2003" t="s">
        <v>5592</v>
      </c>
      <c r="D4493" s="2005">
        <f t="shared" si="140"/>
        <v>16.23</v>
      </c>
      <c r="F4493" s="2005">
        <v>16.23</v>
      </c>
      <c r="G4493" s="2005">
        <v>16.23</v>
      </c>
      <c r="H4493" s="2078" t="b">
        <f t="shared" si="141"/>
        <v>1</v>
      </c>
    </row>
    <row r="4494" spans="1:8">
      <c r="A4494" s="1993">
        <v>38909</v>
      </c>
      <c r="B4494" s="1994" t="s">
        <v>12927</v>
      </c>
      <c r="C4494" s="1993" t="s">
        <v>5592</v>
      </c>
      <c r="D4494" s="2002">
        <f t="shared" si="140"/>
        <v>23.33</v>
      </c>
      <c r="F4494" s="2002">
        <v>23.33</v>
      </c>
      <c r="G4494" s="2002">
        <v>23.33</v>
      </c>
      <c r="H4494" s="2078" t="b">
        <f t="shared" si="141"/>
        <v>1</v>
      </c>
    </row>
    <row r="4495" spans="1:8">
      <c r="A4495" s="2003">
        <v>38910</v>
      </c>
      <c r="B4495" s="2004" t="s">
        <v>12928</v>
      </c>
      <c r="C4495" s="2003" t="s">
        <v>5592</v>
      </c>
      <c r="D4495" s="2005">
        <f t="shared" si="140"/>
        <v>25.2</v>
      </c>
      <c r="F4495" s="2005">
        <v>25.2</v>
      </c>
      <c r="G4495" s="2005">
        <v>25.2</v>
      </c>
      <c r="H4495" s="2078" t="b">
        <f t="shared" si="141"/>
        <v>1</v>
      </c>
    </row>
    <row r="4496" spans="1:8">
      <c r="A4496" s="1993">
        <v>38897</v>
      </c>
      <c r="B4496" s="1994" t="s">
        <v>12929</v>
      </c>
      <c r="C4496" s="1993" t="s">
        <v>5592</v>
      </c>
      <c r="D4496" s="2002">
        <f t="shared" si="140"/>
        <v>13.61</v>
      </c>
      <c r="F4496" s="2002">
        <v>13.61</v>
      </c>
      <c r="G4496" s="2002">
        <v>13.61</v>
      </c>
      <c r="H4496" s="2078" t="b">
        <f t="shared" si="141"/>
        <v>1</v>
      </c>
    </row>
    <row r="4497" spans="1:8">
      <c r="A4497" s="2003">
        <v>38899</v>
      </c>
      <c r="B4497" s="2004" t="s">
        <v>12930</v>
      </c>
      <c r="C4497" s="2003" t="s">
        <v>5592</v>
      </c>
      <c r="D4497" s="2005">
        <f t="shared" si="140"/>
        <v>15.31</v>
      </c>
      <c r="F4497" s="2005">
        <v>15.31</v>
      </c>
      <c r="G4497" s="2005">
        <v>15.31</v>
      </c>
      <c r="H4497" s="2078" t="b">
        <f t="shared" si="141"/>
        <v>1</v>
      </c>
    </row>
    <row r="4498" spans="1:8">
      <c r="A4498" s="1993">
        <v>38900</v>
      </c>
      <c r="B4498" s="1994" t="s">
        <v>12931</v>
      </c>
      <c r="C4498" s="1993" t="s">
        <v>5592</v>
      </c>
      <c r="D4498" s="2002">
        <f t="shared" si="140"/>
        <v>15.96</v>
      </c>
      <c r="F4498" s="2002">
        <v>15.96</v>
      </c>
      <c r="G4498" s="2002">
        <v>15.96</v>
      </c>
      <c r="H4498" s="2078" t="b">
        <f t="shared" si="141"/>
        <v>1</v>
      </c>
    </row>
    <row r="4499" spans="1:8">
      <c r="A4499" s="2003">
        <v>38901</v>
      </c>
      <c r="B4499" s="2004" t="s">
        <v>12932</v>
      </c>
      <c r="C4499" s="2003" t="s">
        <v>5592</v>
      </c>
      <c r="D4499" s="2005">
        <f t="shared" si="140"/>
        <v>26.11</v>
      </c>
      <c r="F4499" s="2005">
        <v>26.11</v>
      </c>
      <c r="G4499" s="2005">
        <v>26.11</v>
      </c>
      <c r="H4499" s="2078" t="b">
        <f t="shared" si="141"/>
        <v>1</v>
      </c>
    </row>
    <row r="4500" spans="1:8">
      <c r="A4500" s="1993">
        <v>38904</v>
      </c>
      <c r="B4500" s="1994" t="s">
        <v>12933</v>
      </c>
      <c r="C4500" s="1993" t="s">
        <v>5592</v>
      </c>
      <c r="D4500" s="2002">
        <f t="shared" si="140"/>
        <v>42.42</v>
      </c>
      <c r="F4500" s="2002">
        <v>42.42</v>
      </c>
      <c r="G4500" s="2002">
        <v>42.42</v>
      </c>
      <c r="H4500" s="2078" t="b">
        <f t="shared" si="141"/>
        <v>1</v>
      </c>
    </row>
    <row r="4501" spans="1:8">
      <c r="A4501" s="2003">
        <v>38903</v>
      </c>
      <c r="B4501" s="2004" t="s">
        <v>12934</v>
      </c>
      <c r="C4501" s="2003" t="s">
        <v>5592</v>
      </c>
      <c r="D4501" s="2005">
        <f t="shared" si="140"/>
        <v>42.15</v>
      </c>
      <c r="F4501" s="2005">
        <v>42.15</v>
      </c>
      <c r="G4501" s="2005">
        <v>42.15</v>
      </c>
      <c r="H4501" s="2078" t="b">
        <f t="shared" si="141"/>
        <v>1</v>
      </c>
    </row>
    <row r="4502" spans="1:8">
      <c r="A4502" s="1993">
        <v>7091</v>
      </c>
      <c r="B4502" s="1994" t="s">
        <v>12935</v>
      </c>
      <c r="C4502" s="1993" t="s">
        <v>5592</v>
      </c>
      <c r="D4502" s="2002">
        <f t="shared" si="140"/>
        <v>11.51</v>
      </c>
      <c r="F4502" s="2002">
        <v>11.51</v>
      </c>
      <c r="G4502" s="2002">
        <v>11.51</v>
      </c>
      <c r="H4502" s="2078" t="b">
        <f t="shared" si="141"/>
        <v>1</v>
      </c>
    </row>
    <row r="4503" spans="1:8">
      <c r="A4503" s="2003">
        <v>11655</v>
      </c>
      <c r="B4503" s="2004" t="s">
        <v>12936</v>
      </c>
      <c r="C4503" s="2003" t="s">
        <v>5592</v>
      </c>
      <c r="D4503" s="2005">
        <f t="shared" si="140"/>
        <v>10.3</v>
      </c>
      <c r="F4503" s="2005">
        <v>10.3</v>
      </c>
      <c r="G4503" s="2005">
        <v>10.3</v>
      </c>
      <c r="H4503" s="2078" t="b">
        <f t="shared" si="141"/>
        <v>1</v>
      </c>
    </row>
    <row r="4504" spans="1:8">
      <c r="A4504" s="1993">
        <v>11656</v>
      </c>
      <c r="B4504" s="1994" t="s">
        <v>12937</v>
      </c>
      <c r="C4504" s="1993" t="s">
        <v>5592</v>
      </c>
      <c r="D4504" s="2002">
        <f t="shared" si="140"/>
        <v>10.6</v>
      </c>
      <c r="F4504" s="2002">
        <v>10.6</v>
      </c>
      <c r="G4504" s="2002">
        <v>10.6</v>
      </c>
      <c r="H4504" s="2078" t="b">
        <f t="shared" si="141"/>
        <v>1</v>
      </c>
    </row>
    <row r="4505" spans="1:8">
      <c r="A4505" s="2003">
        <v>37948</v>
      </c>
      <c r="B4505" s="2004" t="s">
        <v>12938</v>
      </c>
      <c r="C4505" s="2003" t="s">
        <v>5592</v>
      </c>
      <c r="D4505" s="2005">
        <f t="shared" si="140"/>
        <v>2.29</v>
      </c>
      <c r="F4505" s="2005">
        <v>2.29</v>
      </c>
      <c r="G4505" s="2005">
        <v>2.29</v>
      </c>
      <c r="H4505" s="2078" t="b">
        <f t="shared" si="141"/>
        <v>1</v>
      </c>
    </row>
    <row r="4506" spans="1:8">
      <c r="A4506" s="1993">
        <v>7097</v>
      </c>
      <c r="B4506" s="1994" t="s">
        <v>12939</v>
      </c>
      <c r="C4506" s="1993" t="s">
        <v>5592</v>
      </c>
      <c r="D4506" s="2002">
        <f t="shared" si="140"/>
        <v>5.1100000000000003</v>
      </c>
      <c r="F4506" s="2002">
        <v>5.1100000000000003</v>
      </c>
      <c r="G4506" s="2002">
        <v>5.1100000000000003</v>
      </c>
      <c r="H4506" s="2078" t="b">
        <f t="shared" si="141"/>
        <v>1</v>
      </c>
    </row>
    <row r="4507" spans="1:8">
      <c r="A4507" s="2003">
        <v>11657</v>
      </c>
      <c r="B4507" s="2004" t="s">
        <v>12940</v>
      </c>
      <c r="C4507" s="2003" t="s">
        <v>5592</v>
      </c>
      <c r="D4507" s="2005">
        <f t="shared" si="140"/>
        <v>8.94</v>
      </c>
      <c r="F4507" s="2005">
        <v>8.94</v>
      </c>
      <c r="G4507" s="2005">
        <v>8.94</v>
      </c>
      <c r="H4507" s="2078" t="b">
        <f t="shared" si="141"/>
        <v>1</v>
      </c>
    </row>
    <row r="4508" spans="1:8">
      <c r="A4508" s="1993">
        <v>11658</v>
      </c>
      <c r="B4508" s="1994" t="s">
        <v>12941</v>
      </c>
      <c r="C4508" s="1993" t="s">
        <v>5592</v>
      </c>
      <c r="D4508" s="2002">
        <f t="shared" si="140"/>
        <v>10.1</v>
      </c>
      <c r="F4508" s="2002">
        <v>10.1</v>
      </c>
      <c r="G4508" s="2002">
        <v>10.1</v>
      </c>
      <c r="H4508" s="2078" t="b">
        <f t="shared" si="141"/>
        <v>1</v>
      </c>
    </row>
    <row r="4509" spans="1:8">
      <c r="A4509" s="2003">
        <v>7146</v>
      </c>
      <c r="B4509" s="2004" t="s">
        <v>12942</v>
      </c>
      <c r="C4509" s="2003" t="s">
        <v>5592</v>
      </c>
      <c r="D4509" s="2005">
        <f t="shared" si="140"/>
        <v>115.4</v>
      </c>
      <c r="F4509" s="2005">
        <v>115.4</v>
      </c>
      <c r="G4509" s="2005">
        <v>115.4</v>
      </c>
      <c r="H4509" s="2078" t="b">
        <f t="shared" si="141"/>
        <v>1</v>
      </c>
    </row>
    <row r="4510" spans="1:8">
      <c r="A4510" s="1993">
        <v>7138</v>
      </c>
      <c r="B4510" s="1994" t="s">
        <v>12943</v>
      </c>
      <c r="C4510" s="1993" t="s">
        <v>5592</v>
      </c>
      <c r="D4510" s="2002">
        <f t="shared" si="140"/>
        <v>0.71</v>
      </c>
      <c r="F4510" s="2002">
        <v>0.71</v>
      </c>
      <c r="G4510" s="2002">
        <v>0.71</v>
      </c>
      <c r="H4510" s="2078" t="b">
        <f t="shared" si="141"/>
        <v>1</v>
      </c>
    </row>
    <row r="4511" spans="1:8">
      <c r="A4511" s="2003">
        <v>7139</v>
      </c>
      <c r="B4511" s="2004" t="s">
        <v>12944</v>
      </c>
      <c r="C4511" s="2003" t="s">
        <v>5592</v>
      </c>
      <c r="D4511" s="2005">
        <f t="shared" si="140"/>
        <v>0.98</v>
      </c>
      <c r="F4511" s="2005">
        <v>0.98</v>
      </c>
      <c r="G4511" s="2005">
        <v>0.98</v>
      </c>
      <c r="H4511" s="2078" t="b">
        <f t="shared" si="141"/>
        <v>1</v>
      </c>
    </row>
    <row r="4512" spans="1:8">
      <c r="A4512" s="1993">
        <v>7140</v>
      </c>
      <c r="B4512" s="1994" t="s">
        <v>12945</v>
      </c>
      <c r="C4512" s="1993" t="s">
        <v>5592</v>
      </c>
      <c r="D4512" s="2002">
        <f t="shared" si="140"/>
        <v>2.4500000000000002</v>
      </c>
      <c r="F4512" s="2002">
        <v>2.4500000000000002</v>
      </c>
      <c r="G4512" s="2002">
        <v>2.4500000000000002</v>
      </c>
      <c r="H4512" s="2078" t="b">
        <f t="shared" si="141"/>
        <v>1</v>
      </c>
    </row>
    <row r="4513" spans="1:8">
      <c r="A4513" s="2003">
        <v>7141</v>
      </c>
      <c r="B4513" s="2004" t="s">
        <v>12946</v>
      </c>
      <c r="C4513" s="2003" t="s">
        <v>5592</v>
      </c>
      <c r="D4513" s="2005">
        <f t="shared" si="140"/>
        <v>6.33</v>
      </c>
      <c r="F4513" s="2005">
        <v>6.33</v>
      </c>
      <c r="G4513" s="2005">
        <v>6.33</v>
      </c>
      <c r="H4513" s="2078" t="b">
        <f t="shared" si="141"/>
        <v>1</v>
      </c>
    </row>
    <row r="4514" spans="1:8">
      <c r="A4514" s="1993">
        <v>7143</v>
      </c>
      <c r="B4514" s="1994" t="s">
        <v>12947</v>
      </c>
      <c r="C4514" s="1993" t="s">
        <v>5592</v>
      </c>
      <c r="D4514" s="2002">
        <f t="shared" si="140"/>
        <v>20.52</v>
      </c>
      <c r="F4514" s="2002">
        <v>20.52</v>
      </c>
      <c r="G4514" s="2002">
        <v>20.52</v>
      </c>
      <c r="H4514" s="2078" t="b">
        <f t="shared" si="141"/>
        <v>1</v>
      </c>
    </row>
    <row r="4515" spans="1:8">
      <c r="A4515" s="2003">
        <v>7144</v>
      </c>
      <c r="B4515" s="2004" t="s">
        <v>12948</v>
      </c>
      <c r="C4515" s="2003" t="s">
        <v>5592</v>
      </c>
      <c r="D4515" s="2005">
        <f t="shared" si="140"/>
        <v>39.33</v>
      </c>
      <c r="F4515" s="2005">
        <v>39.33</v>
      </c>
      <c r="G4515" s="2005">
        <v>39.33</v>
      </c>
      <c r="H4515" s="2078" t="b">
        <f t="shared" si="141"/>
        <v>1</v>
      </c>
    </row>
    <row r="4516" spans="1:8">
      <c r="A4516" s="1993">
        <v>7145</v>
      </c>
      <c r="B4516" s="1994" t="s">
        <v>12949</v>
      </c>
      <c r="C4516" s="1993" t="s">
        <v>5592</v>
      </c>
      <c r="D4516" s="2002">
        <f t="shared" si="140"/>
        <v>61.69</v>
      </c>
      <c r="F4516" s="2002">
        <v>61.69</v>
      </c>
      <c r="G4516" s="2002">
        <v>61.69</v>
      </c>
      <c r="H4516" s="2078" t="b">
        <f t="shared" si="141"/>
        <v>1</v>
      </c>
    </row>
    <row r="4517" spans="1:8">
      <c r="A4517" s="2003">
        <v>7142</v>
      </c>
      <c r="B4517" s="2004" t="s">
        <v>12950</v>
      </c>
      <c r="C4517" s="2003" t="s">
        <v>5592</v>
      </c>
      <c r="D4517" s="2005">
        <f t="shared" si="140"/>
        <v>7.15</v>
      </c>
      <c r="F4517" s="2005">
        <v>7.15</v>
      </c>
      <c r="G4517" s="2005">
        <v>7.15</v>
      </c>
      <c r="H4517" s="2078" t="b">
        <f t="shared" si="141"/>
        <v>1</v>
      </c>
    </row>
    <row r="4518" spans="1:8">
      <c r="A4518" s="1993">
        <v>3593</v>
      </c>
      <c r="B4518" s="1994" t="s">
        <v>12951</v>
      </c>
      <c r="C4518" s="1993" t="s">
        <v>5592</v>
      </c>
      <c r="D4518" s="2002">
        <f t="shared" si="140"/>
        <v>45.96</v>
      </c>
      <c r="F4518" s="2002">
        <v>45.96</v>
      </c>
      <c r="G4518" s="2002">
        <v>45.96</v>
      </c>
      <c r="H4518" s="2078" t="b">
        <f t="shared" si="141"/>
        <v>1</v>
      </c>
    </row>
    <row r="4519" spans="1:8">
      <c r="A4519" s="2003">
        <v>3588</v>
      </c>
      <c r="B4519" s="2004" t="s">
        <v>12952</v>
      </c>
      <c r="C4519" s="2003" t="s">
        <v>5592</v>
      </c>
      <c r="D4519" s="2005">
        <f t="shared" si="140"/>
        <v>35.43</v>
      </c>
      <c r="F4519" s="2005">
        <v>35.43</v>
      </c>
      <c r="G4519" s="2005">
        <v>35.43</v>
      </c>
      <c r="H4519" s="2078" t="b">
        <f t="shared" si="141"/>
        <v>1</v>
      </c>
    </row>
    <row r="4520" spans="1:8">
      <c r="A4520" s="1993">
        <v>3585</v>
      </c>
      <c r="B4520" s="1994" t="s">
        <v>12953</v>
      </c>
      <c r="C4520" s="1993" t="s">
        <v>5592</v>
      </c>
      <c r="D4520" s="2002">
        <f t="shared" si="140"/>
        <v>10.94</v>
      </c>
      <c r="F4520" s="2002">
        <v>10.94</v>
      </c>
      <c r="G4520" s="2002">
        <v>10.94</v>
      </c>
      <c r="H4520" s="2078" t="b">
        <f t="shared" si="141"/>
        <v>1</v>
      </c>
    </row>
    <row r="4521" spans="1:8">
      <c r="A4521" s="2003">
        <v>3587</v>
      </c>
      <c r="B4521" s="2004" t="s">
        <v>12954</v>
      </c>
      <c r="C4521" s="2003" t="s">
        <v>5592</v>
      </c>
      <c r="D4521" s="2005">
        <f t="shared" si="140"/>
        <v>21.98</v>
      </c>
      <c r="F4521" s="2005">
        <v>21.98</v>
      </c>
      <c r="G4521" s="2005">
        <v>21.98</v>
      </c>
      <c r="H4521" s="2078" t="b">
        <f t="shared" si="141"/>
        <v>1</v>
      </c>
    </row>
    <row r="4522" spans="1:8">
      <c r="A4522" s="1993">
        <v>3590</v>
      </c>
      <c r="B4522" s="1994" t="s">
        <v>12955</v>
      </c>
      <c r="C4522" s="1993" t="s">
        <v>5592</v>
      </c>
      <c r="D4522" s="2002">
        <f t="shared" si="140"/>
        <v>130.51</v>
      </c>
      <c r="F4522" s="2002">
        <v>130.51</v>
      </c>
      <c r="G4522" s="2002">
        <v>130.51</v>
      </c>
      <c r="H4522" s="2078" t="b">
        <f t="shared" si="141"/>
        <v>1</v>
      </c>
    </row>
    <row r="4523" spans="1:8">
      <c r="A4523" s="2003">
        <v>3589</v>
      </c>
      <c r="B4523" s="2004" t="s">
        <v>12956</v>
      </c>
      <c r="C4523" s="2003" t="s">
        <v>5592</v>
      </c>
      <c r="D4523" s="2005">
        <f t="shared" si="140"/>
        <v>70.05</v>
      </c>
      <c r="F4523" s="2005">
        <v>70.05</v>
      </c>
      <c r="G4523" s="2005">
        <v>70.05</v>
      </c>
      <c r="H4523" s="2078" t="b">
        <f t="shared" si="141"/>
        <v>1</v>
      </c>
    </row>
    <row r="4524" spans="1:8">
      <c r="A4524" s="1993">
        <v>3586</v>
      </c>
      <c r="B4524" s="1994" t="s">
        <v>12957</v>
      </c>
      <c r="C4524" s="1993" t="s">
        <v>5592</v>
      </c>
      <c r="D4524" s="2002">
        <f t="shared" si="140"/>
        <v>14.33</v>
      </c>
      <c r="F4524" s="2002">
        <v>14.33</v>
      </c>
      <c r="G4524" s="2002">
        <v>14.33</v>
      </c>
      <c r="H4524" s="2078" t="b">
        <f t="shared" si="141"/>
        <v>1</v>
      </c>
    </row>
    <row r="4525" spans="1:8">
      <c r="A4525" s="2003">
        <v>3592</v>
      </c>
      <c r="B4525" s="2004" t="s">
        <v>12958</v>
      </c>
      <c r="C4525" s="2003" t="s">
        <v>5592</v>
      </c>
      <c r="D4525" s="2005">
        <f t="shared" si="140"/>
        <v>206.3</v>
      </c>
      <c r="F4525" s="2005">
        <v>206.3</v>
      </c>
      <c r="G4525" s="2005">
        <v>206.3</v>
      </c>
      <c r="H4525" s="2078" t="b">
        <f t="shared" si="141"/>
        <v>1</v>
      </c>
    </row>
    <row r="4526" spans="1:8">
      <c r="A4526" s="1993">
        <v>3591</v>
      </c>
      <c r="B4526" s="1994" t="s">
        <v>12959</v>
      </c>
      <c r="C4526" s="1993" t="s">
        <v>5592</v>
      </c>
      <c r="D4526" s="2002">
        <f t="shared" si="140"/>
        <v>330.71</v>
      </c>
      <c r="F4526" s="2002">
        <v>330.71</v>
      </c>
      <c r="G4526" s="2002">
        <v>330.71</v>
      </c>
      <c r="H4526" s="2078" t="b">
        <f t="shared" si="141"/>
        <v>1</v>
      </c>
    </row>
    <row r="4527" spans="1:8">
      <c r="A4527" s="2003">
        <v>40396</v>
      </c>
      <c r="B4527" s="2004" t="s">
        <v>12960</v>
      </c>
      <c r="C4527" s="2003" t="s">
        <v>5592</v>
      </c>
      <c r="D4527" s="2005">
        <f t="shared" si="140"/>
        <v>59.49</v>
      </c>
      <c r="F4527" s="2005">
        <v>59.49</v>
      </c>
      <c r="G4527" s="2005">
        <v>59.49</v>
      </c>
      <c r="H4527" s="2078" t="b">
        <f t="shared" si="141"/>
        <v>1</v>
      </c>
    </row>
    <row r="4528" spans="1:8">
      <c r="A4528" s="1993">
        <v>40395</v>
      </c>
      <c r="B4528" s="1994" t="s">
        <v>12961</v>
      </c>
      <c r="C4528" s="1993" t="s">
        <v>5592</v>
      </c>
      <c r="D4528" s="2002">
        <f t="shared" si="140"/>
        <v>45.66</v>
      </c>
      <c r="F4528" s="2002">
        <v>45.66</v>
      </c>
      <c r="G4528" s="2002">
        <v>45.66</v>
      </c>
      <c r="H4528" s="2078" t="b">
        <f t="shared" si="141"/>
        <v>1</v>
      </c>
    </row>
    <row r="4529" spans="1:8">
      <c r="A4529" s="2003">
        <v>40392</v>
      </c>
      <c r="B4529" s="2004" t="s">
        <v>12962</v>
      </c>
      <c r="C4529" s="2003" t="s">
        <v>5592</v>
      </c>
      <c r="D4529" s="2005">
        <f t="shared" si="140"/>
        <v>14.69</v>
      </c>
      <c r="F4529" s="2005">
        <v>14.69</v>
      </c>
      <c r="G4529" s="2005">
        <v>14.69</v>
      </c>
      <c r="H4529" s="2078" t="b">
        <f t="shared" si="141"/>
        <v>1</v>
      </c>
    </row>
    <row r="4530" spans="1:8">
      <c r="A4530" s="1993">
        <v>40394</v>
      </c>
      <c r="B4530" s="1994" t="s">
        <v>12963</v>
      </c>
      <c r="C4530" s="1993" t="s">
        <v>5592</v>
      </c>
      <c r="D4530" s="2002">
        <f t="shared" si="140"/>
        <v>29.72</v>
      </c>
      <c r="F4530" s="2002">
        <v>29.72</v>
      </c>
      <c r="G4530" s="2002">
        <v>29.72</v>
      </c>
      <c r="H4530" s="2078" t="b">
        <f t="shared" si="141"/>
        <v>1</v>
      </c>
    </row>
    <row r="4531" spans="1:8">
      <c r="A4531" s="2003">
        <v>40398</v>
      </c>
      <c r="B4531" s="2004" t="s">
        <v>12964</v>
      </c>
      <c r="C4531" s="2003" t="s">
        <v>5592</v>
      </c>
      <c r="D4531" s="2005">
        <f t="shared" si="140"/>
        <v>190.88</v>
      </c>
      <c r="F4531" s="2005">
        <v>190.88</v>
      </c>
      <c r="G4531" s="2005">
        <v>190.88</v>
      </c>
      <c r="H4531" s="2078" t="b">
        <f t="shared" si="141"/>
        <v>1</v>
      </c>
    </row>
    <row r="4532" spans="1:8">
      <c r="A4532" s="1993">
        <v>40397</v>
      </c>
      <c r="B4532" s="1994" t="s">
        <v>12965</v>
      </c>
      <c r="C4532" s="1993" t="s">
        <v>5592</v>
      </c>
      <c r="D4532" s="2002">
        <f t="shared" si="140"/>
        <v>97.75</v>
      </c>
      <c r="F4532" s="2002">
        <v>97.75</v>
      </c>
      <c r="G4532" s="2002">
        <v>97.75</v>
      </c>
      <c r="H4532" s="2078" t="b">
        <f t="shared" si="141"/>
        <v>1</v>
      </c>
    </row>
    <row r="4533" spans="1:8">
      <c r="A4533" s="2003">
        <v>40393</v>
      </c>
      <c r="B4533" s="2004" t="s">
        <v>12966</v>
      </c>
      <c r="C4533" s="2003" t="s">
        <v>5592</v>
      </c>
      <c r="D4533" s="2005">
        <f t="shared" si="140"/>
        <v>18.920000000000002</v>
      </c>
      <c r="F4533" s="2005">
        <v>18.920000000000002</v>
      </c>
      <c r="G4533" s="2005">
        <v>18.920000000000002</v>
      </c>
      <c r="H4533" s="2078" t="b">
        <f t="shared" si="141"/>
        <v>1</v>
      </c>
    </row>
    <row r="4534" spans="1:8">
      <c r="A4534" s="1993">
        <v>40399</v>
      </c>
      <c r="B4534" s="1994" t="s">
        <v>12967</v>
      </c>
      <c r="C4534" s="1993" t="s">
        <v>5592</v>
      </c>
      <c r="D4534" s="2002">
        <f t="shared" si="140"/>
        <v>312.27999999999997</v>
      </c>
      <c r="F4534" s="2002">
        <v>312.27999999999997</v>
      </c>
      <c r="G4534" s="2002">
        <v>312.27999999999997</v>
      </c>
      <c r="H4534" s="2078" t="b">
        <f t="shared" si="141"/>
        <v>1</v>
      </c>
    </row>
    <row r="4535" spans="1:8">
      <c r="A4535" s="2003">
        <v>39322</v>
      </c>
      <c r="B4535" s="2004" t="s">
        <v>12968</v>
      </c>
      <c r="C4535" s="2003" t="s">
        <v>5592</v>
      </c>
      <c r="D4535" s="2005">
        <f t="shared" si="140"/>
        <v>16.440000000000001</v>
      </c>
      <c r="F4535" s="2005">
        <v>16.440000000000001</v>
      </c>
      <c r="G4535" s="2005">
        <v>16.440000000000001</v>
      </c>
      <c r="H4535" s="2078" t="b">
        <f t="shared" si="141"/>
        <v>1</v>
      </c>
    </row>
    <row r="4536" spans="1:8">
      <c r="A4536" s="1993">
        <v>39289</v>
      </c>
      <c r="B4536" s="1994" t="s">
        <v>12969</v>
      </c>
      <c r="C4536" s="1993" t="s">
        <v>5592</v>
      </c>
      <c r="D4536" s="2002">
        <f t="shared" si="140"/>
        <v>19.7</v>
      </c>
      <c r="F4536" s="2002">
        <v>19.7</v>
      </c>
      <c r="G4536" s="2002">
        <v>19.7</v>
      </c>
      <c r="H4536" s="2078" t="b">
        <f t="shared" si="141"/>
        <v>1</v>
      </c>
    </row>
    <row r="4537" spans="1:8">
      <c r="A4537" s="2003">
        <v>39290</v>
      </c>
      <c r="B4537" s="2004" t="s">
        <v>12970</v>
      </c>
      <c r="C4537" s="2003" t="s">
        <v>5592</v>
      </c>
      <c r="D4537" s="2005">
        <f t="shared" si="140"/>
        <v>33.43</v>
      </c>
      <c r="F4537" s="2005">
        <v>33.43</v>
      </c>
      <c r="G4537" s="2005">
        <v>33.43</v>
      </c>
      <c r="H4537" s="2078" t="b">
        <f t="shared" si="141"/>
        <v>1</v>
      </c>
    </row>
    <row r="4538" spans="1:8">
      <c r="A4538" s="1993">
        <v>39291</v>
      </c>
      <c r="B4538" s="1994" t="s">
        <v>12971</v>
      </c>
      <c r="C4538" s="1993" t="s">
        <v>5592</v>
      </c>
      <c r="D4538" s="2002">
        <f t="shared" si="140"/>
        <v>50.06</v>
      </c>
      <c r="F4538" s="2002">
        <v>50.06</v>
      </c>
      <c r="G4538" s="2002">
        <v>50.06</v>
      </c>
      <c r="H4538" s="2078" t="b">
        <f t="shared" si="141"/>
        <v>1</v>
      </c>
    </row>
    <row r="4539" spans="1:8">
      <c r="A4539" s="2003">
        <v>20174</v>
      </c>
      <c r="B4539" s="2004" t="s">
        <v>12972</v>
      </c>
      <c r="C4539" s="2003" t="s">
        <v>5592</v>
      </c>
      <c r="D4539" s="2005">
        <f t="shared" si="140"/>
        <v>49.63</v>
      </c>
      <c r="F4539" s="2005">
        <v>49.63</v>
      </c>
      <c r="G4539" s="2005">
        <v>49.63</v>
      </c>
      <c r="H4539" s="2078" t="b">
        <f t="shared" si="141"/>
        <v>1</v>
      </c>
    </row>
    <row r="4540" spans="1:8">
      <c r="A4540" s="1993">
        <v>41892</v>
      </c>
      <c r="B4540" s="1994" t="s">
        <v>12973</v>
      </c>
      <c r="C4540" s="1993" t="s">
        <v>5592</v>
      </c>
      <c r="D4540" s="2002">
        <f t="shared" si="140"/>
        <v>84.48</v>
      </c>
      <c r="F4540" s="2002">
        <v>84.48</v>
      </c>
      <c r="G4540" s="2002">
        <v>84.48</v>
      </c>
      <c r="H4540" s="2078" t="b">
        <f t="shared" si="141"/>
        <v>1</v>
      </c>
    </row>
    <row r="4541" spans="1:8">
      <c r="A4541" s="2003">
        <v>7048</v>
      </c>
      <c r="B4541" s="2004" t="s">
        <v>12974</v>
      </c>
      <c r="C4541" s="2003" t="s">
        <v>5592</v>
      </c>
      <c r="D4541" s="2005">
        <f t="shared" si="140"/>
        <v>18.149999999999999</v>
      </c>
      <c r="F4541" s="2005">
        <v>18.149999999999999</v>
      </c>
      <c r="G4541" s="2005">
        <v>18.149999999999999</v>
      </c>
      <c r="H4541" s="2078" t="b">
        <f t="shared" si="141"/>
        <v>1</v>
      </c>
    </row>
    <row r="4542" spans="1:8">
      <c r="A4542" s="1993">
        <v>7088</v>
      </c>
      <c r="B4542" s="1994" t="s">
        <v>12975</v>
      </c>
      <c r="C4542" s="1993" t="s">
        <v>5592</v>
      </c>
      <c r="D4542" s="2002">
        <f t="shared" si="140"/>
        <v>45.49</v>
      </c>
      <c r="F4542" s="2002">
        <v>45.49</v>
      </c>
      <c r="G4542" s="2002">
        <v>45.49</v>
      </c>
      <c r="H4542" s="2078" t="b">
        <f t="shared" si="141"/>
        <v>1</v>
      </c>
    </row>
    <row r="4543" spans="1:8">
      <c r="A4543" s="2003">
        <v>20179</v>
      </c>
      <c r="B4543" s="2004" t="s">
        <v>12976</v>
      </c>
      <c r="C4543" s="2003" t="s">
        <v>5592</v>
      </c>
      <c r="D4543" s="2005">
        <f t="shared" si="140"/>
        <v>35.14</v>
      </c>
      <c r="F4543" s="2005">
        <v>35.14</v>
      </c>
      <c r="G4543" s="2005">
        <v>35.14</v>
      </c>
      <c r="H4543" s="2078" t="b">
        <f t="shared" si="141"/>
        <v>1</v>
      </c>
    </row>
    <row r="4544" spans="1:8">
      <c r="A4544" s="1993">
        <v>20178</v>
      </c>
      <c r="B4544" s="1994" t="s">
        <v>12977</v>
      </c>
      <c r="C4544" s="1993" t="s">
        <v>5592</v>
      </c>
      <c r="D4544" s="2002">
        <f t="shared" si="140"/>
        <v>25.52</v>
      </c>
      <c r="F4544" s="2002">
        <v>25.52</v>
      </c>
      <c r="G4544" s="2002">
        <v>25.52</v>
      </c>
      <c r="H4544" s="2078" t="b">
        <f t="shared" si="141"/>
        <v>1</v>
      </c>
    </row>
    <row r="4545" spans="1:8">
      <c r="A4545" s="2003">
        <v>20180</v>
      </c>
      <c r="B4545" s="2004" t="s">
        <v>12978</v>
      </c>
      <c r="C4545" s="2003" t="s">
        <v>5592</v>
      </c>
      <c r="D4545" s="2005">
        <f t="shared" si="140"/>
        <v>60</v>
      </c>
      <c r="F4545" s="2005">
        <v>60</v>
      </c>
      <c r="G4545" s="2005">
        <v>60</v>
      </c>
      <c r="H4545" s="2078" t="b">
        <f t="shared" si="141"/>
        <v>1</v>
      </c>
    </row>
    <row r="4546" spans="1:8">
      <c r="A4546" s="1993">
        <v>20181</v>
      </c>
      <c r="B4546" s="1994" t="s">
        <v>12979</v>
      </c>
      <c r="C4546" s="1993" t="s">
        <v>5592</v>
      </c>
      <c r="D4546" s="2002">
        <f t="shared" si="140"/>
        <v>88.43</v>
      </c>
      <c r="F4546" s="2002">
        <v>88.43</v>
      </c>
      <c r="G4546" s="2002">
        <v>88.43</v>
      </c>
      <c r="H4546" s="2078" t="b">
        <f t="shared" si="141"/>
        <v>1</v>
      </c>
    </row>
    <row r="4547" spans="1:8">
      <c r="A4547" s="2003">
        <v>20177</v>
      </c>
      <c r="B4547" s="2004" t="s">
        <v>12980</v>
      </c>
      <c r="C4547" s="2003" t="s">
        <v>5592</v>
      </c>
      <c r="D4547" s="2005">
        <f t="shared" ref="D4547:D4610" si="142">IF($J$2=$F$1,F4547,G4547)</f>
        <v>20.2</v>
      </c>
      <c r="F4547" s="2005">
        <v>20.2</v>
      </c>
      <c r="G4547" s="2005">
        <v>20.2</v>
      </c>
      <c r="H4547" s="2078" t="b">
        <f t="shared" ref="H4547:H4610" si="143">F4547=G4547</f>
        <v>1</v>
      </c>
    </row>
    <row r="4548" spans="1:8">
      <c r="A4548" s="1993">
        <v>7082</v>
      </c>
      <c r="B4548" s="1994" t="s">
        <v>12981</v>
      </c>
      <c r="C4548" s="1993" t="s">
        <v>5592</v>
      </c>
      <c r="D4548" s="2002">
        <f t="shared" si="142"/>
        <v>63.25</v>
      </c>
      <c r="F4548" s="2002">
        <v>63.25</v>
      </c>
      <c r="G4548" s="2002">
        <v>63.25</v>
      </c>
      <c r="H4548" s="2078" t="b">
        <f t="shared" si="143"/>
        <v>1</v>
      </c>
    </row>
    <row r="4549" spans="1:8">
      <c r="A4549" s="2003">
        <v>7069</v>
      </c>
      <c r="B4549" s="2004" t="s">
        <v>12982</v>
      </c>
      <c r="C4549" s="2003" t="s">
        <v>5592</v>
      </c>
      <c r="D4549" s="2005">
        <f t="shared" si="142"/>
        <v>104.24</v>
      </c>
      <c r="F4549" s="2005">
        <v>104.24</v>
      </c>
      <c r="G4549" s="2005">
        <v>104.24</v>
      </c>
      <c r="H4549" s="2078" t="b">
        <f t="shared" si="143"/>
        <v>1</v>
      </c>
    </row>
    <row r="4550" spans="1:8">
      <c r="A4550" s="1993">
        <v>7070</v>
      </c>
      <c r="B4550" s="1994" t="s">
        <v>12983</v>
      </c>
      <c r="C4550" s="1993" t="s">
        <v>5592</v>
      </c>
      <c r="D4550" s="2002">
        <f t="shared" si="142"/>
        <v>177.23</v>
      </c>
      <c r="F4550" s="2002">
        <v>177.23</v>
      </c>
      <c r="G4550" s="2002">
        <v>177.23</v>
      </c>
      <c r="H4550" s="2078" t="b">
        <f t="shared" si="143"/>
        <v>1</v>
      </c>
    </row>
    <row r="4551" spans="1:8">
      <c r="A4551" s="2003">
        <v>41893</v>
      </c>
      <c r="B4551" s="2004" t="s">
        <v>12984</v>
      </c>
      <c r="C4551" s="2003" t="s">
        <v>5592</v>
      </c>
      <c r="D4551" s="2005">
        <f t="shared" si="142"/>
        <v>676.27</v>
      </c>
      <c r="F4551" s="2005">
        <v>676.27</v>
      </c>
      <c r="G4551" s="2005">
        <v>676.27</v>
      </c>
      <c r="H4551" s="2078" t="b">
        <f t="shared" si="143"/>
        <v>1</v>
      </c>
    </row>
    <row r="4552" spans="1:8">
      <c r="A4552" s="1993">
        <v>41894</v>
      </c>
      <c r="B4552" s="1994" t="s">
        <v>12985</v>
      </c>
      <c r="C4552" s="1993" t="s">
        <v>5592</v>
      </c>
      <c r="D4552" s="2002">
        <f t="shared" si="142"/>
        <v>1037.78</v>
      </c>
      <c r="F4552" s="2002">
        <v>1037.78</v>
      </c>
      <c r="G4552" s="2002">
        <v>1037.78</v>
      </c>
      <c r="H4552" s="2078" t="b">
        <f t="shared" si="143"/>
        <v>1</v>
      </c>
    </row>
    <row r="4553" spans="1:8">
      <c r="A4553" s="2003">
        <v>41895</v>
      </c>
      <c r="B4553" s="2004" t="s">
        <v>12986</v>
      </c>
      <c r="C4553" s="2003" t="s">
        <v>5592</v>
      </c>
      <c r="D4553" s="2005">
        <f t="shared" si="142"/>
        <v>1147.52</v>
      </c>
      <c r="F4553" s="2005">
        <v>1147.52</v>
      </c>
      <c r="G4553" s="2005">
        <v>1147.52</v>
      </c>
      <c r="H4553" s="2078" t="b">
        <f t="shared" si="143"/>
        <v>1</v>
      </c>
    </row>
    <row r="4554" spans="1:8">
      <c r="A4554" s="1993">
        <v>20172</v>
      </c>
      <c r="B4554" s="1994" t="s">
        <v>12987</v>
      </c>
      <c r="C4554" s="1993" t="s">
        <v>5592</v>
      </c>
      <c r="D4554" s="2002">
        <f t="shared" si="142"/>
        <v>25.3</v>
      </c>
      <c r="F4554" s="2002">
        <v>25.3</v>
      </c>
      <c r="G4554" s="2002">
        <v>25.3</v>
      </c>
      <c r="H4554" s="2078" t="b">
        <f t="shared" si="143"/>
        <v>1</v>
      </c>
    </row>
    <row r="4555" spans="1:8">
      <c r="A4555" s="2003">
        <v>40945</v>
      </c>
      <c r="B4555" s="2004" t="s">
        <v>12988</v>
      </c>
      <c r="C4555" s="2003" t="s">
        <v>5591</v>
      </c>
      <c r="D4555" s="2005">
        <f t="shared" si="142"/>
        <v>18.68</v>
      </c>
      <c r="F4555" s="2005">
        <v>16.14</v>
      </c>
      <c r="G4555" s="2005">
        <v>18.68</v>
      </c>
      <c r="H4555" s="2078" t="b">
        <f t="shared" si="143"/>
        <v>0</v>
      </c>
    </row>
    <row r="4556" spans="1:8">
      <c r="A4556" s="1993">
        <v>40946</v>
      </c>
      <c r="B4556" s="1994" t="s">
        <v>12989</v>
      </c>
      <c r="C4556" s="1993" t="s">
        <v>5600</v>
      </c>
      <c r="D4556" s="2002">
        <f t="shared" si="142"/>
        <v>2590.89</v>
      </c>
      <c r="F4556" s="2002">
        <v>2236.52</v>
      </c>
      <c r="G4556" s="2002">
        <v>2590.89</v>
      </c>
      <c r="H4556" s="2078" t="b">
        <f t="shared" si="143"/>
        <v>0</v>
      </c>
    </row>
    <row r="4557" spans="1:8">
      <c r="A4557" s="2003">
        <v>7153</v>
      </c>
      <c r="B4557" s="2004" t="s">
        <v>12990</v>
      </c>
      <c r="C4557" s="2003" t="s">
        <v>5591</v>
      </c>
      <c r="D4557" s="2005">
        <f t="shared" si="142"/>
        <v>21.13</v>
      </c>
      <c r="F4557" s="2005">
        <v>18.25</v>
      </c>
      <c r="G4557" s="2005">
        <v>21.13</v>
      </c>
      <c r="H4557" s="2078" t="b">
        <f t="shared" si="143"/>
        <v>0</v>
      </c>
    </row>
    <row r="4558" spans="1:8">
      <c r="A4558" s="1993">
        <v>41089</v>
      </c>
      <c r="B4558" s="1994" t="s">
        <v>12991</v>
      </c>
      <c r="C4558" s="1993" t="s">
        <v>5600</v>
      </c>
      <c r="D4558" s="2002">
        <f t="shared" si="142"/>
        <v>3730.16</v>
      </c>
      <c r="F4558" s="2002">
        <v>3219.96</v>
      </c>
      <c r="G4558" s="2002">
        <v>3730.16</v>
      </c>
      <c r="H4558" s="2078" t="b">
        <f t="shared" si="143"/>
        <v>0</v>
      </c>
    </row>
    <row r="4559" spans="1:8">
      <c r="A4559" s="2003">
        <v>40943</v>
      </c>
      <c r="B4559" s="2004" t="s">
        <v>12992</v>
      </c>
      <c r="C4559" s="2003" t="s">
        <v>5591</v>
      </c>
      <c r="D4559" s="2005">
        <f t="shared" si="142"/>
        <v>22.25</v>
      </c>
      <c r="F4559" s="2005">
        <v>19.21</v>
      </c>
      <c r="G4559" s="2005">
        <v>22.25</v>
      </c>
      <c r="H4559" s="2078" t="b">
        <f t="shared" si="143"/>
        <v>0</v>
      </c>
    </row>
    <row r="4560" spans="1:8">
      <c r="A4560" s="1993">
        <v>40944</v>
      </c>
      <c r="B4560" s="1994" t="s">
        <v>12993</v>
      </c>
      <c r="C4560" s="1993" t="s">
        <v>5600</v>
      </c>
      <c r="D4560" s="2002">
        <f t="shared" si="142"/>
        <v>3928.35</v>
      </c>
      <c r="F4560" s="2002">
        <v>3391.04</v>
      </c>
      <c r="G4560" s="2002">
        <v>3928.35</v>
      </c>
      <c r="H4560" s="2078" t="b">
        <f t="shared" si="143"/>
        <v>0</v>
      </c>
    </row>
    <row r="4561" spans="1:8">
      <c r="A4561" s="2003">
        <v>6175</v>
      </c>
      <c r="B4561" s="2004" t="s">
        <v>12994</v>
      </c>
      <c r="C4561" s="2003" t="s">
        <v>5591</v>
      </c>
      <c r="D4561" s="2005">
        <f t="shared" si="142"/>
        <v>19.47</v>
      </c>
      <c r="F4561" s="2005">
        <v>16.82</v>
      </c>
      <c r="G4561" s="2005">
        <v>19.47</v>
      </c>
      <c r="H4561" s="2078" t="b">
        <f t="shared" si="143"/>
        <v>0</v>
      </c>
    </row>
    <row r="4562" spans="1:8">
      <c r="A4562" s="1993">
        <v>41092</v>
      </c>
      <c r="B4562" s="1994" t="s">
        <v>12995</v>
      </c>
      <c r="C4562" s="1993" t="s">
        <v>5600</v>
      </c>
      <c r="D4562" s="2002">
        <f t="shared" si="142"/>
        <v>3436.23</v>
      </c>
      <c r="F4562" s="2002">
        <v>2966.23</v>
      </c>
      <c r="G4562" s="2002">
        <v>3436.23</v>
      </c>
      <c r="H4562" s="2078" t="b">
        <f t="shared" si="143"/>
        <v>0</v>
      </c>
    </row>
    <row r="4563" spans="1:8">
      <c r="A4563" s="2003">
        <v>37712</v>
      </c>
      <c r="B4563" s="2004" t="s">
        <v>12996</v>
      </c>
      <c r="C4563" s="2003" t="s">
        <v>5594</v>
      </c>
      <c r="D4563" s="2005">
        <f t="shared" si="142"/>
        <v>54.68</v>
      </c>
      <c r="F4563" s="2005">
        <v>54.68</v>
      </c>
      <c r="G4563" s="2005">
        <v>54.68</v>
      </c>
      <c r="H4563" s="2078" t="b">
        <f t="shared" si="143"/>
        <v>1</v>
      </c>
    </row>
    <row r="4564" spans="1:8" ht="30">
      <c r="A4564" s="1993">
        <v>34547</v>
      </c>
      <c r="B4564" s="1994" t="s">
        <v>12997</v>
      </c>
      <c r="C4564" s="1993" t="s">
        <v>5595</v>
      </c>
      <c r="D4564" s="2002">
        <f t="shared" si="142"/>
        <v>2.41</v>
      </c>
      <c r="F4564" s="2002">
        <v>2.41</v>
      </c>
      <c r="G4564" s="2002">
        <v>2.41</v>
      </c>
      <c r="H4564" s="2078" t="b">
        <f t="shared" si="143"/>
        <v>1</v>
      </c>
    </row>
    <row r="4565" spans="1:8" ht="30">
      <c r="A4565" s="2003">
        <v>34548</v>
      </c>
      <c r="B4565" s="2004" t="s">
        <v>12998</v>
      </c>
      <c r="C4565" s="2003" t="s">
        <v>5595</v>
      </c>
      <c r="D4565" s="2005">
        <f t="shared" si="142"/>
        <v>2.36</v>
      </c>
      <c r="F4565" s="2005">
        <v>2.36</v>
      </c>
      <c r="G4565" s="2005">
        <v>2.36</v>
      </c>
      <c r="H4565" s="2078" t="b">
        <f t="shared" si="143"/>
        <v>1</v>
      </c>
    </row>
    <row r="4566" spans="1:8">
      <c r="A4566" s="1993">
        <v>37411</v>
      </c>
      <c r="B4566" s="1994" t="s">
        <v>12999</v>
      </c>
      <c r="C4566" s="1993" t="s">
        <v>5594</v>
      </c>
      <c r="D4566" s="2002">
        <f t="shared" si="142"/>
        <v>11.84</v>
      </c>
      <c r="F4566" s="2002">
        <v>11.84</v>
      </c>
      <c r="G4566" s="2002">
        <v>11.84</v>
      </c>
      <c r="H4566" s="2078" t="b">
        <f t="shared" si="143"/>
        <v>1</v>
      </c>
    </row>
    <row r="4567" spans="1:8" ht="30">
      <c r="A4567" s="2003">
        <v>34558</v>
      </c>
      <c r="B4567" s="2004" t="s">
        <v>13000</v>
      </c>
      <c r="C4567" s="2003" t="s">
        <v>5595</v>
      </c>
      <c r="D4567" s="2005">
        <f t="shared" si="142"/>
        <v>1.58</v>
      </c>
      <c r="F4567" s="2005">
        <v>1.58</v>
      </c>
      <c r="G4567" s="2005">
        <v>1.58</v>
      </c>
      <c r="H4567" s="2078" t="b">
        <f t="shared" si="143"/>
        <v>1</v>
      </c>
    </row>
    <row r="4568" spans="1:8">
      <c r="A4568" s="1993">
        <v>34550</v>
      </c>
      <c r="B4568" s="1994" t="s">
        <v>13001</v>
      </c>
      <c r="C4568" s="1993" t="s">
        <v>5595</v>
      </c>
      <c r="D4568" s="2002">
        <f t="shared" si="142"/>
        <v>0.84</v>
      </c>
      <c r="F4568" s="2002">
        <v>0.84</v>
      </c>
      <c r="G4568" s="2002">
        <v>0.84</v>
      </c>
      <c r="H4568" s="2078" t="b">
        <f t="shared" si="143"/>
        <v>1</v>
      </c>
    </row>
    <row r="4569" spans="1:8" ht="30">
      <c r="A4569" s="2003">
        <v>34557</v>
      </c>
      <c r="B4569" s="2004" t="s">
        <v>13002</v>
      </c>
      <c r="C4569" s="2003" t="s">
        <v>5595</v>
      </c>
      <c r="D4569" s="2005">
        <f t="shared" si="142"/>
        <v>1.48</v>
      </c>
      <c r="F4569" s="2005">
        <v>1.48</v>
      </c>
      <c r="G4569" s="2005">
        <v>1.48</v>
      </c>
      <c r="H4569" s="2078" t="b">
        <f t="shared" si="143"/>
        <v>1</v>
      </c>
    </row>
    <row r="4570" spans="1:8" ht="30">
      <c r="A4570" s="1993">
        <v>7155</v>
      </c>
      <c r="B4570" s="1994" t="s">
        <v>13003</v>
      </c>
      <c r="C4570" s="1993" t="s">
        <v>5594</v>
      </c>
      <c r="D4570" s="2002">
        <f t="shared" si="142"/>
        <v>13.64</v>
      </c>
      <c r="F4570" s="2002">
        <v>13.64</v>
      </c>
      <c r="G4570" s="2002">
        <v>13.64</v>
      </c>
      <c r="H4570" s="2078" t="b">
        <f t="shared" si="143"/>
        <v>1</v>
      </c>
    </row>
    <row r="4571" spans="1:8" ht="30">
      <c r="A4571" s="2003">
        <v>7154</v>
      </c>
      <c r="B4571" s="2004" t="s">
        <v>13004</v>
      </c>
      <c r="C4571" s="2003" t="s">
        <v>5596</v>
      </c>
      <c r="D4571" s="2005">
        <f t="shared" si="142"/>
        <v>6.14</v>
      </c>
      <c r="F4571" s="2005">
        <v>6.14</v>
      </c>
      <c r="G4571" s="2005">
        <v>6.14</v>
      </c>
      <c r="H4571" s="2078" t="b">
        <f t="shared" si="143"/>
        <v>1</v>
      </c>
    </row>
    <row r="4572" spans="1:8" ht="30">
      <c r="A4572" s="1993">
        <v>10915</v>
      </c>
      <c r="B4572" s="1994" t="s">
        <v>13005</v>
      </c>
      <c r="C4572" s="1993" t="s">
        <v>5596</v>
      </c>
      <c r="D4572" s="2002">
        <f t="shared" si="142"/>
        <v>6.37</v>
      </c>
      <c r="F4572" s="2002">
        <v>6.37</v>
      </c>
      <c r="G4572" s="2002">
        <v>6.37</v>
      </c>
      <c r="H4572" s="2078" t="b">
        <f t="shared" si="143"/>
        <v>1</v>
      </c>
    </row>
    <row r="4573" spans="1:8" ht="30">
      <c r="A4573" s="2003">
        <v>10917</v>
      </c>
      <c r="B4573" s="2004" t="s">
        <v>13006</v>
      </c>
      <c r="C4573" s="2003" t="s">
        <v>5594</v>
      </c>
      <c r="D4573" s="2005">
        <f t="shared" si="142"/>
        <v>6.19</v>
      </c>
      <c r="F4573" s="2005">
        <v>6.19</v>
      </c>
      <c r="G4573" s="2005">
        <v>6.19</v>
      </c>
      <c r="H4573" s="2078" t="b">
        <f t="shared" si="143"/>
        <v>1</v>
      </c>
    </row>
    <row r="4574" spans="1:8" ht="30">
      <c r="A4574" s="1993">
        <v>21141</v>
      </c>
      <c r="B4574" s="1994" t="s">
        <v>13007</v>
      </c>
      <c r="C4574" s="1993" t="s">
        <v>5594</v>
      </c>
      <c r="D4574" s="2002">
        <f t="shared" si="142"/>
        <v>9.17</v>
      </c>
      <c r="F4574" s="2002">
        <v>9.17</v>
      </c>
      <c r="G4574" s="2002">
        <v>9.17</v>
      </c>
      <c r="H4574" s="2078" t="b">
        <f t="shared" si="143"/>
        <v>1</v>
      </c>
    </row>
    <row r="4575" spans="1:8" ht="30">
      <c r="A4575" s="2003">
        <v>10916</v>
      </c>
      <c r="B4575" s="2004" t="s">
        <v>13008</v>
      </c>
      <c r="C4575" s="2003" t="s">
        <v>5596</v>
      </c>
      <c r="D4575" s="2005">
        <f t="shared" si="142"/>
        <v>6.19</v>
      </c>
      <c r="F4575" s="2005">
        <v>6.19</v>
      </c>
      <c r="G4575" s="2005">
        <v>6.19</v>
      </c>
      <c r="H4575" s="2078" t="b">
        <f t="shared" si="143"/>
        <v>1</v>
      </c>
    </row>
    <row r="4576" spans="1:8" ht="30">
      <c r="A4576" s="1993">
        <v>39508</v>
      </c>
      <c r="B4576" s="1994" t="s">
        <v>13009</v>
      </c>
      <c r="C4576" s="1993" t="s">
        <v>5594</v>
      </c>
      <c r="D4576" s="2002">
        <f t="shared" si="142"/>
        <v>10.89</v>
      </c>
      <c r="F4576" s="2002">
        <v>10.89</v>
      </c>
      <c r="G4576" s="2002">
        <v>10.89</v>
      </c>
      <c r="H4576" s="2078" t="b">
        <f t="shared" si="143"/>
        <v>1</v>
      </c>
    </row>
    <row r="4577" spans="1:8" ht="30">
      <c r="A4577" s="2003">
        <v>39507</v>
      </c>
      <c r="B4577" s="2004" t="s">
        <v>13010</v>
      </c>
      <c r="C4577" s="2003" t="s">
        <v>5594</v>
      </c>
      <c r="D4577" s="2005">
        <f t="shared" si="142"/>
        <v>10.67</v>
      </c>
      <c r="F4577" s="2005">
        <v>10.67</v>
      </c>
      <c r="G4577" s="2005">
        <v>10.67</v>
      </c>
      <c r="H4577" s="2078" t="b">
        <f t="shared" si="143"/>
        <v>1</v>
      </c>
    </row>
    <row r="4578" spans="1:8" ht="30">
      <c r="A4578" s="1993">
        <v>7156</v>
      </c>
      <c r="B4578" s="1994" t="s">
        <v>13011</v>
      </c>
      <c r="C4578" s="1993" t="s">
        <v>5594</v>
      </c>
      <c r="D4578" s="2002">
        <f t="shared" si="142"/>
        <v>18.440000000000001</v>
      </c>
      <c r="F4578" s="2002">
        <v>18.440000000000001</v>
      </c>
      <c r="G4578" s="2002">
        <v>18.440000000000001</v>
      </c>
      <c r="H4578" s="2078" t="b">
        <f t="shared" si="143"/>
        <v>1</v>
      </c>
    </row>
    <row r="4579" spans="1:8" ht="30">
      <c r="A4579" s="2003">
        <v>39509</v>
      </c>
      <c r="B4579" s="2004" t="s">
        <v>13012</v>
      </c>
      <c r="C4579" s="2003" t="s">
        <v>5594</v>
      </c>
      <c r="D4579" s="2005">
        <f t="shared" si="142"/>
        <v>8.59</v>
      </c>
      <c r="F4579" s="2005">
        <v>8.59</v>
      </c>
      <c r="G4579" s="2005">
        <v>8.59</v>
      </c>
      <c r="H4579" s="2078" t="b">
        <f t="shared" si="143"/>
        <v>1</v>
      </c>
    </row>
    <row r="4580" spans="1:8">
      <c r="A4580" s="1993">
        <v>25988</v>
      </c>
      <c r="B4580" s="1994" t="s">
        <v>13013</v>
      </c>
      <c r="C4580" s="1993" t="s">
        <v>5594</v>
      </c>
      <c r="D4580" s="2002">
        <f t="shared" si="142"/>
        <v>9.65</v>
      </c>
      <c r="F4580" s="2002">
        <v>9.65</v>
      </c>
      <c r="G4580" s="2002">
        <v>9.65</v>
      </c>
      <c r="H4580" s="2078" t="b">
        <f t="shared" si="143"/>
        <v>1</v>
      </c>
    </row>
    <row r="4581" spans="1:8">
      <c r="A4581" s="2003">
        <v>10928</v>
      </c>
      <c r="B4581" s="2004" t="s">
        <v>13014</v>
      </c>
      <c r="C4581" s="2003" t="s">
        <v>5594</v>
      </c>
      <c r="D4581" s="2005">
        <f t="shared" si="142"/>
        <v>12.78</v>
      </c>
      <c r="F4581" s="2005">
        <v>12.78</v>
      </c>
      <c r="G4581" s="2005">
        <v>12.78</v>
      </c>
      <c r="H4581" s="2078" t="b">
        <f t="shared" si="143"/>
        <v>1</v>
      </c>
    </row>
    <row r="4582" spans="1:8">
      <c r="A4582" s="1993">
        <v>7167</v>
      </c>
      <c r="B4582" s="1994" t="s">
        <v>13015</v>
      </c>
      <c r="C4582" s="1993" t="s">
        <v>5594</v>
      </c>
      <c r="D4582" s="2002">
        <f t="shared" si="142"/>
        <v>17.45</v>
      </c>
      <c r="F4582" s="2002">
        <v>17.45</v>
      </c>
      <c r="G4582" s="2002">
        <v>17.45</v>
      </c>
      <c r="H4582" s="2078" t="b">
        <f t="shared" si="143"/>
        <v>1</v>
      </c>
    </row>
    <row r="4583" spans="1:8">
      <c r="A4583" s="2003">
        <v>10933</v>
      </c>
      <c r="B4583" s="2004" t="s">
        <v>13016</v>
      </c>
      <c r="C4583" s="2003" t="s">
        <v>5594</v>
      </c>
      <c r="D4583" s="2005">
        <f t="shared" si="142"/>
        <v>15.61</v>
      </c>
      <c r="F4583" s="2005">
        <v>15.61</v>
      </c>
      <c r="G4583" s="2005">
        <v>15.61</v>
      </c>
      <c r="H4583" s="2078" t="b">
        <f t="shared" si="143"/>
        <v>1</v>
      </c>
    </row>
    <row r="4584" spans="1:8">
      <c r="A4584" s="1993">
        <v>10927</v>
      </c>
      <c r="B4584" s="1994" t="s">
        <v>13017</v>
      </c>
      <c r="C4584" s="1993" t="s">
        <v>5594</v>
      </c>
      <c r="D4584" s="2002">
        <f t="shared" si="142"/>
        <v>18.84</v>
      </c>
      <c r="F4584" s="2002">
        <v>18.84</v>
      </c>
      <c r="G4584" s="2002">
        <v>18.84</v>
      </c>
      <c r="H4584" s="2078" t="b">
        <f t="shared" si="143"/>
        <v>1</v>
      </c>
    </row>
    <row r="4585" spans="1:8">
      <c r="A4585" s="2003">
        <v>7158</v>
      </c>
      <c r="B4585" s="2004" t="s">
        <v>13018</v>
      </c>
      <c r="C4585" s="2003" t="s">
        <v>5594</v>
      </c>
      <c r="D4585" s="2005">
        <f t="shared" si="142"/>
        <v>26.3</v>
      </c>
      <c r="F4585" s="2005">
        <v>26.3</v>
      </c>
      <c r="G4585" s="2005">
        <v>26.3</v>
      </c>
      <c r="H4585" s="2078" t="b">
        <f t="shared" si="143"/>
        <v>1</v>
      </c>
    </row>
    <row r="4586" spans="1:8">
      <c r="A4586" s="1993">
        <v>7162</v>
      </c>
      <c r="B4586" s="1994" t="s">
        <v>13019</v>
      </c>
      <c r="C4586" s="1993" t="s">
        <v>5594</v>
      </c>
      <c r="D4586" s="2002">
        <f t="shared" si="142"/>
        <v>39.54</v>
      </c>
      <c r="F4586" s="2002">
        <v>39.54</v>
      </c>
      <c r="G4586" s="2002">
        <v>39.54</v>
      </c>
      <c r="H4586" s="2078" t="b">
        <f t="shared" si="143"/>
        <v>1</v>
      </c>
    </row>
    <row r="4587" spans="1:8">
      <c r="A4587" s="2003">
        <v>10932</v>
      </c>
      <c r="B4587" s="2004" t="s">
        <v>13020</v>
      </c>
      <c r="C4587" s="2003" t="s">
        <v>5594</v>
      </c>
      <c r="D4587" s="2005">
        <f t="shared" si="142"/>
        <v>70.02</v>
      </c>
      <c r="F4587" s="2005">
        <v>70.02</v>
      </c>
      <c r="G4587" s="2005">
        <v>70.02</v>
      </c>
      <c r="H4587" s="2078" t="b">
        <f t="shared" si="143"/>
        <v>1</v>
      </c>
    </row>
    <row r="4588" spans="1:8" ht="30">
      <c r="A4588" s="1993">
        <v>40706</v>
      </c>
      <c r="B4588" s="1994" t="s">
        <v>13021</v>
      </c>
      <c r="C4588" s="1993" t="s">
        <v>5594</v>
      </c>
      <c r="D4588" s="2002">
        <f t="shared" si="142"/>
        <v>41.98</v>
      </c>
      <c r="F4588" s="2002">
        <v>41.98</v>
      </c>
      <c r="G4588" s="2002">
        <v>41.98</v>
      </c>
      <c r="H4588" s="2078" t="b">
        <f t="shared" si="143"/>
        <v>1</v>
      </c>
    </row>
    <row r="4589" spans="1:8" ht="30">
      <c r="A4589" s="2003">
        <v>10937</v>
      </c>
      <c r="B4589" s="2004" t="s">
        <v>13022</v>
      </c>
      <c r="C4589" s="2003" t="s">
        <v>5594</v>
      </c>
      <c r="D4589" s="2005">
        <f t="shared" si="142"/>
        <v>27.52</v>
      </c>
      <c r="F4589" s="2005">
        <v>27.52</v>
      </c>
      <c r="G4589" s="2005">
        <v>27.52</v>
      </c>
      <c r="H4589" s="2078" t="b">
        <f t="shared" si="143"/>
        <v>1</v>
      </c>
    </row>
    <row r="4590" spans="1:8" ht="30">
      <c r="A4590" s="1993">
        <v>10935</v>
      </c>
      <c r="B4590" s="1994" t="s">
        <v>13023</v>
      </c>
      <c r="C4590" s="1993" t="s">
        <v>5594</v>
      </c>
      <c r="D4590" s="2002">
        <f t="shared" si="142"/>
        <v>36.25</v>
      </c>
      <c r="F4590" s="2002">
        <v>36.25</v>
      </c>
      <c r="G4590" s="2002">
        <v>36.25</v>
      </c>
      <c r="H4590" s="2078" t="b">
        <f t="shared" si="143"/>
        <v>1</v>
      </c>
    </row>
    <row r="4591" spans="1:8">
      <c r="A4591" s="2003">
        <v>40707</v>
      </c>
      <c r="B4591" s="2004" t="s">
        <v>13024</v>
      </c>
      <c r="C4591" s="2003" t="s">
        <v>5594</v>
      </c>
      <c r="D4591" s="2005">
        <f t="shared" si="142"/>
        <v>83.45</v>
      </c>
      <c r="F4591" s="2005">
        <v>83.45</v>
      </c>
      <c r="G4591" s="2005">
        <v>83.45</v>
      </c>
      <c r="H4591" s="2078" t="b">
        <f t="shared" si="143"/>
        <v>1</v>
      </c>
    </row>
    <row r="4592" spans="1:8">
      <c r="A4592" s="1993">
        <v>10931</v>
      </c>
      <c r="B4592" s="1994" t="s">
        <v>13025</v>
      </c>
      <c r="C4592" s="1993" t="s">
        <v>5594</v>
      </c>
      <c r="D4592" s="2002">
        <f t="shared" si="142"/>
        <v>11.67</v>
      </c>
      <c r="F4592" s="2002">
        <v>11.67</v>
      </c>
      <c r="G4592" s="2002">
        <v>11.67</v>
      </c>
      <c r="H4592" s="2078" t="b">
        <f t="shared" si="143"/>
        <v>1</v>
      </c>
    </row>
    <row r="4593" spans="1:8">
      <c r="A4593" s="2003">
        <v>7164</v>
      </c>
      <c r="B4593" s="2004" t="s">
        <v>13026</v>
      </c>
      <c r="C4593" s="2003" t="s">
        <v>5594</v>
      </c>
      <c r="D4593" s="2005">
        <f t="shared" si="142"/>
        <v>32.68</v>
      </c>
      <c r="F4593" s="2005">
        <v>32.68</v>
      </c>
      <c r="G4593" s="2005">
        <v>32.68</v>
      </c>
      <c r="H4593" s="2078" t="b">
        <f t="shared" si="143"/>
        <v>1</v>
      </c>
    </row>
    <row r="4594" spans="1:8">
      <c r="A4594" s="1993">
        <v>36887</v>
      </c>
      <c r="B4594" s="1994" t="s">
        <v>13027</v>
      </c>
      <c r="C4594" s="1993" t="s">
        <v>5594</v>
      </c>
      <c r="D4594" s="2002">
        <f t="shared" si="142"/>
        <v>14.07</v>
      </c>
      <c r="F4594" s="2002">
        <v>14.07</v>
      </c>
      <c r="G4594" s="2002">
        <v>14.07</v>
      </c>
      <c r="H4594" s="2078" t="b">
        <f t="shared" si="143"/>
        <v>1</v>
      </c>
    </row>
    <row r="4595" spans="1:8" ht="30">
      <c r="A4595" s="2003">
        <v>34630</v>
      </c>
      <c r="B4595" s="2004" t="s">
        <v>13028</v>
      </c>
      <c r="C4595" s="2003" t="s">
        <v>5592</v>
      </c>
      <c r="D4595" s="2005">
        <f t="shared" si="142"/>
        <v>888.66</v>
      </c>
      <c r="F4595" s="2005">
        <v>888.66</v>
      </c>
      <c r="G4595" s="2005">
        <v>888.66</v>
      </c>
      <c r="H4595" s="2078" t="b">
        <f t="shared" si="143"/>
        <v>1</v>
      </c>
    </row>
    <row r="4596" spans="1:8">
      <c r="A4596" s="1993">
        <v>7161</v>
      </c>
      <c r="B4596" s="1994" t="s">
        <v>13029</v>
      </c>
      <c r="C4596" s="1993" t="s">
        <v>5594</v>
      </c>
      <c r="D4596" s="2002">
        <f t="shared" si="142"/>
        <v>4.96</v>
      </c>
      <c r="F4596" s="2002">
        <v>4.96</v>
      </c>
      <c r="G4596" s="2002">
        <v>4.96</v>
      </c>
      <c r="H4596" s="2078" t="b">
        <f t="shared" si="143"/>
        <v>1</v>
      </c>
    </row>
    <row r="4597" spans="1:8">
      <c r="A4597" s="2003">
        <v>7170</v>
      </c>
      <c r="B4597" s="2004" t="s">
        <v>13030</v>
      </c>
      <c r="C4597" s="2003" t="s">
        <v>5594</v>
      </c>
      <c r="D4597" s="2005">
        <f t="shared" si="142"/>
        <v>2</v>
      </c>
      <c r="F4597" s="2005">
        <v>2</v>
      </c>
      <c r="G4597" s="2005">
        <v>2</v>
      </c>
      <c r="H4597" s="2078" t="b">
        <f t="shared" si="143"/>
        <v>1</v>
      </c>
    </row>
    <row r="4598" spans="1:8">
      <c r="A4598" s="1993">
        <v>37524</v>
      </c>
      <c r="B4598" s="1994" t="s">
        <v>13031</v>
      </c>
      <c r="C4598" s="1993" t="s">
        <v>5595</v>
      </c>
      <c r="D4598" s="2002">
        <f t="shared" si="142"/>
        <v>1.91</v>
      </c>
      <c r="F4598" s="2002">
        <v>1.91</v>
      </c>
      <c r="G4598" s="2002">
        <v>1.91</v>
      </c>
      <c r="H4598" s="2078" t="b">
        <f t="shared" si="143"/>
        <v>1</v>
      </c>
    </row>
    <row r="4599" spans="1:8" ht="30">
      <c r="A4599" s="2003">
        <v>37525</v>
      </c>
      <c r="B4599" s="2004" t="s">
        <v>13032</v>
      </c>
      <c r="C4599" s="2003" t="s">
        <v>5595</v>
      </c>
      <c r="D4599" s="2005">
        <f t="shared" si="142"/>
        <v>2.2799999999999998</v>
      </c>
      <c r="F4599" s="2005">
        <v>2.2799999999999998</v>
      </c>
      <c r="G4599" s="2005">
        <v>2.2799999999999998</v>
      </c>
      <c r="H4599" s="2078" t="b">
        <f t="shared" si="143"/>
        <v>1</v>
      </c>
    </row>
    <row r="4600" spans="1:8">
      <c r="A4600" s="1993">
        <v>10920</v>
      </c>
      <c r="B4600" s="1994" t="s">
        <v>13033</v>
      </c>
      <c r="C4600" s="1993" t="s">
        <v>5594</v>
      </c>
      <c r="D4600" s="2002">
        <f t="shared" si="142"/>
        <v>12.29</v>
      </c>
      <c r="F4600" s="2002">
        <v>12.29</v>
      </c>
      <c r="G4600" s="2002">
        <v>12.29</v>
      </c>
      <c r="H4600" s="2078" t="b">
        <f t="shared" si="143"/>
        <v>1</v>
      </c>
    </row>
    <row r="4601" spans="1:8">
      <c r="A4601" s="2003">
        <v>7238</v>
      </c>
      <c r="B4601" s="2004" t="s">
        <v>13034</v>
      </c>
      <c r="C4601" s="2003" t="s">
        <v>5594</v>
      </c>
      <c r="D4601" s="2005">
        <f t="shared" si="142"/>
        <v>25.77</v>
      </c>
      <c r="F4601" s="2005">
        <v>25.77</v>
      </c>
      <c r="G4601" s="2005">
        <v>25.77</v>
      </c>
      <c r="H4601" s="2078" t="b">
        <f t="shared" si="143"/>
        <v>1</v>
      </c>
    </row>
    <row r="4602" spans="1:8">
      <c r="A4602" s="1993">
        <v>7239</v>
      </c>
      <c r="B4602" s="1994" t="s">
        <v>13035</v>
      </c>
      <c r="C4602" s="1993" t="s">
        <v>5594</v>
      </c>
      <c r="D4602" s="2002">
        <f t="shared" si="142"/>
        <v>32.04</v>
      </c>
      <c r="F4602" s="2002">
        <v>32.04</v>
      </c>
      <c r="G4602" s="2002">
        <v>32.04</v>
      </c>
      <c r="H4602" s="2078" t="b">
        <f t="shared" si="143"/>
        <v>1</v>
      </c>
    </row>
    <row r="4603" spans="1:8">
      <c r="A4603" s="2003">
        <v>7240</v>
      </c>
      <c r="B4603" s="2004" t="s">
        <v>13036</v>
      </c>
      <c r="C4603" s="2003" t="s">
        <v>5594</v>
      </c>
      <c r="D4603" s="2005">
        <f t="shared" si="142"/>
        <v>36.79</v>
      </c>
      <c r="F4603" s="2005">
        <v>36.79</v>
      </c>
      <c r="G4603" s="2005">
        <v>36.79</v>
      </c>
      <c r="H4603" s="2078" t="b">
        <f t="shared" si="143"/>
        <v>1</v>
      </c>
    </row>
    <row r="4604" spans="1:8">
      <c r="A4604" s="1993">
        <v>36789</v>
      </c>
      <c r="B4604" s="1994" t="s">
        <v>13037</v>
      </c>
      <c r="C4604" s="1993" t="s">
        <v>5592</v>
      </c>
      <c r="D4604" s="2002">
        <f t="shared" si="142"/>
        <v>1.81</v>
      </c>
      <c r="F4604" s="2002">
        <v>1.81</v>
      </c>
      <c r="G4604" s="2002">
        <v>1.81</v>
      </c>
      <c r="H4604" s="2078" t="b">
        <f t="shared" si="143"/>
        <v>1</v>
      </c>
    </row>
    <row r="4605" spans="1:8">
      <c r="A4605" s="2003">
        <v>7176</v>
      </c>
      <c r="B4605" s="2004" t="s">
        <v>13038</v>
      </c>
      <c r="C4605" s="2003" t="s">
        <v>5592</v>
      </c>
      <c r="D4605" s="2005">
        <f t="shared" si="142"/>
        <v>1.17</v>
      </c>
      <c r="F4605" s="2005">
        <v>1.17</v>
      </c>
      <c r="G4605" s="2005">
        <v>1.17</v>
      </c>
      <c r="H4605" s="2078" t="b">
        <f t="shared" si="143"/>
        <v>1</v>
      </c>
    </row>
    <row r="4606" spans="1:8">
      <c r="A4606" s="1993">
        <v>7173</v>
      </c>
      <c r="B4606" s="1994" t="s">
        <v>13038</v>
      </c>
      <c r="C4606" s="1993" t="s">
        <v>5604</v>
      </c>
      <c r="D4606" s="2002">
        <f t="shared" si="142"/>
        <v>1171.45</v>
      </c>
      <c r="F4606" s="2002">
        <v>1171.45</v>
      </c>
      <c r="G4606" s="2002">
        <v>1171.45</v>
      </c>
      <c r="H4606" s="2078" t="b">
        <f t="shared" si="143"/>
        <v>1</v>
      </c>
    </row>
    <row r="4607" spans="1:8">
      <c r="A4607" s="2003">
        <v>7183</v>
      </c>
      <c r="B4607" s="2004" t="s">
        <v>13039</v>
      </c>
      <c r="C4607" s="2003" t="s">
        <v>5592</v>
      </c>
      <c r="D4607" s="2005">
        <f t="shared" si="142"/>
        <v>1.88</v>
      </c>
      <c r="F4607" s="2005">
        <v>1.88</v>
      </c>
      <c r="G4607" s="2005">
        <v>1.88</v>
      </c>
      <c r="H4607" s="2078" t="b">
        <f t="shared" si="143"/>
        <v>1</v>
      </c>
    </row>
    <row r="4608" spans="1:8">
      <c r="A4608" s="1993">
        <v>7180</v>
      </c>
      <c r="B4608" s="1994" t="s">
        <v>13040</v>
      </c>
      <c r="C4608" s="1993" t="s">
        <v>5592</v>
      </c>
      <c r="D4608" s="2002">
        <f t="shared" si="142"/>
        <v>1.1100000000000001</v>
      </c>
      <c r="F4608" s="2002">
        <v>1.1100000000000001</v>
      </c>
      <c r="G4608" s="2002">
        <v>1.1100000000000001</v>
      </c>
      <c r="H4608" s="2078" t="b">
        <f t="shared" si="143"/>
        <v>1</v>
      </c>
    </row>
    <row r="4609" spans="1:8">
      <c r="A4609" s="2003">
        <v>11088</v>
      </c>
      <c r="B4609" s="2004" t="s">
        <v>13041</v>
      </c>
      <c r="C4609" s="2003" t="s">
        <v>5592</v>
      </c>
      <c r="D4609" s="2005">
        <f t="shared" si="142"/>
        <v>1.06</v>
      </c>
      <c r="F4609" s="2005">
        <v>1.06</v>
      </c>
      <c r="G4609" s="2005">
        <v>1.06</v>
      </c>
      <c r="H4609" s="2078" t="b">
        <f t="shared" si="143"/>
        <v>1</v>
      </c>
    </row>
    <row r="4610" spans="1:8">
      <c r="A4610" s="1993">
        <v>36788</v>
      </c>
      <c r="B4610" s="1994" t="s">
        <v>13042</v>
      </c>
      <c r="C4610" s="1993" t="s">
        <v>5592</v>
      </c>
      <c r="D4610" s="2002">
        <f t="shared" si="142"/>
        <v>1.2</v>
      </c>
      <c r="F4610" s="2002">
        <v>1.2</v>
      </c>
      <c r="G4610" s="2002">
        <v>1.2</v>
      </c>
      <c r="H4610" s="2078" t="b">
        <f t="shared" si="143"/>
        <v>1</v>
      </c>
    </row>
    <row r="4611" spans="1:8">
      <c r="A4611" s="2003">
        <v>7175</v>
      </c>
      <c r="B4611" s="2004" t="s">
        <v>13043</v>
      </c>
      <c r="C4611" s="2003" t="s">
        <v>5592</v>
      </c>
      <c r="D4611" s="2005">
        <f t="shared" ref="D4611:D4674" si="144">IF($J$2=$F$1,F4611,G4611)</f>
        <v>1.32</v>
      </c>
      <c r="F4611" s="2005">
        <v>1.32</v>
      </c>
      <c r="G4611" s="2005">
        <v>1.32</v>
      </c>
      <c r="H4611" s="2078" t="b">
        <f t="shared" ref="H4611:H4674" si="145">F4611=G4611</f>
        <v>1</v>
      </c>
    </row>
    <row r="4612" spans="1:8">
      <c r="A4612" s="1993">
        <v>25007</v>
      </c>
      <c r="B4612" s="1994" t="s">
        <v>13044</v>
      </c>
      <c r="C4612" s="1993" t="s">
        <v>5594</v>
      </c>
      <c r="D4612" s="2002">
        <f t="shared" si="144"/>
        <v>29.5</v>
      </c>
      <c r="F4612" s="2002">
        <v>29.5</v>
      </c>
      <c r="G4612" s="2002">
        <v>29.5</v>
      </c>
      <c r="H4612" s="2078" t="b">
        <f t="shared" si="145"/>
        <v>1</v>
      </c>
    </row>
    <row r="4613" spans="1:8">
      <c r="A4613" s="2003">
        <v>14171</v>
      </c>
      <c r="B4613" s="2004" t="s">
        <v>13045</v>
      </c>
      <c r="C4613" s="2003" t="s">
        <v>5594</v>
      </c>
      <c r="D4613" s="2005">
        <f t="shared" si="144"/>
        <v>78.87</v>
      </c>
      <c r="F4613" s="2005">
        <v>78.87</v>
      </c>
      <c r="G4613" s="2005">
        <v>78.87</v>
      </c>
      <c r="H4613" s="2078" t="b">
        <f t="shared" si="145"/>
        <v>1</v>
      </c>
    </row>
    <row r="4614" spans="1:8">
      <c r="A4614" s="1993">
        <v>14170</v>
      </c>
      <c r="B4614" s="1994" t="s">
        <v>13046</v>
      </c>
      <c r="C4614" s="1993" t="s">
        <v>5594</v>
      </c>
      <c r="D4614" s="2002">
        <f t="shared" si="144"/>
        <v>69.69</v>
      </c>
      <c r="F4614" s="2002">
        <v>69.69</v>
      </c>
      <c r="G4614" s="2002">
        <v>69.69</v>
      </c>
      <c r="H4614" s="2078" t="b">
        <f t="shared" si="145"/>
        <v>1</v>
      </c>
    </row>
    <row r="4615" spans="1:8">
      <c r="A4615" s="2003">
        <v>14173</v>
      </c>
      <c r="B4615" s="2004" t="s">
        <v>13047</v>
      </c>
      <c r="C4615" s="2003" t="s">
        <v>5594</v>
      </c>
      <c r="D4615" s="2005">
        <f t="shared" si="144"/>
        <v>91.89</v>
      </c>
      <c r="F4615" s="2005">
        <v>91.89</v>
      </c>
      <c r="G4615" s="2005">
        <v>91.89</v>
      </c>
      <c r="H4615" s="2078" t="b">
        <f t="shared" si="145"/>
        <v>1</v>
      </c>
    </row>
    <row r="4616" spans="1:8">
      <c r="A4616" s="1993">
        <v>14172</v>
      </c>
      <c r="B4616" s="1994" t="s">
        <v>13048</v>
      </c>
      <c r="C4616" s="1993" t="s">
        <v>5594</v>
      </c>
      <c r="D4616" s="2002">
        <f t="shared" si="144"/>
        <v>74.38</v>
      </c>
      <c r="F4616" s="2002">
        <v>74.38</v>
      </c>
      <c r="G4616" s="2002">
        <v>74.38</v>
      </c>
      <c r="H4616" s="2078" t="b">
        <f t="shared" si="145"/>
        <v>1</v>
      </c>
    </row>
    <row r="4617" spans="1:8">
      <c r="A4617" s="2003">
        <v>7243</v>
      </c>
      <c r="B4617" s="2004" t="s">
        <v>13049</v>
      </c>
      <c r="C4617" s="2003" t="s">
        <v>5594</v>
      </c>
      <c r="D4617" s="2005">
        <f t="shared" si="144"/>
        <v>29.18</v>
      </c>
      <c r="F4617" s="2005">
        <v>29.18</v>
      </c>
      <c r="G4617" s="2005">
        <v>29.18</v>
      </c>
      <c r="H4617" s="2078" t="b">
        <f t="shared" si="145"/>
        <v>1</v>
      </c>
    </row>
    <row r="4618" spans="1:8">
      <c r="A4618" s="1993">
        <v>11067</v>
      </c>
      <c r="B4618" s="1994" t="s">
        <v>13050</v>
      </c>
      <c r="C4618" s="1993" t="s">
        <v>5592</v>
      </c>
      <c r="D4618" s="2002">
        <f t="shared" si="144"/>
        <v>128.19999999999999</v>
      </c>
      <c r="F4618" s="2002">
        <v>128.19999999999999</v>
      </c>
      <c r="G4618" s="2002">
        <v>128.19999999999999</v>
      </c>
      <c r="H4618" s="2078" t="b">
        <f t="shared" si="145"/>
        <v>1</v>
      </c>
    </row>
    <row r="4619" spans="1:8">
      <c r="A4619" s="2003">
        <v>11068</v>
      </c>
      <c r="B4619" s="2004" t="s">
        <v>13051</v>
      </c>
      <c r="C4619" s="2003" t="s">
        <v>5592</v>
      </c>
      <c r="D4619" s="2005">
        <f t="shared" si="144"/>
        <v>181.07</v>
      </c>
      <c r="F4619" s="2005">
        <v>181.07</v>
      </c>
      <c r="G4619" s="2005">
        <v>181.07</v>
      </c>
      <c r="H4619" s="2078" t="b">
        <f t="shared" si="145"/>
        <v>1</v>
      </c>
    </row>
    <row r="4620" spans="1:8">
      <c r="A4620" s="1993">
        <v>40865</v>
      </c>
      <c r="B4620" s="1994" t="s">
        <v>13052</v>
      </c>
      <c r="C4620" s="1993" t="s">
        <v>5592</v>
      </c>
      <c r="D4620" s="2002">
        <f t="shared" si="144"/>
        <v>3.2</v>
      </c>
      <c r="F4620" s="2002">
        <v>3.2</v>
      </c>
      <c r="G4620" s="2002">
        <v>3.2</v>
      </c>
      <c r="H4620" s="2078" t="b">
        <f t="shared" si="145"/>
        <v>1</v>
      </c>
    </row>
    <row r="4621" spans="1:8">
      <c r="A4621" s="2003">
        <v>7184</v>
      </c>
      <c r="B4621" s="2004" t="s">
        <v>13053</v>
      </c>
      <c r="C4621" s="2003" t="s">
        <v>5594</v>
      </c>
      <c r="D4621" s="2005">
        <f t="shared" si="144"/>
        <v>34.22</v>
      </c>
      <c r="F4621" s="2005">
        <v>34.22</v>
      </c>
      <c r="G4621" s="2005">
        <v>34.22</v>
      </c>
      <c r="H4621" s="2078" t="b">
        <f t="shared" si="145"/>
        <v>1</v>
      </c>
    </row>
    <row r="4622" spans="1:8">
      <c r="A4622" s="1993">
        <v>34458</v>
      </c>
      <c r="B4622" s="1994" t="s">
        <v>13054</v>
      </c>
      <c r="C4622" s="1993" t="s">
        <v>5592</v>
      </c>
      <c r="D4622" s="2002">
        <f t="shared" si="144"/>
        <v>106.26</v>
      </c>
      <c r="F4622" s="2002">
        <v>106.26</v>
      </c>
      <c r="G4622" s="2002">
        <v>106.26</v>
      </c>
      <c r="H4622" s="2078" t="b">
        <f t="shared" si="145"/>
        <v>1</v>
      </c>
    </row>
    <row r="4623" spans="1:8">
      <c r="A4623" s="2003">
        <v>34464</v>
      </c>
      <c r="B4623" s="2004" t="s">
        <v>13055</v>
      </c>
      <c r="C4623" s="2003" t="s">
        <v>5592</v>
      </c>
      <c r="D4623" s="2005">
        <f t="shared" si="144"/>
        <v>142.56</v>
      </c>
      <c r="F4623" s="2005">
        <v>142.56</v>
      </c>
      <c r="G4623" s="2005">
        <v>142.56</v>
      </c>
      <c r="H4623" s="2078" t="b">
        <f t="shared" si="145"/>
        <v>1</v>
      </c>
    </row>
    <row r="4624" spans="1:8">
      <c r="A4624" s="1993">
        <v>34468</v>
      </c>
      <c r="B4624" s="1994" t="s">
        <v>13056</v>
      </c>
      <c r="C4624" s="1993" t="s">
        <v>5592</v>
      </c>
      <c r="D4624" s="2002">
        <f t="shared" si="144"/>
        <v>164.53</v>
      </c>
      <c r="F4624" s="2002">
        <v>164.53</v>
      </c>
      <c r="G4624" s="2002">
        <v>164.53</v>
      </c>
      <c r="H4624" s="2078" t="b">
        <f t="shared" si="145"/>
        <v>1</v>
      </c>
    </row>
    <row r="4625" spans="1:8">
      <c r="A4625" s="2003">
        <v>34473</v>
      </c>
      <c r="B4625" s="2004" t="s">
        <v>13057</v>
      </c>
      <c r="C4625" s="2003" t="s">
        <v>5592</v>
      </c>
      <c r="D4625" s="2005">
        <f t="shared" si="144"/>
        <v>134.56</v>
      </c>
      <c r="F4625" s="2005">
        <v>134.56</v>
      </c>
      <c r="G4625" s="2005">
        <v>134.56</v>
      </c>
      <c r="H4625" s="2078" t="b">
        <f t="shared" si="145"/>
        <v>1</v>
      </c>
    </row>
    <row r="4626" spans="1:8">
      <c r="A4626" s="1993">
        <v>34480</v>
      </c>
      <c r="B4626" s="1994" t="s">
        <v>13058</v>
      </c>
      <c r="C4626" s="1993" t="s">
        <v>5592</v>
      </c>
      <c r="D4626" s="2002">
        <f t="shared" si="144"/>
        <v>183.5</v>
      </c>
      <c r="F4626" s="2002">
        <v>183.5</v>
      </c>
      <c r="G4626" s="2002">
        <v>183.5</v>
      </c>
      <c r="H4626" s="2078" t="b">
        <f t="shared" si="145"/>
        <v>1</v>
      </c>
    </row>
    <row r="4627" spans="1:8">
      <c r="A4627" s="2003">
        <v>34486</v>
      </c>
      <c r="B4627" s="2004" t="s">
        <v>13059</v>
      </c>
      <c r="C4627" s="2003" t="s">
        <v>5592</v>
      </c>
      <c r="D4627" s="2005">
        <f t="shared" si="144"/>
        <v>205.52</v>
      </c>
      <c r="F4627" s="2005">
        <v>205.52</v>
      </c>
      <c r="G4627" s="2005">
        <v>205.52</v>
      </c>
      <c r="H4627" s="2078" t="b">
        <f t="shared" si="145"/>
        <v>1</v>
      </c>
    </row>
    <row r="4628" spans="1:8">
      <c r="A4628" s="1993">
        <v>7202</v>
      </c>
      <c r="B4628" s="1994" t="s">
        <v>13060</v>
      </c>
      <c r="C4628" s="1993" t="s">
        <v>5594</v>
      </c>
      <c r="D4628" s="2002">
        <f t="shared" si="144"/>
        <v>42.11</v>
      </c>
      <c r="F4628" s="2002">
        <v>42.11</v>
      </c>
      <c r="G4628" s="2002">
        <v>42.11</v>
      </c>
      <c r="H4628" s="2078" t="b">
        <f t="shared" si="145"/>
        <v>1</v>
      </c>
    </row>
    <row r="4629" spans="1:8">
      <c r="A4629" s="2003">
        <v>7190</v>
      </c>
      <c r="B4629" s="2004" t="s">
        <v>13061</v>
      </c>
      <c r="C4629" s="2003" t="s">
        <v>5592</v>
      </c>
      <c r="D4629" s="2005">
        <f t="shared" si="144"/>
        <v>7.22</v>
      </c>
      <c r="F4629" s="2005">
        <v>7.22</v>
      </c>
      <c r="G4629" s="2005">
        <v>7.22</v>
      </c>
      <c r="H4629" s="2078" t="b">
        <f t="shared" si="145"/>
        <v>1</v>
      </c>
    </row>
    <row r="4630" spans="1:8">
      <c r="A4630" s="1993">
        <v>34417</v>
      </c>
      <c r="B4630" s="1994" t="s">
        <v>13062</v>
      </c>
      <c r="C4630" s="1993" t="s">
        <v>5592</v>
      </c>
      <c r="D4630" s="2002">
        <f t="shared" si="144"/>
        <v>12.56</v>
      </c>
      <c r="F4630" s="2002">
        <v>12.56</v>
      </c>
      <c r="G4630" s="2002">
        <v>12.56</v>
      </c>
      <c r="H4630" s="2078" t="b">
        <f t="shared" si="145"/>
        <v>1</v>
      </c>
    </row>
    <row r="4631" spans="1:8">
      <c r="A4631" s="2003">
        <v>7191</v>
      </c>
      <c r="B4631" s="2004" t="s">
        <v>13063</v>
      </c>
      <c r="C4631" s="2003" t="s">
        <v>5592</v>
      </c>
      <c r="D4631" s="2005">
        <f t="shared" si="144"/>
        <v>14.55</v>
      </c>
      <c r="F4631" s="2005">
        <v>14.55</v>
      </c>
      <c r="G4631" s="2005">
        <v>14.55</v>
      </c>
      <c r="H4631" s="2078" t="b">
        <f t="shared" si="145"/>
        <v>1</v>
      </c>
    </row>
    <row r="4632" spans="1:8">
      <c r="A4632" s="1993">
        <v>7213</v>
      </c>
      <c r="B4632" s="1994" t="s">
        <v>13063</v>
      </c>
      <c r="C4632" s="1993" t="s">
        <v>5594</v>
      </c>
      <c r="D4632" s="2002">
        <f t="shared" si="144"/>
        <v>11.93</v>
      </c>
      <c r="F4632" s="2002">
        <v>11.93</v>
      </c>
      <c r="G4632" s="2002">
        <v>11.93</v>
      </c>
      <c r="H4632" s="2078" t="b">
        <f t="shared" si="145"/>
        <v>1</v>
      </c>
    </row>
    <row r="4633" spans="1:8">
      <c r="A4633" s="2003">
        <v>7195</v>
      </c>
      <c r="B4633" s="2004" t="s">
        <v>13064</v>
      </c>
      <c r="C4633" s="2003" t="s">
        <v>5592</v>
      </c>
      <c r="D4633" s="2005">
        <f t="shared" si="144"/>
        <v>34.68</v>
      </c>
      <c r="F4633" s="2005">
        <v>34.68</v>
      </c>
      <c r="G4633" s="2005">
        <v>34.68</v>
      </c>
      <c r="H4633" s="2078" t="b">
        <f t="shared" si="145"/>
        <v>1</v>
      </c>
    </row>
    <row r="4634" spans="1:8">
      <c r="A4634" s="1993">
        <v>7186</v>
      </c>
      <c r="B4634" s="1994" t="s">
        <v>13065</v>
      </c>
      <c r="C4634" s="1993" t="s">
        <v>5592</v>
      </c>
      <c r="D4634" s="2002">
        <f t="shared" si="144"/>
        <v>41.49</v>
      </c>
      <c r="F4634" s="2002">
        <v>41.49</v>
      </c>
      <c r="G4634" s="2002">
        <v>41.49</v>
      </c>
      <c r="H4634" s="2078" t="b">
        <f t="shared" si="145"/>
        <v>1</v>
      </c>
    </row>
    <row r="4635" spans="1:8">
      <c r="A4635" s="2003">
        <v>7194</v>
      </c>
      <c r="B4635" s="2004" t="s">
        <v>13066</v>
      </c>
      <c r="C4635" s="2003" t="s">
        <v>5594</v>
      </c>
      <c r="D4635" s="2005">
        <f t="shared" si="144"/>
        <v>20.57</v>
      </c>
      <c r="F4635" s="2005">
        <v>20.57</v>
      </c>
      <c r="G4635" s="2005">
        <v>20.57</v>
      </c>
      <c r="H4635" s="2078" t="b">
        <f t="shared" si="145"/>
        <v>1</v>
      </c>
    </row>
    <row r="4636" spans="1:8">
      <c r="A4636" s="1993">
        <v>7207</v>
      </c>
      <c r="B4636" s="1994" t="s">
        <v>13066</v>
      </c>
      <c r="C4636" s="1993" t="s">
        <v>5592</v>
      </c>
      <c r="D4636" s="2002">
        <f t="shared" si="144"/>
        <v>55.22</v>
      </c>
      <c r="F4636" s="2002">
        <v>55.22</v>
      </c>
      <c r="G4636" s="2002">
        <v>55.22</v>
      </c>
      <c r="H4636" s="2078" t="b">
        <f t="shared" si="145"/>
        <v>1</v>
      </c>
    </row>
    <row r="4637" spans="1:8">
      <c r="A4637" s="2003">
        <v>7197</v>
      </c>
      <c r="B4637" s="2004" t="s">
        <v>13067</v>
      </c>
      <c r="C4637" s="2003" t="s">
        <v>5592</v>
      </c>
      <c r="D4637" s="2005">
        <f t="shared" si="144"/>
        <v>82.96</v>
      </c>
      <c r="F4637" s="2005">
        <v>82.96</v>
      </c>
      <c r="G4637" s="2005">
        <v>82.96</v>
      </c>
      <c r="H4637" s="2078" t="b">
        <f t="shared" si="145"/>
        <v>1</v>
      </c>
    </row>
    <row r="4638" spans="1:8">
      <c r="A4638" s="1993">
        <v>7192</v>
      </c>
      <c r="B4638" s="1994" t="s">
        <v>13068</v>
      </c>
      <c r="C4638" s="1993" t="s">
        <v>5592</v>
      </c>
      <c r="D4638" s="2002">
        <f t="shared" si="144"/>
        <v>45.63</v>
      </c>
      <c r="F4638" s="2002">
        <v>45.63</v>
      </c>
      <c r="G4638" s="2002">
        <v>45.63</v>
      </c>
      <c r="H4638" s="2078" t="b">
        <f t="shared" si="145"/>
        <v>1</v>
      </c>
    </row>
    <row r="4639" spans="1:8">
      <c r="A4639" s="2003">
        <v>7193</v>
      </c>
      <c r="B4639" s="2004" t="s">
        <v>13069</v>
      </c>
      <c r="C4639" s="2003" t="s">
        <v>5592</v>
      </c>
      <c r="D4639" s="2005">
        <f t="shared" si="144"/>
        <v>54.47</v>
      </c>
      <c r="F4639" s="2005">
        <v>54.47</v>
      </c>
      <c r="G4639" s="2005">
        <v>54.47</v>
      </c>
      <c r="H4639" s="2078" t="b">
        <f t="shared" si="145"/>
        <v>1</v>
      </c>
    </row>
    <row r="4640" spans="1:8">
      <c r="A4640" s="1993">
        <v>7189</v>
      </c>
      <c r="B4640" s="1994" t="s">
        <v>13070</v>
      </c>
      <c r="C4640" s="1993" t="s">
        <v>5592</v>
      </c>
      <c r="D4640" s="2002">
        <f t="shared" si="144"/>
        <v>76.5</v>
      </c>
      <c r="F4640" s="2002">
        <v>76.5</v>
      </c>
      <c r="G4640" s="2002">
        <v>76.5</v>
      </c>
      <c r="H4640" s="2078" t="b">
        <f t="shared" si="145"/>
        <v>1</v>
      </c>
    </row>
    <row r="4641" spans="1:8">
      <c r="A4641" s="2003">
        <v>7198</v>
      </c>
      <c r="B4641" s="2004" t="s">
        <v>13071</v>
      </c>
      <c r="C4641" s="2003" t="s">
        <v>5594</v>
      </c>
      <c r="D4641" s="2005">
        <f t="shared" si="144"/>
        <v>28.48</v>
      </c>
      <c r="F4641" s="2005">
        <v>28.48</v>
      </c>
      <c r="G4641" s="2005">
        <v>28.48</v>
      </c>
      <c r="H4641" s="2078" t="b">
        <f t="shared" si="145"/>
        <v>1</v>
      </c>
    </row>
    <row r="4642" spans="1:8">
      <c r="A4642" s="1993">
        <v>34402</v>
      </c>
      <c r="B4642" s="1994" t="s">
        <v>13071</v>
      </c>
      <c r="C4642" s="1993" t="s">
        <v>5592</v>
      </c>
      <c r="D4642" s="2002">
        <f t="shared" si="144"/>
        <v>114.67</v>
      </c>
      <c r="F4642" s="2002">
        <v>114.67</v>
      </c>
      <c r="G4642" s="2002">
        <v>114.67</v>
      </c>
      <c r="H4642" s="2078" t="b">
        <f t="shared" si="145"/>
        <v>1</v>
      </c>
    </row>
    <row r="4643" spans="1:8">
      <c r="A4643" s="2003">
        <v>7245</v>
      </c>
      <c r="B4643" s="2004" t="s">
        <v>13072</v>
      </c>
      <c r="C4643" s="2003" t="s">
        <v>5592</v>
      </c>
      <c r="D4643" s="2005">
        <f t="shared" si="144"/>
        <v>34.020000000000003</v>
      </c>
      <c r="F4643" s="2005">
        <v>34.020000000000003</v>
      </c>
      <c r="G4643" s="2005">
        <v>34.020000000000003</v>
      </c>
      <c r="H4643" s="2078" t="b">
        <f t="shared" si="145"/>
        <v>1</v>
      </c>
    </row>
    <row r="4644" spans="1:8">
      <c r="A4644" s="1993">
        <v>34425</v>
      </c>
      <c r="B4644" s="1994" t="s">
        <v>13073</v>
      </c>
      <c r="C4644" s="1993" t="s">
        <v>5592</v>
      </c>
      <c r="D4644" s="2002">
        <f t="shared" si="144"/>
        <v>70.91</v>
      </c>
      <c r="F4644" s="2002">
        <v>70.91</v>
      </c>
      <c r="G4644" s="2002">
        <v>70.91</v>
      </c>
      <c r="H4644" s="2078" t="b">
        <f t="shared" si="145"/>
        <v>1</v>
      </c>
    </row>
    <row r="4645" spans="1:8">
      <c r="A4645" s="2003">
        <v>7223</v>
      </c>
      <c r="B4645" s="2004" t="s">
        <v>13074</v>
      </c>
      <c r="C4645" s="2003" t="s">
        <v>5592</v>
      </c>
      <c r="D4645" s="2005">
        <f t="shared" si="144"/>
        <v>82.64</v>
      </c>
      <c r="F4645" s="2005">
        <v>82.64</v>
      </c>
      <c r="G4645" s="2005">
        <v>82.64</v>
      </c>
      <c r="H4645" s="2078" t="b">
        <f t="shared" si="145"/>
        <v>1</v>
      </c>
    </row>
    <row r="4646" spans="1:8">
      <c r="A4646" s="1993">
        <v>7234</v>
      </c>
      <c r="B4646" s="1994" t="s">
        <v>13075</v>
      </c>
      <c r="C4646" s="1993" t="s">
        <v>5592</v>
      </c>
      <c r="D4646" s="2002">
        <f t="shared" si="144"/>
        <v>119.2</v>
      </c>
      <c r="F4646" s="2002">
        <v>119.2</v>
      </c>
      <c r="G4646" s="2002">
        <v>119.2</v>
      </c>
      <c r="H4646" s="2078" t="b">
        <f t="shared" si="145"/>
        <v>1</v>
      </c>
    </row>
    <row r="4647" spans="1:8">
      <c r="A4647" s="2003">
        <v>7224</v>
      </c>
      <c r="B4647" s="2004" t="s">
        <v>13076</v>
      </c>
      <c r="C4647" s="2003" t="s">
        <v>5592</v>
      </c>
      <c r="D4647" s="2005">
        <f t="shared" si="144"/>
        <v>131.66</v>
      </c>
      <c r="F4647" s="2005">
        <v>131.66</v>
      </c>
      <c r="G4647" s="2005">
        <v>131.66</v>
      </c>
      <c r="H4647" s="2078" t="b">
        <f t="shared" si="145"/>
        <v>1</v>
      </c>
    </row>
    <row r="4648" spans="1:8">
      <c r="A4648" s="1993">
        <v>7210</v>
      </c>
      <c r="B4648" s="1994" t="s">
        <v>13077</v>
      </c>
      <c r="C4648" s="1993" t="s">
        <v>5592</v>
      </c>
      <c r="D4648" s="2002">
        <f t="shared" si="144"/>
        <v>149.81</v>
      </c>
      <c r="F4648" s="2002">
        <v>149.81</v>
      </c>
      <c r="G4648" s="2002">
        <v>149.81</v>
      </c>
      <c r="H4648" s="2078" t="b">
        <f t="shared" si="145"/>
        <v>1</v>
      </c>
    </row>
    <row r="4649" spans="1:8">
      <c r="A4649" s="2003">
        <v>7221</v>
      </c>
      <c r="B4649" s="2004" t="s">
        <v>13077</v>
      </c>
      <c r="C4649" s="2003" t="s">
        <v>5594</v>
      </c>
      <c r="D4649" s="2005">
        <f t="shared" si="144"/>
        <v>64.02</v>
      </c>
      <c r="F4649" s="2005">
        <v>64.02</v>
      </c>
      <c r="G4649" s="2005">
        <v>64.02</v>
      </c>
      <c r="H4649" s="2078" t="b">
        <f t="shared" si="145"/>
        <v>1</v>
      </c>
    </row>
    <row r="4650" spans="1:8">
      <c r="A4650" s="1993">
        <v>7225</v>
      </c>
      <c r="B4650" s="1994" t="s">
        <v>13078</v>
      </c>
      <c r="C4650" s="1993" t="s">
        <v>5592</v>
      </c>
      <c r="D4650" s="2002">
        <f t="shared" si="144"/>
        <v>166.46</v>
      </c>
      <c r="F4650" s="2002">
        <v>166.46</v>
      </c>
      <c r="G4650" s="2002">
        <v>166.46</v>
      </c>
      <c r="H4650" s="2078" t="b">
        <f t="shared" si="145"/>
        <v>1</v>
      </c>
    </row>
    <row r="4651" spans="1:8">
      <c r="A4651" s="2003">
        <v>7226</v>
      </c>
      <c r="B4651" s="2004" t="s">
        <v>13079</v>
      </c>
      <c r="C4651" s="2003" t="s">
        <v>5592</v>
      </c>
      <c r="D4651" s="2005">
        <f t="shared" si="144"/>
        <v>183.18</v>
      </c>
      <c r="F4651" s="2005">
        <v>183.18</v>
      </c>
      <c r="G4651" s="2005">
        <v>183.18</v>
      </c>
      <c r="H4651" s="2078" t="b">
        <f t="shared" si="145"/>
        <v>1</v>
      </c>
    </row>
    <row r="4652" spans="1:8">
      <c r="A4652" s="1993">
        <v>7236</v>
      </c>
      <c r="B4652" s="1994" t="s">
        <v>13080</v>
      </c>
      <c r="C4652" s="1993" t="s">
        <v>5592</v>
      </c>
      <c r="D4652" s="2002">
        <f t="shared" si="144"/>
        <v>199.78</v>
      </c>
      <c r="F4652" s="2002">
        <v>199.78</v>
      </c>
      <c r="G4652" s="2002">
        <v>199.78</v>
      </c>
      <c r="H4652" s="2078" t="b">
        <f t="shared" si="145"/>
        <v>1</v>
      </c>
    </row>
    <row r="4653" spans="1:8">
      <c r="A4653" s="2003">
        <v>7227</v>
      </c>
      <c r="B4653" s="2004" t="s">
        <v>13081</v>
      </c>
      <c r="C4653" s="2003" t="s">
        <v>5592</v>
      </c>
      <c r="D4653" s="2005">
        <f t="shared" si="144"/>
        <v>216.43</v>
      </c>
      <c r="F4653" s="2005">
        <v>216.43</v>
      </c>
      <c r="G4653" s="2005">
        <v>216.43</v>
      </c>
      <c r="H4653" s="2078" t="b">
        <f t="shared" si="145"/>
        <v>1</v>
      </c>
    </row>
    <row r="4654" spans="1:8">
      <c r="A4654" s="1993">
        <v>7212</v>
      </c>
      <c r="B4654" s="1994" t="s">
        <v>13082</v>
      </c>
      <c r="C4654" s="1993" t="s">
        <v>5592</v>
      </c>
      <c r="D4654" s="2002">
        <f t="shared" si="144"/>
        <v>239.64</v>
      </c>
      <c r="F4654" s="2002">
        <v>239.64</v>
      </c>
      <c r="G4654" s="2002">
        <v>239.64</v>
      </c>
      <c r="H4654" s="2078" t="b">
        <f t="shared" si="145"/>
        <v>1</v>
      </c>
    </row>
    <row r="4655" spans="1:8">
      <c r="A4655" s="2003">
        <v>7229</v>
      </c>
      <c r="B4655" s="2004" t="s">
        <v>13083</v>
      </c>
      <c r="C4655" s="2003" t="s">
        <v>5592</v>
      </c>
      <c r="D4655" s="2005">
        <f t="shared" si="144"/>
        <v>158.47999999999999</v>
      </c>
      <c r="F4655" s="2005">
        <v>158.47999999999999</v>
      </c>
      <c r="G4655" s="2005">
        <v>158.47999999999999</v>
      </c>
      <c r="H4655" s="2078" t="b">
        <f t="shared" si="145"/>
        <v>1</v>
      </c>
    </row>
    <row r="4656" spans="1:8">
      <c r="A4656" s="1993">
        <v>7230</v>
      </c>
      <c r="B4656" s="1994" t="s">
        <v>13084</v>
      </c>
      <c r="C4656" s="1993" t="s">
        <v>5592</v>
      </c>
      <c r="D4656" s="2002">
        <f t="shared" si="144"/>
        <v>252.54</v>
      </c>
      <c r="F4656" s="2002">
        <v>252.54</v>
      </c>
      <c r="G4656" s="2002">
        <v>252.54</v>
      </c>
      <c r="H4656" s="2078" t="b">
        <f t="shared" si="145"/>
        <v>1</v>
      </c>
    </row>
    <row r="4657" spans="1:8">
      <c r="A4657" s="2003">
        <v>7231</v>
      </c>
      <c r="B4657" s="2004" t="s">
        <v>13085</v>
      </c>
      <c r="C4657" s="2003" t="s">
        <v>5592</v>
      </c>
      <c r="D4657" s="2005">
        <f t="shared" si="144"/>
        <v>331.66</v>
      </c>
      <c r="F4657" s="2005">
        <v>331.66</v>
      </c>
      <c r="G4657" s="2005">
        <v>331.66</v>
      </c>
      <c r="H4657" s="2078" t="b">
        <f t="shared" si="145"/>
        <v>1</v>
      </c>
    </row>
    <row r="4658" spans="1:8">
      <c r="A4658" s="1993">
        <v>7220</v>
      </c>
      <c r="B4658" s="1994" t="s">
        <v>13086</v>
      </c>
      <c r="C4658" s="1993" t="s">
        <v>5592</v>
      </c>
      <c r="D4658" s="2002">
        <f t="shared" si="144"/>
        <v>407.75</v>
      </c>
      <c r="F4658" s="2002">
        <v>407.75</v>
      </c>
      <c r="G4658" s="2002">
        <v>407.75</v>
      </c>
      <c r="H4658" s="2078" t="b">
        <f t="shared" si="145"/>
        <v>1</v>
      </c>
    </row>
    <row r="4659" spans="1:8">
      <c r="A4659" s="2003">
        <v>34447</v>
      </c>
      <c r="B4659" s="2004" t="s">
        <v>13087</v>
      </c>
      <c r="C4659" s="2003" t="s">
        <v>5592</v>
      </c>
      <c r="D4659" s="2005">
        <f t="shared" si="144"/>
        <v>453.84</v>
      </c>
      <c r="F4659" s="2005">
        <v>453.84</v>
      </c>
      <c r="G4659" s="2005">
        <v>453.84</v>
      </c>
      <c r="H4659" s="2078" t="b">
        <f t="shared" si="145"/>
        <v>1</v>
      </c>
    </row>
    <row r="4660" spans="1:8">
      <c r="A4660" s="1993">
        <v>7233</v>
      </c>
      <c r="B4660" s="1994" t="s">
        <v>13088</v>
      </c>
      <c r="C4660" s="1993" t="s">
        <v>5592</v>
      </c>
      <c r="D4660" s="2002">
        <f t="shared" si="144"/>
        <v>508.09</v>
      </c>
      <c r="F4660" s="2002">
        <v>508.09</v>
      </c>
      <c r="G4660" s="2002">
        <v>508.09</v>
      </c>
      <c r="H4660" s="2078" t="b">
        <f t="shared" si="145"/>
        <v>1</v>
      </c>
    </row>
    <row r="4661" spans="1:8" ht="30">
      <c r="A4661" s="2003">
        <v>42172</v>
      </c>
      <c r="B4661" s="2004" t="s">
        <v>13089</v>
      </c>
      <c r="C4661" s="2003" t="s">
        <v>5594</v>
      </c>
      <c r="D4661" s="2005">
        <f t="shared" si="144"/>
        <v>89.2</v>
      </c>
      <c r="F4661" s="2005">
        <v>89.2</v>
      </c>
      <c r="G4661" s="2005">
        <v>89.2</v>
      </c>
      <c r="H4661" s="2078" t="b">
        <f t="shared" si="145"/>
        <v>1</v>
      </c>
    </row>
    <row r="4662" spans="1:8" ht="30">
      <c r="A4662" s="1993">
        <v>39520</v>
      </c>
      <c r="B4662" s="1994" t="s">
        <v>13090</v>
      </c>
      <c r="C4662" s="1993" t="s">
        <v>5594</v>
      </c>
      <c r="D4662" s="2002">
        <f t="shared" si="144"/>
        <v>117.77</v>
      </c>
      <c r="F4662" s="2002">
        <v>117.77</v>
      </c>
      <c r="G4662" s="2002">
        <v>117.77</v>
      </c>
      <c r="H4662" s="2078" t="b">
        <f t="shared" si="145"/>
        <v>1</v>
      </c>
    </row>
    <row r="4663" spans="1:8" ht="30">
      <c r="A4663" s="2003">
        <v>39521</v>
      </c>
      <c r="B4663" s="2004" t="s">
        <v>13091</v>
      </c>
      <c r="C4663" s="2003" t="s">
        <v>5594</v>
      </c>
      <c r="D4663" s="2005">
        <f t="shared" si="144"/>
        <v>126.14</v>
      </c>
      <c r="F4663" s="2005">
        <v>126.14</v>
      </c>
      <c r="G4663" s="2005">
        <v>126.14</v>
      </c>
      <c r="H4663" s="2078" t="b">
        <f t="shared" si="145"/>
        <v>1</v>
      </c>
    </row>
    <row r="4664" spans="1:8" ht="30">
      <c r="A4664" s="1993">
        <v>39522</v>
      </c>
      <c r="B4664" s="1994" t="s">
        <v>13092</v>
      </c>
      <c r="C4664" s="1993" t="s">
        <v>5594</v>
      </c>
      <c r="D4664" s="2002">
        <f t="shared" si="144"/>
        <v>100.85</v>
      </c>
      <c r="F4664" s="2002">
        <v>100.85</v>
      </c>
      <c r="G4664" s="2002">
        <v>100.85</v>
      </c>
      <c r="H4664" s="2078" t="b">
        <f t="shared" si="145"/>
        <v>1</v>
      </c>
    </row>
    <row r="4665" spans="1:8">
      <c r="A4665" s="2003">
        <v>7246</v>
      </c>
      <c r="B4665" s="2004" t="s">
        <v>13093</v>
      </c>
      <c r="C4665" s="2003" t="s">
        <v>5592</v>
      </c>
      <c r="D4665" s="2005">
        <f t="shared" si="144"/>
        <v>31.66</v>
      </c>
      <c r="F4665" s="2005">
        <v>31.66</v>
      </c>
      <c r="G4665" s="2005">
        <v>31.66</v>
      </c>
      <c r="H4665" s="2078" t="b">
        <f t="shared" si="145"/>
        <v>1</v>
      </c>
    </row>
    <row r="4666" spans="1:8">
      <c r="A4666" s="1993">
        <v>12869</v>
      </c>
      <c r="B4666" s="1994" t="s">
        <v>13094</v>
      </c>
      <c r="C4666" s="1993" t="s">
        <v>5591</v>
      </c>
      <c r="D4666" s="2002">
        <f t="shared" si="144"/>
        <v>16.02</v>
      </c>
      <c r="F4666" s="2002">
        <v>13.83</v>
      </c>
      <c r="G4666" s="2002">
        <v>16.02</v>
      </c>
      <c r="H4666" s="2078" t="b">
        <f t="shared" si="145"/>
        <v>0</v>
      </c>
    </row>
    <row r="4667" spans="1:8">
      <c r="A4667" s="2003">
        <v>41097</v>
      </c>
      <c r="B4667" s="2004" t="s">
        <v>13095</v>
      </c>
      <c r="C4667" s="2003" t="s">
        <v>5600</v>
      </c>
      <c r="D4667" s="2005">
        <f t="shared" si="144"/>
        <v>2829.04</v>
      </c>
      <c r="F4667" s="2005">
        <v>2442.09</v>
      </c>
      <c r="G4667" s="2005">
        <v>2829.04</v>
      </c>
      <c r="H4667" s="2078" t="b">
        <f t="shared" si="145"/>
        <v>0</v>
      </c>
    </row>
    <row r="4668" spans="1:8">
      <c r="A4668" s="1993">
        <v>1574</v>
      </c>
      <c r="B4668" s="1994" t="s">
        <v>13096</v>
      </c>
      <c r="C4668" s="1993" t="s">
        <v>5592</v>
      </c>
      <c r="D4668" s="2002">
        <f t="shared" si="144"/>
        <v>0.87</v>
      </c>
      <c r="F4668" s="2002">
        <v>0.87</v>
      </c>
      <c r="G4668" s="2002">
        <v>0.87</v>
      </c>
      <c r="H4668" s="2078" t="b">
        <f t="shared" si="145"/>
        <v>1</v>
      </c>
    </row>
    <row r="4669" spans="1:8" ht="30">
      <c r="A4669" s="2003">
        <v>1581</v>
      </c>
      <c r="B4669" s="2004" t="s">
        <v>13097</v>
      </c>
      <c r="C4669" s="2003" t="s">
        <v>5592</v>
      </c>
      <c r="D4669" s="2005">
        <f t="shared" si="144"/>
        <v>6.03</v>
      </c>
      <c r="F4669" s="2005">
        <v>6.03</v>
      </c>
      <c r="G4669" s="2005">
        <v>6.03</v>
      </c>
      <c r="H4669" s="2078" t="b">
        <f t="shared" si="145"/>
        <v>1</v>
      </c>
    </row>
    <row r="4670" spans="1:8">
      <c r="A4670" s="1993">
        <v>1575</v>
      </c>
      <c r="B4670" s="1994" t="s">
        <v>13098</v>
      </c>
      <c r="C4670" s="1993" t="s">
        <v>5592</v>
      </c>
      <c r="D4670" s="2002">
        <f t="shared" si="144"/>
        <v>1.03</v>
      </c>
      <c r="F4670" s="2002">
        <v>1.03</v>
      </c>
      <c r="G4670" s="2002">
        <v>1.03</v>
      </c>
      <c r="H4670" s="2078" t="b">
        <f t="shared" si="145"/>
        <v>1</v>
      </c>
    </row>
    <row r="4671" spans="1:8">
      <c r="A4671" s="2003">
        <v>1570</v>
      </c>
      <c r="B4671" s="2004" t="s">
        <v>13099</v>
      </c>
      <c r="C4671" s="2003" t="s">
        <v>5592</v>
      </c>
      <c r="D4671" s="2005">
        <f t="shared" si="144"/>
        <v>0.52</v>
      </c>
      <c r="F4671" s="2005">
        <v>0.52</v>
      </c>
      <c r="G4671" s="2005">
        <v>0.52</v>
      </c>
      <c r="H4671" s="2078" t="b">
        <f t="shared" si="145"/>
        <v>1</v>
      </c>
    </row>
    <row r="4672" spans="1:8">
      <c r="A4672" s="1993">
        <v>1576</v>
      </c>
      <c r="B4672" s="1994" t="s">
        <v>13100</v>
      </c>
      <c r="C4672" s="1993" t="s">
        <v>5592</v>
      </c>
      <c r="D4672" s="2002">
        <f t="shared" si="144"/>
        <v>1.43</v>
      </c>
      <c r="F4672" s="2002">
        <v>1.43</v>
      </c>
      <c r="G4672" s="2002">
        <v>1.43</v>
      </c>
      <c r="H4672" s="2078" t="b">
        <f t="shared" si="145"/>
        <v>1</v>
      </c>
    </row>
    <row r="4673" spans="1:8">
      <c r="A4673" s="2003">
        <v>1577</v>
      </c>
      <c r="B4673" s="2004" t="s">
        <v>13101</v>
      </c>
      <c r="C4673" s="2003" t="s">
        <v>5592</v>
      </c>
      <c r="D4673" s="2005">
        <f t="shared" si="144"/>
        <v>1.61</v>
      </c>
      <c r="F4673" s="2005">
        <v>1.61</v>
      </c>
      <c r="G4673" s="2005">
        <v>1.61</v>
      </c>
      <c r="H4673" s="2078" t="b">
        <f t="shared" si="145"/>
        <v>1</v>
      </c>
    </row>
    <row r="4674" spans="1:8">
      <c r="A4674" s="1993">
        <v>1571</v>
      </c>
      <c r="B4674" s="1994" t="s">
        <v>13102</v>
      </c>
      <c r="C4674" s="1993" t="s">
        <v>5592</v>
      </c>
      <c r="D4674" s="2002">
        <f t="shared" si="144"/>
        <v>0.67</v>
      </c>
      <c r="F4674" s="2002">
        <v>0.67</v>
      </c>
      <c r="G4674" s="2002">
        <v>0.67</v>
      </c>
      <c r="H4674" s="2078" t="b">
        <f t="shared" si="145"/>
        <v>1</v>
      </c>
    </row>
    <row r="4675" spans="1:8">
      <c r="A4675" s="2003">
        <v>1578</v>
      </c>
      <c r="B4675" s="2004" t="s">
        <v>13103</v>
      </c>
      <c r="C4675" s="2003" t="s">
        <v>5592</v>
      </c>
      <c r="D4675" s="2005">
        <f t="shared" ref="D4675:D4738" si="146">IF($J$2=$F$1,F4675,G4675)</f>
        <v>2.79</v>
      </c>
      <c r="F4675" s="2005">
        <v>2.79</v>
      </c>
      <c r="G4675" s="2005">
        <v>2.79</v>
      </c>
      <c r="H4675" s="2078" t="b">
        <f t="shared" ref="H4675:H4738" si="147">F4675=G4675</f>
        <v>1</v>
      </c>
    </row>
    <row r="4676" spans="1:8">
      <c r="A4676" s="1993">
        <v>1573</v>
      </c>
      <c r="B4676" s="1994" t="s">
        <v>13104</v>
      </c>
      <c r="C4676" s="1993" t="s">
        <v>5592</v>
      </c>
      <c r="D4676" s="2002">
        <f t="shared" si="146"/>
        <v>0.8</v>
      </c>
      <c r="F4676" s="2002">
        <v>0.8</v>
      </c>
      <c r="G4676" s="2002">
        <v>0.8</v>
      </c>
      <c r="H4676" s="2078" t="b">
        <f t="shared" si="147"/>
        <v>1</v>
      </c>
    </row>
    <row r="4677" spans="1:8" ht="30">
      <c r="A4677" s="2003">
        <v>1579</v>
      </c>
      <c r="B4677" s="2004" t="s">
        <v>13105</v>
      </c>
      <c r="C4677" s="2003" t="s">
        <v>5592</v>
      </c>
      <c r="D4677" s="2005">
        <f t="shared" si="146"/>
        <v>3.48</v>
      </c>
      <c r="F4677" s="2005">
        <v>3.48</v>
      </c>
      <c r="G4677" s="2005">
        <v>3.48</v>
      </c>
      <c r="H4677" s="2078" t="b">
        <f t="shared" si="147"/>
        <v>1</v>
      </c>
    </row>
    <row r="4678" spans="1:8" ht="30">
      <c r="A4678" s="1993">
        <v>1580</v>
      </c>
      <c r="B4678" s="1994" t="s">
        <v>13106</v>
      </c>
      <c r="C4678" s="1993" t="s">
        <v>5592</v>
      </c>
      <c r="D4678" s="2002">
        <f t="shared" si="146"/>
        <v>4.29</v>
      </c>
      <c r="F4678" s="2002">
        <v>4.29</v>
      </c>
      <c r="G4678" s="2002">
        <v>4.29</v>
      </c>
      <c r="H4678" s="2078" t="b">
        <f t="shared" si="147"/>
        <v>1</v>
      </c>
    </row>
    <row r="4679" spans="1:8">
      <c r="A4679" s="2003">
        <v>7571</v>
      </c>
      <c r="B4679" s="2004" t="s">
        <v>13107</v>
      </c>
      <c r="C4679" s="2003" t="s">
        <v>5592</v>
      </c>
      <c r="D4679" s="2005">
        <f t="shared" si="146"/>
        <v>8.43</v>
      </c>
      <c r="F4679" s="2005">
        <v>8.43</v>
      </c>
      <c r="G4679" s="2005">
        <v>8.43</v>
      </c>
      <c r="H4679" s="2078" t="b">
        <f t="shared" si="147"/>
        <v>1</v>
      </c>
    </row>
    <row r="4680" spans="1:8">
      <c r="A4680" s="1993">
        <v>39321</v>
      </c>
      <c r="B4680" s="1994" t="s">
        <v>13108</v>
      </c>
      <c r="C4680" s="1993" t="s">
        <v>5592</v>
      </c>
      <c r="D4680" s="2002">
        <f t="shared" si="146"/>
        <v>6.98</v>
      </c>
      <c r="F4680" s="2002">
        <v>6.98</v>
      </c>
      <c r="G4680" s="2002">
        <v>6.98</v>
      </c>
      <c r="H4680" s="2078" t="b">
        <f t="shared" si="147"/>
        <v>1</v>
      </c>
    </row>
    <row r="4681" spans="1:8">
      <c r="A4681" s="2003">
        <v>39319</v>
      </c>
      <c r="B4681" s="2004" t="s">
        <v>13109</v>
      </c>
      <c r="C4681" s="2003" t="s">
        <v>5592</v>
      </c>
      <c r="D4681" s="2005">
        <f t="shared" si="146"/>
        <v>4.2699999999999996</v>
      </c>
      <c r="F4681" s="2005">
        <v>4.2699999999999996</v>
      </c>
      <c r="G4681" s="2005">
        <v>4.2699999999999996</v>
      </c>
      <c r="H4681" s="2078" t="b">
        <f t="shared" si="147"/>
        <v>1</v>
      </c>
    </row>
    <row r="4682" spans="1:8">
      <c r="A4682" s="1993">
        <v>39320</v>
      </c>
      <c r="B4682" s="1994" t="s">
        <v>13110</v>
      </c>
      <c r="C4682" s="1993" t="s">
        <v>5592</v>
      </c>
      <c r="D4682" s="2002">
        <f t="shared" si="146"/>
        <v>5.0999999999999996</v>
      </c>
      <c r="F4682" s="2002">
        <v>5.0999999999999996</v>
      </c>
      <c r="G4682" s="2002">
        <v>5.0999999999999996</v>
      </c>
      <c r="H4682" s="2078" t="b">
        <f t="shared" si="147"/>
        <v>1</v>
      </c>
    </row>
    <row r="4683" spans="1:8">
      <c r="A4683" s="2003">
        <v>1591</v>
      </c>
      <c r="B4683" s="2004" t="s">
        <v>13111</v>
      </c>
      <c r="C4683" s="2003" t="s">
        <v>5592</v>
      </c>
      <c r="D4683" s="2005">
        <f t="shared" si="146"/>
        <v>13.31</v>
      </c>
      <c r="F4683" s="2005">
        <v>13.31</v>
      </c>
      <c r="G4683" s="2005">
        <v>13.31</v>
      </c>
      <c r="H4683" s="2078" t="b">
        <f t="shared" si="147"/>
        <v>1</v>
      </c>
    </row>
    <row r="4684" spans="1:8">
      <c r="A4684" s="1993">
        <v>1547</v>
      </c>
      <c r="B4684" s="1994" t="s">
        <v>13112</v>
      </c>
      <c r="C4684" s="1993" t="s">
        <v>5592</v>
      </c>
      <c r="D4684" s="2002">
        <f t="shared" si="146"/>
        <v>69.760000000000005</v>
      </c>
      <c r="F4684" s="2002">
        <v>69.760000000000005</v>
      </c>
      <c r="G4684" s="2002">
        <v>69.760000000000005</v>
      </c>
      <c r="H4684" s="2078" t="b">
        <f t="shared" si="147"/>
        <v>1</v>
      </c>
    </row>
    <row r="4685" spans="1:8">
      <c r="A4685" s="2003">
        <v>38196</v>
      </c>
      <c r="B4685" s="2004" t="s">
        <v>13113</v>
      </c>
      <c r="C4685" s="2003" t="s">
        <v>5592</v>
      </c>
      <c r="D4685" s="2005">
        <f t="shared" si="146"/>
        <v>13.58</v>
      </c>
      <c r="F4685" s="2005">
        <v>13.58</v>
      </c>
      <c r="G4685" s="2005">
        <v>13.58</v>
      </c>
      <c r="H4685" s="2078" t="b">
        <f t="shared" si="147"/>
        <v>1</v>
      </c>
    </row>
    <row r="4686" spans="1:8">
      <c r="A4686" s="1993">
        <v>1543</v>
      </c>
      <c r="B4686" s="1994" t="s">
        <v>13114</v>
      </c>
      <c r="C4686" s="1993" t="s">
        <v>5592</v>
      </c>
      <c r="D4686" s="2002">
        <f t="shared" si="146"/>
        <v>14.44</v>
      </c>
      <c r="F4686" s="2002">
        <v>14.44</v>
      </c>
      <c r="G4686" s="2002">
        <v>14.44</v>
      </c>
      <c r="H4686" s="2078" t="b">
        <f t="shared" si="147"/>
        <v>1</v>
      </c>
    </row>
    <row r="4687" spans="1:8">
      <c r="A4687" s="2003">
        <v>1585</v>
      </c>
      <c r="B4687" s="2004" t="s">
        <v>13115</v>
      </c>
      <c r="C4687" s="2003" t="s">
        <v>5592</v>
      </c>
      <c r="D4687" s="2005">
        <f t="shared" si="146"/>
        <v>2.79</v>
      </c>
      <c r="F4687" s="2005">
        <v>2.79</v>
      </c>
      <c r="G4687" s="2005">
        <v>2.79</v>
      </c>
      <c r="H4687" s="2078" t="b">
        <f t="shared" si="147"/>
        <v>1</v>
      </c>
    </row>
    <row r="4688" spans="1:8">
      <c r="A4688" s="1993">
        <v>1593</v>
      </c>
      <c r="B4688" s="1994" t="s">
        <v>13116</v>
      </c>
      <c r="C4688" s="1993" t="s">
        <v>5592</v>
      </c>
      <c r="D4688" s="2002">
        <f t="shared" si="146"/>
        <v>14.85</v>
      </c>
      <c r="F4688" s="2002">
        <v>14.85</v>
      </c>
      <c r="G4688" s="2002">
        <v>14.85</v>
      </c>
      <c r="H4688" s="2078" t="b">
        <f t="shared" si="147"/>
        <v>1</v>
      </c>
    </row>
    <row r="4689" spans="1:8">
      <c r="A4689" s="2003">
        <v>11838</v>
      </c>
      <c r="B4689" s="2004" t="s">
        <v>13117</v>
      </c>
      <c r="C4689" s="2003" t="s">
        <v>5592</v>
      </c>
      <c r="D4689" s="2005">
        <f t="shared" si="146"/>
        <v>19.59</v>
      </c>
      <c r="F4689" s="2005">
        <v>19.59</v>
      </c>
      <c r="G4689" s="2005">
        <v>19.59</v>
      </c>
      <c r="H4689" s="2078" t="b">
        <f t="shared" si="147"/>
        <v>1</v>
      </c>
    </row>
    <row r="4690" spans="1:8">
      <c r="A4690" s="1993">
        <v>1594</v>
      </c>
      <c r="B4690" s="1994" t="s">
        <v>13118</v>
      </c>
      <c r="C4690" s="1993" t="s">
        <v>5592</v>
      </c>
      <c r="D4690" s="2002">
        <f t="shared" si="146"/>
        <v>19.8</v>
      </c>
      <c r="F4690" s="2002">
        <v>19.8</v>
      </c>
      <c r="G4690" s="2002">
        <v>19.8</v>
      </c>
      <c r="H4690" s="2078" t="b">
        <f t="shared" si="147"/>
        <v>1</v>
      </c>
    </row>
    <row r="4691" spans="1:8">
      <c r="A4691" s="2003">
        <v>1586</v>
      </c>
      <c r="B4691" s="2004" t="s">
        <v>13119</v>
      </c>
      <c r="C4691" s="2003" t="s">
        <v>5592</v>
      </c>
      <c r="D4691" s="2005">
        <f t="shared" si="146"/>
        <v>3.54</v>
      </c>
      <c r="F4691" s="2005">
        <v>3.54</v>
      </c>
      <c r="G4691" s="2005">
        <v>3.54</v>
      </c>
      <c r="H4691" s="2078" t="b">
        <f t="shared" si="147"/>
        <v>1</v>
      </c>
    </row>
    <row r="4692" spans="1:8">
      <c r="A4692" s="1993">
        <v>11839</v>
      </c>
      <c r="B4692" s="1994" t="s">
        <v>13120</v>
      </c>
      <c r="C4692" s="1993" t="s">
        <v>5592</v>
      </c>
      <c r="D4692" s="2002">
        <f t="shared" si="146"/>
        <v>28.5</v>
      </c>
      <c r="F4692" s="2002">
        <v>28.5</v>
      </c>
      <c r="G4692" s="2002">
        <v>28.5</v>
      </c>
      <c r="H4692" s="2078" t="b">
        <f t="shared" si="147"/>
        <v>1</v>
      </c>
    </row>
    <row r="4693" spans="1:8">
      <c r="A4693" s="2003">
        <v>1587</v>
      </c>
      <c r="B4693" s="2004" t="s">
        <v>13121</v>
      </c>
      <c r="C4693" s="2003" t="s">
        <v>5592</v>
      </c>
      <c r="D4693" s="2005">
        <f t="shared" si="146"/>
        <v>3.6</v>
      </c>
      <c r="F4693" s="2005">
        <v>3.6</v>
      </c>
      <c r="G4693" s="2005">
        <v>3.6</v>
      </c>
      <c r="H4693" s="2078" t="b">
        <f t="shared" si="147"/>
        <v>1</v>
      </c>
    </row>
    <row r="4694" spans="1:8">
      <c r="A4694" s="1993">
        <v>1545</v>
      </c>
      <c r="B4694" s="1994" t="s">
        <v>13122</v>
      </c>
      <c r="C4694" s="1993" t="s">
        <v>5592</v>
      </c>
      <c r="D4694" s="2002">
        <f t="shared" si="146"/>
        <v>34.21</v>
      </c>
      <c r="F4694" s="2002">
        <v>34.21</v>
      </c>
      <c r="G4694" s="2002">
        <v>34.21</v>
      </c>
      <c r="H4694" s="2078" t="b">
        <f t="shared" si="147"/>
        <v>1</v>
      </c>
    </row>
    <row r="4695" spans="1:8">
      <c r="A4695" s="2003">
        <v>1588</v>
      </c>
      <c r="B4695" s="2004" t="s">
        <v>13123</v>
      </c>
      <c r="C4695" s="2003" t="s">
        <v>5592</v>
      </c>
      <c r="D4695" s="2005">
        <f t="shared" si="146"/>
        <v>4.9400000000000004</v>
      </c>
      <c r="F4695" s="2005">
        <v>4.9400000000000004</v>
      </c>
      <c r="G4695" s="2005">
        <v>4.9400000000000004</v>
      </c>
      <c r="H4695" s="2078" t="b">
        <f t="shared" si="147"/>
        <v>1</v>
      </c>
    </row>
    <row r="4696" spans="1:8">
      <c r="A4696" s="1993">
        <v>1535</v>
      </c>
      <c r="B4696" s="1994" t="s">
        <v>13124</v>
      </c>
      <c r="C4696" s="1993" t="s">
        <v>5592</v>
      </c>
      <c r="D4696" s="2002">
        <f t="shared" si="146"/>
        <v>2.85</v>
      </c>
      <c r="F4696" s="2002">
        <v>2.85</v>
      </c>
      <c r="G4696" s="2002">
        <v>2.85</v>
      </c>
      <c r="H4696" s="2078" t="b">
        <f t="shared" si="147"/>
        <v>1</v>
      </c>
    </row>
    <row r="4697" spans="1:8">
      <c r="A4697" s="2003">
        <v>1589</v>
      </c>
      <c r="B4697" s="2004" t="s">
        <v>13125</v>
      </c>
      <c r="C4697" s="2003" t="s">
        <v>5592</v>
      </c>
      <c r="D4697" s="2005">
        <f t="shared" si="146"/>
        <v>5.0999999999999996</v>
      </c>
      <c r="F4697" s="2005">
        <v>5.0999999999999996</v>
      </c>
      <c r="G4697" s="2005">
        <v>5.0999999999999996</v>
      </c>
      <c r="H4697" s="2078" t="b">
        <f t="shared" si="147"/>
        <v>1</v>
      </c>
    </row>
    <row r="4698" spans="1:8">
      <c r="A4698" s="1993">
        <v>1546</v>
      </c>
      <c r="B4698" s="1994" t="s">
        <v>13126</v>
      </c>
      <c r="C4698" s="1993" t="s">
        <v>5592</v>
      </c>
      <c r="D4698" s="2002">
        <f t="shared" si="146"/>
        <v>57.72</v>
      </c>
      <c r="F4698" s="2002">
        <v>57.72</v>
      </c>
      <c r="G4698" s="2002">
        <v>57.72</v>
      </c>
      <c r="H4698" s="2078" t="b">
        <f t="shared" si="147"/>
        <v>1</v>
      </c>
    </row>
    <row r="4699" spans="1:8">
      <c r="A4699" s="2003">
        <v>1590</v>
      </c>
      <c r="B4699" s="2004" t="s">
        <v>13127</v>
      </c>
      <c r="C4699" s="2003" t="s">
        <v>5592</v>
      </c>
      <c r="D4699" s="2005">
        <f t="shared" si="146"/>
        <v>8.98</v>
      </c>
      <c r="F4699" s="2005">
        <v>8.98</v>
      </c>
      <c r="G4699" s="2005">
        <v>8.98</v>
      </c>
      <c r="H4699" s="2078" t="b">
        <f t="shared" si="147"/>
        <v>1</v>
      </c>
    </row>
    <row r="4700" spans="1:8">
      <c r="A4700" s="1993">
        <v>1542</v>
      </c>
      <c r="B4700" s="1994" t="s">
        <v>13128</v>
      </c>
      <c r="C4700" s="1993" t="s">
        <v>5592</v>
      </c>
      <c r="D4700" s="2002">
        <f t="shared" si="146"/>
        <v>11.89</v>
      </c>
      <c r="F4700" s="2002">
        <v>11.89</v>
      </c>
      <c r="G4700" s="2002">
        <v>11.89</v>
      </c>
      <c r="H4700" s="2078" t="b">
        <f t="shared" si="147"/>
        <v>1</v>
      </c>
    </row>
    <row r="4701" spans="1:8">
      <c r="A4701" s="2003">
        <v>38415</v>
      </c>
      <c r="B4701" s="2004" t="s">
        <v>13129</v>
      </c>
      <c r="C4701" s="2003" t="s">
        <v>5592</v>
      </c>
      <c r="D4701" s="2005">
        <f t="shared" si="146"/>
        <v>1081.1099999999999</v>
      </c>
      <c r="F4701" s="2005">
        <v>1081.1099999999999</v>
      </c>
      <c r="G4701" s="2005">
        <v>1081.1099999999999</v>
      </c>
      <c r="H4701" s="2078" t="b">
        <f t="shared" si="147"/>
        <v>1</v>
      </c>
    </row>
    <row r="4702" spans="1:8">
      <c r="A4702" s="1993">
        <v>38414</v>
      </c>
      <c r="B4702" s="1994" t="s">
        <v>13130</v>
      </c>
      <c r="C4702" s="1993" t="s">
        <v>5592</v>
      </c>
      <c r="D4702" s="2002">
        <f t="shared" si="146"/>
        <v>1517.34</v>
      </c>
      <c r="F4702" s="2002">
        <v>1517.34</v>
      </c>
      <c r="G4702" s="2002">
        <v>1517.34</v>
      </c>
      <c r="H4702" s="2078" t="b">
        <f t="shared" si="147"/>
        <v>1</v>
      </c>
    </row>
    <row r="4703" spans="1:8">
      <c r="A4703" s="2003">
        <v>38128</v>
      </c>
      <c r="B4703" s="2004" t="s">
        <v>13131</v>
      </c>
      <c r="C4703" s="2003" t="s">
        <v>5596</v>
      </c>
      <c r="D4703" s="2005">
        <f t="shared" si="146"/>
        <v>0.44</v>
      </c>
      <c r="F4703" s="2005">
        <v>0.44</v>
      </c>
      <c r="G4703" s="2005">
        <v>0.44</v>
      </c>
      <c r="H4703" s="2078" t="b">
        <f t="shared" si="147"/>
        <v>1</v>
      </c>
    </row>
    <row r="4704" spans="1:8">
      <c r="A4704" s="1993">
        <v>7253</v>
      </c>
      <c r="B4704" s="1994" t="s">
        <v>13132</v>
      </c>
      <c r="C4704" s="1993" t="s">
        <v>5593</v>
      </c>
      <c r="D4704" s="2002">
        <f t="shared" si="146"/>
        <v>94.28</v>
      </c>
      <c r="F4704" s="2002">
        <v>94.28</v>
      </c>
      <c r="G4704" s="2002">
        <v>94.28</v>
      </c>
      <c r="H4704" s="2078" t="b">
        <f t="shared" si="147"/>
        <v>1</v>
      </c>
    </row>
    <row r="4705" spans="1:8">
      <c r="A4705" s="2003">
        <v>4806</v>
      </c>
      <c r="B4705" s="2004" t="s">
        <v>13133</v>
      </c>
      <c r="C4705" s="2003" t="s">
        <v>5595</v>
      </c>
      <c r="D4705" s="2005">
        <f t="shared" si="146"/>
        <v>11.93</v>
      </c>
      <c r="F4705" s="2005">
        <v>11.93</v>
      </c>
      <c r="G4705" s="2005">
        <v>11.93</v>
      </c>
      <c r="H4705" s="2078" t="b">
        <f t="shared" si="147"/>
        <v>1</v>
      </c>
    </row>
    <row r="4706" spans="1:8">
      <c r="A4706" s="1993">
        <v>34401</v>
      </c>
      <c r="B4706" s="1994" t="s">
        <v>13134</v>
      </c>
      <c r="C4706" s="1993" t="s">
        <v>5592</v>
      </c>
      <c r="D4706" s="2002">
        <f t="shared" si="146"/>
        <v>1.1000000000000001</v>
      </c>
      <c r="F4706" s="2002">
        <v>1.1000000000000001</v>
      </c>
      <c r="G4706" s="2002">
        <v>1.1000000000000001</v>
      </c>
      <c r="H4706" s="2078" t="b">
        <f t="shared" si="147"/>
        <v>1</v>
      </c>
    </row>
    <row r="4707" spans="1:8">
      <c r="A4707" s="2003">
        <v>7258</v>
      </c>
      <c r="B4707" s="2004" t="s">
        <v>13135</v>
      </c>
      <c r="C4707" s="2003" t="s">
        <v>5592</v>
      </c>
      <c r="D4707" s="2005">
        <f t="shared" si="146"/>
        <v>0.35</v>
      </c>
      <c r="F4707" s="2005">
        <v>0.35</v>
      </c>
      <c r="G4707" s="2005">
        <v>0.35</v>
      </c>
      <c r="H4707" s="2078" t="b">
        <f t="shared" si="147"/>
        <v>1</v>
      </c>
    </row>
    <row r="4708" spans="1:8">
      <c r="A4708" s="1993">
        <v>7260</v>
      </c>
      <c r="B4708" s="1994" t="s">
        <v>13136</v>
      </c>
      <c r="C4708" s="1993" t="s">
        <v>5592</v>
      </c>
      <c r="D4708" s="2002">
        <f t="shared" si="146"/>
        <v>1.06</v>
      </c>
      <c r="F4708" s="2002">
        <v>1.06</v>
      </c>
      <c r="G4708" s="2002">
        <v>1.06</v>
      </c>
      <c r="H4708" s="2078" t="b">
        <f t="shared" si="147"/>
        <v>1</v>
      </c>
    </row>
    <row r="4709" spans="1:8">
      <c r="A4709" s="2003">
        <v>7256</v>
      </c>
      <c r="B4709" s="2004" t="s">
        <v>13137</v>
      </c>
      <c r="C4709" s="2003" t="s">
        <v>5592</v>
      </c>
      <c r="D4709" s="2005">
        <f t="shared" si="146"/>
        <v>0.62</v>
      </c>
      <c r="F4709" s="2005">
        <v>0.62</v>
      </c>
      <c r="G4709" s="2005">
        <v>0.62</v>
      </c>
      <c r="H4709" s="2078" t="b">
        <f t="shared" si="147"/>
        <v>1</v>
      </c>
    </row>
    <row r="4710" spans="1:8">
      <c r="A4710" s="1993">
        <v>34400</v>
      </c>
      <c r="B4710" s="1994" t="s">
        <v>13138</v>
      </c>
      <c r="C4710" s="1993" t="s">
        <v>5592</v>
      </c>
      <c r="D4710" s="2002">
        <f t="shared" si="146"/>
        <v>2.68</v>
      </c>
      <c r="F4710" s="2002">
        <v>2.68</v>
      </c>
      <c r="G4710" s="2002">
        <v>2.68</v>
      </c>
      <c r="H4710" s="2078" t="b">
        <f t="shared" si="147"/>
        <v>1</v>
      </c>
    </row>
    <row r="4711" spans="1:8">
      <c r="A4711" s="2003">
        <v>10617</v>
      </c>
      <c r="B4711" s="2004" t="s">
        <v>13139</v>
      </c>
      <c r="C4711" s="2003" t="s">
        <v>5592</v>
      </c>
      <c r="D4711" s="2005">
        <f t="shared" si="146"/>
        <v>3.75</v>
      </c>
      <c r="F4711" s="2005">
        <v>3.75</v>
      </c>
      <c r="G4711" s="2005">
        <v>3.75</v>
      </c>
      <c r="H4711" s="2078" t="b">
        <f t="shared" si="147"/>
        <v>1</v>
      </c>
    </row>
    <row r="4712" spans="1:8">
      <c r="A4712" s="1993">
        <v>7280</v>
      </c>
      <c r="B4712" s="1994" t="s">
        <v>13140</v>
      </c>
      <c r="C4712" s="1993" t="s">
        <v>5592</v>
      </c>
      <c r="D4712" s="2002">
        <f t="shared" si="146"/>
        <v>316.87</v>
      </c>
      <c r="F4712" s="2002">
        <v>316.87</v>
      </c>
      <c r="G4712" s="2002">
        <v>316.87</v>
      </c>
      <c r="H4712" s="2078" t="b">
        <f t="shared" si="147"/>
        <v>1</v>
      </c>
    </row>
    <row r="4713" spans="1:8">
      <c r="A4713" s="2003">
        <v>7282</v>
      </c>
      <c r="B4713" s="2004" t="s">
        <v>13141</v>
      </c>
      <c r="C4713" s="2003" t="s">
        <v>5592</v>
      </c>
      <c r="D4713" s="2005">
        <f t="shared" si="146"/>
        <v>596.46</v>
      </c>
      <c r="F4713" s="2005">
        <v>596.46</v>
      </c>
      <c r="G4713" s="2005">
        <v>596.46</v>
      </c>
      <c r="H4713" s="2078" t="b">
        <f t="shared" si="147"/>
        <v>1</v>
      </c>
    </row>
    <row r="4714" spans="1:8">
      <c r="A4714" s="1993">
        <v>7276</v>
      </c>
      <c r="B4714" s="1994" t="s">
        <v>13142</v>
      </c>
      <c r="C4714" s="1993" t="s">
        <v>5592</v>
      </c>
      <c r="D4714" s="2002">
        <f t="shared" si="146"/>
        <v>645.79</v>
      </c>
      <c r="F4714" s="2002">
        <v>645.79</v>
      </c>
      <c r="G4714" s="2002">
        <v>645.79</v>
      </c>
      <c r="H4714" s="2078" t="b">
        <f t="shared" si="147"/>
        <v>1</v>
      </c>
    </row>
    <row r="4715" spans="1:8">
      <c r="A4715" s="2003">
        <v>7277</v>
      </c>
      <c r="B4715" s="2004" t="s">
        <v>13143</v>
      </c>
      <c r="C4715" s="2003" t="s">
        <v>5592</v>
      </c>
      <c r="D4715" s="2005">
        <f t="shared" si="146"/>
        <v>833.74</v>
      </c>
      <c r="F4715" s="2005">
        <v>833.74</v>
      </c>
      <c r="G4715" s="2005">
        <v>833.74</v>
      </c>
      <c r="H4715" s="2078" t="b">
        <f t="shared" si="147"/>
        <v>1</v>
      </c>
    </row>
    <row r="4716" spans="1:8">
      <c r="A4716" s="1993">
        <v>7278</v>
      </c>
      <c r="B4716" s="1994" t="s">
        <v>13144</v>
      </c>
      <c r="C4716" s="1993" t="s">
        <v>5592</v>
      </c>
      <c r="D4716" s="2002">
        <f t="shared" si="146"/>
        <v>1068.6500000000001</v>
      </c>
      <c r="F4716" s="2002">
        <v>1068.6500000000001</v>
      </c>
      <c r="G4716" s="2002">
        <v>1068.6500000000001</v>
      </c>
      <c r="H4716" s="2078" t="b">
        <f t="shared" si="147"/>
        <v>1</v>
      </c>
    </row>
    <row r="4717" spans="1:8">
      <c r="A4717" s="2003">
        <v>7274</v>
      </c>
      <c r="B4717" s="2004" t="s">
        <v>13145</v>
      </c>
      <c r="C4717" s="2003" t="s">
        <v>5592</v>
      </c>
      <c r="D4717" s="2005">
        <f t="shared" si="146"/>
        <v>22.21</v>
      </c>
      <c r="F4717" s="2005">
        <v>22.21</v>
      </c>
      <c r="G4717" s="2005">
        <v>22.21</v>
      </c>
      <c r="H4717" s="2078" t="b">
        <f t="shared" si="147"/>
        <v>1</v>
      </c>
    </row>
    <row r="4718" spans="1:8">
      <c r="A4718" s="1993">
        <v>7275</v>
      </c>
      <c r="B4718" s="1994" t="s">
        <v>13146</v>
      </c>
      <c r="C4718" s="1993" t="s">
        <v>5592</v>
      </c>
      <c r="D4718" s="2002">
        <f t="shared" si="146"/>
        <v>584.41</v>
      </c>
      <c r="F4718" s="2002">
        <v>584.41</v>
      </c>
      <c r="G4718" s="2002">
        <v>584.41</v>
      </c>
      <c r="H4718" s="2078" t="b">
        <f t="shared" si="147"/>
        <v>1</v>
      </c>
    </row>
    <row r="4719" spans="1:8">
      <c r="A4719" s="2003">
        <v>7284</v>
      </c>
      <c r="B4719" s="2004" t="s">
        <v>13147</v>
      </c>
      <c r="C4719" s="2003" t="s">
        <v>5592</v>
      </c>
      <c r="D4719" s="2005">
        <f t="shared" si="146"/>
        <v>1799.97</v>
      </c>
      <c r="F4719" s="2005">
        <v>1799.97</v>
      </c>
      <c r="G4719" s="2005">
        <v>1799.97</v>
      </c>
      <c r="H4719" s="2078" t="b">
        <f t="shared" si="147"/>
        <v>1</v>
      </c>
    </row>
    <row r="4720" spans="1:8">
      <c r="A4720" s="1993">
        <v>11663</v>
      </c>
      <c r="B4720" s="1994" t="s">
        <v>13148</v>
      </c>
      <c r="C4720" s="1993" t="s">
        <v>5592</v>
      </c>
      <c r="D4720" s="2002">
        <f t="shared" si="146"/>
        <v>217.51</v>
      </c>
      <c r="F4720" s="2002">
        <v>217.51</v>
      </c>
      <c r="G4720" s="2002">
        <v>217.51</v>
      </c>
      <c r="H4720" s="2078" t="b">
        <f t="shared" si="147"/>
        <v>1</v>
      </c>
    </row>
    <row r="4721" spans="1:8">
      <c r="A4721" s="2003">
        <v>11665</v>
      </c>
      <c r="B4721" s="2004" t="s">
        <v>13149</v>
      </c>
      <c r="C4721" s="2003" t="s">
        <v>5592</v>
      </c>
      <c r="D4721" s="2005">
        <f t="shared" si="146"/>
        <v>961.76</v>
      </c>
      <c r="F4721" s="2005">
        <v>961.76</v>
      </c>
      <c r="G4721" s="2005">
        <v>961.76</v>
      </c>
      <c r="H4721" s="2078" t="b">
        <f t="shared" si="147"/>
        <v>1</v>
      </c>
    </row>
    <row r="4722" spans="1:8">
      <c r="A4722" s="1993">
        <v>11666</v>
      </c>
      <c r="B4722" s="1994" t="s">
        <v>13150</v>
      </c>
      <c r="C4722" s="1993" t="s">
        <v>5592</v>
      </c>
      <c r="D4722" s="2002">
        <f t="shared" si="146"/>
        <v>969.4</v>
      </c>
      <c r="F4722" s="2002">
        <v>969.4</v>
      </c>
      <c r="G4722" s="2002">
        <v>969.4</v>
      </c>
      <c r="H4722" s="2078" t="b">
        <f t="shared" si="147"/>
        <v>1</v>
      </c>
    </row>
    <row r="4723" spans="1:8">
      <c r="A4723" s="2003">
        <v>11667</v>
      </c>
      <c r="B4723" s="2004" t="s">
        <v>13151</v>
      </c>
      <c r="C4723" s="2003" t="s">
        <v>5592</v>
      </c>
      <c r="D4723" s="2005">
        <f t="shared" si="146"/>
        <v>1106.27</v>
      </c>
      <c r="F4723" s="2005">
        <v>1106.27</v>
      </c>
      <c r="G4723" s="2005">
        <v>1106.27</v>
      </c>
      <c r="H4723" s="2078" t="b">
        <f t="shared" si="147"/>
        <v>1</v>
      </c>
    </row>
    <row r="4724" spans="1:8">
      <c r="A4724" s="1993">
        <v>11668</v>
      </c>
      <c r="B4724" s="1994" t="s">
        <v>13152</v>
      </c>
      <c r="C4724" s="1993" t="s">
        <v>5592</v>
      </c>
      <c r="D4724" s="2002">
        <f t="shared" si="146"/>
        <v>1191.33</v>
      </c>
      <c r="F4724" s="2002">
        <v>1191.33</v>
      </c>
      <c r="G4724" s="2002">
        <v>1191.33</v>
      </c>
      <c r="H4724" s="2078" t="b">
        <f t="shared" si="147"/>
        <v>1</v>
      </c>
    </row>
    <row r="4725" spans="1:8">
      <c r="A4725" s="2003">
        <v>38121</v>
      </c>
      <c r="B4725" s="2004" t="s">
        <v>13153</v>
      </c>
      <c r="C4725" s="2003" t="s">
        <v>5597</v>
      </c>
      <c r="D4725" s="2005">
        <f t="shared" si="146"/>
        <v>7.93</v>
      </c>
      <c r="F4725" s="2005">
        <v>7.93</v>
      </c>
      <c r="G4725" s="2005">
        <v>7.93</v>
      </c>
      <c r="H4725" s="2078" t="b">
        <f t="shared" si="147"/>
        <v>1</v>
      </c>
    </row>
    <row r="4726" spans="1:8">
      <c r="A4726" s="1993">
        <v>7343</v>
      </c>
      <c r="B4726" s="1994" t="s">
        <v>13154</v>
      </c>
      <c r="C4726" s="1993" t="s">
        <v>5597</v>
      </c>
      <c r="D4726" s="2002">
        <f t="shared" si="146"/>
        <v>8.0299999999999994</v>
      </c>
      <c r="F4726" s="2002">
        <v>8.0299999999999994</v>
      </c>
      <c r="G4726" s="2002">
        <v>8.0299999999999994</v>
      </c>
      <c r="H4726" s="2078" t="b">
        <f t="shared" si="147"/>
        <v>1</v>
      </c>
    </row>
    <row r="4727" spans="1:8">
      <c r="A4727" s="2003">
        <v>7287</v>
      </c>
      <c r="B4727" s="2004" t="s">
        <v>13155</v>
      </c>
      <c r="C4727" s="2003" t="s">
        <v>5611</v>
      </c>
      <c r="D4727" s="2005">
        <f t="shared" si="146"/>
        <v>63.9</v>
      </c>
      <c r="F4727" s="2005">
        <v>63.9</v>
      </c>
      <c r="G4727" s="2005">
        <v>63.9</v>
      </c>
      <c r="H4727" s="2078" t="b">
        <f t="shared" si="147"/>
        <v>1</v>
      </c>
    </row>
    <row r="4728" spans="1:8">
      <c r="A4728" s="1993">
        <v>7350</v>
      </c>
      <c r="B4728" s="1994" t="s">
        <v>13156</v>
      </c>
      <c r="C4728" s="1993" t="s">
        <v>5597</v>
      </c>
      <c r="D4728" s="2002">
        <f t="shared" si="146"/>
        <v>21.4</v>
      </c>
      <c r="F4728" s="2002">
        <v>21.4</v>
      </c>
      <c r="G4728" s="2002">
        <v>21.4</v>
      </c>
      <c r="H4728" s="2078" t="b">
        <f t="shared" si="147"/>
        <v>1</v>
      </c>
    </row>
    <row r="4729" spans="1:8">
      <c r="A4729" s="2003">
        <v>7348</v>
      </c>
      <c r="B4729" s="2004" t="s">
        <v>13157</v>
      </c>
      <c r="C4729" s="2003" t="s">
        <v>5597</v>
      </c>
      <c r="D4729" s="2005">
        <f t="shared" si="146"/>
        <v>12</v>
      </c>
      <c r="F4729" s="2005">
        <v>12</v>
      </c>
      <c r="G4729" s="2005">
        <v>12</v>
      </c>
      <c r="H4729" s="2078" t="b">
        <f t="shared" si="147"/>
        <v>1</v>
      </c>
    </row>
    <row r="4730" spans="1:8">
      <c r="A4730" s="1993">
        <v>7347</v>
      </c>
      <c r="B4730" s="1994" t="s">
        <v>13157</v>
      </c>
      <c r="C4730" s="1993" t="s">
        <v>5611</v>
      </c>
      <c r="D4730" s="2002">
        <f t="shared" si="146"/>
        <v>43.21</v>
      </c>
      <c r="F4730" s="2002">
        <v>43.21</v>
      </c>
      <c r="G4730" s="2002">
        <v>43.21</v>
      </c>
      <c r="H4730" s="2078" t="b">
        <f t="shared" si="147"/>
        <v>1</v>
      </c>
    </row>
    <row r="4731" spans="1:8">
      <c r="A4731" s="2003">
        <v>7355</v>
      </c>
      <c r="B4731" s="2004" t="s">
        <v>13158</v>
      </c>
      <c r="C4731" s="2003" t="s">
        <v>5611</v>
      </c>
      <c r="D4731" s="2005">
        <f t="shared" si="146"/>
        <v>64.760000000000005</v>
      </c>
      <c r="F4731" s="2005">
        <v>64.760000000000005</v>
      </c>
      <c r="G4731" s="2005">
        <v>64.760000000000005</v>
      </c>
      <c r="H4731" s="2078" t="b">
        <f t="shared" si="147"/>
        <v>1</v>
      </c>
    </row>
    <row r="4732" spans="1:8">
      <c r="A4732" s="1993">
        <v>7356</v>
      </c>
      <c r="B4732" s="1994" t="s">
        <v>13159</v>
      </c>
      <c r="C4732" s="1993" t="s">
        <v>5597</v>
      </c>
      <c r="D4732" s="2002">
        <f t="shared" si="146"/>
        <v>17.989999999999998</v>
      </c>
      <c r="F4732" s="2002">
        <v>17.989999999999998</v>
      </c>
      <c r="G4732" s="2002">
        <v>17.989999999999998</v>
      </c>
      <c r="H4732" s="2078" t="b">
        <f t="shared" si="147"/>
        <v>1</v>
      </c>
    </row>
    <row r="4733" spans="1:8">
      <c r="A4733" s="2003">
        <v>7313</v>
      </c>
      <c r="B4733" s="2004" t="s">
        <v>13160</v>
      </c>
      <c r="C4733" s="2003" t="s">
        <v>5597</v>
      </c>
      <c r="D4733" s="2005">
        <f t="shared" si="146"/>
        <v>15.06</v>
      </c>
      <c r="F4733" s="2005">
        <v>15.06</v>
      </c>
      <c r="G4733" s="2005">
        <v>15.06</v>
      </c>
      <c r="H4733" s="2078" t="b">
        <f t="shared" si="147"/>
        <v>1</v>
      </c>
    </row>
    <row r="4734" spans="1:8">
      <c r="A4734" s="1993">
        <v>7319</v>
      </c>
      <c r="B4734" s="1994" t="s">
        <v>13161</v>
      </c>
      <c r="C4734" s="1993" t="s">
        <v>5597</v>
      </c>
      <c r="D4734" s="2002">
        <f t="shared" si="146"/>
        <v>8.6199999999999992</v>
      </c>
      <c r="F4734" s="2002">
        <v>8.6199999999999992</v>
      </c>
      <c r="G4734" s="2002">
        <v>8.6199999999999992</v>
      </c>
      <c r="H4734" s="2078" t="b">
        <f t="shared" si="147"/>
        <v>1</v>
      </c>
    </row>
    <row r="4735" spans="1:8">
      <c r="A4735" s="2003">
        <v>38119</v>
      </c>
      <c r="B4735" s="2004" t="s">
        <v>13162</v>
      </c>
      <c r="C4735" s="2003" t="s">
        <v>5597</v>
      </c>
      <c r="D4735" s="2005">
        <f t="shared" si="146"/>
        <v>86.06</v>
      </c>
      <c r="F4735" s="2005">
        <v>86.06</v>
      </c>
      <c r="G4735" s="2005">
        <v>86.06</v>
      </c>
      <c r="H4735" s="2078" t="b">
        <f t="shared" si="147"/>
        <v>1</v>
      </c>
    </row>
    <row r="4736" spans="1:8">
      <c r="A4736" s="1993">
        <v>7314</v>
      </c>
      <c r="B4736" s="1994" t="s">
        <v>13163</v>
      </c>
      <c r="C4736" s="1993" t="s">
        <v>5597</v>
      </c>
      <c r="D4736" s="2002">
        <f t="shared" si="146"/>
        <v>92.75</v>
      </c>
      <c r="F4736" s="2002">
        <v>92.75</v>
      </c>
      <c r="G4736" s="2002">
        <v>92.75</v>
      </c>
      <c r="H4736" s="2078" t="b">
        <f t="shared" si="147"/>
        <v>1</v>
      </c>
    </row>
    <row r="4737" spans="1:8">
      <c r="A4737" s="2003">
        <v>38131</v>
      </c>
      <c r="B4737" s="2004" t="s">
        <v>13164</v>
      </c>
      <c r="C4737" s="2003" t="s">
        <v>5597</v>
      </c>
      <c r="D4737" s="2005">
        <f t="shared" si="146"/>
        <v>86.83</v>
      </c>
      <c r="F4737" s="2005">
        <v>86.83</v>
      </c>
      <c r="G4737" s="2005">
        <v>86.83</v>
      </c>
      <c r="H4737" s="2078" t="b">
        <f t="shared" si="147"/>
        <v>1</v>
      </c>
    </row>
    <row r="4738" spans="1:8">
      <c r="A4738" s="1993">
        <v>7304</v>
      </c>
      <c r="B4738" s="1994" t="s">
        <v>13165</v>
      </c>
      <c r="C4738" s="1993" t="s">
        <v>5597</v>
      </c>
      <c r="D4738" s="2002">
        <f t="shared" si="146"/>
        <v>47.69</v>
      </c>
      <c r="F4738" s="2002">
        <v>47.69</v>
      </c>
      <c r="G4738" s="2002">
        <v>47.69</v>
      </c>
      <c r="H4738" s="2078" t="b">
        <f t="shared" si="147"/>
        <v>1</v>
      </c>
    </row>
    <row r="4739" spans="1:8">
      <c r="A4739" s="2003">
        <v>7293</v>
      </c>
      <c r="B4739" s="2004" t="s">
        <v>13166</v>
      </c>
      <c r="C4739" s="2003" t="s">
        <v>5597</v>
      </c>
      <c r="D4739" s="2005">
        <f t="shared" ref="D4739:D4802" si="148">IF($J$2=$F$1,F4739,G4739)</f>
        <v>21.38</v>
      </c>
      <c r="F4739" s="2005">
        <v>21.38</v>
      </c>
      <c r="G4739" s="2005">
        <v>21.38</v>
      </c>
      <c r="H4739" s="2078" t="b">
        <f t="shared" ref="H4739:H4802" si="149">F4739=G4739</f>
        <v>1</v>
      </c>
    </row>
    <row r="4740" spans="1:8">
      <c r="A4740" s="1993">
        <v>7311</v>
      </c>
      <c r="B4740" s="1994" t="s">
        <v>13167</v>
      </c>
      <c r="C4740" s="1993" t="s">
        <v>5597</v>
      </c>
      <c r="D4740" s="2002">
        <f t="shared" si="148"/>
        <v>20.68</v>
      </c>
      <c r="F4740" s="2002">
        <v>20.68</v>
      </c>
      <c r="G4740" s="2002">
        <v>20.68</v>
      </c>
      <c r="H4740" s="2078" t="b">
        <f t="shared" si="149"/>
        <v>1</v>
      </c>
    </row>
    <row r="4741" spans="1:8">
      <c r="A4741" s="2003">
        <v>7292</v>
      </c>
      <c r="B4741" s="2004" t="s">
        <v>13168</v>
      </c>
      <c r="C4741" s="2003" t="s">
        <v>5597</v>
      </c>
      <c r="D4741" s="2005">
        <f t="shared" si="148"/>
        <v>20.079999999999998</v>
      </c>
      <c r="F4741" s="2005">
        <v>20.079999999999998</v>
      </c>
      <c r="G4741" s="2005">
        <v>20.079999999999998</v>
      </c>
      <c r="H4741" s="2078" t="b">
        <f t="shared" si="149"/>
        <v>1</v>
      </c>
    </row>
    <row r="4742" spans="1:8">
      <c r="A4742" s="1993">
        <v>7288</v>
      </c>
      <c r="B4742" s="1994" t="s">
        <v>13169</v>
      </c>
      <c r="C4742" s="1993" t="s">
        <v>5597</v>
      </c>
      <c r="D4742" s="2002">
        <f t="shared" si="148"/>
        <v>22.75</v>
      </c>
      <c r="F4742" s="2002">
        <v>22.75</v>
      </c>
      <c r="G4742" s="2002">
        <v>22.75</v>
      </c>
      <c r="H4742" s="2078" t="b">
        <f t="shared" si="149"/>
        <v>1</v>
      </c>
    </row>
    <row r="4743" spans="1:8">
      <c r="A4743" s="2003">
        <v>35693</v>
      </c>
      <c r="B4743" s="2004" t="s">
        <v>13170</v>
      </c>
      <c r="C4743" s="2003" t="s">
        <v>5597</v>
      </c>
      <c r="D4743" s="2005">
        <f t="shared" si="148"/>
        <v>8.25</v>
      </c>
      <c r="F4743" s="2005">
        <v>8.25</v>
      </c>
      <c r="G4743" s="2005">
        <v>8.25</v>
      </c>
      <c r="H4743" s="2078" t="b">
        <f t="shared" si="149"/>
        <v>1</v>
      </c>
    </row>
    <row r="4744" spans="1:8">
      <c r="A4744" s="1993">
        <v>35692</v>
      </c>
      <c r="B4744" s="1994" t="s">
        <v>13171</v>
      </c>
      <c r="C4744" s="1993" t="s">
        <v>5597</v>
      </c>
      <c r="D4744" s="2002">
        <f t="shared" si="148"/>
        <v>44.24</v>
      </c>
      <c r="F4744" s="2002">
        <v>44.24</v>
      </c>
      <c r="G4744" s="2002">
        <v>44.24</v>
      </c>
      <c r="H4744" s="2078" t="b">
        <f t="shared" si="149"/>
        <v>1</v>
      </c>
    </row>
    <row r="4745" spans="1:8">
      <c r="A4745" s="2003">
        <v>7344</v>
      </c>
      <c r="B4745" s="2004" t="s">
        <v>13172</v>
      </c>
      <c r="C4745" s="2003" t="s">
        <v>5611</v>
      </c>
      <c r="D4745" s="2005">
        <f t="shared" si="148"/>
        <v>55.98</v>
      </c>
      <c r="F4745" s="2005">
        <v>55.98</v>
      </c>
      <c r="G4745" s="2005">
        <v>55.98</v>
      </c>
      <c r="H4745" s="2078" t="b">
        <f t="shared" si="149"/>
        <v>1</v>
      </c>
    </row>
    <row r="4746" spans="1:8">
      <c r="A4746" s="1993">
        <v>7345</v>
      </c>
      <c r="B4746" s="1994" t="s">
        <v>13173</v>
      </c>
      <c r="C4746" s="1993" t="s">
        <v>5597</v>
      </c>
      <c r="D4746" s="2002">
        <f t="shared" si="148"/>
        <v>15.55</v>
      </c>
      <c r="F4746" s="2002">
        <v>15.55</v>
      </c>
      <c r="G4746" s="2002">
        <v>15.55</v>
      </c>
      <c r="H4746" s="2078" t="b">
        <f t="shared" si="149"/>
        <v>1</v>
      </c>
    </row>
    <row r="4747" spans="1:8">
      <c r="A4747" s="2003">
        <v>35691</v>
      </c>
      <c r="B4747" s="2004" t="s">
        <v>13174</v>
      </c>
      <c r="C4747" s="2003" t="s">
        <v>5597</v>
      </c>
      <c r="D4747" s="2005">
        <f t="shared" si="148"/>
        <v>12.29</v>
      </c>
      <c r="F4747" s="2005">
        <v>12.29</v>
      </c>
      <c r="G4747" s="2005">
        <v>12.29</v>
      </c>
      <c r="H4747" s="2078" t="b">
        <f t="shared" si="149"/>
        <v>1</v>
      </c>
    </row>
    <row r="4748" spans="1:8">
      <c r="A4748" s="1993">
        <v>7342</v>
      </c>
      <c r="B4748" s="1994" t="s">
        <v>13175</v>
      </c>
      <c r="C4748" s="1993" t="s">
        <v>5596</v>
      </c>
      <c r="D4748" s="2002">
        <f t="shared" si="148"/>
        <v>1.65</v>
      </c>
      <c r="F4748" s="2002">
        <v>1.65</v>
      </c>
      <c r="G4748" s="2002">
        <v>1.65</v>
      </c>
      <c r="H4748" s="2078" t="b">
        <f t="shared" si="149"/>
        <v>1</v>
      </c>
    </row>
    <row r="4749" spans="1:8">
      <c r="A4749" s="2003">
        <v>7306</v>
      </c>
      <c r="B4749" s="2004" t="s">
        <v>13176</v>
      </c>
      <c r="C4749" s="2003" t="s">
        <v>5597</v>
      </c>
      <c r="D4749" s="2005">
        <f t="shared" si="148"/>
        <v>24.52</v>
      </c>
      <c r="F4749" s="2005">
        <v>24.52</v>
      </c>
      <c r="G4749" s="2005">
        <v>24.52</v>
      </c>
      <c r="H4749" s="2078" t="b">
        <f t="shared" si="149"/>
        <v>1</v>
      </c>
    </row>
    <row r="4750" spans="1:8">
      <c r="A4750" s="1993">
        <v>154</v>
      </c>
      <c r="B4750" s="1994" t="s">
        <v>13177</v>
      </c>
      <c r="C4750" s="1993" t="s">
        <v>5597</v>
      </c>
      <c r="D4750" s="2002">
        <f t="shared" si="148"/>
        <v>38.049999999999997</v>
      </c>
      <c r="F4750" s="2002">
        <v>38.049999999999997</v>
      </c>
      <c r="G4750" s="2002">
        <v>38.049999999999997</v>
      </c>
      <c r="H4750" s="2078" t="b">
        <f t="shared" si="149"/>
        <v>1</v>
      </c>
    </row>
    <row r="4751" spans="1:8">
      <c r="A4751" s="2003">
        <v>7338</v>
      </c>
      <c r="B4751" s="2004" t="s">
        <v>13178</v>
      </c>
      <c r="C4751" s="2003" t="s">
        <v>5596</v>
      </c>
      <c r="D4751" s="2005">
        <f t="shared" si="148"/>
        <v>25.36</v>
      </c>
      <c r="F4751" s="2005">
        <v>25.36</v>
      </c>
      <c r="G4751" s="2005">
        <v>25.36</v>
      </c>
      <c r="H4751" s="2078" t="b">
        <f t="shared" si="149"/>
        <v>1</v>
      </c>
    </row>
    <row r="4752" spans="1:8" ht="30">
      <c r="A4752" s="1993">
        <v>39574</v>
      </c>
      <c r="B4752" s="1994" t="s">
        <v>13179</v>
      </c>
      <c r="C4752" s="1993" t="s">
        <v>5592</v>
      </c>
      <c r="D4752" s="2002">
        <f t="shared" si="148"/>
        <v>3.65</v>
      </c>
      <c r="F4752" s="2002">
        <v>3.65</v>
      </c>
      <c r="G4752" s="2002">
        <v>3.65</v>
      </c>
      <c r="H4752" s="2078" t="b">
        <f t="shared" si="149"/>
        <v>1</v>
      </c>
    </row>
    <row r="4753" spans="1:8">
      <c r="A4753" s="2003">
        <v>11060</v>
      </c>
      <c r="B4753" s="2004" t="s">
        <v>13180</v>
      </c>
      <c r="C4753" s="2003" t="s">
        <v>5592</v>
      </c>
      <c r="D4753" s="2005">
        <f t="shared" si="148"/>
        <v>24.51</v>
      </c>
      <c r="F4753" s="2005">
        <v>24.51</v>
      </c>
      <c r="G4753" s="2005">
        <v>24.51</v>
      </c>
      <c r="H4753" s="2078" t="b">
        <f t="shared" si="149"/>
        <v>1</v>
      </c>
    </row>
    <row r="4754" spans="1:8">
      <c r="A4754" s="1993">
        <v>37401</v>
      </c>
      <c r="B4754" s="1994" t="s">
        <v>13181</v>
      </c>
      <c r="C4754" s="1993" t="s">
        <v>5592</v>
      </c>
      <c r="D4754" s="2002">
        <f t="shared" si="148"/>
        <v>35.81</v>
      </c>
      <c r="F4754" s="2002">
        <v>35.81</v>
      </c>
      <c r="G4754" s="2002">
        <v>35.81</v>
      </c>
      <c r="H4754" s="2078" t="b">
        <f t="shared" si="149"/>
        <v>1</v>
      </c>
    </row>
    <row r="4755" spans="1:8">
      <c r="A4755" s="2003">
        <v>7525</v>
      </c>
      <c r="B4755" s="2004" t="s">
        <v>13182</v>
      </c>
      <c r="C4755" s="2003" t="s">
        <v>5592</v>
      </c>
      <c r="D4755" s="2005">
        <f t="shared" si="148"/>
        <v>27.03</v>
      </c>
      <c r="F4755" s="2005">
        <v>27.03</v>
      </c>
      <c r="G4755" s="2005">
        <v>27.03</v>
      </c>
      <c r="H4755" s="2078" t="b">
        <f t="shared" si="149"/>
        <v>1</v>
      </c>
    </row>
    <row r="4756" spans="1:8">
      <c r="A4756" s="1993">
        <v>7524</v>
      </c>
      <c r="B4756" s="1994" t="s">
        <v>13183</v>
      </c>
      <c r="C4756" s="1993" t="s">
        <v>5592</v>
      </c>
      <c r="D4756" s="2002">
        <f t="shared" si="148"/>
        <v>25.47</v>
      </c>
      <c r="F4756" s="2002">
        <v>25.47</v>
      </c>
      <c r="G4756" s="2002">
        <v>25.47</v>
      </c>
      <c r="H4756" s="2078" t="b">
        <f t="shared" si="149"/>
        <v>1</v>
      </c>
    </row>
    <row r="4757" spans="1:8">
      <c r="A4757" s="2003">
        <v>38105</v>
      </c>
      <c r="B4757" s="2004" t="s">
        <v>13184</v>
      </c>
      <c r="C4757" s="2003" t="s">
        <v>5592</v>
      </c>
      <c r="D4757" s="2005">
        <f t="shared" si="148"/>
        <v>6.54</v>
      </c>
      <c r="F4757" s="2005">
        <v>6.54</v>
      </c>
      <c r="G4757" s="2005">
        <v>6.54</v>
      </c>
      <c r="H4757" s="2078" t="b">
        <f t="shared" si="149"/>
        <v>1</v>
      </c>
    </row>
    <row r="4758" spans="1:8" ht="30">
      <c r="A4758" s="1993">
        <v>38084</v>
      </c>
      <c r="B4758" s="1994" t="s">
        <v>13185</v>
      </c>
      <c r="C4758" s="1993" t="s">
        <v>5592</v>
      </c>
      <c r="D4758" s="2002">
        <f t="shared" si="148"/>
        <v>9.2899999999999991</v>
      </c>
      <c r="F4758" s="2002">
        <v>9.2899999999999991</v>
      </c>
      <c r="G4758" s="2002">
        <v>9.2899999999999991</v>
      </c>
      <c r="H4758" s="2078" t="b">
        <f t="shared" si="149"/>
        <v>1</v>
      </c>
    </row>
    <row r="4759" spans="1:8">
      <c r="A4759" s="2003">
        <v>38103</v>
      </c>
      <c r="B4759" s="2004" t="s">
        <v>13186</v>
      </c>
      <c r="C4759" s="2003" t="s">
        <v>5592</v>
      </c>
      <c r="D4759" s="2005">
        <f t="shared" si="148"/>
        <v>9.82</v>
      </c>
      <c r="F4759" s="2005">
        <v>9.82</v>
      </c>
      <c r="G4759" s="2005">
        <v>9.82</v>
      </c>
      <c r="H4759" s="2078" t="b">
        <f t="shared" si="149"/>
        <v>1</v>
      </c>
    </row>
    <row r="4760" spans="1:8">
      <c r="A4760" s="1993">
        <v>38082</v>
      </c>
      <c r="B4760" s="1994" t="s">
        <v>13187</v>
      </c>
      <c r="C4760" s="1993" t="s">
        <v>5592</v>
      </c>
      <c r="D4760" s="2002">
        <f t="shared" si="148"/>
        <v>12.1</v>
      </c>
      <c r="F4760" s="2002">
        <v>12.1</v>
      </c>
      <c r="G4760" s="2002">
        <v>12.1</v>
      </c>
      <c r="H4760" s="2078" t="b">
        <f t="shared" si="149"/>
        <v>1</v>
      </c>
    </row>
    <row r="4761" spans="1:8">
      <c r="A4761" s="2003">
        <v>38104</v>
      </c>
      <c r="B4761" s="2004" t="s">
        <v>13188</v>
      </c>
      <c r="C4761" s="2003" t="s">
        <v>5592</v>
      </c>
      <c r="D4761" s="2005">
        <f t="shared" si="148"/>
        <v>19.23</v>
      </c>
      <c r="F4761" s="2005">
        <v>19.23</v>
      </c>
      <c r="G4761" s="2005">
        <v>19.23</v>
      </c>
      <c r="H4761" s="2078" t="b">
        <f t="shared" si="149"/>
        <v>1</v>
      </c>
    </row>
    <row r="4762" spans="1:8">
      <c r="A4762" s="1993">
        <v>38083</v>
      </c>
      <c r="B4762" s="1994" t="s">
        <v>13189</v>
      </c>
      <c r="C4762" s="1993" t="s">
        <v>5592</v>
      </c>
      <c r="D4762" s="2002">
        <f t="shared" si="148"/>
        <v>21.35</v>
      </c>
      <c r="F4762" s="2002">
        <v>21.35</v>
      </c>
      <c r="G4762" s="2002">
        <v>21.35</v>
      </c>
      <c r="H4762" s="2078" t="b">
        <f t="shared" si="149"/>
        <v>1</v>
      </c>
    </row>
    <row r="4763" spans="1:8">
      <c r="A4763" s="2003">
        <v>38101</v>
      </c>
      <c r="B4763" s="2004" t="s">
        <v>13190</v>
      </c>
      <c r="C4763" s="2003" t="s">
        <v>5592</v>
      </c>
      <c r="D4763" s="2005">
        <f t="shared" si="148"/>
        <v>4.67</v>
      </c>
      <c r="F4763" s="2005">
        <v>4.67</v>
      </c>
      <c r="G4763" s="2005">
        <v>4.67</v>
      </c>
      <c r="H4763" s="2078" t="b">
        <f t="shared" si="149"/>
        <v>1</v>
      </c>
    </row>
    <row r="4764" spans="1:8">
      <c r="A4764" s="1993">
        <v>7528</v>
      </c>
      <c r="B4764" s="1994" t="s">
        <v>13191</v>
      </c>
      <c r="C4764" s="1993" t="s">
        <v>5592</v>
      </c>
      <c r="D4764" s="2002">
        <f t="shared" si="148"/>
        <v>5.49</v>
      </c>
      <c r="F4764" s="2002">
        <v>5.49</v>
      </c>
      <c r="G4764" s="2002">
        <v>5.49</v>
      </c>
      <c r="H4764" s="2078" t="b">
        <f t="shared" si="149"/>
        <v>1</v>
      </c>
    </row>
    <row r="4765" spans="1:8">
      <c r="A4765" s="2003">
        <v>12147</v>
      </c>
      <c r="B4765" s="2004" t="s">
        <v>13192</v>
      </c>
      <c r="C4765" s="2003" t="s">
        <v>5592</v>
      </c>
      <c r="D4765" s="2005">
        <f t="shared" si="148"/>
        <v>8.3699999999999992</v>
      </c>
      <c r="F4765" s="2005">
        <v>8.3699999999999992</v>
      </c>
      <c r="G4765" s="2005">
        <v>8.3699999999999992</v>
      </c>
      <c r="H4765" s="2078" t="b">
        <f t="shared" si="149"/>
        <v>1</v>
      </c>
    </row>
    <row r="4766" spans="1:8">
      <c r="A4766" s="1993">
        <v>38075</v>
      </c>
      <c r="B4766" s="1994" t="s">
        <v>13193</v>
      </c>
      <c r="C4766" s="1993" t="s">
        <v>5592</v>
      </c>
      <c r="D4766" s="2002">
        <f t="shared" si="148"/>
        <v>9.51</v>
      </c>
      <c r="F4766" s="2002">
        <v>9.51</v>
      </c>
      <c r="G4766" s="2002">
        <v>9.51</v>
      </c>
      <c r="H4766" s="2078" t="b">
        <f t="shared" si="149"/>
        <v>1</v>
      </c>
    </row>
    <row r="4767" spans="1:8">
      <c r="A4767" s="2003">
        <v>38102</v>
      </c>
      <c r="B4767" s="2004" t="s">
        <v>13194</v>
      </c>
      <c r="C4767" s="2003" t="s">
        <v>5592</v>
      </c>
      <c r="D4767" s="2005">
        <f t="shared" si="148"/>
        <v>5.97</v>
      </c>
      <c r="F4767" s="2005">
        <v>5.97</v>
      </c>
      <c r="G4767" s="2005">
        <v>5.97</v>
      </c>
      <c r="H4767" s="2078" t="b">
        <f t="shared" si="149"/>
        <v>1</v>
      </c>
    </row>
    <row r="4768" spans="1:8">
      <c r="A4768" s="1993">
        <v>38076</v>
      </c>
      <c r="B4768" s="1994" t="s">
        <v>13195</v>
      </c>
      <c r="C4768" s="1993" t="s">
        <v>5592</v>
      </c>
      <c r="D4768" s="2002">
        <f t="shared" si="148"/>
        <v>10.66</v>
      </c>
      <c r="F4768" s="2002">
        <v>10.66</v>
      </c>
      <c r="G4768" s="2002">
        <v>10.66</v>
      </c>
      <c r="H4768" s="2078" t="b">
        <f t="shared" si="149"/>
        <v>1</v>
      </c>
    </row>
    <row r="4769" spans="1:8">
      <c r="A4769" s="2003">
        <v>7592</v>
      </c>
      <c r="B4769" s="2004" t="s">
        <v>13196</v>
      </c>
      <c r="C4769" s="2003" t="s">
        <v>5591</v>
      </c>
      <c r="D4769" s="2005">
        <f t="shared" si="148"/>
        <v>14.68</v>
      </c>
      <c r="F4769" s="2005">
        <v>12.68</v>
      </c>
      <c r="G4769" s="2005">
        <v>14.68</v>
      </c>
      <c r="H4769" s="2078" t="b">
        <f t="shared" si="149"/>
        <v>0</v>
      </c>
    </row>
    <row r="4770" spans="1:8">
      <c r="A4770" s="1993">
        <v>40820</v>
      </c>
      <c r="B4770" s="1994" t="s">
        <v>13197</v>
      </c>
      <c r="C4770" s="1993" t="s">
        <v>5600</v>
      </c>
      <c r="D4770" s="2002">
        <f t="shared" si="148"/>
        <v>2716.05</v>
      </c>
      <c r="F4770" s="2002">
        <v>2344.56</v>
      </c>
      <c r="G4770" s="2002">
        <v>2716.05</v>
      </c>
      <c r="H4770" s="2078" t="b">
        <f t="shared" si="149"/>
        <v>0</v>
      </c>
    </row>
    <row r="4771" spans="1:8">
      <c r="A4771" s="2003">
        <v>11762</v>
      </c>
      <c r="B4771" s="2004" t="s">
        <v>13198</v>
      </c>
      <c r="C4771" s="2003" t="s">
        <v>5592</v>
      </c>
      <c r="D4771" s="2005">
        <f t="shared" si="148"/>
        <v>58.21</v>
      </c>
      <c r="F4771" s="2005">
        <v>58.21</v>
      </c>
      <c r="G4771" s="2005">
        <v>58.21</v>
      </c>
      <c r="H4771" s="2078" t="b">
        <f t="shared" si="149"/>
        <v>1</v>
      </c>
    </row>
    <row r="4772" spans="1:8">
      <c r="A4772" s="1993">
        <v>13418</v>
      </c>
      <c r="B4772" s="1994" t="s">
        <v>13199</v>
      </c>
      <c r="C4772" s="1993" t="s">
        <v>5592</v>
      </c>
      <c r="D4772" s="2002">
        <f t="shared" si="148"/>
        <v>16.260000000000002</v>
      </c>
      <c r="F4772" s="2002">
        <v>16.260000000000002</v>
      </c>
      <c r="G4772" s="2002">
        <v>16.260000000000002</v>
      </c>
      <c r="H4772" s="2078" t="b">
        <f t="shared" si="149"/>
        <v>1</v>
      </c>
    </row>
    <row r="4773" spans="1:8">
      <c r="A4773" s="2003">
        <v>13984</v>
      </c>
      <c r="B4773" s="2004" t="s">
        <v>13200</v>
      </c>
      <c r="C4773" s="2003" t="s">
        <v>5592</v>
      </c>
      <c r="D4773" s="2005">
        <f t="shared" si="148"/>
        <v>40.68</v>
      </c>
      <c r="F4773" s="2005">
        <v>40.68</v>
      </c>
      <c r="G4773" s="2005">
        <v>40.68</v>
      </c>
      <c r="H4773" s="2078" t="b">
        <f t="shared" si="149"/>
        <v>1</v>
      </c>
    </row>
    <row r="4774" spans="1:8">
      <c r="A4774" s="1993">
        <v>11772</v>
      </c>
      <c r="B4774" s="1994" t="s">
        <v>13201</v>
      </c>
      <c r="C4774" s="1993" t="s">
        <v>5592</v>
      </c>
      <c r="D4774" s="2002">
        <f t="shared" si="148"/>
        <v>98.8</v>
      </c>
      <c r="F4774" s="2002">
        <v>98.8</v>
      </c>
      <c r="G4774" s="2002">
        <v>98.8</v>
      </c>
      <c r="H4774" s="2078" t="b">
        <f t="shared" si="149"/>
        <v>1</v>
      </c>
    </row>
    <row r="4775" spans="1:8">
      <c r="A4775" s="2003">
        <v>36795</v>
      </c>
      <c r="B4775" s="2004" t="s">
        <v>13202</v>
      </c>
      <c r="C4775" s="2003" t="s">
        <v>5592</v>
      </c>
      <c r="D4775" s="2005">
        <f t="shared" si="148"/>
        <v>635.45000000000005</v>
      </c>
      <c r="F4775" s="2005">
        <v>635.45000000000005</v>
      </c>
      <c r="G4775" s="2005">
        <v>635.45000000000005</v>
      </c>
      <c r="H4775" s="2078" t="b">
        <f t="shared" si="149"/>
        <v>1</v>
      </c>
    </row>
    <row r="4776" spans="1:8">
      <c r="A4776" s="1993">
        <v>36796</v>
      </c>
      <c r="B4776" s="1994" t="s">
        <v>13203</v>
      </c>
      <c r="C4776" s="1993" t="s">
        <v>5592</v>
      </c>
      <c r="D4776" s="2002">
        <f t="shared" si="148"/>
        <v>163.61000000000001</v>
      </c>
      <c r="F4776" s="2002">
        <v>163.61000000000001</v>
      </c>
      <c r="G4776" s="2002">
        <v>163.61000000000001</v>
      </c>
      <c r="H4776" s="2078" t="b">
        <f t="shared" si="149"/>
        <v>1</v>
      </c>
    </row>
    <row r="4777" spans="1:8">
      <c r="A4777" s="2003">
        <v>36791</v>
      </c>
      <c r="B4777" s="2004" t="s">
        <v>13204</v>
      </c>
      <c r="C4777" s="2003" t="s">
        <v>5592</v>
      </c>
      <c r="D4777" s="2005">
        <f t="shared" si="148"/>
        <v>84.29</v>
      </c>
      <c r="F4777" s="2005">
        <v>84.29</v>
      </c>
      <c r="G4777" s="2005">
        <v>84.29</v>
      </c>
      <c r="H4777" s="2078" t="b">
        <f t="shared" si="149"/>
        <v>1</v>
      </c>
    </row>
    <row r="4778" spans="1:8">
      <c r="A4778" s="1993">
        <v>13415</v>
      </c>
      <c r="B4778" s="1994" t="s">
        <v>13205</v>
      </c>
      <c r="C4778" s="1993" t="s">
        <v>5592</v>
      </c>
      <c r="D4778" s="2002">
        <f t="shared" si="148"/>
        <v>49</v>
      </c>
      <c r="F4778" s="2002">
        <v>49</v>
      </c>
      <c r="G4778" s="2002">
        <v>49</v>
      </c>
      <c r="H4778" s="2078" t="b">
        <f t="shared" si="149"/>
        <v>1</v>
      </c>
    </row>
    <row r="4779" spans="1:8">
      <c r="A4779" s="2003">
        <v>36792</v>
      </c>
      <c r="B4779" s="2004" t="s">
        <v>13206</v>
      </c>
      <c r="C4779" s="2003" t="s">
        <v>5592</v>
      </c>
      <c r="D4779" s="2005">
        <f t="shared" si="148"/>
        <v>161.13999999999999</v>
      </c>
      <c r="F4779" s="2005">
        <v>161.13999999999999</v>
      </c>
      <c r="G4779" s="2005">
        <v>161.13999999999999</v>
      </c>
      <c r="H4779" s="2078" t="b">
        <f t="shared" si="149"/>
        <v>1</v>
      </c>
    </row>
    <row r="4780" spans="1:8">
      <c r="A4780" s="1993">
        <v>11773</v>
      </c>
      <c r="B4780" s="1994" t="s">
        <v>13207</v>
      </c>
      <c r="C4780" s="1993" t="s">
        <v>5592</v>
      </c>
      <c r="D4780" s="2002">
        <f t="shared" si="148"/>
        <v>94.32</v>
      </c>
      <c r="F4780" s="2002">
        <v>94.32</v>
      </c>
      <c r="G4780" s="2002">
        <v>94.32</v>
      </c>
      <c r="H4780" s="2078" t="b">
        <f t="shared" si="149"/>
        <v>1</v>
      </c>
    </row>
    <row r="4781" spans="1:8">
      <c r="A4781" s="2003">
        <v>11775</v>
      </c>
      <c r="B4781" s="2004" t="s">
        <v>13208</v>
      </c>
      <c r="C4781" s="2003" t="s">
        <v>5592</v>
      </c>
      <c r="D4781" s="2005">
        <f t="shared" si="148"/>
        <v>98.49</v>
      </c>
      <c r="F4781" s="2005">
        <v>98.49</v>
      </c>
      <c r="G4781" s="2005">
        <v>98.49</v>
      </c>
      <c r="H4781" s="2078" t="b">
        <f t="shared" si="149"/>
        <v>1</v>
      </c>
    </row>
    <row r="4782" spans="1:8">
      <c r="A4782" s="1993">
        <v>13983</v>
      </c>
      <c r="B4782" s="1994" t="s">
        <v>13209</v>
      </c>
      <c r="C4782" s="1993" t="s">
        <v>5592</v>
      </c>
      <c r="D4782" s="2002">
        <f t="shared" si="148"/>
        <v>50.32</v>
      </c>
      <c r="F4782" s="2002">
        <v>50.32</v>
      </c>
      <c r="G4782" s="2002">
        <v>50.32</v>
      </c>
      <c r="H4782" s="2078" t="b">
        <f t="shared" si="149"/>
        <v>1</v>
      </c>
    </row>
    <row r="4783" spans="1:8">
      <c r="A4783" s="2003">
        <v>13416</v>
      </c>
      <c r="B4783" s="2004" t="s">
        <v>13210</v>
      </c>
      <c r="C4783" s="2003" t="s">
        <v>5592</v>
      </c>
      <c r="D4783" s="2005">
        <f t="shared" si="148"/>
        <v>40.58</v>
      </c>
      <c r="F4783" s="2005">
        <v>40.58</v>
      </c>
      <c r="G4783" s="2005">
        <v>40.58</v>
      </c>
      <c r="H4783" s="2078" t="b">
        <f t="shared" si="149"/>
        <v>1</v>
      </c>
    </row>
    <row r="4784" spans="1:8">
      <c r="A4784" s="1993">
        <v>13417</v>
      </c>
      <c r="B4784" s="1994" t="s">
        <v>13211</v>
      </c>
      <c r="C4784" s="1993" t="s">
        <v>5592</v>
      </c>
      <c r="D4784" s="2002">
        <f t="shared" si="148"/>
        <v>35.79</v>
      </c>
      <c r="F4784" s="2002">
        <v>35.79</v>
      </c>
      <c r="G4784" s="2002">
        <v>35.79</v>
      </c>
      <c r="H4784" s="2078" t="b">
        <f t="shared" si="149"/>
        <v>1</v>
      </c>
    </row>
    <row r="4785" spans="1:8">
      <c r="A4785" s="2003">
        <v>7604</v>
      </c>
      <c r="B4785" s="2004" t="s">
        <v>13212</v>
      </c>
      <c r="C4785" s="2003" t="s">
        <v>5592</v>
      </c>
      <c r="D4785" s="2005">
        <f t="shared" si="148"/>
        <v>15.5</v>
      </c>
      <c r="F4785" s="2005">
        <v>15.5</v>
      </c>
      <c r="G4785" s="2005">
        <v>15.5</v>
      </c>
      <c r="H4785" s="2078" t="b">
        <f t="shared" si="149"/>
        <v>1</v>
      </c>
    </row>
    <row r="4786" spans="1:8">
      <c r="A4786" s="1993">
        <v>11777</v>
      </c>
      <c r="B4786" s="1994" t="s">
        <v>13213</v>
      </c>
      <c r="C4786" s="1993" t="s">
        <v>5592</v>
      </c>
      <c r="D4786" s="2002">
        <f t="shared" si="148"/>
        <v>121.62</v>
      </c>
      <c r="F4786" s="2002">
        <v>121.62</v>
      </c>
      <c r="G4786" s="2002">
        <v>121.62</v>
      </c>
      <c r="H4786" s="2078" t="b">
        <f t="shared" si="149"/>
        <v>1</v>
      </c>
    </row>
    <row r="4787" spans="1:8">
      <c r="A4787" s="2003">
        <v>7602</v>
      </c>
      <c r="B4787" s="2004" t="s">
        <v>13214</v>
      </c>
      <c r="C4787" s="2003" t="s">
        <v>5592</v>
      </c>
      <c r="D4787" s="2005">
        <f t="shared" si="148"/>
        <v>15.37</v>
      </c>
      <c r="F4787" s="2005">
        <v>15.37</v>
      </c>
      <c r="G4787" s="2005">
        <v>15.37</v>
      </c>
      <c r="H4787" s="2078" t="b">
        <f t="shared" si="149"/>
        <v>1</v>
      </c>
    </row>
    <row r="4788" spans="1:8">
      <c r="A4788" s="1993">
        <v>7603</v>
      </c>
      <c r="B4788" s="1994" t="s">
        <v>13215</v>
      </c>
      <c r="C4788" s="1993" t="s">
        <v>5592</v>
      </c>
      <c r="D4788" s="2002">
        <f t="shared" si="148"/>
        <v>14.9</v>
      </c>
      <c r="F4788" s="2002">
        <v>14.9</v>
      </c>
      <c r="G4788" s="2002">
        <v>14.9</v>
      </c>
      <c r="H4788" s="2078" t="b">
        <f t="shared" si="149"/>
        <v>1</v>
      </c>
    </row>
    <row r="4789" spans="1:8">
      <c r="A4789" s="2003">
        <v>11763</v>
      </c>
      <c r="B4789" s="2004" t="s">
        <v>13216</v>
      </c>
      <c r="C4789" s="2003" t="s">
        <v>5592</v>
      </c>
      <c r="D4789" s="2005">
        <f t="shared" si="148"/>
        <v>50.77</v>
      </c>
      <c r="F4789" s="2005">
        <v>50.77</v>
      </c>
      <c r="G4789" s="2005">
        <v>50.77</v>
      </c>
      <c r="H4789" s="2078" t="b">
        <f t="shared" si="149"/>
        <v>1</v>
      </c>
    </row>
    <row r="4790" spans="1:8">
      <c r="A4790" s="1993">
        <v>11764</v>
      </c>
      <c r="B4790" s="1994" t="s">
        <v>13217</v>
      </c>
      <c r="C4790" s="1993" t="s">
        <v>5592</v>
      </c>
      <c r="D4790" s="2002">
        <f t="shared" si="148"/>
        <v>54.23</v>
      </c>
      <c r="F4790" s="2002">
        <v>54.23</v>
      </c>
      <c r="G4790" s="2002">
        <v>54.23</v>
      </c>
      <c r="H4790" s="2078" t="b">
        <f t="shared" si="149"/>
        <v>1</v>
      </c>
    </row>
    <row r="4791" spans="1:8">
      <c r="A4791" s="2003">
        <v>11826</v>
      </c>
      <c r="B4791" s="2004" t="s">
        <v>13218</v>
      </c>
      <c r="C4791" s="2003" t="s">
        <v>5592</v>
      </c>
      <c r="D4791" s="2005">
        <f t="shared" si="148"/>
        <v>21.63</v>
      </c>
      <c r="F4791" s="2005">
        <v>21.63</v>
      </c>
      <c r="G4791" s="2005">
        <v>21.63</v>
      </c>
      <c r="H4791" s="2078" t="b">
        <f t="shared" si="149"/>
        <v>1</v>
      </c>
    </row>
    <row r="4792" spans="1:8">
      <c r="A4792" s="1993">
        <v>11829</v>
      </c>
      <c r="B4792" s="1994" t="s">
        <v>13219</v>
      </c>
      <c r="C4792" s="1993" t="s">
        <v>5592</v>
      </c>
      <c r="D4792" s="2002">
        <f t="shared" si="148"/>
        <v>12.99</v>
      </c>
      <c r="F4792" s="2002">
        <v>12.99</v>
      </c>
      <c r="G4792" s="2002">
        <v>12.99</v>
      </c>
      <c r="H4792" s="2078" t="b">
        <f t="shared" si="149"/>
        <v>1</v>
      </c>
    </row>
    <row r="4793" spans="1:8">
      <c r="A4793" s="2003">
        <v>11825</v>
      </c>
      <c r="B4793" s="2004" t="s">
        <v>13220</v>
      </c>
      <c r="C4793" s="2003" t="s">
        <v>5592</v>
      </c>
      <c r="D4793" s="2005">
        <f t="shared" si="148"/>
        <v>22.28</v>
      </c>
      <c r="F4793" s="2005">
        <v>22.28</v>
      </c>
      <c r="G4793" s="2005">
        <v>22.28</v>
      </c>
      <c r="H4793" s="2078" t="b">
        <f t="shared" si="149"/>
        <v>1</v>
      </c>
    </row>
    <row r="4794" spans="1:8">
      <c r="A4794" s="1993">
        <v>11767</v>
      </c>
      <c r="B4794" s="1994" t="s">
        <v>13221</v>
      </c>
      <c r="C4794" s="1993" t="s">
        <v>5592</v>
      </c>
      <c r="D4794" s="2002">
        <f t="shared" si="148"/>
        <v>90.02</v>
      </c>
      <c r="F4794" s="2002">
        <v>90.02</v>
      </c>
      <c r="G4794" s="2002">
        <v>90.02</v>
      </c>
      <c r="H4794" s="2078" t="b">
        <f t="shared" si="149"/>
        <v>1</v>
      </c>
    </row>
    <row r="4795" spans="1:8">
      <c r="A4795" s="2003">
        <v>7606</v>
      </c>
      <c r="B4795" s="2004" t="s">
        <v>13222</v>
      </c>
      <c r="C4795" s="2003" t="s">
        <v>5592</v>
      </c>
      <c r="D4795" s="2005">
        <f t="shared" si="148"/>
        <v>22.53</v>
      </c>
      <c r="F4795" s="2005">
        <v>22.53</v>
      </c>
      <c r="G4795" s="2005">
        <v>22.53</v>
      </c>
      <c r="H4795" s="2078" t="b">
        <f t="shared" si="149"/>
        <v>1</v>
      </c>
    </row>
    <row r="4796" spans="1:8">
      <c r="A4796" s="1993">
        <v>11830</v>
      </c>
      <c r="B4796" s="1994" t="s">
        <v>13223</v>
      </c>
      <c r="C4796" s="1993" t="s">
        <v>5592</v>
      </c>
      <c r="D4796" s="2002">
        <f t="shared" si="148"/>
        <v>14.04</v>
      </c>
      <c r="F4796" s="2002">
        <v>14.04</v>
      </c>
      <c r="G4796" s="2002">
        <v>14.04</v>
      </c>
      <c r="H4796" s="2078" t="b">
        <f t="shared" si="149"/>
        <v>1</v>
      </c>
    </row>
    <row r="4797" spans="1:8">
      <c r="A4797" s="2003">
        <v>11766</v>
      </c>
      <c r="B4797" s="2004" t="s">
        <v>13224</v>
      </c>
      <c r="C4797" s="2003" t="s">
        <v>5592</v>
      </c>
      <c r="D4797" s="2005">
        <f t="shared" si="148"/>
        <v>24.96</v>
      </c>
      <c r="F4797" s="2005">
        <v>24.96</v>
      </c>
      <c r="G4797" s="2005">
        <v>24.96</v>
      </c>
      <c r="H4797" s="2078" t="b">
        <f t="shared" si="149"/>
        <v>1</v>
      </c>
    </row>
    <row r="4798" spans="1:8">
      <c r="A4798" s="1993">
        <v>11765</v>
      </c>
      <c r="B4798" s="1994" t="s">
        <v>13225</v>
      </c>
      <c r="C4798" s="1993" t="s">
        <v>5592</v>
      </c>
      <c r="D4798" s="2002">
        <f t="shared" si="148"/>
        <v>33.99</v>
      </c>
      <c r="F4798" s="2002">
        <v>33.99</v>
      </c>
      <c r="G4798" s="2002">
        <v>33.99</v>
      </c>
      <c r="H4798" s="2078" t="b">
        <f t="shared" si="149"/>
        <v>1</v>
      </c>
    </row>
    <row r="4799" spans="1:8">
      <c r="A4799" s="2003">
        <v>11824</v>
      </c>
      <c r="B4799" s="2004" t="s">
        <v>13226</v>
      </c>
      <c r="C4799" s="2003" t="s">
        <v>5592</v>
      </c>
      <c r="D4799" s="2005">
        <f t="shared" si="148"/>
        <v>25.75</v>
      </c>
      <c r="F4799" s="2005">
        <v>25.75</v>
      </c>
      <c r="G4799" s="2005">
        <v>25.75</v>
      </c>
      <c r="H4799" s="2078" t="b">
        <f t="shared" si="149"/>
        <v>1</v>
      </c>
    </row>
    <row r="4800" spans="1:8" ht="30">
      <c r="A4800" s="1993">
        <v>40329</v>
      </c>
      <c r="B4800" s="1994" t="s">
        <v>13227</v>
      </c>
      <c r="C4800" s="1993" t="s">
        <v>5592</v>
      </c>
      <c r="D4800" s="2002">
        <f t="shared" si="148"/>
        <v>10.9</v>
      </c>
      <c r="F4800" s="2002">
        <v>10.9</v>
      </c>
      <c r="G4800" s="2002">
        <v>10.9</v>
      </c>
      <c r="H4800" s="2078" t="b">
        <f t="shared" si="149"/>
        <v>1</v>
      </c>
    </row>
    <row r="4801" spans="1:8">
      <c r="A4801" s="2003">
        <v>11823</v>
      </c>
      <c r="B4801" s="2004" t="s">
        <v>13228</v>
      </c>
      <c r="C4801" s="2003" t="s">
        <v>5592</v>
      </c>
      <c r="D4801" s="2005">
        <f t="shared" si="148"/>
        <v>4.71</v>
      </c>
      <c r="F4801" s="2005">
        <v>4.71</v>
      </c>
      <c r="G4801" s="2005">
        <v>4.71</v>
      </c>
      <c r="H4801" s="2078" t="b">
        <f t="shared" si="149"/>
        <v>1</v>
      </c>
    </row>
    <row r="4802" spans="1:8">
      <c r="A4802" s="1993">
        <v>11822</v>
      </c>
      <c r="B4802" s="1994" t="s">
        <v>13229</v>
      </c>
      <c r="C4802" s="1993" t="s">
        <v>5592</v>
      </c>
      <c r="D4802" s="2002">
        <f t="shared" si="148"/>
        <v>41.57</v>
      </c>
      <c r="F4802" s="2002">
        <v>41.57</v>
      </c>
      <c r="G4802" s="2002">
        <v>41.57</v>
      </c>
      <c r="H4802" s="2078" t="b">
        <f t="shared" si="149"/>
        <v>1</v>
      </c>
    </row>
    <row r="4803" spans="1:8">
      <c r="A4803" s="2003">
        <v>11831</v>
      </c>
      <c r="B4803" s="2004" t="s">
        <v>13230</v>
      </c>
      <c r="C4803" s="2003" t="s">
        <v>5592</v>
      </c>
      <c r="D4803" s="2005">
        <f t="shared" ref="D4803:D4866" si="150">IF($J$2=$F$1,F4803,G4803)</f>
        <v>31.56</v>
      </c>
      <c r="F4803" s="2005">
        <v>31.56</v>
      </c>
      <c r="G4803" s="2005">
        <v>31.56</v>
      </c>
      <c r="H4803" s="2078" t="b">
        <f t="shared" ref="H4803:H4866" si="151">F4803=G4803</f>
        <v>1</v>
      </c>
    </row>
    <row r="4804" spans="1:8" ht="30">
      <c r="A4804" s="1993">
        <v>7613</v>
      </c>
      <c r="B4804" s="1994" t="s">
        <v>13231</v>
      </c>
      <c r="C4804" s="1993" t="s">
        <v>5592</v>
      </c>
      <c r="D4804" s="2002">
        <f t="shared" si="150"/>
        <v>52005.85</v>
      </c>
      <c r="F4804" s="2002">
        <v>52005.85</v>
      </c>
      <c r="G4804" s="2002">
        <v>52005.85</v>
      </c>
      <c r="H4804" s="2078" t="b">
        <f t="shared" si="151"/>
        <v>1</v>
      </c>
    </row>
    <row r="4805" spans="1:8" ht="30">
      <c r="A4805" s="2003">
        <v>7619</v>
      </c>
      <c r="B4805" s="2004" t="s">
        <v>13232</v>
      </c>
      <c r="C4805" s="2003" t="s">
        <v>5592</v>
      </c>
      <c r="D4805" s="2005">
        <f t="shared" si="150"/>
        <v>8038.99</v>
      </c>
      <c r="F4805" s="2005">
        <v>8038.99</v>
      </c>
      <c r="G4805" s="2005">
        <v>8038.99</v>
      </c>
      <c r="H4805" s="2078" t="b">
        <f t="shared" si="151"/>
        <v>1</v>
      </c>
    </row>
    <row r="4806" spans="1:8" ht="30">
      <c r="A4806" s="1993">
        <v>12076</v>
      </c>
      <c r="B4806" s="1994" t="s">
        <v>13233</v>
      </c>
      <c r="C4806" s="1993" t="s">
        <v>5592</v>
      </c>
      <c r="D4806" s="2002">
        <f t="shared" si="150"/>
        <v>3687.61</v>
      </c>
      <c r="F4806" s="2002">
        <v>3687.61</v>
      </c>
      <c r="G4806" s="2002">
        <v>3687.61</v>
      </c>
      <c r="H4806" s="2078" t="b">
        <f t="shared" si="151"/>
        <v>1</v>
      </c>
    </row>
    <row r="4807" spans="1:8" ht="30">
      <c r="A4807" s="2003">
        <v>7614</v>
      </c>
      <c r="B4807" s="2004" t="s">
        <v>13234</v>
      </c>
      <c r="C4807" s="2003" t="s">
        <v>5592</v>
      </c>
      <c r="D4807" s="2005">
        <f t="shared" si="150"/>
        <v>10139.08</v>
      </c>
      <c r="F4807" s="2005">
        <v>10139.08</v>
      </c>
      <c r="G4807" s="2005">
        <v>10139.08</v>
      </c>
      <c r="H4807" s="2078" t="b">
        <f t="shared" si="151"/>
        <v>1</v>
      </c>
    </row>
    <row r="4808" spans="1:8" ht="30">
      <c r="A4808" s="1993">
        <v>7618</v>
      </c>
      <c r="B4808" s="1994" t="s">
        <v>13235</v>
      </c>
      <c r="C4808" s="1993" t="s">
        <v>5592</v>
      </c>
      <c r="D4808" s="2002">
        <f t="shared" si="150"/>
        <v>65759.59</v>
      </c>
      <c r="F4808" s="2002">
        <v>65759.59</v>
      </c>
      <c r="G4808" s="2002">
        <v>65759.59</v>
      </c>
      <c r="H4808" s="2078" t="b">
        <f t="shared" si="151"/>
        <v>1</v>
      </c>
    </row>
    <row r="4809" spans="1:8" ht="30">
      <c r="A4809" s="2003">
        <v>7620</v>
      </c>
      <c r="B4809" s="2004" t="s">
        <v>13236</v>
      </c>
      <c r="C4809" s="2003" t="s">
        <v>5592</v>
      </c>
      <c r="D4809" s="2005">
        <f t="shared" si="150"/>
        <v>14223.64</v>
      </c>
      <c r="F4809" s="2005">
        <v>14223.64</v>
      </c>
      <c r="G4809" s="2005">
        <v>14223.64</v>
      </c>
      <c r="H4809" s="2078" t="b">
        <f t="shared" si="151"/>
        <v>1</v>
      </c>
    </row>
    <row r="4810" spans="1:8" ht="30">
      <c r="A4810" s="1993">
        <v>7610</v>
      </c>
      <c r="B4810" s="1994" t="s">
        <v>13237</v>
      </c>
      <c r="C4810" s="1993" t="s">
        <v>5592</v>
      </c>
      <c r="D4810" s="2002">
        <f t="shared" si="150"/>
        <v>4504.1499999999996</v>
      </c>
      <c r="F4810" s="2002">
        <v>4504.1499999999996</v>
      </c>
      <c r="G4810" s="2002">
        <v>4504.1499999999996</v>
      </c>
      <c r="H4810" s="2078" t="b">
        <f t="shared" si="151"/>
        <v>1</v>
      </c>
    </row>
    <row r="4811" spans="1:8" ht="30">
      <c r="A4811" s="2003">
        <v>7615</v>
      </c>
      <c r="B4811" s="2004" t="s">
        <v>13238</v>
      </c>
      <c r="C4811" s="2003" t="s">
        <v>5592</v>
      </c>
      <c r="D4811" s="2005">
        <f t="shared" si="150"/>
        <v>16594.25</v>
      </c>
      <c r="F4811" s="2005">
        <v>16594.25</v>
      </c>
      <c r="G4811" s="2005">
        <v>16594.25</v>
      </c>
      <c r="H4811" s="2078" t="b">
        <f t="shared" si="151"/>
        <v>1</v>
      </c>
    </row>
    <row r="4812" spans="1:8" ht="30">
      <c r="A4812" s="1993">
        <v>7617</v>
      </c>
      <c r="B4812" s="1994" t="s">
        <v>13239</v>
      </c>
      <c r="C4812" s="1993" t="s">
        <v>5592</v>
      </c>
      <c r="D4812" s="2002">
        <f t="shared" si="150"/>
        <v>5030.95</v>
      </c>
      <c r="F4812" s="2002">
        <v>5030.95</v>
      </c>
      <c r="G4812" s="2002">
        <v>5030.95</v>
      </c>
      <c r="H4812" s="2078" t="b">
        <f t="shared" si="151"/>
        <v>1</v>
      </c>
    </row>
    <row r="4813" spans="1:8" ht="30">
      <c r="A4813" s="2003">
        <v>7616</v>
      </c>
      <c r="B4813" s="2004" t="s">
        <v>13240</v>
      </c>
      <c r="C4813" s="2003" t="s">
        <v>5592</v>
      </c>
      <c r="D4813" s="2005">
        <f t="shared" si="150"/>
        <v>27079.18</v>
      </c>
      <c r="F4813" s="2005">
        <v>27079.18</v>
      </c>
      <c r="G4813" s="2005">
        <v>27079.18</v>
      </c>
      <c r="H4813" s="2078" t="b">
        <f t="shared" si="151"/>
        <v>1</v>
      </c>
    </row>
    <row r="4814" spans="1:8" ht="30">
      <c r="A4814" s="1993">
        <v>7611</v>
      </c>
      <c r="B4814" s="1994" t="s">
        <v>13241</v>
      </c>
      <c r="C4814" s="1993" t="s">
        <v>5592</v>
      </c>
      <c r="D4814" s="2002">
        <f t="shared" si="150"/>
        <v>6506</v>
      </c>
      <c r="F4814" s="2002">
        <v>6506</v>
      </c>
      <c r="G4814" s="2002">
        <v>6506</v>
      </c>
      <c r="H4814" s="2078" t="b">
        <f t="shared" si="151"/>
        <v>1</v>
      </c>
    </row>
    <row r="4815" spans="1:8" ht="30">
      <c r="A4815" s="2003">
        <v>7612</v>
      </c>
      <c r="B4815" s="2004" t="s">
        <v>13242</v>
      </c>
      <c r="C4815" s="2003" t="s">
        <v>5592</v>
      </c>
      <c r="D4815" s="2005">
        <f t="shared" si="150"/>
        <v>37143.72</v>
      </c>
      <c r="F4815" s="2005">
        <v>37143.72</v>
      </c>
      <c r="G4815" s="2005">
        <v>37143.72</v>
      </c>
      <c r="H4815" s="2078" t="b">
        <f t="shared" si="151"/>
        <v>1</v>
      </c>
    </row>
    <row r="4816" spans="1:8">
      <c r="A4816" s="1993">
        <v>37371</v>
      </c>
      <c r="B4816" s="1994" t="s">
        <v>13243</v>
      </c>
      <c r="C4816" s="1993" t="s">
        <v>5591</v>
      </c>
      <c r="D4816" s="2002">
        <f t="shared" si="150"/>
        <v>0.6</v>
      </c>
      <c r="F4816" s="2002">
        <v>0.6</v>
      </c>
      <c r="G4816" s="2002">
        <v>0.6</v>
      </c>
      <c r="H4816" s="2078" t="b">
        <f t="shared" si="151"/>
        <v>1</v>
      </c>
    </row>
    <row r="4817" spans="1:8">
      <c r="A4817" s="2003">
        <v>40861</v>
      </c>
      <c r="B4817" s="2004" t="s">
        <v>13244</v>
      </c>
      <c r="C4817" s="2003" t="s">
        <v>5600</v>
      </c>
      <c r="D4817" s="2005">
        <f t="shared" si="150"/>
        <v>113.44</v>
      </c>
      <c r="F4817" s="2005">
        <v>113.44</v>
      </c>
      <c r="G4817" s="2005">
        <v>113.44</v>
      </c>
      <c r="H4817" s="2078" t="b">
        <f t="shared" si="151"/>
        <v>1</v>
      </c>
    </row>
    <row r="4818" spans="1:8">
      <c r="A4818" s="1993">
        <v>36510</v>
      </c>
      <c r="B4818" s="1994" t="s">
        <v>13245</v>
      </c>
      <c r="C4818" s="1993" t="s">
        <v>5592</v>
      </c>
      <c r="D4818" s="2002">
        <f t="shared" si="150"/>
        <v>536697.22</v>
      </c>
      <c r="F4818" s="2002">
        <v>536697.22</v>
      </c>
      <c r="G4818" s="2002">
        <v>536697.22</v>
      </c>
      <c r="H4818" s="2078" t="b">
        <f t="shared" si="151"/>
        <v>1</v>
      </c>
    </row>
    <row r="4819" spans="1:8" ht="30">
      <c r="A4819" s="2003">
        <v>25020</v>
      </c>
      <c r="B4819" s="2004" t="s">
        <v>13246</v>
      </c>
      <c r="C4819" s="2003" t="s">
        <v>5592</v>
      </c>
      <c r="D4819" s="2005">
        <f t="shared" si="150"/>
        <v>2211003.7400000002</v>
      </c>
      <c r="F4819" s="2005">
        <v>2211003.7400000002</v>
      </c>
      <c r="G4819" s="2005">
        <v>2211003.7400000002</v>
      </c>
      <c r="H4819" s="2078" t="b">
        <f t="shared" si="151"/>
        <v>1</v>
      </c>
    </row>
    <row r="4820" spans="1:8">
      <c r="A4820" s="1993">
        <v>7622</v>
      </c>
      <c r="B4820" s="1994" t="s">
        <v>13247</v>
      </c>
      <c r="C4820" s="1993" t="s">
        <v>5592</v>
      </c>
      <c r="D4820" s="2002">
        <f t="shared" si="150"/>
        <v>520674.75</v>
      </c>
      <c r="F4820" s="2002">
        <v>520674.75</v>
      </c>
      <c r="G4820" s="2002">
        <v>520674.75</v>
      </c>
      <c r="H4820" s="2078" t="b">
        <f t="shared" si="151"/>
        <v>1</v>
      </c>
    </row>
    <row r="4821" spans="1:8" ht="30">
      <c r="A4821" s="2003">
        <v>7624</v>
      </c>
      <c r="B4821" s="2004" t="s">
        <v>13248</v>
      </c>
      <c r="C4821" s="2003" t="s">
        <v>5592</v>
      </c>
      <c r="D4821" s="2005">
        <f t="shared" si="150"/>
        <v>675000</v>
      </c>
      <c r="F4821" s="2005">
        <v>675000</v>
      </c>
      <c r="G4821" s="2005">
        <v>675000</v>
      </c>
      <c r="H4821" s="2078" t="b">
        <f t="shared" si="151"/>
        <v>1</v>
      </c>
    </row>
    <row r="4822" spans="1:8">
      <c r="A4822" s="1993">
        <v>7625</v>
      </c>
      <c r="B4822" s="1994" t="s">
        <v>13249</v>
      </c>
      <c r="C4822" s="1993" t="s">
        <v>5592</v>
      </c>
      <c r="D4822" s="2002">
        <f t="shared" si="150"/>
        <v>670871.49</v>
      </c>
      <c r="F4822" s="2002">
        <v>670871.49</v>
      </c>
      <c r="G4822" s="2002">
        <v>670871.49</v>
      </c>
      <c r="H4822" s="2078" t="b">
        <f t="shared" si="151"/>
        <v>1</v>
      </c>
    </row>
    <row r="4823" spans="1:8">
      <c r="A4823" s="2003">
        <v>7623</v>
      </c>
      <c r="B4823" s="2004" t="s">
        <v>13250</v>
      </c>
      <c r="C4823" s="2003" t="s">
        <v>5592</v>
      </c>
      <c r="D4823" s="2005">
        <f t="shared" si="150"/>
        <v>2211003.7400000002</v>
      </c>
      <c r="F4823" s="2005">
        <v>2211003.7400000002</v>
      </c>
      <c r="G4823" s="2005">
        <v>2211003.7400000002</v>
      </c>
      <c r="H4823" s="2078" t="b">
        <f t="shared" si="151"/>
        <v>1</v>
      </c>
    </row>
    <row r="4824" spans="1:8" ht="30">
      <c r="A4824" s="1993">
        <v>36508</v>
      </c>
      <c r="B4824" s="1994" t="s">
        <v>13251</v>
      </c>
      <c r="C4824" s="1993" t="s">
        <v>5592</v>
      </c>
      <c r="D4824" s="2002">
        <f t="shared" si="150"/>
        <v>994376.11</v>
      </c>
      <c r="F4824" s="2002">
        <v>994376.11</v>
      </c>
      <c r="G4824" s="2002">
        <v>994376.11</v>
      </c>
      <c r="H4824" s="2078" t="b">
        <f t="shared" si="151"/>
        <v>1</v>
      </c>
    </row>
    <row r="4825" spans="1:8">
      <c r="A4825" s="2003">
        <v>36509</v>
      </c>
      <c r="B4825" s="2004" t="s">
        <v>13252</v>
      </c>
      <c r="C4825" s="2003" t="s">
        <v>5592</v>
      </c>
      <c r="D4825" s="2005">
        <f t="shared" si="150"/>
        <v>544954.09</v>
      </c>
      <c r="F4825" s="2005">
        <v>544954.09</v>
      </c>
      <c r="G4825" s="2005">
        <v>544954.09</v>
      </c>
      <c r="H4825" s="2078" t="b">
        <f t="shared" si="151"/>
        <v>1</v>
      </c>
    </row>
    <row r="4826" spans="1:8">
      <c r="A4826" s="1993">
        <v>13238</v>
      </c>
      <c r="B4826" s="1994" t="s">
        <v>13253</v>
      </c>
      <c r="C4826" s="1993" t="s">
        <v>5592</v>
      </c>
      <c r="D4826" s="2002">
        <f t="shared" si="150"/>
        <v>159266.34</v>
      </c>
      <c r="F4826" s="2002">
        <v>159266.34</v>
      </c>
      <c r="G4826" s="2002">
        <v>159266.34</v>
      </c>
      <c r="H4826" s="2078" t="b">
        <f t="shared" si="151"/>
        <v>1</v>
      </c>
    </row>
    <row r="4827" spans="1:8">
      <c r="A4827" s="2003">
        <v>36511</v>
      </c>
      <c r="B4827" s="2004" t="s">
        <v>13254</v>
      </c>
      <c r="C4827" s="2003" t="s">
        <v>5592</v>
      </c>
      <c r="D4827" s="2005">
        <f t="shared" si="150"/>
        <v>184546.71</v>
      </c>
      <c r="F4827" s="2005">
        <v>184546.71</v>
      </c>
      <c r="G4827" s="2005">
        <v>184546.71</v>
      </c>
      <c r="H4827" s="2078" t="b">
        <f t="shared" si="151"/>
        <v>1</v>
      </c>
    </row>
    <row r="4828" spans="1:8">
      <c r="A4828" s="1993">
        <v>36515</v>
      </c>
      <c r="B4828" s="1994" t="s">
        <v>13255</v>
      </c>
      <c r="C4828" s="1993" t="s">
        <v>5592</v>
      </c>
      <c r="D4828" s="2002">
        <f t="shared" si="150"/>
        <v>54352.79</v>
      </c>
      <c r="F4828" s="2002">
        <v>54352.79</v>
      </c>
      <c r="G4828" s="2002">
        <v>54352.79</v>
      </c>
      <c r="H4828" s="2078" t="b">
        <f t="shared" si="151"/>
        <v>1</v>
      </c>
    </row>
    <row r="4829" spans="1:8">
      <c r="A4829" s="2003">
        <v>10598</v>
      </c>
      <c r="B4829" s="2004" t="s">
        <v>13256</v>
      </c>
      <c r="C4829" s="2003" t="s">
        <v>5592</v>
      </c>
      <c r="D4829" s="2005">
        <f t="shared" si="150"/>
        <v>88141.27</v>
      </c>
      <c r="F4829" s="2005">
        <v>88141.27</v>
      </c>
      <c r="G4829" s="2005">
        <v>88141.27</v>
      </c>
      <c r="H4829" s="2078" t="b">
        <f t="shared" si="151"/>
        <v>1</v>
      </c>
    </row>
    <row r="4830" spans="1:8">
      <c r="A4830" s="1993">
        <v>7640</v>
      </c>
      <c r="B4830" s="1994" t="s">
        <v>13257</v>
      </c>
      <c r="C4830" s="1993" t="s">
        <v>5592</v>
      </c>
      <c r="D4830" s="2002">
        <f t="shared" si="150"/>
        <v>135250</v>
      </c>
      <c r="F4830" s="2002">
        <v>135250</v>
      </c>
      <c r="G4830" s="2002">
        <v>135250</v>
      </c>
      <c r="H4830" s="2078" t="b">
        <f t="shared" si="151"/>
        <v>1</v>
      </c>
    </row>
    <row r="4831" spans="1:8">
      <c r="A4831" s="2003">
        <v>36513</v>
      </c>
      <c r="B4831" s="2004" t="s">
        <v>13258</v>
      </c>
      <c r="C4831" s="2003" t="s">
        <v>5592</v>
      </c>
      <c r="D4831" s="2005">
        <f t="shared" si="150"/>
        <v>130288.71</v>
      </c>
      <c r="F4831" s="2005">
        <v>130288.71</v>
      </c>
      <c r="G4831" s="2005">
        <v>130288.71</v>
      </c>
      <c r="H4831" s="2078" t="b">
        <f t="shared" si="151"/>
        <v>1</v>
      </c>
    </row>
    <row r="4832" spans="1:8">
      <c r="A4832" s="1993">
        <v>36514</v>
      </c>
      <c r="B4832" s="1994" t="s">
        <v>13259</v>
      </c>
      <c r="C4832" s="1993" t="s">
        <v>5592</v>
      </c>
      <c r="D4832" s="2002">
        <f t="shared" si="150"/>
        <v>145362.14000000001</v>
      </c>
      <c r="F4832" s="2002">
        <v>145362.14000000001</v>
      </c>
      <c r="G4832" s="2002">
        <v>145362.14000000001</v>
      </c>
      <c r="H4832" s="2078" t="b">
        <f t="shared" si="151"/>
        <v>1</v>
      </c>
    </row>
    <row r="4833" spans="1:8">
      <c r="A4833" s="2003">
        <v>36149</v>
      </c>
      <c r="B4833" s="2004" t="s">
        <v>13260</v>
      </c>
      <c r="C4833" s="2003" t="s">
        <v>5592</v>
      </c>
      <c r="D4833" s="2005">
        <f t="shared" si="150"/>
        <v>146.28</v>
      </c>
      <c r="F4833" s="2005">
        <v>146.28</v>
      </c>
      <c r="G4833" s="2005">
        <v>146.28</v>
      </c>
      <c r="H4833" s="2078" t="b">
        <f t="shared" si="151"/>
        <v>1</v>
      </c>
    </row>
    <row r="4834" spans="1:8">
      <c r="A4834" s="1993">
        <v>11581</v>
      </c>
      <c r="B4834" s="1994" t="s">
        <v>13261</v>
      </c>
      <c r="C4834" s="1993" t="s">
        <v>5595</v>
      </c>
      <c r="D4834" s="2002">
        <f t="shared" si="150"/>
        <v>24.63</v>
      </c>
      <c r="F4834" s="2002">
        <v>24.63</v>
      </c>
      <c r="G4834" s="2002">
        <v>24.63</v>
      </c>
      <c r="H4834" s="2078" t="b">
        <f t="shared" si="151"/>
        <v>1</v>
      </c>
    </row>
    <row r="4835" spans="1:8">
      <c r="A4835" s="2003">
        <v>11580</v>
      </c>
      <c r="B4835" s="2004" t="s">
        <v>13262</v>
      </c>
      <c r="C4835" s="2003" t="s">
        <v>5595</v>
      </c>
      <c r="D4835" s="2005">
        <f t="shared" si="150"/>
        <v>11.21</v>
      </c>
      <c r="F4835" s="2005">
        <v>11.21</v>
      </c>
      <c r="G4835" s="2005">
        <v>11.21</v>
      </c>
      <c r="H4835" s="2078" t="b">
        <f t="shared" si="151"/>
        <v>1</v>
      </c>
    </row>
    <row r="4836" spans="1:8">
      <c r="A4836" s="1993">
        <v>38177</v>
      </c>
      <c r="B4836" s="1994" t="s">
        <v>13263</v>
      </c>
      <c r="C4836" s="1993" t="s">
        <v>5592</v>
      </c>
      <c r="D4836" s="2002">
        <f t="shared" si="150"/>
        <v>7.61</v>
      </c>
      <c r="F4836" s="2002">
        <v>7.61</v>
      </c>
      <c r="G4836" s="2002">
        <v>7.61</v>
      </c>
      <c r="H4836" s="2078" t="b">
        <f t="shared" si="151"/>
        <v>1</v>
      </c>
    </row>
    <row r="4837" spans="1:8">
      <c r="A4837" s="2003">
        <v>10743</v>
      </c>
      <c r="B4837" s="2004" t="s">
        <v>13264</v>
      </c>
      <c r="C4837" s="2003" t="s">
        <v>5592</v>
      </c>
      <c r="D4837" s="2005">
        <f t="shared" si="150"/>
        <v>557.45000000000005</v>
      </c>
      <c r="F4837" s="2005">
        <v>557.45000000000005</v>
      </c>
      <c r="G4837" s="2005">
        <v>557.45000000000005</v>
      </c>
      <c r="H4837" s="2078" t="b">
        <f t="shared" si="151"/>
        <v>1</v>
      </c>
    </row>
    <row r="4838" spans="1:8" ht="30">
      <c r="A4838" s="1993">
        <v>39848</v>
      </c>
      <c r="B4838" s="1994" t="s">
        <v>13265</v>
      </c>
      <c r="C4838" s="1993" t="s">
        <v>5595</v>
      </c>
      <c r="D4838" s="2002">
        <f t="shared" si="150"/>
        <v>1.26</v>
      </c>
      <c r="F4838" s="2002">
        <v>1.26</v>
      </c>
      <c r="G4838" s="2002">
        <v>1.26</v>
      </c>
      <c r="H4838" s="2078" t="b">
        <f t="shared" si="151"/>
        <v>1</v>
      </c>
    </row>
    <row r="4839" spans="1:8">
      <c r="A4839" s="2003">
        <v>20999</v>
      </c>
      <c r="B4839" s="2004" t="s">
        <v>13266</v>
      </c>
      <c r="C4839" s="2003" t="s">
        <v>5595</v>
      </c>
      <c r="D4839" s="2005">
        <f t="shared" si="150"/>
        <v>6.63</v>
      </c>
      <c r="F4839" s="2005">
        <v>6.63</v>
      </c>
      <c r="G4839" s="2005">
        <v>6.63</v>
      </c>
      <c r="H4839" s="2078" t="b">
        <f t="shared" si="151"/>
        <v>1</v>
      </c>
    </row>
    <row r="4840" spans="1:8">
      <c r="A4840" s="1993">
        <v>21001</v>
      </c>
      <c r="B4840" s="1994" t="s">
        <v>13267</v>
      </c>
      <c r="C4840" s="1993" t="s">
        <v>5595</v>
      </c>
      <c r="D4840" s="2002">
        <f t="shared" si="150"/>
        <v>12.37</v>
      </c>
      <c r="F4840" s="2002">
        <v>12.37</v>
      </c>
      <c r="G4840" s="2002">
        <v>12.37</v>
      </c>
      <c r="H4840" s="2078" t="b">
        <f t="shared" si="151"/>
        <v>1</v>
      </c>
    </row>
    <row r="4841" spans="1:8">
      <c r="A4841" s="2003">
        <v>21003</v>
      </c>
      <c r="B4841" s="2004" t="s">
        <v>13268</v>
      </c>
      <c r="C4841" s="2003" t="s">
        <v>5595</v>
      </c>
      <c r="D4841" s="2005">
        <f t="shared" si="150"/>
        <v>20.32</v>
      </c>
      <c r="F4841" s="2005">
        <v>20.32</v>
      </c>
      <c r="G4841" s="2005">
        <v>20.32</v>
      </c>
      <c r="H4841" s="2078" t="b">
        <f t="shared" si="151"/>
        <v>1</v>
      </c>
    </row>
    <row r="4842" spans="1:8">
      <c r="A4842" s="1993">
        <v>21006</v>
      </c>
      <c r="B4842" s="1994" t="s">
        <v>13269</v>
      </c>
      <c r="C4842" s="1993" t="s">
        <v>5595</v>
      </c>
      <c r="D4842" s="2002">
        <f t="shared" si="150"/>
        <v>43.14</v>
      </c>
      <c r="F4842" s="2002">
        <v>43.14</v>
      </c>
      <c r="G4842" s="2002">
        <v>43.14</v>
      </c>
      <c r="H4842" s="2078" t="b">
        <f t="shared" si="151"/>
        <v>1</v>
      </c>
    </row>
    <row r="4843" spans="1:8">
      <c r="A4843" s="2003">
        <v>21019</v>
      </c>
      <c r="B4843" s="2004" t="s">
        <v>13270</v>
      </c>
      <c r="C4843" s="2003" t="s">
        <v>5595</v>
      </c>
      <c r="D4843" s="2005">
        <f t="shared" si="150"/>
        <v>14.99</v>
      </c>
      <c r="F4843" s="2005">
        <v>14.99</v>
      </c>
      <c r="G4843" s="2005">
        <v>14.99</v>
      </c>
      <c r="H4843" s="2078" t="b">
        <f t="shared" si="151"/>
        <v>1</v>
      </c>
    </row>
    <row r="4844" spans="1:8">
      <c r="A4844" s="1993">
        <v>21021</v>
      </c>
      <c r="B4844" s="1994" t="s">
        <v>13271</v>
      </c>
      <c r="C4844" s="1993" t="s">
        <v>5595</v>
      </c>
      <c r="D4844" s="2002">
        <f t="shared" si="150"/>
        <v>23.7</v>
      </c>
      <c r="F4844" s="2002">
        <v>23.7</v>
      </c>
      <c r="G4844" s="2002">
        <v>23.7</v>
      </c>
      <c r="H4844" s="2078" t="b">
        <f t="shared" si="151"/>
        <v>1</v>
      </c>
    </row>
    <row r="4845" spans="1:8">
      <c r="A4845" s="2003">
        <v>21024</v>
      </c>
      <c r="B4845" s="2004" t="s">
        <v>13272</v>
      </c>
      <c r="C4845" s="2003" t="s">
        <v>5595</v>
      </c>
      <c r="D4845" s="2005">
        <f t="shared" si="150"/>
        <v>50.79</v>
      </c>
      <c r="F4845" s="2005">
        <v>50.79</v>
      </c>
      <c r="G4845" s="2005">
        <v>50.79</v>
      </c>
      <c r="H4845" s="2078" t="b">
        <f t="shared" si="151"/>
        <v>1</v>
      </c>
    </row>
    <row r="4846" spans="1:8">
      <c r="A4846" s="1993">
        <v>40624</v>
      </c>
      <c r="B4846" s="1994" t="s">
        <v>13273</v>
      </c>
      <c r="C4846" s="1993" t="s">
        <v>5595</v>
      </c>
      <c r="D4846" s="2002">
        <f t="shared" si="150"/>
        <v>39.47</v>
      </c>
      <c r="F4846" s="2002">
        <v>39.47</v>
      </c>
      <c r="G4846" s="2002">
        <v>39.47</v>
      </c>
      <c r="H4846" s="2078" t="b">
        <f t="shared" si="151"/>
        <v>1</v>
      </c>
    </row>
    <row r="4847" spans="1:8">
      <c r="A4847" s="2003">
        <v>13127</v>
      </c>
      <c r="B4847" s="2004" t="s">
        <v>13274</v>
      </c>
      <c r="C4847" s="2003" t="s">
        <v>5595</v>
      </c>
      <c r="D4847" s="2005">
        <f t="shared" si="150"/>
        <v>17.600000000000001</v>
      </c>
      <c r="F4847" s="2005">
        <v>17.600000000000001</v>
      </c>
      <c r="G4847" s="2005">
        <v>17.600000000000001</v>
      </c>
      <c r="H4847" s="2078" t="b">
        <f t="shared" si="151"/>
        <v>1</v>
      </c>
    </row>
    <row r="4848" spans="1:8">
      <c r="A4848" s="1993">
        <v>13137</v>
      </c>
      <c r="B4848" s="1994" t="s">
        <v>13275</v>
      </c>
      <c r="C4848" s="1993" t="s">
        <v>5595</v>
      </c>
      <c r="D4848" s="2002">
        <f t="shared" si="150"/>
        <v>23.36</v>
      </c>
      <c r="F4848" s="2002">
        <v>23.36</v>
      </c>
      <c r="G4848" s="2002">
        <v>23.36</v>
      </c>
      <c r="H4848" s="2078" t="b">
        <f t="shared" si="151"/>
        <v>1</v>
      </c>
    </row>
    <row r="4849" spans="1:8">
      <c r="A4849" s="2003">
        <v>20989</v>
      </c>
      <c r="B4849" s="2004" t="s">
        <v>13276</v>
      </c>
      <c r="C4849" s="2003" t="s">
        <v>5595</v>
      </c>
      <c r="D4849" s="2005">
        <f t="shared" si="150"/>
        <v>837.05</v>
      </c>
      <c r="F4849" s="2005">
        <v>837.05</v>
      </c>
      <c r="G4849" s="2005">
        <v>837.05</v>
      </c>
      <c r="H4849" s="2078" t="b">
        <f t="shared" si="151"/>
        <v>1</v>
      </c>
    </row>
    <row r="4850" spans="1:8">
      <c r="A4850" s="1993">
        <v>21147</v>
      </c>
      <c r="B4850" s="1994" t="s">
        <v>13277</v>
      </c>
      <c r="C4850" s="1993" t="s">
        <v>5595</v>
      </c>
      <c r="D4850" s="2002">
        <f t="shared" si="150"/>
        <v>78.48</v>
      </c>
      <c r="F4850" s="2002">
        <v>78.48</v>
      </c>
      <c r="G4850" s="2002">
        <v>78.48</v>
      </c>
      <c r="H4850" s="2078" t="b">
        <f t="shared" si="151"/>
        <v>1</v>
      </c>
    </row>
    <row r="4851" spans="1:8">
      <c r="A4851" s="2003">
        <v>21148</v>
      </c>
      <c r="B4851" s="2004" t="s">
        <v>13278</v>
      </c>
      <c r="C4851" s="2003" t="s">
        <v>5595</v>
      </c>
      <c r="D4851" s="2005">
        <f t="shared" si="150"/>
        <v>48.44</v>
      </c>
      <c r="F4851" s="2005">
        <v>48.44</v>
      </c>
      <c r="G4851" s="2005">
        <v>48.44</v>
      </c>
      <c r="H4851" s="2078" t="b">
        <f t="shared" si="151"/>
        <v>1</v>
      </c>
    </row>
    <row r="4852" spans="1:8">
      <c r="A4852" s="1993">
        <v>20984</v>
      </c>
      <c r="B4852" s="1994" t="s">
        <v>13279</v>
      </c>
      <c r="C4852" s="1993" t="s">
        <v>5595</v>
      </c>
      <c r="D4852" s="2002">
        <f t="shared" si="150"/>
        <v>1606.14</v>
      </c>
      <c r="F4852" s="2002">
        <v>1606.14</v>
      </c>
      <c r="G4852" s="2002">
        <v>1606.14</v>
      </c>
      <c r="H4852" s="2078" t="b">
        <f t="shared" si="151"/>
        <v>1</v>
      </c>
    </row>
    <row r="4853" spans="1:8">
      <c r="A4853" s="2003">
        <v>13042</v>
      </c>
      <c r="B4853" s="2004" t="s">
        <v>13280</v>
      </c>
      <c r="C4853" s="2003" t="s">
        <v>5595</v>
      </c>
      <c r="D4853" s="2005">
        <f t="shared" si="150"/>
        <v>890.04</v>
      </c>
      <c r="F4853" s="2005">
        <v>890.04</v>
      </c>
      <c r="G4853" s="2005">
        <v>890.04</v>
      </c>
      <c r="H4853" s="2078" t="b">
        <f t="shared" si="151"/>
        <v>1</v>
      </c>
    </row>
    <row r="4854" spans="1:8">
      <c r="A4854" s="1993">
        <v>21150</v>
      </c>
      <c r="B4854" s="1994" t="s">
        <v>13281</v>
      </c>
      <c r="C4854" s="1993" t="s">
        <v>5595</v>
      </c>
      <c r="D4854" s="2002">
        <f t="shared" si="150"/>
        <v>24.02</v>
      </c>
      <c r="F4854" s="2002">
        <v>24.02</v>
      </c>
      <c r="G4854" s="2002">
        <v>24.02</v>
      </c>
      <c r="H4854" s="2078" t="b">
        <f t="shared" si="151"/>
        <v>1</v>
      </c>
    </row>
    <row r="4855" spans="1:8">
      <c r="A4855" s="2003">
        <v>13141</v>
      </c>
      <c r="B4855" s="2004" t="s">
        <v>13282</v>
      </c>
      <c r="C4855" s="2003" t="s">
        <v>5595</v>
      </c>
      <c r="D4855" s="2005">
        <f t="shared" si="150"/>
        <v>30.26</v>
      </c>
      <c r="F4855" s="2005">
        <v>30.26</v>
      </c>
      <c r="G4855" s="2005">
        <v>30.26</v>
      </c>
      <c r="H4855" s="2078" t="b">
        <f t="shared" si="151"/>
        <v>1</v>
      </c>
    </row>
    <row r="4856" spans="1:8">
      <c r="A4856" s="1993">
        <v>21151</v>
      </c>
      <c r="B4856" s="1994" t="s">
        <v>13283</v>
      </c>
      <c r="C4856" s="1993" t="s">
        <v>5595</v>
      </c>
      <c r="D4856" s="2002">
        <f t="shared" si="150"/>
        <v>143.77000000000001</v>
      </c>
      <c r="F4856" s="2002">
        <v>143.77000000000001</v>
      </c>
      <c r="G4856" s="2002">
        <v>143.77000000000001</v>
      </c>
      <c r="H4856" s="2078" t="b">
        <f t="shared" si="151"/>
        <v>1</v>
      </c>
    </row>
    <row r="4857" spans="1:8">
      <c r="A4857" s="2003">
        <v>13142</v>
      </c>
      <c r="B4857" s="2004" t="s">
        <v>13284</v>
      </c>
      <c r="C4857" s="2003" t="s">
        <v>5595</v>
      </c>
      <c r="D4857" s="2005">
        <f t="shared" si="150"/>
        <v>205.53</v>
      </c>
      <c r="F4857" s="2005">
        <v>205.53</v>
      </c>
      <c r="G4857" s="2005">
        <v>205.53</v>
      </c>
      <c r="H4857" s="2078" t="b">
        <f t="shared" si="151"/>
        <v>1</v>
      </c>
    </row>
    <row r="4858" spans="1:8">
      <c r="A4858" s="1993">
        <v>20994</v>
      </c>
      <c r="B4858" s="1994" t="s">
        <v>13285</v>
      </c>
      <c r="C4858" s="1993" t="s">
        <v>5595</v>
      </c>
      <c r="D4858" s="2002">
        <f t="shared" si="150"/>
        <v>387.51</v>
      </c>
      <c r="F4858" s="2002">
        <v>387.51</v>
      </c>
      <c r="G4858" s="2002">
        <v>387.51</v>
      </c>
      <c r="H4858" s="2078" t="b">
        <f t="shared" si="151"/>
        <v>1</v>
      </c>
    </row>
    <row r="4859" spans="1:8">
      <c r="A4859" s="2003">
        <v>7672</v>
      </c>
      <c r="B4859" s="2004" t="s">
        <v>13286</v>
      </c>
      <c r="C4859" s="2003" t="s">
        <v>5595</v>
      </c>
      <c r="D4859" s="2005">
        <f t="shared" si="150"/>
        <v>253.86</v>
      </c>
      <c r="F4859" s="2005">
        <v>253.86</v>
      </c>
      <c r="G4859" s="2005">
        <v>253.86</v>
      </c>
      <c r="H4859" s="2078" t="b">
        <f t="shared" si="151"/>
        <v>1</v>
      </c>
    </row>
    <row r="4860" spans="1:8">
      <c r="A4860" s="1993">
        <v>20995</v>
      </c>
      <c r="B4860" s="1994" t="s">
        <v>13287</v>
      </c>
      <c r="C4860" s="1993" t="s">
        <v>5595</v>
      </c>
      <c r="D4860" s="2002">
        <f t="shared" si="150"/>
        <v>509.26</v>
      </c>
      <c r="F4860" s="2002">
        <v>509.26</v>
      </c>
      <c r="G4860" s="2002">
        <v>509.26</v>
      </c>
      <c r="H4860" s="2078" t="b">
        <f t="shared" si="151"/>
        <v>1</v>
      </c>
    </row>
    <row r="4861" spans="1:8">
      <c r="A4861" s="2003">
        <v>7690</v>
      </c>
      <c r="B4861" s="2004" t="s">
        <v>13288</v>
      </c>
      <c r="C4861" s="2003" t="s">
        <v>5595</v>
      </c>
      <c r="D4861" s="2005">
        <f t="shared" si="150"/>
        <v>294.54000000000002</v>
      </c>
      <c r="F4861" s="2005">
        <v>294.54000000000002</v>
      </c>
      <c r="G4861" s="2005">
        <v>294.54000000000002</v>
      </c>
      <c r="H4861" s="2078" t="b">
        <f t="shared" si="151"/>
        <v>1</v>
      </c>
    </row>
    <row r="4862" spans="1:8">
      <c r="A4862" s="1993">
        <v>20980</v>
      </c>
      <c r="B4862" s="1994" t="s">
        <v>13289</v>
      </c>
      <c r="C4862" s="1993" t="s">
        <v>5595</v>
      </c>
      <c r="D4862" s="2002">
        <f t="shared" si="150"/>
        <v>321.31</v>
      </c>
      <c r="F4862" s="2002">
        <v>321.31</v>
      </c>
      <c r="G4862" s="2002">
        <v>321.31</v>
      </c>
      <c r="H4862" s="2078" t="b">
        <f t="shared" si="151"/>
        <v>1</v>
      </c>
    </row>
    <row r="4863" spans="1:8">
      <c r="A4863" s="2003">
        <v>7661</v>
      </c>
      <c r="B4863" s="2004" t="s">
        <v>13290</v>
      </c>
      <c r="C4863" s="2003" t="s">
        <v>5595</v>
      </c>
      <c r="D4863" s="2005">
        <f t="shared" si="150"/>
        <v>382.23</v>
      </c>
      <c r="F4863" s="2005">
        <v>382.23</v>
      </c>
      <c r="G4863" s="2005">
        <v>382.23</v>
      </c>
      <c r="H4863" s="2078" t="b">
        <f t="shared" si="151"/>
        <v>1</v>
      </c>
    </row>
    <row r="4864" spans="1:8">
      <c r="A4864" s="1993">
        <v>21016</v>
      </c>
      <c r="B4864" s="1994" t="s">
        <v>13291</v>
      </c>
      <c r="C4864" s="1993" t="s">
        <v>5595</v>
      </c>
      <c r="D4864" s="2002">
        <f t="shared" si="150"/>
        <v>83.92</v>
      </c>
      <c r="F4864" s="2002">
        <v>83.92</v>
      </c>
      <c r="G4864" s="2002">
        <v>83.92</v>
      </c>
      <c r="H4864" s="2078" t="b">
        <f t="shared" si="151"/>
        <v>1</v>
      </c>
    </row>
    <row r="4865" spans="1:8">
      <c r="A4865" s="2003">
        <v>21008</v>
      </c>
      <c r="B4865" s="2004" t="s">
        <v>13292</v>
      </c>
      <c r="C4865" s="2003" t="s">
        <v>5595</v>
      </c>
      <c r="D4865" s="2005">
        <f t="shared" si="150"/>
        <v>9.8000000000000007</v>
      </c>
      <c r="F4865" s="2005">
        <v>9.8000000000000007</v>
      </c>
      <c r="G4865" s="2005">
        <v>9.8000000000000007</v>
      </c>
      <c r="H4865" s="2078" t="b">
        <f t="shared" si="151"/>
        <v>1</v>
      </c>
    </row>
    <row r="4866" spans="1:8">
      <c r="A4866" s="1993">
        <v>21009</v>
      </c>
      <c r="B4866" s="1994" t="s">
        <v>13293</v>
      </c>
      <c r="C4866" s="1993" t="s">
        <v>5595</v>
      </c>
      <c r="D4866" s="2002">
        <f t="shared" si="150"/>
        <v>12.76</v>
      </c>
      <c r="F4866" s="2002">
        <v>12.76</v>
      </c>
      <c r="G4866" s="2002">
        <v>12.76</v>
      </c>
      <c r="H4866" s="2078" t="b">
        <f t="shared" si="151"/>
        <v>1</v>
      </c>
    </row>
    <row r="4867" spans="1:8">
      <c r="A4867" s="2003">
        <v>21010</v>
      </c>
      <c r="B4867" s="2004" t="s">
        <v>13294</v>
      </c>
      <c r="C4867" s="2003" t="s">
        <v>5595</v>
      </c>
      <c r="D4867" s="2005">
        <f t="shared" ref="D4867:D4930" si="152">IF($J$2=$F$1,F4867,G4867)</f>
        <v>17.14</v>
      </c>
      <c r="F4867" s="2005">
        <v>17.14</v>
      </c>
      <c r="G4867" s="2005">
        <v>17.14</v>
      </c>
      <c r="H4867" s="2078" t="b">
        <f t="shared" ref="H4867:H4930" si="153">F4867=G4867</f>
        <v>1</v>
      </c>
    </row>
    <row r="4868" spans="1:8">
      <c r="A4868" s="1993">
        <v>21011</v>
      </c>
      <c r="B4868" s="1994" t="s">
        <v>13295</v>
      </c>
      <c r="C4868" s="1993" t="s">
        <v>5595</v>
      </c>
      <c r="D4868" s="2002">
        <f t="shared" si="152"/>
        <v>24.98</v>
      </c>
      <c r="F4868" s="2002">
        <v>24.98</v>
      </c>
      <c r="G4868" s="2002">
        <v>24.98</v>
      </c>
      <c r="H4868" s="2078" t="b">
        <f t="shared" si="153"/>
        <v>1</v>
      </c>
    </row>
    <row r="4869" spans="1:8">
      <c r="A4869" s="2003">
        <v>21012</v>
      </c>
      <c r="B4869" s="2004" t="s">
        <v>13296</v>
      </c>
      <c r="C4869" s="2003" t="s">
        <v>5595</v>
      </c>
      <c r="D4869" s="2005">
        <f t="shared" si="152"/>
        <v>27.6</v>
      </c>
      <c r="F4869" s="2005">
        <v>27.6</v>
      </c>
      <c r="G4869" s="2005">
        <v>27.6</v>
      </c>
      <c r="H4869" s="2078" t="b">
        <f t="shared" si="153"/>
        <v>1</v>
      </c>
    </row>
    <row r="4870" spans="1:8">
      <c r="A4870" s="1993">
        <v>21013</v>
      </c>
      <c r="B4870" s="1994" t="s">
        <v>13297</v>
      </c>
      <c r="C4870" s="1993" t="s">
        <v>5595</v>
      </c>
      <c r="D4870" s="2002">
        <f t="shared" si="152"/>
        <v>36.020000000000003</v>
      </c>
      <c r="F4870" s="2002">
        <v>36.020000000000003</v>
      </c>
      <c r="G4870" s="2002">
        <v>36.020000000000003</v>
      </c>
      <c r="H4870" s="2078" t="b">
        <f t="shared" si="153"/>
        <v>1</v>
      </c>
    </row>
    <row r="4871" spans="1:8">
      <c r="A4871" s="2003">
        <v>21014</v>
      </c>
      <c r="B4871" s="2004" t="s">
        <v>13298</v>
      </c>
      <c r="C4871" s="2003" t="s">
        <v>5595</v>
      </c>
      <c r="D4871" s="2005">
        <f t="shared" si="152"/>
        <v>50.4</v>
      </c>
      <c r="F4871" s="2005">
        <v>50.4</v>
      </c>
      <c r="G4871" s="2005">
        <v>50.4</v>
      </c>
      <c r="H4871" s="2078" t="b">
        <f t="shared" si="153"/>
        <v>1</v>
      </c>
    </row>
    <row r="4872" spans="1:8">
      <c r="A4872" s="1993">
        <v>21015</v>
      </c>
      <c r="B4872" s="1994" t="s">
        <v>13299</v>
      </c>
      <c r="C4872" s="1993" t="s">
        <v>5595</v>
      </c>
      <c r="D4872" s="2002">
        <f t="shared" si="152"/>
        <v>57.91</v>
      </c>
      <c r="F4872" s="2002">
        <v>57.91</v>
      </c>
      <c r="G4872" s="2002">
        <v>57.91</v>
      </c>
      <c r="H4872" s="2078" t="b">
        <f t="shared" si="153"/>
        <v>1</v>
      </c>
    </row>
    <row r="4873" spans="1:8">
      <c r="A4873" s="2003">
        <v>7697</v>
      </c>
      <c r="B4873" s="2004" t="s">
        <v>13300</v>
      </c>
      <c r="C4873" s="2003" t="s">
        <v>5595</v>
      </c>
      <c r="D4873" s="2005">
        <f t="shared" si="152"/>
        <v>27.63</v>
      </c>
      <c r="F4873" s="2005">
        <v>27.63</v>
      </c>
      <c r="G4873" s="2005">
        <v>27.63</v>
      </c>
      <c r="H4873" s="2078" t="b">
        <f t="shared" si="153"/>
        <v>1</v>
      </c>
    </row>
    <row r="4874" spans="1:8">
      <c r="A4874" s="1993">
        <v>7698</v>
      </c>
      <c r="B4874" s="1994" t="s">
        <v>13301</v>
      </c>
      <c r="C4874" s="1993" t="s">
        <v>5595</v>
      </c>
      <c r="D4874" s="2002">
        <f t="shared" si="152"/>
        <v>23.78</v>
      </c>
      <c r="F4874" s="2002">
        <v>23.78</v>
      </c>
      <c r="G4874" s="2002">
        <v>23.78</v>
      </c>
      <c r="H4874" s="2078" t="b">
        <f t="shared" si="153"/>
        <v>1</v>
      </c>
    </row>
    <row r="4875" spans="1:8">
      <c r="A4875" s="2003">
        <v>7691</v>
      </c>
      <c r="B4875" s="2004" t="s">
        <v>13302</v>
      </c>
      <c r="C4875" s="2003" t="s">
        <v>5595</v>
      </c>
      <c r="D4875" s="2005">
        <f t="shared" si="152"/>
        <v>10.050000000000001</v>
      </c>
      <c r="F4875" s="2005">
        <v>10.050000000000001</v>
      </c>
      <c r="G4875" s="2005">
        <v>10.050000000000001</v>
      </c>
      <c r="H4875" s="2078" t="b">
        <f t="shared" si="153"/>
        <v>1</v>
      </c>
    </row>
    <row r="4876" spans="1:8">
      <c r="A4876" s="1993">
        <v>40626</v>
      </c>
      <c r="B4876" s="1994" t="s">
        <v>13303</v>
      </c>
      <c r="C4876" s="1993" t="s">
        <v>5595</v>
      </c>
      <c r="D4876" s="2002">
        <f t="shared" si="152"/>
        <v>18.86</v>
      </c>
      <c r="F4876" s="2002">
        <v>18.86</v>
      </c>
      <c r="G4876" s="2002">
        <v>18.86</v>
      </c>
      <c r="H4876" s="2078" t="b">
        <f t="shared" si="153"/>
        <v>1</v>
      </c>
    </row>
    <row r="4877" spans="1:8">
      <c r="A4877" s="2003">
        <v>7701</v>
      </c>
      <c r="B4877" s="2004" t="s">
        <v>13304</v>
      </c>
      <c r="C4877" s="2003" t="s">
        <v>5595</v>
      </c>
      <c r="D4877" s="2005">
        <f t="shared" si="152"/>
        <v>49.45</v>
      </c>
      <c r="F4877" s="2005">
        <v>49.45</v>
      </c>
      <c r="G4877" s="2005">
        <v>49.45</v>
      </c>
      <c r="H4877" s="2078" t="b">
        <f t="shared" si="153"/>
        <v>1</v>
      </c>
    </row>
    <row r="4878" spans="1:8">
      <c r="A4878" s="1993">
        <v>7696</v>
      </c>
      <c r="B4878" s="1994" t="s">
        <v>13305</v>
      </c>
      <c r="C4878" s="1993" t="s">
        <v>5595</v>
      </c>
      <c r="D4878" s="2002">
        <f t="shared" si="152"/>
        <v>39.85</v>
      </c>
      <c r="F4878" s="2002">
        <v>39.85</v>
      </c>
      <c r="G4878" s="2002">
        <v>39.85</v>
      </c>
      <c r="H4878" s="2078" t="b">
        <f t="shared" si="153"/>
        <v>1</v>
      </c>
    </row>
    <row r="4879" spans="1:8">
      <c r="A4879" s="2003">
        <v>7700</v>
      </c>
      <c r="B4879" s="2004" t="s">
        <v>13306</v>
      </c>
      <c r="C4879" s="2003" t="s">
        <v>5595</v>
      </c>
      <c r="D4879" s="2005">
        <f t="shared" si="152"/>
        <v>12.71</v>
      </c>
      <c r="F4879" s="2005">
        <v>12.71</v>
      </c>
      <c r="G4879" s="2005">
        <v>12.71</v>
      </c>
      <c r="H4879" s="2078" t="b">
        <f t="shared" si="153"/>
        <v>1</v>
      </c>
    </row>
    <row r="4880" spans="1:8">
      <c r="A4880" s="1993">
        <v>7694</v>
      </c>
      <c r="B4880" s="1994" t="s">
        <v>13307</v>
      </c>
      <c r="C4880" s="1993" t="s">
        <v>5595</v>
      </c>
      <c r="D4880" s="2002">
        <f t="shared" si="152"/>
        <v>66.540000000000006</v>
      </c>
      <c r="F4880" s="2002">
        <v>66.540000000000006</v>
      </c>
      <c r="G4880" s="2002">
        <v>66.540000000000006</v>
      </c>
      <c r="H4880" s="2078" t="b">
        <f t="shared" si="153"/>
        <v>1</v>
      </c>
    </row>
    <row r="4881" spans="1:8">
      <c r="A4881" s="2003">
        <v>7693</v>
      </c>
      <c r="B4881" s="2004" t="s">
        <v>13308</v>
      </c>
      <c r="C4881" s="2003" t="s">
        <v>5595</v>
      </c>
      <c r="D4881" s="2005">
        <f t="shared" si="152"/>
        <v>91.65</v>
      </c>
      <c r="F4881" s="2005">
        <v>91.65</v>
      </c>
      <c r="G4881" s="2005">
        <v>91.65</v>
      </c>
      <c r="H4881" s="2078" t="b">
        <f t="shared" si="153"/>
        <v>1</v>
      </c>
    </row>
    <row r="4882" spans="1:8">
      <c r="A4882" s="1993">
        <v>7692</v>
      </c>
      <c r="B4882" s="1994" t="s">
        <v>13309</v>
      </c>
      <c r="C4882" s="1993" t="s">
        <v>5595</v>
      </c>
      <c r="D4882" s="2002">
        <f t="shared" si="152"/>
        <v>137.21</v>
      </c>
      <c r="F4882" s="2002">
        <v>137.21</v>
      </c>
      <c r="G4882" s="2002">
        <v>137.21</v>
      </c>
      <c r="H4882" s="2078" t="b">
        <f t="shared" si="153"/>
        <v>1</v>
      </c>
    </row>
    <row r="4883" spans="1:8">
      <c r="A4883" s="2003">
        <v>7695</v>
      </c>
      <c r="B4883" s="2004" t="s">
        <v>13310</v>
      </c>
      <c r="C4883" s="2003" t="s">
        <v>5595</v>
      </c>
      <c r="D4883" s="2005">
        <f t="shared" si="152"/>
        <v>148.81</v>
      </c>
      <c r="F4883" s="2005">
        <v>148.81</v>
      </c>
      <c r="G4883" s="2005">
        <v>148.81</v>
      </c>
      <c r="H4883" s="2078" t="b">
        <f t="shared" si="153"/>
        <v>1</v>
      </c>
    </row>
    <row r="4884" spans="1:8">
      <c r="A4884" s="1993">
        <v>13356</v>
      </c>
      <c r="B4884" s="1994" t="s">
        <v>13311</v>
      </c>
      <c r="C4884" s="1993" t="s">
        <v>5595</v>
      </c>
      <c r="D4884" s="2002">
        <f t="shared" si="152"/>
        <v>10.79</v>
      </c>
      <c r="F4884" s="2002">
        <v>10.79</v>
      </c>
      <c r="G4884" s="2002">
        <v>10.79</v>
      </c>
      <c r="H4884" s="2078" t="b">
        <f t="shared" si="153"/>
        <v>1</v>
      </c>
    </row>
    <row r="4885" spans="1:8">
      <c r="A4885" s="2003">
        <v>36365</v>
      </c>
      <c r="B4885" s="2004" t="s">
        <v>13312</v>
      </c>
      <c r="C4885" s="2003" t="s">
        <v>5595</v>
      </c>
      <c r="D4885" s="2005">
        <f t="shared" si="152"/>
        <v>18.18</v>
      </c>
      <c r="F4885" s="2005">
        <v>18.18</v>
      </c>
      <c r="G4885" s="2005">
        <v>18.18</v>
      </c>
      <c r="H4885" s="2078" t="b">
        <f t="shared" si="153"/>
        <v>1</v>
      </c>
    </row>
    <row r="4886" spans="1:8">
      <c r="A4886" s="1993">
        <v>41930</v>
      </c>
      <c r="B4886" s="1994" t="s">
        <v>13313</v>
      </c>
      <c r="C4886" s="1993" t="s">
        <v>5595</v>
      </c>
      <c r="D4886" s="2002">
        <f t="shared" si="152"/>
        <v>61.06</v>
      </c>
      <c r="F4886" s="2002">
        <v>61.06</v>
      </c>
      <c r="G4886" s="2002">
        <v>61.06</v>
      </c>
      <c r="H4886" s="2078" t="b">
        <f t="shared" si="153"/>
        <v>1</v>
      </c>
    </row>
    <row r="4887" spans="1:8">
      <c r="A4887" s="2003">
        <v>41931</v>
      </c>
      <c r="B4887" s="2004" t="s">
        <v>13314</v>
      </c>
      <c r="C4887" s="2003" t="s">
        <v>5595</v>
      </c>
      <c r="D4887" s="2005">
        <f t="shared" si="152"/>
        <v>103.5</v>
      </c>
      <c r="F4887" s="2005">
        <v>103.5</v>
      </c>
      <c r="G4887" s="2005">
        <v>103.5</v>
      </c>
      <c r="H4887" s="2078" t="b">
        <f t="shared" si="153"/>
        <v>1</v>
      </c>
    </row>
    <row r="4888" spans="1:8">
      <c r="A4888" s="1993">
        <v>41932</v>
      </c>
      <c r="B4888" s="1994" t="s">
        <v>13315</v>
      </c>
      <c r="C4888" s="1993" t="s">
        <v>5595</v>
      </c>
      <c r="D4888" s="2002">
        <f t="shared" si="152"/>
        <v>167.73</v>
      </c>
      <c r="F4888" s="2002">
        <v>167.73</v>
      </c>
      <c r="G4888" s="2002">
        <v>167.73</v>
      </c>
      <c r="H4888" s="2078" t="b">
        <f t="shared" si="153"/>
        <v>1</v>
      </c>
    </row>
    <row r="4889" spans="1:8">
      <c r="A4889" s="2003">
        <v>41933</v>
      </c>
      <c r="B4889" s="2004" t="s">
        <v>13316</v>
      </c>
      <c r="C4889" s="2003" t="s">
        <v>5595</v>
      </c>
      <c r="D4889" s="2005">
        <f t="shared" si="152"/>
        <v>207.98</v>
      </c>
      <c r="F4889" s="2005">
        <v>207.98</v>
      </c>
      <c r="G4889" s="2005">
        <v>207.98</v>
      </c>
      <c r="H4889" s="2078" t="b">
        <f t="shared" si="153"/>
        <v>1</v>
      </c>
    </row>
    <row r="4890" spans="1:8">
      <c r="A4890" s="1993">
        <v>41934</v>
      </c>
      <c r="B4890" s="1994" t="s">
        <v>13317</v>
      </c>
      <c r="C4890" s="1993" t="s">
        <v>5595</v>
      </c>
      <c r="D4890" s="2002">
        <f t="shared" si="152"/>
        <v>270.68</v>
      </c>
      <c r="F4890" s="2002">
        <v>270.68</v>
      </c>
      <c r="G4890" s="2002">
        <v>270.68</v>
      </c>
      <c r="H4890" s="2078" t="b">
        <f t="shared" si="153"/>
        <v>1</v>
      </c>
    </row>
    <row r="4891" spans="1:8">
      <c r="A4891" s="2003">
        <v>41936</v>
      </c>
      <c r="B4891" s="2004" t="s">
        <v>13318</v>
      </c>
      <c r="C4891" s="2003" t="s">
        <v>5595</v>
      </c>
      <c r="D4891" s="2005">
        <f t="shared" si="152"/>
        <v>39.11</v>
      </c>
      <c r="F4891" s="2005">
        <v>39.11</v>
      </c>
      <c r="G4891" s="2005">
        <v>39.11</v>
      </c>
      <c r="H4891" s="2078" t="b">
        <f t="shared" si="153"/>
        <v>1</v>
      </c>
    </row>
    <row r="4892" spans="1:8">
      <c r="A4892" s="1993">
        <v>7720</v>
      </c>
      <c r="B4892" s="1994" t="s">
        <v>13319</v>
      </c>
      <c r="C4892" s="1993" t="s">
        <v>5595</v>
      </c>
      <c r="D4892" s="2002">
        <f t="shared" si="152"/>
        <v>455.54</v>
      </c>
      <c r="F4892" s="2002">
        <v>455.54</v>
      </c>
      <c r="G4892" s="2002">
        <v>455.54</v>
      </c>
      <c r="H4892" s="2078" t="b">
        <f t="shared" si="153"/>
        <v>1</v>
      </c>
    </row>
    <row r="4893" spans="1:8">
      <c r="A4893" s="2003">
        <v>40335</v>
      </c>
      <c r="B4893" s="2004" t="s">
        <v>13320</v>
      </c>
      <c r="C4893" s="2003" t="s">
        <v>5595</v>
      </c>
      <c r="D4893" s="2005">
        <f t="shared" si="152"/>
        <v>92.78</v>
      </c>
      <c r="F4893" s="2005">
        <v>92.78</v>
      </c>
      <c r="G4893" s="2005">
        <v>92.78</v>
      </c>
      <c r="H4893" s="2078" t="b">
        <f t="shared" si="153"/>
        <v>1</v>
      </c>
    </row>
    <row r="4894" spans="1:8">
      <c r="A4894" s="1993">
        <v>7740</v>
      </c>
      <c r="B4894" s="1994" t="s">
        <v>13321</v>
      </c>
      <c r="C4894" s="1993" t="s">
        <v>5595</v>
      </c>
      <c r="D4894" s="2002">
        <f t="shared" si="152"/>
        <v>126.59</v>
      </c>
      <c r="F4894" s="2002">
        <v>126.59</v>
      </c>
      <c r="G4894" s="2002">
        <v>126.59</v>
      </c>
      <c r="H4894" s="2078" t="b">
        <f t="shared" si="153"/>
        <v>1</v>
      </c>
    </row>
    <row r="4895" spans="1:8">
      <c r="A4895" s="2003">
        <v>7741</v>
      </c>
      <c r="B4895" s="2004" t="s">
        <v>13322</v>
      </c>
      <c r="C4895" s="2003" t="s">
        <v>5595</v>
      </c>
      <c r="D4895" s="2005">
        <f t="shared" si="152"/>
        <v>159.76</v>
      </c>
      <c r="F4895" s="2005">
        <v>159.76</v>
      </c>
      <c r="G4895" s="2005">
        <v>159.76</v>
      </c>
      <c r="H4895" s="2078" t="b">
        <f t="shared" si="153"/>
        <v>1</v>
      </c>
    </row>
    <row r="4896" spans="1:8">
      <c r="A4896" s="1993">
        <v>7774</v>
      </c>
      <c r="B4896" s="1994" t="s">
        <v>13323</v>
      </c>
      <c r="C4896" s="1993" t="s">
        <v>5595</v>
      </c>
      <c r="D4896" s="2002">
        <f t="shared" si="152"/>
        <v>215.06</v>
      </c>
      <c r="F4896" s="2002">
        <v>215.06</v>
      </c>
      <c r="G4896" s="2002">
        <v>215.06</v>
      </c>
      <c r="H4896" s="2078" t="b">
        <f t="shared" si="153"/>
        <v>1</v>
      </c>
    </row>
    <row r="4897" spans="1:8">
      <c r="A4897" s="2003">
        <v>7744</v>
      </c>
      <c r="B4897" s="2004" t="s">
        <v>13324</v>
      </c>
      <c r="C4897" s="2003" t="s">
        <v>5595</v>
      </c>
      <c r="D4897" s="2005">
        <f t="shared" si="152"/>
        <v>247.91</v>
      </c>
      <c r="F4897" s="2005">
        <v>247.91</v>
      </c>
      <c r="G4897" s="2005">
        <v>247.91</v>
      </c>
      <c r="H4897" s="2078" t="b">
        <f t="shared" si="153"/>
        <v>1</v>
      </c>
    </row>
    <row r="4898" spans="1:8">
      <c r="A4898" s="1993">
        <v>7773</v>
      </c>
      <c r="B4898" s="1994" t="s">
        <v>13325</v>
      </c>
      <c r="C4898" s="1993" t="s">
        <v>5595</v>
      </c>
      <c r="D4898" s="2002">
        <f t="shared" si="152"/>
        <v>308.74</v>
      </c>
      <c r="F4898" s="2002">
        <v>308.74</v>
      </c>
      <c r="G4898" s="2002">
        <v>308.74</v>
      </c>
      <c r="H4898" s="2078" t="b">
        <f t="shared" si="153"/>
        <v>1</v>
      </c>
    </row>
    <row r="4899" spans="1:8">
      <c r="A4899" s="2003">
        <v>7754</v>
      </c>
      <c r="B4899" s="2004" t="s">
        <v>13326</v>
      </c>
      <c r="C4899" s="2003" t="s">
        <v>5595</v>
      </c>
      <c r="D4899" s="2005">
        <f t="shared" si="152"/>
        <v>419.56</v>
      </c>
      <c r="F4899" s="2005">
        <v>419.56</v>
      </c>
      <c r="G4899" s="2005">
        <v>419.56</v>
      </c>
      <c r="H4899" s="2078" t="b">
        <f t="shared" si="153"/>
        <v>1</v>
      </c>
    </row>
    <row r="4900" spans="1:8">
      <c r="A4900" s="1993">
        <v>7735</v>
      </c>
      <c r="B4900" s="1994" t="s">
        <v>13327</v>
      </c>
      <c r="C4900" s="1993" t="s">
        <v>5595</v>
      </c>
      <c r="D4900" s="2002">
        <f t="shared" si="152"/>
        <v>575.05999999999995</v>
      </c>
      <c r="F4900" s="2002">
        <v>575.05999999999995</v>
      </c>
      <c r="G4900" s="2002">
        <v>575.05999999999995</v>
      </c>
      <c r="H4900" s="2078" t="b">
        <f t="shared" si="153"/>
        <v>1</v>
      </c>
    </row>
    <row r="4901" spans="1:8">
      <c r="A4901" s="2003">
        <v>7755</v>
      </c>
      <c r="B4901" s="2004" t="s">
        <v>13328</v>
      </c>
      <c r="C4901" s="2003" t="s">
        <v>5595</v>
      </c>
      <c r="D4901" s="2005">
        <f t="shared" si="152"/>
        <v>154.22</v>
      </c>
      <c r="F4901" s="2005">
        <v>154.22</v>
      </c>
      <c r="G4901" s="2005">
        <v>154.22</v>
      </c>
      <c r="H4901" s="2078" t="b">
        <f t="shared" si="153"/>
        <v>1</v>
      </c>
    </row>
    <row r="4902" spans="1:8">
      <c r="A4902" s="1993">
        <v>7776</v>
      </c>
      <c r="B4902" s="1994" t="s">
        <v>13329</v>
      </c>
      <c r="C4902" s="1993" t="s">
        <v>5595</v>
      </c>
      <c r="D4902" s="2002">
        <f t="shared" si="152"/>
        <v>200.72</v>
      </c>
      <c r="F4902" s="2002">
        <v>200.72</v>
      </c>
      <c r="G4902" s="2002">
        <v>200.72</v>
      </c>
      <c r="H4902" s="2078" t="b">
        <f t="shared" si="153"/>
        <v>1</v>
      </c>
    </row>
    <row r="4903" spans="1:8">
      <c r="A4903" s="2003">
        <v>7743</v>
      </c>
      <c r="B4903" s="2004" t="s">
        <v>13330</v>
      </c>
      <c r="C4903" s="2003" t="s">
        <v>5595</v>
      </c>
      <c r="D4903" s="2005">
        <f t="shared" si="152"/>
        <v>265.07</v>
      </c>
      <c r="F4903" s="2005">
        <v>265.07</v>
      </c>
      <c r="G4903" s="2005">
        <v>265.07</v>
      </c>
      <c r="H4903" s="2078" t="b">
        <f t="shared" si="153"/>
        <v>1</v>
      </c>
    </row>
    <row r="4904" spans="1:8">
      <c r="A4904" s="1993">
        <v>7733</v>
      </c>
      <c r="B4904" s="1994" t="s">
        <v>13331</v>
      </c>
      <c r="C4904" s="1993" t="s">
        <v>5595</v>
      </c>
      <c r="D4904" s="2002">
        <f t="shared" si="152"/>
        <v>295.57</v>
      </c>
      <c r="F4904" s="2002">
        <v>295.57</v>
      </c>
      <c r="G4904" s="2002">
        <v>295.57</v>
      </c>
      <c r="H4904" s="2078" t="b">
        <f t="shared" si="153"/>
        <v>1</v>
      </c>
    </row>
    <row r="4905" spans="1:8">
      <c r="A4905" s="2003">
        <v>7775</v>
      </c>
      <c r="B4905" s="2004" t="s">
        <v>13332</v>
      </c>
      <c r="C4905" s="2003" t="s">
        <v>5595</v>
      </c>
      <c r="D4905" s="2005">
        <f t="shared" si="152"/>
        <v>363.64</v>
      </c>
      <c r="F4905" s="2005">
        <v>363.64</v>
      </c>
      <c r="G4905" s="2005">
        <v>363.64</v>
      </c>
      <c r="H4905" s="2078" t="b">
        <f t="shared" si="153"/>
        <v>1</v>
      </c>
    </row>
    <row r="4906" spans="1:8">
      <c r="A4906" s="1993">
        <v>7734</v>
      </c>
      <c r="B4906" s="1994" t="s">
        <v>13333</v>
      </c>
      <c r="C4906" s="1993" t="s">
        <v>5595</v>
      </c>
      <c r="D4906" s="2002">
        <f t="shared" si="152"/>
        <v>525.72</v>
      </c>
      <c r="F4906" s="2002">
        <v>525.72</v>
      </c>
      <c r="G4906" s="2002">
        <v>525.72</v>
      </c>
      <c r="H4906" s="2078" t="b">
        <f t="shared" si="153"/>
        <v>1</v>
      </c>
    </row>
    <row r="4907" spans="1:8">
      <c r="A4907" s="2003">
        <v>7753</v>
      </c>
      <c r="B4907" s="2004" t="s">
        <v>13334</v>
      </c>
      <c r="C4907" s="2003" t="s">
        <v>5595</v>
      </c>
      <c r="D4907" s="2005">
        <f t="shared" si="152"/>
        <v>266.55</v>
      </c>
      <c r="F4907" s="2005">
        <v>266.55</v>
      </c>
      <c r="G4907" s="2005">
        <v>266.55</v>
      </c>
      <c r="H4907" s="2078" t="b">
        <f t="shared" si="153"/>
        <v>1</v>
      </c>
    </row>
    <row r="4908" spans="1:8">
      <c r="A4908" s="1993">
        <v>13256</v>
      </c>
      <c r="B4908" s="1994" t="s">
        <v>13335</v>
      </c>
      <c r="C4908" s="1993" t="s">
        <v>5595</v>
      </c>
      <c r="D4908" s="2002">
        <f t="shared" si="152"/>
        <v>311.14999999999998</v>
      </c>
      <c r="F4908" s="2002">
        <v>311.14999999999998</v>
      </c>
      <c r="G4908" s="2002">
        <v>311.14999999999998</v>
      </c>
      <c r="H4908" s="2078" t="b">
        <f t="shared" si="153"/>
        <v>1</v>
      </c>
    </row>
    <row r="4909" spans="1:8">
      <c r="A4909" s="2003">
        <v>7757</v>
      </c>
      <c r="B4909" s="2004" t="s">
        <v>13336</v>
      </c>
      <c r="C4909" s="2003" t="s">
        <v>5595</v>
      </c>
      <c r="D4909" s="2005">
        <f t="shared" si="152"/>
        <v>377.75</v>
      </c>
      <c r="F4909" s="2005">
        <v>377.75</v>
      </c>
      <c r="G4909" s="2005">
        <v>377.75</v>
      </c>
      <c r="H4909" s="2078" t="b">
        <f t="shared" si="153"/>
        <v>1</v>
      </c>
    </row>
    <row r="4910" spans="1:8">
      <c r="A4910" s="1993">
        <v>7758</v>
      </c>
      <c r="B4910" s="1994" t="s">
        <v>13337</v>
      </c>
      <c r="C4910" s="1993" t="s">
        <v>5595</v>
      </c>
      <c r="D4910" s="2002">
        <f t="shared" si="152"/>
        <v>561.87</v>
      </c>
      <c r="F4910" s="2002">
        <v>561.87</v>
      </c>
      <c r="G4910" s="2002">
        <v>561.87</v>
      </c>
      <c r="H4910" s="2078" t="b">
        <f t="shared" si="153"/>
        <v>1</v>
      </c>
    </row>
    <row r="4911" spans="1:8">
      <c r="A4911" s="2003">
        <v>7759</v>
      </c>
      <c r="B4911" s="2004" t="s">
        <v>13338</v>
      </c>
      <c r="C4911" s="2003" t="s">
        <v>5595</v>
      </c>
      <c r="D4911" s="2005">
        <f t="shared" si="152"/>
        <v>1224.1099999999999</v>
      </c>
      <c r="F4911" s="2005">
        <v>1224.1099999999999</v>
      </c>
      <c r="G4911" s="2005">
        <v>1224.1099999999999</v>
      </c>
      <c r="H4911" s="2078" t="b">
        <f t="shared" si="153"/>
        <v>1</v>
      </c>
    </row>
    <row r="4912" spans="1:8">
      <c r="A4912" s="1993">
        <v>40334</v>
      </c>
      <c r="B4912" s="1994" t="s">
        <v>13339</v>
      </c>
      <c r="C4912" s="1993" t="s">
        <v>5595</v>
      </c>
      <c r="D4912" s="2002">
        <f t="shared" si="152"/>
        <v>66.09</v>
      </c>
      <c r="F4912" s="2002">
        <v>66.09</v>
      </c>
      <c r="G4912" s="2002">
        <v>66.09</v>
      </c>
      <c r="H4912" s="2078" t="b">
        <f t="shared" si="153"/>
        <v>1</v>
      </c>
    </row>
    <row r="4913" spans="1:8">
      <c r="A4913" s="2003">
        <v>7745</v>
      </c>
      <c r="B4913" s="2004" t="s">
        <v>13340</v>
      </c>
      <c r="C4913" s="2003" t="s">
        <v>5595</v>
      </c>
      <c r="D4913" s="2005">
        <f t="shared" si="152"/>
        <v>69.84</v>
      </c>
      <c r="F4913" s="2005">
        <v>69.84</v>
      </c>
      <c r="G4913" s="2005">
        <v>69.84</v>
      </c>
      <c r="H4913" s="2078" t="b">
        <f t="shared" si="153"/>
        <v>1</v>
      </c>
    </row>
    <row r="4914" spans="1:8">
      <c r="A4914" s="1993">
        <v>7714</v>
      </c>
      <c r="B4914" s="1994" t="s">
        <v>13341</v>
      </c>
      <c r="C4914" s="1993" t="s">
        <v>5595</v>
      </c>
      <c r="D4914" s="2002">
        <f t="shared" si="152"/>
        <v>92.22</v>
      </c>
      <c r="F4914" s="2002">
        <v>92.22</v>
      </c>
      <c r="G4914" s="2002">
        <v>92.22</v>
      </c>
      <c r="H4914" s="2078" t="b">
        <f t="shared" si="153"/>
        <v>1</v>
      </c>
    </row>
    <row r="4915" spans="1:8">
      <c r="A4915" s="2003">
        <v>7725</v>
      </c>
      <c r="B4915" s="2004" t="s">
        <v>13342</v>
      </c>
      <c r="C4915" s="2003" t="s">
        <v>5595</v>
      </c>
      <c r="D4915" s="2005">
        <f t="shared" si="152"/>
        <v>122</v>
      </c>
      <c r="F4915" s="2005">
        <v>122</v>
      </c>
      <c r="G4915" s="2005">
        <v>122</v>
      </c>
      <c r="H4915" s="2078" t="b">
        <f t="shared" si="153"/>
        <v>1</v>
      </c>
    </row>
    <row r="4916" spans="1:8">
      <c r="A4916" s="1993">
        <v>7742</v>
      </c>
      <c r="B4916" s="1994" t="s">
        <v>13343</v>
      </c>
      <c r="C4916" s="1993" t="s">
        <v>5595</v>
      </c>
      <c r="D4916" s="2002">
        <f t="shared" si="152"/>
        <v>171.24</v>
      </c>
      <c r="F4916" s="2002">
        <v>171.24</v>
      </c>
      <c r="G4916" s="2002">
        <v>171.24</v>
      </c>
      <c r="H4916" s="2078" t="b">
        <f t="shared" si="153"/>
        <v>1</v>
      </c>
    </row>
    <row r="4917" spans="1:8">
      <c r="A4917" s="2003">
        <v>7750</v>
      </c>
      <c r="B4917" s="2004" t="s">
        <v>13344</v>
      </c>
      <c r="C4917" s="2003" t="s">
        <v>5595</v>
      </c>
      <c r="D4917" s="2005">
        <f t="shared" si="152"/>
        <v>194.19</v>
      </c>
      <c r="F4917" s="2005">
        <v>194.19</v>
      </c>
      <c r="G4917" s="2005">
        <v>194.19</v>
      </c>
      <c r="H4917" s="2078" t="b">
        <f t="shared" si="153"/>
        <v>1</v>
      </c>
    </row>
    <row r="4918" spans="1:8">
      <c r="A4918" s="1993">
        <v>7756</v>
      </c>
      <c r="B4918" s="1994" t="s">
        <v>13345</v>
      </c>
      <c r="C4918" s="1993" t="s">
        <v>5595</v>
      </c>
      <c r="D4918" s="2002">
        <f t="shared" si="152"/>
        <v>239.74</v>
      </c>
      <c r="F4918" s="2002">
        <v>239.74</v>
      </c>
      <c r="G4918" s="2002">
        <v>239.74</v>
      </c>
      <c r="H4918" s="2078" t="b">
        <f t="shared" si="153"/>
        <v>1</v>
      </c>
    </row>
    <row r="4919" spans="1:8">
      <c r="A4919" s="2003">
        <v>7765</v>
      </c>
      <c r="B4919" s="2004" t="s">
        <v>13346</v>
      </c>
      <c r="C4919" s="2003" t="s">
        <v>5595</v>
      </c>
      <c r="D4919" s="2005">
        <f t="shared" si="152"/>
        <v>294.36</v>
      </c>
      <c r="F4919" s="2005">
        <v>294.36</v>
      </c>
      <c r="G4919" s="2005">
        <v>294.36</v>
      </c>
      <c r="H4919" s="2078" t="b">
        <f t="shared" si="153"/>
        <v>1</v>
      </c>
    </row>
    <row r="4920" spans="1:8">
      <c r="A4920" s="1993">
        <v>12569</v>
      </c>
      <c r="B4920" s="1994" t="s">
        <v>13347</v>
      </c>
      <c r="C4920" s="1993" t="s">
        <v>5595</v>
      </c>
      <c r="D4920" s="2002">
        <f t="shared" si="152"/>
        <v>316.75</v>
      </c>
      <c r="F4920" s="2002">
        <v>316.75</v>
      </c>
      <c r="G4920" s="2002">
        <v>316.75</v>
      </c>
      <c r="H4920" s="2078" t="b">
        <f t="shared" si="153"/>
        <v>1</v>
      </c>
    </row>
    <row r="4921" spans="1:8">
      <c r="A4921" s="2003">
        <v>7766</v>
      </c>
      <c r="B4921" s="2004" t="s">
        <v>13348</v>
      </c>
      <c r="C4921" s="2003" t="s">
        <v>5595</v>
      </c>
      <c r="D4921" s="2005">
        <f t="shared" si="152"/>
        <v>428.11</v>
      </c>
      <c r="F4921" s="2005">
        <v>428.11</v>
      </c>
      <c r="G4921" s="2005">
        <v>428.11</v>
      </c>
      <c r="H4921" s="2078" t="b">
        <f t="shared" si="153"/>
        <v>1</v>
      </c>
    </row>
    <row r="4922" spans="1:8">
      <c r="A4922" s="1993">
        <v>7767</v>
      </c>
      <c r="B4922" s="1994" t="s">
        <v>13349</v>
      </c>
      <c r="C4922" s="1993" t="s">
        <v>5595</v>
      </c>
      <c r="D4922" s="2002">
        <f t="shared" si="152"/>
        <v>659.7</v>
      </c>
      <c r="F4922" s="2002">
        <v>659.7</v>
      </c>
      <c r="G4922" s="2002">
        <v>659.7</v>
      </c>
      <c r="H4922" s="2078" t="b">
        <f t="shared" si="153"/>
        <v>1</v>
      </c>
    </row>
    <row r="4923" spans="1:8">
      <c r="A4923" s="2003">
        <v>7727</v>
      </c>
      <c r="B4923" s="2004" t="s">
        <v>13350</v>
      </c>
      <c r="C4923" s="2003" t="s">
        <v>5595</v>
      </c>
      <c r="D4923" s="2005">
        <f t="shared" si="152"/>
        <v>1432.66</v>
      </c>
      <c r="F4923" s="2005">
        <v>1432.66</v>
      </c>
      <c r="G4923" s="2005">
        <v>1432.66</v>
      </c>
      <c r="H4923" s="2078" t="b">
        <f t="shared" si="153"/>
        <v>1</v>
      </c>
    </row>
    <row r="4924" spans="1:8">
      <c r="A4924" s="1993">
        <v>7760</v>
      </c>
      <c r="B4924" s="1994" t="s">
        <v>13351</v>
      </c>
      <c r="C4924" s="1993" t="s">
        <v>5595</v>
      </c>
      <c r="D4924" s="2002">
        <f t="shared" si="152"/>
        <v>69.5</v>
      </c>
      <c r="F4924" s="2002">
        <v>69.5</v>
      </c>
      <c r="G4924" s="2002">
        <v>69.5</v>
      </c>
      <c r="H4924" s="2078" t="b">
        <f t="shared" si="153"/>
        <v>1</v>
      </c>
    </row>
    <row r="4925" spans="1:8">
      <c r="A4925" s="2003">
        <v>7761</v>
      </c>
      <c r="B4925" s="2004" t="s">
        <v>13352</v>
      </c>
      <c r="C4925" s="2003" t="s">
        <v>5595</v>
      </c>
      <c r="D4925" s="2005">
        <f t="shared" si="152"/>
        <v>73.87</v>
      </c>
      <c r="F4925" s="2005">
        <v>73.87</v>
      </c>
      <c r="G4925" s="2005">
        <v>73.87</v>
      </c>
      <c r="H4925" s="2078" t="b">
        <f t="shared" si="153"/>
        <v>1</v>
      </c>
    </row>
    <row r="4926" spans="1:8">
      <c r="A4926" s="1993">
        <v>7752</v>
      </c>
      <c r="B4926" s="1994" t="s">
        <v>13353</v>
      </c>
      <c r="C4926" s="1993" t="s">
        <v>5595</v>
      </c>
      <c r="D4926" s="2002">
        <f t="shared" si="152"/>
        <v>89.48</v>
      </c>
      <c r="F4926" s="2002">
        <v>89.48</v>
      </c>
      <c r="G4926" s="2002">
        <v>89.48</v>
      </c>
      <c r="H4926" s="2078" t="b">
        <f t="shared" si="153"/>
        <v>1</v>
      </c>
    </row>
    <row r="4927" spans="1:8">
      <c r="A4927" s="2003">
        <v>7762</v>
      </c>
      <c r="B4927" s="2004" t="s">
        <v>13354</v>
      </c>
      <c r="C4927" s="2003" t="s">
        <v>5595</v>
      </c>
      <c r="D4927" s="2005">
        <f t="shared" si="152"/>
        <v>117.07</v>
      </c>
      <c r="F4927" s="2005">
        <v>117.07</v>
      </c>
      <c r="G4927" s="2005">
        <v>117.07</v>
      </c>
      <c r="H4927" s="2078" t="b">
        <f t="shared" si="153"/>
        <v>1</v>
      </c>
    </row>
    <row r="4928" spans="1:8">
      <c r="A4928" s="1993">
        <v>7722</v>
      </c>
      <c r="B4928" s="1994" t="s">
        <v>13355</v>
      </c>
      <c r="C4928" s="1993" t="s">
        <v>5595</v>
      </c>
      <c r="D4928" s="2002">
        <f t="shared" si="152"/>
        <v>180.53</v>
      </c>
      <c r="F4928" s="2002">
        <v>180.53</v>
      </c>
      <c r="G4928" s="2002">
        <v>180.53</v>
      </c>
      <c r="H4928" s="2078" t="b">
        <f t="shared" si="153"/>
        <v>1</v>
      </c>
    </row>
    <row r="4929" spans="1:8">
      <c r="A4929" s="2003">
        <v>7763</v>
      </c>
      <c r="B4929" s="2004" t="s">
        <v>13356</v>
      </c>
      <c r="C4929" s="2003" t="s">
        <v>5595</v>
      </c>
      <c r="D4929" s="2005">
        <f t="shared" si="152"/>
        <v>201.18</v>
      </c>
      <c r="F4929" s="2005">
        <v>201.18</v>
      </c>
      <c r="G4929" s="2005">
        <v>201.18</v>
      </c>
      <c r="H4929" s="2078" t="b">
        <f t="shared" si="153"/>
        <v>1</v>
      </c>
    </row>
    <row r="4930" spans="1:8">
      <c r="A4930" s="1993">
        <v>7764</v>
      </c>
      <c r="B4930" s="1994" t="s">
        <v>13357</v>
      </c>
      <c r="C4930" s="1993" t="s">
        <v>5595</v>
      </c>
      <c r="D4930" s="2002">
        <f t="shared" si="152"/>
        <v>302.2</v>
      </c>
      <c r="F4930" s="2002">
        <v>302.2</v>
      </c>
      <c r="G4930" s="2002">
        <v>302.2</v>
      </c>
      <c r="H4930" s="2078" t="b">
        <f t="shared" si="153"/>
        <v>1</v>
      </c>
    </row>
    <row r="4931" spans="1:8">
      <c r="A4931" s="2003">
        <v>12572</v>
      </c>
      <c r="B4931" s="2004" t="s">
        <v>13358</v>
      </c>
      <c r="C4931" s="2003" t="s">
        <v>5595</v>
      </c>
      <c r="D4931" s="2005">
        <f t="shared" ref="D4931:D4994" si="154">IF($J$2=$F$1,F4931,G4931)</f>
        <v>396.22</v>
      </c>
      <c r="F4931" s="2005">
        <v>396.22</v>
      </c>
      <c r="G4931" s="2005">
        <v>396.22</v>
      </c>
      <c r="H4931" s="2078" t="b">
        <f t="shared" ref="H4931:H4994" si="155">F4931=G4931</f>
        <v>1</v>
      </c>
    </row>
    <row r="4932" spans="1:8">
      <c r="A4932" s="1993">
        <v>12573</v>
      </c>
      <c r="B4932" s="1994" t="s">
        <v>13359</v>
      </c>
      <c r="C4932" s="1993" t="s">
        <v>5595</v>
      </c>
      <c r="D4932" s="2002">
        <f t="shared" si="154"/>
        <v>416.36</v>
      </c>
      <c r="F4932" s="2002">
        <v>416.36</v>
      </c>
      <c r="G4932" s="2002">
        <v>416.36</v>
      </c>
      <c r="H4932" s="2078" t="b">
        <f t="shared" si="155"/>
        <v>1</v>
      </c>
    </row>
    <row r="4933" spans="1:8">
      <c r="A4933" s="2003">
        <v>12574</v>
      </c>
      <c r="B4933" s="2004" t="s">
        <v>13360</v>
      </c>
      <c r="C4933" s="2003" t="s">
        <v>5595</v>
      </c>
      <c r="D4933" s="2005">
        <f t="shared" si="154"/>
        <v>541.03</v>
      </c>
      <c r="F4933" s="2005">
        <v>541.03</v>
      </c>
      <c r="G4933" s="2005">
        <v>541.03</v>
      </c>
      <c r="H4933" s="2078" t="b">
        <f t="shared" si="155"/>
        <v>1</v>
      </c>
    </row>
    <row r="4934" spans="1:8">
      <c r="A4934" s="1993">
        <v>12575</v>
      </c>
      <c r="B4934" s="1994" t="s">
        <v>13361</v>
      </c>
      <c r="C4934" s="1993" t="s">
        <v>5595</v>
      </c>
      <c r="D4934" s="2002">
        <f t="shared" si="154"/>
        <v>794.11</v>
      </c>
      <c r="F4934" s="2002">
        <v>794.11</v>
      </c>
      <c r="G4934" s="2002">
        <v>794.11</v>
      </c>
      <c r="H4934" s="2078" t="b">
        <f t="shared" si="155"/>
        <v>1</v>
      </c>
    </row>
    <row r="4935" spans="1:8">
      <c r="A4935" s="2003">
        <v>12576</v>
      </c>
      <c r="B4935" s="2004" t="s">
        <v>13362</v>
      </c>
      <c r="C4935" s="2003" t="s">
        <v>5595</v>
      </c>
      <c r="D4935" s="2005">
        <f t="shared" si="154"/>
        <v>83.94</v>
      </c>
      <c r="F4935" s="2005">
        <v>83.94</v>
      </c>
      <c r="G4935" s="2005">
        <v>83.94</v>
      </c>
      <c r="H4935" s="2078" t="b">
        <f t="shared" si="155"/>
        <v>1</v>
      </c>
    </row>
    <row r="4936" spans="1:8">
      <c r="A4936" s="1993">
        <v>12577</v>
      </c>
      <c r="B4936" s="1994" t="s">
        <v>13363</v>
      </c>
      <c r="C4936" s="1993" t="s">
        <v>5595</v>
      </c>
      <c r="D4936" s="2002">
        <f t="shared" si="154"/>
        <v>108.56</v>
      </c>
      <c r="F4936" s="2002">
        <v>108.56</v>
      </c>
      <c r="G4936" s="2002">
        <v>108.56</v>
      </c>
      <c r="H4936" s="2078" t="b">
        <f t="shared" si="155"/>
        <v>1</v>
      </c>
    </row>
    <row r="4937" spans="1:8">
      <c r="A4937" s="2003">
        <v>12578</v>
      </c>
      <c r="B4937" s="2004" t="s">
        <v>13364</v>
      </c>
      <c r="C4937" s="2003" t="s">
        <v>5595</v>
      </c>
      <c r="D4937" s="2005">
        <f t="shared" si="154"/>
        <v>145.61000000000001</v>
      </c>
      <c r="F4937" s="2005">
        <v>145.61000000000001</v>
      </c>
      <c r="G4937" s="2005">
        <v>145.61000000000001</v>
      </c>
      <c r="H4937" s="2078" t="b">
        <f t="shared" si="155"/>
        <v>1</v>
      </c>
    </row>
    <row r="4938" spans="1:8">
      <c r="A4938" s="1993">
        <v>12579</v>
      </c>
      <c r="B4938" s="1994" t="s">
        <v>13365</v>
      </c>
      <c r="C4938" s="1993" t="s">
        <v>5595</v>
      </c>
      <c r="D4938" s="2002">
        <f t="shared" si="154"/>
        <v>213.22</v>
      </c>
      <c r="F4938" s="2002">
        <v>213.22</v>
      </c>
      <c r="G4938" s="2002">
        <v>213.22</v>
      </c>
      <c r="H4938" s="2078" t="b">
        <f t="shared" si="155"/>
        <v>1</v>
      </c>
    </row>
    <row r="4939" spans="1:8">
      <c r="A4939" s="2003">
        <v>12580</v>
      </c>
      <c r="B4939" s="2004" t="s">
        <v>13366</v>
      </c>
      <c r="C4939" s="2003" t="s">
        <v>5595</v>
      </c>
      <c r="D4939" s="2005">
        <f t="shared" si="154"/>
        <v>275.25</v>
      </c>
      <c r="F4939" s="2005">
        <v>275.25</v>
      </c>
      <c r="G4939" s="2005">
        <v>275.25</v>
      </c>
      <c r="H4939" s="2078" t="b">
        <f t="shared" si="155"/>
        <v>1</v>
      </c>
    </row>
    <row r="4940" spans="1:8">
      <c r="A4940" s="1993">
        <v>12581</v>
      </c>
      <c r="B4940" s="1994" t="s">
        <v>13367</v>
      </c>
      <c r="C4940" s="1993" t="s">
        <v>5595</v>
      </c>
      <c r="D4940" s="2002">
        <f t="shared" si="154"/>
        <v>376.63</v>
      </c>
      <c r="F4940" s="2002">
        <v>376.63</v>
      </c>
      <c r="G4940" s="2002">
        <v>376.63</v>
      </c>
      <c r="H4940" s="2078" t="b">
        <f t="shared" si="155"/>
        <v>1</v>
      </c>
    </row>
    <row r="4941" spans="1:8">
      <c r="A4941" s="2003">
        <v>41785</v>
      </c>
      <c r="B4941" s="2004" t="s">
        <v>13368</v>
      </c>
      <c r="C4941" s="2003" t="s">
        <v>5595</v>
      </c>
      <c r="D4941" s="2005">
        <f t="shared" si="154"/>
        <v>858.81</v>
      </c>
      <c r="F4941" s="2005">
        <v>858.81</v>
      </c>
      <c r="G4941" s="2005">
        <v>858.81</v>
      </c>
      <c r="H4941" s="2078" t="b">
        <f t="shared" si="155"/>
        <v>1</v>
      </c>
    </row>
    <row r="4942" spans="1:8">
      <c r="A4942" s="1993">
        <v>41781</v>
      </c>
      <c r="B4942" s="1994" t="s">
        <v>13369</v>
      </c>
      <c r="C4942" s="1993" t="s">
        <v>5595</v>
      </c>
      <c r="D4942" s="2002">
        <f t="shared" si="154"/>
        <v>195.48</v>
      </c>
      <c r="F4942" s="2002">
        <v>195.48</v>
      </c>
      <c r="G4942" s="2002">
        <v>195.48</v>
      </c>
      <c r="H4942" s="2078" t="b">
        <f t="shared" si="155"/>
        <v>1</v>
      </c>
    </row>
    <row r="4943" spans="1:8">
      <c r="A4943" s="2003">
        <v>41783</v>
      </c>
      <c r="B4943" s="2004" t="s">
        <v>13370</v>
      </c>
      <c r="C4943" s="2003" t="s">
        <v>5595</v>
      </c>
      <c r="D4943" s="2005">
        <f t="shared" si="154"/>
        <v>566.74</v>
      </c>
      <c r="F4943" s="2005">
        <v>566.74</v>
      </c>
      <c r="G4943" s="2005">
        <v>566.74</v>
      </c>
      <c r="H4943" s="2078" t="b">
        <f t="shared" si="155"/>
        <v>1</v>
      </c>
    </row>
    <row r="4944" spans="1:8">
      <c r="A4944" s="1993">
        <v>41786</v>
      </c>
      <c r="B4944" s="1994" t="s">
        <v>13371</v>
      </c>
      <c r="C4944" s="1993" t="s">
        <v>5595</v>
      </c>
      <c r="D4944" s="2002">
        <f t="shared" si="154"/>
        <v>1229.8699999999999</v>
      </c>
      <c r="F4944" s="2002">
        <v>1229.8699999999999</v>
      </c>
      <c r="G4944" s="2002">
        <v>1229.8699999999999</v>
      </c>
      <c r="H4944" s="2078" t="b">
        <f t="shared" si="155"/>
        <v>1</v>
      </c>
    </row>
    <row r="4945" spans="1:8">
      <c r="A4945" s="2003">
        <v>41779</v>
      </c>
      <c r="B4945" s="2004" t="s">
        <v>13372</v>
      </c>
      <c r="C4945" s="2003" t="s">
        <v>5595</v>
      </c>
      <c r="D4945" s="2005">
        <f t="shared" si="154"/>
        <v>66.34</v>
      </c>
      <c r="F4945" s="2005">
        <v>66.34</v>
      </c>
      <c r="G4945" s="2005">
        <v>66.34</v>
      </c>
      <c r="H4945" s="2078" t="b">
        <f t="shared" si="155"/>
        <v>1</v>
      </c>
    </row>
    <row r="4946" spans="1:8">
      <c r="A4946" s="1993">
        <v>41780</v>
      </c>
      <c r="B4946" s="1994" t="s">
        <v>13373</v>
      </c>
      <c r="C4946" s="1993" t="s">
        <v>5595</v>
      </c>
      <c r="D4946" s="2002">
        <f t="shared" si="154"/>
        <v>98.18</v>
      </c>
      <c r="F4946" s="2002">
        <v>98.18</v>
      </c>
      <c r="G4946" s="2002">
        <v>98.18</v>
      </c>
      <c r="H4946" s="2078" t="b">
        <f t="shared" si="155"/>
        <v>1</v>
      </c>
    </row>
    <row r="4947" spans="1:8">
      <c r="A4947" s="2003">
        <v>41782</v>
      </c>
      <c r="B4947" s="2004" t="s">
        <v>13374</v>
      </c>
      <c r="C4947" s="2003" t="s">
        <v>5595</v>
      </c>
      <c r="D4947" s="2005">
        <f t="shared" si="154"/>
        <v>382.13</v>
      </c>
      <c r="F4947" s="2005">
        <v>382.13</v>
      </c>
      <c r="G4947" s="2005">
        <v>382.13</v>
      </c>
      <c r="H4947" s="2078" t="b">
        <f t="shared" si="155"/>
        <v>1</v>
      </c>
    </row>
    <row r="4948" spans="1:8">
      <c r="A4948" s="1993">
        <v>38130</v>
      </c>
      <c r="B4948" s="1994" t="s">
        <v>13375</v>
      </c>
      <c r="C4948" s="1993" t="s">
        <v>5595</v>
      </c>
      <c r="D4948" s="2002">
        <f t="shared" si="154"/>
        <v>25.9</v>
      </c>
      <c r="F4948" s="2002">
        <v>25.9</v>
      </c>
      <c r="G4948" s="2002">
        <v>25.9</v>
      </c>
      <c r="H4948" s="2078" t="b">
        <f t="shared" si="155"/>
        <v>1</v>
      </c>
    </row>
    <row r="4949" spans="1:8">
      <c r="A4949" s="2003">
        <v>21123</v>
      </c>
      <c r="B4949" s="2004" t="s">
        <v>13376</v>
      </c>
      <c r="C4949" s="2003" t="s">
        <v>5595</v>
      </c>
      <c r="D4949" s="2005">
        <f t="shared" si="154"/>
        <v>7.35</v>
      </c>
      <c r="F4949" s="2005">
        <v>7.35</v>
      </c>
      <c r="G4949" s="2005">
        <v>7.35</v>
      </c>
      <c r="H4949" s="2078" t="b">
        <f t="shared" si="155"/>
        <v>1</v>
      </c>
    </row>
    <row r="4950" spans="1:8">
      <c r="A4950" s="1993">
        <v>21124</v>
      </c>
      <c r="B4950" s="1994" t="s">
        <v>13377</v>
      </c>
      <c r="C4950" s="1993" t="s">
        <v>5595</v>
      </c>
      <c r="D4950" s="2002">
        <f t="shared" si="154"/>
        <v>13.03</v>
      </c>
      <c r="F4950" s="2002">
        <v>13.03</v>
      </c>
      <c r="G4950" s="2002">
        <v>13.03</v>
      </c>
      <c r="H4950" s="2078" t="b">
        <f t="shared" si="155"/>
        <v>1</v>
      </c>
    </row>
    <row r="4951" spans="1:8">
      <c r="A4951" s="2003">
        <v>21125</v>
      </c>
      <c r="B4951" s="2004" t="s">
        <v>13378</v>
      </c>
      <c r="C4951" s="2003" t="s">
        <v>5595</v>
      </c>
      <c r="D4951" s="2005">
        <f t="shared" si="154"/>
        <v>20.91</v>
      </c>
      <c r="F4951" s="2005">
        <v>20.91</v>
      </c>
      <c r="G4951" s="2005">
        <v>20.91</v>
      </c>
      <c r="H4951" s="2078" t="b">
        <f t="shared" si="155"/>
        <v>1</v>
      </c>
    </row>
    <row r="4952" spans="1:8">
      <c r="A4952" s="1993">
        <v>38028</v>
      </c>
      <c r="B4952" s="1994" t="s">
        <v>13379</v>
      </c>
      <c r="C4952" s="1993" t="s">
        <v>5595</v>
      </c>
      <c r="D4952" s="2002">
        <f t="shared" si="154"/>
        <v>35.49</v>
      </c>
      <c r="F4952" s="2002">
        <v>35.49</v>
      </c>
      <c r="G4952" s="2002">
        <v>35.49</v>
      </c>
      <c r="H4952" s="2078" t="b">
        <f t="shared" si="155"/>
        <v>1</v>
      </c>
    </row>
    <row r="4953" spans="1:8">
      <c r="A4953" s="2003">
        <v>38029</v>
      </c>
      <c r="B4953" s="2004" t="s">
        <v>13380</v>
      </c>
      <c r="C4953" s="2003" t="s">
        <v>5595</v>
      </c>
      <c r="D4953" s="2005">
        <f t="shared" si="154"/>
        <v>54.1</v>
      </c>
      <c r="F4953" s="2005">
        <v>54.1</v>
      </c>
      <c r="G4953" s="2005">
        <v>54.1</v>
      </c>
      <c r="H4953" s="2078" t="b">
        <f t="shared" si="155"/>
        <v>1</v>
      </c>
    </row>
    <row r="4954" spans="1:8">
      <c r="A4954" s="1993">
        <v>38030</v>
      </c>
      <c r="B4954" s="1994" t="s">
        <v>13381</v>
      </c>
      <c r="C4954" s="1993" t="s">
        <v>5595</v>
      </c>
      <c r="D4954" s="2002">
        <f t="shared" si="154"/>
        <v>83.11</v>
      </c>
      <c r="F4954" s="2002">
        <v>83.11</v>
      </c>
      <c r="G4954" s="2002">
        <v>83.11</v>
      </c>
      <c r="H4954" s="2078" t="b">
        <f t="shared" si="155"/>
        <v>1</v>
      </c>
    </row>
    <row r="4955" spans="1:8">
      <c r="A4955" s="2003">
        <v>38031</v>
      </c>
      <c r="B4955" s="2004" t="s">
        <v>13382</v>
      </c>
      <c r="C4955" s="2003" t="s">
        <v>5595</v>
      </c>
      <c r="D4955" s="2005">
        <f t="shared" si="154"/>
        <v>131.69</v>
      </c>
      <c r="F4955" s="2005">
        <v>131.69</v>
      </c>
      <c r="G4955" s="2005">
        <v>131.69</v>
      </c>
      <c r="H4955" s="2078" t="b">
        <f t="shared" si="155"/>
        <v>1</v>
      </c>
    </row>
    <row r="4956" spans="1:8" ht="30">
      <c r="A4956" s="1993">
        <v>39735</v>
      </c>
      <c r="B4956" s="1994" t="s">
        <v>13383</v>
      </c>
      <c r="C4956" s="1993" t="s">
        <v>5595</v>
      </c>
      <c r="D4956" s="2002">
        <f t="shared" si="154"/>
        <v>60.48</v>
      </c>
      <c r="F4956" s="2002">
        <v>60.48</v>
      </c>
      <c r="G4956" s="2002">
        <v>60.48</v>
      </c>
      <c r="H4956" s="2078" t="b">
        <f t="shared" si="155"/>
        <v>1</v>
      </c>
    </row>
    <row r="4957" spans="1:8" ht="30">
      <c r="A4957" s="2003">
        <v>39734</v>
      </c>
      <c r="B4957" s="2004" t="s">
        <v>13384</v>
      </c>
      <c r="C4957" s="2003" t="s">
        <v>5595</v>
      </c>
      <c r="D4957" s="2005">
        <f t="shared" si="154"/>
        <v>71.739999999999995</v>
      </c>
      <c r="F4957" s="2005">
        <v>71.739999999999995</v>
      </c>
      <c r="G4957" s="2005">
        <v>71.739999999999995</v>
      </c>
      <c r="H4957" s="2078" t="b">
        <f t="shared" si="155"/>
        <v>1</v>
      </c>
    </row>
    <row r="4958" spans="1:8" ht="30">
      <c r="A4958" s="1993">
        <v>39736</v>
      </c>
      <c r="B4958" s="1994" t="s">
        <v>13385</v>
      </c>
      <c r="C4958" s="1993" t="s">
        <v>5595</v>
      </c>
      <c r="D4958" s="2002">
        <f t="shared" si="154"/>
        <v>81.88</v>
      </c>
      <c r="F4958" s="2002">
        <v>81.88</v>
      </c>
      <c r="G4958" s="2002">
        <v>81.88</v>
      </c>
      <c r="H4958" s="2078" t="b">
        <f t="shared" si="155"/>
        <v>1</v>
      </c>
    </row>
    <row r="4959" spans="1:8" ht="30">
      <c r="A4959" s="2003">
        <v>39737</v>
      </c>
      <c r="B4959" s="2004" t="s">
        <v>13386</v>
      </c>
      <c r="C4959" s="2003" t="s">
        <v>5595</v>
      </c>
      <c r="D4959" s="2005">
        <f t="shared" si="154"/>
        <v>11.01</v>
      </c>
      <c r="F4959" s="2005">
        <v>11.01</v>
      </c>
      <c r="G4959" s="2005">
        <v>11.01</v>
      </c>
      <c r="H4959" s="2078" t="b">
        <f t="shared" si="155"/>
        <v>1</v>
      </c>
    </row>
    <row r="4960" spans="1:8" ht="30">
      <c r="A4960" s="1993">
        <v>39738</v>
      </c>
      <c r="B4960" s="1994" t="s">
        <v>13387</v>
      </c>
      <c r="C4960" s="1993" t="s">
        <v>5595</v>
      </c>
      <c r="D4960" s="2002">
        <f t="shared" si="154"/>
        <v>3.98</v>
      </c>
      <c r="F4960" s="2002">
        <v>3.98</v>
      </c>
      <c r="G4960" s="2002">
        <v>3.98</v>
      </c>
      <c r="H4960" s="2078" t="b">
        <f t="shared" si="155"/>
        <v>1</v>
      </c>
    </row>
    <row r="4961" spans="1:8" ht="30">
      <c r="A4961" s="2003">
        <v>39739</v>
      </c>
      <c r="B4961" s="2004" t="s">
        <v>13388</v>
      </c>
      <c r="C4961" s="2003" t="s">
        <v>5595</v>
      </c>
      <c r="D4961" s="2005">
        <f t="shared" si="154"/>
        <v>56.62</v>
      </c>
      <c r="F4961" s="2005">
        <v>56.62</v>
      </c>
      <c r="G4961" s="2005">
        <v>56.62</v>
      </c>
      <c r="H4961" s="2078" t="b">
        <f t="shared" si="155"/>
        <v>1</v>
      </c>
    </row>
    <row r="4962" spans="1:8" ht="30">
      <c r="A4962" s="1993">
        <v>39733</v>
      </c>
      <c r="B4962" s="1994" t="s">
        <v>13389</v>
      </c>
      <c r="C4962" s="1993" t="s">
        <v>5595</v>
      </c>
      <c r="D4962" s="2002">
        <f t="shared" si="154"/>
        <v>97.98</v>
      </c>
      <c r="F4962" s="2002">
        <v>97.98</v>
      </c>
      <c r="G4962" s="2002">
        <v>97.98</v>
      </c>
      <c r="H4962" s="2078" t="b">
        <f t="shared" si="155"/>
        <v>1</v>
      </c>
    </row>
    <row r="4963" spans="1:8" ht="30">
      <c r="A4963" s="2003">
        <v>39854</v>
      </c>
      <c r="B4963" s="2004" t="s">
        <v>13390</v>
      </c>
      <c r="C4963" s="2003" t="s">
        <v>5595</v>
      </c>
      <c r="D4963" s="2005">
        <f t="shared" si="154"/>
        <v>99.37</v>
      </c>
      <c r="F4963" s="2005">
        <v>99.37</v>
      </c>
      <c r="G4963" s="2005">
        <v>99.37</v>
      </c>
      <c r="H4963" s="2078" t="b">
        <f t="shared" si="155"/>
        <v>1</v>
      </c>
    </row>
    <row r="4964" spans="1:8" ht="30">
      <c r="A4964" s="1993">
        <v>39740</v>
      </c>
      <c r="B4964" s="1994" t="s">
        <v>13391</v>
      </c>
      <c r="C4964" s="1993" t="s">
        <v>5595</v>
      </c>
      <c r="D4964" s="2002">
        <f t="shared" si="154"/>
        <v>54.37</v>
      </c>
      <c r="F4964" s="2002">
        <v>54.37</v>
      </c>
      <c r="G4964" s="2002">
        <v>54.37</v>
      </c>
      <c r="H4964" s="2078" t="b">
        <f t="shared" si="155"/>
        <v>1</v>
      </c>
    </row>
    <row r="4965" spans="1:8" ht="30">
      <c r="A4965" s="2003">
        <v>39741</v>
      </c>
      <c r="B4965" s="2004" t="s">
        <v>13392</v>
      </c>
      <c r="C4965" s="2003" t="s">
        <v>5595</v>
      </c>
      <c r="D4965" s="2005">
        <f t="shared" si="154"/>
        <v>10.02</v>
      </c>
      <c r="F4965" s="2005">
        <v>10.02</v>
      </c>
      <c r="G4965" s="2005">
        <v>10.02</v>
      </c>
      <c r="H4965" s="2078" t="b">
        <f t="shared" si="155"/>
        <v>1</v>
      </c>
    </row>
    <row r="4966" spans="1:8" ht="30">
      <c r="A4966" s="1993">
        <v>39853</v>
      </c>
      <c r="B4966" s="1994" t="s">
        <v>13393</v>
      </c>
      <c r="C4966" s="1993" t="s">
        <v>5595</v>
      </c>
      <c r="D4966" s="2002">
        <f t="shared" si="154"/>
        <v>13.16</v>
      </c>
      <c r="F4966" s="2002">
        <v>13.16</v>
      </c>
      <c r="G4966" s="2002">
        <v>13.16</v>
      </c>
      <c r="H4966" s="2078" t="b">
        <f t="shared" si="155"/>
        <v>1</v>
      </c>
    </row>
    <row r="4967" spans="1:8" ht="30">
      <c r="A4967" s="2003">
        <v>39742</v>
      </c>
      <c r="B4967" s="2004" t="s">
        <v>13394</v>
      </c>
      <c r="C4967" s="2003" t="s">
        <v>5595</v>
      </c>
      <c r="D4967" s="2005">
        <f t="shared" si="154"/>
        <v>43.7</v>
      </c>
      <c r="F4967" s="2005">
        <v>43.7</v>
      </c>
      <c r="G4967" s="2005">
        <v>43.7</v>
      </c>
      <c r="H4967" s="2078" t="b">
        <f t="shared" si="155"/>
        <v>1</v>
      </c>
    </row>
    <row r="4968" spans="1:8">
      <c r="A4968" s="1993">
        <v>39749</v>
      </c>
      <c r="B4968" s="1994" t="s">
        <v>13395</v>
      </c>
      <c r="C4968" s="1993" t="s">
        <v>5595</v>
      </c>
      <c r="D4968" s="2002">
        <f t="shared" si="154"/>
        <v>47.26</v>
      </c>
      <c r="F4968" s="2002">
        <v>47.26</v>
      </c>
      <c r="G4968" s="2002">
        <v>47.26</v>
      </c>
      <c r="H4968" s="2078" t="b">
        <f t="shared" si="155"/>
        <v>1</v>
      </c>
    </row>
    <row r="4969" spans="1:8">
      <c r="A4969" s="2003">
        <v>39751</v>
      </c>
      <c r="B4969" s="2004" t="s">
        <v>13396</v>
      </c>
      <c r="C4969" s="2003" t="s">
        <v>5595</v>
      </c>
      <c r="D4969" s="2005">
        <f t="shared" si="154"/>
        <v>85.88</v>
      </c>
      <c r="F4969" s="2005">
        <v>85.88</v>
      </c>
      <c r="G4969" s="2005">
        <v>85.88</v>
      </c>
      <c r="H4969" s="2078" t="b">
        <f t="shared" si="155"/>
        <v>1</v>
      </c>
    </row>
    <row r="4970" spans="1:8">
      <c r="A4970" s="1993">
        <v>39750</v>
      </c>
      <c r="B4970" s="1994" t="s">
        <v>13397</v>
      </c>
      <c r="C4970" s="1993" t="s">
        <v>5595</v>
      </c>
      <c r="D4970" s="2002">
        <f t="shared" si="154"/>
        <v>71.38</v>
      </c>
      <c r="F4970" s="2002">
        <v>71.38</v>
      </c>
      <c r="G4970" s="2002">
        <v>71.38</v>
      </c>
      <c r="H4970" s="2078" t="b">
        <f t="shared" si="155"/>
        <v>1</v>
      </c>
    </row>
    <row r="4971" spans="1:8">
      <c r="A4971" s="2003">
        <v>39747</v>
      </c>
      <c r="B4971" s="2004" t="s">
        <v>13398</v>
      </c>
      <c r="C4971" s="2003" t="s">
        <v>5595</v>
      </c>
      <c r="D4971" s="2005">
        <f t="shared" si="154"/>
        <v>22.96</v>
      </c>
      <c r="F4971" s="2005">
        <v>22.96</v>
      </c>
      <c r="G4971" s="2005">
        <v>22.96</v>
      </c>
      <c r="H4971" s="2078" t="b">
        <f t="shared" si="155"/>
        <v>1</v>
      </c>
    </row>
    <row r="4972" spans="1:8">
      <c r="A4972" s="1993">
        <v>39753</v>
      </c>
      <c r="B4972" s="1994" t="s">
        <v>13399</v>
      </c>
      <c r="C4972" s="1993" t="s">
        <v>5595</v>
      </c>
      <c r="D4972" s="2002">
        <f t="shared" si="154"/>
        <v>158.08000000000001</v>
      </c>
      <c r="F4972" s="2002">
        <v>158.08000000000001</v>
      </c>
      <c r="G4972" s="2002">
        <v>158.08000000000001</v>
      </c>
      <c r="H4972" s="2078" t="b">
        <f t="shared" si="155"/>
        <v>1</v>
      </c>
    </row>
    <row r="4973" spans="1:8">
      <c r="A4973" s="2003">
        <v>39754</v>
      </c>
      <c r="B4973" s="2004" t="s">
        <v>13400</v>
      </c>
      <c r="C4973" s="2003" t="s">
        <v>5595</v>
      </c>
      <c r="D4973" s="2005">
        <f t="shared" si="154"/>
        <v>232.9</v>
      </c>
      <c r="F4973" s="2005">
        <v>232.9</v>
      </c>
      <c r="G4973" s="2005">
        <v>232.9</v>
      </c>
      <c r="H4973" s="2078" t="b">
        <f t="shared" si="155"/>
        <v>1</v>
      </c>
    </row>
    <row r="4974" spans="1:8">
      <c r="A4974" s="1993">
        <v>39748</v>
      </c>
      <c r="B4974" s="1994" t="s">
        <v>13401</v>
      </c>
      <c r="C4974" s="1993" t="s">
        <v>5595</v>
      </c>
      <c r="D4974" s="2002">
        <f t="shared" si="154"/>
        <v>37.15</v>
      </c>
      <c r="F4974" s="2002">
        <v>37.15</v>
      </c>
      <c r="G4974" s="2002">
        <v>37.15</v>
      </c>
      <c r="H4974" s="2078" t="b">
        <f t="shared" si="155"/>
        <v>1</v>
      </c>
    </row>
    <row r="4975" spans="1:8">
      <c r="A4975" s="2003">
        <v>39755</v>
      </c>
      <c r="B4975" s="2004" t="s">
        <v>13402</v>
      </c>
      <c r="C4975" s="2003" t="s">
        <v>5595</v>
      </c>
      <c r="D4975" s="2005">
        <f t="shared" si="154"/>
        <v>353.13</v>
      </c>
      <c r="F4975" s="2005">
        <v>353.13</v>
      </c>
      <c r="G4975" s="2005">
        <v>353.13</v>
      </c>
      <c r="H4975" s="2078" t="b">
        <f t="shared" si="155"/>
        <v>1</v>
      </c>
    </row>
    <row r="4976" spans="1:8">
      <c r="A4976" s="1993">
        <v>12742</v>
      </c>
      <c r="B4976" s="1994" t="s">
        <v>13403</v>
      </c>
      <c r="C4976" s="1993" t="s">
        <v>5595</v>
      </c>
      <c r="D4976" s="2002">
        <f t="shared" si="154"/>
        <v>279.62</v>
      </c>
      <c r="F4976" s="2002">
        <v>279.62</v>
      </c>
      <c r="G4976" s="2002">
        <v>279.62</v>
      </c>
      <c r="H4976" s="2078" t="b">
        <f t="shared" si="155"/>
        <v>1</v>
      </c>
    </row>
    <row r="4977" spans="1:8">
      <c r="A4977" s="2003">
        <v>12713</v>
      </c>
      <c r="B4977" s="2004" t="s">
        <v>13404</v>
      </c>
      <c r="C4977" s="2003" t="s">
        <v>5595</v>
      </c>
      <c r="D4977" s="2005">
        <f t="shared" si="154"/>
        <v>14.83</v>
      </c>
      <c r="F4977" s="2005">
        <v>14.83</v>
      </c>
      <c r="G4977" s="2005">
        <v>14.83</v>
      </c>
      <c r="H4977" s="2078" t="b">
        <f t="shared" si="155"/>
        <v>1</v>
      </c>
    </row>
    <row r="4978" spans="1:8">
      <c r="A4978" s="1993">
        <v>12743</v>
      </c>
      <c r="B4978" s="1994" t="s">
        <v>13405</v>
      </c>
      <c r="C4978" s="1993" t="s">
        <v>5595</v>
      </c>
      <c r="D4978" s="2002">
        <f t="shared" si="154"/>
        <v>25.51</v>
      </c>
      <c r="F4978" s="2002">
        <v>25.51</v>
      </c>
      <c r="G4978" s="2002">
        <v>25.51</v>
      </c>
      <c r="H4978" s="2078" t="b">
        <f t="shared" si="155"/>
        <v>1</v>
      </c>
    </row>
    <row r="4979" spans="1:8">
      <c r="A4979" s="2003">
        <v>12744</v>
      </c>
      <c r="B4979" s="2004" t="s">
        <v>13406</v>
      </c>
      <c r="C4979" s="2003" t="s">
        <v>5595</v>
      </c>
      <c r="D4979" s="2005">
        <f t="shared" si="154"/>
        <v>32.369999999999997</v>
      </c>
      <c r="F4979" s="2005">
        <v>32.369999999999997</v>
      </c>
      <c r="G4979" s="2005">
        <v>32.369999999999997</v>
      </c>
      <c r="H4979" s="2078" t="b">
        <f t="shared" si="155"/>
        <v>1</v>
      </c>
    </row>
    <row r="4980" spans="1:8">
      <c r="A4980" s="1993">
        <v>12745</v>
      </c>
      <c r="B4980" s="1994" t="s">
        <v>13407</v>
      </c>
      <c r="C4980" s="1993" t="s">
        <v>5595</v>
      </c>
      <c r="D4980" s="2002">
        <f t="shared" si="154"/>
        <v>47.02</v>
      </c>
      <c r="F4980" s="2002">
        <v>47.02</v>
      </c>
      <c r="G4980" s="2002">
        <v>47.02</v>
      </c>
      <c r="H4980" s="2078" t="b">
        <f t="shared" si="155"/>
        <v>1</v>
      </c>
    </row>
    <row r="4981" spans="1:8">
      <c r="A4981" s="2003">
        <v>12746</v>
      </c>
      <c r="B4981" s="2004" t="s">
        <v>13408</v>
      </c>
      <c r="C4981" s="2003" t="s">
        <v>5595</v>
      </c>
      <c r="D4981" s="2005">
        <f t="shared" si="154"/>
        <v>63.49</v>
      </c>
      <c r="F4981" s="2005">
        <v>63.49</v>
      </c>
      <c r="G4981" s="2005">
        <v>63.49</v>
      </c>
      <c r="H4981" s="2078" t="b">
        <f t="shared" si="155"/>
        <v>1</v>
      </c>
    </row>
    <row r="4982" spans="1:8">
      <c r="A4982" s="1993">
        <v>12747</v>
      </c>
      <c r="B4982" s="1994" t="s">
        <v>13409</v>
      </c>
      <c r="C4982" s="1993" t="s">
        <v>5595</v>
      </c>
      <c r="D4982" s="2002">
        <f t="shared" si="154"/>
        <v>92.07</v>
      </c>
      <c r="F4982" s="2002">
        <v>92.07</v>
      </c>
      <c r="G4982" s="2002">
        <v>92.07</v>
      </c>
      <c r="H4982" s="2078" t="b">
        <f t="shared" si="155"/>
        <v>1</v>
      </c>
    </row>
    <row r="4983" spans="1:8">
      <c r="A4983" s="2003">
        <v>12748</v>
      </c>
      <c r="B4983" s="2004" t="s">
        <v>13410</v>
      </c>
      <c r="C4983" s="2003" t="s">
        <v>5595</v>
      </c>
      <c r="D4983" s="2005">
        <f t="shared" si="154"/>
        <v>129.72</v>
      </c>
      <c r="F4983" s="2005">
        <v>129.72</v>
      </c>
      <c r="G4983" s="2005">
        <v>129.72</v>
      </c>
      <c r="H4983" s="2078" t="b">
        <f t="shared" si="155"/>
        <v>1</v>
      </c>
    </row>
    <row r="4984" spans="1:8">
      <c r="A4984" s="1993">
        <v>12749</v>
      </c>
      <c r="B4984" s="1994" t="s">
        <v>13411</v>
      </c>
      <c r="C4984" s="1993" t="s">
        <v>5595</v>
      </c>
      <c r="D4984" s="2002">
        <f t="shared" si="154"/>
        <v>189.63</v>
      </c>
      <c r="F4984" s="2002">
        <v>189.63</v>
      </c>
      <c r="G4984" s="2002">
        <v>189.63</v>
      </c>
      <c r="H4984" s="2078" t="b">
        <f t="shared" si="155"/>
        <v>1</v>
      </c>
    </row>
    <row r="4985" spans="1:8">
      <c r="A4985" s="2003">
        <v>39726</v>
      </c>
      <c r="B4985" s="2004" t="s">
        <v>13412</v>
      </c>
      <c r="C4985" s="2003" t="s">
        <v>5595</v>
      </c>
      <c r="D4985" s="2005">
        <f t="shared" si="154"/>
        <v>62.28</v>
      </c>
      <c r="F4985" s="2005">
        <v>62.28</v>
      </c>
      <c r="G4985" s="2005">
        <v>62.28</v>
      </c>
      <c r="H4985" s="2078" t="b">
        <f t="shared" si="155"/>
        <v>1</v>
      </c>
    </row>
    <row r="4986" spans="1:8">
      <c r="A4986" s="1993">
        <v>39728</v>
      </c>
      <c r="B4986" s="1994" t="s">
        <v>13413</v>
      </c>
      <c r="C4986" s="1993" t="s">
        <v>5595</v>
      </c>
      <c r="D4986" s="2002">
        <f t="shared" si="154"/>
        <v>109.46</v>
      </c>
      <c r="F4986" s="2002">
        <v>109.46</v>
      </c>
      <c r="G4986" s="2002">
        <v>109.46</v>
      </c>
      <c r="H4986" s="2078" t="b">
        <f t="shared" si="155"/>
        <v>1</v>
      </c>
    </row>
    <row r="4987" spans="1:8">
      <c r="A4987" s="2003">
        <v>39727</v>
      </c>
      <c r="B4987" s="2004" t="s">
        <v>13414</v>
      </c>
      <c r="C4987" s="2003" t="s">
        <v>5595</v>
      </c>
      <c r="D4987" s="2005">
        <f t="shared" si="154"/>
        <v>90.08</v>
      </c>
      <c r="F4987" s="2005">
        <v>90.08</v>
      </c>
      <c r="G4987" s="2005">
        <v>90.08</v>
      </c>
      <c r="H4987" s="2078" t="b">
        <f t="shared" si="155"/>
        <v>1</v>
      </c>
    </row>
    <row r="4988" spans="1:8">
      <c r="A4988" s="1993">
        <v>39724</v>
      </c>
      <c r="B4988" s="1994" t="s">
        <v>13415</v>
      </c>
      <c r="C4988" s="1993" t="s">
        <v>5595</v>
      </c>
      <c r="D4988" s="2002">
        <f t="shared" si="154"/>
        <v>27.58</v>
      </c>
      <c r="F4988" s="2002">
        <v>27.58</v>
      </c>
      <c r="G4988" s="2002">
        <v>27.58</v>
      </c>
      <c r="H4988" s="2078" t="b">
        <f t="shared" si="155"/>
        <v>1</v>
      </c>
    </row>
    <row r="4989" spans="1:8">
      <c r="A4989" s="2003">
        <v>39729</v>
      </c>
      <c r="B4989" s="2004" t="s">
        <v>13416</v>
      </c>
      <c r="C4989" s="2003" t="s">
        <v>5595</v>
      </c>
      <c r="D4989" s="2005">
        <f t="shared" si="154"/>
        <v>151.59</v>
      </c>
      <c r="F4989" s="2005">
        <v>151.59</v>
      </c>
      <c r="G4989" s="2005">
        <v>151.59</v>
      </c>
      <c r="H4989" s="2078" t="b">
        <f t="shared" si="155"/>
        <v>1</v>
      </c>
    </row>
    <row r="4990" spans="1:8">
      <c r="A4990" s="1993">
        <v>39730</v>
      </c>
      <c r="B4990" s="1994" t="s">
        <v>13417</v>
      </c>
      <c r="C4990" s="1993" t="s">
        <v>5595</v>
      </c>
      <c r="D4990" s="2002">
        <f t="shared" si="154"/>
        <v>196.68</v>
      </c>
      <c r="F4990" s="2002">
        <v>196.68</v>
      </c>
      <c r="G4990" s="2002">
        <v>196.68</v>
      </c>
      <c r="H4990" s="2078" t="b">
        <f t="shared" si="155"/>
        <v>1</v>
      </c>
    </row>
    <row r="4991" spans="1:8">
      <c r="A4991" s="2003">
        <v>39731</v>
      </c>
      <c r="B4991" s="2004" t="s">
        <v>13418</v>
      </c>
      <c r="C4991" s="2003" t="s">
        <v>5595</v>
      </c>
      <c r="D4991" s="2005">
        <f t="shared" si="154"/>
        <v>291.3</v>
      </c>
      <c r="F4991" s="2005">
        <v>291.3</v>
      </c>
      <c r="G4991" s="2005">
        <v>291.3</v>
      </c>
      <c r="H4991" s="2078" t="b">
        <f t="shared" si="155"/>
        <v>1</v>
      </c>
    </row>
    <row r="4992" spans="1:8">
      <c r="A4992" s="1993">
        <v>39725</v>
      </c>
      <c r="B4992" s="1994" t="s">
        <v>13419</v>
      </c>
      <c r="C4992" s="1993" t="s">
        <v>5595</v>
      </c>
      <c r="D4992" s="2002">
        <f t="shared" si="154"/>
        <v>44.95</v>
      </c>
      <c r="F4992" s="2002">
        <v>44.95</v>
      </c>
      <c r="G4992" s="2002">
        <v>44.95</v>
      </c>
      <c r="H4992" s="2078" t="b">
        <f t="shared" si="155"/>
        <v>1</v>
      </c>
    </row>
    <row r="4993" spans="1:8">
      <c r="A4993" s="2003">
        <v>39732</v>
      </c>
      <c r="B4993" s="2004" t="s">
        <v>13420</v>
      </c>
      <c r="C4993" s="2003" t="s">
        <v>5595</v>
      </c>
      <c r="D4993" s="2005">
        <f t="shared" si="154"/>
        <v>428.78</v>
      </c>
      <c r="F4993" s="2005">
        <v>428.78</v>
      </c>
      <c r="G4993" s="2005">
        <v>428.78</v>
      </c>
      <c r="H4993" s="2078" t="b">
        <f t="shared" si="155"/>
        <v>1</v>
      </c>
    </row>
    <row r="4994" spans="1:8">
      <c r="A4994" s="1993">
        <v>39660</v>
      </c>
      <c r="B4994" s="1994" t="s">
        <v>13421</v>
      </c>
      <c r="C4994" s="1993" t="s">
        <v>5595</v>
      </c>
      <c r="D4994" s="2002">
        <f t="shared" si="154"/>
        <v>19.54</v>
      </c>
      <c r="F4994" s="2002">
        <v>19.54</v>
      </c>
      <c r="G4994" s="2002">
        <v>19.54</v>
      </c>
      <c r="H4994" s="2078" t="b">
        <f t="shared" si="155"/>
        <v>1</v>
      </c>
    </row>
    <row r="4995" spans="1:8">
      <c r="A4995" s="2003">
        <v>39662</v>
      </c>
      <c r="B4995" s="2004" t="s">
        <v>13422</v>
      </c>
      <c r="C4995" s="2003" t="s">
        <v>5595</v>
      </c>
      <c r="D4995" s="2005">
        <f t="shared" ref="D4995:D5058" si="156">IF($J$2=$F$1,F4995,G4995)</f>
        <v>9.36</v>
      </c>
      <c r="F4995" s="2005">
        <v>9.36</v>
      </c>
      <c r="G4995" s="2005">
        <v>9.36</v>
      </c>
      <c r="H4995" s="2078" t="b">
        <f t="shared" ref="H4995:H5058" si="157">F4995=G4995</f>
        <v>1</v>
      </c>
    </row>
    <row r="4996" spans="1:8">
      <c r="A4996" s="1993">
        <v>39661</v>
      </c>
      <c r="B4996" s="1994" t="s">
        <v>13423</v>
      </c>
      <c r="C4996" s="1993" t="s">
        <v>5595</v>
      </c>
      <c r="D4996" s="2002">
        <f t="shared" si="156"/>
        <v>6.38</v>
      </c>
      <c r="F4996" s="2002">
        <v>6.38</v>
      </c>
      <c r="G4996" s="2002">
        <v>6.38</v>
      </c>
      <c r="H4996" s="2078" t="b">
        <f t="shared" si="157"/>
        <v>1</v>
      </c>
    </row>
    <row r="4997" spans="1:8">
      <c r="A4997" s="2003">
        <v>39666</v>
      </c>
      <c r="B4997" s="2004" t="s">
        <v>13424</v>
      </c>
      <c r="C4997" s="2003" t="s">
        <v>5595</v>
      </c>
      <c r="D4997" s="2005">
        <f t="shared" si="156"/>
        <v>29.39</v>
      </c>
      <c r="F4997" s="2005">
        <v>29.39</v>
      </c>
      <c r="G4997" s="2005">
        <v>29.39</v>
      </c>
      <c r="H4997" s="2078" t="b">
        <f t="shared" si="157"/>
        <v>1</v>
      </c>
    </row>
    <row r="4998" spans="1:8">
      <c r="A4998" s="1993">
        <v>39664</v>
      </c>
      <c r="B4998" s="1994" t="s">
        <v>13425</v>
      </c>
      <c r="C4998" s="1993" t="s">
        <v>5595</v>
      </c>
      <c r="D4998" s="2002">
        <f t="shared" si="156"/>
        <v>14.4</v>
      </c>
      <c r="F4998" s="2002">
        <v>14.4</v>
      </c>
      <c r="G4998" s="2002">
        <v>14.4</v>
      </c>
      <c r="H4998" s="2078" t="b">
        <f t="shared" si="157"/>
        <v>1</v>
      </c>
    </row>
    <row r="4999" spans="1:8">
      <c r="A4999" s="2003">
        <v>39663</v>
      </c>
      <c r="B4999" s="2004" t="s">
        <v>13426</v>
      </c>
      <c r="C4999" s="2003" t="s">
        <v>5595</v>
      </c>
      <c r="D4999" s="2005">
        <f t="shared" si="156"/>
        <v>11.51</v>
      </c>
      <c r="F4999" s="2005">
        <v>11.51</v>
      </c>
      <c r="G4999" s="2005">
        <v>11.51</v>
      </c>
      <c r="H4999" s="2078" t="b">
        <f t="shared" si="157"/>
        <v>1</v>
      </c>
    </row>
    <row r="5000" spans="1:8">
      <c r="A5000" s="1993">
        <v>39665</v>
      </c>
      <c r="B5000" s="1994" t="s">
        <v>13427</v>
      </c>
      <c r="C5000" s="1993" t="s">
        <v>5595</v>
      </c>
      <c r="D5000" s="2002">
        <f t="shared" si="156"/>
        <v>24.3</v>
      </c>
      <c r="F5000" s="2002">
        <v>24.3</v>
      </c>
      <c r="G5000" s="2002">
        <v>24.3</v>
      </c>
      <c r="H5000" s="2078" t="b">
        <f t="shared" si="157"/>
        <v>1</v>
      </c>
    </row>
    <row r="5001" spans="1:8">
      <c r="A5001" s="2003">
        <v>39752</v>
      </c>
      <c r="B5001" s="2004" t="s">
        <v>13428</v>
      </c>
      <c r="C5001" s="2003" t="s">
        <v>5595</v>
      </c>
      <c r="D5001" s="2005">
        <f t="shared" si="156"/>
        <v>122.2</v>
      </c>
      <c r="F5001" s="2005">
        <v>122.2</v>
      </c>
      <c r="G5001" s="2005">
        <v>122.2</v>
      </c>
      <c r="H5001" s="2078" t="b">
        <f t="shared" si="157"/>
        <v>1</v>
      </c>
    </row>
    <row r="5002" spans="1:8">
      <c r="A5002" s="1993">
        <v>12583</v>
      </c>
      <c r="B5002" s="1994" t="s">
        <v>13429</v>
      </c>
      <c r="C5002" s="1993" t="s">
        <v>5595</v>
      </c>
      <c r="D5002" s="2002">
        <f t="shared" si="156"/>
        <v>23.44</v>
      </c>
      <c r="F5002" s="2002">
        <v>23.44</v>
      </c>
      <c r="G5002" s="2002">
        <v>23.44</v>
      </c>
      <c r="H5002" s="2078" t="b">
        <f t="shared" si="157"/>
        <v>1</v>
      </c>
    </row>
    <row r="5003" spans="1:8">
      <c r="A5003" s="2003">
        <v>12584</v>
      </c>
      <c r="B5003" s="2004" t="s">
        <v>13430</v>
      </c>
      <c r="C5003" s="2003" t="s">
        <v>5595</v>
      </c>
      <c r="D5003" s="2005">
        <f t="shared" si="156"/>
        <v>22.56</v>
      </c>
      <c r="F5003" s="2005">
        <v>22.56</v>
      </c>
      <c r="G5003" s="2005">
        <v>22.56</v>
      </c>
      <c r="H5003" s="2078" t="b">
        <f t="shared" si="157"/>
        <v>1</v>
      </c>
    </row>
    <row r="5004" spans="1:8">
      <c r="A5004" s="1993">
        <v>13159</v>
      </c>
      <c r="B5004" s="1994" t="s">
        <v>13431</v>
      </c>
      <c r="C5004" s="1993" t="s">
        <v>5595</v>
      </c>
      <c r="D5004" s="2002">
        <f t="shared" si="156"/>
        <v>68.33</v>
      </c>
      <c r="F5004" s="2002">
        <v>68.33</v>
      </c>
      <c r="G5004" s="2002">
        <v>68.33</v>
      </c>
      <c r="H5004" s="2078" t="b">
        <f t="shared" si="157"/>
        <v>1</v>
      </c>
    </row>
    <row r="5005" spans="1:8">
      <c r="A5005" s="2003">
        <v>13168</v>
      </c>
      <c r="B5005" s="2004" t="s">
        <v>13432</v>
      </c>
      <c r="C5005" s="2003" t="s">
        <v>5595</v>
      </c>
      <c r="D5005" s="2005">
        <f t="shared" si="156"/>
        <v>102.75</v>
      </c>
      <c r="F5005" s="2005">
        <v>102.75</v>
      </c>
      <c r="G5005" s="2005">
        <v>102.75</v>
      </c>
      <c r="H5005" s="2078" t="b">
        <f t="shared" si="157"/>
        <v>1</v>
      </c>
    </row>
    <row r="5006" spans="1:8">
      <c r="A5006" s="1993">
        <v>13173</v>
      </c>
      <c r="B5006" s="1994" t="s">
        <v>13433</v>
      </c>
      <c r="C5006" s="1993" t="s">
        <v>5595</v>
      </c>
      <c r="D5006" s="2002">
        <f t="shared" si="156"/>
        <v>126.69</v>
      </c>
      <c r="F5006" s="2002">
        <v>126.69</v>
      </c>
      <c r="G5006" s="2002">
        <v>126.69</v>
      </c>
      <c r="H5006" s="2078" t="b">
        <f t="shared" si="157"/>
        <v>1</v>
      </c>
    </row>
    <row r="5007" spans="1:8">
      <c r="A5007" s="2003">
        <v>37449</v>
      </c>
      <c r="B5007" s="2004" t="s">
        <v>13434</v>
      </c>
      <c r="C5007" s="2003" t="s">
        <v>5595</v>
      </c>
      <c r="D5007" s="2005">
        <f t="shared" si="156"/>
        <v>20.95</v>
      </c>
      <c r="F5007" s="2005">
        <v>20.95</v>
      </c>
      <c r="G5007" s="2005">
        <v>20.95</v>
      </c>
      <c r="H5007" s="2078" t="b">
        <f t="shared" si="157"/>
        <v>1</v>
      </c>
    </row>
    <row r="5008" spans="1:8">
      <c r="A5008" s="1993">
        <v>37450</v>
      </c>
      <c r="B5008" s="1994" t="s">
        <v>13435</v>
      </c>
      <c r="C5008" s="1993" t="s">
        <v>5595</v>
      </c>
      <c r="D5008" s="2002">
        <f t="shared" si="156"/>
        <v>25.53</v>
      </c>
      <c r="F5008" s="2002">
        <v>25.53</v>
      </c>
      <c r="G5008" s="2002">
        <v>25.53</v>
      </c>
      <c r="H5008" s="2078" t="b">
        <f t="shared" si="157"/>
        <v>1</v>
      </c>
    </row>
    <row r="5009" spans="1:8">
      <c r="A5009" s="2003">
        <v>37451</v>
      </c>
      <c r="B5009" s="2004" t="s">
        <v>13436</v>
      </c>
      <c r="C5009" s="2003" t="s">
        <v>5595</v>
      </c>
      <c r="D5009" s="2005">
        <f t="shared" si="156"/>
        <v>39.1</v>
      </c>
      <c r="F5009" s="2005">
        <v>39.1</v>
      </c>
      <c r="G5009" s="2005">
        <v>39.1</v>
      </c>
      <c r="H5009" s="2078" t="b">
        <f t="shared" si="157"/>
        <v>1</v>
      </c>
    </row>
    <row r="5010" spans="1:8">
      <c r="A5010" s="1993">
        <v>37452</v>
      </c>
      <c r="B5010" s="1994" t="s">
        <v>13437</v>
      </c>
      <c r="C5010" s="1993" t="s">
        <v>5595</v>
      </c>
      <c r="D5010" s="2002">
        <f t="shared" si="156"/>
        <v>51.87</v>
      </c>
      <c r="F5010" s="2002">
        <v>51.87</v>
      </c>
      <c r="G5010" s="2002">
        <v>51.87</v>
      </c>
      <c r="H5010" s="2078" t="b">
        <f t="shared" si="157"/>
        <v>1</v>
      </c>
    </row>
    <row r="5011" spans="1:8">
      <c r="A5011" s="2003">
        <v>37453</v>
      </c>
      <c r="B5011" s="2004" t="s">
        <v>13438</v>
      </c>
      <c r="C5011" s="2003" t="s">
        <v>5595</v>
      </c>
      <c r="D5011" s="2005">
        <f t="shared" si="156"/>
        <v>65.09</v>
      </c>
      <c r="F5011" s="2005">
        <v>65.09</v>
      </c>
      <c r="G5011" s="2005">
        <v>65.09</v>
      </c>
      <c r="H5011" s="2078" t="b">
        <f t="shared" si="157"/>
        <v>1</v>
      </c>
    </row>
    <row r="5012" spans="1:8">
      <c r="A5012" s="1993">
        <v>7778</v>
      </c>
      <c r="B5012" s="1994" t="s">
        <v>13439</v>
      </c>
      <c r="C5012" s="1993" t="s">
        <v>5595</v>
      </c>
      <c r="D5012" s="2002">
        <f t="shared" si="156"/>
        <v>24.44</v>
      </c>
      <c r="F5012" s="2002">
        <v>24.44</v>
      </c>
      <c r="G5012" s="2002">
        <v>24.44</v>
      </c>
      <c r="H5012" s="2078" t="b">
        <f t="shared" si="157"/>
        <v>1</v>
      </c>
    </row>
    <row r="5013" spans="1:8">
      <c r="A5013" s="2003">
        <v>7796</v>
      </c>
      <c r="B5013" s="2004" t="s">
        <v>13440</v>
      </c>
      <c r="C5013" s="2003" t="s">
        <v>5595</v>
      </c>
      <c r="D5013" s="2005">
        <f t="shared" si="156"/>
        <v>29.43</v>
      </c>
      <c r="F5013" s="2005">
        <v>29.43</v>
      </c>
      <c r="G5013" s="2005">
        <v>29.43</v>
      </c>
      <c r="H5013" s="2078" t="b">
        <f t="shared" si="157"/>
        <v>1</v>
      </c>
    </row>
    <row r="5014" spans="1:8">
      <c r="A5014" s="1993">
        <v>7781</v>
      </c>
      <c r="B5014" s="1994" t="s">
        <v>13441</v>
      </c>
      <c r="C5014" s="1993" t="s">
        <v>5595</v>
      </c>
      <c r="D5014" s="2002">
        <f t="shared" si="156"/>
        <v>38.9</v>
      </c>
      <c r="F5014" s="2002">
        <v>38.9</v>
      </c>
      <c r="G5014" s="2002">
        <v>38.9</v>
      </c>
      <c r="H5014" s="2078" t="b">
        <f t="shared" si="157"/>
        <v>1</v>
      </c>
    </row>
    <row r="5015" spans="1:8">
      <c r="A5015" s="2003">
        <v>7795</v>
      </c>
      <c r="B5015" s="2004" t="s">
        <v>13442</v>
      </c>
      <c r="C5015" s="2003" t="s">
        <v>5595</v>
      </c>
      <c r="D5015" s="2005">
        <f t="shared" si="156"/>
        <v>56.36</v>
      </c>
      <c r="F5015" s="2005">
        <v>56.36</v>
      </c>
      <c r="G5015" s="2005">
        <v>56.36</v>
      </c>
      <c r="H5015" s="2078" t="b">
        <f t="shared" si="157"/>
        <v>1</v>
      </c>
    </row>
    <row r="5016" spans="1:8">
      <c r="A5016" s="1993">
        <v>7791</v>
      </c>
      <c r="B5016" s="1994" t="s">
        <v>13443</v>
      </c>
      <c r="C5016" s="1993" t="s">
        <v>5595</v>
      </c>
      <c r="D5016" s="2002">
        <f t="shared" si="156"/>
        <v>71.819999999999993</v>
      </c>
      <c r="F5016" s="2002">
        <v>71.819999999999993</v>
      </c>
      <c r="G5016" s="2002">
        <v>71.819999999999993</v>
      </c>
      <c r="H5016" s="2078" t="b">
        <f t="shared" si="157"/>
        <v>1</v>
      </c>
    </row>
    <row r="5017" spans="1:8">
      <c r="A5017" s="2003">
        <v>7783</v>
      </c>
      <c r="B5017" s="2004" t="s">
        <v>13444</v>
      </c>
      <c r="C5017" s="2003" t="s">
        <v>5595</v>
      </c>
      <c r="D5017" s="2005">
        <f t="shared" si="156"/>
        <v>27.43</v>
      </c>
      <c r="F5017" s="2005">
        <v>27.43</v>
      </c>
      <c r="G5017" s="2005">
        <v>27.43</v>
      </c>
      <c r="H5017" s="2078" t="b">
        <f t="shared" si="157"/>
        <v>1</v>
      </c>
    </row>
    <row r="5018" spans="1:8">
      <c r="A5018" s="1993">
        <v>7790</v>
      </c>
      <c r="B5018" s="1994" t="s">
        <v>13445</v>
      </c>
      <c r="C5018" s="1993" t="s">
        <v>5595</v>
      </c>
      <c r="D5018" s="2002">
        <f t="shared" si="156"/>
        <v>31.92</v>
      </c>
      <c r="F5018" s="2002">
        <v>31.92</v>
      </c>
      <c r="G5018" s="2002">
        <v>31.92</v>
      </c>
      <c r="H5018" s="2078" t="b">
        <f t="shared" si="157"/>
        <v>1</v>
      </c>
    </row>
    <row r="5019" spans="1:8">
      <c r="A5019" s="2003">
        <v>7785</v>
      </c>
      <c r="B5019" s="2004" t="s">
        <v>13446</v>
      </c>
      <c r="C5019" s="2003" t="s">
        <v>5595</v>
      </c>
      <c r="D5019" s="2005">
        <f t="shared" si="156"/>
        <v>41.9</v>
      </c>
      <c r="F5019" s="2005">
        <v>41.9</v>
      </c>
      <c r="G5019" s="2005">
        <v>41.9</v>
      </c>
      <c r="H5019" s="2078" t="b">
        <f t="shared" si="157"/>
        <v>1</v>
      </c>
    </row>
    <row r="5020" spans="1:8">
      <c r="A5020" s="1993">
        <v>7792</v>
      </c>
      <c r="B5020" s="1994" t="s">
        <v>13447</v>
      </c>
      <c r="C5020" s="1993" t="s">
        <v>5595</v>
      </c>
      <c r="D5020" s="2002">
        <f t="shared" si="156"/>
        <v>60.85</v>
      </c>
      <c r="F5020" s="2002">
        <v>60.85</v>
      </c>
      <c r="G5020" s="2002">
        <v>60.85</v>
      </c>
      <c r="H5020" s="2078" t="b">
        <f t="shared" si="157"/>
        <v>1</v>
      </c>
    </row>
    <row r="5021" spans="1:8">
      <c r="A5021" s="2003">
        <v>7793</v>
      </c>
      <c r="B5021" s="2004" t="s">
        <v>13448</v>
      </c>
      <c r="C5021" s="2003" t="s">
        <v>5595</v>
      </c>
      <c r="D5021" s="2005">
        <f t="shared" si="156"/>
        <v>78.53</v>
      </c>
      <c r="F5021" s="2005">
        <v>78.53</v>
      </c>
      <c r="G5021" s="2005">
        <v>78.53</v>
      </c>
      <c r="H5021" s="2078" t="b">
        <f t="shared" si="157"/>
        <v>1</v>
      </c>
    </row>
    <row r="5022" spans="1:8">
      <c r="A5022" s="1993">
        <v>12613</v>
      </c>
      <c r="B5022" s="1994" t="s">
        <v>13449</v>
      </c>
      <c r="C5022" s="1993" t="s">
        <v>5592</v>
      </c>
      <c r="D5022" s="2002">
        <f t="shared" si="156"/>
        <v>12.21</v>
      </c>
      <c r="F5022" s="2002">
        <v>12.21</v>
      </c>
      <c r="G5022" s="2002">
        <v>12.21</v>
      </c>
      <c r="H5022" s="2078" t="b">
        <f t="shared" si="157"/>
        <v>1</v>
      </c>
    </row>
    <row r="5023" spans="1:8">
      <c r="A5023" s="2003">
        <v>1031</v>
      </c>
      <c r="B5023" s="2004" t="s">
        <v>13450</v>
      </c>
      <c r="C5023" s="2003" t="s">
        <v>5592</v>
      </c>
      <c r="D5023" s="2005">
        <f t="shared" si="156"/>
        <v>8.32</v>
      </c>
      <c r="F5023" s="2005">
        <v>8.32</v>
      </c>
      <c r="G5023" s="2005">
        <v>8.32</v>
      </c>
      <c r="H5023" s="2078" t="b">
        <f t="shared" si="157"/>
        <v>1</v>
      </c>
    </row>
    <row r="5024" spans="1:8" ht="30">
      <c r="A5024" s="1993">
        <v>39707</v>
      </c>
      <c r="B5024" s="1994" t="s">
        <v>13451</v>
      </c>
      <c r="C5024" s="1993" t="s">
        <v>5595</v>
      </c>
      <c r="D5024" s="2002">
        <f t="shared" si="156"/>
        <v>2.41</v>
      </c>
      <c r="F5024" s="2002">
        <v>2.41</v>
      </c>
      <c r="G5024" s="2002">
        <v>2.41</v>
      </c>
      <c r="H5024" s="2078" t="b">
        <f t="shared" si="157"/>
        <v>1</v>
      </c>
    </row>
    <row r="5025" spans="1:8" ht="30">
      <c r="A5025" s="2003">
        <v>39708</v>
      </c>
      <c r="B5025" s="2004" t="s">
        <v>13452</v>
      </c>
      <c r="C5025" s="2003" t="s">
        <v>5595</v>
      </c>
      <c r="D5025" s="2005">
        <f t="shared" si="156"/>
        <v>2.34</v>
      </c>
      <c r="F5025" s="2005">
        <v>2.34</v>
      </c>
      <c r="G5025" s="2005">
        <v>2.34</v>
      </c>
      <c r="H5025" s="2078" t="b">
        <f t="shared" si="157"/>
        <v>1</v>
      </c>
    </row>
    <row r="5026" spans="1:8" ht="30">
      <c r="A5026" s="1993">
        <v>39710</v>
      </c>
      <c r="B5026" s="1994" t="s">
        <v>13453</v>
      </c>
      <c r="C5026" s="1993" t="s">
        <v>5595</v>
      </c>
      <c r="D5026" s="2002">
        <f t="shared" si="156"/>
        <v>1.64</v>
      </c>
      <c r="F5026" s="2002">
        <v>1.64</v>
      </c>
      <c r="G5026" s="2002">
        <v>1.64</v>
      </c>
      <c r="H5026" s="2078" t="b">
        <f t="shared" si="157"/>
        <v>1</v>
      </c>
    </row>
    <row r="5027" spans="1:8" ht="30">
      <c r="A5027" s="2003">
        <v>39709</v>
      </c>
      <c r="B5027" s="2004" t="s">
        <v>13454</v>
      </c>
      <c r="C5027" s="2003" t="s">
        <v>5595</v>
      </c>
      <c r="D5027" s="2005">
        <f t="shared" si="156"/>
        <v>2.2799999999999998</v>
      </c>
      <c r="F5027" s="2005">
        <v>2.2799999999999998</v>
      </c>
      <c r="G5027" s="2005">
        <v>2.2799999999999998</v>
      </c>
      <c r="H5027" s="2078" t="b">
        <f t="shared" si="157"/>
        <v>1</v>
      </c>
    </row>
    <row r="5028" spans="1:8" ht="30">
      <c r="A5028" s="1993">
        <v>39711</v>
      </c>
      <c r="B5028" s="1994" t="s">
        <v>13455</v>
      </c>
      <c r="C5028" s="1993" t="s">
        <v>5595</v>
      </c>
      <c r="D5028" s="2002">
        <f t="shared" si="156"/>
        <v>2.56</v>
      </c>
      <c r="F5028" s="2002">
        <v>2.56</v>
      </c>
      <c r="G5028" s="2002">
        <v>2.56</v>
      </c>
      <c r="H5028" s="2078" t="b">
        <f t="shared" si="157"/>
        <v>1</v>
      </c>
    </row>
    <row r="5029" spans="1:8" ht="30">
      <c r="A5029" s="2003">
        <v>39712</v>
      </c>
      <c r="B5029" s="2004" t="s">
        <v>13456</v>
      </c>
      <c r="C5029" s="2003" t="s">
        <v>5595</v>
      </c>
      <c r="D5029" s="2005">
        <f t="shared" si="156"/>
        <v>0.9</v>
      </c>
      <c r="F5029" s="2005">
        <v>0.9</v>
      </c>
      <c r="G5029" s="2005">
        <v>0.9</v>
      </c>
      <c r="H5029" s="2078" t="b">
        <f t="shared" si="157"/>
        <v>1</v>
      </c>
    </row>
    <row r="5030" spans="1:8" ht="30">
      <c r="A5030" s="1993">
        <v>39713</v>
      </c>
      <c r="B5030" s="1994" t="s">
        <v>13457</v>
      </c>
      <c r="C5030" s="1993" t="s">
        <v>5595</v>
      </c>
      <c r="D5030" s="2002">
        <f t="shared" si="156"/>
        <v>0.71</v>
      </c>
      <c r="F5030" s="2002">
        <v>0.71</v>
      </c>
      <c r="G5030" s="2002">
        <v>0.71</v>
      </c>
      <c r="H5030" s="2078" t="b">
        <f t="shared" si="157"/>
        <v>1</v>
      </c>
    </row>
    <row r="5031" spans="1:8" ht="30">
      <c r="A5031" s="2003">
        <v>39714</v>
      </c>
      <c r="B5031" s="2004" t="s">
        <v>13458</v>
      </c>
      <c r="C5031" s="2003" t="s">
        <v>5595</v>
      </c>
      <c r="D5031" s="2005">
        <f t="shared" si="156"/>
        <v>1.63</v>
      </c>
      <c r="F5031" s="2005">
        <v>1.63</v>
      </c>
      <c r="G5031" s="2005">
        <v>1.63</v>
      </c>
      <c r="H5031" s="2078" t="b">
        <f t="shared" si="157"/>
        <v>1</v>
      </c>
    </row>
    <row r="5032" spans="1:8" ht="30">
      <c r="A5032" s="1993">
        <v>39715</v>
      </c>
      <c r="B5032" s="1994" t="s">
        <v>13459</v>
      </c>
      <c r="C5032" s="1993" t="s">
        <v>5595</v>
      </c>
      <c r="D5032" s="2002">
        <f t="shared" si="156"/>
        <v>1.1599999999999999</v>
      </c>
      <c r="F5032" s="2002">
        <v>1.1599999999999999</v>
      </c>
      <c r="G5032" s="2002">
        <v>1.1599999999999999</v>
      </c>
      <c r="H5032" s="2078" t="b">
        <f t="shared" si="157"/>
        <v>1</v>
      </c>
    </row>
    <row r="5033" spans="1:8" ht="30">
      <c r="A5033" s="2003">
        <v>39716</v>
      </c>
      <c r="B5033" s="2004" t="s">
        <v>13460</v>
      </c>
      <c r="C5033" s="2003" t="s">
        <v>5595</v>
      </c>
      <c r="D5033" s="2005">
        <f t="shared" si="156"/>
        <v>0.88</v>
      </c>
      <c r="F5033" s="2005">
        <v>0.88</v>
      </c>
      <c r="G5033" s="2005">
        <v>0.88</v>
      </c>
      <c r="H5033" s="2078" t="b">
        <f t="shared" si="157"/>
        <v>1</v>
      </c>
    </row>
    <row r="5034" spans="1:8" ht="30">
      <c r="A5034" s="1993">
        <v>39718</v>
      </c>
      <c r="B5034" s="1994" t="s">
        <v>13461</v>
      </c>
      <c r="C5034" s="1993" t="s">
        <v>5595</v>
      </c>
      <c r="D5034" s="2002">
        <f t="shared" si="156"/>
        <v>1.5</v>
      </c>
      <c r="F5034" s="2002">
        <v>1.5</v>
      </c>
      <c r="G5034" s="2002">
        <v>1.5</v>
      </c>
      <c r="H5034" s="2078" t="b">
        <f t="shared" si="157"/>
        <v>1</v>
      </c>
    </row>
    <row r="5035" spans="1:8" ht="30">
      <c r="A5035" s="2003">
        <v>9813</v>
      </c>
      <c r="B5035" s="2004" t="s">
        <v>13462</v>
      </c>
      <c r="C5035" s="2003" t="s">
        <v>5595</v>
      </c>
      <c r="D5035" s="2005">
        <f t="shared" si="156"/>
        <v>3.6</v>
      </c>
      <c r="F5035" s="2005">
        <v>3.6</v>
      </c>
      <c r="G5035" s="2005">
        <v>3.6</v>
      </c>
      <c r="H5035" s="2078" t="b">
        <f t="shared" si="157"/>
        <v>1</v>
      </c>
    </row>
    <row r="5036" spans="1:8" ht="30">
      <c r="A5036" s="1993">
        <v>9815</v>
      </c>
      <c r="B5036" s="1994" t="s">
        <v>13463</v>
      </c>
      <c r="C5036" s="1993" t="s">
        <v>5595</v>
      </c>
      <c r="D5036" s="2002">
        <f t="shared" si="156"/>
        <v>7.11</v>
      </c>
      <c r="F5036" s="2002">
        <v>7.11</v>
      </c>
      <c r="G5036" s="2002">
        <v>7.11</v>
      </c>
      <c r="H5036" s="2078" t="b">
        <f t="shared" si="157"/>
        <v>1</v>
      </c>
    </row>
    <row r="5037" spans="1:8" ht="30">
      <c r="A5037" s="2003">
        <v>25876</v>
      </c>
      <c r="B5037" s="2004" t="s">
        <v>13464</v>
      </c>
      <c r="C5037" s="2003" t="s">
        <v>5595</v>
      </c>
      <c r="D5037" s="2005">
        <f t="shared" si="156"/>
        <v>3537.6</v>
      </c>
      <c r="F5037" s="2005">
        <v>3537.6</v>
      </c>
      <c r="G5037" s="2005">
        <v>3537.6</v>
      </c>
      <c r="H5037" s="2078" t="b">
        <f t="shared" si="157"/>
        <v>1</v>
      </c>
    </row>
    <row r="5038" spans="1:8" ht="30">
      <c r="A5038" s="1993">
        <v>25888</v>
      </c>
      <c r="B5038" s="1994" t="s">
        <v>13465</v>
      </c>
      <c r="C5038" s="1993" t="s">
        <v>5595</v>
      </c>
      <c r="D5038" s="2002">
        <f t="shared" si="156"/>
        <v>86.7</v>
      </c>
      <c r="F5038" s="2002">
        <v>86.7</v>
      </c>
      <c r="G5038" s="2002">
        <v>86.7</v>
      </c>
      <c r="H5038" s="2078" t="b">
        <f t="shared" si="157"/>
        <v>1</v>
      </c>
    </row>
    <row r="5039" spans="1:8" ht="30">
      <c r="A5039" s="2003">
        <v>25874</v>
      </c>
      <c r="B5039" s="2004" t="s">
        <v>13466</v>
      </c>
      <c r="C5039" s="2003" t="s">
        <v>5595</v>
      </c>
      <c r="D5039" s="2005">
        <f t="shared" si="156"/>
        <v>6204.41</v>
      </c>
      <c r="F5039" s="2005">
        <v>6204.41</v>
      </c>
      <c r="G5039" s="2005">
        <v>6204.41</v>
      </c>
      <c r="H5039" s="2078" t="b">
        <f t="shared" si="157"/>
        <v>1</v>
      </c>
    </row>
    <row r="5040" spans="1:8" ht="30">
      <c r="A5040" s="1993">
        <v>25877</v>
      </c>
      <c r="B5040" s="1994" t="s">
        <v>13467</v>
      </c>
      <c r="C5040" s="1993" t="s">
        <v>5595</v>
      </c>
      <c r="D5040" s="2002">
        <f t="shared" si="156"/>
        <v>8466.16</v>
      </c>
      <c r="F5040" s="2002">
        <v>8466.16</v>
      </c>
      <c r="G5040" s="2002">
        <v>8466.16</v>
      </c>
      <c r="H5040" s="2078" t="b">
        <f t="shared" si="157"/>
        <v>1</v>
      </c>
    </row>
    <row r="5041" spans="1:8" ht="30">
      <c r="A5041" s="2003">
        <v>25878</v>
      </c>
      <c r="B5041" s="2004" t="s">
        <v>13468</v>
      </c>
      <c r="C5041" s="2003" t="s">
        <v>5595</v>
      </c>
      <c r="D5041" s="2005">
        <f t="shared" si="156"/>
        <v>186.1</v>
      </c>
      <c r="F5041" s="2005">
        <v>186.1</v>
      </c>
      <c r="G5041" s="2005">
        <v>186.1</v>
      </c>
      <c r="H5041" s="2078" t="b">
        <f t="shared" si="157"/>
        <v>1</v>
      </c>
    </row>
    <row r="5042" spans="1:8" ht="30">
      <c r="A5042" s="1993">
        <v>25879</v>
      </c>
      <c r="B5042" s="1994" t="s">
        <v>13469</v>
      </c>
      <c r="C5042" s="1993" t="s">
        <v>5595</v>
      </c>
      <c r="D5042" s="2002">
        <f t="shared" si="156"/>
        <v>8031.16</v>
      </c>
      <c r="F5042" s="2002">
        <v>8031.16</v>
      </c>
      <c r="G5042" s="2002">
        <v>8031.16</v>
      </c>
      <c r="H5042" s="2078" t="b">
        <f t="shared" si="157"/>
        <v>1</v>
      </c>
    </row>
    <row r="5043" spans="1:8" ht="30">
      <c r="A5043" s="2003">
        <v>25887</v>
      </c>
      <c r="B5043" s="2004" t="s">
        <v>13470</v>
      </c>
      <c r="C5043" s="2003" t="s">
        <v>5595</v>
      </c>
      <c r="D5043" s="2005">
        <f t="shared" si="156"/>
        <v>3208.58</v>
      </c>
      <c r="F5043" s="2005">
        <v>3208.58</v>
      </c>
      <c r="G5043" s="2005">
        <v>3208.58</v>
      </c>
      <c r="H5043" s="2078" t="b">
        <f t="shared" si="157"/>
        <v>1</v>
      </c>
    </row>
    <row r="5044" spans="1:8" ht="30">
      <c r="A5044" s="1993">
        <v>25880</v>
      </c>
      <c r="B5044" s="1994" t="s">
        <v>13471</v>
      </c>
      <c r="C5044" s="1993" t="s">
        <v>5595</v>
      </c>
      <c r="D5044" s="2002">
        <f t="shared" si="156"/>
        <v>290.11</v>
      </c>
      <c r="F5044" s="2002">
        <v>290.11</v>
      </c>
      <c r="G5044" s="2002">
        <v>290.11</v>
      </c>
      <c r="H5044" s="2078" t="b">
        <f t="shared" si="157"/>
        <v>1</v>
      </c>
    </row>
    <row r="5045" spans="1:8" ht="30">
      <c r="A5045" s="2003">
        <v>25881</v>
      </c>
      <c r="B5045" s="2004" t="s">
        <v>13472</v>
      </c>
      <c r="C5045" s="2003" t="s">
        <v>5595</v>
      </c>
      <c r="D5045" s="2005">
        <f t="shared" si="156"/>
        <v>710.86</v>
      </c>
      <c r="F5045" s="2005">
        <v>710.86</v>
      </c>
      <c r="G5045" s="2005">
        <v>710.86</v>
      </c>
      <c r="H5045" s="2078" t="b">
        <f t="shared" si="157"/>
        <v>1</v>
      </c>
    </row>
    <row r="5046" spans="1:8" ht="30">
      <c r="A5046" s="1993">
        <v>25882</v>
      </c>
      <c r="B5046" s="1994" t="s">
        <v>13473</v>
      </c>
      <c r="C5046" s="1993" t="s">
        <v>5595</v>
      </c>
      <c r="D5046" s="2002">
        <f t="shared" si="156"/>
        <v>1144.94</v>
      </c>
      <c r="F5046" s="2002">
        <v>1144.94</v>
      </c>
      <c r="G5046" s="2002">
        <v>1144.94</v>
      </c>
      <c r="H5046" s="2078" t="b">
        <f t="shared" si="157"/>
        <v>1</v>
      </c>
    </row>
    <row r="5047" spans="1:8" ht="30">
      <c r="A5047" s="2003">
        <v>25883</v>
      </c>
      <c r="B5047" s="2004" t="s">
        <v>13474</v>
      </c>
      <c r="C5047" s="2003" t="s">
        <v>5595</v>
      </c>
      <c r="D5047" s="2005">
        <f t="shared" si="156"/>
        <v>18.47</v>
      </c>
      <c r="F5047" s="2005">
        <v>18.47</v>
      </c>
      <c r="G5047" s="2005">
        <v>18.47</v>
      </c>
      <c r="H5047" s="2078" t="b">
        <f t="shared" si="157"/>
        <v>1</v>
      </c>
    </row>
    <row r="5048" spans="1:8" ht="30">
      <c r="A5048" s="1993">
        <v>25884</v>
      </c>
      <c r="B5048" s="1994" t="s">
        <v>13475</v>
      </c>
      <c r="C5048" s="1993" t="s">
        <v>5595</v>
      </c>
      <c r="D5048" s="2002">
        <f t="shared" si="156"/>
        <v>2010.09</v>
      </c>
      <c r="F5048" s="2002">
        <v>2010.09</v>
      </c>
      <c r="G5048" s="2002">
        <v>2010.09</v>
      </c>
      <c r="H5048" s="2078" t="b">
        <f t="shared" si="157"/>
        <v>1</v>
      </c>
    </row>
    <row r="5049" spans="1:8" ht="30">
      <c r="A5049" s="2003">
        <v>25885</v>
      </c>
      <c r="B5049" s="2004" t="s">
        <v>13476</v>
      </c>
      <c r="C5049" s="2003" t="s">
        <v>5595</v>
      </c>
      <c r="D5049" s="2005">
        <f t="shared" si="156"/>
        <v>2989.56</v>
      </c>
      <c r="F5049" s="2005">
        <v>2989.56</v>
      </c>
      <c r="G5049" s="2005">
        <v>2989.56</v>
      </c>
      <c r="H5049" s="2078" t="b">
        <f t="shared" si="157"/>
        <v>1</v>
      </c>
    </row>
    <row r="5050" spans="1:8" ht="30">
      <c r="A5050" s="1993">
        <v>25889</v>
      </c>
      <c r="B5050" s="1994" t="s">
        <v>13477</v>
      </c>
      <c r="C5050" s="1993" t="s">
        <v>5595</v>
      </c>
      <c r="D5050" s="2002">
        <f t="shared" si="156"/>
        <v>1499.19</v>
      </c>
      <c r="F5050" s="2002">
        <v>1499.19</v>
      </c>
      <c r="G5050" s="2002">
        <v>1499.19</v>
      </c>
      <c r="H5050" s="2078" t="b">
        <f t="shared" si="157"/>
        <v>1</v>
      </c>
    </row>
    <row r="5051" spans="1:8" ht="30">
      <c r="A5051" s="2003">
        <v>25886</v>
      </c>
      <c r="B5051" s="2004" t="s">
        <v>13478</v>
      </c>
      <c r="C5051" s="2003" t="s">
        <v>5595</v>
      </c>
      <c r="D5051" s="2005">
        <f t="shared" si="156"/>
        <v>41.31</v>
      </c>
      <c r="F5051" s="2005">
        <v>41.31</v>
      </c>
      <c r="G5051" s="2005">
        <v>41.31</v>
      </c>
      <c r="H5051" s="2078" t="b">
        <f t="shared" si="157"/>
        <v>1</v>
      </c>
    </row>
    <row r="5052" spans="1:8" ht="30">
      <c r="A5052" s="1993">
        <v>25875</v>
      </c>
      <c r="B5052" s="1994" t="s">
        <v>13479</v>
      </c>
      <c r="C5052" s="1993" t="s">
        <v>5595</v>
      </c>
      <c r="D5052" s="2002">
        <f t="shared" si="156"/>
        <v>1955.94</v>
      </c>
      <c r="F5052" s="2002">
        <v>1955.94</v>
      </c>
      <c r="G5052" s="2002">
        <v>1955.94</v>
      </c>
      <c r="H5052" s="2078" t="b">
        <f t="shared" si="157"/>
        <v>1</v>
      </c>
    </row>
    <row r="5053" spans="1:8">
      <c r="A5053" s="2003">
        <v>9876</v>
      </c>
      <c r="B5053" s="2004" t="s">
        <v>13480</v>
      </c>
      <c r="C5053" s="2003" t="s">
        <v>5595</v>
      </c>
      <c r="D5053" s="2005">
        <f t="shared" si="156"/>
        <v>9.86</v>
      </c>
      <c r="F5053" s="2005">
        <v>9.86</v>
      </c>
      <c r="G5053" s="2005">
        <v>9.86</v>
      </c>
      <c r="H5053" s="2078" t="b">
        <f t="shared" si="157"/>
        <v>1</v>
      </c>
    </row>
    <row r="5054" spans="1:8">
      <c r="A5054" s="1993">
        <v>9877</v>
      </c>
      <c r="B5054" s="1994" t="s">
        <v>13481</v>
      </c>
      <c r="C5054" s="1993" t="s">
        <v>5595</v>
      </c>
      <c r="D5054" s="2002">
        <f t="shared" si="156"/>
        <v>35.64</v>
      </c>
      <c r="F5054" s="2002">
        <v>35.64</v>
      </c>
      <c r="G5054" s="2002">
        <v>35.64</v>
      </c>
      <c r="H5054" s="2078" t="b">
        <f t="shared" si="157"/>
        <v>1</v>
      </c>
    </row>
    <row r="5055" spans="1:8">
      <c r="A5055" s="2003">
        <v>9878</v>
      </c>
      <c r="B5055" s="2004" t="s">
        <v>13482</v>
      </c>
      <c r="C5055" s="2003" t="s">
        <v>5595</v>
      </c>
      <c r="D5055" s="2005">
        <f t="shared" si="156"/>
        <v>49.46</v>
      </c>
      <c r="F5055" s="2005">
        <v>49.46</v>
      </c>
      <c r="G5055" s="2005">
        <v>49.46</v>
      </c>
      <c r="H5055" s="2078" t="b">
        <f t="shared" si="157"/>
        <v>1</v>
      </c>
    </row>
    <row r="5056" spans="1:8">
      <c r="A5056" s="1993">
        <v>9879</v>
      </c>
      <c r="B5056" s="1994" t="s">
        <v>13483</v>
      </c>
      <c r="C5056" s="1993" t="s">
        <v>5595</v>
      </c>
      <c r="D5056" s="2002">
        <f t="shared" si="156"/>
        <v>116.75</v>
      </c>
      <c r="F5056" s="2002">
        <v>116.75</v>
      </c>
      <c r="G5056" s="2002">
        <v>116.75</v>
      </c>
      <c r="H5056" s="2078" t="b">
        <f t="shared" si="157"/>
        <v>1</v>
      </c>
    </row>
    <row r="5057" spans="1:8" ht="30">
      <c r="A5057" s="2003">
        <v>42001</v>
      </c>
      <c r="B5057" s="2004" t="s">
        <v>13484</v>
      </c>
      <c r="C5057" s="2003" t="s">
        <v>5595</v>
      </c>
      <c r="D5057" s="2005">
        <f t="shared" si="156"/>
        <v>338.27</v>
      </c>
      <c r="F5057" s="2005">
        <v>338.27</v>
      </c>
      <c r="G5057" s="2005">
        <v>338.27</v>
      </c>
      <c r="H5057" s="2078" t="b">
        <f t="shared" si="157"/>
        <v>1</v>
      </c>
    </row>
    <row r="5058" spans="1:8" ht="30">
      <c r="A5058" s="1993">
        <v>41998</v>
      </c>
      <c r="B5058" s="1994" t="s">
        <v>13485</v>
      </c>
      <c r="C5058" s="1993" t="s">
        <v>5595</v>
      </c>
      <c r="D5058" s="2002">
        <f t="shared" si="156"/>
        <v>833.62</v>
      </c>
      <c r="F5058" s="2002">
        <v>833.62</v>
      </c>
      <c r="G5058" s="2002">
        <v>833.62</v>
      </c>
      <c r="H5058" s="2078" t="b">
        <f t="shared" si="157"/>
        <v>1</v>
      </c>
    </row>
    <row r="5059" spans="1:8" ht="30">
      <c r="A5059" s="2003">
        <v>41999</v>
      </c>
      <c r="B5059" s="2004" t="s">
        <v>13486</v>
      </c>
      <c r="C5059" s="2003" t="s">
        <v>5595</v>
      </c>
      <c r="D5059" s="2005">
        <f t="shared" ref="D5059:D5122" si="158">IF($J$2=$F$1,F5059,G5059)</f>
        <v>1529.19</v>
      </c>
      <c r="F5059" s="2005">
        <v>1529.19</v>
      </c>
      <c r="G5059" s="2005">
        <v>1529.19</v>
      </c>
      <c r="H5059" s="2078" t="b">
        <f t="shared" ref="H5059:H5122" si="159">F5059=G5059</f>
        <v>1</v>
      </c>
    </row>
    <row r="5060" spans="1:8" ht="30">
      <c r="A5060" s="1993">
        <v>42000</v>
      </c>
      <c r="B5060" s="1994" t="s">
        <v>13487</v>
      </c>
      <c r="C5060" s="1993" t="s">
        <v>5595</v>
      </c>
      <c r="D5060" s="2002">
        <f t="shared" si="158"/>
        <v>2611.38</v>
      </c>
      <c r="F5060" s="2002">
        <v>2611.38</v>
      </c>
      <c r="G5060" s="2002">
        <v>2611.38</v>
      </c>
      <c r="H5060" s="2078" t="b">
        <f t="shared" si="159"/>
        <v>1</v>
      </c>
    </row>
    <row r="5061" spans="1:8" ht="30">
      <c r="A5061" s="2003">
        <v>38053</v>
      </c>
      <c r="B5061" s="2004" t="s">
        <v>13488</v>
      </c>
      <c r="C5061" s="2003" t="s">
        <v>5595</v>
      </c>
      <c r="D5061" s="2005">
        <f t="shared" si="158"/>
        <v>11.98</v>
      </c>
      <c r="F5061" s="2005">
        <v>11.98</v>
      </c>
      <c r="G5061" s="2005">
        <v>11.98</v>
      </c>
      <c r="H5061" s="2078" t="b">
        <f t="shared" si="159"/>
        <v>1</v>
      </c>
    </row>
    <row r="5062" spans="1:8" ht="30">
      <c r="A5062" s="1993">
        <v>38054</v>
      </c>
      <c r="B5062" s="1994" t="s">
        <v>13489</v>
      </c>
      <c r="C5062" s="1993" t="s">
        <v>5595</v>
      </c>
      <c r="D5062" s="2002">
        <f t="shared" si="158"/>
        <v>20.59</v>
      </c>
      <c r="F5062" s="2002">
        <v>20.59</v>
      </c>
      <c r="G5062" s="2002">
        <v>20.59</v>
      </c>
      <c r="H5062" s="2078" t="b">
        <f t="shared" si="159"/>
        <v>1</v>
      </c>
    </row>
    <row r="5063" spans="1:8" ht="30">
      <c r="A5063" s="2003">
        <v>38052</v>
      </c>
      <c r="B5063" s="2004" t="s">
        <v>13490</v>
      </c>
      <c r="C5063" s="2003" t="s">
        <v>5595</v>
      </c>
      <c r="D5063" s="2005">
        <f t="shared" si="158"/>
        <v>5.8</v>
      </c>
      <c r="F5063" s="2005">
        <v>5.8</v>
      </c>
      <c r="G5063" s="2005">
        <v>5.8</v>
      </c>
      <c r="H5063" s="2078" t="b">
        <f t="shared" si="159"/>
        <v>1</v>
      </c>
    </row>
    <row r="5064" spans="1:8" ht="30">
      <c r="A5064" s="1993">
        <v>38051</v>
      </c>
      <c r="B5064" s="1994" t="s">
        <v>13491</v>
      </c>
      <c r="C5064" s="1993" t="s">
        <v>5595</v>
      </c>
      <c r="D5064" s="2002">
        <f t="shared" si="158"/>
        <v>3.61</v>
      </c>
      <c r="F5064" s="2002">
        <v>3.61</v>
      </c>
      <c r="G5064" s="2002">
        <v>3.61</v>
      </c>
      <c r="H5064" s="2078" t="b">
        <f t="shared" si="159"/>
        <v>1</v>
      </c>
    </row>
    <row r="5065" spans="1:8">
      <c r="A5065" s="2003">
        <v>38787</v>
      </c>
      <c r="B5065" s="2004" t="s">
        <v>13492</v>
      </c>
      <c r="C5065" s="2003" t="s">
        <v>5595</v>
      </c>
      <c r="D5065" s="2005">
        <f t="shared" si="158"/>
        <v>4.51</v>
      </c>
      <c r="F5065" s="2005">
        <v>4.51</v>
      </c>
      <c r="G5065" s="2005">
        <v>4.51</v>
      </c>
      <c r="H5065" s="2078" t="b">
        <f t="shared" si="159"/>
        <v>1</v>
      </c>
    </row>
    <row r="5066" spans="1:8">
      <c r="A5066" s="1993">
        <v>38825</v>
      </c>
      <c r="B5066" s="1994" t="s">
        <v>13493</v>
      </c>
      <c r="C5066" s="1993" t="s">
        <v>5595</v>
      </c>
      <c r="D5066" s="2002">
        <f t="shared" si="158"/>
        <v>5.91</v>
      </c>
      <c r="F5066" s="2002">
        <v>5.91</v>
      </c>
      <c r="G5066" s="2002">
        <v>5.91</v>
      </c>
      <c r="H5066" s="2078" t="b">
        <f t="shared" si="159"/>
        <v>1</v>
      </c>
    </row>
    <row r="5067" spans="1:8">
      <c r="A5067" s="2003">
        <v>38826</v>
      </c>
      <c r="B5067" s="2004" t="s">
        <v>13494</v>
      </c>
      <c r="C5067" s="2003" t="s">
        <v>5595</v>
      </c>
      <c r="D5067" s="2005">
        <f t="shared" si="158"/>
        <v>8.75</v>
      </c>
      <c r="F5067" s="2005">
        <v>8.75</v>
      </c>
      <c r="G5067" s="2005">
        <v>8.75</v>
      </c>
      <c r="H5067" s="2078" t="b">
        <f t="shared" si="159"/>
        <v>1</v>
      </c>
    </row>
    <row r="5068" spans="1:8">
      <c r="A5068" s="1993">
        <v>38827</v>
      </c>
      <c r="B5068" s="1994" t="s">
        <v>13495</v>
      </c>
      <c r="C5068" s="1993" t="s">
        <v>5595</v>
      </c>
      <c r="D5068" s="2002">
        <f t="shared" si="158"/>
        <v>14.06</v>
      </c>
      <c r="F5068" s="2002">
        <v>14.06</v>
      </c>
      <c r="G5068" s="2002">
        <v>14.06</v>
      </c>
      <c r="H5068" s="2078" t="b">
        <f t="shared" si="159"/>
        <v>1</v>
      </c>
    </row>
    <row r="5069" spans="1:8">
      <c r="A5069" s="2003">
        <v>38830</v>
      </c>
      <c r="B5069" s="2004" t="s">
        <v>13496</v>
      </c>
      <c r="C5069" s="2003" t="s">
        <v>5595</v>
      </c>
      <c r="D5069" s="2005">
        <f t="shared" si="158"/>
        <v>19.7</v>
      </c>
      <c r="F5069" s="2005">
        <v>19.7</v>
      </c>
      <c r="G5069" s="2005">
        <v>19.7</v>
      </c>
      <c r="H5069" s="2078" t="b">
        <f t="shared" si="159"/>
        <v>1</v>
      </c>
    </row>
    <row r="5070" spans="1:8">
      <c r="A5070" s="1993">
        <v>38828</v>
      </c>
      <c r="B5070" s="1994" t="s">
        <v>13497</v>
      </c>
      <c r="C5070" s="1993" t="s">
        <v>5595</v>
      </c>
      <c r="D5070" s="2002">
        <f t="shared" si="158"/>
        <v>8.68</v>
      </c>
      <c r="F5070" s="2002">
        <v>8.68</v>
      </c>
      <c r="G5070" s="2002">
        <v>8.68</v>
      </c>
      <c r="H5070" s="2078" t="b">
        <f t="shared" si="159"/>
        <v>1</v>
      </c>
    </row>
    <row r="5071" spans="1:8">
      <c r="A5071" s="2003">
        <v>38829</v>
      </c>
      <c r="B5071" s="2004" t="s">
        <v>13498</v>
      </c>
      <c r="C5071" s="2003" t="s">
        <v>5595</v>
      </c>
      <c r="D5071" s="2005">
        <f t="shared" si="158"/>
        <v>14.23</v>
      </c>
      <c r="F5071" s="2005">
        <v>14.23</v>
      </c>
      <c r="G5071" s="2005">
        <v>14.23</v>
      </c>
      <c r="H5071" s="2078" t="b">
        <f t="shared" si="159"/>
        <v>1</v>
      </c>
    </row>
    <row r="5072" spans="1:8">
      <c r="A5072" s="1993">
        <v>38831</v>
      </c>
      <c r="B5072" s="1994" t="s">
        <v>13499</v>
      </c>
      <c r="C5072" s="1993" t="s">
        <v>5595</v>
      </c>
      <c r="D5072" s="2002">
        <f t="shared" si="158"/>
        <v>27.47</v>
      </c>
      <c r="F5072" s="2002">
        <v>27.47</v>
      </c>
      <c r="G5072" s="2002">
        <v>27.47</v>
      </c>
      <c r="H5072" s="2078" t="b">
        <f t="shared" si="159"/>
        <v>1</v>
      </c>
    </row>
    <row r="5073" spans="1:8">
      <c r="A5073" s="2003">
        <v>36274</v>
      </c>
      <c r="B5073" s="2004" t="s">
        <v>13500</v>
      </c>
      <c r="C5073" s="2003" t="s">
        <v>5595</v>
      </c>
      <c r="D5073" s="2005">
        <f t="shared" si="158"/>
        <v>4.57</v>
      </c>
      <c r="F5073" s="2005">
        <v>4.57</v>
      </c>
      <c r="G5073" s="2005">
        <v>4.57</v>
      </c>
      <c r="H5073" s="2078" t="b">
        <f t="shared" si="159"/>
        <v>1</v>
      </c>
    </row>
    <row r="5074" spans="1:8">
      <c r="A5074" s="1993">
        <v>36278</v>
      </c>
      <c r="B5074" s="1994" t="s">
        <v>13501</v>
      </c>
      <c r="C5074" s="1993" t="s">
        <v>5595</v>
      </c>
      <c r="D5074" s="2002">
        <f t="shared" si="158"/>
        <v>6.2</v>
      </c>
      <c r="F5074" s="2002">
        <v>6.2</v>
      </c>
      <c r="G5074" s="2002">
        <v>6.2</v>
      </c>
      <c r="H5074" s="2078" t="b">
        <f t="shared" si="159"/>
        <v>1</v>
      </c>
    </row>
    <row r="5075" spans="1:8">
      <c r="A5075" s="2003">
        <v>38977</v>
      </c>
      <c r="B5075" s="2004" t="s">
        <v>13502</v>
      </c>
      <c r="C5075" s="2003" t="s">
        <v>5595</v>
      </c>
      <c r="D5075" s="2005">
        <f t="shared" si="158"/>
        <v>94.34</v>
      </c>
      <c r="F5075" s="2005">
        <v>94.34</v>
      </c>
      <c r="G5075" s="2005">
        <v>94.34</v>
      </c>
      <c r="H5075" s="2078" t="b">
        <f t="shared" si="159"/>
        <v>1</v>
      </c>
    </row>
    <row r="5076" spans="1:8">
      <c r="A5076" s="1993">
        <v>38971</v>
      </c>
      <c r="B5076" s="1994" t="s">
        <v>13503</v>
      </c>
      <c r="C5076" s="1993" t="s">
        <v>5595</v>
      </c>
      <c r="D5076" s="2002">
        <f t="shared" si="158"/>
        <v>7.77</v>
      </c>
      <c r="F5076" s="2002">
        <v>7.77</v>
      </c>
      <c r="G5076" s="2002">
        <v>7.77</v>
      </c>
      <c r="H5076" s="2078" t="b">
        <f t="shared" si="159"/>
        <v>1</v>
      </c>
    </row>
    <row r="5077" spans="1:8">
      <c r="A5077" s="2003">
        <v>38972</v>
      </c>
      <c r="B5077" s="2004" t="s">
        <v>13504</v>
      </c>
      <c r="C5077" s="2003" t="s">
        <v>5595</v>
      </c>
      <c r="D5077" s="2005">
        <f t="shared" si="158"/>
        <v>11.83</v>
      </c>
      <c r="F5077" s="2005">
        <v>11.83</v>
      </c>
      <c r="G5077" s="2005">
        <v>11.83</v>
      </c>
      <c r="H5077" s="2078" t="b">
        <f t="shared" si="159"/>
        <v>1</v>
      </c>
    </row>
    <row r="5078" spans="1:8">
      <c r="A5078" s="1993">
        <v>38973</v>
      </c>
      <c r="B5078" s="1994" t="s">
        <v>13505</v>
      </c>
      <c r="C5078" s="1993" t="s">
        <v>5595</v>
      </c>
      <c r="D5078" s="2002">
        <f t="shared" si="158"/>
        <v>15.66</v>
      </c>
      <c r="F5078" s="2002">
        <v>15.66</v>
      </c>
      <c r="G5078" s="2002">
        <v>15.66</v>
      </c>
      <c r="H5078" s="2078" t="b">
        <f t="shared" si="159"/>
        <v>1</v>
      </c>
    </row>
    <row r="5079" spans="1:8">
      <c r="A5079" s="2003">
        <v>38974</v>
      </c>
      <c r="B5079" s="2004" t="s">
        <v>13506</v>
      </c>
      <c r="C5079" s="2003" t="s">
        <v>5595</v>
      </c>
      <c r="D5079" s="2005">
        <f t="shared" si="158"/>
        <v>22.83</v>
      </c>
      <c r="F5079" s="2005">
        <v>22.83</v>
      </c>
      <c r="G5079" s="2005">
        <v>22.83</v>
      </c>
      <c r="H5079" s="2078" t="b">
        <f t="shared" si="159"/>
        <v>1</v>
      </c>
    </row>
    <row r="5080" spans="1:8">
      <c r="A5080" s="1993">
        <v>38975</v>
      </c>
      <c r="B5080" s="1994" t="s">
        <v>13507</v>
      </c>
      <c r="C5080" s="1993" t="s">
        <v>5595</v>
      </c>
      <c r="D5080" s="2002">
        <f t="shared" si="158"/>
        <v>38.049999999999997</v>
      </c>
      <c r="F5080" s="2002">
        <v>38.049999999999997</v>
      </c>
      <c r="G5080" s="2002">
        <v>38.049999999999997</v>
      </c>
      <c r="H5080" s="2078" t="b">
        <f t="shared" si="159"/>
        <v>1</v>
      </c>
    </row>
    <row r="5081" spans="1:8">
      <c r="A5081" s="2003">
        <v>38976</v>
      </c>
      <c r="B5081" s="2004" t="s">
        <v>13508</v>
      </c>
      <c r="C5081" s="2003" t="s">
        <v>5595</v>
      </c>
      <c r="D5081" s="2005">
        <f t="shared" si="158"/>
        <v>53.37</v>
      </c>
      <c r="F5081" s="2005">
        <v>53.37</v>
      </c>
      <c r="G5081" s="2005">
        <v>53.37</v>
      </c>
      <c r="H5081" s="2078" t="b">
        <f t="shared" si="159"/>
        <v>1</v>
      </c>
    </row>
    <row r="5082" spans="1:8">
      <c r="A5082" s="1993">
        <v>38986</v>
      </c>
      <c r="B5082" s="1994" t="s">
        <v>13509</v>
      </c>
      <c r="C5082" s="1993" t="s">
        <v>5595</v>
      </c>
      <c r="D5082" s="2002">
        <f t="shared" si="158"/>
        <v>107.4</v>
      </c>
      <c r="F5082" s="2002">
        <v>107.4</v>
      </c>
      <c r="G5082" s="2002">
        <v>107.4</v>
      </c>
      <c r="H5082" s="2078" t="b">
        <f t="shared" si="159"/>
        <v>1</v>
      </c>
    </row>
    <row r="5083" spans="1:8">
      <c r="A5083" s="2003">
        <v>38978</v>
      </c>
      <c r="B5083" s="2004" t="s">
        <v>13510</v>
      </c>
      <c r="C5083" s="2003" t="s">
        <v>5595</v>
      </c>
      <c r="D5083" s="2005">
        <f t="shared" si="158"/>
        <v>4.57</v>
      </c>
      <c r="F5083" s="2005">
        <v>4.57</v>
      </c>
      <c r="G5083" s="2005">
        <v>4.57</v>
      </c>
      <c r="H5083" s="2078" t="b">
        <f t="shared" si="159"/>
        <v>1</v>
      </c>
    </row>
    <row r="5084" spans="1:8">
      <c r="A5084" s="1993">
        <v>38979</v>
      </c>
      <c r="B5084" s="1994" t="s">
        <v>13511</v>
      </c>
      <c r="C5084" s="1993" t="s">
        <v>5595</v>
      </c>
      <c r="D5084" s="2002">
        <f t="shared" si="158"/>
        <v>6.2</v>
      </c>
      <c r="F5084" s="2002">
        <v>6.2</v>
      </c>
      <c r="G5084" s="2002">
        <v>6.2</v>
      </c>
      <c r="H5084" s="2078" t="b">
        <f t="shared" si="159"/>
        <v>1</v>
      </c>
    </row>
    <row r="5085" spans="1:8">
      <c r="A5085" s="2003">
        <v>38980</v>
      </c>
      <c r="B5085" s="2004" t="s">
        <v>13512</v>
      </c>
      <c r="C5085" s="2003" t="s">
        <v>5595</v>
      </c>
      <c r="D5085" s="2005">
        <f t="shared" si="158"/>
        <v>10.36</v>
      </c>
      <c r="F5085" s="2005">
        <v>10.36</v>
      </c>
      <c r="G5085" s="2005">
        <v>10.36</v>
      </c>
      <c r="H5085" s="2078" t="b">
        <f t="shared" si="159"/>
        <v>1</v>
      </c>
    </row>
    <row r="5086" spans="1:8">
      <c r="A5086" s="1993">
        <v>38981</v>
      </c>
      <c r="B5086" s="1994" t="s">
        <v>13513</v>
      </c>
      <c r="C5086" s="1993" t="s">
        <v>5595</v>
      </c>
      <c r="D5086" s="2002">
        <f t="shared" si="158"/>
        <v>14.35</v>
      </c>
      <c r="F5086" s="2002">
        <v>14.35</v>
      </c>
      <c r="G5086" s="2002">
        <v>14.35</v>
      </c>
      <c r="H5086" s="2078" t="b">
        <f t="shared" si="159"/>
        <v>1</v>
      </c>
    </row>
    <row r="5087" spans="1:8">
      <c r="A5087" s="2003">
        <v>38982</v>
      </c>
      <c r="B5087" s="2004" t="s">
        <v>13514</v>
      </c>
      <c r="C5087" s="2003" t="s">
        <v>5595</v>
      </c>
      <c r="D5087" s="2005">
        <f t="shared" si="158"/>
        <v>20.88</v>
      </c>
      <c r="F5087" s="2005">
        <v>20.88</v>
      </c>
      <c r="G5087" s="2005">
        <v>20.88</v>
      </c>
      <c r="H5087" s="2078" t="b">
        <f t="shared" si="159"/>
        <v>1</v>
      </c>
    </row>
    <row r="5088" spans="1:8">
      <c r="A5088" s="1993">
        <v>38983</v>
      </c>
      <c r="B5088" s="1994" t="s">
        <v>13515</v>
      </c>
      <c r="C5088" s="1993" t="s">
        <v>5595</v>
      </c>
      <c r="D5088" s="2002">
        <f t="shared" si="158"/>
        <v>27.68</v>
      </c>
      <c r="F5088" s="2002">
        <v>27.68</v>
      </c>
      <c r="G5088" s="2002">
        <v>27.68</v>
      </c>
      <c r="H5088" s="2078" t="b">
        <f t="shared" si="159"/>
        <v>1</v>
      </c>
    </row>
    <row r="5089" spans="1:8">
      <c r="A5089" s="2003">
        <v>38984</v>
      </c>
      <c r="B5089" s="2004" t="s">
        <v>13516</v>
      </c>
      <c r="C5089" s="2003" t="s">
        <v>5595</v>
      </c>
      <c r="D5089" s="2005">
        <f t="shared" si="158"/>
        <v>53.4</v>
      </c>
      <c r="F5089" s="2005">
        <v>53.4</v>
      </c>
      <c r="G5089" s="2005">
        <v>53.4</v>
      </c>
      <c r="H5089" s="2078" t="b">
        <f t="shared" si="159"/>
        <v>1</v>
      </c>
    </row>
    <row r="5090" spans="1:8">
      <c r="A5090" s="1993">
        <v>38985</v>
      </c>
      <c r="B5090" s="1994" t="s">
        <v>13517</v>
      </c>
      <c r="C5090" s="1993" t="s">
        <v>5595</v>
      </c>
      <c r="D5090" s="2002">
        <f t="shared" si="158"/>
        <v>79.05</v>
      </c>
      <c r="F5090" s="2002">
        <v>79.05</v>
      </c>
      <c r="G5090" s="2002">
        <v>79.05</v>
      </c>
      <c r="H5090" s="2078" t="b">
        <f t="shared" si="159"/>
        <v>1</v>
      </c>
    </row>
    <row r="5091" spans="1:8">
      <c r="A5091" s="2003">
        <v>9836</v>
      </c>
      <c r="B5091" s="2004" t="s">
        <v>13518</v>
      </c>
      <c r="C5091" s="2003" t="s">
        <v>5595</v>
      </c>
      <c r="D5091" s="2005">
        <f t="shared" si="158"/>
        <v>7.82</v>
      </c>
      <c r="F5091" s="2005">
        <v>7.82</v>
      </c>
      <c r="G5091" s="2005">
        <v>7.82</v>
      </c>
      <c r="H5091" s="2078" t="b">
        <f t="shared" si="159"/>
        <v>1</v>
      </c>
    </row>
    <row r="5092" spans="1:8">
      <c r="A5092" s="1993">
        <v>20065</v>
      </c>
      <c r="B5092" s="1994" t="s">
        <v>13519</v>
      </c>
      <c r="C5092" s="1993" t="s">
        <v>5595</v>
      </c>
      <c r="D5092" s="2002">
        <f t="shared" si="158"/>
        <v>18.55</v>
      </c>
      <c r="F5092" s="2002">
        <v>18.55</v>
      </c>
      <c r="G5092" s="2002">
        <v>18.55</v>
      </c>
      <c r="H5092" s="2078" t="b">
        <f t="shared" si="159"/>
        <v>1</v>
      </c>
    </row>
    <row r="5093" spans="1:8">
      <c r="A5093" s="2003">
        <v>9835</v>
      </c>
      <c r="B5093" s="2004" t="s">
        <v>13520</v>
      </c>
      <c r="C5093" s="2003" t="s">
        <v>5595</v>
      </c>
      <c r="D5093" s="2005">
        <f t="shared" si="158"/>
        <v>2.96</v>
      </c>
      <c r="F5093" s="2005">
        <v>2.96</v>
      </c>
      <c r="G5093" s="2005">
        <v>2.96</v>
      </c>
      <c r="H5093" s="2078" t="b">
        <f t="shared" si="159"/>
        <v>1</v>
      </c>
    </row>
    <row r="5094" spans="1:8">
      <c r="A5094" s="1993">
        <v>38032</v>
      </c>
      <c r="B5094" s="1994" t="s">
        <v>13521</v>
      </c>
      <c r="C5094" s="1993" t="s">
        <v>5595</v>
      </c>
      <c r="D5094" s="2002">
        <f t="shared" si="158"/>
        <v>30.26</v>
      </c>
      <c r="F5094" s="2002">
        <v>30.26</v>
      </c>
      <c r="G5094" s="2002">
        <v>30.26</v>
      </c>
      <c r="H5094" s="2078" t="b">
        <f t="shared" si="159"/>
        <v>1</v>
      </c>
    </row>
    <row r="5095" spans="1:8">
      <c r="A5095" s="2003">
        <v>38033</v>
      </c>
      <c r="B5095" s="2004" t="s">
        <v>13522</v>
      </c>
      <c r="C5095" s="2003" t="s">
        <v>5595</v>
      </c>
      <c r="D5095" s="2005">
        <f t="shared" si="158"/>
        <v>47.64</v>
      </c>
      <c r="F5095" s="2005">
        <v>47.64</v>
      </c>
      <c r="G5095" s="2005">
        <v>47.64</v>
      </c>
      <c r="H5095" s="2078" t="b">
        <f t="shared" si="159"/>
        <v>1</v>
      </c>
    </row>
    <row r="5096" spans="1:8">
      <c r="A5096" s="1993">
        <v>38034</v>
      </c>
      <c r="B5096" s="1994" t="s">
        <v>13523</v>
      </c>
      <c r="C5096" s="1993" t="s">
        <v>5595</v>
      </c>
      <c r="D5096" s="2002">
        <f t="shared" si="158"/>
        <v>80.489999999999995</v>
      </c>
      <c r="F5096" s="2002">
        <v>80.489999999999995</v>
      </c>
      <c r="G5096" s="2002">
        <v>80.489999999999995</v>
      </c>
      <c r="H5096" s="2078" t="b">
        <f t="shared" si="159"/>
        <v>1</v>
      </c>
    </row>
    <row r="5097" spans="1:8">
      <c r="A5097" s="2003">
        <v>38035</v>
      </c>
      <c r="B5097" s="2004" t="s">
        <v>13524</v>
      </c>
      <c r="C5097" s="2003" t="s">
        <v>5595</v>
      </c>
      <c r="D5097" s="2005">
        <f t="shared" si="158"/>
        <v>128.80000000000001</v>
      </c>
      <c r="F5097" s="2005">
        <v>128.80000000000001</v>
      </c>
      <c r="G5097" s="2005">
        <v>128.80000000000001</v>
      </c>
      <c r="H5097" s="2078" t="b">
        <f t="shared" si="159"/>
        <v>1</v>
      </c>
    </row>
    <row r="5098" spans="1:8">
      <c r="A5098" s="1993">
        <v>38036</v>
      </c>
      <c r="B5098" s="1994" t="s">
        <v>13525</v>
      </c>
      <c r="C5098" s="1993" t="s">
        <v>5595</v>
      </c>
      <c r="D5098" s="2002">
        <f t="shared" si="158"/>
        <v>190.53</v>
      </c>
      <c r="F5098" s="2002">
        <v>190.53</v>
      </c>
      <c r="G5098" s="2002">
        <v>190.53</v>
      </c>
      <c r="H5098" s="2078" t="b">
        <f t="shared" si="159"/>
        <v>1</v>
      </c>
    </row>
    <row r="5099" spans="1:8">
      <c r="A5099" s="2003">
        <v>38037</v>
      </c>
      <c r="B5099" s="2004" t="s">
        <v>13526</v>
      </c>
      <c r="C5099" s="2003" t="s">
        <v>5595</v>
      </c>
      <c r="D5099" s="2005">
        <f t="shared" si="158"/>
        <v>225.25</v>
      </c>
      <c r="F5099" s="2005">
        <v>225.25</v>
      </c>
      <c r="G5099" s="2005">
        <v>225.25</v>
      </c>
      <c r="H5099" s="2078" t="b">
        <f t="shared" si="159"/>
        <v>1</v>
      </c>
    </row>
    <row r="5100" spans="1:8">
      <c r="A5100" s="1993">
        <v>9850</v>
      </c>
      <c r="B5100" s="1994" t="s">
        <v>13527</v>
      </c>
      <c r="C5100" s="1993" t="s">
        <v>5595</v>
      </c>
      <c r="D5100" s="2002">
        <f t="shared" si="158"/>
        <v>94.88</v>
      </c>
      <c r="F5100" s="2002">
        <v>94.88</v>
      </c>
      <c r="G5100" s="2002">
        <v>94.88</v>
      </c>
      <c r="H5100" s="2078" t="b">
        <f t="shared" si="159"/>
        <v>1</v>
      </c>
    </row>
    <row r="5101" spans="1:8">
      <c r="A5101" s="2003">
        <v>9853</v>
      </c>
      <c r="B5101" s="2004" t="s">
        <v>13528</v>
      </c>
      <c r="C5101" s="2003" t="s">
        <v>5595</v>
      </c>
      <c r="D5101" s="2005">
        <f t="shared" si="158"/>
        <v>168.72</v>
      </c>
      <c r="F5101" s="2005">
        <v>168.72</v>
      </c>
      <c r="G5101" s="2005">
        <v>168.72</v>
      </c>
      <c r="H5101" s="2078" t="b">
        <f t="shared" si="159"/>
        <v>1</v>
      </c>
    </row>
    <row r="5102" spans="1:8">
      <c r="A5102" s="1993">
        <v>9854</v>
      </c>
      <c r="B5102" s="1994" t="s">
        <v>13529</v>
      </c>
      <c r="C5102" s="1993" t="s">
        <v>5595</v>
      </c>
      <c r="D5102" s="2002">
        <f t="shared" si="158"/>
        <v>73.92</v>
      </c>
      <c r="F5102" s="2002">
        <v>73.92</v>
      </c>
      <c r="G5102" s="2002">
        <v>73.92</v>
      </c>
      <c r="H5102" s="2078" t="b">
        <f t="shared" si="159"/>
        <v>1</v>
      </c>
    </row>
    <row r="5103" spans="1:8">
      <c r="A5103" s="2003">
        <v>9851</v>
      </c>
      <c r="B5103" s="2004" t="s">
        <v>13530</v>
      </c>
      <c r="C5103" s="2003" t="s">
        <v>5595</v>
      </c>
      <c r="D5103" s="2005">
        <f t="shared" si="158"/>
        <v>128.19</v>
      </c>
      <c r="F5103" s="2005">
        <v>128.19</v>
      </c>
      <c r="G5103" s="2005">
        <v>128.19</v>
      </c>
      <c r="H5103" s="2078" t="b">
        <f t="shared" si="159"/>
        <v>1</v>
      </c>
    </row>
    <row r="5104" spans="1:8">
      <c r="A5104" s="1993">
        <v>9855</v>
      </c>
      <c r="B5104" s="1994" t="s">
        <v>13531</v>
      </c>
      <c r="C5104" s="1993" t="s">
        <v>5595</v>
      </c>
      <c r="D5104" s="2002">
        <f t="shared" si="158"/>
        <v>214.41</v>
      </c>
      <c r="F5104" s="2002">
        <v>214.41</v>
      </c>
      <c r="G5104" s="2002">
        <v>214.41</v>
      </c>
      <c r="H5104" s="2078" t="b">
        <f t="shared" si="159"/>
        <v>1</v>
      </c>
    </row>
    <row r="5105" spans="1:8">
      <c r="A5105" s="2003">
        <v>9825</v>
      </c>
      <c r="B5105" s="2004" t="s">
        <v>13532</v>
      </c>
      <c r="C5105" s="2003" t="s">
        <v>5595</v>
      </c>
      <c r="D5105" s="2005">
        <f t="shared" si="158"/>
        <v>35.99</v>
      </c>
      <c r="F5105" s="2005">
        <v>35.99</v>
      </c>
      <c r="G5105" s="2005">
        <v>35.99</v>
      </c>
      <c r="H5105" s="2078" t="b">
        <f t="shared" si="159"/>
        <v>1</v>
      </c>
    </row>
    <row r="5106" spans="1:8">
      <c r="A5106" s="1993">
        <v>9828</v>
      </c>
      <c r="B5106" s="1994" t="s">
        <v>13533</v>
      </c>
      <c r="C5106" s="1993" t="s">
        <v>5595</v>
      </c>
      <c r="D5106" s="2002">
        <f t="shared" si="158"/>
        <v>70.17</v>
      </c>
      <c r="F5106" s="2002">
        <v>70.17</v>
      </c>
      <c r="G5106" s="2002">
        <v>70.17</v>
      </c>
      <c r="H5106" s="2078" t="b">
        <f t="shared" si="159"/>
        <v>1</v>
      </c>
    </row>
    <row r="5107" spans="1:8">
      <c r="A5107" s="2003">
        <v>9829</v>
      </c>
      <c r="B5107" s="2004" t="s">
        <v>13534</v>
      </c>
      <c r="C5107" s="2003" t="s">
        <v>5595</v>
      </c>
      <c r="D5107" s="2005">
        <f t="shared" si="158"/>
        <v>124.91</v>
      </c>
      <c r="F5107" s="2005">
        <v>124.91</v>
      </c>
      <c r="G5107" s="2005">
        <v>124.91</v>
      </c>
      <c r="H5107" s="2078" t="b">
        <f t="shared" si="159"/>
        <v>1</v>
      </c>
    </row>
    <row r="5108" spans="1:8">
      <c r="A5108" s="1993">
        <v>9826</v>
      </c>
      <c r="B5108" s="1994" t="s">
        <v>13535</v>
      </c>
      <c r="C5108" s="1993" t="s">
        <v>5595</v>
      </c>
      <c r="D5108" s="2002">
        <f t="shared" si="158"/>
        <v>185.32</v>
      </c>
      <c r="F5108" s="2002">
        <v>185.32</v>
      </c>
      <c r="G5108" s="2002">
        <v>185.32</v>
      </c>
      <c r="H5108" s="2078" t="b">
        <f t="shared" si="159"/>
        <v>1</v>
      </c>
    </row>
    <row r="5109" spans="1:8">
      <c r="A5109" s="2003">
        <v>9827</v>
      </c>
      <c r="B5109" s="2004" t="s">
        <v>13536</v>
      </c>
      <c r="C5109" s="2003" t="s">
        <v>5595</v>
      </c>
      <c r="D5109" s="2005">
        <f t="shared" si="158"/>
        <v>269.33</v>
      </c>
      <c r="F5109" s="2005">
        <v>269.33</v>
      </c>
      <c r="G5109" s="2005">
        <v>269.33</v>
      </c>
      <c r="H5109" s="2078" t="b">
        <f t="shared" si="159"/>
        <v>1</v>
      </c>
    </row>
    <row r="5110" spans="1:8">
      <c r="A5110" s="1993">
        <v>36374</v>
      </c>
      <c r="B5110" s="1994" t="s">
        <v>13537</v>
      </c>
      <c r="C5110" s="1993" t="s">
        <v>5595</v>
      </c>
      <c r="D5110" s="2002">
        <f t="shared" si="158"/>
        <v>40.200000000000003</v>
      </c>
      <c r="F5110" s="2002">
        <v>40.200000000000003</v>
      </c>
      <c r="G5110" s="2002">
        <v>40.200000000000003</v>
      </c>
      <c r="H5110" s="2078" t="b">
        <f t="shared" si="159"/>
        <v>1</v>
      </c>
    </row>
    <row r="5111" spans="1:8">
      <c r="A5111" s="2003">
        <v>36084</v>
      </c>
      <c r="B5111" s="2004" t="s">
        <v>13538</v>
      </c>
      <c r="C5111" s="2003" t="s">
        <v>5595</v>
      </c>
      <c r="D5111" s="2005">
        <f t="shared" si="158"/>
        <v>12.12</v>
      </c>
      <c r="F5111" s="2005">
        <v>12.12</v>
      </c>
      <c r="G5111" s="2005">
        <v>12.12</v>
      </c>
      <c r="H5111" s="2078" t="b">
        <f t="shared" si="159"/>
        <v>1</v>
      </c>
    </row>
    <row r="5112" spans="1:8">
      <c r="A5112" s="1993">
        <v>36373</v>
      </c>
      <c r="B5112" s="1994" t="s">
        <v>13539</v>
      </c>
      <c r="C5112" s="1993" t="s">
        <v>5595</v>
      </c>
      <c r="D5112" s="2002">
        <f t="shared" si="158"/>
        <v>24.61</v>
      </c>
      <c r="F5112" s="2002">
        <v>24.61</v>
      </c>
      <c r="G5112" s="2002">
        <v>24.61</v>
      </c>
      <c r="H5112" s="2078" t="b">
        <f t="shared" si="159"/>
        <v>1</v>
      </c>
    </row>
    <row r="5113" spans="1:8">
      <c r="A5113" s="2003">
        <v>36377</v>
      </c>
      <c r="B5113" s="2004" t="s">
        <v>13540</v>
      </c>
      <c r="C5113" s="2003" t="s">
        <v>5595</v>
      </c>
      <c r="D5113" s="2005">
        <f t="shared" si="158"/>
        <v>46.86</v>
      </c>
      <c r="F5113" s="2005">
        <v>46.86</v>
      </c>
      <c r="G5113" s="2005">
        <v>46.86</v>
      </c>
      <c r="H5113" s="2078" t="b">
        <f t="shared" si="159"/>
        <v>1</v>
      </c>
    </row>
    <row r="5114" spans="1:8">
      <c r="A5114" s="1993">
        <v>36375</v>
      </c>
      <c r="B5114" s="1994" t="s">
        <v>13541</v>
      </c>
      <c r="C5114" s="1993" t="s">
        <v>5595</v>
      </c>
      <c r="D5114" s="2002">
        <f t="shared" si="158"/>
        <v>13.91</v>
      </c>
      <c r="F5114" s="2002">
        <v>13.91</v>
      </c>
      <c r="G5114" s="2002">
        <v>13.91</v>
      </c>
      <c r="H5114" s="2078" t="b">
        <f t="shared" si="159"/>
        <v>1</v>
      </c>
    </row>
    <row r="5115" spans="1:8">
      <c r="A5115" s="2003">
        <v>36376</v>
      </c>
      <c r="B5115" s="2004" t="s">
        <v>13542</v>
      </c>
      <c r="C5115" s="2003" t="s">
        <v>5595</v>
      </c>
      <c r="D5115" s="2005">
        <f t="shared" si="158"/>
        <v>27.83</v>
      </c>
      <c r="F5115" s="2005">
        <v>27.83</v>
      </c>
      <c r="G5115" s="2005">
        <v>27.83</v>
      </c>
      <c r="H5115" s="2078" t="b">
        <f t="shared" si="159"/>
        <v>1</v>
      </c>
    </row>
    <row r="5116" spans="1:8">
      <c r="A5116" s="1993">
        <v>36380</v>
      </c>
      <c r="B5116" s="1994" t="s">
        <v>13543</v>
      </c>
      <c r="C5116" s="1993" t="s">
        <v>5595</v>
      </c>
      <c r="D5116" s="2002">
        <f t="shared" si="158"/>
        <v>61.21</v>
      </c>
      <c r="F5116" s="2002">
        <v>61.21</v>
      </c>
      <c r="G5116" s="2002">
        <v>61.21</v>
      </c>
      <c r="H5116" s="2078" t="b">
        <f t="shared" si="159"/>
        <v>1</v>
      </c>
    </row>
    <row r="5117" spans="1:8">
      <c r="A5117" s="2003">
        <v>36378</v>
      </c>
      <c r="B5117" s="2004" t="s">
        <v>13544</v>
      </c>
      <c r="C5117" s="2003" t="s">
        <v>5595</v>
      </c>
      <c r="D5117" s="2005">
        <f t="shared" si="158"/>
        <v>18.41</v>
      </c>
      <c r="F5117" s="2005">
        <v>18.41</v>
      </c>
      <c r="G5117" s="2005">
        <v>18.41</v>
      </c>
      <c r="H5117" s="2078" t="b">
        <f t="shared" si="159"/>
        <v>1</v>
      </c>
    </row>
    <row r="5118" spans="1:8">
      <c r="A5118" s="1993">
        <v>36379</v>
      </c>
      <c r="B5118" s="1994" t="s">
        <v>13545</v>
      </c>
      <c r="C5118" s="1993" t="s">
        <v>5595</v>
      </c>
      <c r="D5118" s="2002">
        <f t="shared" si="158"/>
        <v>37.06</v>
      </c>
      <c r="F5118" s="2002">
        <v>37.06</v>
      </c>
      <c r="G5118" s="2002">
        <v>37.06</v>
      </c>
      <c r="H5118" s="2078" t="b">
        <f t="shared" si="159"/>
        <v>1</v>
      </c>
    </row>
    <row r="5119" spans="1:8">
      <c r="A5119" s="2003">
        <v>9859</v>
      </c>
      <c r="B5119" s="2004" t="s">
        <v>13546</v>
      </c>
      <c r="C5119" s="2003" t="s">
        <v>5595</v>
      </c>
      <c r="D5119" s="2005">
        <f t="shared" si="158"/>
        <v>7.63</v>
      </c>
      <c r="F5119" s="2005">
        <v>7.63</v>
      </c>
      <c r="G5119" s="2005">
        <v>7.63</v>
      </c>
      <c r="H5119" s="2078" t="b">
        <f t="shared" si="159"/>
        <v>1</v>
      </c>
    </row>
    <row r="5120" spans="1:8">
      <c r="A5120" s="1993">
        <v>9838</v>
      </c>
      <c r="B5120" s="1994" t="s">
        <v>13547</v>
      </c>
      <c r="C5120" s="1993" t="s">
        <v>5595</v>
      </c>
      <c r="D5120" s="2002">
        <f t="shared" si="158"/>
        <v>5.09</v>
      </c>
      <c r="F5120" s="2002">
        <v>5.09</v>
      </c>
      <c r="G5120" s="2002">
        <v>5.09</v>
      </c>
      <c r="H5120" s="2078" t="b">
        <f t="shared" si="159"/>
        <v>1</v>
      </c>
    </row>
    <row r="5121" spans="1:8">
      <c r="A5121" s="2003">
        <v>9837</v>
      </c>
      <c r="B5121" s="2004" t="s">
        <v>13548</v>
      </c>
      <c r="C5121" s="2003" t="s">
        <v>5595</v>
      </c>
      <c r="D5121" s="2005">
        <f t="shared" si="158"/>
        <v>6.89</v>
      </c>
      <c r="F5121" s="2005">
        <v>6.89</v>
      </c>
      <c r="G5121" s="2005">
        <v>6.89</v>
      </c>
      <c r="H5121" s="2078" t="b">
        <f t="shared" si="159"/>
        <v>1</v>
      </c>
    </row>
    <row r="5122" spans="1:8">
      <c r="A5122" s="1993">
        <v>9833</v>
      </c>
      <c r="B5122" s="1994" t="s">
        <v>13549</v>
      </c>
      <c r="C5122" s="1993" t="s">
        <v>5595</v>
      </c>
      <c r="D5122" s="2002">
        <f t="shared" si="158"/>
        <v>10.84</v>
      </c>
      <c r="F5122" s="2002">
        <v>10.84</v>
      </c>
      <c r="G5122" s="2002">
        <v>10.84</v>
      </c>
      <c r="H5122" s="2078" t="b">
        <f t="shared" si="159"/>
        <v>1</v>
      </c>
    </row>
    <row r="5123" spans="1:8">
      <c r="A5123" s="2003">
        <v>9830</v>
      </c>
      <c r="B5123" s="2004" t="s">
        <v>13550</v>
      </c>
      <c r="C5123" s="2003" t="s">
        <v>5595</v>
      </c>
      <c r="D5123" s="2005">
        <f t="shared" ref="D5123:D5186" si="160">IF($J$2=$F$1,F5123,G5123)</f>
        <v>5.8</v>
      </c>
      <c r="F5123" s="2005">
        <v>5.8</v>
      </c>
      <c r="G5123" s="2005">
        <v>5.8</v>
      </c>
      <c r="H5123" s="2078" t="b">
        <f t="shared" ref="H5123:H5186" si="161">F5123=G5123</f>
        <v>1</v>
      </c>
    </row>
    <row r="5124" spans="1:8">
      <c r="A5124" s="1993">
        <v>9834</v>
      </c>
      <c r="B5124" s="1994" t="s">
        <v>13551</v>
      </c>
      <c r="C5124" s="1993" t="s">
        <v>5595</v>
      </c>
      <c r="D5124" s="2002">
        <f t="shared" si="160"/>
        <v>30.17</v>
      </c>
      <c r="F5124" s="2002">
        <v>30.17</v>
      </c>
      <c r="G5124" s="2002">
        <v>30.17</v>
      </c>
      <c r="H5124" s="2078" t="b">
        <f t="shared" si="161"/>
        <v>1</v>
      </c>
    </row>
    <row r="5125" spans="1:8">
      <c r="A5125" s="2003">
        <v>9863</v>
      </c>
      <c r="B5125" s="2004" t="s">
        <v>13552</v>
      </c>
      <c r="C5125" s="2003" t="s">
        <v>5595</v>
      </c>
      <c r="D5125" s="2005">
        <f t="shared" si="160"/>
        <v>58.77</v>
      </c>
      <c r="F5125" s="2005">
        <v>58.77</v>
      </c>
      <c r="G5125" s="2005">
        <v>58.77</v>
      </c>
      <c r="H5125" s="2078" t="b">
        <f t="shared" si="161"/>
        <v>1</v>
      </c>
    </row>
    <row r="5126" spans="1:8">
      <c r="A5126" s="1993">
        <v>9860</v>
      </c>
      <c r="B5126" s="1994" t="s">
        <v>13553</v>
      </c>
      <c r="C5126" s="1993" t="s">
        <v>5595</v>
      </c>
      <c r="D5126" s="2002">
        <f t="shared" si="160"/>
        <v>35.340000000000003</v>
      </c>
      <c r="F5126" s="2002">
        <v>35.340000000000003</v>
      </c>
      <c r="G5126" s="2002">
        <v>35.340000000000003</v>
      </c>
      <c r="H5126" s="2078" t="b">
        <f t="shared" si="161"/>
        <v>1</v>
      </c>
    </row>
    <row r="5127" spans="1:8">
      <c r="A5127" s="2003">
        <v>9862</v>
      </c>
      <c r="B5127" s="2004" t="s">
        <v>13554</v>
      </c>
      <c r="C5127" s="2003" t="s">
        <v>5595</v>
      </c>
      <c r="D5127" s="2005">
        <f t="shared" si="160"/>
        <v>24.7</v>
      </c>
      <c r="F5127" s="2005">
        <v>24.7</v>
      </c>
      <c r="G5127" s="2005">
        <v>24.7</v>
      </c>
      <c r="H5127" s="2078" t="b">
        <f t="shared" si="161"/>
        <v>1</v>
      </c>
    </row>
    <row r="5128" spans="1:8">
      <c r="A5128" s="1993">
        <v>9861</v>
      </c>
      <c r="B5128" s="1994" t="s">
        <v>13555</v>
      </c>
      <c r="C5128" s="1993" t="s">
        <v>5595</v>
      </c>
      <c r="D5128" s="2002">
        <f t="shared" si="160"/>
        <v>19.86</v>
      </c>
      <c r="F5128" s="2002">
        <v>19.86</v>
      </c>
      <c r="G5128" s="2002">
        <v>19.86</v>
      </c>
      <c r="H5128" s="2078" t="b">
        <f t="shared" si="161"/>
        <v>1</v>
      </c>
    </row>
    <row r="5129" spans="1:8">
      <c r="A5129" s="2003">
        <v>9856</v>
      </c>
      <c r="B5129" s="2004" t="s">
        <v>13556</v>
      </c>
      <c r="C5129" s="2003" t="s">
        <v>5595</v>
      </c>
      <c r="D5129" s="2005">
        <f t="shared" si="160"/>
        <v>5.64</v>
      </c>
      <c r="F5129" s="2005">
        <v>5.64</v>
      </c>
      <c r="G5129" s="2005">
        <v>5.64</v>
      </c>
      <c r="H5129" s="2078" t="b">
        <f t="shared" si="161"/>
        <v>1</v>
      </c>
    </row>
    <row r="5130" spans="1:8">
      <c r="A5130" s="1993">
        <v>9866</v>
      </c>
      <c r="B5130" s="1994" t="s">
        <v>13557</v>
      </c>
      <c r="C5130" s="1993" t="s">
        <v>5595</v>
      </c>
      <c r="D5130" s="2002">
        <f t="shared" si="160"/>
        <v>14.92</v>
      </c>
      <c r="F5130" s="2002">
        <v>14.92</v>
      </c>
      <c r="G5130" s="2002">
        <v>14.92</v>
      </c>
      <c r="H5130" s="2078" t="b">
        <f t="shared" si="161"/>
        <v>1</v>
      </c>
    </row>
    <row r="5131" spans="1:8">
      <c r="A5131" s="2003">
        <v>9857</v>
      </c>
      <c r="B5131" s="2004" t="s">
        <v>13558</v>
      </c>
      <c r="C5131" s="2003" t="s">
        <v>5595</v>
      </c>
      <c r="D5131" s="2005">
        <f t="shared" si="160"/>
        <v>76.17</v>
      </c>
      <c r="F5131" s="2005">
        <v>76.17</v>
      </c>
      <c r="G5131" s="2005">
        <v>76.17</v>
      </c>
      <c r="H5131" s="2078" t="b">
        <f t="shared" si="161"/>
        <v>1</v>
      </c>
    </row>
    <row r="5132" spans="1:8">
      <c r="A5132" s="1993">
        <v>9864</v>
      </c>
      <c r="B5132" s="1994" t="s">
        <v>13559</v>
      </c>
      <c r="C5132" s="1993" t="s">
        <v>5595</v>
      </c>
      <c r="D5132" s="2002">
        <f t="shared" si="160"/>
        <v>89.96</v>
      </c>
      <c r="F5132" s="2002">
        <v>89.96</v>
      </c>
      <c r="G5132" s="2002">
        <v>89.96</v>
      </c>
      <c r="H5132" s="2078" t="b">
        <f t="shared" si="161"/>
        <v>1</v>
      </c>
    </row>
    <row r="5133" spans="1:8">
      <c r="A5133" s="2003">
        <v>9865</v>
      </c>
      <c r="B5133" s="2004" t="s">
        <v>13560</v>
      </c>
      <c r="C5133" s="2003" t="s">
        <v>5595</v>
      </c>
      <c r="D5133" s="2005">
        <f t="shared" si="160"/>
        <v>128.16999999999999</v>
      </c>
      <c r="F5133" s="2005">
        <v>128.16999999999999</v>
      </c>
      <c r="G5133" s="2005">
        <v>128.16999999999999</v>
      </c>
      <c r="H5133" s="2078" t="b">
        <f t="shared" si="161"/>
        <v>1</v>
      </c>
    </row>
    <row r="5134" spans="1:8">
      <c r="A5134" s="1993">
        <v>9858</v>
      </c>
      <c r="B5134" s="1994" t="s">
        <v>13561</v>
      </c>
      <c r="C5134" s="1993" t="s">
        <v>5595</v>
      </c>
      <c r="D5134" s="2002">
        <f t="shared" si="160"/>
        <v>148.19</v>
      </c>
      <c r="F5134" s="2002">
        <v>148.19</v>
      </c>
      <c r="G5134" s="2002">
        <v>148.19</v>
      </c>
      <c r="H5134" s="2078" t="b">
        <f t="shared" si="161"/>
        <v>1</v>
      </c>
    </row>
    <row r="5135" spans="1:8">
      <c r="A5135" s="2003">
        <v>9841</v>
      </c>
      <c r="B5135" s="2004" t="s">
        <v>13562</v>
      </c>
      <c r="C5135" s="2003" t="s">
        <v>5595</v>
      </c>
      <c r="D5135" s="2005">
        <f t="shared" si="160"/>
        <v>15.01</v>
      </c>
      <c r="F5135" s="2005">
        <v>15.01</v>
      </c>
      <c r="G5135" s="2005">
        <v>15.01</v>
      </c>
      <c r="H5135" s="2078" t="b">
        <f t="shared" si="161"/>
        <v>1</v>
      </c>
    </row>
    <row r="5136" spans="1:8">
      <c r="A5136" s="1993">
        <v>9840</v>
      </c>
      <c r="B5136" s="1994" t="s">
        <v>13563</v>
      </c>
      <c r="C5136" s="1993" t="s">
        <v>5595</v>
      </c>
      <c r="D5136" s="2002">
        <f t="shared" si="160"/>
        <v>31.22</v>
      </c>
      <c r="F5136" s="2002">
        <v>31.22</v>
      </c>
      <c r="G5136" s="2002">
        <v>31.22</v>
      </c>
      <c r="H5136" s="2078" t="b">
        <f t="shared" si="161"/>
        <v>1</v>
      </c>
    </row>
    <row r="5137" spans="1:8">
      <c r="A5137" s="2003">
        <v>20067</v>
      </c>
      <c r="B5137" s="2004" t="s">
        <v>13564</v>
      </c>
      <c r="C5137" s="2003" t="s">
        <v>5595</v>
      </c>
      <c r="D5137" s="2005">
        <f t="shared" si="160"/>
        <v>5.38</v>
      </c>
      <c r="F5137" s="2005">
        <v>5.38</v>
      </c>
      <c r="G5137" s="2005">
        <v>5.38</v>
      </c>
      <c r="H5137" s="2078" t="b">
        <f t="shared" si="161"/>
        <v>1</v>
      </c>
    </row>
    <row r="5138" spans="1:8">
      <c r="A5138" s="1993">
        <v>20068</v>
      </c>
      <c r="B5138" s="1994" t="s">
        <v>13565</v>
      </c>
      <c r="C5138" s="1993" t="s">
        <v>5595</v>
      </c>
      <c r="D5138" s="2002">
        <f t="shared" si="160"/>
        <v>7.16</v>
      </c>
      <c r="F5138" s="2002">
        <v>7.16</v>
      </c>
      <c r="G5138" s="2002">
        <v>7.16</v>
      </c>
      <c r="H5138" s="2078" t="b">
        <f t="shared" si="161"/>
        <v>1</v>
      </c>
    </row>
    <row r="5139" spans="1:8">
      <c r="A5139" s="2003">
        <v>9839</v>
      </c>
      <c r="B5139" s="2004" t="s">
        <v>13566</v>
      </c>
      <c r="C5139" s="2003" t="s">
        <v>5595</v>
      </c>
      <c r="D5139" s="2005">
        <f t="shared" si="160"/>
        <v>9.11</v>
      </c>
      <c r="F5139" s="2005">
        <v>9.11</v>
      </c>
      <c r="G5139" s="2005">
        <v>9.11</v>
      </c>
      <c r="H5139" s="2078" t="b">
        <f t="shared" si="161"/>
        <v>1</v>
      </c>
    </row>
    <row r="5140" spans="1:8">
      <c r="A5140" s="1993">
        <v>9870</v>
      </c>
      <c r="B5140" s="1994" t="s">
        <v>13567</v>
      </c>
      <c r="C5140" s="1993" t="s">
        <v>5595</v>
      </c>
      <c r="D5140" s="2002">
        <f t="shared" si="160"/>
        <v>47.63</v>
      </c>
      <c r="F5140" s="2002">
        <v>47.63</v>
      </c>
      <c r="G5140" s="2002">
        <v>47.63</v>
      </c>
      <c r="H5140" s="2078" t="b">
        <f t="shared" si="161"/>
        <v>1</v>
      </c>
    </row>
    <row r="5141" spans="1:8">
      <c r="A5141" s="2003">
        <v>9867</v>
      </c>
      <c r="B5141" s="2004" t="s">
        <v>13568</v>
      </c>
      <c r="C5141" s="2003" t="s">
        <v>5595</v>
      </c>
      <c r="D5141" s="2005">
        <f t="shared" si="160"/>
        <v>1.99</v>
      </c>
      <c r="F5141" s="2005">
        <v>1.99</v>
      </c>
      <c r="G5141" s="2005">
        <v>1.99</v>
      </c>
      <c r="H5141" s="2078" t="b">
        <f t="shared" si="161"/>
        <v>1</v>
      </c>
    </row>
    <row r="5142" spans="1:8">
      <c r="A5142" s="1993">
        <v>9868</v>
      </c>
      <c r="B5142" s="1994" t="s">
        <v>13569</v>
      </c>
      <c r="C5142" s="1993" t="s">
        <v>5595</v>
      </c>
      <c r="D5142" s="2002">
        <f t="shared" si="160"/>
        <v>2.64</v>
      </c>
      <c r="F5142" s="2002">
        <v>2.64</v>
      </c>
      <c r="G5142" s="2002">
        <v>2.64</v>
      </c>
      <c r="H5142" s="2078" t="b">
        <f t="shared" si="161"/>
        <v>1</v>
      </c>
    </row>
    <row r="5143" spans="1:8">
      <c r="A5143" s="2003">
        <v>9869</v>
      </c>
      <c r="B5143" s="2004" t="s">
        <v>13570</v>
      </c>
      <c r="C5143" s="2003" t="s">
        <v>5595</v>
      </c>
      <c r="D5143" s="2005">
        <f t="shared" si="160"/>
        <v>5.67</v>
      </c>
      <c r="F5143" s="2005">
        <v>5.67</v>
      </c>
      <c r="G5143" s="2005">
        <v>5.67</v>
      </c>
      <c r="H5143" s="2078" t="b">
        <f t="shared" si="161"/>
        <v>1</v>
      </c>
    </row>
    <row r="5144" spans="1:8">
      <c r="A5144" s="1993">
        <v>9874</v>
      </c>
      <c r="B5144" s="1994" t="s">
        <v>13571</v>
      </c>
      <c r="C5144" s="1993" t="s">
        <v>5595</v>
      </c>
      <c r="D5144" s="2002">
        <f t="shared" si="160"/>
        <v>8.27</v>
      </c>
      <c r="F5144" s="2002">
        <v>8.27</v>
      </c>
      <c r="G5144" s="2002">
        <v>8.27</v>
      </c>
      <c r="H5144" s="2078" t="b">
        <f t="shared" si="161"/>
        <v>1</v>
      </c>
    </row>
    <row r="5145" spans="1:8">
      <c r="A5145" s="2003">
        <v>9875</v>
      </c>
      <c r="B5145" s="2004" t="s">
        <v>13572</v>
      </c>
      <c r="C5145" s="2003" t="s">
        <v>5595</v>
      </c>
      <c r="D5145" s="2005">
        <f t="shared" si="160"/>
        <v>10.25</v>
      </c>
      <c r="F5145" s="2005">
        <v>10.25</v>
      </c>
      <c r="G5145" s="2005">
        <v>10.25</v>
      </c>
      <c r="H5145" s="2078" t="b">
        <f t="shared" si="161"/>
        <v>1</v>
      </c>
    </row>
    <row r="5146" spans="1:8">
      <c r="A5146" s="1993">
        <v>9873</v>
      </c>
      <c r="B5146" s="1994" t="s">
        <v>13573</v>
      </c>
      <c r="C5146" s="1993" t="s">
        <v>5595</v>
      </c>
      <c r="D5146" s="2002">
        <f t="shared" si="160"/>
        <v>15.97</v>
      </c>
      <c r="F5146" s="2002">
        <v>15.97</v>
      </c>
      <c r="G5146" s="2002">
        <v>15.97</v>
      </c>
      <c r="H5146" s="2078" t="b">
        <f t="shared" si="161"/>
        <v>1</v>
      </c>
    </row>
    <row r="5147" spans="1:8">
      <c r="A5147" s="2003">
        <v>9871</v>
      </c>
      <c r="B5147" s="2004" t="s">
        <v>13574</v>
      </c>
      <c r="C5147" s="2003" t="s">
        <v>5595</v>
      </c>
      <c r="D5147" s="2005">
        <f t="shared" si="160"/>
        <v>22.41</v>
      </c>
      <c r="F5147" s="2005">
        <v>22.41</v>
      </c>
      <c r="G5147" s="2005">
        <v>22.41</v>
      </c>
      <c r="H5147" s="2078" t="b">
        <f t="shared" si="161"/>
        <v>1</v>
      </c>
    </row>
    <row r="5148" spans="1:8">
      <c r="A5148" s="1993">
        <v>9872</v>
      </c>
      <c r="B5148" s="1994" t="s">
        <v>13575</v>
      </c>
      <c r="C5148" s="1993" t="s">
        <v>5595</v>
      </c>
      <c r="D5148" s="2002">
        <f t="shared" si="160"/>
        <v>28.25</v>
      </c>
      <c r="F5148" s="2002">
        <v>28.25</v>
      </c>
      <c r="G5148" s="2002">
        <v>28.25</v>
      </c>
      <c r="H5148" s="2078" t="b">
        <f t="shared" si="161"/>
        <v>1</v>
      </c>
    </row>
    <row r="5149" spans="1:8">
      <c r="A5149" s="2003">
        <v>7667</v>
      </c>
      <c r="B5149" s="2004" t="s">
        <v>13576</v>
      </c>
      <c r="C5149" s="2003" t="s">
        <v>5595</v>
      </c>
      <c r="D5149" s="2005">
        <f t="shared" si="160"/>
        <v>1429.82</v>
      </c>
      <c r="F5149" s="2005">
        <v>1429.82</v>
      </c>
      <c r="G5149" s="2005">
        <v>1429.82</v>
      </c>
      <c r="H5149" s="2078" t="b">
        <f t="shared" si="161"/>
        <v>1</v>
      </c>
    </row>
    <row r="5150" spans="1:8">
      <c r="A5150" s="1993">
        <v>7660</v>
      </c>
      <c r="B5150" s="1994" t="s">
        <v>13577</v>
      </c>
      <c r="C5150" s="1993" t="s">
        <v>5595</v>
      </c>
      <c r="D5150" s="2002">
        <f t="shared" si="160"/>
        <v>1822.68</v>
      </c>
      <c r="F5150" s="2002">
        <v>1822.68</v>
      </c>
      <c r="G5150" s="2002">
        <v>1822.68</v>
      </c>
      <c r="H5150" s="2078" t="b">
        <f t="shared" si="161"/>
        <v>1</v>
      </c>
    </row>
    <row r="5151" spans="1:8">
      <c r="A5151" s="2003">
        <v>7676</v>
      </c>
      <c r="B5151" s="2004" t="s">
        <v>13578</v>
      </c>
      <c r="C5151" s="2003" t="s">
        <v>5595</v>
      </c>
      <c r="D5151" s="2005">
        <f t="shared" si="160"/>
        <v>1843.51</v>
      </c>
      <c r="F5151" s="2005">
        <v>1843.51</v>
      </c>
      <c r="G5151" s="2005">
        <v>1843.51</v>
      </c>
      <c r="H5151" s="2078" t="b">
        <f t="shared" si="161"/>
        <v>1</v>
      </c>
    </row>
    <row r="5152" spans="1:8">
      <c r="A5152" s="1993">
        <v>12426</v>
      </c>
      <c r="B5152" s="1994" t="s">
        <v>13579</v>
      </c>
      <c r="C5152" s="1993" t="s">
        <v>5592</v>
      </c>
      <c r="D5152" s="2002">
        <f t="shared" si="160"/>
        <v>22.96</v>
      </c>
      <c r="F5152" s="2002">
        <v>22.96</v>
      </c>
      <c r="G5152" s="2002">
        <v>22.96</v>
      </c>
      <c r="H5152" s="2078" t="b">
        <f t="shared" si="161"/>
        <v>1</v>
      </c>
    </row>
    <row r="5153" spans="1:8">
      <c r="A5153" s="2003">
        <v>12425</v>
      </c>
      <c r="B5153" s="2004" t="s">
        <v>13580</v>
      </c>
      <c r="C5153" s="2003" t="s">
        <v>5592</v>
      </c>
      <c r="D5153" s="2005">
        <f t="shared" si="160"/>
        <v>31.55</v>
      </c>
      <c r="F5153" s="2005">
        <v>31.55</v>
      </c>
      <c r="G5153" s="2005">
        <v>31.55</v>
      </c>
      <c r="H5153" s="2078" t="b">
        <f t="shared" si="161"/>
        <v>1</v>
      </c>
    </row>
    <row r="5154" spans="1:8">
      <c r="A5154" s="1993">
        <v>12427</v>
      </c>
      <c r="B5154" s="1994" t="s">
        <v>13581</v>
      </c>
      <c r="C5154" s="1993" t="s">
        <v>5592</v>
      </c>
      <c r="D5154" s="2002">
        <f t="shared" si="160"/>
        <v>130.96</v>
      </c>
      <c r="F5154" s="2002">
        <v>130.96</v>
      </c>
      <c r="G5154" s="2002">
        <v>130.96</v>
      </c>
      <c r="H5154" s="2078" t="b">
        <f t="shared" si="161"/>
        <v>1</v>
      </c>
    </row>
    <row r="5155" spans="1:8">
      <c r="A5155" s="2003">
        <v>12428</v>
      </c>
      <c r="B5155" s="2004" t="s">
        <v>13582</v>
      </c>
      <c r="C5155" s="2003" t="s">
        <v>5592</v>
      </c>
      <c r="D5155" s="2005">
        <f t="shared" si="160"/>
        <v>84.06</v>
      </c>
      <c r="F5155" s="2005">
        <v>84.06</v>
      </c>
      <c r="G5155" s="2005">
        <v>84.06</v>
      </c>
      <c r="H5155" s="2078" t="b">
        <f t="shared" si="161"/>
        <v>1</v>
      </c>
    </row>
    <row r="5156" spans="1:8">
      <c r="A5156" s="1993">
        <v>12430</v>
      </c>
      <c r="B5156" s="1994" t="s">
        <v>13583</v>
      </c>
      <c r="C5156" s="1993" t="s">
        <v>5592</v>
      </c>
      <c r="D5156" s="2002">
        <f t="shared" si="160"/>
        <v>28.15</v>
      </c>
      <c r="F5156" s="2002">
        <v>28.15</v>
      </c>
      <c r="G5156" s="2002">
        <v>28.15</v>
      </c>
      <c r="H5156" s="2078" t="b">
        <f t="shared" si="161"/>
        <v>1</v>
      </c>
    </row>
    <row r="5157" spans="1:8">
      <c r="A5157" s="2003">
        <v>12429</v>
      </c>
      <c r="B5157" s="2004" t="s">
        <v>13584</v>
      </c>
      <c r="C5157" s="2003" t="s">
        <v>5592</v>
      </c>
      <c r="D5157" s="2005">
        <f t="shared" si="160"/>
        <v>211.77</v>
      </c>
      <c r="F5157" s="2005">
        <v>211.77</v>
      </c>
      <c r="G5157" s="2005">
        <v>211.77</v>
      </c>
      <c r="H5157" s="2078" t="b">
        <f t="shared" si="161"/>
        <v>1</v>
      </c>
    </row>
    <row r="5158" spans="1:8">
      <c r="A5158" s="1993">
        <v>12431</v>
      </c>
      <c r="B5158" s="1994" t="s">
        <v>13585</v>
      </c>
      <c r="C5158" s="1993" t="s">
        <v>5592</v>
      </c>
      <c r="D5158" s="2002">
        <f t="shared" si="160"/>
        <v>360.4</v>
      </c>
      <c r="F5158" s="2002">
        <v>360.4</v>
      </c>
      <c r="G5158" s="2002">
        <v>360.4</v>
      </c>
      <c r="H5158" s="2078" t="b">
        <f t="shared" si="161"/>
        <v>1</v>
      </c>
    </row>
    <row r="5159" spans="1:8">
      <c r="A5159" s="2003">
        <v>12432</v>
      </c>
      <c r="B5159" s="2004" t="s">
        <v>13586</v>
      </c>
      <c r="C5159" s="2003" t="s">
        <v>5592</v>
      </c>
      <c r="D5159" s="2005">
        <f t="shared" si="160"/>
        <v>74.12</v>
      </c>
      <c r="F5159" s="2005">
        <v>74.12</v>
      </c>
      <c r="G5159" s="2005">
        <v>74.12</v>
      </c>
      <c r="H5159" s="2078" t="b">
        <f t="shared" si="161"/>
        <v>1</v>
      </c>
    </row>
    <row r="5160" spans="1:8">
      <c r="A5160" s="1993">
        <v>12434</v>
      </c>
      <c r="B5160" s="1994" t="s">
        <v>13587</v>
      </c>
      <c r="C5160" s="1993" t="s">
        <v>5592</v>
      </c>
      <c r="D5160" s="2002">
        <f t="shared" si="160"/>
        <v>24.15</v>
      </c>
      <c r="F5160" s="2002">
        <v>24.15</v>
      </c>
      <c r="G5160" s="2002">
        <v>24.15</v>
      </c>
      <c r="H5160" s="2078" t="b">
        <f t="shared" si="161"/>
        <v>1</v>
      </c>
    </row>
    <row r="5161" spans="1:8">
      <c r="A5161" s="2003">
        <v>12433</v>
      </c>
      <c r="B5161" s="2004" t="s">
        <v>13588</v>
      </c>
      <c r="C5161" s="2003" t="s">
        <v>5592</v>
      </c>
      <c r="D5161" s="2005">
        <f t="shared" si="160"/>
        <v>47.18</v>
      </c>
      <c r="F5161" s="2005">
        <v>47.18</v>
      </c>
      <c r="G5161" s="2005">
        <v>47.18</v>
      </c>
      <c r="H5161" s="2078" t="b">
        <f t="shared" si="161"/>
        <v>1</v>
      </c>
    </row>
    <row r="5162" spans="1:8">
      <c r="A5162" s="1993">
        <v>12435</v>
      </c>
      <c r="B5162" s="1994" t="s">
        <v>13589</v>
      </c>
      <c r="C5162" s="1993" t="s">
        <v>5592</v>
      </c>
      <c r="D5162" s="2002">
        <f t="shared" si="160"/>
        <v>146.03</v>
      </c>
      <c r="F5162" s="2002">
        <v>146.03</v>
      </c>
      <c r="G5162" s="2002">
        <v>146.03</v>
      </c>
      <c r="H5162" s="2078" t="b">
        <f t="shared" si="161"/>
        <v>1</v>
      </c>
    </row>
    <row r="5163" spans="1:8">
      <c r="A5163" s="2003">
        <v>12437</v>
      </c>
      <c r="B5163" s="2004" t="s">
        <v>13590</v>
      </c>
      <c r="C5163" s="2003" t="s">
        <v>5592</v>
      </c>
      <c r="D5163" s="2005">
        <f t="shared" si="160"/>
        <v>117.94</v>
      </c>
      <c r="F5163" s="2005">
        <v>117.94</v>
      </c>
      <c r="G5163" s="2005">
        <v>117.94</v>
      </c>
      <c r="H5163" s="2078" t="b">
        <f t="shared" si="161"/>
        <v>1</v>
      </c>
    </row>
    <row r="5164" spans="1:8">
      <c r="A5164" s="1993">
        <v>12439</v>
      </c>
      <c r="B5164" s="1994" t="s">
        <v>13591</v>
      </c>
      <c r="C5164" s="1993" t="s">
        <v>5592</v>
      </c>
      <c r="D5164" s="2002">
        <f t="shared" si="160"/>
        <v>37.85</v>
      </c>
      <c r="F5164" s="2002">
        <v>37.85</v>
      </c>
      <c r="G5164" s="2002">
        <v>37.85</v>
      </c>
      <c r="H5164" s="2078" t="b">
        <f t="shared" si="161"/>
        <v>1</v>
      </c>
    </row>
    <row r="5165" spans="1:8">
      <c r="A5165" s="2003">
        <v>12438</v>
      </c>
      <c r="B5165" s="2004" t="s">
        <v>13592</v>
      </c>
      <c r="C5165" s="2003" t="s">
        <v>5592</v>
      </c>
      <c r="D5165" s="2005">
        <f t="shared" si="160"/>
        <v>213.44</v>
      </c>
      <c r="F5165" s="2005">
        <v>213.44</v>
      </c>
      <c r="G5165" s="2005">
        <v>213.44</v>
      </c>
      <c r="H5165" s="2078" t="b">
        <f t="shared" si="161"/>
        <v>1</v>
      </c>
    </row>
    <row r="5166" spans="1:8">
      <c r="A5166" s="1993">
        <v>12436</v>
      </c>
      <c r="B5166" s="1994" t="s">
        <v>13593</v>
      </c>
      <c r="C5166" s="1993" t="s">
        <v>5592</v>
      </c>
      <c r="D5166" s="2002">
        <f t="shared" si="160"/>
        <v>269.62</v>
      </c>
      <c r="F5166" s="2002">
        <v>269.62</v>
      </c>
      <c r="G5166" s="2002">
        <v>269.62</v>
      </c>
      <c r="H5166" s="2078" t="b">
        <f t="shared" si="161"/>
        <v>1</v>
      </c>
    </row>
    <row r="5167" spans="1:8">
      <c r="A5167" s="2003">
        <v>36357</v>
      </c>
      <c r="B5167" s="2004" t="s">
        <v>13594</v>
      </c>
      <c r="C5167" s="2003" t="s">
        <v>5592</v>
      </c>
      <c r="D5167" s="2005">
        <f t="shared" si="160"/>
        <v>81.3</v>
      </c>
      <c r="F5167" s="2005">
        <v>81.3</v>
      </c>
      <c r="G5167" s="2005">
        <v>81.3</v>
      </c>
      <c r="H5167" s="2078" t="b">
        <f t="shared" si="161"/>
        <v>1</v>
      </c>
    </row>
    <row r="5168" spans="1:8">
      <c r="A5168" s="1993">
        <v>12424</v>
      </c>
      <c r="B5168" s="1994" t="s">
        <v>13595</v>
      </c>
      <c r="C5168" s="1993" t="s">
        <v>5592</v>
      </c>
      <c r="D5168" s="2002">
        <f t="shared" si="160"/>
        <v>48.58</v>
      </c>
      <c r="F5168" s="2002">
        <v>48.58</v>
      </c>
      <c r="G5168" s="2002">
        <v>48.58</v>
      </c>
      <c r="H5168" s="2078" t="b">
        <f t="shared" si="161"/>
        <v>1</v>
      </c>
    </row>
    <row r="5169" spans="1:8">
      <c r="A5169" s="2003">
        <v>12440</v>
      </c>
      <c r="B5169" s="2004" t="s">
        <v>13596</v>
      </c>
      <c r="C5169" s="2003" t="s">
        <v>5592</v>
      </c>
      <c r="D5169" s="2005">
        <f t="shared" si="160"/>
        <v>46.96</v>
      </c>
      <c r="F5169" s="2005">
        <v>46.96</v>
      </c>
      <c r="G5169" s="2005">
        <v>46.96</v>
      </c>
      <c r="H5169" s="2078" t="b">
        <f t="shared" si="161"/>
        <v>1</v>
      </c>
    </row>
    <row r="5170" spans="1:8">
      <c r="A5170" s="1993">
        <v>9884</v>
      </c>
      <c r="B5170" s="1994" t="s">
        <v>13597</v>
      </c>
      <c r="C5170" s="1993" t="s">
        <v>5592</v>
      </c>
      <c r="D5170" s="2002">
        <f t="shared" si="160"/>
        <v>35.03</v>
      </c>
      <c r="F5170" s="2002">
        <v>35.03</v>
      </c>
      <c r="G5170" s="2002">
        <v>35.03</v>
      </c>
      <c r="H5170" s="2078" t="b">
        <f t="shared" si="161"/>
        <v>1</v>
      </c>
    </row>
    <row r="5171" spans="1:8">
      <c r="A5171" s="2003">
        <v>9888</v>
      </c>
      <c r="B5171" s="2004" t="s">
        <v>13598</v>
      </c>
      <c r="C5171" s="2003" t="s">
        <v>5592</v>
      </c>
      <c r="D5171" s="2005">
        <f t="shared" si="160"/>
        <v>28.14</v>
      </c>
      <c r="F5171" s="2005">
        <v>28.14</v>
      </c>
      <c r="G5171" s="2005">
        <v>28.14</v>
      </c>
      <c r="H5171" s="2078" t="b">
        <f t="shared" si="161"/>
        <v>1</v>
      </c>
    </row>
    <row r="5172" spans="1:8">
      <c r="A5172" s="1993">
        <v>9883</v>
      </c>
      <c r="B5172" s="1994" t="s">
        <v>13599</v>
      </c>
      <c r="C5172" s="1993" t="s">
        <v>5592</v>
      </c>
      <c r="D5172" s="2002">
        <f t="shared" si="160"/>
        <v>12.28</v>
      </c>
      <c r="F5172" s="2002">
        <v>12.28</v>
      </c>
      <c r="G5172" s="2002">
        <v>12.28</v>
      </c>
      <c r="H5172" s="2078" t="b">
        <f t="shared" si="161"/>
        <v>1</v>
      </c>
    </row>
    <row r="5173" spans="1:8">
      <c r="A5173" s="2003">
        <v>9886</v>
      </c>
      <c r="B5173" s="2004" t="s">
        <v>13600</v>
      </c>
      <c r="C5173" s="2003" t="s">
        <v>5592</v>
      </c>
      <c r="D5173" s="2005">
        <f t="shared" si="160"/>
        <v>16.82</v>
      </c>
      <c r="F5173" s="2005">
        <v>16.82</v>
      </c>
      <c r="G5173" s="2005">
        <v>16.82</v>
      </c>
      <c r="H5173" s="2078" t="b">
        <f t="shared" si="161"/>
        <v>1</v>
      </c>
    </row>
    <row r="5174" spans="1:8">
      <c r="A5174" s="1993">
        <v>9889</v>
      </c>
      <c r="B5174" s="1994" t="s">
        <v>13601</v>
      </c>
      <c r="C5174" s="1993" t="s">
        <v>5592</v>
      </c>
      <c r="D5174" s="2002">
        <f t="shared" si="160"/>
        <v>85.22</v>
      </c>
      <c r="F5174" s="2002">
        <v>85.22</v>
      </c>
      <c r="G5174" s="2002">
        <v>85.22</v>
      </c>
      <c r="H5174" s="2078" t="b">
        <f t="shared" si="161"/>
        <v>1</v>
      </c>
    </row>
    <row r="5175" spans="1:8">
      <c r="A5175" s="2003">
        <v>9887</v>
      </c>
      <c r="B5175" s="2004" t="s">
        <v>13602</v>
      </c>
      <c r="C5175" s="2003" t="s">
        <v>5592</v>
      </c>
      <c r="D5175" s="2005">
        <f t="shared" si="160"/>
        <v>51.5</v>
      </c>
      <c r="F5175" s="2005">
        <v>51.5</v>
      </c>
      <c r="G5175" s="2005">
        <v>51.5</v>
      </c>
      <c r="H5175" s="2078" t="b">
        <f t="shared" si="161"/>
        <v>1</v>
      </c>
    </row>
    <row r="5176" spans="1:8">
      <c r="A5176" s="1993">
        <v>9885</v>
      </c>
      <c r="B5176" s="1994" t="s">
        <v>13603</v>
      </c>
      <c r="C5176" s="1993" t="s">
        <v>5592</v>
      </c>
      <c r="D5176" s="2002">
        <f t="shared" si="160"/>
        <v>16.260000000000002</v>
      </c>
      <c r="F5176" s="2002">
        <v>16.260000000000002</v>
      </c>
      <c r="G5176" s="2002">
        <v>16.260000000000002</v>
      </c>
      <c r="H5176" s="2078" t="b">
        <f t="shared" si="161"/>
        <v>1</v>
      </c>
    </row>
    <row r="5177" spans="1:8">
      <c r="A5177" s="2003">
        <v>9890</v>
      </c>
      <c r="B5177" s="2004" t="s">
        <v>13604</v>
      </c>
      <c r="C5177" s="2003" t="s">
        <v>5592</v>
      </c>
      <c r="D5177" s="2005">
        <f t="shared" si="160"/>
        <v>132.02000000000001</v>
      </c>
      <c r="F5177" s="2005">
        <v>132.02000000000001</v>
      </c>
      <c r="G5177" s="2005">
        <v>132.02000000000001</v>
      </c>
      <c r="H5177" s="2078" t="b">
        <f t="shared" si="161"/>
        <v>1</v>
      </c>
    </row>
    <row r="5178" spans="1:8">
      <c r="A5178" s="1993">
        <v>9891</v>
      </c>
      <c r="B5178" s="1994" t="s">
        <v>13605</v>
      </c>
      <c r="C5178" s="1993" t="s">
        <v>5592</v>
      </c>
      <c r="D5178" s="2002">
        <f t="shared" si="160"/>
        <v>185.34</v>
      </c>
      <c r="F5178" s="2002">
        <v>185.34</v>
      </c>
      <c r="G5178" s="2002">
        <v>185.34</v>
      </c>
      <c r="H5178" s="2078" t="b">
        <f t="shared" si="161"/>
        <v>1</v>
      </c>
    </row>
    <row r="5179" spans="1:8">
      <c r="A5179" s="2003">
        <v>39292</v>
      </c>
      <c r="B5179" s="2004" t="s">
        <v>13606</v>
      </c>
      <c r="C5179" s="2003" t="s">
        <v>5592</v>
      </c>
      <c r="D5179" s="2005">
        <f t="shared" si="160"/>
        <v>7.62</v>
      </c>
      <c r="F5179" s="2005">
        <v>7.62</v>
      </c>
      <c r="G5179" s="2005">
        <v>7.62</v>
      </c>
      <c r="H5179" s="2078" t="b">
        <f t="shared" si="161"/>
        <v>1</v>
      </c>
    </row>
    <row r="5180" spans="1:8">
      <c r="A5180" s="1993">
        <v>39293</v>
      </c>
      <c r="B5180" s="1994" t="s">
        <v>13607</v>
      </c>
      <c r="C5180" s="1993" t="s">
        <v>5592</v>
      </c>
      <c r="D5180" s="2002">
        <f t="shared" si="160"/>
        <v>12.3</v>
      </c>
      <c r="F5180" s="2002">
        <v>12.3</v>
      </c>
      <c r="G5180" s="2002">
        <v>12.3</v>
      </c>
      <c r="H5180" s="2078" t="b">
        <f t="shared" si="161"/>
        <v>1</v>
      </c>
    </row>
    <row r="5181" spans="1:8">
      <c r="A5181" s="2003">
        <v>39294</v>
      </c>
      <c r="B5181" s="2004" t="s">
        <v>13608</v>
      </c>
      <c r="C5181" s="2003" t="s">
        <v>5592</v>
      </c>
      <c r="D5181" s="2005">
        <f t="shared" si="160"/>
        <v>12.3</v>
      </c>
      <c r="F5181" s="2005">
        <v>12.3</v>
      </c>
      <c r="G5181" s="2005">
        <v>12.3</v>
      </c>
      <c r="H5181" s="2078" t="b">
        <f t="shared" si="161"/>
        <v>1</v>
      </c>
    </row>
    <row r="5182" spans="1:8">
      <c r="A5182" s="1993">
        <v>39295</v>
      </c>
      <c r="B5182" s="1994" t="s">
        <v>13609</v>
      </c>
      <c r="C5182" s="1993" t="s">
        <v>5592</v>
      </c>
      <c r="D5182" s="2002">
        <f t="shared" si="160"/>
        <v>20.97</v>
      </c>
      <c r="F5182" s="2002">
        <v>20.97</v>
      </c>
      <c r="G5182" s="2002">
        <v>20.97</v>
      </c>
      <c r="H5182" s="2078" t="b">
        <f t="shared" si="161"/>
        <v>1</v>
      </c>
    </row>
    <row r="5183" spans="1:8">
      <c r="A5183" s="2003">
        <v>36313</v>
      </c>
      <c r="B5183" s="2004" t="s">
        <v>13610</v>
      </c>
      <c r="C5183" s="2003" t="s">
        <v>5592</v>
      </c>
      <c r="D5183" s="2005">
        <f t="shared" si="160"/>
        <v>19.27</v>
      </c>
      <c r="F5183" s="2005">
        <v>19.27</v>
      </c>
      <c r="G5183" s="2005">
        <v>19.27</v>
      </c>
      <c r="H5183" s="2078" t="b">
        <f t="shared" si="161"/>
        <v>1</v>
      </c>
    </row>
    <row r="5184" spans="1:8">
      <c r="A5184" s="1993">
        <v>36316</v>
      </c>
      <c r="B5184" s="1994" t="s">
        <v>13611</v>
      </c>
      <c r="C5184" s="1993" t="s">
        <v>5592</v>
      </c>
      <c r="D5184" s="2002">
        <f t="shared" si="160"/>
        <v>23.37</v>
      </c>
      <c r="F5184" s="2002">
        <v>23.37</v>
      </c>
      <c r="G5184" s="2002">
        <v>23.37</v>
      </c>
      <c r="H5184" s="2078" t="b">
        <f t="shared" si="161"/>
        <v>1</v>
      </c>
    </row>
    <row r="5185" spans="1:8">
      <c r="A5185" s="2003">
        <v>64</v>
      </c>
      <c r="B5185" s="2004" t="s">
        <v>13612</v>
      </c>
      <c r="C5185" s="2003" t="s">
        <v>5592</v>
      </c>
      <c r="D5185" s="2005">
        <f t="shared" si="160"/>
        <v>3.42</v>
      </c>
      <c r="F5185" s="2005">
        <v>3.42</v>
      </c>
      <c r="G5185" s="2005">
        <v>3.42</v>
      </c>
      <c r="H5185" s="2078" t="b">
        <f t="shared" si="161"/>
        <v>1</v>
      </c>
    </row>
    <row r="5186" spans="1:8">
      <c r="A5186" s="1993">
        <v>37423</v>
      </c>
      <c r="B5186" s="1994" t="s">
        <v>13613</v>
      </c>
      <c r="C5186" s="1993" t="s">
        <v>5592</v>
      </c>
      <c r="D5186" s="2002">
        <f t="shared" si="160"/>
        <v>8.4600000000000009</v>
      </c>
      <c r="F5186" s="2002">
        <v>8.4600000000000009</v>
      </c>
      <c r="G5186" s="2002">
        <v>8.4600000000000009</v>
      </c>
      <c r="H5186" s="2078" t="b">
        <f t="shared" si="161"/>
        <v>1</v>
      </c>
    </row>
    <row r="5187" spans="1:8">
      <c r="A5187" s="2003">
        <v>39296</v>
      </c>
      <c r="B5187" s="2004" t="s">
        <v>13614</v>
      </c>
      <c r="C5187" s="2003" t="s">
        <v>5592</v>
      </c>
      <c r="D5187" s="2005">
        <f t="shared" ref="D5187:D5250" si="162">IF($J$2=$F$1,F5187,G5187)</f>
        <v>5.89</v>
      </c>
      <c r="F5187" s="2005">
        <v>5.89</v>
      </c>
      <c r="G5187" s="2005">
        <v>5.89</v>
      </c>
      <c r="H5187" s="2078" t="b">
        <f t="shared" ref="H5187:H5250" si="163">F5187=G5187</f>
        <v>1</v>
      </c>
    </row>
    <row r="5188" spans="1:8">
      <c r="A5188" s="1993">
        <v>39297</v>
      </c>
      <c r="B5188" s="1994" t="s">
        <v>13615</v>
      </c>
      <c r="C5188" s="1993" t="s">
        <v>5592</v>
      </c>
      <c r="D5188" s="2002">
        <f t="shared" si="162"/>
        <v>8.41</v>
      </c>
      <c r="F5188" s="2002">
        <v>8.41</v>
      </c>
      <c r="G5188" s="2002">
        <v>8.41</v>
      </c>
      <c r="H5188" s="2078" t="b">
        <f t="shared" si="163"/>
        <v>1</v>
      </c>
    </row>
    <row r="5189" spans="1:8">
      <c r="A5189" s="2003">
        <v>39298</v>
      </c>
      <c r="B5189" s="2004" t="s">
        <v>13616</v>
      </c>
      <c r="C5189" s="2003" t="s">
        <v>5592</v>
      </c>
      <c r="D5189" s="2005">
        <f t="shared" si="162"/>
        <v>14.82</v>
      </c>
      <c r="F5189" s="2005">
        <v>14.82</v>
      </c>
      <c r="G5189" s="2005">
        <v>14.82</v>
      </c>
      <c r="H5189" s="2078" t="b">
        <f t="shared" si="163"/>
        <v>1</v>
      </c>
    </row>
    <row r="5190" spans="1:8">
      <c r="A5190" s="1993">
        <v>39299</v>
      </c>
      <c r="B5190" s="1994" t="s">
        <v>13617</v>
      </c>
      <c r="C5190" s="1993" t="s">
        <v>5592</v>
      </c>
      <c r="D5190" s="2002">
        <f t="shared" si="162"/>
        <v>25.23</v>
      </c>
      <c r="F5190" s="2002">
        <v>25.23</v>
      </c>
      <c r="G5190" s="2002">
        <v>25.23</v>
      </c>
      <c r="H5190" s="2078" t="b">
        <f t="shared" si="163"/>
        <v>1</v>
      </c>
    </row>
    <row r="5191" spans="1:8">
      <c r="A5191" s="2003">
        <v>9892</v>
      </c>
      <c r="B5191" s="2004" t="s">
        <v>13618</v>
      </c>
      <c r="C5191" s="2003" t="s">
        <v>5592</v>
      </c>
      <c r="D5191" s="2005">
        <f t="shared" si="162"/>
        <v>6.1</v>
      </c>
      <c r="F5191" s="2005">
        <v>6.1</v>
      </c>
      <c r="G5191" s="2005">
        <v>6.1</v>
      </c>
      <c r="H5191" s="2078" t="b">
        <f t="shared" si="163"/>
        <v>1</v>
      </c>
    </row>
    <row r="5192" spans="1:8">
      <c r="A5192" s="1993">
        <v>9893</v>
      </c>
      <c r="B5192" s="1994" t="s">
        <v>13619</v>
      </c>
      <c r="C5192" s="1993" t="s">
        <v>5592</v>
      </c>
      <c r="D5192" s="2002">
        <f t="shared" si="162"/>
        <v>66.84</v>
      </c>
      <c r="F5192" s="2002">
        <v>66.84</v>
      </c>
      <c r="G5192" s="2002">
        <v>66.84</v>
      </c>
      <c r="H5192" s="2078" t="b">
        <f t="shared" si="163"/>
        <v>1</v>
      </c>
    </row>
    <row r="5193" spans="1:8">
      <c r="A5193" s="2003">
        <v>9901</v>
      </c>
      <c r="B5193" s="2004" t="s">
        <v>13620</v>
      </c>
      <c r="C5193" s="2003" t="s">
        <v>5592</v>
      </c>
      <c r="D5193" s="2005">
        <f t="shared" si="162"/>
        <v>29.4</v>
      </c>
      <c r="F5193" s="2005">
        <v>29.4</v>
      </c>
      <c r="G5193" s="2005">
        <v>29.4</v>
      </c>
      <c r="H5193" s="2078" t="b">
        <f t="shared" si="163"/>
        <v>1</v>
      </c>
    </row>
    <row r="5194" spans="1:8">
      <c r="A5194" s="1993">
        <v>9896</v>
      </c>
      <c r="B5194" s="1994" t="s">
        <v>13621</v>
      </c>
      <c r="C5194" s="1993" t="s">
        <v>5592</v>
      </c>
      <c r="D5194" s="2002">
        <f t="shared" si="162"/>
        <v>25.32</v>
      </c>
      <c r="F5194" s="2002">
        <v>25.32</v>
      </c>
      <c r="G5194" s="2002">
        <v>25.32</v>
      </c>
      <c r="H5194" s="2078" t="b">
        <f t="shared" si="163"/>
        <v>1</v>
      </c>
    </row>
    <row r="5195" spans="1:8">
      <c r="A5195" s="2003">
        <v>9900</v>
      </c>
      <c r="B5195" s="2004" t="s">
        <v>13622</v>
      </c>
      <c r="C5195" s="2003" t="s">
        <v>5592</v>
      </c>
      <c r="D5195" s="2005">
        <f t="shared" si="162"/>
        <v>15.67</v>
      </c>
      <c r="F5195" s="2005">
        <v>15.67</v>
      </c>
      <c r="G5195" s="2005">
        <v>15.67</v>
      </c>
      <c r="H5195" s="2078" t="b">
        <f t="shared" si="163"/>
        <v>1</v>
      </c>
    </row>
    <row r="5196" spans="1:8">
      <c r="A5196" s="1993">
        <v>9898</v>
      </c>
      <c r="B5196" s="1994" t="s">
        <v>13623</v>
      </c>
      <c r="C5196" s="1993" t="s">
        <v>5592</v>
      </c>
      <c r="D5196" s="2002">
        <f t="shared" si="162"/>
        <v>137.4</v>
      </c>
      <c r="F5196" s="2002">
        <v>137.4</v>
      </c>
      <c r="G5196" s="2002">
        <v>137.4</v>
      </c>
      <c r="H5196" s="2078" t="b">
        <f t="shared" si="163"/>
        <v>1</v>
      </c>
    </row>
    <row r="5197" spans="1:8">
      <c r="A5197" s="2003">
        <v>9899</v>
      </c>
      <c r="B5197" s="2004" t="s">
        <v>13624</v>
      </c>
      <c r="C5197" s="2003" t="s">
        <v>5592</v>
      </c>
      <c r="D5197" s="2005">
        <f t="shared" si="162"/>
        <v>8.4</v>
      </c>
      <c r="F5197" s="2005">
        <v>8.4</v>
      </c>
      <c r="G5197" s="2005">
        <v>8.4</v>
      </c>
      <c r="H5197" s="2078" t="b">
        <f t="shared" si="163"/>
        <v>1</v>
      </c>
    </row>
    <row r="5198" spans="1:8">
      <c r="A5198" s="1993">
        <v>9902</v>
      </c>
      <c r="B5198" s="1994" t="s">
        <v>13625</v>
      </c>
      <c r="C5198" s="1993" t="s">
        <v>5592</v>
      </c>
      <c r="D5198" s="2002">
        <f t="shared" si="162"/>
        <v>174.09</v>
      </c>
      <c r="F5198" s="2002">
        <v>174.09</v>
      </c>
      <c r="G5198" s="2002">
        <v>174.09</v>
      </c>
      <c r="H5198" s="2078" t="b">
        <f t="shared" si="163"/>
        <v>1</v>
      </c>
    </row>
    <row r="5199" spans="1:8">
      <c r="A5199" s="2003">
        <v>9908</v>
      </c>
      <c r="B5199" s="2004" t="s">
        <v>13626</v>
      </c>
      <c r="C5199" s="2003" t="s">
        <v>5592</v>
      </c>
      <c r="D5199" s="2005">
        <f t="shared" si="162"/>
        <v>440.87</v>
      </c>
      <c r="F5199" s="2005">
        <v>440.87</v>
      </c>
      <c r="G5199" s="2005">
        <v>440.87</v>
      </c>
      <c r="H5199" s="2078" t="b">
        <f t="shared" si="163"/>
        <v>1</v>
      </c>
    </row>
    <row r="5200" spans="1:8">
      <c r="A5200" s="1993">
        <v>9905</v>
      </c>
      <c r="B5200" s="1994" t="s">
        <v>13627</v>
      </c>
      <c r="C5200" s="1993" t="s">
        <v>5592</v>
      </c>
      <c r="D5200" s="2002">
        <f t="shared" si="162"/>
        <v>5.93</v>
      </c>
      <c r="F5200" s="2002">
        <v>5.93</v>
      </c>
      <c r="G5200" s="2002">
        <v>5.93</v>
      </c>
      <c r="H5200" s="2078" t="b">
        <f t="shared" si="163"/>
        <v>1</v>
      </c>
    </row>
    <row r="5201" spans="1:8">
      <c r="A5201" s="2003">
        <v>9906</v>
      </c>
      <c r="B5201" s="2004" t="s">
        <v>13628</v>
      </c>
      <c r="C5201" s="2003" t="s">
        <v>5592</v>
      </c>
      <c r="D5201" s="2005">
        <f t="shared" si="162"/>
        <v>7</v>
      </c>
      <c r="F5201" s="2005">
        <v>7</v>
      </c>
      <c r="G5201" s="2005">
        <v>7</v>
      </c>
      <c r="H5201" s="2078" t="b">
        <f t="shared" si="163"/>
        <v>1</v>
      </c>
    </row>
    <row r="5202" spans="1:8">
      <c r="A5202" s="1993">
        <v>9895</v>
      </c>
      <c r="B5202" s="1994" t="s">
        <v>13629</v>
      </c>
      <c r="C5202" s="1993" t="s">
        <v>5592</v>
      </c>
      <c r="D5202" s="2002">
        <f t="shared" si="162"/>
        <v>11.82</v>
      </c>
      <c r="F5202" s="2002">
        <v>11.82</v>
      </c>
      <c r="G5202" s="2002">
        <v>11.82</v>
      </c>
      <c r="H5202" s="2078" t="b">
        <f t="shared" si="163"/>
        <v>1</v>
      </c>
    </row>
    <row r="5203" spans="1:8">
      <c r="A5203" s="2003">
        <v>9894</v>
      </c>
      <c r="B5203" s="2004" t="s">
        <v>13630</v>
      </c>
      <c r="C5203" s="2003" t="s">
        <v>5592</v>
      </c>
      <c r="D5203" s="2005">
        <f t="shared" si="162"/>
        <v>23.1</v>
      </c>
      <c r="F5203" s="2005">
        <v>23.1</v>
      </c>
      <c r="G5203" s="2005">
        <v>23.1</v>
      </c>
      <c r="H5203" s="2078" t="b">
        <f t="shared" si="163"/>
        <v>1</v>
      </c>
    </row>
    <row r="5204" spans="1:8">
      <c r="A5204" s="1993">
        <v>9897</v>
      </c>
      <c r="B5204" s="1994" t="s">
        <v>13631</v>
      </c>
      <c r="C5204" s="1993" t="s">
        <v>5592</v>
      </c>
      <c r="D5204" s="2002">
        <f t="shared" si="162"/>
        <v>27.16</v>
      </c>
      <c r="F5204" s="2002">
        <v>27.16</v>
      </c>
      <c r="G5204" s="2002">
        <v>27.16</v>
      </c>
      <c r="H5204" s="2078" t="b">
        <f t="shared" si="163"/>
        <v>1</v>
      </c>
    </row>
    <row r="5205" spans="1:8">
      <c r="A5205" s="2003">
        <v>9910</v>
      </c>
      <c r="B5205" s="2004" t="s">
        <v>13632</v>
      </c>
      <c r="C5205" s="2003" t="s">
        <v>5592</v>
      </c>
      <c r="D5205" s="2005">
        <f t="shared" si="162"/>
        <v>62.84</v>
      </c>
      <c r="F5205" s="2005">
        <v>62.84</v>
      </c>
      <c r="G5205" s="2005">
        <v>62.84</v>
      </c>
      <c r="H5205" s="2078" t="b">
        <f t="shared" si="163"/>
        <v>1</v>
      </c>
    </row>
    <row r="5206" spans="1:8">
      <c r="A5206" s="1993">
        <v>9909</v>
      </c>
      <c r="B5206" s="1994" t="s">
        <v>13633</v>
      </c>
      <c r="C5206" s="1993" t="s">
        <v>5592</v>
      </c>
      <c r="D5206" s="2002">
        <f t="shared" si="162"/>
        <v>130.59</v>
      </c>
      <c r="F5206" s="2002">
        <v>130.59</v>
      </c>
      <c r="G5206" s="2002">
        <v>130.59</v>
      </c>
      <c r="H5206" s="2078" t="b">
        <f t="shared" si="163"/>
        <v>1</v>
      </c>
    </row>
    <row r="5207" spans="1:8">
      <c r="A5207" s="2003">
        <v>9907</v>
      </c>
      <c r="B5207" s="2004" t="s">
        <v>13634</v>
      </c>
      <c r="C5207" s="2003" t="s">
        <v>5592</v>
      </c>
      <c r="D5207" s="2005">
        <f t="shared" si="162"/>
        <v>193.85</v>
      </c>
      <c r="F5207" s="2005">
        <v>193.85</v>
      </c>
      <c r="G5207" s="2005">
        <v>193.85</v>
      </c>
      <c r="H5207" s="2078" t="b">
        <f t="shared" si="163"/>
        <v>1</v>
      </c>
    </row>
    <row r="5208" spans="1:8" ht="30">
      <c r="A5208" s="1993">
        <v>20973</v>
      </c>
      <c r="B5208" s="1994" t="s">
        <v>13635</v>
      </c>
      <c r="C5208" s="1993" t="s">
        <v>5592</v>
      </c>
      <c r="D5208" s="2002">
        <f t="shared" si="162"/>
        <v>101.02</v>
      </c>
      <c r="F5208" s="2002">
        <v>101.02</v>
      </c>
      <c r="G5208" s="2002">
        <v>101.02</v>
      </c>
      <c r="H5208" s="2078" t="b">
        <f t="shared" si="163"/>
        <v>1</v>
      </c>
    </row>
    <row r="5209" spans="1:8" ht="30">
      <c r="A5209" s="2003">
        <v>20974</v>
      </c>
      <c r="B5209" s="2004" t="s">
        <v>13636</v>
      </c>
      <c r="C5209" s="2003" t="s">
        <v>5592</v>
      </c>
      <c r="D5209" s="2005">
        <f t="shared" si="162"/>
        <v>144.52000000000001</v>
      </c>
      <c r="F5209" s="2005">
        <v>144.52000000000001</v>
      </c>
      <c r="G5209" s="2005">
        <v>144.52000000000001</v>
      </c>
      <c r="H5209" s="2078" t="b">
        <f t="shared" si="163"/>
        <v>1</v>
      </c>
    </row>
    <row r="5210" spans="1:8">
      <c r="A5210" s="1993">
        <v>37989</v>
      </c>
      <c r="B5210" s="1994" t="s">
        <v>13637</v>
      </c>
      <c r="C5210" s="1993" t="s">
        <v>5592</v>
      </c>
      <c r="D5210" s="2002">
        <f t="shared" si="162"/>
        <v>11.13</v>
      </c>
      <c r="F5210" s="2002">
        <v>11.13</v>
      </c>
      <c r="G5210" s="2002">
        <v>11.13</v>
      </c>
      <c r="H5210" s="2078" t="b">
        <f t="shared" si="163"/>
        <v>1</v>
      </c>
    </row>
    <row r="5211" spans="1:8">
      <c r="A5211" s="2003">
        <v>37990</v>
      </c>
      <c r="B5211" s="2004" t="s">
        <v>13638</v>
      </c>
      <c r="C5211" s="2003" t="s">
        <v>5592</v>
      </c>
      <c r="D5211" s="2005">
        <f t="shared" si="162"/>
        <v>12.93</v>
      </c>
      <c r="F5211" s="2005">
        <v>12.93</v>
      </c>
      <c r="G5211" s="2005">
        <v>12.93</v>
      </c>
      <c r="H5211" s="2078" t="b">
        <f t="shared" si="163"/>
        <v>1</v>
      </c>
    </row>
    <row r="5212" spans="1:8">
      <c r="A5212" s="1993">
        <v>37991</v>
      </c>
      <c r="B5212" s="1994" t="s">
        <v>13639</v>
      </c>
      <c r="C5212" s="1993" t="s">
        <v>5592</v>
      </c>
      <c r="D5212" s="2002">
        <f t="shared" si="162"/>
        <v>20.46</v>
      </c>
      <c r="F5212" s="2002">
        <v>20.46</v>
      </c>
      <c r="G5212" s="2002">
        <v>20.46</v>
      </c>
      <c r="H5212" s="2078" t="b">
        <f t="shared" si="163"/>
        <v>1</v>
      </c>
    </row>
    <row r="5213" spans="1:8">
      <c r="A5213" s="2003">
        <v>37992</v>
      </c>
      <c r="B5213" s="2004" t="s">
        <v>13640</v>
      </c>
      <c r="C5213" s="2003" t="s">
        <v>5592</v>
      </c>
      <c r="D5213" s="2005">
        <f t="shared" si="162"/>
        <v>31.25</v>
      </c>
      <c r="F5213" s="2005">
        <v>31.25</v>
      </c>
      <c r="G5213" s="2005">
        <v>31.25</v>
      </c>
      <c r="H5213" s="2078" t="b">
        <f t="shared" si="163"/>
        <v>1</v>
      </c>
    </row>
    <row r="5214" spans="1:8">
      <c r="A5214" s="1993">
        <v>37993</v>
      </c>
      <c r="B5214" s="1994" t="s">
        <v>13641</v>
      </c>
      <c r="C5214" s="1993" t="s">
        <v>5592</v>
      </c>
      <c r="D5214" s="2002">
        <f t="shared" si="162"/>
        <v>46.38</v>
      </c>
      <c r="F5214" s="2002">
        <v>46.38</v>
      </c>
      <c r="G5214" s="2002">
        <v>46.38</v>
      </c>
      <c r="H5214" s="2078" t="b">
        <f t="shared" si="163"/>
        <v>1</v>
      </c>
    </row>
    <row r="5215" spans="1:8">
      <c r="A5215" s="2003">
        <v>37994</v>
      </c>
      <c r="B5215" s="2004" t="s">
        <v>13642</v>
      </c>
      <c r="C5215" s="2003" t="s">
        <v>5592</v>
      </c>
      <c r="D5215" s="2005">
        <f t="shared" si="162"/>
        <v>111.45</v>
      </c>
      <c r="F5215" s="2005">
        <v>111.45</v>
      </c>
      <c r="G5215" s="2005">
        <v>111.45</v>
      </c>
      <c r="H5215" s="2078" t="b">
        <f t="shared" si="163"/>
        <v>1</v>
      </c>
    </row>
    <row r="5216" spans="1:8">
      <c r="A5216" s="1993">
        <v>37995</v>
      </c>
      <c r="B5216" s="1994" t="s">
        <v>13643</v>
      </c>
      <c r="C5216" s="1993" t="s">
        <v>5592</v>
      </c>
      <c r="D5216" s="2002">
        <f t="shared" si="162"/>
        <v>161.75</v>
      </c>
      <c r="F5216" s="2002">
        <v>161.75</v>
      </c>
      <c r="G5216" s="2002">
        <v>161.75</v>
      </c>
      <c r="H5216" s="2078" t="b">
        <f t="shared" si="163"/>
        <v>1</v>
      </c>
    </row>
    <row r="5217" spans="1:8">
      <c r="A5217" s="2003">
        <v>37996</v>
      </c>
      <c r="B5217" s="2004" t="s">
        <v>13644</v>
      </c>
      <c r="C5217" s="2003" t="s">
        <v>5592</v>
      </c>
      <c r="D5217" s="2005">
        <f t="shared" si="162"/>
        <v>238.5</v>
      </c>
      <c r="F5217" s="2005">
        <v>238.5</v>
      </c>
      <c r="G5217" s="2005">
        <v>238.5</v>
      </c>
      <c r="H5217" s="2078" t="b">
        <f t="shared" si="163"/>
        <v>1</v>
      </c>
    </row>
    <row r="5218" spans="1:8">
      <c r="A5218" s="1993">
        <v>13883</v>
      </c>
      <c r="B5218" s="1994" t="s">
        <v>13645</v>
      </c>
      <c r="C5218" s="1993" t="s">
        <v>5592</v>
      </c>
      <c r="D5218" s="2002">
        <f t="shared" si="162"/>
        <v>81120.800000000003</v>
      </c>
      <c r="F5218" s="2002">
        <v>81120.800000000003</v>
      </c>
      <c r="G5218" s="2002">
        <v>81120.800000000003</v>
      </c>
      <c r="H5218" s="2078" t="b">
        <f t="shared" si="163"/>
        <v>1</v>
      </c>
    </row>
    <row r="5219" spans="1:8">
      <c r="A5219" s="2003">
        <v>38604</v>
      </c>
      <c r="B5219" s="2004" t="s">
        <v>13646</v>
      </c>
      <c r="C5219" s="2003" t="s">
        <v>5592</v>
      </c>
      <c r="D5219" s="2005">
        <f t="shared" si="162"/>
        <v>101034.88</v>
      </c>
      <c r="F5219" s="2005">
        <v>101034.88</v>
      </c>
      <c r="G5219" s="2005">
        <v>101034.88</v>
      </c>
      <c r="H5219" s="2078" t="b">
        <f t="shared" si="163"/>
        <v>1</v>
      </c>
    </row>
    <row r="5220" spans="1:8" ht="30">
      <c r="A5220" s="1993">
        <v>10601</v>
      </c>
      <c r="B5220" s="1994" t="s">
        <v>13647</v>
      </c>
      <c r="C5220" s="1993" t="s">
        <v>5592</v>
      </c>
      <c r="D5220" s="2002">
        <f t="shared" si="162"/>
        <v>1965329.92</v>
      </c>
      <c r="F5220" s="2002">
        <v>1965329.92</v>
      </c>
      <c r="G5220" s="2002">
        <v>1965329.92</v>
      </c>
      <c r="H5220" s="2078" t="b">
        <f t="shared" si="163"/>
        <v>1</v>
      </c>
    </row>
    <row r="5221" spans="1:8">
      <c r="A5221" s="2003">
        <v>26034</v>
      </c>
      <c r="B5221" s="2004" t="s">
        <v>13648</v>
      </c>
      <c r="C5221" s="2003" t="s">
        <v>5592</v>
      </c>
      <c r="D5221" s="2005">
        <f t="shared" si="162"/>
        <v>5174644.32</v>
      </c>
      <c r="F5221" s="2005">
        <v>5174644.32</v>
      </c>
      <c r="G5221" s="2005">
        <v>5174644.32</v>
      </c>
      <c r="H5221" s="2078" t="b">
        <f t="shared" si="163"/>
        <v>1</v>
      </c>
    </row>
    <row r="5222" spans="1:8">
      <c r="A5222" s="1993">
        <v>13894</v>
      </c>
      <c r="B5222" s="1994" t="s">
        <v>13649</v>
      </c>
      <c r="C5222" s="1993" t="s">
        <v>5592</v>
      </c>
      <c r="D5222" s="2002">
        <f t="shared" si="162"/>
        <v>392649.25</v>
      </c>
      <c r="F5222" s="2002">
        <v>392649.25</v>
      </c>
      <c r="G5222" s="2002">
        <v>392649.25</v>
      </c>
      <c r="H5222" s="2078" t="b">
        <f t="shared" si="163"/>
        <v>1</v>
      </c>
    </row>
    <row r="5223" spans="1:8">
      <c r="A5223" s="2003">
        <v>13895</v>
      </c>
      <c r="B5223" s="2004" t="s">
        <v>13650</v>
      </c>
      <c r="C5223" s="2003" t="s">
        <v>5592</v>
      </c>
      <c r="D5223" s="2005">
        <f t="shared" si="162"/>
        <v>527982.35</v>
      </c>
      <c r="F5223" s="2005">
        <v>527982.35</v>
      </c>
      <c r="G5223" s="2005">
        <v>527982.35</v>
      </c>
      <c r="H5223" s="2078" t="b">
        <f t="shared" si="163"/>
        <v>1</v>
      </c>
    </row>
    <row r="5224" spans="1:8">
      <c r="A5224" s="1993">
        <v>13892</v>
      </c>
      <c r="B5224" s="1994" t="s">
        <v>13651</v>
      </c>
      <c r="C5224" s="1993" t="s">
        <v>5592</v>
      </c>
      <c r="D5224" s="2002">
        <f t="shared" si="162"/>
        <v>647029.46</v>
      </c>
      <c r="F5224" s="2002">
        <v>647029.46</v>
      </c>
      <c r="G5224" s="2002">
        <v>647029.46</v>
      </c>
      <c r="H5224" s="2078" t="b">
        <f t="shared" si="163"/>
        <v>1</v>
      </c>
    </row>
    <row r="5225" spans="1:8">
      <c r="A5225" s="2003">
        <v>9914</v>
      </c>
      <c r="B5225" s="2004" t="s">
        <v>13652</v>
      </c>
      <c r="C5225" s="2003" t="s">
        <v>5592</v>
      </c>
      <c r="D5225" s="2005">
        <f t="shared" si="162"/>
        <v>700000</v>
      </c>
      <c r="F5225" s="2005">
        <v>700000</v>
      </c>
      <c r="G5225" s="2005">
        <v>700000</v>
      </c>
      <c r="H5225" s="2078" t="b">
        <f t="shared" si="163"/>
        <v>1</v>
      </c>
    </row>
    <row r="5226" spans="1:8" ht="30">
      <c r="A5226" s="1993">
        <v>36485</v>
      </c>
      <c r="B5226" s="1994" t="s">
        <v>13653</v>
      </c>
      <c r="C5226" s="1993" t="s">
        <v>5592</v>
      </c>
      <c r="D5226" s="2002">
        <f t="shared" si="162"/>
        <v>392892.76</v>
      </c>
      <c r="F5226" s="2002">
        <v>392892.76</v>
      </c>
      <c r="G5226" s="2002">
        <v>392892.76</v>
      </c>
      <c r="H5226" s="2078" t="b">
        <f t="shared" si="163"/>
        <v>1</v>
      </c>
    </row>
    <row r="5227" spans="1:8">
      <c r="A5227" s="2003">
        <v>9912</v>
      </c>
      <c r="B5227" s="2004" t="s">
        <v>13654</v>
      </c>
      <c r="C5227" s="2003" t="s">
        <v>5592</v>
      </c>
      <c r="D5227" s="2005">
        <f t="shared" si="162"/>
        <v>1600000</v>
      </c>
      <c r="F5227" s="2005">
        <v>1600000</v>
      </c>
      <c r="G5227" s="2005">
        <v>1600000</v>
      </c>
      <c r="H5227" s="2078" t="b">
        <f t="shared" si="163"/>
        <v>1</v>
      </c>
    </row>
    <row r="5228" spans="1:8">
      <c r="A5228" s="1993">
        <v>9921</v>
      </c>
      <c r="B5228" s="1994" t="s">
        <v>13655</v>
      </c>
      <c r="C5228" s="1993" t="s">
        <v>5592</v>
      </c>
      <c r="D5228" s="2002">
        <f t="shared" si="162"/>
        <v>825355.68</v>
      </c>
      <c r="F5228" s="2002">
        <v>825355.68</v>
      </c>
      <c r="G5228" s="2002">
        <v>825355.68</v>
      </c>
      <c r="H5228" s="2078" t="b">
        <f t="shared" si="163"/>
        <v>1</v>
      </c>
    </row>
    <row r="5229" spans="1:8">
      <c r="A5229" s="2003">
        <v>21112</v>
      </c>
      <c r="B5229" s="2004" t="s">
        <v>13656</v>
      </c>
      <c r="C5229" s="2003" t="s">
        <v>5592</v>
      </c>
      <c r="D5229" s="2005">
        <f t="shared" si="162"/>
        <v>132.37</v>
      </c>
      <c r="F5229" s="2005">
        <v>132.37</v>
      </c>
      <c r="G5229" s="2005">
        <v>132.37</v>
      </c>
      <c r="H5229" s="2078" t="b">
        <f t="shared" si="163"/>
        <v>1</v>
      </c>
    </row>
    <row r="5230" spans="1:8">
      <c r="A5230" s="1993">
        <v>10228</v>
      </c>
      <c r="B5230" s="1994" t="s">
        <v>13657</v>
      </c>
      <c r="C5230" s="1993" t="s">
        <v>5592</v>
      </c>
      <c r="D5230" s="2002">
        <f t="shared" si="162"/>
        <v>153.78</v>
      </c>
      <c r="F5230" s="2002">
        <v>153.78</v>
      </c>
      <c r="G5230" s="2002">
        <v>153.78</v>
      </c>
      <c r="H5230" s="2078" t="b">
        <f t="shared" si="163"/>
        <v>1</v>
      </c>
    </row>
    <row r="5231" spans="1:8">
      <c r="A5231" s="2003">
        <v>11781</v>
      </c>
      <c r="B5231" s="2004" t="s">
        <v>13658</v>
      </c>
      <c r="C5231" s="2003" t="s">
        <v>5592</v>
      </c>
      <c r="D5231" s="2005">
        <f t="shared" si="162"/>
        <v>124.58</v>
      </c>
      <c r="F5231" s="2005">
        <v>124.58</v>
      </c>
      <c r="G5231" s="2005">
        <v>124.58</v>
      </c>
      <c r="H5231" s="2078" t="b">
        <f t="shared" si="163"/>
        <v>1</v>
      </c>
    </row>
    <row r="5232" spans="1:8">
      <c r="A5232" s="1993">
        <v>11746</v>
      </c>
      <c r="B5232" s="1994" t="s">
        <v>13659</v>
      </c>
      <c r="C5232" s="1993" t="s">
        <v>5592</v>
      </c>
      <c r="D5232" s="2002">
        <f t="shared" si="162"/>
        <v>27.22</v>
      </c>
      <c r="F5232" s="2002">
        <v>27.22</v>
      </c>
      <c r="G5232" s="2002">
        <v>27.22</v>
      </c>
      <c r="H5232" s="2078" t="b">
        <f t="shared" si="163"/>
        <v>1</v>
      </c>
    </row>
    <row r="5233" spans="1:8">
      <c r="A5233" s="2003">
        <v>11751</v>
      </c>
      <c r="B5233" s="2004" t="s">
        <v>13660</v>
      </c>
      <c r="C5233" s="2003" t="s">
        <v>5592</v>
      </c>
      <c r="D5233" s="2005">
        <f t="shared" si="162"/>
        <v>48.89</v>
      </c>
      <c r="F5233" s="2005">
        <v>48.89</v>
      </c>
      <c r="G5233" s="2005">
        <v>48.89</v>
      </c>
      <c r="H5233" s="2078" t="b">
        <f t="shared" si="163"/>
        <v>1</v>
      </c>
    </row>
    <row r="5234" spans="1:8">
      <c r="A5234" s="1993">
        <v>11750</v>
      </c>
      <c r="B5234" s="1994" t="s">
        <v>13661</v>
      </c>
      <c r="C5234" s="1993" t="s">
        <v>5592</v>
      </c>
      <c r="D5234" s="2002">
        <f t="shared" si="162"/>
        <v>40.57</v>
      </c>
      <c r="F5234" s="2002">
        <v>40.57</v>
      </c>
      <c r="G5234" s="2002">
        <v>40.57</v>
      </c>
      <c r="H5234" s="2078" t="b">
        <f t="shared" si="163"/>
        <v>1</v>
      </c>
    </row>
    <row r="5235" spans="1:8">
      <c r="A5235" s="2003">
        <v>11748</v>
      </c>
      <c r="B5235" s="2004" t="s">
        <v>13662</v>
      </c>
      <c r="C5235" s="2003" t="s">
        <v>5592</v>
      </c>
      <c r="D5235" s="2005">
        <f t="shared" si="162"/>
        <v>17.47</v>
      </c>
      <c r="F5235" s="2005">
        <v>17.47</v>
      </c>
      <c r="G5235" s="2005">
        <v>17.47</v>
      </c>
      <c r="H5235" s="2078" t="b">
        <f t="shared" si="163"/>
        <v>1</v>
      </c>
    </row>
    <row r="5236" spans="1:8">
      <c r="A5236" s="1993">
        <v>11747</v>
      </c>
      <c r="B5236" s="1994" t="s">
        <v>13663</v>
      </c>
      <c r="C5236" s="1993" t="s">
        <v>5592</v>
      </c>
      <c r="D5236" s="2002">
        <f t="shared" si="162"/>
        <v>75.39</v>
      </c>
      <c r="F5236" s="2002">
        <v>75.39</v>
      </c>
      <c r="G5236" s="2002">
        <v>75.39</v>
      </c>
      <c r="H5236" s="2078" t="b">
        <f t="shared" si="163"/>
        <v>1</v>
      </c>
    </row>
    <row r="5237" spans="1:8">
      <c r="A5237" s="2003">
        <v>11749</v>
      </c>
      <c r="B5237" s="2004" t="s">
        <v>13664</v>
      </c>
      <c r="C5237" s="2003" t="s">
        <v>5592</v>
      </c>
      <c r="D5237" s="2005">
        <f t="shared" si="162"/>
        <v>20.16</v>
      </c>
      <c r="F5237" s="2005">
        <v>20.16</v>
      </c>
      <c r="G5237" s="2005">
        <v>20.16</v>
      </c>
      <c r="H5237" s="2078" t="b">
        <f t="shared" si="163"/>
        <v>1</v>
      </c>
    </row>
    <row r="5238" spans="1:8">
      <c r="A5238" s="1993">
        <v>10236</v>
      </c>
      <c r="B5238" s="1994" t="s">
        <v>13665</v>
      </c>
      <c r="C5238" s="1993" t="s">
        <v>5592</v>
      </c>
      <c r="D5238" s="2002">
        <f t="shared" si="162"/>
        <v>55.29</v>
      </c>
      <c r="F5238" s="2002">
        <v>55.29</v>
      </c>
      <c r="G5238" s="2002">
        <v>55.29</v>
      </c>
      <c r="H5238" s="2078" t="b">
        <f t="shared" si="163"/>
        <v>1</v>
      </c>
    </row>
    <row r="5239" spans="1:8">
      <c r="A5239" s="2003">
        <v>10233</v>
      </c>
      <c r="B5239" s="2004" t="s">
        <v>13666</v>
      </c>
      <c r="C5239" s="2003" t="s">
        <v>5592</v>
      </c>
      <c r="D5239" s="2005">
        <f t="shared" si="162"/>
        <v>51.81</v>
      </c>
      <c r="F5239" s="2005">
        <v>51.81</v>
      </c>
      <c r="G5239" s="2005">
        <v>51.81</v>
      </c>
      <c r="H5239" s="2078" t="b">
        <f t="shared" si="163"/>
        <v>1</v>
      </c>
    </row>
    <row r="5240" spans="1:8">
      <c r="A5240" s="1993">
        <v>10234</v>
      </c>
      <c r="B5240" s="1994" t="s">
        <v>13667</v>
      </c>
      <c r="C5240" s="1993" t="s">
        <v>5592</v>
      </c>
      <c r="D5240" s="2002">
        <f t="shared" si="162"/>
        <v>32.64</v>
      </c>
      <c r="F5240" s="2002">
        <v>32.64</v>
      </c>
      <c r="G5240" s="2002">
        <v>32.64</v>
      </c>
      <c r="H5240" s="2078" t="b">
        <f t="shared" si="163"/>
        <v>1</v>
      </c>
    </row>
    <row r="5241" spans="1:8">
      <c r="A5241" s="2003">
        <v>10231</v>
      </c>
      <c r="B5241" s="2004" t="s">
        <v>13668</v>
      </c>
      <c r="C5241" s="2003" t="s">
        <v>5592</v>
      </c>
      <c r="D5241" s="2005">
        <f t="shared" si="162"/>
        <v>149.68</v>
      </c>
      <c r="F5241" s="2005">
        <v>149.68</v>
      </c>
      <c r="G5241" s="2005">
        <v>149.68</v>
      </c>
      <c r="H5241" s="2078" t="b">
        <f t="shared" si="163"/>
        <v>1</v>
      </c>
    </row>
    <row r="5242" spans="1:8">
      <c r="A5242" s="1993">
        <v>10232</v>
      </c>
      <c r="B5242" s="1994" t="s">
        <v>13669</v>
      </c>
      <c r="C5242" s="1993" t="s">
        <v>5592</v>
      </c>
      <c r="D5242" s="2002">
        <f t="shared" si="162"/>
        <v>83.76</v>
      </c>
      <c r="F5242" s="2002">
        <v>83.76</v>
      </c>
      <c r="G5242" s="2002">
        <v>83.76</v>
      </c>
      <c r="H5242" s="2078" t="b">
        <f t="shared" si="163"/>
        <v>1</v>
      </c>
    </row>
    <row r="5243" spans="1:8">
      <c r="A5243" s="2003">
        <v>10229</v>
      </c>
      <c r="B5243" s="2004" t="s">
        <v>13670</v>
      </c>
      <c r="C5243" s="2003" t="s">
        <v>5592</v>
      </c>
      <c r="D5243" s="2005">
        <f t="shared" si="162"/>
        <v>29.52</v>
      </c>
      <c r="F5243" s="2005">
        <v>29.52</v>
      </c>
      <c r="G5243" s="2005">
        <v>29.52</v>
      </c>
      <c r="H5243" s="2078" t="b">
        <f t="shared" si="163"/>
        <v>1</v>
      </c>
    </row>
    <row r="5244" spans="1:8">
      <c r="A5244" s="1993">
        <v>10235</v>
      </c>
      <c r="B5244" s="1994" t="s">
        <v>13671</v>
      </c>
      <c r="C5244" s="1993" t="s">
        <v>5592</v>
      </c>
      <c r="D5244" s="2002">
        <f t="shared" si="162"/>
        <v>205.2</v>
      </c>
      <c r="F5244" s="2002">
        <v>205.2</v>
      </c>
      <c r="G5244" s="2002">
        <v>205.2</v>
      </c>
      <c r="H5244" s="2078" t="b">
        <f t="shared" si="163"/>
        <v>1</v>
      </c>
    </row>
    <row r="5245" spans="1:8">
      <c r="A5245" s="2003">
        <v>10230</v>
      </c>
      <c r="B5245" s="2004" t="s">
        <v>13672</v>
      </c>
      <c r="C5245" s="2003" t="s">
        <v>5592</v>
      </c>
      <c r="D5245" s="2005">
        <f t="shared" si="162"/>
        <v>361.13</v>
      </c>
      <c r="F5245" s="2005">
        <v>361.13</v>
      </c>
      <c r="G5245" s="2005">
        <v>361.13</v>
      </c>
      <c r="H5245" s="2078" t="b">
        <f t="shared" si="163"/>
        <v>1</v>
      </c>
    </row>
    <row r="5246" spans="1:8">
      <c r="A5246" s="1993">
        <v>10409</v>
      </c>
      <c r="B5246" s="1994" t="s">
        <v>13673</v>
      </c>
      <c r="C5246" s="1993" t="s">
        <v>5592</v>
      </c>
      <c r="D5246" s="2002">
        <f t="shared" si="162"/>
        <v>107.28</v>
      </c>
      <c r="F5246" s="2002">
        <v>107.28</v>
      </c>
      <c r="G5246" s="2002">
        <v>107.28</v>
      </c>
      <c r="H5246" s="2078" t="b">
        <f t="shared" si="163"/>
        <v>1</v>
      </c>
    </row>
    <row r="5247" spans="1:8">
      <c r="A5247" s="2003">
        <v>10411</v>
      </c>
      <c r="B5247" s="2004" t="s">
        <v>13674</v>
      </c>
      <c r="C5247" s="2003" t="s">
        <v>5592</v>
      </c>
      <c r="D5247" s="2005">
        <f t="shared" si="162"/>
        <v>96</v>
      </c>
      <c r="F5247" s="2005">
        <v>96</v>
      </c>
      <c r="G5247" s="2005">
        <v>96</v>
      </c>
      <c r="H5247" s="2078" t="b">
        <f t="shared" si="163"/>
        <v>1</v>
      </c>
    </row>
    <row r="5248" spans="1:8">
      <c r="A5248" s="1993">
        <v>10404</v>
      </c>
      <c r="B5248" s="1994" t="s">
        <v>13675</v>
      </c>
      <c r="C5248" s="1993" t="s">
        <v>5592</v>
      </c>
      <c r="D5248" s="2002">
        <f t="shared" si="162"/>
        <v>38.93</v>
      </c>
      <c r="F5248" s="2002">
        <v>38.93</v>
      </c>
      <c r="G5248" s="2002">
        <v>38.93</v>
      </c>
      <c r="H5248" s="2078" t="b">
        <f t="shared" si="163"/>
        <v>1</v>
      </c>
    </row>
    <row r="5249" spans="1:8">
      <c r="A5249" s="2003">
        <v>10410</v>
      </c>
      <c r="B5249" s="2004" t="s">
        <v>13676</v>
      </c>
      <c r="C5249" s="2003" t="s">
        <v>5592</v>
      </c>
      <c r="D5249" s="2005">
        <f t="shared" si="162"/>
        <v>64.12</v>
      </c>
      <c r="F5249" s="2005">
        <v>64.12</v>
      </c>
      <c r="G5249" s="2005">
        <v>64.12</v>
      </c>
      <c r="H5249" s="2078" t="b">
        <f t="shared" si="163"/>
        <v>1</v>
      </c>
    </row>
    <row r="5250" spans="1:8">
      <c r="A5250" s="1993">
        <v>10405</v>
      </c>
      <c r="B5250" s="1994" t="s">
        <v>13677</v>
      </c>
      <c r="C5250" s="1993" t="s">
        <v>5592</v>
      </c>
      <c r="D5250" s="2002">
        <f t="shared" si="162"/>
        <v>214.95</v>
      </c>
      <c r="F5250" s="2002">
        <v>214.95</v>
      </c>
      <c r="G5250" s="2002">
        <v>214.95</v>
      </c>
      <c r="H5250" s="2078" t="b">
        <f t="shared" si="163"/>
        <v>1</v>
      </c>
    </row>
    <row r="5251" spans="1:8">
      <c r="A5251" s="2003">
        <v>10408</v>
      </c>
      <c r="B5251" s="2004" t="s">
        <v>13678</v>
      </c>
      <c r="C5251" s="2003" t="s">
        <v>5592</v>
      </c>
      <c r="D5251" s="2005">
        <f t="shared" ref="D5251:D5314" si="164">IF($J$2=$F$1,F5251,G5251)</f>
        <v>150.31</v>
      </c>
      <c r="F5251" s="2005">
        <v>150.31</v>
      </c>
      <c r="G5251" s="2005">
        <v>150.31</v>
      </c>
      <c r="H5251" s="2078" t="b">
        <f t="shared" ref="H5251:H5314" si="165">F5251=G5251</f>
        <v>1</v>
      </c>
    </row>
    <row r="5252" spans="1:8">
      <c r="A5252" s="1993">
        <v>10412</v>
      </c>
      <c r="B5252" s="1994" t="s">
        <v>13679</v>
      </c>
      <c r="C5252" s="1993" t="s">
        <v>5592</v>
      </c>
      <c r="D5252" s="2002">
        <f t="shared" si="164"/>
        <v>47.18</v>
      </c>
      <c r="F5252" s="2002">
        <v>47.18</v>
      </c>
      <c r="G5252" s="2002">
        <v>47.18</v>
      </c>
      <c r="H5252" s="2078" t="b">
        <f t="shared" si="165"/>
        <v>1</v>
      </c>
    </row>
    <row r="5253" spans="1:8">
      <c r="A5253" s="2003">
        <v>10406</v>
      </c>
      <c r="B5253" s="2004" t="s">
        <v>13680</v>
      </c>
      <c r="C5253" s="2003" t="s">
        <v>5592</v>
      </c>
      <c r="D5253" s="2005">
        <f t="shared" si="164"/>
        <v>296.89</v>
      </c>
      <c r="F5253" s="2005">
        <v>296.89</v>
      </c>
      <c r="G5253" s="2005">
        <v>296.89</v>
      </c>
      <c r="H5253" s="2078" t="b">
        <f t="shared" si="165"/>
        <v>1</v>
      </c>
    </row>
    <row r="5254" spans="1:8">
      <c r="A5254" s="1993">
        <v>10407</v>
      </c>
      <c r="B5254" s="1994" t="s">
        <v>13681</v>
      </c>
      <c r="C5254" s="1993" t="s">
        <v>5592</v>
      </c>
      <c r="D5254" s="2002">
        <f t="shared" si="164"/>
        <v>460.48</v>
      </c>
      <c r="F5254" s="2002">
        <v>460.48</v>
      </c>
      <c r="G5254" s="2002">
        <v>460.48</v>
      </c>
      <c r="H5254" s="2078" t="b">
        <f t="shared" si="165"/>
        <v>1</v>
      </c>
    </row>
    <row r="5255" spans="1:8">
      <c r="A5255" s="2003">
        <v>10416</v>
      </c>
      <c r="B5255" s="2004" t="s">
        <v>13682</v>
      </c>
      <c r="C5255" s="2003" t="s">
        <v>5592</v>
      </c>
      <c r="D5255" s="2005">
        <f t="shared" si="164"/>
        <v>57.11</v>
      </c>
      <c r="F5255" s="2005">
        <v>57.11</v>
      </c>
      <c r="G5255" s="2005">
        <v>57.11</v>
      </c>
      <c r="H5255" s="2078" t="b">
        <f t="shared" si="165"/>
        <v>1</v>
      </c>
    </row>
    <row r="5256" spans="1:8">
      <c r="A5256" s="1993">
        <v>10419</v>
      </c>
      <c r="B5256" s="1994" t="s">
        <v>13683</v>
      </c>
      <c r="C5256" s="1993" t="s">
        <v>5592</v>
      </c>
      <c r="D5256" s="2002">
        <f t="shared" si="164"/>
        <v>49.57</v>
      </c>
      <c r="F5256" s="2002">
        <v>49.57</v>
      </c>
      <c r="G5256" s="2002">
        <v>49.57</v>
      </c>
      <c r="H5256" s="2078" t="b">
        <f t="shared" si="165"/>
        <v>1</v>
      </c>
    </row>
    <row r="5257" spans="1:8">
      <c r="A5257" s="2003">
        <v>21092</v>
      </c>
      <c r="B5257" s="2004" t="s">
        <v>13684</v>
      </c>
      <c r="C5257" s="2003" t="s">
        <v>5592</v>
      </c>
      <c r="D5257" s="2005">
        <f t="shared" si="164"/>
        <v>28.34</v>
      </c>
      <c r="F5257" s="2005">
        <v>28.34</v>
      </c>
      <c r="G5257" s="2005">
        <v>28.34</v>
      </c>
      <c r="H5257" s="2078" t="b">
        <f t="shared" si="165"/>
        <v>1</v>
      </c>
    </row>
    <row r="5258" spans="1:8">
      <c r="A5258" s="1993">
        <v>10418</v>
      </c>
      <c r="B5258" s="1994" t="s">
        <v>13685</v>
      </c>
      <c r="C5258" s="1993" t="s">
        <v>5592</v>
      </c>
      <c r="D5258" s="2002">
        <f t="shared" si="164"/>
        <v>33.04</v>
      </c>
      <c r="F5258" s="2002">
        <v>33.04</v>
      </c>
      <c r="G5258" s="2002">
        <v>33.04</v>
      </c>
      <c r="H5258" s="2078" t="b">
        <f t="shared" si="165"/>
        <v>1</v>
      </c>
    </row>
    <row r="5259" spans="1:8">
      <c r="A5259" s="2003">
        <v>12657</v>
      </c>
      <c r="B5259" s="2004" t="s">
        <v>13686</v>
      </c>
      <c r="C5259" s="2003" t="s">
        <v>5592</v>
      </c>
      <c r="D5259" s="2005">
        <f t="shared" si="164"/>
        <v>133.35</v>
      </c>
      <c r="F5259" s="2005">
        <v>133.35</v>
      </c>
      <c r="G5259" s="2005">
        <v>133.35</v>
      </c>
      <c r="H5259" s="2078" t="b">
        <f t="shared" si="165"/>
        <v>1</v>
      </c>
    </row>
    <row r="5260" spans="1:8">
      <c r="A5260" s="1993">
        <v>10417</v>
      </c>
      <c r="B5260" s="1994" t="s">
        <v>13687</v>
      </c>
      <c r="C5260" s="1993" t="s">
        <v>5592</v>
      </c>
      <c r="D5260" s="2002">
        <f t="shared" si="164"/>
        <v>83.22</v>
      </c>
      <c r="F5260" s="2002">
        <v>83.22</v>
      </c>
      <c r="G5260" s="2002">
        <v>83.22</v>
      </c>
      <c r="H5260" s="2078" t="b">
        <f t="shared" si="165"/>
        <v>1</v>
      </c>
    </row>
    <row r="5261" spans="1:8">
      <c r="A5261" s="2003">
        <v>10413</v>
      </c>
      <c r="B5261" s="2004" t="s">
        <v>13688</v>
      </c>
      <c r="C5261" s="2003" t="s">
        <v>5592</v>
      </c>
      <c r="D5261" s="2005">
        <f t="shared" si="164"/>
        <v>30.24</v>
      </c>
      <c r="F5261" s="2005">
        <v>30.24</v>
      </c>
      <c r="G5261" s="2005">
        <v>30.24</v>
      </c>
      <c r="H5261" s="2078" t="b">
        <f t="shared" si="165"/>
        <v>1</v>
      </c>
    </row>
    <row r="5262" spans="1:8">
      <c r="A5262" s="1993">
        <v>10414</v>
      </c>
      <c r="B5262" s="1994" t="s">
        <v>13689</v>
      </c>
      <c r="C5262" s="1993" t="s">
        <v>5592</v>
      </c>
      <c r="D5262" s="2002">
        <f t="shared" si="164"/>
        <v>182.1</v>
      </c>
      <c r="F5262" s="2002">
        <v>182.1</v>
      </c>
      <c r="G5262" s="2002">
        <v>182.1</v>
      </c>
      <c r="H5262" s="2078" t="b">
        <f t="shared" si="165"/>
        <v>1</v>
      </c>
    </row>
    <row r="5263" spans="1:8">
      <c r="A5263" s="2003">
        <v>10415</v>
      </c>
      <c r="B5263" s="2004" t="s">
        <v>13690</v>
      </c>
      <c r="C5263" s="2003" t="s">
        <v>5592</v>
      </c>
      <c r="D5263" s="2005">
        <f t="shared" si="164"/>
        <v>316.06</v>
      </c>
      <c r="F5263" s="2005">
        <v>316.06</v>
      </c>
      <c r="G5263" s="2005">
        <v>316.06</v>
      </c>
      <c r="H5263" s="2078" t="b">
        <f t="shared" si="165"/>
        <v>1</v>
      </c>
    </row>
    <row r="5264" spans="1:8">
      <c r="A5264" s="1993">
        <v>38643</v>
      </c>
      <c r="B5264" s="1994" t="s">
        <v>13691</v>
      </c>
      <c r="C5264" s="1993" t="s">
        <v>5592</v>
      </c>
      <c r="D5264" s="2002">
        <f t="shared" si="164"/>
        <v>22.99</v>
      </c>
      <c r="F5264" s="2002">
        <v>22.99</v>
      </c>
      <c r="G5264" s="2002">
        <v>22.99</v>
      </c>
      <c r="H5264" s="2078" t="b">
        <f t="shared" si="165"/>
        <v>1</v>
      </c>
    </row>
    <row r="5265" spans="1:8">
      <c r="A5265" s="2003">
        <v>6157</v>
      </c>
      <c r="B5265" s="2004" t="s">
        <v>13692</v>
      </c>
      <c r="C5265" s="2003" t="s">
        <v>5592</v>
      </c>
      <c r="D5265" s="2005">
        <f t="shared" si="164"/>
        <v>31.41</v>
      </c>
      <c r="F5265" s="2005">
        <v>31.41</v>
      </c>
      <c r="G5265" s="2005">
        <v>31.41</v>
      </c>
      <c r="H5265" s="2078" t="b">
        <f t="shared" si="165"/>
        <v>1</v>
      </c>
    </row>
    <row r="5266" spans="1:8">
      <c r="A5266" s="1993">
        <v>37588</v>
      </c>
      <c r="B5266" s="1994" t="s">
        <v>13693</v>
      </c>
      <c r="C5266" s="1993" t="s">
        <v>5592</v>
      </c>
      <c r="D5266" s="2002">
        <f t="shared" si="164"/>
        <v>22.14</v>
      </c>
      <c r="F5266" s="2002">
        <v>22.14</v>
      </c>
      <c r="G5266" s="2002">
        <v>22.14</v>
      </c>
      <c r="H5266" s="2078" t="b">
        <f t="shared" si="165"/>
        <v>1</v>
      </c>
    </row>
    <row r="5267" spans="1:8">
      <c r="A5267" s="2003">
        <v>6152</v>
      </c>
      <c r="B5267" s="2004" t="s">
        <v>13694</v>
      </c>
      <c r="C5267" s="2003" t="s">
        <v>5592</v>
      </c>
      <c r="D5267" s="2005">
        <f t="shared" si="164"/>
        <v>3.63</v>
      </c>
      <c r="F5267" s="2005">
        <v>3.63</v>
      </c>
      <c r="G5267" s="2005">
        <v>3.63</v>
      </c>
      <c r="H5267" s="2078" t="b">
        <f t="shared" si="165"/>
        <v>1</v>
      </c>
    </row>
    <row r="5268" spans="1:8">
      <c r="A5268" s="1993">
        <v>6158</v>
      </c>
      <c r="B5268" s="1994" t="s">
        <v>13695</v>
      </c>
      <c r="C5268" s="1993" t="s">
        <v>5592</v>
      </c>
      <c r="D5268" s="2002">
        <f t="shared" si="164"/>
        <v>4.3899999999999997</v>
      </c>
      <c r="F5268" s="2002">
        <v>4.3899999999999997</v>
      </c>
      <c r="G5268" s="2002">
        <v>4.3899999999999997</v>
      </c>
      <c r="H5268" s="2078" t="b">
        <f t="shared" si="165"/>
        <v>1</v>
      </c>
    </row>
    <row r="5269" spans="1:8">
      <c r="A5269" s="2003">
        <v>6153</v>
      </c>
      <c r="B5269" s="2004" t="s">
        <v>13696</v>
      </c>
      <c r="C5269" s="2003" t="s">
        <v>5592</v>
      </c>
      <c r="D5269" s="2005">
        <f t="shared" si="164"/>
        <v>3.42</v>
      </c>
      <c r="F5269" s="2005">
        <v>3.42</v>
      </c>
      <c r="G5269" s="2005">
        <v>3.42</v>
      </c>
      <c r="H5269" s="2078" t="b">
        <f t="shared" si="165"/>
        <v>1</v>
      </c>
    </row>
    <row r="5270" spans="1:8">
      <c r="A5270" s="1993">
        <v>6156</v>
      </c>
      <c r="B5270" s="1994" t="s">
        <v>13697</v>
      </c>
      <c r="C5270" s="1993" t="s">
        <v>5592</v>
      </c>
      <c r="D5270" s="2002">
        <f t="shared" si="164"/>
        <v>4.33</v>
      </c>
      <c r="F5270" s="2002">
        <v>4.33</v>
      </c>
      <c r="G5270" s="2002">
        <v>4.33</v>
      </c>
      <c r="H5270" s="2078" t="b">
        <f t="shared" si="165"/>
        <v>1</v>
      </c>
    </row>
    <row r="5271" spans="1:8">
      <c r="A5271" s="2003">
        <v>6154</v>
      </c>
      <c r="B5271" s="2004" t="s">
        <v>13698</v>
      </c>
      <c r="C5271" s="2003" t="s">
        <v>5592</v>
      </c>
      <c r="D5271" s="2005">
        <f t="shared" si="164"/>
        <v>8.15</v>
      </c>
      <c r="F5271" s="2005">
        <v>8.15</v>
      </c>
      <c r="G5271" s="2005">
        <v>8.15</v>
      </c>
      <c r="H5271" s="2078" t="b">
        <f t="shared" si="165"/>
        <v>1</v>
      </c>
    </row>
    <row r="5272" spans="1:8">
      <c r="A5272" s="1993">
        <v>6155</v>
      </c>
      <c r="B5272" s="1994" t="s">
        <v>13699</v>
      </c>
      <c r="C5272" s="1993" t="s">
        <v>5592</v>
      </c>
      <c r="D5272" s="2002">
        <f t="shared" si="164"/>
        <v>16.84</v>
      </c>
      <c r="F5272" s="2002">
        <v>16.84</v>
      </c>
      <c r="G5272" s="2002">
        <v>16.84</v>
      </c>
      <c r="H5272" s="2078" t="b">
        <f t="shared" si="165"/>
        <v>1</v>
      </c>
    </row>
    <row r="5273" spans="1:8">
      <c r="A5273" s="2003">
        <v>3115</v>
      </c>
      <c r="B5273" s="2004" t="s">
        <v>13700</v>
      </c>
      <c r="C5273" s="2003" t="s">
        <v>5592</v>
      </c>
      <c r="D5273" s="2005">
        <f t="shared" si="164"/>
        <v>16.600000000000001</v>
      </c>
      <c r="F5273" s="2005">
        <v>16.600000000000001</v>
      </c>
      <c r="G5273" s="2005">
        <v>16.600000000000001</v>
      </c>
      <c r="H5273" s="2078" t="b">
        <f t="shared" si="165"/>
        <v>1</v>
      </c>
    </row>
    <row r="5274" spans="1:8">
      <c r="A5274" s="1993">
        <v>3116</v>
      </c>
      <c r="B5274" s="1994" t="s">
        <v>13701</v>
      </c>
      <c r="C5274" s="1993" t="s">
        <v>5592</v>
      </c>
      <c r="D5274" s="2002">
        <f t="shared" si="164"/>
        <v>17.12</v>
      </c>
      <c r="F5274" s="2002">
        <v>17.12</v>
      </c>
      <c r="G5274" s="2002">
        <v>17.12</v>
      </c>
      <c r="H5274" s="2078" t="b">
        <f t="shared" si="165"/>
        <v>1</v>
      </c>
    </row>
    <row r="5275" spans="1:8">
      <c r="A5275" s="2003">
        <v>38166</v>
      </c>
      <c r="B5275" s="2004" t="s">
        <v>13702</v>
      </c>
      <c r="C5275" s="2003" t="s">
        <v>5592</v>
      </c>
      <c r="D5275" s="2005">
        <f t="shared" si="164"/>
        <v>35.03</v>
      </c>
      <c r="F5275" s="2005">
        <v>35.03</v>
      </c>
      <c r="G5275" s="2005">
        <v>35.03</v>
      </c>
      <c r="H5275" s="2078" t="b">
        <f t="shared" si="165"/>
        <v>1</v>
      </c>
    </row>
    <row r="5276" spans="1:8">
      <c r="A5276" s="1993">
        <v>38108</v>
      </c>
      <c r="B5276" s="1994" t="s">
        <v>13703</v>
      </c>
      <c r="C5276" s="1993" t="s">
        <v>5592</v>
      </c>
      <c r="D5276" s="2002">
        <f t="shared" si="164"/>
        <v>28.59</v>
      </c>
      <c r="F5276" s="2002">
        <v>28.59</v>
      </c>
      <c r="G5276" s="2002">
        <v>28.59</v>
      </c>
      <c r="H5276" s="2078" t="b">
        <f t="shared" si="165"/>
        <v>1</v>
      </c>
    </row>
    <row r="5277" spans="1:8" ht="30">
      <c r="A5277" s="2003">
        <v>38087</v>
      </c>
      <c r="B5277" s="2004" t="s">
        <v>13704</v>
      </c>
      <c r="C5277" s="2003" t="s">
        <v>5592</v>
      </c>
      <c r="D5277" s="2005">
        <f t="shared" si="164"/>
        <v>36.770000000000003</v>
      </c>
      <c r="F5277" s="2005">
        <v>36.770000000000003</v>
      </c>
      <c r="G5277" s="2005">
        <v>36.770000000000003</v>
      </c>
      <c r="H5277" s="2078" t="b">
        <f t="shared" si="165"/>
        <v>1</v>
      </c>
    </row>
    <row r="5278" spans="1:8">
      <c r="A5278" s="1993">
        <v>38109</v>
      </c>
      <c r="B5278" s="1994" t="s">
        <v>13705</v>
      </c>
      <c r="C5278" s="1993" t="s">
        <v>5592</v>
      </c>
      <c r="D5278" s="2002">
        <f t="shared" si="164"/>
        <v>45.69</v>
      </c>
      <c r="F5278" s="2002">
        <v>45.69</v>
      </c>
      <c r="G5278" s="2002">
        <v>45.69</v>
      </c>
      <c r="H5278" s="2078" t="b">
        <f t="shared" si="165"/>
        <v>1</v>
      </c>
    </row>
    <row r="5279" spans="1:8" ht="30">
      <c r="A5279" s="2003">
        <v>38088</v>
      </c>
      <c r="B5279" s="2004" t="s">
        <v>13706</v>
      </c>
      <c r="C5279" s="2003" t="s">
        <v>5592</v>
      </c>
      <c r="D5279" s="2005">
        <f t="shared" si="164"/>
        <v>48.05</v>
      </c>
      <c r="F5279" s="2005">
        <v>48.05</v>
      </c>
      <c r="G5279" s="2005">
        <v>48.05</v>
      </c>
      <c r="H5279" s="2078" t="b">
        <f t="shared" si="165"/>
        <v>1</v>
      </c>
    </row>
    <row r="5280" spans="1:8">
      <c r="A5280" s="1993">
        <v>38110</v>
      </c>
      <c r="B5280" s="1994" t="s">
        <v>13707</v>
      </c>
      <c r="C5280" s="1993" t="s">
        <v>5592</v>
      </c>
      <c r="D5280" s="2002">
        <f t="shared" si="164"/>
        <v>17.57</v>
      </c>
      <c r="F5280" s="2002">
        <v>17.57</v>
      </c>
      <c r="G5280" s="2002">
        <v>17.57</v>
      </c>
      <c r="H5280" s="2078" t="b">
        <f t="shared" si="165"/>
        <v>1</v>
      </c>
    </row>
    <row r="5281" spans="1:8" ht="30">
      <c r="A5281" s="2003">
        <v>38089</v>
      </c>
      <c r="B5281" s="2004" t="s">
        <v>13708</v>
      </c>
      <c r="C5281" s="2003" t="s">
        <v>5592</v>
      </c>
      <c r="D5281" s="2005">
        <f t="shared" si="164"/>
        <v>30.63</v>
      </c>
      <c r="F5281" s="2005">
        <v>30.63</v>
      </c>
      <c r="G5281" s="2005">
        <v>30.63</v>
      </c>
      <c r="H5281" s="2078" t="b">
        <f t="shared" si="165"/>
        <v>1</v>
      </c>
    </row>
    <row r="5282" spans="1:8">
      <c r="A5282" s="1993">
        <v>38111</v>
      </c>
      <c r="B5282" s="1994" t="s">
        <v>13709</v>
      </c>
      <c r="C5282" s="1993" t="s">
        <v>5592</v>
      </c>
      <c r="D5282" s="2002">
        <f t="shared" si="164"/>
        <v>19.649999999999999</v>
      </c>
      <c r="F5282" s="2002">
        <v>19.649999999999999</v>
      </c>
      <c r="G5282" s="2002">
        <v>19.649999999999999</v>
      </c>
      <c r="H5282" s="2078" t="b">
        <f t="shared" si="165"/>
        <v>1</v>
      </c>
    </row>
    <row r="5283" spans="1:8" ht="30">
      <c r="A5283" s="2003">
        <v>38090</v>
      </c>
      <c r="B5283" s="2004" t="s">
        <v>13710</v>
      </c>
      <c r="C5283" s="2003" t="s">
        <v>5592</v>
      </c>
      <c r="D5283" s="2005">
        <f t="shared" si="164"/>
        <v>31.66</v>
      </c>
      <c r="F5283" s="2005">
        <v>31.66</v>
      </c>
      <c r="G5283" s="2005">
        <v>31.66</v>
      </c>
      <c r="H5283" s="2078" t="b">
        <f t="shared" si="165"/>
        <v>1</v>
      </c>
    </row>
    <row r="5284" spans="1:8">
      <c r="A5284" s="1993">
        <v>11786</v>
      </c>
      <c r="B5284" s="1994" t="s">
        <v>13711</v>
      </c>
      <c r="C5284" s="1993" t="s">
        <v>5592</v>
      </c>
      <c r="D5284" s="2002">
        <f t="shared" si="164"/>
        <v>236.5</v>
      </c>
      <c r="F5284" s="2002">
        <v>236.5</v>
      </c>
      <c r="G5284" s="2002">
        <v>236.5</v>
      </c>
      <c r="H5284" s="2078" t="b">
        <f t="shared" si="165"/>
        <v>1</v>
      </c>
    </row>
    <row r="5285" spans="1:8">
      <c r="A5285" s="2003">
        <v>13726</v>
      </c>
      <c r="B5285" s="2004" t="s">
        <v>13712</v>
      </c>
      <c r="C5285" s="2003" t="s">
        <v>5592</v>
      </c>
      <c r="D5285" s="2005">
        <f t="shared" si="164"/>
        <v>31975.759999999998</v>
      </c>
      <c r="F5285" s="2005">
        <v>31975.759999999998</v>
      </c>
      <c r="G5285" s="2005">
        <v>31975.759999999998</v>
      </c>
      <c r="H5285" s="2078" t="b">
        <f t="shared" si="165"/>
        <v>1</v>
      </c>
    </row>
    <row r="5286" spans="1:8">
      <c r="A5286" s="1993">
        <v>38400</v>
      </c>
      <c r="B5286" s="1994" t="s">
        <v>13713</v>
      </c>
      <c r="C5286" s="1993" t="s">
        <v>5592</v>
      </c>
      <c r="D5286" s="2002">
        <f t="shared" si="164"/>
        <v>15.8</v>
      </c>
      <c r="F5286" s="2002">
        <v>15.8</v>
      </c>
      <c r="G5286" s="2002">
        <v>15.8</v>
      </c>
      <c r="H5286" s="2078" t="b">
        <f t="shared" si="165"/>
        <v>1</v>
      </c>
    </row>
    <row r="5287" spans="1:8">
      <c r="A5287" s="2003">
        <v>12627</v>
      </c>
      <c r="B5287" s="2004" t="s">
        <v>13714</v>
      </c>
      <c r="C5287" s="2003" t="s">
        <v>5592</v>
      </c>
      <c r="D5287" s="2005">
        <f t="shared" si="164"/>
        <v>0.44</v>
      </c>
      <c r="F5287" s="2005">
        <v>0.44</v>
      </c>
      <c r="G5287" s="2005">
        <v>0.44</v>
      </c>
      <c r="H5287" s="2078" t="b">
        <f t="shared" si="165"/>
        <v>1</v>
      </c>
    </row>
    <row r="5288" spans="1:8">
      <c r="A5288" s="1993">
        <v>6138</v>
      </c>
      <c r="B5288" s="1994" t="s">
        <v>13715</v>
      </c>
      <c r="C5288" s="1993" t="s">
        <v>5592</v>
      </c>
      <c r="D5288" s="2002">
        <f t="shared" si="164"/>
        <v>1.51</v>
      </c>
      <c r="F5288" s="2002">
        <v>1.51</v>
      </c>
      <c r="G5288" s="2002">
        <v>1.51</v>
      </c>
      <c r="H5288" s="2078" t="b">
        <f t="shared" si="165"/>
        <v>1</v>
      </c>
    </row>
    <row r="5289" spans="1:8">
      <c r="A5289" s="2003">
        <v>39996</v>
      </c>
      <c r="B5289" s="2004" t="s">
        <v>13716</v>
      </c>
      <c r="C5289" s="2003" t="s">
        <v>5595</v>
      </c>
      <c r="D5289" s="2005">
        <f t="shared" si="164"/>
        <v>2.74</v>
      </c>
      <c r="F5289" s="2005">
        <v>2.74</v>
      </c>
      <c r="G5289" s="2005">
        <v>2.74</v>
      </c>
      <c r="H5289" s="2078" t="b">
        <f t="shared" si="165"/>
        <v>1</v>
      </c>
    </row>
    <row r="5290" spans="1:8">
      <c r="A5290" s="1993">
        <v>10478</v>
      </c>
      <c r="B5290" s="1994" t="s">
        <v>13717</v>
      </c>
      <c r="C5290" s="1993" t="s">
        <v>5597</v>
      </c>
      <c r="D5290" s="2002">
        <f t="shared" si="164"/>
        <v>22.63</v>
      </c>
      <c r="F5290" s="2002">
        <v>22.63</v>
      </c>
      <c r="G5290" s="2002">
        <v>22.63</v>
      </c>
      <c r="H5290" s="2078" t="b">
        <f t="shared" si="165"/>
        <v>1</v>
      </c>
    </row>
    <row r="5291" spans="1:8">
      <c r="A5291" s="2003">
        <v>40514</v>
      </c>
      <c r="B5291" s="2004" t="s">
        <v>13718</v>
      </c>
      <c r="C5291" s="2003" t="s">
        <v>5597</v>
      </c>
      <c r="D5291" s="2005">
        <f t="shared" si="164"/>
        <v>20.05</v>
      </c>
      <c r="F5291" s="2005">
        <v>20.05</v>
      </c>
      <c r="G5291" s="2005">
        <v>20.05</v>
      </c>
      <c r="H5291" s="2078" t="b">
        <f t="shared" si="165"/>
        <v>1</v>
      </c>
    </row>
    <row r="5292" spans="1:8">
      <c r="A5292" s="1993">
        <v>10475</v>
      </c>
      <c r="B5292" s="1994" t="s">
        <v>13719</v>
      </c>
      <c r="C5292" s="1993" t="s">
        <v>5597</v>
      </c>
      <c r="D5292" s="2002">
        <f t="shared" si="164"/>
        <v>19.91</v>
      </c>
      <c r="F5292" s="2002">
        <v>19.91</v>
      </c>
      <c r="G5292" s="2002">
        <v>19.91</v>
      </c>
      <c r="H5292" s="2078" t="b">
        <f t="shared" si="165"/>
        <v>1</v>
      </c>
    </row>
    <row r="5293" spans="1:8">
      <c r="A5293" s="2003">
        <v>10481</v>
      </c>
      <c r="B5293" s="2004" t="s">
        <v>13720</v>
      </c>
      <c r="C5293" s="2003" t="s">
        <v>5597</v>
      </c>
      <c r="D5293" s="2005">
        <f t="shared" si="164"/>
        <v>21.72</v>
      </c>
      <c r="F5293" s="2005">
        <v>21.72</v>
      </c>
      <c r="G5293" s="2005">
        <v>21.72</v>
      </c>
      <c r="H5293" s="2078" t="b">
        <f t="shared" si="165"/>
        <v>1</v>
      </c>
    </row>
    <row r="5294" spans="1:8">
      <c r="A5294" s="1993">
        <v>4031</v>
      </c>
      <c r="B5294" s="1994" t="s">
        <v>13721</v>
      </c>
      <c r="C5294" s="1993" t="s">
        <v>5594</v>
      </c>
      <c r="D5294" s="2002">
        <f t="shared" si="164"/>
        <v>23.01</v>
      </c>
      <c r="F5294" s="2002">
        <v>23.01</v>
      </c>
      <c r="G5294" s="2002">
        <v>23.01</v>
      </c>
      <c r="H5294" s="2078" t="b">
        <f t="shared" si="165"/>
        <v>1</v>
      </c>
    </row>
    <row r="5295" spans="1:8">
      <c r="A5295" s="2003">
        <v>4030</v>
      </c>
      <c r="B5295" s="2004" t="s">
        <v>13722</v>
      </c>
      <c r="C5295" s="2003" t="s">
        <v>5594</v>
      </c>
      <c r="D5295" s="2005">
        <f t="shared" si="164"/>
        <v>4.8899999999999997</v>
      </c>
      <c r="F5295" s="2005">
        <v>4.8899999999999997</v>
      </c>
      <c r="G5295" s="2005">
        <v>4.8899999999999997</v>
      </c>
      <c r="H5295" s="2078" t="b">
        <f t="shared" si="165"/>
        <v>1</v>
      </c>
    </row>
    <row r="5296" spans="1:8">
      <c r="A5296" s="1993">
        <v>39399</v>
      </c>
      <c r="B5296" s="1994" t="s">
        <v>13723</v>
      </c>
      <c r="C5296" s="1993" t="s">
        <v>5592</v>
      </c>
      <c r="D5296" s="2002">
        <f t="shared" si="164"/>
        <v>914.91</v>
      </c>
      <c r="F5296" s="2002">
        <v>914.91</v>
      </c>
      <c r="G5296" s="2002">
        <v>914.91</v>
      </c>
      <c r="H5296" s="2078" t="b">
        <f t="shared" si="165"/>
        <v>1</v>
      </c>
    </row>
    <row r="5297" spans="1:8">
      <c r="A5297" s="2003">
        <v>39400</v>
      </c>
      <c r="B5297" s="2004" t="s">
        <v>13724</v>
      </c>
      <c r="C5297" s="2003" t="s">
        <v>5592</v>
      </c>
      <c r="D5297" s="2005">
        <f t="shared" si="164"/>
        <v>994.47</v>
      </c>
      <c r="F5297" s="2005">
        <v>994.47</v>
      </c>
      <c r="G5297" s="2005">
        <v>994.47</v>
      </c>
      <c r="H5297" s="2078" t="b">
        <f t="shared" si="165"/>
        <v>1</v>
      </c>
    </row>
    <row r="5298" spans="1:8">
      <c r="A5298" s="1993">
        <v>39401</v>
      </c>
      <c r="B5298" s="1994" t="s">
        <v>13725</v>
      </c>
      <c r="C5298" s="1993" t="s">
        <v>5592</v>
      </c>
      <c r="D5298" s="2002">
        <f t="shared" si="164"/>
        <v>1115.56</v>
      </c>
      <c r="F5298" s="2002">
        <v>1115.56</v>
      </c>
      <c r="G5298" s="2002">
        <v>1115.56</v>
      </c>
      <c r="H5298" s="2078" t="b">
        <f t="shared" si="165"/>
        <v>1</v>
      </c>
    </row>
    <row r="5299" spans="1:8">
      <c r="A5299" s="2003">
        <v>11652</v>
      </c>
      <c r="B5299" s="2004" t="s">
        <v>13726</v>
      </c>
      <c r="C5299" s="2003" t="s">
        <v>5592</v>
      </c>
      <c r="D5299" s="2005">
        <f t="shared" si="164"/>
        <v>2400</v>
      </c>
      <c r="F5299" s="2005">
        <v>2400</v>
      </c>
      <c r="G5299" s="2005">
        <v>2400</v>
      </c>
      <c r="H5299" s="2078" t="b">
        <f t="shared" si="165"/>
        <v>1</v>
      </c>
    </row>
    <row r="5300" spans="1:8">
      <c r="A5300" s="1993">
        <v>13896</v>
      </c>
      <c r="B5300" s="1994" t="s">
        <v>13727</v>
      </c>
      <c r="C5300" s="1993" t="s">
        <v>5592</v>
      </c>
      <c r="D5300" s="2002">
        <f t="shared" si="164"/>
        <v>2153.0100000000002</v>
      </c>
      <c r="F5300" s="2002">
        <v>2153.0100000000002</v>
      </c>
      <c r="G5300" s="2002">
        <v>2153.0100000000002</v>
      </c>
      <c r="H5300" s="2078" t="b">
        <f t="shared" si="165"/>
        <v>1</v>
      </c>
    </row>
    <row r="5301" spans="1:8">
      <c r="A5301" s="2003">
        <v>13475</v>
      </c>
      <c r="B5301" s="2004" t="s">
        <v>13728</v>
      </c>
      <c r="C5301" s="2003" t="s">
        <v>5592</v>
      </c>
      <c r="D5301" s="2005">
        <f t="shared" si="164"/>
        <v>2622.62</v>
      </c>
      <c r="F5301" s="2005">
        <v>2622.62</v>
      </c>
      <c r="G5301" s="2005">
        <v>2622.62</v>
      </c>
      <c r="H5301" s="2078" t="b">
        <f t="shared" si="165"/>
        <v>1</v>
      </c>
    </row>
    <row r="5302" spans="1:8">
      <c r="A5302" s="1993">
        <v>25971</v>
      </c>
      <c r="B5302" s="1994" t="s">
        <v>13729</v>
      </c>
      <c r="C5302" s="1993" t="s">
        <v>5592</v>
      </c>
      <c r="D5302" s="2002">
        <f t="shared" si="164"/>
        <v>2530522.54</v>
      </c>
      <c r="F5302" s="2002">
        <v>2530522.54</v>
      </c>
      <c r="G5302" s="2002">
        <v>2530522.54</v>
      </c>
      <c r="H5302" s="2078" t="b">
        <f t="shared" si="165"/>
        <v>1</v>
      </c>
    </row>
    <row r="5303" spans="1:8">
      <c r="A5303" s="2003">
        <v>25970</v>
      </c>
      <c r="B5303" s="2004" t="s">
        <v>13730</v>
      </c>
      <c r="C5303" s="2003" t="s">
        <v>5592</v>
      </c>
      <c r="D5303" s="2005">
        <f t="shared" si="164"/>
        <v>1065320.6200000001</v>
      </c>
      <c r="F5303" s="2005">
        <v>1065320.6200000001</v>
      </c>
      <c r="G5303" s="2005">
        <v>1065320.6200000001</v>
      </c>
      <c r="H5303" s="2078" t="b">
        <f t="shared" si="165"/>
        <v>1</v>
      </c>
    </row>
    <row r="5304" spans="1:8">
      <c r="A5304" s="1993">
        <v>13476</v>
      </c>
      <c r="B5304" s="1994" t="s">
        <v>13731</v>
      </c>
      <c r="C5304" s="1993" t="s">
        <v>5592</v>
      </c>
      <c r="D5304" s="2002">
        <f t="shared" si="164"/>
        <v>1073040.4099999999</v>
      </c>
      <c r="F5304" s="2002">
        <v>1073040.4099999999</v>
      </c>
      <c r="G5304" s="2002">
        <v>1073040.4099999999</v>
      </c>
      <c r="H5304" s="2078" t="b">
        <f t="shared" si="165"/>
        <v>1</v>
      </c>
    </row>
    <row r="5305" spans="1:8">
      <c r="A5305" s="2003">
        <v>10488</v>
      </c>
      <c r="B5305" s="2004" t="s">
        <v>13732</v>
      </c>
      <c r="C5305" s="2003" t="s">
        <v>5592</v>
      </c>
      <c r="D5305" s="2005">
        <f t="shared" si="164"/>
        <v>1300000</v>
      </c>
      <c r="F5305" s="2005">
        <v>1300000</v>
      </c>
      <c r="G5305" s="2005">
        <v>1300000</v>
      </c>
      <c r="H5305" s="2078" t="b">
        <f t="shared" si="165"/>
        <v>1</v>
      </c>
    </row>
    <row r="5306" spans="1:8" ht="30">
      <c r="A5306" s="1993">
        <v>13606</v>
      </c>
      <c r="B5306" s="1994" t="s">
        <v>13733</v>
      </c>
      <c r="C5306" s="1993" t="s">
        <v>5592</v>
      </c>
      <c r="D5306" s="2002">
        <f t="shared" si="164"/>
        <v>1151781.4099999999</v>
      </c>
      <c r="F5306" s="2002">
        <v>1151781.4099999999</v>
      </c>
      <c r="G5306" s="2002">
        <v>1151781.4099999999</v>
      </c>
      <c r="H5306" s="2078" t="b">
        <f t="shared" si="165"/>
        <v>1</v>
      </c>
    </row>
    <row r="5307" spans="1:8">
      <c r="A5307" s="2003">
        <v>10489</v>
      </c>
      <c r="B5307" s="2004" t="s">
        <v>13734</v>
      </c>
      <c r="C5307" s="2003" t="s">
        <v>5591</v>
      </c>
      <c r="D5307" s="2005">
        <f t="shared" si="164"/>
        <v>14.05</v>
      </c>
      <c r="F5307" s="2005">
        <v>12.13</v>
      </c>
      <c r="G5307" s="2005">
        <v>14.05</v>
      </c>
      <c r="H5307" s="2078" t="b">
        <f t="shared" si="165"/>
        <v>0</v>
      </c>
    </row>
    <row r="5308" spans="1:8">
      <c r="A5308" s="1993">
        <v>41073</v>
      </c>
      <c r="B5308" s="1994" t="s">
        <v>13735</v>
      </c>
      <c r="C5308" s="1993" t="s">
        <v>5600</v>
      </c>
      <c r="D5308" s="2002">
        <f t="shared" si="164"/>
        <v>2482.64</v>
      </c>
      <c r="F5308" s="2002">
        <v>2143.0700000000002</v>
      </c>
      <c r="G5308" s="2002">
        <v>2482.64</v>
      </c>
      <c r="H5308" s="2078" t="b">
        <f t="shared" si="165"/>
        <v>0</v>
      </c>
    </row>
    <row r="5309" spans="1:8">
      <c r="A5309" s="2003">
        <v>34391</v>
      </c>
      <c r="B5309" s="2004" t="s">
        <v>13736</v>
      </c>
      <c r="C5309" s="2003" t="s">
        <v>5594</v>
      </c>
      <c r="D5309" s="2005">
        <f t="shared" si="164"/>
        <v>497.8</v>
      </c>
      <c r="F5309" s="2005">
        <v>497.8</v>
      </c>
      <c r="G5309" s="2005">
        <v>497.8</v>
      </c>
      <c r="H5309" s="2078" t="b">
        <f t="shared" si="165"/>
        <v>1</v>
      </c>
    </row>
    <row r="5310" spans="1:8">
      <c r="A5310" s="1993">
        <v>10496</v>
      </c>
      <c r="B5310" s="1994" t="s">
        <v>13737</v>
      </c>
      <c r="C5310" s="1993" t="s">
        <v>5594</v>
      </c>
      <c r="D5310" s="2002">
        <f t="shared" si="164"/>
        <v>433.33</v>
      </c>
      <c r="F5310" s="2002">
        <v>433.33</v>
      </c>
      <c r="G5310" s="2002">
        <v>433.33</v>
      </c>
      <c r="H5310" s="2078" t="b">
        <f t="shared" si="165"/>
        <v>1</v>
      </c>
    </row>
    <row r="5311" spans="1:8">
      <c r="A5311" s="2003">
        <v>10497</v>
      </c>
      <c r="B5311" s="2004" t="s">
        <v>13738</v>
      </c>
      <c r="C5311" s="2003" t="s">
        <v>5594</v>
      </c>
      <c r="D5311" s="2005">
        <f t="shared" si="164"/>
        <v>1126.6600000000001</v>
      </c>
      <c r="F5311" s="2005">
        <v>1126.6600000000001</v>
      </c>
      <c r="G5311" s="2005">
        <v>1126.6600000000001</v>
      </c>
      <c r="H5311" s="2078" t="b">
        <f t="shared" si="165"/>
        <v>1</v>
      </c>
    </row>
    <row r="5312" spans="1:8">
      <c r="A5312" s="1993">
        <v>10504</v>
      </c>
      <c r="B5312" s="1994" t="s">
        <v>13739</v>
      </c>
      <c r="C5312" s="1993" t="s">
        <v>5594</v>
      </c>
      <c r="D5312" s="2002">
        <f t="shared" si="164"/>
        <v>1317.33</v>
      </c>
      <c r="F5312" s="2002">
        <v>1317.33</v>
      </c>
      <c r="G5312" s="2002">
        <v>1317.33</v>
      </c>
      <c r="H5312" s="2078" t="b">
        <f t="shared" si="165"/>
        <v>1</v>
      </c>
    </row>
    <row r="5313" spans="1:8">
      <c r="A5313" s="2003">
        <v>34390</v>
      </c>
      <c r="B5313" s="2004" t="s">
        <v>13740</v>
      </c>
      <c r="C5313" s="2003" t="s">
        <v>5594</v>
      </c>
      <c r="D5313" s="2005">
        <f t="shared" si="164"/>
        <v>388.26</v>
      </c>
      <c r="F5313" s="2005">
        <v>388.26</v>
      </c>
      <c r="G5313" s="2005">
        <v>388.26</v>
      </c>
      <c r="H5313" s="2078" t="b">
        <f t="shared" si="165"/>
        <v>1</v>
      </c>
    </row>
    <row r="5314" spans="1:8">
      <c r="A5314" s="1993">
        <v>34389</v>
      </c>
      <c r="B5314" s="1994" t="s">
        <v>13741</v>
      </c>
      <c r="C5314" s="1993" t="s">
        <v>5594</v>
      </c>
      <c r="D5314" s="2002">
        <f t="shared" si="164"/>
        <v>121.33</v>
      </c>
      <c r="F5314" s="2002">
        <v>121.33</v>
      </c>
      <c r="G5314" s="2002">
        <v>121.33</v>
      </c>
      <c r="H5314" s="2078" t="b">
        <f t="shared" si="165"/>
        <v>1</v>
      </c>
    </row>
    <row r="5315" spans="1:8">
      <c r="A5315" s="2003">
        <v>34388</v>
      </c>
      <c r="B5315" s="2004" t="s">
        <v>13742</v>
      </c>
      <c r="C5315" s="2003" t="s">
        <v>5594</v>
      </c>
      <c r="D5315" s="2005">
        <f t="shared" ref="D5315:D5348" si="166">IF($J$2=$F$1,F5315,G5315)</f>
        <v>172.44</v>
      </c>
      <c r="F5315" s="2005">
        <v>172.44</v>
      </c>
      <c r="G5315" s="2005">
        <v>172.44</v>
      </c>
      <c r="H5315" s="2078" t="b">
        <f t="shared" ref="H5315:H5348" si="167">F5315=G5315</f>
        <v>1</v>
      </c>
    </row>
    <row r="5316" spans="1:8">
      <c r="A5316" s="1993">
        <v>34387</v>
      </c>
      <c r="B5316" s="1994" t="s">
        <v>13743</v>
      </c>
      <c r="C5316" s="1993" t="s">
        <v>5594</v>
      </c>
      <c r="D5316" s="2002">
        <f t="shared" si="166"/>
        <v>279.93</v>
      </c>
      <c r="F5316" s="2002">
        <v>279.93</v>
      </c>
      <c r="G5316" s="2002">
        <v>279.93</v>
      </c>
      <c r="H5316" s="2078" t="b">
        <f t="shared" si="167"/>
        <v>1</v>
      </c>
    </row>
    <row r="5317" spans="1:8">
      <c r="A5317" s="2003">
        <v>11188</v>
      </c>
      <c r="B5317" s="2004" t="s">
        <v>13744</v>
      </c>
      <c r="C5317" s="2003" t="s">
        <v>5594</v>
      </c>
      <c r="D5317" s="2005">
        <f t="shared" si="166"/>
        <v>138.66</v>
      </c>
      <c r="F5317" s="2005">
        <v>138.66</v>
      </c>
      <c r="G5317" s="2005">
        <v>138.66</v>
      </c>
      <c r="H5317" s="2078" t="b">
        <f t="shared" si="167"/>
        <v>1</v>
      </c>
    </row>
    <row r="5318" spans="1:8">
      <c r="A5318" s="1993">
        <v>11189</v>
      </c>
      <c r="B5318" s="1994" t="s">
        <v>13745</v>
      </c>
      <c r="C5318" s="1993" t="s">
        <v>5594</v>
      </c>
      <c r="D5318" s="2002">
        <f t="shared" si="166"/>
        <v>208</v>
      </c>
      <c r="F5318" s="2002">
        <v>208</v>
      </c>
      <c r="G5318" s="2002">
        <v>208</v>
      </c>
      <c r="H5318" s="2078" t="b">
        <f t="shared" si="167"/>
        <v>1</v>
      </c>
    </row>
    <row r="5319" spans="1:8">
      <c r="A5319" s="2003">
        <v>21107</v>
      </c>
      <c r="B5319" s="2004" t="s">
        <v>13746</v>
      </c>
      <c r="C5319" s="2003" t="s">
        <v>5594</v>
      </c>
      <c r="D5319" s="2005">
        <f t="shared" si="166"/>
        <v>149.68</v>
      </c>
      <c r="F5319" s="2005">
        <v>149.68</v>
      </c>
      <c r="G5319" s="2005">
        <v>149.68</v>
      </c>
      <c r="H5319" s="2078" t="b">
        <f t="shared" si="167"/>
        <v>1</v>
      </c>
    </row>
    <row r="5320" spans="1:8">
      <c r="A5320" s="1993">
        <v>34386</v>
      </c>
      <c r="B5320" s="1994" t="s">
        <v>13747</v>
      </c>
      <c r="C5320" s="1993" t="s">
        <v>5594</v>
      </c>
      <c r="D5320" s="2002">
        <f t="shared" si="166"/>
        <v>259.99</v>
      </c>
      <c r="F5320" s="2002">
        <v>259.99</v>
      </c>
      <c r="G5320" s="2002">
        <v>259.99</v>
      </c>
      <c r="H5320" s="2078" t="b">
        <f t="shared" si="167"/>
        <v>1</v>
      </c>
    </row>
    <row r="5321" spans="1:8">
      <c r="A5321" s="2003">
        <v>10490</v>
      </c>
      <c r="B5321" s="2004" t="s">
        <v>13748</v>
      </c>
      <c r="C5321" s="2003" t="s">
        <v>5594</v>
      </c>
      <c r="D5321" s="2005">
        <f t="shared" si="166"/>
        <v>78</v>
      </c>
      <c r="F5321" s="2005">
        <v>78</v>
      </c>
      <c r="G5321" s="2005">
        <v>78</v>
      </c>
      <c r="H5321" s="2078" t="b">
        <f t="shared" si="167"/>
        <v>1</v>
      </c>
    </row>
    <row r="5322" spans="1:8">
      <c r="A5322" s="1993">
        <v>10492</v>
      </c>
      <c r="B5322" s="1994" t="s">
        <v>13749</v>
      </c>
      <c r="C5322" s="1993" t="s">
        <v>5594</v>
      </c>
      <c r="D5322" s="2002">
        <f t="shared" si="166"/>
        <v>103.99</v>
      </c>
      <c r="F5322" s="2002">
        <v>103.99</v>
      </c>
      <c r="G5322" s="2002">
        <v>103.99</v>
      </c>
      <c r="H5322" s="2078" t="b">
        <f t="shared" si="167"/>
        <v>1</v>
      </c>
    </row>
    <row r="5323" spans="1:8">
      <c r="A5323" s="2003">
        <v>10493</v>
      </c>
      <c r="B5323" s="2004" t="s">
        <v>13750</v>
      </c>
      <c r="C5323" s="2003" t="s">
        <v>5594</v>
      </c>
      <c r="D5323" s="2005">
        <f t="shared" si="166"/>
        <v>121.33</v>
      </c>
      <c r="F5323" s="2005">
        <v>121.33</v>
      </c>
      <c r="G5323" s="2005">
        <v>121.33</v>
      </c>
      <c r="H5323" s="2078" t="b">
        <f t="shared" si="167"/>
        <v>1</v>
      </c>
    </row>
    <row r="5324" spans="1:8">
      <c r="A5324" s="1993">
        <v>10491</v>
      </c>
      <c r="B5324" s="1994" t="s">
        <v>13751</v>
      </c>
      <c r="C5324" s="1993" t="s">
        <v>5594</v>
      </c>
      <c r="D5324" s="2002">
        <f t="shared" si="166"/>
        <v>147.33000000000001</v>
      </c>
      <c r="F5324" s="2002">
        <v>147.33000000000001</v>
      </c>
      <c r="G5324" s="2002">
        <v>147.33000000000001</v>
      </c>
      <c r="H5324" s="2078" t="b">
        <f t="shared" si="167"/>
        <v>1</v>
      </c>
    </row>
    <row r="5325" spans="1:8">
      <c r="A5325" s="2003">
        <v>34385</v>
      </c>
      <c r="B5325" s="2004" t="s">
        <v>13752</v>
      </c>
      <c r="C5325" s="2003" t="s">
        <v>5594</v>
      </c>
      <c r="D5325" s="2005">
        <f t="shared" si="166"/>
        <v>214.93</v>
      </c>
      <c r="F5325" s="2005">
        <v>214.93</v>
      </c>
      <c r="G5325" s="2005">
        <v>214.93</v>
      </c>
      <c r="H5325" s="2078" t="b">
        <f t="shared" si="167"/>
        <v>1</v>
      </c>
    </row>
    <row r="5326" spans="1:8">
      <c r="A5326" s="1993">
        <v>10499</v>
      </c>
      <c r="B5326" s="1994" t="s">
        <v>13753</v>
      </c>
      <c r="C5326" s="1993" t="s">
        <v>5594</v>
      </c>
      <c r="D5326" s="2002">
        <f t="shared" si="166"/>
        <v>86.66</v>
      </c>
      <c r="F5326" s="2002">
        <v>86.66</v>
      </c>
      <c r="G5326" s="2002">
        <v>86.66</v>
      </c>
      <c r="H5326" s="2078" t="b">
        <f t="shared" si="167"/>
        <v>1</v>
      </c>
    </row>
    <row r="5327" spans="1:8">
      <c r="A5327" s="2003">
        <v>34384</v>
      </c>
      <c r="B5327" s="2004" t="s">
        <v>13754</v>
      </c>
      <c r="C5327" s="2003" t="s">
        <v>5594</v>
      </c>
      <c r="D5327" s="2005">
        <f t="shared" si="166"/>
        <v>259.99</v>
      </c>
      <c r="F5327" s="2005">
        <v>259.99</v>
      </c>
      <c r="G5327" s="2005">
        <v>259.99</v>
      </c>
      <c r="H5327" s="2078" t="b">
        <f t="shared" si="167"/>
        <v>1</v>
      </c>
    </row>
    <row r="5328" spans="1:8">
      <c r="A5328" s="1993">
        <v>11185</v>
      </c>
      <c r="B5328" s="1994" t="s">
        <v>13755</v>
      </c>
      <c r="C5328" s="1993" t="s">
        <v>5594</v>
      </c>
      <c r="D5328" s="2002">
        <f t="shared" si="166"/>
        <v>268.66000000000003</v>
      </c>
      <c r="F5328" s="2002">
        <v>268.66000000000003</v>
      </c>
      <c r="G5328" s="2002">
        <v>268.66000000000003</v>
      </c>
      <c r="H5328" s="2078" t="b">
        <f t="shared" si="167"/>
        <v>1</v>
      </c>
    </row>
    <row r="5329" spans="1:8">
      <c r="A5329" s="2003">
        <v>10507</v>
      </c>
      <c r="B5329" s="2004" t="s">
        <v>13756</v>
      </c>
      <c r="C5329" s="2003" t="s">
        <v>5594</v>
      </c>
      <c r="D5329" s="2005">
        <f t="shared" si="166"/>
        <v>203.4</v>
      </c>
      <c r="F5329" s="2005">
        <v>203.4</v>
      </c>
      <c r="G5329" s="2005">
        <v>203.4</v>
      </c>
      <c r="H5329" s="2078" t="b">
        <f t="shared" si="167"/>
        <v>1</v>
      </c>
    </row>
    <row r="5330" spans="1:8">
      <c r="A5330" s="1993">
        <v>10505</v>
      </c>
      <c r="B5330" s="1994" t="s">
        <v>13757</v>
      </c>
      <c r="C5330" s="1993" t="s">
        <v>5594</v>
      </c>
      <c r="D5330" s="2002">
        <f t="shared" si="166"/>
        <v>120.02</v>
      </c>
      <c r="F5330" s="2002">
        <v>120.02</v>
      </c>
      <c r="G5330" s="2002">
        <v>120.02</v>
      </c>
      <c r="H5330" s="2078" t="b">
        <f t="shared" si="167"/>
        <v>1</v>
      </c>
    </row>
    <row r="5331" spans="1:8">
      <c r="A5331" s="2003">
        <v>10506</v>
      </c>
      <c r="B5331" s="2004" t="s">
        <v>13758</v>
      </c>
      <c r="C5331" s="2003" t="s">
        <v>5594</v>
      </c>
      <c r="D5331" s="2005">
        <f t="shared" si="166"/>
        <v>156.66999999999999</v>
      </c>
      <c r="F5331" s="2005">
        <v>156.66999999999999</v>
      </c>
      <c r="G5331" s="2005">
        <v>156.66999999999999</v>
      </c>
      <c r="H5331" s="2078" t="b">
        <f t="shared" si="167"/>
        <v>1</v>
      </c>
    </row>
    <row r="5332" spans="1:8">
      <c r="A5332" s="1993">
        <v>5031</v>
      </c>
      <c r="B5332" s="1994" t="s">
        <v>13759</v>
      </c>
      <c r="C5332" s="1993" t="s">
        <v>5594</v>
      </c>
      <c r="D5332" s="2002">
        <f t="shared" si="166"/>
        <v>220</v>
      </c>
      <c r="F5332" s="2002">
        <v>220</v>
      </c>
      <c r="G5332" s="2002">
        <v>220</v>
      </c>
      <c r="H5332" s="2078" t="b">
        <f t="shared" si="167"/>
        <v>1</v>
      </c>
    </row>
    <row r="5333" spans="1:8">
      <c r="A5333" s="2003">
        <v>10502</v>
      </c>
      <c r="B5333" s="2004" t="s">
        <v>13760</v>
      </c>
      <c r="C5333" s="2003" t="s">
        <v>5594</v>
      </c>
      <c r="D5333" s="2005">
        <f t="shared" si="166"/>
        <v>256.35000000000002</v>
      </c>
      <c r="F5333" s="2005">
        <v>256.35000000000002</v>
      </c>
      <c r="G5333" s="2005">
        <v>256.35000000000002</v>
      </c>
      <c r="H5333" s="2078" t="b">
        <f t="shared" si="167"/>
        <v>1</v>
      </c>
    </row>
    <row r="5334" spans="1:8">
      <c r="A5334" s="1993">
        <v>10501</v>
      </c>
      <c r="B5334" s="1994" t="s">
        <v>13761</v>
      </c>
      <c r="C5334" s="1993" t="s">
        <v>5594</v>
      </c>
      <c r="D5334" s="2002">
        <f t="shared" si="166"/>
        <v>144.83000000000001</v>
      </c>
      <c r="F5334" s="2002">
        <v>144.83000000000001</v>
      </c>
      <c r="G5334" s="2002">
        <v>144.83000000000001</v>
      </c>
      <c r="H5334" s="2078" t="b">
        <f t="shared" si="167"/>
        <v>1</v>
      </c>
    </row>
    <row r="5335" spans="1:8">
      <c r="A5335" s="2003">
        <v>10503</v>
      </c>
      <c r="B5335" s="2004" t="s">
        <v>13762</v>
      </c>
      <c r="C5335" s="2003" t="s">
        <v>5594</v>
      </c>
      <c r="D5335" s="2005">
        <f t="shared" si="166"/>
        <v>195.66</v>
      </c>
      <c r="F5335" s="2005">
        <v>195.66</v>
      </c>
      <c r="G5335" s="2005">
        <v>195.66</v>
      </c>
      <c r="H5335" s="2078" t="b">
        <f t="shared" si="167"/>
        <v>1</v>
      </c>
    </row>
    <row r="5336" spans="1:8">
      <c r="A5336" s="1993">
        <v>40270</v>
      </c>
      <c r="B5336" s="1994" t="s">
        <v>13763</v>
      </c>
      <c r="C5336" s="1993" t="s">
        <v>5595</v>
      </c>
      <c r="D5336" s="2002">
        <f t="shared" si="166"/>
        <v>45.5</v>
      </c>
      <c r="F5336" s="2002">
        <v>45.5</v>
      </c>
      <c r="G5336" s="2002">
        <v>45.5</v>
      </c>
      <c r="H5336" s="2078" t="b">
        <f t="shared" si="167"/>
        <v>1</v>
      </c>
    </row>
    <row r="5337" spans="1:8">
      <c r="A5337" s="2003">
        <v>20213</v>
      </c>
      <c r="B5337" s="2004" t="s">
        <v>13764</v>
      </c>
      <c r="C5337" s="2003" t="s">
        <v>5595</v>
      </c>
      <c r="D5337" s="2005">
        <f t="shared" si="166"/>
        <v>10.76</v>
      </c>
      <c r="F5337" s="2005">
        <v>10.76</v>
      </c>
      <c r="G5337" s="2005">
        <v>10.76</v>
      </c>
      <c r="H5337" s="2078" t="b">
        <f t="shared" si="167"/>
        <v>1</v>
      </c>
    </row>
    <row r="5338" spans="1:8">
      <c r="A5338" s="1993">
        <v>20211</v>
      </c>
      <c r="B5338" s="1994" t="s">
        <v>13765</v>
      </c>
      <c r="C5338" s="1993" t="s">
        <v>5595</v>
      </c>
      <c r="D5338" s="2002">
        <f t="shared" si="166"/>
        <v>15.89</v>
      </c>
      <c r="F5338" s="2002">
        <v>15.89</v>
      </c>
      <c r="G5338" s="2002">
        <v>15.89</v>
      </c>
      <c r="H5338" s="2078" t="b">
        <f t="shared" si="167"/>
        <v>1</v>
      </c>
    </row>
    <row r="5339" spans="1:8">
      <c r="A5339" s="2003">
        <v>4472</v>
      </c>
      <c r="B5339" s="2004" t="s">
        <v>13766</v>
      </c>
      <c r="C5339" s="2003" t="s">
        <v>5595</v>
      </c>
      <c r="D5339" s="2005">
        <f t="shared" si="166"/>
        <v>13.89</v>
      </c>
      <c r="F5339" s="2005">
        <v>13.89</v>
      </c>
      <c r="G5339" s="2005">
        <v>13.89</v>
      </c>
      <c r="H5339" s="2078" t="b">
        <f t="shared" si="167"/>
        <v>1</v>
      </c>
    </row>
    <row r="5340" spans="1:8">
      <c r="A5340" s="1993">
        <v>35272</v>
      </c>
      <c r="B5340" s="1994" t="s">
        <v>13767</v>
      </c>
      <c r="C5340" s="1993" t="s">
        <v>5595</v>
      </c>
      <c r="D5340" s="2002">
        <f t="shared" si="166"/>
        <v>18.25</v>
      </c>
      <c r="F5340" s="2002">
        <v>18.25</v>
      </c>
      <c r="G5340" s="2002">
        <v>18.25</v>
      </c>
      <c r="H5340" s="2078" t="b">
        <f t="shared" si="167"/>
        <v>1</v>
      </c>
    </row>
    <row r="5341" spans="1:8">
      <c r="A5341" s="2003">
        <v>4448</v>
      </c>
      <c r="B5341" s="2004" t="s">
        <v>13768</v>
      </c>
      <c r="C5341" s="2003" t="s">
        <v>5595</v>
      </c>
      <c r="D5341" s="2005">
        <f t="shared" si="166"/>
        <v>25.46</v>
      </c>
      <c r="F5341" s="2005">
        <v>25.46</v>
      </c>
      <c r="G5341" s="2005">
        <v>25.46</v>
      </c>
      <c r="H5341" s="2078" t="b">
        <f t="shared" si="167"/>
        <v>1</v>
      </c>
    </row>
    <row r="5342" spans="1:8" s="2078" customFormat="1">
      <c r="A5342" s="1993">
        <v>4425</v>
      </c>
      <c r="B5342" s="1994" t="s">
        <v>13769</v>
      </c>
      <c r="C5342" s="1993" t="s">
        <v>5595</v>
      </c>
      <c r="D5342" s="2002">
        <f t="shared" si="166"/>
        <v>10.199999999999999</v>
      </c>
      <c r="F5342" s="2002">
        <v>10.199999999999999</v>
      </c>
      <c r="G5342" s="2002">
        <v>10.199999999999999</v>
      </c>
      <c r="H5342" s="2078" t="b">
        <f t="shared" si="167"/>
        <v>1</v>
      </c>
    </row>
    <row r="5343" spans="1:8" s="2078" customFormat="1">
      <c r="A5343" s="2003">
        <v>4481</v>
      </c>
      <c r="B5343" s="2004" t="s">
        <v>13770</v>
      </c>
      <c r="C5343" s="2003" t="s">
        <v>5595</v>
      </c>
      <c r="D5343" s="2005">
        <f t="shared" si="166"/>
        <v>18.8</v>
      </c>
      <c r="F5343" s="2005">
        <v>18.8</v>
      </c>
      <c r="G5343" s="2005">
        <v>18.8</v>
      </c>
      <c r="H5343" s="2078" t="b">
        <f t="shared" si="167"/>
        <v>1</v>
      </c>
    </row>
    <row r="5344" spans="1:8" s="2078" customFormat="1">
      <c r="A5344" s="1993">
        <v>34345</v>
      </c>
      <c r="B5344" s="1994" t="s">
        <v>13771</v>
      </c>
      <c r="C5344" s="1993" t="s">
        <v>5591</v>
      </c>
      <c r="D5344" s="2002">
        <f t="shared" si="166"/>
        <v>11.38</v>
      </c>
      <c r="F5344" s="2002">
        <v>9.83</v>
      </c>
      <c r="G5344" s="2002">
        <v>11.38</v>
      </c>
      <c r="H5344" s="2078" t="b">
        <f t="shared" si="167"/>
        <v>0</v>
      </c>
    </row>
    <row r="5345" spans="1:8" s="2078" customFormat="1">
      <c r="A5345" s="2003">
        <v>41096</v>
      </c>
      <c r="B5345" s="2004" t="s">
        <v>13772</v>
      </c>
      <c r="C5345" s="2003" t="s">
        <v>5600</v>
      </c>
      <c r="D5345" s="2005">
        <f t="shared" si="166"/>
        <v>2009.76</v>
      </c>
      <c r="F5345" s="2005">
        <v>1734.87</v>
      </c>
      <c r="G5345" s="2005">
        <v>2009.76</v>
      </c>
      <c r="H5345" s="2078" t="b">
        <f t="shared" si="167"/>
        <v>0</v>
      </c>
    </row>
    <row r="5346" spans="1:8" s="2078" customFormat="1">
      <c r="A5346" s="1993">
        <v>41776</v>
      </c>
      <c r="B5346" s="1994" t="s">
        <v>13773</v>
      </c>
      <c r="C5346" s="1993" t="s">
        <v>5591</v>
      </c>
      <c r="D5346" s="2002">
        <f t="shared" si="166"/>
        <v>14.03</v>
      </c>
      <c r="F5346" s="2002">
        <v>12.12</v>
      </c>
      <c r="G5346" s="2002">
        <v>14.03</v>
      </c>
      <c r="H5346" s="2078" t="b">
        <f t="shared" si="167"/>
        <v>0</v>
      </c>
    </row>
    <row r="5347" spans="1:8" s="2078" customFormat="1">
      <c r="A5347" s="2003">
        <v>4487</v>
      </c>
      <c r="B5347" s="2004" t="s">
        <v>13774</v>
      </c>
      <c r="C5347" s="2003" t="s">
        <v>5595</v>
      </c>
      <c r="D5347" s="2005">
        <f t="shared" si="166"/>
        <v>9.1199999999999992</v>
      </c>
      <c r="F5347" s="2005">
        <v>9.1199999999999992</v>
      </c>
      <c r="G5347" s="2005">
        <v>9.1199999999999992</v>
      </c>
      <c r="H5347" s="2078" t="b">
        <f t="shared" si="167"/>
        <v>1</v>
      </c>
    </row>
    <row r="5348" spans="1:8" s="2078" customFormat="1">
      <c r="A5348" s="1993">
        <v>11157</v>
      </c>
      <c r="B5348" s="1994" t="s">
        <v>13775</v>
      </c>
      <c r="C5348" s="1993" t="s">
        <v>5611</v>
      </c>
      <c r="D5348" s="2002">
        <f t="shared" si="166"/>
        <v>131.41999999999999</v>
      </c>
      <c r="F5348" s="2002">
        <v>131.41999999999999</v>
      </c>
      <c r="G5348" s="2002">
        <v>131.41999999999999</v>
      </c>
      <c r="H5348" s="2078" t="b">
        <f t="shared" si="167"/>
        <v>1</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E413"/>
  <sheetViews>
    <sheetView topLeftCell="A187" workbookViewId="0">
      <selection activeCell="C203" sqref="C203"/>
    </sheetView>
  </sheetViews>
  <sheetFormatPr defaultRowHeight="15"/>
  <cols>
    <col min="1" max="1" width="14.28515625" customWidth="1"/>
    <col min="2" max="2" width="20.7109375" customWidth="1"/>
    <col min="3" max="3" width="120.7109375" customWidth="1"/>
    <col min="4" max="5" width="10.7109375" customWidth="1"/>
  </cols>
  <sheetData>
    <row r="1" spans="1:5" ht="15.75" thickBot="1"/>
    <row r="2" spans="1:5" ht="16.5" thickBot="1">
      <c r="A2" s="1992"/>
      <c r="B2" s="123"/>
      <c r="C2" s="124" t="s">
        <v>1924</v>
      </c>
      <c r="D2" s="122" t="s">
        <v>46</v>
      </c>
      <c r="E2" s="122" t="s">
        <v>47</v>
      </c>
    </row>
    <row r="3" spans="1:5">
      <c r="A3" s="1992"/>
      <c r="B3" s="1995" t="e">
        <f>#REF!</f>
        <v>#REF!</v>
      </c>
      <c r="C3" s="1261" t="e">
        <f>#REF!</f>
        <v>#REF!</v>
      </c>
      <c r="D3" s="125" t="e">
        <f>#REF!</f>
        <v>#REF!</v>
      </c>
      <c r="E3" s="1262" t="e">
        <f>#REF!</f>
        <v>#REF!</v>
      </c>
    </row>
    <row r="4" spans="1:5" ht="15.75" thickBot="1">
      <c r="A4" s="1992"/>
      <c r="B4" s="1993"/>
      <c r="C4" s="1994"/>
      <c r="D4" s="1993"/>
      <c r="E4" s="1992"/>
    </row>
    <row r="5" spans="1:5" ht="16.5" thickBot="1">
      <c r="A5" s="1992"/>
      <c r="B5" s="123"/>
      <c r="C5" s="124" t="s">
        <v>1923</v>
      </c>
      <c r="D5" s="122" t="s">
        <v>46</v>
      </c>
      <c r="E5" s="122" t="s">
        <v>47</v>
      </c>
    </row>
    <row r="6" spans="1:5">
      <c r="A6" s="1992"/>
      <c r="B6" s="1530" t="e">
        <f>VLOOKUP($A6,'COMP. ELETRICO '!$B$13:$G$414,1,FALSE)</f>
        <v>#N/A</v>
      </c>
      <c r="C6" s="1261" t="e">
        <f>#REF!</f>
        <v>#REF!</v>
      </c>
      <c r="D6" s="125" t="e">
        <f>#REF!</f>
        <v>#REF!</v>
      </c>
      <c r="E6" s="1262" t="e">
        <f>#REF!</f>
        <v>#REF!</v>
      </c>
    </row>
    <row r="7" spans="1:5" ht="15.75" thickBot="1">
      <c r="A7" s="1992"/>
      <c r="B7" s="1993"/>
      <c r="C7" s="1994"/>
      <c r="D7" s="1993"/>
      <c r="E7" s="1992"/>
    </row>
    <row r="8" spans="1:5" ht="16.5" thickBot="1">
      <c r="A8" s="1992"/>
      <c r="B8" s="123" t="s">
        <v>1201</v>
      </c>
      <c r="C8" s="124" t="s">
        <v>1200</v>
      </c>
      <c r="D8" s="122" t="s">
        <v>46</v>
      </c>
      <c r="E8" s="122" t="s">
        <v>47</v>
      </c>
    </row>
    <row r="9" spans="1:5">
      <c r="A9" s="1992"/>
      <c r="B9" s="1530" t="s">
        <v>759</v>
      </c>
      <c r="C9" s="1531" t="str">
        <f>VLOOKUP($B9,'COMP. PAISAGISMO'!$B$13:$G$965,2,FALSE)</f>
        <v>PLANTIO DE PALMEIRA EM CAVAS DE 80X80X80 CM - PALMEIRA  IMPERIAL</v>
      </c>
      <c r="D9" s="1530" t="str">
        <f>VLOOKUP($B9,'COMP. PAISAGISMO'!$B$13:$G$965,6,FALSE)</f>
        <v>UN</v>
      </c>
      <c r="E9" s="1532">
        <f>VLOOKUP($B9,'COMP. PAISAGISMO'!$B$13:$H$965,7,FALSE)</f>
        <v>376.52</v>
      </c>
    </row>
    <row r="10" spans="1:5">
      <c r="A10" s="1992"/>
      <c r="B10" s="1530" t="s">
        <v>762</v>
      </c>
      <c r="C10" s="1531" t="str">
        <f>VLOOKUP($B10,'COMP. PAISAGISMO'!$B$13:$G$965,2,FALSE)</f>
        <v>PLANTIO DE ARBUSTO COM ALTURA 50 A 100CM, EM CAVA DE 60X60X60CM - BUXINHO</v>
      </c>
      <c r="D10" s="1530" t="str">
        <f>VLOOKUP($B10,'COMP. PAISAGISMO'!$B$13:$G$965,6,FALSE)</f>
        <v>UN</v>
      </c>
      <c r="E10" s="1532">
        <f>VLOOKUP($B10,'COMP. PAISAGISMO'!$B$13:$H$965,7,FALSE)</f>
        <v>39.25</v>
      </c>
    </row>
    <row r="11" spans="1:5">
      <c r="A11" s="1992"/>
      <c r="B11" s="1530" t="s">
        <v>764</v>
      </c>
      <c r="C11" s="1531" t="str">
        <f>VLOOKUP($B11,'COMP. PAISAGISMO'!$B$13:$G$965,2,FALSE)</f>
        <v>PLANTIO DE ARBUSTO COM ALTURA 50 A 100CM, EM CAVA DE 60X60X60CM - MOREIA</v>
      </c>
      <c r="D11" s="1530" t="str">
        <f>VLOOKUP($B11,'COMP. PAISAGISMO'!$B$13:$G$965,6,FALSE)</f>
        <v>UN</v>
      </c>
      <c r="E11" s="1532">
        <f>VLOOKUP($B11,'COMP. PAISAGISMO'!$B$13:$H$965,7,FALSE)</f>
        <v>34.25</v>
      </c>
    </row>
    <row r="12" spans="1:5">
      <c r="A12" s="1992"/>
      <c r="B12" s="1530" t="s">
        <v>763</v>
      </c>
      <c r="C12" s="1531" t="str">
        <f>VLOOKUP($B12,'COMP. PAISAGISMO'!$B$13:$G$965,2,FALSE)</f>
        <v>LASTRO DE TERRA VEGETAL</v>
      </c>
      <c r="D12" s="1530" t="str">
        <f>VLOOKUP($B12,'COMP. PAISAGISMO'!$B$13:$G$965,6,FALSE)</f>
        <v>M3</v>
      </c>
      <c r="E12" s="1532">
        <f>VLOOKUP($B12,'COMP. PAISAGISMO'!$B$13:$H$965,7,FALSE)</f>
        <v>139.9</v>
      </c>
    </row>
    <row r="13" spans="1:5">
      <c r="A13" s="1992"/>
      <c r="B13" s="1530" t="s">
        <v>765</v>
      </c>
      <c r="C13" s="1531" t="str">
        <f>VLOOKUP($B13,'COMP. PAISAGISMO'!$B$13:$G$965,2,FALSE)</f>
        <v xml:space="preserve">PLANTIO DE FORRAÇÃO EM CANTEIRO DE 25CM DE PROFUNDIDADE </v>
      </c>
      <c r="D13" s="1530" t="str">
        <f>VLOOKUP($B13,'COMP. PAISAGISMO'!$B$13:$G$965,6,FALSE)</f>
        <v>M2</v>
      </c>
      <c r="E13" s="1532">
        <f>VLOOKUP($B13,'COMP. PAISAGISMO'!$B$13:$H$965,7,FALSE)</f>
        <v>38.19</v>
      </c>
    </row>
    <row r="14" spans="1:5">
      <c r="A14" s="1992"/>
      <c r="B14" s="1530" t="s">
        <v>1806</v>
      </c>
      <c r="C14" s="1531" t="e">
        <f>VLOOKUP($B14,'COMP. PAISAGISMO'!$B$13:$G$965,2,FALSE)</f>
        <v>#N/A</v>
      </c>
      <c r="D14" s="1530" t="e">
        <f>VLOOKUP($B14,'COMP. PAISAGISMO'!$B$13:$G$965,6,FALSE)</f>
        <v>#N/A</v>
      </c>
      <c r="E14" s="1532" t="e">
        <f>VLOOKUP($B14,'COMP. PAISAGISMO'!$B$13:$H$965,7,FALSE)</f>
        <v>#N/A</v>
      </c>
    </row>
    <row r="15" spans="1:5">
      <c r="A15" s="1992"/>
      <c r="B15" s="1530" t="s">
        <v>1886</v>
      </c>
      <c r="C15" s="1531" t="e">
        <f>VLOOKUP($B15,'COMP. PAISAGISMO'!$B$13:$G$965,2,FALSE)</f>
        <v>#N/A</v>
      </c>
      <c r="D15" s="1530" t="e">
        <f>VLOOKUP($B15,'COMP. PAISAGISMO'!$B$13:$G$965,6,FALSE)</f>
        <v>#N/A</v>
      </c>
      <c r="E15" s="1532" t="e">
        <f>VLOOKUP($B15,'COMP. PAISAGISMO'!$B$13:$H$965,7,FALSE)</f>
        <v>#N/A</v>
      </c>
    </row>
    <row r="16" spans="1:5">
      <c r="A16" s="1992"/>
      <c r="B16" s="1530" t="s">
        <v>1887</v>
      </c>
      <c r="C16" s="1531" t="e">
        <f>VLOOKUP($B16,'COMP. PAISAGISMO'!$B$13:$G$965,2,FALSE)</f>
        <v>#N/A</v>
      </c>
      <c r="D16" s="1530" t="e">
        <f>VLOOKUP($B16,'COMP. PAISAGISMO'!$B$13:$G$965,6,FALSE)</f>
        <v>#N/A</v>
      </c>
      <c r="E16" s="1532" t="e">
        <f>VLOOKUP($B16,'COMP. PAISAGISMO'!$B$13:$H$965,7,FALSE)</f>
        <v>#N/A</v>
      </c>
    </row>
    <row r="17" spans="1:5">
      <c r="A17" s="1992"/>
      <c r="B17" s="1530" t="s">
        <v>1888</v>
      </c>
      <c r="C17" s="1531" t="e">
        <f>VLOOKUP($B17,'COMP. PAISAGISMO'!$B$13:$G$965,2,FALSE)</f>
        <v>#N/A</v>
      </c>
      <c r="D17" s="1530" t="e">
        <f>VLOOKUP($B17,'COMP. PAISAGISMO'!$B$13:$G$965,6,FALSE)</f>
        <v>#N/A</v>
      </c>
      <c r="E17" s="1532" t="e">
        <f>VLOOKUP($B17,'COMP. PAISAGISMO'!$B$13:$H$965,7,FALSE)</f>
        <v>#N/A</v>
      </c>
    </row>
    <row r="18" spans="1:5" ht="15.75" thickBot="1">
      <c r="A18" s="1992"/>
      <c r="B18" s="1993"/>
      <c r="C18" s="1994"/>
      <c r="D18" s="1993"/>
      <c r="E18" s="1992"/>
    </row>
    <row r="19" spans="1:5" ht="16.5" thickBot="1">
      <c r="A19" s="1992"/>
      <c r="B19" s="123" t="s">
        <v>1202</v>
      </c>
      <c r="C19" s="124" t="s">
        <v>1199</v>
      </c>
      <c r="D19" s="122" t="s">
        <v>46</v>
      </c>
      <c r="E19" s="122" t="s">
        <v>47</v>
      </c>
    </row>
    <row r="20" spans="1:5">
      <c r="A20" s="1992"/>
      <c r="B20" s="1995" t="s">
        <v>1491</v>
      </c>
      <c r="C20" s="1531" t="str">
        <f>VLOOKUP($B20,'COMPOSIÇÃO CIVIL'!$B$13:$G$94,2,FALSE)</f>
        <v>ADMINISTRAÇÃO LOCAL</v>
      </c>
      <c r="D20" s="1530" t="str">
        <f>VLOOKUP($B20,'COMPOSIÇÃO CIVIL'!$B$13:$G$94,6,FALSE)</f>
        <v>UN</v>
      </c>
      <c r="E20" s="1532">
        <f>VLOOKUP($B20,'COMPOSIÇÃO CIVIL'!$B$13:$H$94,7,FALSE)</f>
        <v>25942.400000000001</v>
      </c>
    </row>
    <row r="21" spans="1:5" ht="30">
      <c r="A21" s="1992"/>
      <c r="B21" s="1995" t="s">
        <v>6155</v>
      </c>
      <c r="C21" s="1531" t="str">
        <f>VLOOKUP($B21,'COMPOSIÇÃO CIVIL'!$B$13:$G$89153,2,FALSE)</f>
        <v>PORTAO EM TELA ARAME GALVANIZADO N.12 MALHA 2" E MOLDURA EM TUBOS DE ACO COM UMA FOLHA DE ABRIR, INCLUSO FERRAGENS</v>
      </c>
      <c r="D21" s="1530" t="str">
        <f>VLOOKUP($B21,'COMPOSIÇÃO CIVIL'!$B$13:$G$95093,6,FALSE)</f>
        <v>M2</v>
      </c>
      <c r="E21" s="1532">
        <f>VLOOKUP($B21,'COMPOSIÇÃO CIVIL'!$B$13:$H$767,7,FALSE)</f>
        <v>898.79</v>
      </c>
    </row>
    <row r="22" spans="1:5">
      <c r="A22" s="1992"/>
      <c r="B22" s="1995" t="s">
        <v>6156</v>
      </c>
      <c r="C22" s="1531" t="str">
        <f>VLOOKUP($B22,'COMPOSIÇÃO CIVIL'!$B$13:$G$89153,2,FALSE)</f>
        <v>PLACA DE INAUGURAÇÃO EM ALUMÍNIO 0,40 X 0,60 M - FORNCIMENTO E COLOCAÇÃO</v>
      </c>
      <c r="D22" s="1530" t="str">
        <f>VLOOKUP($B22,'COMPOSIÇÃO CIVIL'!$B$13:$G$767,6,FALSE)</f>
        <v>UN</v>
      </c>
      <c r="E22" s="1532">
        <f>VLOOKUP($B22,'COMPOSIÇÃO CIVIL'!$B$13:$H$767,7,FALSE)</f>
        <v>752.95</v>
      </c>
    </row>
    <row r="23" spans="1:5">
      <c r="A23" s="1992"/>
      <c r="B23" s="1995" t="s">
        <v>6157</v>
      </c>
      <c r="C23" s="1531" t="str">
        <f>VLOOKUP($B23,'COMPOSIÇÃO CIVIL'!$B$13:$G$89153,2,FALSE)</f>
        <v xml:space="preserve"> FORNECIMENTO DE CONJUNTO DE TRAVE EM TUBO 3" PRETO MEDINDO 3,74 X 7,32</v>
      </c>
      <c r="D23" s="1530" t="str">
        <f>VLOOKUP($B23,'COMPOSIÇÃO CIVIL'!$B$13:$G$767,6,FALSE)</f>
        <v>CJ</v>
      </c>
      <c r="E23" s="1532">
        <f>VLOOKUP($B23,'COMPOSIÇÃO CIVIL'!$B$13:$H$767,7,FALSE)</f>
        <v>2691.27</v>
      </c>
    </row>
    <row r="24" spans="1:5">
      <c r="A24" s="1992"/>
      <c r="B24" s="1995" t="s">
        <v>6158</v>
      </c>
      <c r="C24" s="1531" t="str">
        <f>VLOOKUP($B24,'COMPOSIÇÃO CIVIL'!$B$13:$G$89153,2,FALSE)</f>
        <v>POSTES PARA VOLEIBOL</v>
      </c>
      <c r="D24" s="1530" t="str">
        <f>VLOOKUP($B24,'COMPOSIÇÃO CIVIL'!$B$13:$G$767,6,FALSE)</f>
        <v>CJ</v>
      </c>
      <c r="E24" s="1532">
        <f>VLOOKUP($B24,'COMPOSIÇÃO CIVIL'!$B$13:$H$767,7,FALSE)</f>
        <v>1510.3400000000001</v>
      </c>
    </row>
    <row r="25" spans="1:5">
      <c r="A25" s="1992"/>
      <c r="B25" s="1995" t="s">
        <v>6159</v>
      </c>
      <c r="C25" s="1531" t="str">
        <f>VLOOKUP($B25,'COMPOSIÇÃO CIVIL'!$B$13:$G$89153,2,FALSE)</f>
        <v>REGULARIZAÇÃO MANUAL E COMPACTAÇÃO COM PLACA VIBRATÓRIA</v>
      </c>
      <c r="D25" s="1530" t="str">
        <f>VLOOKUP($B25,'COMPOSIÇÃO CIVIL'!$B$13:$G$767,6,FALSE)</f>
        <v>M2</v>
      </c>
      <c r="E25" s="1532">
        <f>VLOOKUP($B25,'COMPOSIÇÃO CIVIL'!$B$13:$H$767,7,FALSE)</f>
        <v>5.5299999999999994</v>
      </c>
    </row>
    <row r="26" spans="1:5">
      <c r="A26" s="1992"/>
      <c r="B26" s="1995" t="s">
        <v>6160</v>
      </c>
      <c r="C26" s="1531" t="str">
        <f>VLOOKUP($B26,'COMPOSIÇÃO CIVIL'!$B$13:$G$89153,2,FALSE)</f>
        <v>PINTURA E DEMARCAÇÃO PARA CAMPO DE FUTEBOL, LARGURA 10cm.</v>
      </c>
      <c r="D26" s="1530" t="str">
        <f>VLOOKUP($B26,'COMPOSIÇÃO CIVIL'!$B$13:$G$767,6,FALSE)</f>
        <v>M</v>
      </c>
      <c r="E26" s="1532">
        <f>VLOOKUP($B26,'COMPOSIÇÃO CIVIL'!$B$13:$H$767,7,FALSE)</f>
        <v>3.31</v>
      </c>
    </row>
    <row r="27" spans="1:5" ht="30">
      <c r="A27" s="1992"/>
      <c r="B27" s="1995" t="s">
        <v>6161</v>
      </c>
      <c r="C27" s="1531" t="str">
        <f>VLOOKUP($B27,'COMPOSIÇÃO CIVIL'!$B$13:$G$89153,2,FALSE)</f>
        <v>LIMPEZA MECANIZADA DO TERRENO C/ RETROESCAVADEIRA (VEGETAÇÃO RASTEIRA) INCLUSIVE CARGA E TRANSPORTE - DMT ATÉ 1KM</v>
      </c>
      <c r="D27" s="1530" t="str">
        <f>VLOOKUP($B27,'COMPOSIÇÃO CIVIL'!$B$13:$G$767,6,FALSE)</f>
        <v>M2</v>
      </c>
      <c r="E27" s="1532">
        <f>VLOOKUP($B27,'COMPOSIÇÃO CIVIL'!$B$13:$H$767,7,FALSE)</f>
        <v>2.2400000000000002</v>
      </c>
    </row>
    <row r="28" spans="1:5">
      <c r="A28" s="1992"/>
      <c r="B28" s="1995" t="s">
        <v>6162</v>
      </c>
      <c r="C28" s="1531" t="str">
        <f>VLOOKUP($B28,'COMPOSIÇÃO CIVIL'!$B$13:$G$89153,2,FALSE)</f>
        <v xml:space="preserve">FORNECIMENTO E INSTALAÇÃO DE BANCADA DE GRANITO POLIDO TIPO ANDORINHA </v>
      </c>
      <c r="D28" s="1530" t="str">
        <f>VLOOKUP($B28,'COMPOSIÇÃO CIVIL'!$B$13:$G$767,6,FALSE)</f>
        <v>M2</v>
      </c>
      <c r="E28" s="1532">
        <f>VLOOKUP($B28,'COMPOSIÇÃO CIVIL'!$B$13:$H$767,7,FALSE)</f>
        <v>474.14</v>
      </c>
    </row>
    <row r="29" spans="1:5">
      <c r="A29" s="1992"/>
      <c r="B29" s="1995" t="s">
        <v>6163</v>
      </c>
      <c r="C29" s="1531" t="str">
        <f>VLOOKUP($B29,'COMPOSIÇÃO CIVIL'!$B$13:$G$89153,2,FALSE)</f>
        <v>LIMPEZA FINAL  (VARRIÇÃO E REMOÇÃO DE ENTULHOS)</v>
      </c>
      <c r="D29" s="1530" t="str">
        <f>VLOOKUP($B29,'COMPOSIÇÃO CIVIL'!$B$13:$G$767,6,FALSE)</f>
        <v>M2</v>
      </c>
      <c r="E29" s="1532">
        <f>VLOOKUP($B29,'COMPOSIÇÃO CIVIL'!$B$13:$H$767,7,FALSE)</f>
        <v>0.48</v>
      </c>
    </row>
    <row r="30" spans="1:5">
      <c r="A30" s="1992"/>
      <c r="B30" s="1995" t="s">
        <v>6164</v>
      </c>
      <c r="C30" s="1531" t="e">
        <f>VLOOKUP($B30,'COMPOSIÇÃO CIVIL'!$B$13:$G$89153,2,FALSE)</f>
        <v>#N/A</v>
      </c>
      <c r="D30" s="1530" t="e">
        <f>VLOOKUP($B30,'COMPOSIÇÃO CIVIL'!$B$13:$G$767,6,FALSE)</f>
        <v>#N/A</v>
      </c>
      <c r="E30" s="1532" t="e">
        <f>VLOOKUP($B30,'COMPOSIÇÃO CIVIL'!$B$13:$H$767,7,FALSE)</f>
        <v>#N/A</v>
      </c>
    </row>
    <row r="31" spans="1:5">
      <c r="A31" s="1992"/>
      <c r="B31" s="1995" t="s">
        <v>6165</v>
      </c>
      <c r="C31" s="1531" t="e">
        <f>VLOOKUP($B31,'COMPOSIÇÃO CIVIL'!$B$13:$G$89153,2,FALSE)</f>
        <v>#N/A</v>
      </c>
      <c r="D31" s="1530" t="e">
        <f>VLOOKUP($B31,'COMPOSIÇÃO CIVIL'!$B$13:$G$767,6,FALSE)</f>
        <v>#N/A</v>
      </c>
      <c r="E31" s="1532" t="e">
        <f>VLOOKUP($B31,'COMPOSIÇÃO CIVIL'!$B$13:$H$767,7,FALSE)</f>
        <v>#N/A</v>
      </c>
    </row>
    <row r="32" spans="1:5">
      <c r="A32" s="1992"/>
      <c r="B32" s="1995" t="s">
        <v>6166</v>
      </c>
      <c r="C32" s="1531" t="e">
        <f>VLOOKUP($B32,'COMPOSIÇÃO CIVIL'!$B$13:$G$89153,2,FALSE)</f>
        <v>#N/A</v>
      </c>
      <c r="D32" s="1530" t="e">
        <f>VLOOKUP($B32,'COMPOSIÇÃO CIVIL'!$B$13:$G$767,6,FALSE)</f>
        <v>#N/A</v>
      </c>
      <c r="E32" s="1532" t="e">
        <f>VLOOKUP($B32,'COMPOSIÇÃO CIVIL'!$B$13:$H$767,7,FALSE)</f>
        <v>#N/A</v>
      </c>
    </row>
    <row r="33" spans="1:5">
      <c r="A33" s="1992"/>
      <c r="B33" s="1995" t="s">
        <v>6167</v>
      </c>
      <c r="C33" s="1531" t="e">
        <f>VLOOKUP($B33,'COMPOSIÇÃO CIVIL'!$B$13:$G$89153,2,FALSE)</f>
        <v>#N/A</v>
      </c>
      <c r="D33" s="1530" t="e">
        <f>VLOOKUP($B33,'COMPOSIÇÃO CIVIL'!$B$13:$G$767,6,FALSE)</f>
        <v>#N/A</v>
      </c>
      <c r="E33" s="1532" t="e">
        <f>VLOOKUP($B33,'COMPOSIÇÃO CIVIL'!$B$13:$H$767,7,FALSE)</f>
        <v>#N/A</v>
      </c>
    </row>
    <row r="34" spans="1:5">
      <c r="A34" s="1992"/>
      <c r="B34" s="1995" t="s">
        <v>6168</v>
      </c>
      <c r="C34" s="1531" t="e">
        <f>VLOOKUP($B34,'COMPOSIÇÃO CIVIL'!$B$13:$G$89153,2,FALSE)</f>
        <v>#N/A</v>
      </c>
      <c r="D34" s="1530" t="e">
        <f>VLOOKUP($B34,'COMPOSIÇÃO CIVIL'!$B$13:$G$767,6,FALSE)</f>
        <v>#N/A</v>
      </c>
      <c r="E34" s="1532" t="e">
        <f>VLOOKUP($B34,'COMPOSIÇÃO CIVIL'!$B$13:$H$767,7,FALSE)</f>
        <v>#N/A</v>
      </c>
    </row>
    <row r="35" spans="1:5">
      <c r="A35" s="1992"/>
      <c r="B35" s="1995" t="s">
        <v>6169</v>
      </c>
      <c r="C35" s="1531" t="e">
        <f>VLOOKUP($B35,'COMPOSIÇÃO CIVIL'!$B$13:$G$89153,2,FALSE)</f>
        <v>#N/A</v>
      </c>
      <c r="D35" s="1530" t="e">
        <f>VLOOKUP($B35,'COMPOSIÇÃO CIVIL'!$B$13:$G$767,6,FALSE)</f>
        <v>#N/A</v>
      </c>
      <c r="E35" s="1532" t="e">
        <f>VLOOKUP($B35,'COMPOSIÇÃO CIVIL'!$B$13:$H$767,7,FALSE)</f>
        <v>#N/A</v>
      </c>
    </row>
    <row r="36" spans="1:5">
      <c r="A36" s="1992"/>
      <c r="B36" s="1995" t="s">
        <v>6170</v>
      </c>
      <c r="C36" s="1531" t="e">
        <f>VLOOKUP($B36,'COMPOSIÇÃO CIVIL'!$B$13:$G$89153,2,FALSE)</f>
        <v>#N/A</v>
      </c>
      <c r="D36" s="1530" t="e">
        <f>VLOOKUP($B36,'COMPOSIÇÃO CIVIL'!$B$13:$G$767,6,FALSE)</f>
        <v>#N/A</v>
      </c>
      <c r="E36" s="1532" t="e">
        <f>VLOOKUP($B36,'COMPOSIÇÃO CIVIL'!$B$13:$H$767,7,FALSE)</f>
        <v>#N/A</v>
      </c>
    </row>
    <row r="37" spans="1:5">
      <c r="A37" s="1992"/>
      <c r="B37" s="1995" t="s">
        <v>6171</v>
      </c>
      <c r="C37" s="1531" t="e">
        <f>VLOOKUP($B37,'COMPOSIÇÃO CIVIL'!$B$13:$G$89153,2,FALSE)</f>
        <v>#N/A</v>
      </c>
      <c r="D37" s="1530" t="e">
        <f>VLOOKUP($B37,'COMPOSIÇÃO CIVIL'!$B$13:$G$767,6,FALSE)</f>
        <v>#N/A</v>
      </c>
      <c r="E37" s="1532" t="e">
        <f>VLOOKUP($B37,'COMPOSIÇÃO CIVIL'!$B$13:$H$767,7,FALSE)</f>
        <v>#N/A</v>
      </c>
    </row>
    <row r="38" spans="1:5">
      <c r="A38" s="1992"/>
      <c r="B38" s="1995" t="s">
        <v>6172</v>
      </c>
      <c r="C38" s="1531" t="e">
        <f>VLOOKUP($B38,'COMPOSIÇÃO CIVIL'!$B$13:$G$89153,2,FALSE)</f>
        <v>#N/A</v>
      </c>
      <c r="D38" s="1530" t="e">
        <f>VLOOKUP($B38,'COMPOSIÇÃO CIVIL'!$B$13:$G$767,6,FALSE)</f>
        <v>#N/A</v>
      </c>
      <c r="E38" s="1532" t="e">
        <f>VLOOKUP($B38,'COMPOSIÇÃO CIVIL'!$B$13:$H$767,7,FALSE)</f>
        <v>#N/A</v>
      </c>
    </row>
    <row r="39" spans="1:5">
      <c r="A39" s="1992"/>
      <c r="B39" s="1995" t="s">
        <v>6173</v>
      </c>
      <c r="C39" s="1531" t="e">
        <f>VLOOKUP($B39,'COMPOSIÇÃO CIVIL'!$B$13:$G$89153,2,FALSE)</f>
        <v>#N/A</v>
      </c>
      <c r="D39" s="1530" t="e">
        <f>VLOOKUP($B39,'COMPOSIÇÃO CIVIL'!$B$13:$G$767,6,FALSE)</f>
        <v>#N/A</v>
      </c>
      <c r="E39" s="1532" t="e">
        <f>VLOOKUP($B39,'COMPOSIÇÃO CIVIL'!$B$13:$H$767,7,FALSE)</f>
        <v>#N/A</v>
      </c>
    </row>
    <row r="40" spans="1:5">
      <c r="A40" s="1992"/>
      <c r="B40" s="1995" t="s">
        <v>6174</v>
      </c>
      <c r="C40" s="1531" t="e">
        <f>VLOOKUP($B40,'COMPOSIÇÃO CIVIL'!$B$13:$G$89153,2,FALSE)</f>
        <v>#N/A</v>
      </c>
      <c r="D40" s="1530" t="e">
        <f>VLOOKUP($B40,'COMPOSIÇÃO CIVIL'!$B$13:$G$767,6,FALSE)</f>
        <v>#N/A</v>
      </c>
      <c r="E40" s="1532" t="e">
        <f>VLOOKUP($B40,'COMPOSIÇÃO CIVIL'!$B$13:$H$767,7,FALSE)</f>
        <v>#N/A</v>
      </c>
    </row>
    <row r="41" spans="1:5">
      <c r="A41" s="1992"/>
      <c r="B41" s="1995" t="s">
        <v>6175</v>
      </c>
      <c r="C41" s="1531" t="e">
        <f>VLOOKUP($B41,'COMPOSIÇÃO CIVIL'!$B$13:$G$89153,2,FALSE)</f>
        <v>#N/A</v>
      </c>
      <c r="D41" s="1530" t="e">
        <f>VLOOKUP($B41,'COMPOSIÇÃO CIVIL'!$B$13:$G$767,6,FALSE)</f>
        <v>#N/A</v>
      </c>
      <c r="E41" s="1532" t="e">
        <f>VLOOKUP($B41,'COMPOSIÇÃO CIVIL'!$B$13:$H$767,7,FALSE)</f>
        <v>#N/A</v>
      </c>
    </row>
    <row r="42" spans="1:5">
      <c r="A42" s="1992"/>
      <c r="B42" s="1995" t="s">
        <v>6176</v>
      </c>
      <c r="C42" s="1531" t="e">
        <f>VLOOKUP($B42,'COMPOSIÇÃO CIVIL'!$B$13:$G$89153,2,FALSE)</f>
        <v>#N/A</v>
      </c>
      <c r="D42" s="1530" t="e">
        <f>VLOOKUP($B42,'COMPOSIÇÃO CIVIL'!$B$13:$G$767,6,FALSE)</f>
        <v>#N/A</v>
      </c>
      <c r="E42" s="1532" t="e">
        <f>VLOOKUP($B42,'COMPOSIÇÃO CIVIL'!$B$13:$H$767,7,FALSE)</f>
        <v>#N/A</v>
      </c>
    </row>
    <row r="43" spans="1:5">
      <c r="A43" s="1992"/>
      <c r="B43" s="1995" t="s">
        <v>6177</v>
      </c>
      <c r="C43" s="1531" t="e">
        <f>VLOOKUP($B43,'COMPOSIÇÃO CIVIL'!$B$13:$G$89153,2,FALSE)</f>
        <v>#N/A</v>
      </c>
      <c r="D43" s="1530" t="e">
        <f>VLOOKUP($B43,'COMPOSIÇÃO CIVIL'!$B$13:$G$767,6,FALSE)</f>
        <v>#N/A</v>
      </c>
      <c r="E43" s="1532" t="e">
        <f>VLOOKUP($B43,'COMPOSIÇÃO CIVIL'!$B$13:$H$767,7,FALSE)</f>
        <v>#N/A</v>
      </c>
    </row>
    <row r="44" spans="1:5">
      <c r="A44" s="1992"/>
      <c r="B44" s="1995" t="s">
        <v>6178</v>
      </c>
      <c r="C44" s="1531" t="e">
        <f>VLOOKUP($B44,'COMPOSIÇÃO CIVIL'!$B$13:$G$89153,2,FALSE)</f>
        <v>#N/A</v>
      </c>
      <c r="D44" s="1530" t="e">
        <f>VLOOKUP($B44,'COMPOSIÇÃO CIVIL'!$B$13:$G$767,6,FALSE)</f>
        <v>#N/A</v>
      </c>
      <c r="E44" s="1532" t="e">
        <f>VLOOKUP($B44,'COMPOSIÇÃO CIVIL'!$B$13:$H$767,7,FALSE)</f>
        <v>#N/A</v>
      </c>
    </row>
    <row r="45" spans="1:5">
      <c r="A45" s="1992"/>
      <c r="B45" s="1995" t="s">
        <v>6179</v>
      </c>
      <c r="C45" s="1531" t="e">
        <f>VLOOKUP($B45,'COMPOSIÇÃO CIVIL'!$B$13:$G$89153,2,FALSE)</f>
        <v>#N/A</v>
      </c>
      <c r="D45" s="1530" t="e">
        <f>VLOOKUP($B45,'COMPOSIÇÃO CIVIL'!$B$13:$G$767,6,FALSE)</f>
        <v>#N/A</v>
      </c>
      <c r="E45" s="1532" t="e">
        <f>VLOOKUP($B45,'COMPOSIÇÃO CIVIL'!$B$13:$H$767,7,FALSE)</f>
        <v>#N/A</v>
      </c>
    </row>
    <row r="46" spans="1:5">
      <c r="A46" s="1992"/>
      <c r="B46" s="1995" t="s">
        <v>6180</v>
      </c>
      <c r="C46" s="1531" t="e">
        <f>VLOOKUP($B46,'COMPOSIÇÃO CIVIL'!$B$13:$G$89153,2,FALSE)</f>
        <v>#N/A</v>
      </c>
      <c r="D46" s="1530" t="e">
        <f>VLOOKUP($B46,'COMPOSIÇÃO CIVIL'!$B$13:$G$767,6,FALSE)</f>
        <v>#N/A</v>
      </c>
      <c r="E46" s="1532" t="e">
        <f>VLOOKUP($B46,'COMPOSIÇÃO CIVIL'!$B$13:$H$767,7,FALSE)</f>
        <v>#N/A</v>
      </c>
    </row>
    <row r="47" spans="1:5">
      <c r="A47" s="1992"/>
      <c r="B47" s="1995" t="s">
        <v>6181</v>
      </c>
      <c r="C47" s="1531" t="e">
        <f>VLOOKUP($B47,'COMPOSIÇÃO CIVIL'!$B$13:$G$89153,2,FALSE)</f>
        <v>#N/A</v>
      </c>
      <c r="D47" s="1530" t="e">
        <f>VLOOKUP($B47,'COMPOSIÇÃO CIVIL'!$B$13:$G$767,6,FALSE)</f>
        <v>#N/A</v>
      </c>
      <c r="E47" s="1532" t="e">
        <f>VLOOKUP($B47,'COMPOSIÇÃO CIVIL'!$B$13:$H$767,7,FALSE)</f>
        <v>#N/A</v>
      </c>
    </row>
    <row r="48" spans="1:5">
      <c r="A48" s="1992"/>
      <c r="B48" s="1995" t="s">
        <v>6182</v>
      </c>
      <c r="C48" s="1531" t="e">
        <f>VLOOKUP($B48,'COMPOSIÇÃO CIVIL'!$B$13:$G$89153,2,FALSE)</f>
        <v>#N/A</v>
      </c>
      <c r="D48" s="1530" t="e">
        <f>VLOOKUP($B48,'COMPOSIÇÃO CIVIL'!$B$13:$G$767,6,FALSE)</f>
        <v>#N/A</v>
      </c>
      <c r="E48" s="1532" t="e">
        <f>VLOOKUP($B48,'COMPOSIÇÃO CIVIL'!$B$13:$H$767,7,FALSE)</f>
        <v>#N/A</v>
      </c>
    </row>
    <row r="49" spans="1:5">
      <c r="A49" s="1992"/>
      <c r="B49" s="1995" t="s">
        <v>6183</v>
      </c>
      <c r="C49" s="1531" t="e">
        <f>VLOOKUP($B49,'COMPOSIÇÃO CIVIL'!$B$13:$G$89153,2,FALSE)</f>
        <v>#N/A</v>
      </c>
      <c r="D49" s="1530" t="e">
        <f>VLOOKUP($B49,'COMPOSIÇÃO CIVIL'!$B$13:$G$767,6,FALSE)</f>
        <v>#N/A</v>
      </c>
      <c r="E49" s="1532" t="e">
        <f>VLOOKUP($B49,'COMPOSIÇÃO CIVIL'!$B$13:$H$767,7,FALSE)</f>
        <v>#N/A</v>
      </c>
    </row>
    <row r="50" spans="1:5">
      <c r="A50" s="1992"/>
      <c r="B50" s="1995" t="s">
        <v>6184</v>
      </c>
      <c r="C50" s="1531" t="e">
        <f>VLOOKUP($B50,'COMPOSIÇÃO CIVIL'!$B$13:$G$89153,2,FALSE)</f>
        <v>#N/A</v>
      </c>
      <c r="D50" s="1530" t="e">
        <f>VLOOKUP($B50,'COMPOSIÇÃO CIVIL'!$B$13:$G$767,6,FALSE)</f>
        <v>#N/A</v>
      </c>
      <c r="E50" s="1532" t="e">
        <f>VLOOKUP($B50,'COMPOSIÇÃO CIVIL'!$B$13:$H$767,7,FALSE)</f>
        <v>#N/A</v>
      </c>
    </row>
    <row r="51" spans="1:5">
      <c r="A51" s="1992"/>
      <c r="B51" s="1995" t="s">
        <v>6185</v>
      </c>
      <c r="C51" s="1531" t="e">
        <f>VLOOKUP($B51,'COMPOSIÇÃO CIVIL'!$B$13:$G$89153,2,FALSE)</f>
        <v>#N/A</v>
      </c>
      <c r="D51" s="1530" t="e">
        <f>VLOOKUP($B51,'COMPOSIÇÃO CIVIL'!$B$13:$G$767,6,FALSE)</f>
        <v>#N/A</v>
      </c>
      <c r="E51" s="1532" t="e">
        <f>VLOOKUP($B51,'COMPOSIÇÃO CIVIL'!$B$13:$H$767,7,FALSE)</f>
        <v>#N/A</v>
      </c>
    </row>
    <row r="52" spans="1:5">
      <c r="A52" s="1992"/>
      <c r="B52" s="1995" t="s">
        <v>6186</v>
      </c>
      <c r="C52" s="1531" t="e">
        <f>VLOOKUP($B52,'COMPOSIÇÃO CIVIL'!$B$13:$G$89153,2,FALSE)</f>
        <v>#N/A</v>
      </c>
      <c r="D52" s="1530" t="e">
        <f>VLOOKUP($B52,'COMPOSIÇÃO CIVIL'!$B$13:$G$767,6,FALSE)</f>
        <v>#N/A</v>
      </c>
      <c r="E52" s="1532" t="e">
        <f>VLOOKUP($B52,'COMPOSIÇÃO CIVIL'!$B$13:$H$767,7,FALSE)</f>
        <v>#N/A</v>
      </c>
    </row>
    <row r="53" spans="1:5">
      <c r="A53" s="1992"/>
      <c r="B53" s="1995" t="s">
        <v>6187</v>
      </c>
      <c r="C53" s="1531" t="e">
        <f>VLOOKUP($B53,'COMPOSIÇÃO CIVIL'!$B$13:$G$89153,2,FALSE)</f>
        <v>#N/A</v>
      </c>
      <c r="D53" s="1530" t="e">
        <f>VLOOKUP($B53,'COMPOSIÇÃO CIVIL'!$B$13:$G$767,6,FALSE)</f>
        <v>#N/A</v>
      </c>
      <c r="E53" s="1532" t="e">
        <f>VLOOKUP($B53,'COMPOSIÇÃO CIVIL'!$B$13:$H$767,7,FALSE)</f>
        <v>#N/A</v>
      </c>
    </row>
    <row r="54" spans="1:5">
      <c r="A54" s="1992"/>
      <c r="B54" s="1995" t="s">
        <v>6188</v>
      </c>
      <c r="C54" s="1531" t="e">
        <f>VLOOKUP($B54,'COMPOSIÇÃO CIVIL'!$B$13:$G$89153,2,FALSE)</f>
        <v>#N/A</v>
      </c>
      <c r="D54" s="1530" t="e">
        <f>VLOOKUP($B54,'COMPOSIÇÃO CIVIL'!$B$13:$G$767,6,FALSE)</f>
        <v>#N/A</v>
      </c>
      <c r="E54" s="1532" t="e">
        <f>VLOOKUP($B54,'COMPOSIÇÃO CIVIL'!$B$13:$H$767,7,FALSE)</f>
        <v>#N/A</v>
      </c>
    </row>
    <row r="55" spans="1:5">
      <c r="A55" s="1992"/>
      <c r="B55" s="1995" t="s">
        <v>6189</v>
      </c>
      <c r="C55" s="1531" t="e">
        <f>VLOOKUP($B55,'COMPOSIÇÃO CIVIL'!$B$13:$G$89153,2,FALSE)</f>
        <v>#N/A</v>
      </c>
      <c r="D55" s="1530" t="e">
        <f>VLOOKUP($B55,'COMPOSIÇÃO CIVIL'!$B$13:$G$767,6,FALSE)</f>
        <v>#N/A</v>
      </c>
      <c r="E55" s="1532" t="e">
        <f>VLOOKUP($B55,'COMPOSIÇÃO CIVIL'!$B$13:$H$767,7,FALSE)</f>
        <v>#N/A</v>
      </c>
    </row>
    <row r="56" spans="1:5">
      <c r="A56" s="1992"/>
      <c r="B56" s="1995" t="s">
        <v>6190</v>
      </c>
      <c r="C56" s="1531" t="e">
        <f>VLOOKUP($B56,'COMPOSIÇÃO CIVIL'!$B$13:$G$89153,2,FALSE)</f>
        <v>#N/A</v>
      </c>
      <c r="D56" s="1530" t="e">
        <f>VLOOKUP($B56,'COMPOSIÇÃO CIVIL'!$B$13:$G$767,6,FALSE)</f>
        <v>#N/A</v>
      </c>
      <c r="E56" s="1532" t="e">
        <f>VLOOKUP($B56,'COMPOSIÇÃO CIVIL'!$B$13:$H$767,7,FALSE)</f>
        <v>#N/A</v>
      </c>
    </row>
    <row r="57" spans="1:5">
      <c r="A57" s="1992"/>
      <c r="B57" s="1995" t="s">
        <v>6191</v>
      </c>
      <c r="C57" s="1531" t="e">
        <f>VLOOKUP($B57,'COMPOSIÇÃO CIVIL'!$B$13:$G$89153,2,FALSE)</f>
        <v>#N/A</v>
      </c>
      <c r="D57" s="1530" t="e">
        <f>VLOOKUP($B57,'COMPOSIÇÃO CIVIL'!$B$13:$G$767,6,FALSE)</f>
        <v>#N/A</v>
      </c>
      <c r="E57" s="1532" t="e">
        <f>VLOOKUP($B57,'COMPOSIÇÃO CIVIL'!$B$13:$H$767,7,FALSE)</f>
        <v>#N/A</v>
      </c>
    </row>
    <row r="58" spans="1:5">
      <c r="A58" s="1992"/>
      <c r="B58" s="1995" t="s">
        <v>6192</v>
      </c>
      <c r="C58" s="1531" t="e">
        <f>VLOOKUP($B58,'COMPOSIÇÃO CIVIL'!$B$13:$G$89153,2,FALSE)</f>
        <v>#N/A</v>
      </c>
      <c r="D58" s="1530" t="e">
        <f>VLOOKUP($B58,'COMPOSIÇÃO CIVIL'!$B$13:$G$767,6,FALSE)</f>
        <v>#N/A</v>
      </c>
      <c r="E58" s="1532" t="e">
        <f>VLOOKUP($B58,'COMPOSIÇÃO CIVIL'!$B$13:$H$767,7,FALSE)</f>
        <v>#N/A</v>
      </c>
    </row>
    <row r="59" spans="1:5">
      <c r="A59" s="1992"/>
      <c r="B59" s="1995" t="s">
        <v>6193</v>
      </c>
      <c r="C59" s="1531" t="e">
        <f>VLOOKUP($B59,'COMPOSIÇÃO CIVIL'!$B$13:$G$89153,2,FALSE)</f>
        <v>#N/A</v>
      </c>
      <c r="D59" s="1530" t="e">
        <f>VLOOKUP($B59,'COMPOSIÇÃO CIVIL'!$B$13:$G$767,6,FALSE)</f>
        <v>#N/A</v>
      </c>
      <c r="E59" s="1532" t="e">
        <f>VLOOKUP($B59,'COMPOSIÇÃO CIVIL'!$B$13:$H$767,7,FALSE)</f>
        <v>#N/A</v>
      </c>
    </row>
    <row r="60" spans="1:5">
      <c r="A60" s="1992"/>
      <c r="B60" s="1995" t="s">
        <v>6194</v>
      </c>
      <c r="C60" s="1531" t="e">
        <f>VLOOKUP($B60,'COMPOSIÇÃO CIVIL'!$B$13:$G$89153,2,FALSE)</f>
        <v>#N/A</v>
      </c>
      <c r="D60" s="1530" t="e">
        <f>VLOOKUP($B60,'COMPOSIÇÃO CIVIL'!$B$13:$G$767,6,FALSE)</f>
        <v>#N/A</v>
      </c>
      <c r="E60" s="1532" t="e">
        <f>VLOOKUP($B60,'COMPOSIÇÃO CIVIL'!$B$13:$H$767,7,FALSE)</f>
        <v>#N/A</v>
      </c>
    </row>
    <row r="61" spans="1:5">
      <c r="A61" s="1992"/>
      <c r="B61" s="1995" t="s">
        <v>6195</v>
      </c>
      <c r="C61" s="1531" t="e">
        <f>VLOOKUP($B61,'COMPOSIÇÃO CIVIL'!$B$13:$G$89153,2,FALSE)</f>
        <v>#N/A</v>
      </c>
      <c r="D61" s="1530" t="e">
        <f>VLOOKUP($B61,'COMPOSIÇÃO CIVIL'!$B$13:$G$767,6,FALSE)</f>
        <v>#N/A</v>
      </c>
      <c r="E61" s="1532" t="e">
        <f>VLOOKUP($B61,'COMPOSIÇÃO CIVIL'!$B$13:$H$767,7,FALSE)</f>
        <v>#N/A</v>
      </c>
    </row>
    <row r="62" spans="1:5">
      <c r="A62" s="1992"/>
      <c r="B62" s="1995" t="s">
        <v>6196</v>
      </c>
      <c r="C62" s="1531" t="e">
        <f>VLOOKUP($B62,'COMPOSIÇÃO CIVIL'!$B$13:$G$89153,2,FALSE)</f>
        <v>#N/A</v>
      </c>
      <c r="D62" s="1530" t="e">
        <f>VLOOKUP($B62,'COMPOSIÇÃO CIVIL'!$B$13:$G$767,6,FALSE)</f>
        <v>#N/A</v>
      </c>
      <c r="E62" s="1532" t="e">
        <f>VLOOKUP($B62,'COMPOSIÇÃO CIVIL'!$B$13:$H$767,7,FALSE)</f>
        <v>#N/A</v>
      </c>
    </row>
    <row r="63" spans="1:5">
      <c r="A63" s="1992"/>
      <c r="B63" s="1995" t="s">
        <v>6197</v>
      </c>
      <c r="C63" s="1531" t="e">
        <f>VLOOKUP($B63,'COMPOSIÇÃO CIVIL'!$B$13:$G$89153,2,FALSE)</f>
        <v>#N/A</v>
      </c>
      <c r="D63" s="1530">
        <f>'COMPOSIÇÃO CIVIL'!G387</f>
        <v>0</v>
      </c>
      <c r="E63" s="1532">
        <f>'COMPOSIÇÃO CIVIL'!G395</f>
        <v>0</v>
      </c>
    </row>
    <row r="64" spans="1:5">
      <c r="A64" s="1992"/>
      <c r="B64" s="1995" t="s">
        <v>6198</v>
      </c>
      <c r="C64" s="1531" t="e">
        <f>VLOOKUP($B64,'COMPOSIÇÃO CIVIL'!$B$13:$G$89153,2,FALSE)</f>
        <v>#N/A</v>
      </c>
      <c r="D64" s="1530" t="e">
        <f>VLOOKUP($B64,'COMPOSIÇÃO CIVIL'!$B$13:$G$767,6,FALSE)</f>
        <v>#N/A</v>
      </c>
      <c r="E64" s="1532" t="e">
        <f>VLOOKUP($B64,'COMPOSIÇÃO CIVIL'!$B$13:$H$767,7,FALSE)</f>
        <v>#N/A</v>
      </c>
    </row>
    <row r="65" spans="1:5">
      <c r="A65" s="1992"/>
      <c r="B65" s="1995" t="s">
        <v>6199</v>
      </c>
      <c r="C65" s="1531" t="e">
        <f>VLOOKUP($B65,'COMPOSIÇÃO CIVIL'!$B$13:$G$89153,2,FALSE)</f>
        <v>#N/A</v>
      </c>
      <c r="D65" s="1530" t="e">
        <f>VLOOKUP($B65,'COMPOSIÇÃO CIVIL'!$B$13:$G$767,6,FALSE)</f>
        <v>#N/A</v>
      </c>
      <c r="E65" s="1532" t="e">
        <f>VLOOKUP($B65,'COMPOSIÇÃO CIVIL'!$B$13:$H$767,7,FALSE)</f>
        <v>#N/A</v>
      </c>
    </row>
    <row r="66" spans="1:5">
      <c r="A66" s="1992"/>
      <c r="B66" s="1995" t="s">
        <v>6200</v>
      </c>
      <c r="C66" s="1531" t="e">
        <f>VLOOKUP($B66,'COMPOSIÇÃO CIVIL'!$B$13:$G$89153,2,FALSE)</f>
        <v>#N/A</v>
      </c>
      <c r="D66" s="1530" t="e">
        <f>VLOOKUP($B66,'COMPOSIÇÃO CIVIL'!$B$13:$G$767,6,FALSE)</f>
        <v>#N/A</v>
      </c>
      <c r="E66" s="1532" t="e">
        <f>VLOOKUP($B66,'COMPOSIÇÃO CIVIL'!$B$13:$H$767,7,FALSE)</f>
        <v>#N/A</v>
      </c>
    </row>
    <row r="67" spans="1:5">
      <c r="A67" s="1992"/>
      <c r="B67" s="1995" t="s">
        <v>6201</v>
      </c>
      <c r="C67" s="1531" t="e">
        <f>VLOOKUP($B67,'COMPOSIÇÃO CIVIL'!$B$13:$G$89153,2,FALSE)</f>
        <v>#N/A</v>
      </c>
      <c r="D67" s="1530" t="e">
        <f>VLOOKUP($B67,'COMPOSIÇÃO CIVIL'!$B$13:$G$767,6,FALSE)</f>
        <v>#N/A</v>
      </c>
      <c r="E67" s="1532" t="e">
        <f>VLOOKUP($B67,'COMPOSIÇÃO CIVIL'!$B$13:$H$767,7,FALSE)</f>
        <v>#N/A</v>
      </c>
    </row>
    <row r="68" spans="1:5">
      <c r="A68" s="1992"/>
      <c r="B68" s="1995" t="s">
        <v>6202</v>
      </c>
      <c r="C68" s="1531" t="e">
        <f>VLOOKUP($B68,'COMPOSIÇÃO CIVIL'!$B$13:$G$89153,2,FALSE)</f>
        <v>#N/A</v>
      </c>
      <c r="D68" s="1530" t="e">
        <f>VLOOKUP($B68,'COMPOSIÇÃO CIVIL'!$B$13:$G$767,6,FALSE)</f>
        <v>#N/A</v>
      </c>
      <c r="E68" s="1532" t="e">
        <f>VLOOKUP($B68,'COMPOSIÇÃO CIVIL'!$B$13:$H$767,7,FALSE)</f>
        <v>#N/A</v>
      </c>
    </row>
    <row r="69" spans="1:5">
      <c r="A69" s="1992"/>
      <c r="B69" s="1995" t="s">
        <v>6203</v>
      </c>
      <c r="C69" s="1531" t="e">
        <f>VLOOKUP($B69,'COMPOSIÇÃO CIVIL'!$B$13:$G$89153,2,FALSE)</f>
        <v>#N/A</v>
      </c>
      <c r="D69" s="1530" t="e">
        <f>VLOOKUP($B69,'COMPOSIÇÃO CIVIL'!$B$13:$G$767,6,FALSE)</f>
        <v>#N/A</v>
      </c>
      <c r="E69" s="1532" t="e">
        <f>VLOOKUP($B69,'COMPOSIÇÃO CIVIL'!$B$13:$H$767,7,FALSE)</f>
        <v>#N/A</v>
      </c>
    </row>
    <row r="70" spans="1:5">
      <c r="A70" s="1992"/>
      <c r="B70" s="1995" t="s">
        <v>6204</v>
      </c>
      <c r="C70" s="1531" t="e">
        <f>VLOOKUP($B70,'COMPOSIÇÃO CIVIL'!$B$13:$G$89153,2,FALSE)</f>
        <v>#N/A</v>
      </c>
      <c r="D70" s="1530" t="e">
        <f>VLOOKUP($B70,'COMPOSIÇÃO CIVIL'!$B$13:$G$767,6,FALSE)</f>
        <v>#N/A</v>
      </c>
      <c r="E70" s="1532" t="e">
        <f>VLOOKUP($B70,'COMPOSIÇÃO CIVIL'!$B$13:$H$767,7,FALSE)</f>
        <v>#N/A</v>
      </c>
    </row>
    <row r="71" spans="1:5">
      <c r="A71" s="1992"/>
      <c r="B71" s="1995" t="s">
        <v>6205</v>
      </c>
      <c r="C71" s="1531" t="e">
        <f>VLOOKUP($B71,'COMPOSIÇÃO CIVIL'!$B$13:$G$89153,2,FALSE)</f>
        <v>#N/A</v>
      </c>
      <c r="D71" s="1530" t="e">
        <f>VLOOKUP($B71,'COMPOSIÇÃO CIVIL'!$B$13:$G$767,6,FALSE)</f>
        <v>#N/A</v>
      </c>
      <c r="E71" s="1532" t="e">
        <f>VLOOKUP($B71,'COMPOSIÇÃO CIVIL'!$B$13:$H$767,7,FALSE)</f>
        <v>#N/A</v>
      </c>
    </row>
    <row r="72" spans="1:5">
      <c r="A72" s="1992"/>
      <c r="B72" s="1995" t="s">
        <v>6206</v>
      </c>
      <c r="C72" s="1531" t="e">
        <f>VLOOKUP($B72,'COMPOSIÇÃO CIVIL'!$B$13:$G$89153,2,FALSE)</f>
        <v>#N/A</v>
      </c>
      <c r="D72" s="1530" t="e">
        <f>VLOOKUP($B72,'COMPOSIÇÃO CIVIL'!$B$13:$G$767,6,FALSE)</f>
        <v>#N/A</v>
      </c>
      <c r="E72" s="1532" t="e">
        <f>VLOOKUP($B72,'COMPOSIÇÃO CIVIL'!$B$13:$H$767,7,FALSE)</f>
        <v>#N/A</v>
      </c>
    </row>
    <row r="73" spans="1:5">
      <c r="A73" s="1992"/>
      <c r="B73" s="1995" t="s">
        <v>6207</v>
      </c>
      <c r="C73" s="1531" t="e">
        <f>VLOOKUP($B73,'COMPOSIÇÃO CIVIL'!$B$13:$G$89153,2,FALSE)</f>
        <v>#N/A</v>
      </c>
      <c r="D73" s="1530" t="e">
        <f>VLOOKUP($B73,'COMPOSIÇÃO CIVIL'!$B$13:$G$767,6,FALSE)</f>
        <v>#N/A</v>
      </c>
      <c r="E73" s="1532" t="e">
        <f>VLOOKUP($B73,'COMPOSIÇÃO CIVIL'!$B$13:$H$767,7,FALSE)</f>
        <v>#N/A</v>
      </c>
    </row>
    <row r="74" spans="1:5">
      <c r="A74" s="1992"/>
      <c r="B74" s="1995" t="s">
        <v>6208</v>
      </c>
      <c r="C74" s="1531" t="e">
        <f>VLOOKUP($B74,'COMPOSIÇÃO CIVIL'!$B$13:$G$89153,2,FALSE)</f>
        <v>#N/A</v>
      </c>
      <c r="D74" s="1530" t="e">
        <f>VLOOKUP($B74,'COMPOSIÇÃO CIVIL'!$B$13:$G$767,6,FALSE)</f>
        <v>#N/A</v>
      </c>
      <c r="E74" s="1532" t="e">
        <f>VLOOKUP($B74,'COMPOSIÇÃO CIVIL'!$B$13:$H$767,7,FALSE)</f>
        <v>#N/A</v>
      </c>
    </row>
    <row r="75" spans="1:5">
      <c r="A75" s="1992"/>
      <c r="B75" s="1995" t="s">
        <v>6209</v>
      </c>
      <c r="C75" s="1531" t="e">
        <f>VLOOKUP($B75,'COMPOSIÇÃO CIVIL'!$B$13:$G$89153,2,FALSE)</f>
        <v>#N/A</v>
      </c>
      <c r="D75" s="1530" t="e">
        <f>VLOOKUP($B75,'COMPOSIÇÃO CIVIL'!$B$13:$G$767,6,FALSE)</f>
        <v>#N/A</v>
      </c>
      <c r="E75" s="1532" t="e">
        <f>VLOOKUP($B75,'COMPOSIÇÃO CIVIL'!$B$13:$H$767,7,FALSE)</f>
        <v>#N/A</v>
      </c>
    </row>
    <row r="76" spans="1:5">
      <c r="A76" s="1992"/>
      <c r="B76" s="1995" t="s">
        <v>6210</v>
      </c>
      <c r="C76" s="1531" t="e">
        <f>VLOOKUP($B76,'COMPOSIÇÃO CIVIL'!$B$13:$G$89153,2,FALSE)</f>
        <v>#N/A</v>
      </c>
      <c r="D76" s="1530" t="e">
        <f>VLOOKUP($B76,'COMPOSIÇÃO CIVIL'!$B$13:$G$767,6,FALSE)</f>
        <v>#N/A</v>
      </c>
      <c r="E76" s="1532" t="e">
        <f>VLOOKUP($B76,'COMPOSIÇÃO CIVIL'!$B$13:$H$767,7,FALSE)</f>
        <v>#N/A</v>
      </c>
    </row>
    <row r="77" spans="1:5">
      <c r="A77" s="1992"/>
      <c r="B77" s="1995" t="s">
        <v>6211</v>
      </c>
      <c r="C77" s="1531" t="e">
        <f>VLOOKUP($B77,'COMPOSIÇÃO CIVIL'!$B$13:$G$89153,2,FALSE)</f>
        <v>#N/A</v>
      </c>
      <c r="D77" s="1530" t="e">
        <f>VLOOKUP($B77,'COMPOSIÇÃO CIVIL'!$B$13:$G$767,6,FALSE)</f>
        <v>#N/A</v>
      </c>
      <c r="E77" s="1532" t="e">
        <f>VLOOKUP($B77,'COMPOSIÇÃO CIVIL'!$B$13:$H$767,7,FALSE)</f>
        <v>#N/A</v>
      </c>
    </row>
    <row r="78" spans="1:5">
      <c r="A78" s="1992"/>
      <c r="B78" s="1995" t="s">
        <v>6212</v>
      </c>
      <c r="C78" s="1531" t="e">
        <f>VLOOKUP($B78,'COMPOSIÇÃO CIVIL'!$B$13:$G$89153,2,FALSE)</f>
        <v>#N/A</v>
      </c>
      <c r="D78" s="1530" t="e">
        <f>VLOOKUP($B78,'COMPOSIÇÃO CIVIL'!$B$13:$G$767,6,FALSE)</f>
        <v>#N/A</v>
      </c>
      <c r="E78" s="1532" t="e">
        <f>VLOOKUP($B78,'COMPOSIÇÃO CIVIL'!$B$13:$H$767,7,FALSE)</f>
        <v>#N/A</v>
      </c>
    </row>
    <row r="79" spans="1:5">
      <c r="A79" s="1992"/>
      <c r="B79" s="1995" t="s">
        <v>6213</v>
      </c>
      <c r="C79" s="1531" t="e">
        <f>VLOOKUP($B79,'COMPOSIÇÃO CIVIL'!$B$13:$G$89153,2,FALSE)</f>
        <v>#N/A</v>
      </c>
      <c r="D79" s="1530" t="e">
        <f>VLOOKUP($B79,'COMPOSIÇÃO CIVIL'!$B$13:$G$767,6,FALSE)</f>
        <v>#N/A</v>
      </c>
      <c r="E79" s="1532" t="e">
        <f>VLOOKUP($B79,'COMPOSIÇÃO CIVIL'!$B$13:$H$767,7,FALSE)</f>
        <v>#N/A</v>
      </c>
    </row>
    <row r="80" spans="1:5">
      <c r="A80" s="1992"/>
      <c r="B80" s="1995" t="s">
        <v>6214</v>
      </c>
      <c r="C80" s="1531" t="e">
        <f>VLOOKUP($B80,'COMPOSIÇÃO CIVIL'!$B$13:$G$89153,2,FALSE)</f>
        <v>#N/A</v>
      </c>
      <c r="D80" s="1530" t="e">
        <f>VLOOKUP($B80,'COMPOSIÇÃO CIVIL'!$B$13:$G$767,6,FALSE)</f>
        <v>#N/A</v>
      </c>
      <c r="E80" s="1532" t="e">
        <f>VLOOKUP($B80,'COMPOSIÇÃO CIVIL'!$B$13:$H$767,7,FALSE)</f>
        <v>#N/A</v>
      </c>
    </row>
    <row r="81" spans="1:5">
      <c r="A81" s="1992"/>
      <c r="B81" s="1995" t="s">
        <v>6215</v>
      </c>
      <c r="C81" s="1531" t="e">
        <f>VLOOKUP($B81,'COMPOSIÇÃO CIVIL'!$B$13:$G$89153,2,FALSE)</f>
        <v>#N/A</v>
      </c>
      <c r="D81" s="1530" t="e">
        <f>VLOOKUP($B81,'COMPOSIÇÃO CIVIL'!$B$13:$G$767,6,FALSE)</f>
        <v>#N/A</v>
      </c>
      <c r="E81" s="1532" t="e">
        <f>VLOOKUP($B81,'COMPOSIÇÃO CIVIL'!$B$13:$H$767,7,FALSE)</f>
        <v>#N/A</v>
      </c>
    </row>
    <row r="82" spans="1:5">
      <c r="A82" s="1992"/>
      <c r="B82" s="1995" t="s">
        <v>6216</v>
      </c>
      <c r="C82" s="1531" t="e">
        <f>VLOOKUP($B82,'COMPOSIÇÃO CIVIL'!$B$13:$G$89153,2,FALSE)</f>
        <v>#N/A</v>
      </c>
      <c r="D82" s="1530" t="e">
        <f>VLOOKUP($B82,'COMPOSIÇÃO CIVIL'!$B$13:$G$767,6,FALSE)</f>
        <v>#N/A</v>
      </c>
      <c r="E82" s="1532" t="e">
        <f>VLOOKUP($B82,'COMPOSIÇÃO CIVIL'!$B$13:$H$767,7,FALSE)</f>
        <v>#N/A</v>
      </c>
    </row>
    <row r="83" spans="1:5">
      <c r="A83" s="1992"/>
      <c r="B83" s="1995" t="s">
        <v>6217</v>
      </c>
      <c r="C83" s="1531" t="e">
        <f>VLOOKUP($B83,'COMPOSIÇÃO CIVIL'!$B$13:$G$89153,2,FALSE)</f>
        <v>#N/A</v>
      </c>
      <c r="D83" s="1530" t="e">
        <f>VLOOKUP($B83,'COMPOSIÇÃO CIVIL'!$B$13:$G$767,6,FALSE)</f>
        <v>#N/A</v>
      </c>
      <c r="E83" s="1532" t="e">
        <f>VLOOKUP($B83,'COMPOSIÇÃO CIVIL'!$B$13:$H$767,7,FALSE)</f>
        <v>#N/A</v>
      </c>
    </row>
    <row r="84" spans="1:5">
      <c r="A84" s="1992"/>
      <c r="B84" s="1995" t="s">
        <v>6218</v>
      </c>
      <c r="C84" s="1531" t="e">
        <f>VLOOKUP($B84,'COMPOSIÇÃO CIVIL'!$B$13:$G$89153,2,FALSE)</f>
        <v>#N/A</v>
      </c>
      <c r="D84" s="1530" t="e">
        <f>VLOOKUP($B84,'COMPOSIÇÃO CIVIL'!$B$13:$G$767,6,FALSE)</f>
        <v>#N/A</v>
      </c>
      <c r="E84" s="1532" t="e">
        <f>VLOOKUP($B84,'COMPOSIÇÃO CIVIL'!$B$13:$H$767,7,FALSE)</f>
        <v>#N/A</v>
      </c>
    </row>
    <row r="85" spans="1:5">
      <c r="A85" s="1992"/>
      <c r="B85" s="1995" t="s">
        <v>6219</v>
      </c>
      <c r="C85" s="1531" t="e">
        <f>VLOOKUP($B85,'COMPOSIÇÃO CIVIL'!$B$13:$G$89153,2,FALSE)</f>
        <v>#N/A</v>
      </c>
      <c r="D85" s="1530" t="e">
        <f>VLOOKUP($B85,'COMPOSIÇÃO CIVIL'!$B$13:$G$767,6,FALSE)</f>
        <v>#N/A</v>
      </c>
      <c r="E85" s="1532" t="e">
        <f>VLOOKUP($B85,'COMPOSIÇÃO CIVIL'!$B$13:$H$767,7,FALSE)</f>
        <v>#N/A</v>
      </c>
    </row>
    <row r="86" spans="1:5">
      <c r="A86" s="1992"/>
      <c r="B86" s="1995" t="s">
        <v>6220</v>
      </c>
      <c r="C86" s="1531" t="e">
        <f>VLOOKUP($B86,'COMPOSIÇÃO CIVIL'!$B$13:$G$89153,2,FALSE)</f>
        <v>#N/A</v>
      </c>
      <c r="D86" s="1530" t="e">
        <f>VLOOKUP($B86,'COMPOSIÇÃO CIVIL'!$B$13:$G$767,6,FALSE)</f>
        <v>#N/A</v>
      </c>
      <c r="E86" s="1532" t="e">
        <f>VLOOKUP($B86,'COMPOSIÇÃO CIVIL'!$B$13:$H$767,7,FALSE)</f>
        <v>#N/A</v>
      </c>
    </row>
    <row r="87" spans="1:5">
      <c r="A87" s="1992"/>
      <c r="B87" s="1995" t="s">
        <v>6221</v>
      </c>
      <c r="C87" s="1531" t="e">
        <f>VLOOKUP($B87,'COMPOSIÇÃO CIVIL'!$B$13:$G$89153,2,FALSE)</f>
        <v>#N/A</v>
      </c>
      <c r="D87" s="1530" t="e">
        <f>VLOOKUP($B87,'COMPOSIÇÃO CIVIL'!$B$13:$G$767,6,FALSE)</f>
        <v>#N/A</v>
      </c>
      <c r="E87" s="1532" t="e">
        <f>VLOOKUP($B87,'COMPOSIÇÃO CIVIL'!$B$13:$H$767,7,FALSE)</f>
        <v>#N/A</v>
      </c>
    </row>
    <row r="88" spans="1:5">
      <c r="A88" s="1992"/>
      <c r="B88" s="1995" t="s">
        <v>6222</v>
      </c>
      <c r="C88" s="1531" t="e">
        <f>VLOOKUP($B88,'COMPOSIÇÃO CIVIL'!$B$13:$G$89153,2,FALSE)</f>
        <v>#N/A</v>
      </c>
      <c r="D88" s="1530" t="e">
        <f>VLOOKUP($B88,'COMPOSIÇÃO CIVIL'!$B$13:$G$95807,6,FALSE)</f>
        <v>#N/A</v>
      </c>
      <c r="E88" s="1532" t="e">
        <f>VLOOKUP($B88,'COMPOSIÇÃO CIVIL'!$B$13:$H$95807,7,FALSE)</f>
        <v>#N/A</v>
      </c>
    </row>
    <row r="89" spans="1:5">
      <c r="A89" s="1992"/>
      <c r="B89" s="1995" t="s">
        <v>6223</v>
      </c>
      <c r="C89" s="1531" t="e">
        <f>VLOOKUP($B89,'COMPOSIÇÃO CIVIL'!$B$13:$G$89153,2,FALSE)</f>
        <v>#N/A</v>
      </c>
      <c r="D89" s="1530" t="e">
        <f>VLOOKUP($B89,'COMPOSIÇÃO CIVIL'!$B$13:$G$95807,6,FALSE)</f>
        <v>#N/A</v>
      </c>
      <c r="E89" s="1532" t="e">
        <f>VLOOKUP($B89,'COMPOSIÇÃO CIVIL'!$B$13:$H$95807,7,FALSE)</f>
        <v>#N/A</v>
      </c>
    </row>
    <row r="90" spans="1:5">
      <c r="A90" s="1992"/>
      <c r="B90" s="1995" t="s">
        <v>6224</v>
      </c>
      <c r="C90" s="1531" t="e">
        <f>VLOOKUP($B90,'COMPOSIÇÃO CIVIL'!$B$13:$G$89153,2,FALSE)</f>
        <v>#N/A</v>
      </c>
      <c r="D90" s="1530" t="e">
        <f>VLOOKUP($B90,'COMPOSIÇÃO CIVIL'!$B$13:$G$95807,6,FALSE)</f>
        <v>#N/A</v>
      </c>
      <c r="E90" s="1532" t="e">
        <f>VLOOKUP($B90,'COMPOSIÇÃO CIVIL'!$B$13:$H$95807,7,FALSE)</f>
        <v>#N/A</v>
      </c>
    </row>
    <row r="91" spans="1:5">
      <c r="A91" s="1992"/>
      <c r="B91" s="1995" t="s">
        <v>6225</v>
      </c>
      <c r="C91" s="1531" t="e">
        <f>VLOOKUP($B91,'COMPOSIÇÃO CIVIL'!$B$13:$G$89153,2,FALSE)</f>
        <v>#N/A</v>
      </c>
      <c r="D91" s="1530" t="e">
        <f>VLOOKUP($B91,'COMPOSIÇÃO CIVIL'!$B$13:$G$95807,6,FALSE)</f>
        <v>#N/A</v>
      </c>
      <c r="E91" s="1532" t="e">
        <f>VLOOKUP($B91,'COMPOSIÇÃO CIVIL'!$B$13:$H$95807,7,FALSE)</f>
        <v>#N/A</v>
      </c>
    </row>
    <row r="92" spans="1:5">
      <c r="A92" s="1992"/>
      <c r="B92" s="1995" t="s">
        <v>6226</v>
      </c>
      <c r="C92" s="1531" t="e">
        <f>VLOOKUP($B92,'COMPOSIÇÃO CIVIL'!$B$13:$G$89153,2,FALSE)</f>
        <v>#N/A</v>
      </c>
      <c r="D92" s="1530" t="e">
        <f>VLOOKUP($B92,'COMPOSIÇÃO CIVIL'!$B$13:$G$95807,6,FALSE)</f>
        <v>#N/A</v>
      </c>
      <c r="E92" s="1532" t="e">
        <f>VLOOKUP($B92,'COMPOSIÇÃO CIVIL'!$B$13:$H$95807,7,FALSE)</f>
        <v>#N/A</v>
      </c>
    </row>
    <row r="93" spans="1:5">
      <c r="A93" s="1992"/>
      <c r="B93" s="1995" t="s">
        <v>6303</v>
      </c>
      <c r="C93" s="1531" t="e">
        <f>VLOOKUP($B93,'COMPOSIÇÃO CIVIL'!$B$13:$G$89153,2,FALSE)</f>
        <v>#N/A</v>
      </c>
      <c r="D93" s="1530" t="e">
        <f>VLOOKUP($B93,'COMPOSIÇÃO CIVIL'!$B$13:$G$95807,6,FALSE)</f>
        <v>#N/A</v>
      </c>
      <c r="E93" s="1532" t="e">
        <f>VLOOKUP($B93,'COMPOSIÇÃO CIVIL'!$B$13:$H$95807,7,FALSE)</f>
        <v>#N/A</v>
      </c>
    </row>
    <row r="94" spans="1:5">
      <c r="A94" s="1992"/>
      <c r="B94" s="1995" t="s">
        <v>6304</v>
      </c>
      <c r="C94" s="1531" t="e">
        <f>VLOOKUP($B94,'COMPOSIÇÃO CIVIL'!$B$13:$G$89153,2,FALSE)</f>
        <v>#N/A</v>
      </c>
      <c r="D94" s="1530" t="e">
        <f>VLOOKUP($B94,'COMPOSIÇÃO CIVIL'!$B$13:$G$95807,6,FALSE)</f>
        <v>#N/A</v>
      </c>
      <c r="E94" s="1532" t="e">
        <f>VLOOKUP($B94,'COMPOSIÇÃO CIVIL'!$B$13:$H$95807,7,FALSE)</f>
        <v>#N/A</v>
      </c>
    </row>
    <row r="95" spans="1:5">
      <c r="A95" s="1992"/>
      <c r="B95" s="1995" t="s">
        <v>7369</v>
      </c>
      <c r="C95" s="1531" t="e">
        <f>VLOOKUP($B95,'COMPOSIÇÃO CIVIL'!$B$13:$G$89153,2,FALSE)</f>
        <v>#N/A</v>
      </c>
      <c r="D95" s="1530" t="e">
        <f>VLOOKUP($B95,'COMPOSIÇÃO CIVIL'!$B$13:$G$95807,6,FALSE)</f>
        <v>#N/A</v>
      </c>
      <c r="E95" s="1532" t="e">
        <f>VLOOKUP($B95,'COMPOSIÇÃO CIVIL'!$B$13:$H$95807,7,FALSE)</f>
        <v>#N/A</v>
      </c>
    </row>
    <row r="96" spans="1:5">
      <c r="A96" s="1992"/>
      <c r="B96" s="1995" t="s">
        <v>7370</v>
      </c>
      <c r="C96" s="1531" t="e">
        <f>VLOOKUP($B96,'COMPOSIÇÃO CIVIL'!$B$13:$G$89153,2,FALSE)</f>
        <v>#N/A</v>
      </c>
      <c r="D96" s="1530" t="e">
        <f>VLOOKUP($B96,'COMPOSIÇÃO CIVIL'!$B$13:$G$95807,6,FALSE)</f>
        <v>#N/A</v>
      </c>
      <c r="E96" s="1532" t="e">
        <f>VLOOKUP($B96,'COMPOSIÇÃO CIVIL'!$B$13:$H$95807,7,FALSE)</f>
        <v>#N/A</v>
      </c>
    </row>
    <row r="97" spans="1:5">
      <c r="A97" s="1992"/>
      <c r="B97" s="1995" t="s">
        <v>7371</v>
      </c>
      <c r="C97" s="1531" t="e">
        <f>VLOOKUP($B97,'COMPOSIÇÃO CIVIL'!$B$13:$G$89153,2,FALSE)</f>
        <v>#N/A</v>
      </c>
      <c r="D97" s="1530" t="e">
        <f>VLOOKUP($B97,'COMPOSIÇÃO CIVIL'!$B$13:$G$95807,6,FALSE)</f>
        <v>#N/A</v>
      </c>
      <c r="E97" s="1532" t="e">
        <f>VLOOKUP($B97,'COMPOSIÇÃO CIVIL'!$B$13:$H$95807,7,FALSE)</f>
        <v>#N/A</v>
      </c>
    </row>
    <row r="98" spans="1:5">
      <c r="A98" s="1992"/>
      <c r="B98" s="1995" t="s">
        <v>7372</v>
      </c>
      <c r="C98" s="1531" t="e">
        <f>VLOOKUP($B98,'COMPOSIÇÃO CIVIL'!$B$13:$G$89153,2,FALSE)</f>
        <v>#N/A</v>
      </c>
      <c r="D98" s="1530" t="e">
        <f>VLOOKUP($B98,'COMPOSIÇÃO CIVIL'!$B$13:$G$95807,6,FALSE)</f>
        <v>#N/A</v>
      </c>
      <c r="E98" s="1532" t="e">
        <f>VLOOKUP($B98,'COMPOSIÇÃO CIVIL'!$B$13:$H$95807,7,FALSE)</f>
        <v>#N/A</v>
      </c>
    </row>
    <row r="99" spans="1:5">
      <c r="A99" s="1992"/>
      <c r="B99" s="1995" t="s">
        <v>7373</v>
      </c>
      <c r="C99" s="1531" t="e">
        <f>VLOOKUP($B99,'COMPOSIÇÃO CIVIL'!$B$13:$G$89153,2,FALSE)</f>
        <v>#N/A</v>
      </c>
      <c r="D99" s="1530" t="e">
        <f>VLOOKUP($B99,'COMPOSIÇÃO CIVIL'!$B$13:$G$95807,6,FALSE)</f>
        <v>#N/A</v>
      </c>
      <c r="E99" s="1532" t="e">
        <f>VLOOKUP($B99,'COMPOSIÇÃO CIVIL'!$B$13:$H$95807,7,FALSE)</f>
        <v>#N/A</v>
      </c>
    </row>
    <row r="100" spans="1:5">
      <c r="A100" s="1992"/>
      <c r="B100" s="1995" t="s">
        <v>7374</v>
      </c>
      <c r="C100" s="1531" t="e">
        <f>VLOOKUP($B100,'COMPOSIÇÃO CIVIL'!$B$13:$G$89153,2,FALSE)</f>
        <v>#N/A</v>
      </c>
      <c r="D100" s="1530" t="e">
        <f>VLOOKUP($B100,'COMPOSIÇÃO CIVIL'!$B$13:$G$95807,6,FALSE)</f>
        <v>#N/A</v>
      </c>
      <c r="E100" s="1532" t="e">
        <f>VLOOKUP($B100,'COMPOSIÇÃO CIVIL'!$B$13:$H$95807,7,FALSE)</f>
        <v>#N/A</v>
      </c>
    </row>
    <row r="101" spans="1:5">
      <c r="A101" s="1992"/>
      <c r="B101" s="1995" t="s">
        <v>7375</v>
      </c>
      <c r="C101" s="1531" t="e">
        <f>VLOOKUP($B101,'COMPOSIÇÃO CIVIL'!$B$13:$G$89153,2,FALSE)</f>
        <v>#N/A</v>
      </c>
      <c r="D101" s="1530" t="e">
        <f>VLOOKUP($B101,'COMPOSIÇÃO CIVIL'!$B$13:$G$95807,6,FALSE)</f>
        <v>#N/A</v>
      </c>
      <c r="E101" s="1532" t="e">
        <f>VLOOKUP($B101,'COMPOSIÇÃO CIVIL'!$B$13:$H$95807,7,FALSE)</f>
        <v>#N/A</v>
      </c>
    </row>
    <row r="102" spans="1:5">
      <c r="A102" s="1992"/>
      <c r="B102" s="1995" t="s">
        <v>7376</v>
      </c>
      <c r="C102" s="1531" t="e">
        <f>VLOOKUP($B102,'COMPOSIÇÃO CIVIL'!$B$13:$G$89153,2,FALSE)</f>
        <v>#N/A</v>
      </c>
      <c r="D102" s="1530" t="e">
        <f>VLOOKUP($B102,'COMPOSIÇÃO CIVIL'!$B$13:$G$95807,6,FALSE)</f>
        <v>#N/A</v>
      </c>
      <c r="E102" s="1532" t="e">
        <f>VLOOKUP($B102,'COMPOSIÇÃO CIVIL'!$B$13:$H$95807,7,FALSE)</f>
        <v>#N/A</v>
      </c>
    </row>
    <row r="103" spans="1:5" ht="15.75" thickBot="1">
      <c r="A103" s="1992"/>
      <c r="B103" s="1993"/>
      <c r="C103" s="1994"/>
      <c r="D103" s="1993"/>
      <c r="E103" s="1992"/>
    </row>
    <row r="104" spans="1:5" ht="16.5" thickBot="1">
      <c r="A104" s="1992"/>
      <c r="B104" s="123" t="s">
        <v>1204</v>
      </c>
      <c r="C104" s="124" t="s">
        <v>1203</v>
      </c>
      <c r="D104" s="126" t="s">
        <v>46</v>
      </c>
      <c r="E104" s="127" t="s">
        <v>47</v>
      </c>
    </row>
    <row r="105" spans="1:5">
      <c r="A105" s="1992"/>
      <c r="B105" s="1530" t="s">
        <v>697</v>
      </c>
      <c r="C105" s="1531" t="str">
        <f>VLOOKUP($B105,'COMP. HIDRO'!$B$13:$G$3220,2,FALSE)</f>
        <v>TORNEIRA CROMADA COM BICO PARA JARDIM/TANQUE 1/2 " OU 3/4 " - FORNECIMENTO E INSTALAÇÃO</v>
      </c>
      <c r="D105" s="1530" t="str">
        <f>VLOOKUP($B105,'COMP. HIDRO'!$B$13:$G$3914,6,FALSE)</f>
        <v>UN</v>
      </c>
      <c r="E105" s="1532">
        <f>VLOOKUP($B105,'COMP. HIDRO'!$B$13:$H$3220,7,FALSE)</f>
        <v>76.27</v>
      </c>
    </row>
    <row r="106" spans="1:5">
      <c r="A106" s="1992"/>
      <c r="B106" s="1530" t="s">
        <v>7502</v>
      </c>
      <c r="C106" s="1531" t="str">
        <f>VLOOKUP($B106,'COMP. HIDRO'!$B$13:$G$3220,2,FALSE)</f>
        <v>JOELHO DE REDUCAO, PVC SOLDAVEL, 90 GRAUS,  32 MM X 25 MM, PARA AGUA FRIA PREDIAL - FORNECIMENTO E INSTALAÇÃO</v>
      </c>
      <c r="D106" s="1530" t="str">
        <f>VLOOKUP($B106,'COMP. HIDRO'!$B$13:$G$3914,6,FALSE)</f>
        <v>UN</v>
      </c>
      <c r="E106" s="1532">
        <f>VLOOKUP($B106,'COMP. HIDRO'!$B$13:$H$3220,7,FALSE)</f>
        <v>9.68</v>
      </c>
    </row>
    <row r="107" spans="1:5">
      <c r="A107" s="1992"/>
      <c r="B107" s="1530" t="s">
        <v>7503</v>
      </c>
      <c r="C107" s="1531" t="str">
        <f>VLOOKUP($B107,'COMP. HIDRO'!$B$13:$G$3220,2,FALSE)</f>
        <v>CRUZETA DE PVC RÍGIDO SOLDÁVEL - DN 25 MM - FORNECIMENTO E INSTALAÇÃO</v>
      </c>
      <c r="D107" s="1530" t="str">
        <f>VLOOKUP($B107,'COMP. HIDRO'!$B$13:$G$3914,6,FALSE)</f>
        <v>UN</v>
      </c>
      <c r="E107" s="1532">
        <f>VLOOKUP($B107,'COMP. HIDRO'!$B$13:$H$3220,7,FALSE)</f>
        <v>13.91</v>
      </c>
    </row>
    <row r="108" spans="1:5">
      <c r="A108" s="1992"/>
      <c r="B108" s="1530" t="s">
        <v>7504</v>
      </c>
      <c r="C108" s="1531" t="str">
        <f>VLOOKUP($B108,'COMP. HIDRO'!$B$13:$G$3220,2,FALSE)</f>
        <v>TORNEIRA PARA BEBEDOURO INDUSTRIAL - DN 25X1/2" - FORNECIMENTO E INSTALAÇÃO</v>
      </c>
      <c r="D108" s="1530" t="str">
        <f>VLOOKUP($B108,'COMP. HIDRO'!$B$13:$G$3914,6,FALSE)</f>
        <v>UN</v>
      </c>
      <c r="E108" s="1532">
        <f>VLOOKUP($B108,'COMP. HIDRO'!$B$13:$H$3220,7,FALSE)</f>
        <v>68.06</v>
      </c>
    </row>
    <row r="109" spans="1:5">
      <c r="A109" s="1992"/>
      <c r="B109" s="1530" t="s">
        <v>7505</v>
      </c>
      <c r="C109" s="1531" t="str">
        <f>VLOOKUP($B109,'COMP. HIDRO'!$B$13:$G$3220,2,FALSE)</f>
        <v>BEBEDOURO INDUSTRIAL SUSPENSO - 50L - 220V- FORNECIMENTO E INSTALAÇÃO</v>
      </c>
      <c r="D109" s="1530" t="str">
        <f>VLOOKUP($B109,'COMP. HIDRO'!$B$13:$G$3914,6,FALSE)</f>
        <v>UN</v>
      </c>
      <c r="E109" s="1532">
        <f>VLOOKUP($B109,'COMP. HIDRO'!$B$13:$H$3220,7,FALSE)</f>
        <v>2047.24</v>
      </c>
    </row>
    <row r="110" spans="1:5" ht="30">
      <c r="A110" s="1992"/>
      <c r="B110" s="1530" t="s">
        <v>7506</v>
      </c>
      <c r="C110" s="1531" t="str">
        <f>VLOOKUP($B110,'COMP. HIDRO'!$B$13:$G$3220,2,FALSE)</f>
        <v>JOELHO 90 GRAUS COM BOLSA PARA ANEL, EM PVC RÍGIDO C/ ANÉIS PARA ESGOTO SECUNDÁRIO - DN 40MM - FORNECIMENTO E INSTALAÇÃO</v>
      </c>
      <c r="D110" s="1530" t="str">
        <f>VLOOKUP($B110,'COMP. HIDRO'!$B$13:$G$3914,6,FALSE)</f>
        <v>UN</v>
      </c>
      <c r="E110" s="1532">
        <f>VLOOKUP($B110,'COMP. HIDRO'!$B$13:$H$3220,7,FALSE)</f>
        <v>13.43</v>
      </c>
    </row>
    <row r="111" spans="1:5">
      <c r="A111" s="1992"/>
      <c r="B111" s="1530" t="s">
        <v>7507</v>
      </c>
      <c r="C111" s="1531" t="e">
        <f>VLOOKUP($B111,'COMP. HIDRO'!$B$13:$G$3220,2,FALSE)</f>
        <v>#N/A</v>
      </c>
      <c r="D111" s="1530" t="e">
        <f>VLOOKUP($B111,'COMP. HIDRO'!$B$13:$G$3914,6,FALSE)</f>
        <v>#N/A</v>
      </c>
      <c r="E111" s="1532" t="e">
        <f>VLOOKUP($B111,'COMP. HIDRO'!$B$13:$H$3220,7,FALSE)</f>
        <v>#N/A</v>
      </c>
    </row>
    <row r="112" spans="1:5">
      <c r="A112" s="1992"/>
      <c r="B112" s="1530" t="s">
        <v>7508</v>
      </c>
      <c r="C112" s="1531" t="e">
        <f>VLOOKUP($B112,'COMP. HIDRO'!$B$13:$G$3220,2,FALSE)</f>
        <v>#N/A</v>
      </c>
      <c r="D112" s="1530" t="e">
        <f>VLOOKUP($B112,'COMP. HIDRO'!$B$13:$G$3914,6,FALSE)</f>
        <v>#N/A</v>
      </c>
      <c r="E112" s="1532" t="e">
        <f>VLOOKUP($B112,'COMP. HIDRO'!$B$13:$H$3220,7,FALSE)</f>
        <v>#N/A</v>
      </c>
    </row>
    <row r="113" spans="1:5">
      <c r="A113" s="1992"/>
      <c r="B113" s="1530" t="s">
        <v>7509</v>
      </c>
      <c r="C113" s="1531" t="e">
        <f>VLOOKUP($B113,'COMP. HIDRO'!$B$13:$G$3220,2,FALSE)</f>
        <v>#N/A</v>
      </c>
      <c r="D113" s="1530" t="e">
        <f>VLOOKUP($B113,'COMP. HIDRO'!$B$13:$G$3914,6,FALSE)</f>
        <v>#N/A</v>
      </c>
      <c r="E113" s="1532" t="e">
        <f>VLOOKUP($B113,'COMP. HIDRO'!$B$13:$H$3220,7,FALSE)</f>
        <v>#N/A</v>
      </c>
    </row>
    <row r="114" spans="1:5">
      <c r="A114" s="1992"/>
      <c r="B114" s="1530" t="s">
        <v>7510</v>
      </c>
      <c r="C114" s="1531" t="e">
        <f>VLOOKUP($B114,'COMP. HIDRO'!$B$13:$G$3220,2,FALSE)</f>
        <v>#N/A</v>
      </c>
      <c r="D114" s="1530" t="e">
        <f>VLOOKUP($B114,'COMP. HIDRO'!$B$13:$G$3914,6,FALSE)</f>
        <v>#N/A</v>
      </c>
      <c r="E114" s="1532" t="e">
        <f>VLOOKUP($B114,'COMP. HIDRO'!$B$13:$H$3220,7,FALSE)</f>
        <v>#N/A</v>
      </c>
    </row>
    <row r="115" spans="1:5">
      <c r="A115" s="1992"/>
      <c r="B115" s="1530" t="s">
        <v>7511</v>
      </c>
      <c r="C115" s="1531" t="e">
        <f>VLOOKUP($B115,'COMP. HIDRO'!$B$13:$G$3220,2,FALSE)</f>
        <v>#N/A</v>
      </c>
      <c r="D115" s="1530" t="e">
        <f>VLOOKUP($B115,'COMP. HIDRO'!$B$13:$G$3914,6,FALSE)</f>
        <v>#N/A</v>
      </c>
      <c r="E115" s="1532" t="e">
        <f>VLOOKUP($B115,'COMP. HIDRO'!$B$13:$H$3220,7,FALSE)</f>
        <v>#N/A</v>
      </c>
    </row>
    <row r="116" spans="1:5">
      <c r="A116" s="1992"/>
      <c r="B116" s="1530" t="s">
        <v>7378</v>
      </c>
      <c r="C116" s="1531" t="e">
        <f>VLOOKUP($B116,'COMP. HIDRO'!$B$13:$G$3220,2,FALSE)</f>
        <v>#N/A</v>
      </c>
      <c r="D116" s="1530" t="e">
        <f>VLOOKUP($B116,'COMP. HIDRO'!$B$13:$G$3914,6,FALSE)</f>
        <v>#N/A</v>
      </c>
      <c r="E116" s="1532" t="e">
        <f>VLOOKUP($B116,'COMP. HIDRO'!$B$13:$H$3220,7,FALSE)</f>
        <v>#N/A</v>
      </c>
    </row>
    <row r="117" spans="1:5">
      <c r="A117" s="1992"/>
      <c r="B117" s="1530" t="s">
        <v>6825</v>
      </c>
      <c r="C117" s="1531" t="e">
        <f>VLOOKUP($B117,'COMP. HIDRO'!$B$13:$G$3220,2,FALSE)</f>
        <v>#N/A</v>
      </c>
      <c r="D117" s="1530" t="e">
        <f>VLOOKUP($B117,'COMP. HIDRO'!$B$13:$G$3914,6,FALSE)</f>
        <v>#N/A</v>
      </c>
      <c r="E117" s="1532" t="e">
        <f>VLOOKUP($B117,'COMP. HIDRO'!$B$13:$H$3220,7,FALSE)</f>
        <v>#N/A</v>
      </c>
    </row>
    <row r="118" spans="1:5">
      <c r="A118" s="1992"/>
      <c r="B118" s="1530" t="s">
        <v>7512</v>
      </c>
      <c r="C118" s="1531" t="e">
        <f>VLOOKUP($B118,'COMP. HIDRO'!$B$13:$G$3220,2,FALSE)</f>
        <v>#N/A</v>
      </c>
      <c r="D118" s="1530" t="e">
        <f>VLOOKUP($B118,'COMP. HIDRO'!$B$13:$G$3914,6,FALSE)</f>
        <v>#N/A</v>
      </c>
      <c r="E118" s="1532" t="e">
        <f>VLOOKUP($B118,'COMP. HIDRO'!$B$13:$H$3220,7,FALSE)</f>
        <v>#N/A</v>
      </c>
    </row>
    <row r="119" spans="1:5">
      <c r="A119" s="1992"/>
      <c r="B119" s="1530" t="s">
        <v>7513</v>
      </c>
      <c r="C119" s="1531" t="e">
        <f>VLOOKUP($B119,'COMP. HIDRO'!$B$13:$G$3220,2,FALSE)</f>
        <v>#N/A</v>
      </c>
      <c r="D119" s="1530" t="e">
        <f>VLOOKUP($B119,'COMP. HIDRO'!$B$13:$G$3914,6,FALSE)</f>
        <v>#N/A</v>
      </c>
      <c r="E119" s="1532" t="e">
        <f>VLOOKUP($B119,'COMP. HIDRO'!$B$13:$H$3220,7,FALSE)</f>
        <v>#N/A</v>
      </c>
    </row>
    <row r="120" spans="1:5">
      <c r="A120" s="1992"/>
      <c r="B120" s="1530" t="s">
        <v>7514</v>
      </c>
      <c r="C120" s="1531" t="e">
        <f>VLOOKUP($B120,'COMP. HIDRO'!$B$13:$G$3220,2,FALSE)</f>
        <v>#N/A</v>
      </c>
      <c r="D120" s="1530" t="e">
        <f>VLOOKUP($B120,'COMP. HIDRO'!$B$13:$G$3914,6,FALSE)</f>
        <v>#N/A</v>
      </c>
      <c r="E120" s="1532" t="e">
        <f>VLOOKUP($B120,'COMP. HIDRO'!$B$13:$H$3220,7,FALSE)</f>
        <v>#N/A</v>
      </c>
    </row>
    <row r="121" spans="1:5">
      <c r="A121" s="1992"/>
      <c r="B121" s="1530" t="s">
        <v>7515</v>
      </c>
      <c r="C121" s="1531" t="e">
        <f>VLOOKUP($B121,'COMP. HIDRO'!$B$13:$G$3220,2,FALSE)</f>
        <v>#N/A</v>
      </c>
      <c r="D121" s="1530" t="e">
        <f>VLOOKUP($B121,'COMP. HIDRO'!$B$13:$G$3914,6,FALSE)</f>
        <v>#N/A</v>
      </c>
      <c r="E121" s="1532" t="e">
        <f>VLOOKUP($B121,'COMP. HIDRO'!$B$13:$H$3220,7,FALSE)</f>
        <v>#N/A</v>
      </c>
    </row>
    <row r="122" spans="1:5">
      <c r="A122" s="1992"/>
      <c r="B122" s="1530" t="s">
        <v>7516</v>
      </c>
      <c r="C122" s="1531" t="e">
        <f>VLOOKUP($B122,'COMP. HIDRO'!$B$13:$G$3220,2,FALSE)</f>
        <v>#N/A</v>
      </c>
      <c r="D122" s="1530" t="e">
        <f>VLOOKUP($B122,'COMP. HIDRO'!$B$13:$G$3914,6,FALSE)</f>
        <v>#N/A</v>
      </c>
      <c r="E122" s="1532" t="e">
        <f>VLOOKUP($B122,'COMP. HIDRO'!$B$13:$H$3220,7,FALSE)</f>
        <v>#N/A</v>
      </c>
    </row>
    <row r="123" spans="1:5">
      <c r="A123" s="1992"/>
      <c r="B123" s="1530" t="s">
        <v>7517</v>
      </c>
      <c r="C123" s="1531" t="e">
        <f>VLOOKUP($B123,'COMP. HIDRO'!$B$13:$G$3220,2,FALSE)</f>
        <v>#N/A</v>
      </c>
      <c r="D123" s="1530" t="e">
        <f>VLOOKUP($B123,'COMP. HIDRO'!$B$13:$G$3914,6,FALSE)</f>
        <v>#N/A</v>
      </c>
      <c r="E123" s="1532" t="e">
        <f>VLOOKUP($B123,'COMP. HIDRO'!$B$13:$H$3220,7,FALSE)</f>
        <v>#N/A</v>
      </c>
    </row>
    <row r="124" spans="1:5">
      <c r="A124" s="1992"/>
      <c r="B124" s="1530" t="s">
        <v>7518</v>
      </c>
      <c r="C124" s="1531" t="e">
        <f>VLOOKUP($B124,'COMP. HIDRO'!$B$13:$G$3220,2,FALSE)</f>
        <v>#N/A</v>
      </c>
      <c r="D124" s="1530" t="e">
        <f>VLOOKUP($B124,'COMP. HIDRO'!$B$13:$G$3914,6,FALSE)</f>
        <v>#N/A</v>
      </c>
      <c r="E124" s="1532" t="e">
        <f>VLOOKUP($B124,'COMP. HIDRO'!$B$13:$H$3220,7,FALSE)</f>
        <v>#N/A</v>
      </c>
    </row>
    <row r="125" spans="1:5">
      <c r="A125" s="1992"/>
      <c r="B125" s="1530" t="s">
        <v>7519</v>
      </c>
      <c r="C125" s="1531" t="e">
        <f>VLOOKUP($B125,'COMP. HIDRO'!$B$13:$G$3220,2,FALSE)</f>
        <v>#N/A</v>
      </c>
      <c r="D125" s="1530" t="e">
        <f>VLOOKUP($B125,'COMP. HIDRO'!$B$13:$G$3914,6,FALSE)</f>
        <v>#N/A</v>
      </c>
      <c r="E125" s="1532" t="e">
        <f>VLOOKUP($B125,'COMP. HIDRO'!$B$13:$H$3220,7,FALSE)</f>
        <v>#N/A</v>
      </c>
    </row>
    <row r="126" spans="1:5">
      <c r="A126" s="1992"/>
      <c r="B126" s="1530" t="s">
        <v>7520</v>
      </c>
      <c r="C126" s="1531" t="e">
        <f>VLOOKUP($B126,'COMP. HIDRO'!$B$13:$G$3220,2,FALSE)</f>
        <v>#N/A</v>
      </c>
      <c r="D126" s="1530" t="e">
        <f>VLOOKUP($B126,'COMP. HIDRO'!$B$13:$G$3914,6,FALSE)</f>
        <v>#N/A</v>
      </c>
      <c r="E126" s="1532" t="e">
        <f>VLOOKUP($B126,'COMP. HIDRO'!$B$13:$H$3220,7,FALSE)</f>
        <v>#N/A</v>
      </c>
    </row>
    <row r="127" spans="1:5">
      <c r="A127" s="1992"/>
      <c r="B127" s="1530" t="s">
        <v>7521</v>
      </c>
      <c r="C127" s="1531" t="e">
        <f>VLOOKUP($B127,'COMP. HIDRO'!$B$13:$G$3220,2,FALSE)</f>
        <v>#N/A</v>
      </c>
      <c r="D127" s="1530" t="e">
        <f>VLOOKUP($B127,'COMP. HIDRO'!$B$13:$G$3914,6,FALSE)</f>
        <v>#N/A</v>
      </c>
      <c r="E127" s="1532" t="e">
        <f>VLOOKUP($B127,'COMP. HIDRO'!$B$13:$H$3220,7,FALSE)</f>
        <v>#N/A</v>
      </c>
    </row>
    <row r="128" spans="1:5">
      <c r="A128" s="1992"/>
      <c r="B128" s="1530" t="s">
        <v>7522</v>
      </c>
      <c r="C128" s="1531" t="e">
        <f>VLOOKUP($B128,'COMP. HIDRO'!$B$13:$G$3220,2,FALSE)</f>
        <v>#N/A</v>
      </c>
      <c r="D128" s="1530" t="e">
        <f>VLOOKUP($B128,'COMP. HIDRO'!$B$13:$G$3914,6,FALSE)</f>
        <v>#N/A</v>
      </c>
      <c r="E128" s="1532" t="e">
        <f>VLOOKUP($B128,'COMP. HIDRO'!$B$13:$H$3220,7,FALSE)</f>
        <v>#N/A</v>
      </c>
    </row>
    <row r="129" spans="1:5">
      <c r="A129" s="1992"/>
      <c r="B129" s="1530" t="s">
        <v>7523</v>
      </c>
      <c r="C129" s="1531" t="e">
        <f>VLOOKUP($B129,'COMP. HIDRO'!$B$13:$G$3220,2,FALSE)</f>
        <v>#N/A</v>
      </c>
      <c r="D129" s="1530" t="e">
        <f>VLOOKUP($B129,'COMP. HIDRO'!$B$13:$G$3914,6,FALSE)</f>
        <v>#N/A</v>
      </c>
      <c r="E129" s="1532" t="e">
        <f>VLOOKUP($B129,'COMP. HIDRO'!$B$13:$H$3220,7,FALSE)</f>
        <v>#N/A</v>
      </c>
    </row>
    <row r="130" spans="1:5">
      <c r="A130" s="1992"/>
      <c r="B130" s="1530" t="s">
        <v>7524</v>
      </c>
      <c r="C130" s="1531" t="e">
        <f>VLOOKUP($B130,'COMP. HIDRO'!$B$13:$G$3220,2,FALSE)</f>
        <v>#N/A</v>
      </c>
      <c r="D130" s="1530" t="e">
        <f>VLOOKUP($B130,'COMP. HIDRO'!$B$13:$G$3914,6,FALSE)</f>
        <v>#N/A</v>
      </c>
      <c r="E130" s="1532" t="e">
        <f>VLOOKUP($B130,'COMP. HIDRO'!$B$13:$H$3220,7,FALSE)</f>
        <v>#N/A</v>
      </c>
    </row>
    <row r="131" spans="1:5">
      <c r="A131" s="1992"/>
      <c r="B131" s="1530" t="s">
        <v>7525</v>
      </c>
      <c r="C131" s="1531" t="e">
        <f>VLOOKUP($B131,'COMP. HIDRO'!$B$13:$G$3220,2,FALSE)</f>
        <v>#N/A</v>
      </c>
      <c r="D131" s="1530" t="e">
        <f>VLOOKUP($B131,'COMP. HIDRO'!$B$13:$G$3914,6,FALSE)</f>
        <v>#N/A</v>
      </c>
      <c r="E131" s="1532" t="e">
        <f>VLOOKUP($B131,'COMP. HIDRO'!$B$13:$H$3220,7,FALSE)</f>
        <v>#N/A</v>
      </c>
    </row>
    <row r="132" spans="1:5">
      <c r="A132" s="1992"/>
      <c r="B132" s="1530" t="s">
        <v>7526</v>
      </c>
      <c r="C132" s="1531" t="e">
        <f>VLOOKUP($B132,'COMP. HIDRO'!$B$13:$G$3220,2,FALSE)</f>
        <v>#N/A</v>
      </c>
      <c r="D132" s="1530" t="e">
        <f>VLOOKUP($B132,'COMP. HIDRO'!$B$13:$G$3914,6,FALSE)</f>
        <v>#N/A</v>
      </c>
      <c r="E132" s="1532" t="e">
        <f>VLOOKUP($B132,'COMP. HIDRO'!$B$13:$H$3220,7,FALSE)</f>
        <v>#N/A</v>
      </c>
    </row>
    <row r="133" spans="1:5">
      <c r="A133" s="1992"/>
      <c r="B133" s="1530" t="s">
        <v>7527</v>
      </c>
      <c r="C133" s="1531" t="e">
        <f>VLOOKUP($B133,'COMP. HIDRO'!$B$13:$G$3220,2,FALSE)</f>
        <v>#N/A</v>
      </c>
      <c r="D133" s="1530" t="e">
        <f>VLOOKUP($B133,'COMP. HIDRO'!$B$13:$G$3914,6,FALSE)</f>
        <v>#N/A</v>
      </c>
      <c r="E133" s="1532" t="e">
        <f>VLOOKUP($B133,'COMP. HIDRO'!$B$13:$H$3220,7,FALSE)</f>
        <v>#N/A</v>
      </c>
    </row>
    <row r="134" spans="1:5">
      <c r="A134" s="1992"/>
      <c r="B134" s="1530" t="s">
        <v>7528</v>
      </c>
      <c r="C134" s="1531" t="e">
        <f>VLOOKUP($B134,'COMP. HIDRO'!$B$13:$G$3220,2,FALSE)</f>
        <v>#N/A</v>
      </c>
      <c r="D134" s="1530" t="e">
        <f>VLOOKUP($B134,'COMP. HIDRO'!$B$13:$G$3914,6,FALSE)</f>
        <v>#N/A</v>
      </c>
      <c r="E134" s="1532" t="e">
        <f>VLOOKUP($B134,'COMP. HIDRO'!$B$13:$H$3220,7,FALSE)</f>
        <v>#N/A</v>
      </c>
    </row>
    <row r="135" spans="1:5">
      <c r="A135" s="1992"/>
      <c r="B135" s="1530" t="s">
        <v>7529</v>
      </c>
      <c r="C135" s="1531" t="e">
        <f>VLOOKUP($B135,'COMP. HIDRO'!$B$13:$G$3220,2,FALSE)</f>
        <v>#N/A</v>
      </c>
      <c r="D135" s="1530" t="e">
        <f>VLOOKUP($B135,'COMP. HIDRO'!$B$13:$G$3914,6,FALSE)</f>
        <v>#N/A</v>
      </c>
      <c r="E135" s="1532" t="e">
        <f>VLOOKUP($B135,'COMP. HIDRO'!$B$13:$H$3220,7,FALSE)</f>
        <v>#N/A</v>
      </c>
    </row>
    <row r="136" spans="1:5">
      <c r="A136" s="1992"/>
      <c r="B136" s="1530" t="s">
        <v>7530</v>
      </c>
      <c r="C136" s="1531" t="e">
        <f>VLOOKUP($B136,'COMP. HIDRO'!$B$13:$G$3220,2,FALSE)</f>
        <v>#N/A</v>
      </c>
      <c r="D136" s="1530" t="e">
        <f>VLOOKUP($B136,'COMP. HIDRO'!$B$13:$G$3914,6,FALSE)</f>
        <v>#N/A</v>
      </c>
      <c r="E136" s="1532" t="e">
        <f>VLOOKUP($B136,'COMP. HIDRO'!$B$13:$H$3220,7,FALSE)</f>
        <v>#N/A</v>
      </c>
    </row>
    <row r="137" spans="1:5">
      <c r="A137" s="1992"/>
      <c r="B137" s="1530" t="s">
        <v>7531</v>
      </c>
      <c r="C137" s="1531" t="e">
        <f>VLOOKUP($B137,'COMP. HIDRO'!$B$13:$G$3220,2,FALSE)</f>
        <v>#N/A</v>
      </c>
      <c r="D137" s="1530" t="e">
        <f>VLOOKUP($B137,'COMP. HIDRO'!$B$13:$G$3914,6,FALSE)</f>
        <v>#N/A</v>
      </c>
      <c r="E137" s="1532" t="e">
        <f>VLOOKUP($B137,'COMP. HIDRO'!$B$13:$H$3220,7,FALSE)</f>
        <v>#N/A</v>
      </c>
    </row>
    <row r="138" spans="1:5">
      <c r="A138" s="1992"/>
      <c r="B138" s="1530" t="s">
        <v>7532</v>
      </c>
      <c r="C138" s="1531" t="e">
        <f>VLOOKUP($B138,'COMP. HIDRO'!$B$13:$G$3220,2,FALSE)</f>
        <v>#N/A</v>
      </c>
      <c r="D138" s="1530" t="e">
        <f>VLOOKUP($B138,'COMP. HIDRO'!$B$13:$G$3914,6,FALSE)</f>
        <v>#N/A</v>
      </c>
      <c r="E138" s="1532" t="e">
        <f>VLOOKUP($B138,'COMP. HIDRO'!$B$13:$H$3220,7,FALSE)</f>
        <v>#N/A</v>
      </c>
    </row>
    <row r="139" spans="1:5">
      <c r="A139" s="1992"/>
      <c r="B139" s="1530" t="s">
        <v>7533</v>
      </c>
      <c r="C139" s="1531" t="e">
        <f>VLOOKUP($B139,'COMP. HIDRO'!$B$13:$G$3220,2,FALSE)</f>
        <v>#N/A</v>
      </c>
      <c r="D139" s="1530" t="e">
        <f>VLOOKUP($B139,'COMP. HIDRO'!$B$13:$G$3914,6,FALSE)</f>
        <v>#N/A</v>
      </c>
      <c r="E139" s="1532" t="e">
        <f>VLOOKUP($B139,'COMP. HIDRO'!$B$13:$H$3220,7,FALSE)</f>
        <v>#N/A</v>
      </c>
    </row>
    <row r="140" spans="1:5">
      <c r="A140" s="1992"/>
      <c r="B140" s="1530" t="s">
        <v>7534</v>
      </c>
      <c r="C140" s="1531" t="e">
        <f>VLOOKUP($B140,'COMP. HIDRO'!$B$13:$G$3220,2,FALSE)</f>
        <v>#N/A</v>
      </c>
      <c r="D140" s="1530" t="e">
        <f>VLOOKUP($B140,'COMP. HIDRO'!$B$13:$G$3914,6,FALSE)</f>
        <v>#N/A</v>
      </c>
      <c r="E140" s="1532" t="e">
        <f>VLOOKUP($B140,'COMP. HIDRO'!$B$13:$H$3220,7,FALSE)</f>
        <v>#N/A</v>
      </c>
    </row>
    <row r="141" spans="1:5">
      <c r="A141" s="1992"/>
      <c r="B141" s="1530" t="s">
        <v>7535</v>
      </c>
      <c r="C141" s="1531" t="e">
        <f>VLOOKUP($B141,'COMP. HIDRO'!$B$13:$G$3220,2,FALSE)</f>
        <v>#N/A</v>
      </c>
      <c r="D141" s="1530" t="e">
        <f>VLOOKUP($B141,'COMP. HIDRO'!$B$13:$G$3914,6,FALSE)</f>
        <v>#N/A</v>
      </c>
      <c r="E141" s="1532" t="e">
        <f>VLOOKUP($B141,'COMP. HIDRO'!$B$13:$H$3220,7,FALSE)</f>
        <v>#N/A</v>
      </c>
    </row>
    <row r="142" spans="1:5">
      <c r="A142" s="1992"/>
      <c r="B142" s="1530" t="s">
        <v>7536</v>
      </c>
      <c r="C142" s="1531" t="e">
        <f>VLOOKUP($B142,'COMP. HIDRO'!$B$13:$G$3220,2,FALSE)</f>
        <v>#N/A</v>
      </c>
      <c r="D142" s="1530" t="e">
        <f>VLOOKUP($B142,'COMP. HIDRO'!$B$13:$G$3914,6,FALSE)</f>
        <v>#N/A</v>
      </c>
      <c r="E142" s="1532" t="e">
        <f>VLOOKUP($B142,'COMP. HIDRO'!$B$13:$H$3220,7,FALSE)</f>
        <v>#N/A</v>
      </c>
    </row>
    <row r="143" spans="1:5">
      <c r="A143" s="1992"/>
      <c r="B143" s="1530" t="s">
        <v>7537</v>
      </c>
      <c r="C143" s="1531" t="e">
        <f>VLOOKUP($B143,'COMP. HIDRO'!$B$13:$G$3220,2,FALSE)</f>
        <v>#N/A</v>
      </c>
      <c r="D143" s="1530" t="e">
        <f>VLOOKUP($B143,'COMP. HIDRO'!$B$13:$G$3914,6,FALSE)</f>
        <v>#N/A</v>
      </c>
      <c r="E143" s="1532" t="e">
        <f>VLOOKUP($B143,'COMP. HIDRO'!$B$13:$H$3220,7,FALSE)</f>
        <v>#N/A</v>
      </c>
    </row>
    <row r="144" spans="1:5">
      <c r="A144" s="1992"/>
      <c r="B144" s="1530" t="s">
        <v>7538</v>
      </c>
      <c r="C144" s="1531" t="e">
        <f>VLOOKUP($B144,'COMP. HIDRO'!$B$13:$G$3220,2,FALSE)</f>
        <v>#N/A</v>
      </c>
      <c r="D144" s="1530" t="e">
        <f>VLOOKUP($B144,'COMP. HIDRO'!$B$13:$G$3914,6,FALSE)</f>
        <v>#N/A</v>
      </c>
      <c r="E144" s="1532" t="e">
        <f>VLOOKUP($B144,'COMP. HIDRO'!$B$13:$H$3220,7,FALSE)</f>
        <v>#N/A</v>
      </c>
    </row>
    <row r="145" spans="1:5">
      <c r="A145" s="1992"/>
      <c r="B145" s="1530" t="s">
        <v>7539</v>
      </c>
      <c r="C145" s="1531" t="e">
        <f>VLOOKUP($B145,'COMP. HIDRO'!$B$13:$G$3220,2,FALSE)</f>
        <v>#N/A</v>
      </c>
      <c r="D145" s="1530" t="e">
        <f>VLOOKUP($B145,'COMP. HIDRO'!$B$13:$G$3914,6,FALSE)</f>
        <v>#N/A</v>
      </c>
      <c r="E145" s="1532" t="e">
        <f>VLOOKUP($B145,'COMP. HIDRO'!$B$13:$H$3220,7,FALSE)</f>
        <v>#N/A</v>
      </c>
    </row>
    <row r="146" spans="1:5">
      <c r="A146" s="1992"/>
      <c r="B146" s="1530" t="s">
        <v>7540</v>
      </c>
      <c r="C146" s="1531" t="e">
        <f>VLOOKUP($B146,'COMP. HIDRO'!$B$13:$G$3220,2,FALSE)</f>
        <v>#N/A</v>
      </c>
      <c r="D146" s="1530" t="e">
        <f>VLOOKUP($B146,'COMP. HIDRO'!$B$13:$G$3914,6,FALSE)</f>
        <v>#N/A</v>
      </c>
      <c r="E146" s="1532" t="e">
        <f>VLOOKUP($B146,'COMP. HIDRO'!$B$13:$H$3220,7,FALSE)</f>
        <v>#N/A</v>
      </c>
    </row>
    <row r="147" spans="1:5">
      <c r="A147" s="1992"/>
      <c r="B147" s="1530" t="s">
        <v>7541</v>
      </c>
      <c r="C147" s="1531" t="e">
        <f>VLOOKUP($B147,'COMP. HIDRO'!$B$13:$G$3220,2,FALSE)</f>
        <v>#N/A</v>
      </c>
      <c r="D147" s="1530" t="e">
        <f>VLOOKUP($B147,'COMP. HIDRO'!$B$13:$G$3914,6,FALSE)</f>
        <v>#N/A</v>
      </c>
      <c r="E147" s="1532" t="e">
        <f>VLOOKUP($B147,'COMP. HIDRO'!$B$13:$H$3220,7,FALSE)</f>
        <v>#N/A</v>
      </c>
    </row>
    <row r="148" spans="1:5">
      <c r="A148" s="1992"/>
      <c r="B148" s="1530" t="s">
        <v>7542</v>
      </c>
      <c r="C148" s="1531" t="e">
        <f>VLOOKUP($B148,'COMP. HIDRO'!$B$13:$G$3220,2,FALSE)</f>
        <v>#N/A</v>
      </c>
      <c r="D148" s="1530" t="e">
        <f>VLOOKUP($B148,'COMP. HIDRO'!$B$13:$G$3914,6,FALSE)</f>
        <v>#N/A</v>
      </c>
      <c r="E148" s="1532" t="e">
        <f>VLOOKUP($B148,'COMP. HIDRO'!$B$13:$H$3220,7,FALSE)</f>
        <v>#N/A</v>
      </c>
    </row>
    <row r="149" spans="1:5">
      <c r="A149" s="1992"/>
      <c r="B149" s="1530" t="s">
        <v>7543</v>
      </c>
      <c r="C149" s="1531" t="e">
        <f>VLOOKUP($B149,'COMP. HIDRO'!$B$13:$G$3220,2,FALSE)</f>
        <v>#N/A</v>
      </c>
      <c r="D149" s="1530" t="e">
        <f>VLOOKUP($B149,'COMP. HIDRO'!$B$13:$G$3914,6,FALSE)</f>
        <v>#N/A</v>
      </c>
      <c r="E149" s="1532" t="e">
        <f>VLOOKUP($B149,'COMP. HIDRO'!$B$13:$H$3220,7,FALSE)</f>
        <v>#N/A</v>
      </c>
    </row>
    <row r="150" spans="1:5">
      <c r="A150" s="1992"/>
      <c r="B150" s="1530" t="s">
        <v>7544</v>
      </c>
      <c r="C150" s="1531" t="e">
        <f>VLOOKUP($B150,'COMP. HIDRO'!$B$13:$G$3220,2,FALSE)</f>
        <v>#N/A</v>
      </c>
      <c r="D150" s="1530" t="e">
        <f>VLOOKUP($B150,'COMP. HIDRO'!$B$13:$G$3914,6,FALSE)</f>
        <v>#N/A</v>
      </c>
      <c r="E150" s="1532" t="e">
        <f>VLOOKUP($B150,'COMP. HIDRO'!$B$13:$H$3220,7,FALSE)</f>
        <v>#N/A</v>
      </c>
    </row>
    <row r="151" spans="1:5">
      <c r="A151" s="1992"/>
      <c r="B151" s="1530" t="s">
        <v>7545</v>
      </c>
      <c r="C151" s="1531" t="e">
        <f>VLOOKUP($B151,'COMP. HIDRO'!$B$13:$G$3220,2,FALSE)</f>
        <v>#N/A</v>
      </c>
      <c r="D151" s="1530" t="e">
        <f>VLOOKUP($B151,'COMP. HIDRO'!$B$13:$G$3914,6,FALSE)</f>
        <v>#N/A</v>
      </c>
      <c r="E151" s="1532" t="e">
        <f>VLOOKUP($B151,'COMP. HIDRO'!$B$13:$H$3220,7,FALSE)</f>
        <v>#N/A</v>
      </c>
    </row>
    <row r="152" spans="1:5">
      <c r="A152" s="1992"/>
      <c r="B152" s="1530" t="s">
        <v>7546</v>
      </c>
      <c r="C152" s="1531" t="e">
        <f>VLOOKUP($B152,'COMP. HIDRO'!$B$13:$G$3220,2,FALSE)</f>
        <v>#N/A</v>
      </c>
      <c r="D152" s="1530" t="e">
        <f>VLOOKUP($B152,'COMP. HIDRO'!$B$13:$G$3914,6,FALSE)</f>
        <v>#N/A</v>
      </c>
      <c r="E152" s="1532" t="e">
        <f>VLOOKUP($B152,'COMP. HIDRO'!$B$13:$H$3220,7,FALSE)</f>
        <v>#N/A</v>
      </c>
    </row>
    <row r="153" spans="1:5">
      <c r="A153" s="1992"/>
      <c r="B153" s="1530" t="s">
        <v>7547</v>
      </c>
      <c r="C153" s="1531" t="e">
        <f>VLOOKUP($B153,'COMP. HIDRO'!$B$13:$G$3220,2,FALSE)</f>
        <v>#N/A</v>
      </c>
      <c r="D153" s="1530" t="e">
        <f>VLOOKUP($B153,'COMP. HIDRO'!$B$13:$G$3914,6,FALSE)</f>
        <v>#N/A</v>
      </c>
      <c r="E153" s="1532" t="e">
        <f>VLOOKUP($B153,'COMP. HIDRO'!$B$13:$H$3220,7,FALSE)</f>
        <v>#N/A</v>
      </c>
    </row>
    <row r="154" spans="1:5">
      <c r="A154" s="1992"/>
      <c r="B154" s="1530" t="s">
        <v>7548</v>
      </c>
      <c r="C154" s="1531" t="e">
        <f>VLOOKUP($B154,'COMP. HIDRO'!$B$13:$G$3220,2,FALSE)</f>
        <v>#N/A</v>
      </c>
      <c r="D154" s="1530" t="e">
        <f>VLOOKUP($B154,'COMP. HIDRO'!$B$13:$G$3914,6,FALSE)</f>
        <v>#N/A</v>
      </c>
      <c r="E154" s="1532" t="e">
        <f>VLOOKUP($B154,'COMP. HIDRO'!$B$13:$H$3220,7,FALSE)</f>
        <v>#N/A</v>
      </c>
    </row>
    <row r="155" spans="1:5">
      <c r="A155" s="1992"/>
      <c r="B155" s="1530" t="s">
        <v>7549</v>
      </c>
      <c r="C155" s="1531" t="e">
        <f>VLOOKUP($B155,'COMP. HIDRO'!$B$13:$G$3220,2,FALSE)</f>
        <v>#N/A</v>
      </c>
      <c r="D155" s="1530" t="e">
        <f>VLOOKUP($B155,'COMP. HIDRO'!$B$13:$G$3914,6,FALSE)</f>
        <v>#N/A</v>
      </c>
      <c r="E155" s="1532" t="e">
        <f>VLOOKUP($B155,'COMP. HIDRO'!$B$13:$H$3220,7,FALSE)</f>
        <v>#N/A</v>
      </c>
    </row>
    <row r="156" spans="1:5">
      <c r="A156" s="1992"/>
      <c r="B156" s="1530" t="s">
        <v>7550</v>
      </c>
      <c r="C156" s="1531" t="e">
        <f>VLOOKUP($B156,'COMP. HIDRO'!$B$13:$G$3220,2,FALSE)</f>
        <v>#N/A</v>
      </c>
      <c r="D156" s="1530" t="e">
        <f>VLOOKUP($B156,'COMP. HIDRO'!$B$13:$G$3914,6,FALSE)</f>
        <v>#N/A</v>
      </c>
      <c r="E156" s="1532" t="e">
        <f>VLOOKUP($B156,'COMP. HIDRO'!$B$13:$H$3220,7,FALSE)</f>
        <v>#N/A</v>
      </c>
    </row>
    <row r="157" spans="1:5">
      <c r="A157" s="1992"/>
      <c r="B157" s="1530" t="s">
        <v>7551</v>
      </c>
      <c r="C157" s="1531" t="e">
        <f>VLOOKUP($B157,'COMP. HIDRO'!$B$13:$G$3220,2,FALSE)</f>
        <v>#N/A</v>
      </c>
      <c r="D157" s="1530" t="e">
        <f>VLOOKUP($B157,'COMP. HIDRO'!$B$13:$G$3914,6,FALSE)</f>
        <v>#N/A</v>
      </c>
      <c r="E157" s="1532" t="e">
        <f>VLOOKUP($B157,'COMP. HIDRO'!$B$13:$H$3220,7,FALSE)</f>
        <v>#N/A</v>
      </c>
    </row>
    <row r="158" spans="1:5">
      <c r="A158" s="1992"/>
      <c r="B158" s="1530" t="s">
        <v>7552</v>
      </c>
      <c r="C158" s="1531" t="e">
        <f>VLOOKUP($B158,'COMP. HIDRO'!$B$13:$G$3220,2,FALSE)</f>
        <v>#N/A</v>
      </c>
      <c r="D158" s="1530" t="e">
        <f>VLOOKUP($B158,'COMP. HIDRO'!$B$13:$G$3914,6,FALSE)</f>
        <v>#N/A</v>
      </c>
      <c r="E158" s="1532" t="e">
        <f>VLOOKUP($B158,'COMP. HIDRO'!$B$13:$H$3220,7,FALSE)</f>
        <v>#N/A</v>
      </c>
    </row>
    <row r="159" spans="1:5">
      <c r="A159" s="1992"/>
      <c r="B159" s="1530" t="s">
        <v>7553</v>
      </c>
      <c r="C159" s="1531" t="e">
        <f>VLOOKUP($B159,'COMP. HIDRO'!$B$13:$G$3220,2,FALSE)</f>
        <v>#N/A</v>
      </c>
      <c r="D159" s="1530" t="e">
        <f>VLOOKUP($B159,'COMP. HIDRO'!$B$13:$G$3914,6,FALSE)</f>
        <v>#N/A</v>
      </c>
      <c r="E159" s="1532" t="e">
        <f>VLOOKUP($B159,'COMP. HIDRO'!$B$13:$H$3220,7,FALSE)</f>
        <v>#N/A</v>
      </c>
    </row>
    <row r="160" spans="1:5">
      <c r="A160" s="1992"/>
      <c r="B160" s="1530" t="s">
        <v>7554</v>
      </c>
      <c r="C160" s="1531" t="e">
        <f>VLOOKUP($B160,'COMP. HIDRO'!$B$13:$G$3220,2,FALSE)</f>
        <v>#N/A</v>
      </c>
      <c r="D160" s="1530" t="e">
        <f>VLOOKUP($B160,'COMP. HIDRO'!$B$13:$G$3914,6,FALSE)</f>
        <v>#N/A</v>
      </c>
      <c r="E160" s="1532" t="e">
        <f>VLOOKUP($B160,'COMP. HIDRO'!$B$13:$H$3220,7,FALSE)</f>
        <v>#N/A</v>
      </c>
    </row>
    <row r="161" spans="1:5">
      <c r="A161" s="1992"/>
      <c r="B161" s="1530" t="s">
        <v>7555</v>
      </c>
      <c r="C161" s="1531" t="e">
        <f>VLOOKUP($B161,'COMP. HIDRO'!$B$13:$G$3220,2,FALSE)</f>
        <v>#N/A</v>
      </c>
      <c r="D161" s="1530" t="e">
        <f>VLOOKUP($B161,'COMP. HIDRO'!$B$13:$G$3914,6,FALSE)</f>
        <v>#N/A</v>
      </c>
      <c r="E161" s="1532" t="e">
        <f>VLOOKUP($B161,'COMP. HIDRO'!$B$13:$H$3220,7,FALSE)</f>
        <v>#N/A</v>
      </c>
    </row>
    <row r="162" spans="1:5">
      <c r="A162" s="1992"/>
      <c r="B162" s="1530" t="s">
        <v>7556</v>
      </c>
      <c r="C162" s="1531" t="e">
        <f>VLOOKUP($B162,'COMP. HIDRO'!$B$13:$G$3220,2,FALSE)</f>
        <v>#N/A</v>
      </c>
      <c r="D162" s="1530" t="e">
        <f>VLOOKUP($B162,'COMP. HIDRO'!$B$13:$G$3914,6,FALSE)</f>
        <v>#N/A</v>
      </c>
      <c r="E162" s="1532" t="e">
        <f>VLOOKUP($B162,'COMP. HIDRO'!$B$13:$H$3220,7,FALSE)</f>
        <v>#N/A</v>
      </c>
    </row>
    <row r="163" spans="1:5">
      <c r="A163" s="1992"/>
      <c r="B163" s="1530" t="s">
        <v>7557</v>
      </c>
      <c r="C163" s="1531" t="e">
        <f>VLOOKUP($B163,'COMP. HIDRO'!$B$13:$G$3220,2,FALSE)</f>
        <v>#N/A</v>
      </c>
      <c r="D163" s="1530" t="e">
        <f>VLOOKUP($B163,'COMP. HIDRO'!$B$13:$G$3914,6,FALSE)</f>
        <v>#N/A</v>
      </c>
      <c r="E163" s="1532" t="e">
        <f>VLOOKUP($B163,'COMP. HIDRO'!$B$13:$H$3220,7,FALSE)</f>
        <v>#N/A</v>
      </c>
    </row>
    <row r="164" spans="1:5">
      <c r="A164" s="1992"/>
      <c r="B164" s="1530" t="s">
        <v>7558</v>
      </c>
      <c r="C164" s="1531" t="e">
        <f>VLOOKUP($B164,'COMP. HIDRO'!$B$13:$G$3220,2,FALSE)</f>
        <v>#N/A</v>
      </c>
      <c r="D164" s="1530" t="e">
        <f>VLOOKUP($B164,'COMP. HIDRO'!$B$13:$G$3914,6,FALSE)</f>
        <v>#N/A</v>
      </c>
      <c r="E164" s="1532" t="e">
        <f>VLOOKUP($B164,'COMP. HIDRO'!$B$13:$H$3220,7,FALSE)</f>
        <v>#N/A</v>
      </c>
    </row>
    <row r="165" spans="1:5">
      <c r="A165" s="1992"/>
      <c r="B165" s="1530" t="s">
        <v>7559</v>
      </c>
      <c r="C165" s="1531" t="e">
        <f>VLOOKUP($B165,'COMP. HIDRO'!$B$13:$G$3220,2,FALSE)</f>
        <v>#N/A</v>
      </c>
      <c r="D165" s="1530" t="e">
        <f>VLOOKUP($B165,'COMP. HIDRO'!$B$13:$G$3914,6,FALSE)</f>
        <v>#N/A</v>
      </c>
      <c r="E165" s="1532" t="e">
        <f>VLOOKUP($B165,'COMP. HIDRO'!$B$13:$H$3220,7,FALSE)</f>
        <v>#N/A</v>
      </c>
    </row>
    <row r="166" spans="1:5">
      <c r="A166" s="1992"/>
      <c r="B166" s="1530" t="s">
        <v>7560</v>
      </c>
      <c r="C166" s="1531" t="e">
        <f>VLOOKUP($B166,'COMP. HIDRO'!$B$13:$G$3220,2,FALSE)</f>
        <v>#N/A</v>
      </c>
      <c r="D166" s="1530" t="e">
        <f>VLOOKUP($B166,'COMP. HIDRO'!$B$13:$G$3914,6,FALSE)</f>
        <v>#N/A</v>
      </c>
      <c r="E166" s="1532" t="e">
        <f>VLOOKUP($B166,'COMP. HIDRO'!$B$13:$H$3220,7,FALSE)</f>
        <v>#N/A</v>
      </c>
    </row>
    <row r="167" spans="1:5">
      <c r="A167" s="1992"/>
      <c r="B167" s="1530" t="s">
        <v>7561</v>
      </c>
      <c r="C167" s="1531" t="e">
        <f>VLOOKUP($B167,'COMP. HIDRO'!$B$13:$G$3220,2,FALSE)</f>
        <v>#N/A</v>
      </c>
      <c r="D167" s="1530" t="e">
        <f>VLOOKUP($B167,'COMP. HIDRO'!$B$13:$G$3914,6,FALSE)</f>
        <v>#N/A</v>
      </c>
      <c r="E167" s="1532" t="e">
        <f>VLOOKUP($B167,'COMP. HIDRO'!$B$13:$H$3220,7,FALSE)</f>
        <v>#N/A</v>
      </c>
    </row>
    <row r="168" spans="1:5">
      <c r="A168" s="1992"/>
      <c r="B168" s="1530" t="s">
        <v>7562</v>
      </c>
      <c r="C168" s="1531" t="e">
        <f>VLOOKUP($B168,'COMP. HIDRO'!$B$13:$G$3220,2,FALSE)</f>
        <v>#N/A</v>
      </c>
      <c r="D168" s="1530" t="e">
        <f>VLOOKUP($B168,'COMP. HIDRO'!$B$13:$G$3914,6,FALSE)</f>
        <v>#N/A</v>
      </c>
      <c r="E168" s="1532" t="e">
        <f>VLOOKUP($B168,'COMP. HIDRO'!$B$13:$H$3220,7,FALSE)</f>
        <v>#N/A</v>
      </c>
    </row>
    <row r="169" spans="1:5" s="1992" customFormat="1">
      <c r="B169" s="1530" t="s">
        <v>7563</v>
      </c>
      <c r="C169" s="1531" t="e">
        <f>VLOOKUP($B169,'COMP. HIDRO'!$B$13:$G$3220,2,FALSE)</f>
        <v>#N/A</v>
      </c>
      <c r="D169" s="1530" t="e">
        <f>VLOOKUP($B169,'COMP. HIDRO'!$B$13:$G$3914,6,FALSE)</f>
        <v>#N/A</v>
      </c>
      <c r="E169" s="1532" t="e">
        <f>VLOOKUP($B169,'COMP. HIDRO'!$B$13:$H$3220,7,FALSE)</f>
        <v>#N/A</v>
      </c>
    </row>
    <row r="170" spans="1:5" s="1992" customFormat="1">
      <c r="B170" s="1530" t="s">
        <v>7564</v>
      </c>
      <c r="C170" s="1531" t="e">
        <f>VLOOKUP($B170,'COMP. HIDRO'!$B$13:$G$3220,2,FALSE)</f>
        <v>#N/A</v>
      </c>
      <c r="D170" s="1530" t="e">
        <f>VLOOKUP($B170,'COMP. HIDRO'!$B$13:$G$3914,6,FALSE)</f>
        <v>#N/A</v>
      </c>
      <c r="E170" s="1532" t="e">
        <f>VLOOKUP($B170,'COMP. HIDRO'!$B$13:$H$3220,7,FALSE)</f>
        <v>#N/A</v>
      </c>
    </row>
    <row r="171" spans="1:5" s="1992" customFormat="1">
      <c r="B171" s="1530" t="s">
        <v>7565</v>
      </c>
      <c r="C171" s="1531" t="e">
        <f>VLOOKUP($B171,'COMP. HIDRO'!$B$13:$G$3220,2,FALSE)</f>
        <v>#N/A</v>
      </c>
      <c r="D171" s="1530" t="e">
        <f>VLOOKUP($B171,'COMP. HIDRO'!$B$13:$G$3914,6,FALSE)</f>
        <v>#N/A</v>
      </c>
      <c r="E171" s="1532" t="e">
        <f>VLOOKUP($B171,'COMP. HIDRO'!$B$13:$H$3220,7,FALSE)</f>
        <v>#N/A</v>
      </c>
    </row>
    <row r="172" spans="1:5" s="1992" customFormat="1">
      <c r="B172" s="1530" t="s">
        <v>7566</v>
      </c>
      <c r="C172" s="1531" t="e">
        <f>VLOOKUP($B172,'COMP. HIDRO'!$B$13:$G$3220,2,FALSE)</f>
        <v>#N/A</v>
      </c>
      <c r="D172" s="1530" t="e">
        <f>VLOOKUP($B172,'COMP. HIDRO'!$B$13:$G$3914,6,FALSE)</f>
        <v>#N/A</v>
      </c>
      <c r="E172" s="1532" t="e">
        <f>VLOOKUP($B172,'COMP. HIDRO'!$B$13:$H$3220,7,FALSE)</f>
        <v>#N/A</v>
      </c>
    </row>
    <row r="173" spans="1:5" s="1992" customFormat="1">
      <c r="B173" s="1530" t="s">
        <v>7567</v>
      </c>
      <c r="C173" s="1531" t="e">
        <f>VLOOKUP($B173,'COMP. HIDRO'!$B$13:$G$3220,2,FALSE)</f>
        <v>#N/A</v>
      </c>
      <c r="D173" s="1530" t="e">
        <f>VLOOKUP($B173,'COMP. HIDRO'!$B$13:$G$3914,6,FALSE)</f>
        <v>#N/A</v>
      </c>
      <c r="E173" s="1532" t="e">
        <f>VLOOKUP($B173,'COMP. HIDRO'!$B$13:$H$3220,7,FALSE)</f>
        <v>#N/A</v>
      </c>
    </row>
    <row r="174" spans="1:5" s="2078" customFormat="1">
      <c r="B174" s="1530" t="s">
        <v>7642</v>
      </c>
      <c r="C174" s="1531" t="e">
        <f>VLOOKUP($B174,'COMP. HIDRO'!$B$13:$G$3220,2,FALSE)</f>
        <v>#N/A</v>
      </c>
      <c r="D174" s="1530" t="e">
        <f>VLOOKUP($B174,'COMP. HIDRO'!$B$13:$G$3914,6,FALSE)</f>
        <v>#N/A</v>
      </c>
      <c r="E174" s="1532" t="e">
        <f>VLOOKUP($B174,'COMP. HIDRO'!$B$13:$H$3220,7,FALSE)</f>
        <v>#N/A</v>
      </c>
    </row>
    <row r="175" spans="1:5" s="2078" customFormat="1">
      <c r="B175" s="1530" t="s">
        <v>8110</v>
      </c>
      <c r="C175" s="1531" t="e">
        <f>VLOOKUP($B175,'COMP. HIDRO'!$B$13:$G$3220,2,FALSE)</f>
        <v>#N/A</v>
      </c>
      <c r="D175" s="1530" t="e">
        <f>VLOOKUP($B175,'COMP. HIDRO'!$B$13:$G$3914,6,FALSE)</f>
        <v>#N/A</v>
      </c>
      <c r="E175" s="1532" t="e">
        <f>VLOOKUP($B175,'COMP. HIDRO'!$B$13:$H$3220,7,FALSE)</f>
        <v>#N/A</v>
      </c>
    </row>
    <row r="176" spans="1:5" s="2078" customFormat="1">
      <c r="B176" s="1530" t="s">
        <v>8111</v>
      </c>
      <c r="C176" s="1531" t="e">
        <f>VLOOKUP($B176,'COMP. HIDRO'!$B$13:$G$3220,2,FALSE)</f>
        <v>#N/A</v>
      </c>
      <c r="D176" s="1530" t="e">
        <f>VLOOKUP($B176,'COMP. HIDRO'!$B$13:$G$3914,6,FALSE)</f>
        <v>#N/A</v>
      </c>
      <c r="E176" s="1532" t="e">
        <f>VLOOKUP($B176,'COMP. HIDRO'!$B$13:$H$3220,7,FALSE)</f>
        <v>#N/A</v>
      </c>
    </row>
    <row r="177" spans="1:5" ht="15.75" thickBot="1">
      <c r="A177" s="1992"/>
      <c r="B177" s="1993"/>
      <c r="C177" s="1994"/>
      <c r="D177" s="1993"/>
      <c r="E177" s="1992"/>
    </row>
    <row r="178" spans="1:5" ht="15.75">
      <c r="A178" s="1992"/>
      <c r="B178" s="510" t="s">
        <v>1205</v>
      </c>
      <c r="C178" s="511" t="s">
        <v>1615</v>
      </c>
      <c r="D178" s="512" t="s">
        <v>46</v>
      </c>
      <c r="E178" s="513" t="s">
        <v>47</v>
      </c>
    </row>
    <row r="179" spans="1:5" ht="30">
      <c r="A179" s="1992"/>
      <c r="B179" s="1530" t="s">
        <v>6641</v>
      </c>
      <c r="C179" s="1531" t="str">
        <f>VLOOKUP($B179,'COMP. ELETRICO '!$B$13:$G$414,2,FALSE)</f>
        <v>FORNECIMENTO E INSTALAÇÃO DE DISPOSITIVO DPS CLASSE II, 1 POLO, TENSAO MAXIMA DE 175 V, CORRENTE MAXIMA DE *45* KA (TIPO AC)</v>
      </c>
      <c r="D179" s="1530" t="str">
        <f>VLOOKUP($B179,'COMP. ELETRICO '!$B$13:$G$414,6,FALSE)</f>
        <v>UN</v>
      </c>
      <c r="E179" s="1532">
        <f>VLOOKUP($B179,'COMP. ELETRICO '!$B$13:$H$414,7,FALSE)</f>
        <v>79.14</v>
      </c>
    </row>
    <row r="180" spans="1:5">
      <c r="A180" s="1992"/>
      <c r="B180" s="1530" t="s">
        <v>6642</v>
      </c>
      <c r="C180" s="1531" t="str">
        <f>VLOOKUP($B180,'COMP. ELETRICO '!$B$13:$G$414,2,FALSE)</f>
        <v>FORNECIMENTO E INSTALAÇÃO DE PLACA DE SINALIZAÇÃO DE ENERGIA (20X20CM)</v>
      </c>
      <c r="D180" s="1530" t="str">
        <f>VLOOKUP($B180,'COMP. ELETRICO '!$B$13:$G$414,6,FALSE)</f>
        <v>UN</v>
      </c>
      <c r="E180" s="1532">
        <f>VLOOKUP($B180,'COMP. ELETRICO '!$B$13:$H$414,7,FALSE)</f>
        <v>25.04</v>
      </c>
    </row>
    <row r="181" spans="1:5">
      <c r="A181" s="1992"/>
      <c r="B181" s="1530" t="s">
        <v>6643</v>
      </c>
      <c r="C181" s="1531" t="str">
        <f>VLOOKUP($B181,'COMP. ELETRICO '!$B$13:$G$414,2,FALSE)</f>
        <v>FORNECIMENTO E INSTALAÇÃO DE INTERRUPTOR DIFERENCIAL RESIDUAL, 2 POLOS, SENSIBILIDADE 30 MA, CORRENTE DE 25 A</v>
      </c>
      <c r="D181" s="1530" t="str">
        <f>VLOOKUP($B181,'COMP. ELETRICO '!$B$13:$G$414,6,FALSE)</f>
        <v>UN</v>
      </c>
      <c r="E181" s="1532">
        <f>VLOOKUP($B181,'COMP. ELETRICO '!$B$13:$H$414,7,FALSE)</f>
        <v>119.32</v>
      </c>
    </row>
    <row r="182" spans="1:5" ht="30">
      <c r="A182" s="1992"/>
      <c r="B182" s="1530" t="s">
        <v>6644</v>
      </c>
      <c r="C182" s="1531" t="str">
        <f>VLOOKUP($B182,'COMP. ELETRICO '!$B$13:$G$414,2,FALSE)</f>
        <v>FORNECIMENTO E INSTALAÇÃO DE ELETRODUTODUTO PEAD FLEXIVEL PAREDE SIMPLES, CORRUGACAO HELICOIDAL, COR PRETA, SEM ROSCA, DE 1 1/2",  PARA CABEAMENTO SUBTERRANEO (NBR 15715)</v>
      </c>
      <c r="D182" s="1530" t="str">
        <f>VLOOKUP($B182,'COMP. ELETRICO '!$B$13:$G$414,6,FALSE)</f>
        <v>M</v>
      </c>
      <c r="E182" s="1532">
        <f>VLOOKUP($B182,'COMP. ELETRICO '!$B$13:$H$414,7,FALSE)</f>
        <v>10.47</v>
      </c>
    </row>
    <row r="183" spans="1:5" ht="30">
      <c r="A183" s="1992"/>
      <c r="B183" s="1530" t="s">
        <v>6645</v>
      </c>
      <c r="C183" s="1531" t="str">
        <f>VLOOKUP($B183,'COMP. ELETRICO '!$B$13:$G$414,2,FALSE)</f>
        <v>FORNECIMENTO E INSTALAÇÃO DE REFLETOR BIVOLT DE LED, 100W DE POTÊNCIA, FLUXO LUMINOSO A PARTIR DE 80 LM/W, TEMPERATURA DE COR APROXIMADAMENTE 6500K (BRANCO FRIO)</v>
      </c>
      <c r="D183" s="1530" t="str">
        <f>VLOOKUP($B183,'COMP. ELETRICO '!$B$13:$G$414,6,FALSE)</f>
        <v>UN</v>
      </c>
      <c r="E183" s="1532">
        <f>VLOOKUP($B183,'COMP. ELETRICO '!$B$13:$H$414,7,FALSE)</f>
        <v>249.44</v>
      </c>
    </row>
    <row r="184" spans="1:5">
      <c r="A184" s="1992"/>
      <c r="B184" s="1530" t="s">
        <v>6646</v>
      </c>
      <c r="C184" s="1531" t="str">
        <f>VLOOKUP($B184,'COMP. ELETRICO '!$B$13:$G$40014,2,FALSE)</f>
        <v>FORNECIMENTO E INSTALAÇÃO DE ABRACADEIRA TIPO D 3/4" C/ PARAFUSO"</v>
      </c>
      <c r="D184" s="1530" t="str">
        <f>VLOOKUP($B184,'COMP. ELETRICO '!$B$13:$G$414,6,FALSE)</f>
        <v>UN</v>
      </c>
      <c r="E184" s="1532">
        <f>VLOOKUP($B184,'COMP. ELETRICO '!$B$13:$H$414,7,FALSE)</f>
        <v>5.77</v>
      </c>
    </row>
    <row r="185" spans="1:5" ht="30">
      <c r="A185" s="1992"/>
      <c r="B185" s="1530" t="s">
        <v>6647</v>
      </c>
      <c r="C185" s="1531" t="str">
        <f>VLOOKUP($B185,'COMP. ELETRICO '!$B$13:$G$40014,2,FALSE)</f>
        <v>FORNECIMENTO E INSTALAÇÃO DE CURVA 90 GRAUS, PARA ELETRODUTO, EM ACO GALVANIZADO ELETROLITICO, DIAMETRO DE 25 MM (1")</v>
      </c>
      <c r="D185" s="1530" t="str">
        <f>VLOOKUP($B185,'COMP. ELETRICO '!$B$13:$G$414,6,FALSE)</f>
        <v>UN</v>
      </c>
      <c r="E185" s="1532">
        <f>VLOOKUP($B185,'COMP. ELETRICO '!$B$13:$H$414,7,FALSE)</f>
        <v>11.57</v>
      </c>
    </row>
    <row r="186" spans="1:5">
      <c r="A186" s="1992"/>
      <c r="B186" s="1530" t="s">
        <v>6648</v>
      </c>
      <c r="C186" s="1531" t="str">
        <f>VLOOKUP($B186,'COMP. ELETRICO '!$B$13:$G$40014,2,FALSE)</f>
        <v>FORNECIMENTO E INSTALAÇÃO DE LUVA PARA ELETRODUTO, EM ACO GALVANIZADO ELETROLITICO, DIAMETRO DE 25 MM (1")</v>
      </c>
      <c r="D186" s="1530" t="str">
        <f>VLOOKUP($B186,'COMP. ELETRICO '!$B$13:$G$414,6,FALSE)</f>
        <v>UN</v>
      </c>
      <c r="E186" s="1532">
        <f>VLOOKUP($B186,'COMP. ELETRICO '!$B$13:$H$414,7,FALSE)</f>
        <v>4.25</v>
      </c>
    </row>
    <row r="187" spans="1:5" ht="30">
      <c r="A187" s="1992"/>
      <c r="B187" s="1530" t="s">
        <v>6649</v>
      </c>
      <c r="C187" s="1531" t="str">
        <f>VLOOKUP($B187,'COMP. ELETRICO '!$B$13:$G$40014,2,FALSE)</f>
        <v>FORNECIMENTO E INSTALAÇÃO DE PARAFUSO M16 EM ACO GALVANIZADO, COMPRIMENTO = 500 MM, DIAMETRO = 16 MM, ROSCA MAQUINA, COM CABECA SEXTAVADA E PORCA</v>
      </c>
      <c r="D187" s="1530" t="str">
        <f>VLOOKUP($B187,'COMP. ELETRICO '!$B$13:$G$414,6,FALSE)</f>
        <v>UN</v>
      </c>
      <c r="E187" s="1532">
        <f>VLOOKUP($B187,'COMP. ELETRICO '!$B$13:$H$414,7,FALSE)</f>
        <v>15.91</v>
      </c>
    </row>
    <row r="188" spans="1:5" ht="30">
      <c r="A188" s="1992"/>
      <c r="B188" s="1530" t="s">
        <v>6650</v>
      </c>
      <c r="C188" s="1531" t="str">
        <f>VLOOKUP($B188,'COMP. ELETRICO '!$B$13:$G$40014,2,FALSE)</f>
        <v>FORNECIMENTO E INSTALAÇÃO DE ARRUELA QUADRADA EM ACO GALVANIZADO, DIMENSAO = 38 MM, ESPESSURA = 3MM, DIAMETRO DO FURO= 18 MM</v>
      </c>
      <c r="D188" s="1530" t="str">
        <f>VLOOKUP($B188,'COMP. ELETRICO '!$B$13:$G$414,6,FALSE)</f>
        <v>UN</v>
      </c>
      <c r="E188" s="1532">
        <f>VLOOKUP($B188,'COMP. ELETRICO '!$B$13:$H$414,7,FALSE)</f>
        <v>0.87</v>
      </c>
    </row>
    <row r="189" spans="1:5">
      <c r="A189" s="1992"/>
      <c r="B189" s="1530" t="s">
        <v>6651</v>
      </c>
      <c r="C189" s="1531" t="str">
        <f>VLOOKUP($B189,'COMP. ELETRICO '!$B$13:$G$40014,2,FALSE)</f>
        <v>FORNECIMENTO E INSTALAÇÃO DE CRUZETA DE CONCRETO LEVE, COMP. 2000 MM SECAO, 90 X 90 MM</v>
      </c>
      <c r="D189" s="1530" t="str">
        <f>VLOOKUP($B189,'COMP. ELETRICO '!$B$13:$G$414,6,FALSE)</f>
        <v>UN</v>
      </c>
      <c r="E189" s="1532">
        <f>VLOOKUP($B189,'COMP. ELETRICO '!$B$13:$H$414,7,FALSE)</f>
        <v>174.85999999999999</v>
      </c>
    </row>
    <row r="190" spans="1:5">
      <c r="A190" s="1992"/>
      <c r="B190" s="1530" t="s">
        <v>6652</v>
      </c>
      <c r="C190" s="1531" t="str">
        <f>VLOOKUP($B190,'COMP. ELETRICO '!$B$13:$G$40014,2,FALSE)</f>
        <v>FORNECIMENTO E INSTALAÇÃO DE SUPORTE MAO-FRANCESA EM ACO, ABAS IGUAIS 30 CM, CAPACIDADE MINIMA 60 KG, BRANCO</v>
      </c>
      <c r="D190" s="1530" t="str">
        <f>VLOOKUP($B190,'COMP. ELETRICO '!$B$13:$G$414,6,FALSE)</f>
        <v>UN</v>
      </c>
      <c r="E190" s="1532">
        <f>VLOOKUP($B190,'COMP. ELETRICO '!$B$13:$H$414,7,FALSE)</f>
        <v>32.840000000000003</v>
      </c>
    </row>
    <row r="191" spans="1:5">
      <c r="A191" s="1992"/>
      <c r="B191" s="1530" t="s">
        <v>6653</v>
      </c>
      <c r="C191" s="1531" t="str">
        <f>VLOOKUP($B191,'COMP. ELETRICO '!$B$13:$G$40014,2,FALSE)</f>
        <v>FORNECIMENTO E INSTALAÇAO DE PADRÃO DE ENTRADA DE ENERGIA CATEGORIA "T4" (ENERGISA)</v>
      </c>
      <c r="D191" s="1530" t="str">
        <f>VLOOKUP($B191,'COMP. ELETRICO '!$B$13:$G$414,6,FALSE)</f>
        <v>UN</v>
      </c>
      <c r="E191" s="1532">
        <f>VLOOKUP($B191,'COMP. ELETRICO '!$B$13:$H$414,7,FALSE)</f>
        <v>1624.9500000000003</v>
      </c>
    </row>
    <row r="192" spans="1:5">
      <c r="A192" s="1992"/>
      <c r="B192" s="1530" t="s">
        <v>6654</v>
      </c>
      <c r="C192" s="1531" t="str">
        <f>VLOOKUP($B192,'COMP. ELETRICO '!$B$13:$G$40014,2,FALSE)</f>
        <v>CAIXA DE PASSAGEM 40X40X50 FUNDO BRITA COM TAMPA</v>
      </c>
      <c r="D192" s="1530" t="str">
        <f>VLOOKUP($B192,'COMP. ELETRICO '!$B$13:$G$414,6,FALSE)</f>
        <v>UN</v>
      </c>
      <c r="E192" s="1532">
        <f>VLOOKUP($B192,'COMP. ELETRICO '!$B$13:$H$414,7,FALSE)</f>
        <v>164.35</v>
      </c>
    </row>
    <row r="193" spans="1:5">
      <c r="A193" s="1992"/>
      <c r="B193" s="1530" t="s">
        <v>6655</v>
      </c>
      <c r="C193" s="1531" t="str">
        <f>VLOOKUP($B193,'COMP. ELETRICO '!$B$13:$G$40014,2,FALSE)</f>
        <v>CAIXA DE PASSAGEM 20X20X25 FUNDO BRITA COM TAMPA</v>
      </c>
      <c r="D193" s="1530" t="str">
        <f>VLOOKUP($B193,'COMP. ELETRICO '!$B$13:$G$414,6,FALSE)</f>
        <v>UN</v>
      </c>
      <c r="E193" s="1532">
        <f>VLOOKUP($B193,'COMP. ELETRICO '!$B$13:$H$414,7,FALSE)</f>
        <v>46.57</v>
      </c>
    </row>
    <row r="194" spans="1:5" ht="30">
      <c r="A194" s="1992"/>
      <c r="B194" s="1530" t="s">
        <v>6656</v>
      </c>
      <c r="C194" s="1531" t="str">
        <f>VLOOKUP($B194,'COMP. ELETRICO '!$B$13:$G$40014,2,FALSE)</f>
        <v>MURETA MEDIÇÃO ALVEN. 1 1/2 V.(35CM) REBOC.C/PINTURA ACRÍL. E LAJE CONC. 20MPA MALHA 8.0MM CADA 10CM REVEST.C/ARGAMASSA 1:3 C/ IMPERMEABILIZANTE</v>
      </c>
      <c r="D194" s="1530" t="str">
        <f>VLOOKUP($B194,'COMP. ELETRICO '!$B$13:$G$414,6,FALSE)</f>
        <v>M2</v>
      </c>
      <c r="E194" s="1532">
        <f>VLOOKUP($B194,'COMP. ELETRICO '!$B$13:$H$414,7,FALSE)</f>
        <v>362.03000000000003</v>
      </c>
    </row>
    <row r="195" spans="1:5">
      <c r="A195" s="1992"/>
      <c r="B195" s="1530" t="s">
        <v>6657</v>
      </c>
      <c r="C195" s="1531" t="str">
        <f>VLOOKUP($B195,'COMP. ELETRICO '!$B$13:$G$40014,2,FALSE)</f>
        <v>FORNECIMENTO E INSTALAÇÃO DE POSTE DE CONRETO DT 12/300</v>
      </c>
      <c r="D195" s="1530" t="str">
        <f>VLOOKUP($B195,'COMP. ELETRICO '!$B$13:$G$414,6,FALSE)</f>
        <v>UN</v>
      </c>
      <c r="E195" s="1532">
        <f>VLOOKUP($B195,'COMP. ELETRICO '!$B$13:$H$414,7,FALSE)</f>
        <v>1228.8700000000001</v>
      </c>
    </row>
    <row r="196" spans="1:5">
      <c r="A196" s="1992"/>
      <c r="B196" s="1530" t="s">
        <v>6658</v>
      </c>
      <c r="C196" s="1531" t="str">
        <f>VLOOKUP($B196,'COMP. ELETRICO '!$B$13:$G$40014,2,FALSE)</f>
        <v>FORNECIMENTO E INSTALAÇÃO DE  CABO DE COBRE PP 3 x 2,5 MM2  0,6/1 KV</v>
      </c>
      <c r="D196" s="1530" t="str">
        <f>VLOOKUP($B196,'COMP. ELETRICO '!$B$13:$G$414,6,FALSE)</f>
        <v xml:space="preserve">M     </v>
      </c>
      <c r="E196" s="1532">
        <f>VLOOKUP($B196,'COMP. ELETRICO '!$B$13:$H$414,7,FALSE)</f>
        <v>8.83</v>
      </c>
    </row>
    <row r="197" spans="1:5">
      <c r="A197" s="1992"/>
      <c r="B197" s="1530" t="s">
        <v>6659</v>
      </c>
      <c r="C197" s="1531" t="str">
        <f>VLOOKUP($B197,'COMP. ELETRICO '!$B$13:$G$40014,2,FALSE)</f>
        <v>FORNECIMENTO E INSTALAÇÃO DE POSTE DE CONCRETO CIRCULAR, 200 KG, H = 17 M (NBR 8451)</v>
      </c>
      <c r="D197" s="1530" t="str">
        <f>VLOOKUP($B197,'COMP. ELETRICO '!$B$13:$G$414,6,FALSE)</f>
        <v>UN</v>
      </c>
      <c r="E197" s="1532">
        <f>VLOOKUP($B197,'COMP. ELETRICO '!$B$13:$H$414,7,FALSE)</f>
        <v>2675.7400000000002</v>
      </c>
    </row>
    <row r="198" spans="1:5" ht="45">
      <c r="A198" s="1992"/>
      <c r="B198" s="1530" t="s">
        <v>6660</v>
      </c>
      <c r="C198" s="1531" t="str">
        <f>VLOOKUP($B198,'COMP. ELETRICO '!$B$13:$G$40014,2,FALSE)</f>
        <v xml:space="preserve"> INSTALAÇÃO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198" s="1530" t="str">
        <f>VLOOKUP($B198,'COMP. ELETRICO '!$B$13:$G$414,6,FALSE)</f>
        <v>UN</v>
      </c>
      <c r="E198" s="1532">
        <f>VLOOKUP($B198,'COMP. ELETRICO '!$B$13:$H$414,7,FALSE)</f>
        <v>36.020000000000003</v>
      </c>
    </row>
    <row r="199" spans="1:5" ht="45">
      <c r="A199" s="1992"/>
      <c r="B199" s="1530" t="s">
        <v>6661</v>
      </c>
      <c r="C199" s="1531" t="str">
        <f>VLOOKUP($B199,'COMP. ELETRICO '!$B$13:$G$40014,2,FALSE)</f>
        <v>FORNECIMENTO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199" s="1530" t="str">
        <f>VLOOKUP($B199,'COMP. ELETRICO '!$B$13:$G$414,6,FALSE)</f>
        <v>UN</v>
      </c>
      <c r="E199" s="1532">
        <f>VLOOKUP($B199,'COMP. ELETRICO '!$B$13:$H$414,7,FALSE)</f>
        <v>902.75</v>
      </c>
    </row>
    <row r="200" spans="1:5" ht="30">
      <c r="A200" s="1992"/>
      <c r="B200" s="1530" t="s">
        <v>6662</v>
      </c>
      <c r="C200" s="1531" t="str">
        <f>VLOOKUP($B200,'COMP. ELETRICO '!$B$13:$G$40014,2,FALSE)</f>
        <v>FORNECIMENTO E INSTALAÇÃO DE POSTE CONICO CONTINUO EM ACO GALVANIZADO, RETO, FLANGEADO, H = 6 M, DIAMETRO INFERIOR = *90* CM</v>
      </c>
      <c r="D200" s="1530" t="str">
        <f>VLOOKUP($B200,'COMP. ELETRICO '!$B$13:$G$414,6,FALSE)</f>
        <v>UN</v>
      </c>
      <c r="E200" s="1532">
        <f>VLOOKUP($B200,'COMP. ELETRICO '!$B$13:$H$414,7,FALSE)</f>
        <v>723.74</v>
      </c>
    </row>
    <row r="201" spans="1:5">
      <c r="A201" s="1992"/>
      <c r="B201" s="1530" t="s">
        <v>6663</v>
      </c>
      <c r="C201" s="1531" t="str">
        <f>VLOOKUP($B201,'COMP. ELETRICO '!$B$13:$G$40014,2,FALSE)</f>
        <v>ADMINISTRAÇÃO LOCAL</v>
      </c>
      <c r="D201" s="1530" t="str">
        <f>VLOOKUP($B201,'COMP. ELETRICO '!$B$13:$G$414,6,FALSE)</f>
        <v>UN</v>
      </c>
      <c r="E201" s="1532">
        <f>VLOOKUP($B201,'COMP. ELETRICO '!$B$13:$H$414,7,FALSE)</f>
        <v>8796</v>
      </c>
    </row>
    <row r="202" spans="1:5" ht="30">
      <c r="A202" s="1992"/>
      <c r="B202" s="1530" t="s">
        <v>6664</v>
      </c>
      <c r="C202" s="1531" t="str">
        <f>VLOOKUP($B202,'COMP. ELETRICO '!$B$13:$G$40014,2,FALSE)</f>
        <v>FORNECIMENTO E INSTALAÇÃO DE CHUMBADOR DE ACO, 3/4" X 510 MM, PARA POSTES DE ACO COM BASE, INCLUSO PORCA E ARRUELA</v>
      </c>
      <c r="D202" s="1530" t="str">
        <f>VLOOKUP($B202,'COMP. ELETRICO '!$B$13:$G$414,6,FALSE)</f>
        <v>UN</v>
      </c>
      <c r="E202" s="1532">
        <f>VLOOKUP($B202,'COMP. ELETRICO '!$B$13:$H$414,7,FALSE)</f>
        <v>218.20000000000002</v>
      </c>
    </row>
    <row r="203" spans="1:5">
      <c r="A203" s="1992"/>
      <c r="B203" s="1530" t="s">
        <v>6665</v>
      </c>
      <c r="C203" s="1531" t="e">
        <f>VLOOKUP($B203,'COMP. ELETRICO '!$B$13:$G$40014,2,FALSE)</f>
        <v>#N/A</v>
      </c>
      <c r="D203" s="1530" t="e">
        <f>VLOOKUP($B203,'COMP. ELETRICO '!$B$13:$G$414,6,FALSE)</f>
        <v>#N/A</v>
      </c>
      <c r="E203" s="1532" t="e">
        <f>VLOOKUP($B203,'COMP. ELETRICO '!$B$13:$H$414,7,FALSE)</f>
        <v>#N/A</v>
      </c>
    </row>
    <row r="204" spans="1:5">
      <c r="A204" s="1992"/>
      <c r="B204" s="1530" t="s">
        <v>6666</v>
      </c>
      <c r="C204" s="1531" t="e">
        <f>VLOOKUP($B204,'COMP. ELETRICO '!$B$13:$G$40014,2,FALSE)</f>
        <v>#N/A</v>
      </c>
      <c r="D204" s="1530" t="e">
        <f>VLOOKUP($B204,'COMP. ELETRICO '!$B$13:$G$414,6,FALSE)</f>
        <v>#N/A</v>
      </c>
      <c r="E204" s="1532" t="e">
        <f>VLOOKUP($B204,'COMP. ELETRICO '!$B$13:$H$414,7,FALSE)</f>
        <v>#N/A</v>
      </c>
    </row>
    <row r="205" spans="1:5">
      <c r="A205" s="1992"/>
      <c r="B205" s="1530" t="s">
        <v>6667</v>
      </c>
      <c r="C205" s="1531" t="e">
        <f>VLOOKUP($B205,'COMP. ELETRICO '!$B$13:$G$40014,2,FALSE)</f>
        <v>#N/A</v>
      </c>
      <c r="D205" s="1530" t="e">
        <f>VLOOKUP($B205,'COMP. ELETRICO '!$B$13:$G$414,6,FALSE)</f>
        <v>#N/A</v>
      </c>
      <c r="E205" s="1532" t="e">
        <f>VLOOKUP($B205,'COMP. ELETRICO '!$B$13:$H$414,7,FALSE)</f>
        <v>#N/A</v>
      </c>
    </row>
    <row r="206" spans="1:5">
      <c r="A206" s="1992"/>
      <c r="B206" s="1530" t="s">
        <v>6668</v>
      </c>
      <c r="C206" s="1531" t="e">
        <f>VLOOKUP($B206,'COMP. ELETRICO '!$B$13:$G$40014,2,FALSE)</f>
        <v>#N/A</v>
      </c>
      <c r="D206" s="1530" t="e">
        <f>VLOOKUP($B206,'COMP. ELETRICO '!$B$13:$G$414,6,FALSE)</f>
        <v>#N/A</v>
      </c>
      <c r="E206" s="1532" t="e">
        <f>VLOOKUP($B206,'COMP. ELETRICO '!$B$13:$H$414,7,FALSE)</f>
        <v>#N/A</v>
      </c>
    </row>
    <row r="207" spans="1:5">
      <c r="A207" s="1992"/>
      <c r="B207" s="1530" t="s">
        <v>6669</v>
      </c>
      <c r="C207" s="1531" t="e">
        <f>VLOOKUP($B207,'COMP. ELETRICO '!$B$13:$G$40014,2,FALSE)</f>
        <v>#N/A</v>
      </c>
      <c r="D207" s="1530" t="e">
        <f>VLOOKUP($B207,'COMP. ELETRICO '!$B$13:$G$414,6,FALSE)</f>
        <v>#N/A</v>
      </c>
      <c r="E207" s="1532" t="e">
        <f>VLOOKUP($B207,'COMP. ELETRICO '!$B$13:$H$414,7,FALSE)</f>
        <v>#N/A</v>
      </c>
    </row>
    <row r="208" spans="1:5">
      <c r="A208" s="1992"/>
      <c r="B208" s="1530" t="s">
        <v>6670</v>
      </c>
      <c r="C208" s="1531" t="e">
        <f>VLOOKUP($B208,'COMP. ELETRICO '!$B$13:$G$40014,2,FALSE)</f>
        <v>#N/A</v>
      </c>
      <c r="D208" s="1530" t="e">
        <f>VLOOKUP($B208,'COMP. ELETRICO '!$B$13:$G$414,6,FALSE)</f>
        <v>#N/A</v>
      </c>
      <c r="E208" s="1532" t="e">
        <f>VLOOKUP($B208,'COMP. ELETRICO '!$B$13:$H$414,7,FALSE)</f>
        <v>#N/A</v>
      </c>
    </row>
    <row r="209" spans="1:5">
      <c r="A209" s="1992"/>
      <c r="B209" s="1530" t="s">
        <v>6671</v>
      </c>
      <c r="C209" s="1531" t="e">
        <f>VLOOKUP($B209,'COMP. ELETRICO '!$B$13:$G$40014,2,FALSE)</f>
        <v>#N/A</v>
      </c>
      <c r="D209" s="1530" t="e">
        <f>VLOOKUP($B209,'COMP. ELETRICO '!$B$13:$G$414,6,FALSE)</f>
        <v>#N/A</v>
      </c>
      <c r="E209" s="1532" t="e">
        <f>VLOOKUP($B209,'COMP. ELETRICO '!$B$13:$H$414,7,FALSE)</f>
        <v>#N/A</v>
      </c>
    </row>
    <row r="210" spans="1:5">
      <c r="A210" s="1992"/>
      <c r="B210" s="1530" t="s">
        <v>6672</v>
      </c>
      <c r="C210" s="1531" t="e">
        <f>VLOOKUP($B210,'COMP. ELETRICO '!$B$13:$G$40014,2,FALSE)</f>
        <v>#N/A</v>
      </c>
      <c r="D210" s="1530" t="e">
        <f>VLOOKUP($B210,'COMP. ELETRICO '!$B$13:$G$414,6,FALSE)</f>
        <v>#N/A</v>
      </c>
      <c r="E210" s="1532" t="e">
        <f>VLOOKUP($B210,'COMP. ELETRICO '!$B$13:$H$414,7,FALSE)</f>
        <v>#N/A</v>
      </c>
    </row>
    <row r="211" spans="1:5">
      <c r="A211" s="1992"/>
      <c r="B211" s="1530" t="s">
        <v>6673</v>
      </c>
      <c r="C211" s="1531" t="e">
        <f>VLOOKUP($B211,'COMP. ELETRICO '!$B$13:$G$40014,2,FALSE)</f>
        <v>#N/A</v>
      </c>
      <c r="D211" s="1530" t="e">
        <f>VLOOKUP($B211,'COMP. ELETRICO '!$B$13:$G$414,6,FALSE)</f>
        <v>#N/A</v>
      </c>
      <c r="E211" s="1532" t="e">
        <f>VLOOKUP($B211,'COMP. ELETRICO '!$B$13:$H$414,7,FALSE)</f>
        <v>#N/A</v>
      </c>
    </row>
    <row r="212" spans="1:5">
      <c r="A212" s="1992"/>
      <c r="B212" s="1530" t="s">
        <v>6674</v>
      </c>
      <c r="C212" s="1531" t="e">
        <f>VLOOKUP($B212,'COMP. ELETRICO '!$B$13:$G$40014,2,FALSE)</f>
        <v>#N/A</v>
      </c>
      <c r="D212" s="1530" t="e">
        <f>VLOOKUP($B212,'COMP. ELETRICO '!$B$13:$G$414,6,FALSE)</f>
        <v>#N/A</v>
      </c>
      <c r="E212" s="1532" t="e">
        <f>VLOOKUP($B212,'COMP. ELETRICO '!$B$13:$H$414,7,FALSE)</f>
        <v>#N/A</v>
      </c>
    </row>
    <row r="213" spans="1:5">
      <c r="A213" s="1992"/>
      <c r="B213" s="1530" t="s">
        <v>6675</v>
      </c>
      <c r="C213" s="1531" t="e">
        <f>VLOOKUP($B213,'COMP. ELETRICO '!$B$13:$G$40014,2,FALSE)</f>
        <v>#N/A</v>
      </c>
      <c r="D213" s="1530" t="e">
        <f>VLOOKUP($B213,'COMP. ELETRICO '!$B$13:$G$414,6,FALSE)</f>
        <v>#N/A</v>
      </c>
      <c r="E213" s="1532" t="e">
        <f>VLOOKUP($B213,'COMP. ELETRICO '!$B$13:$H$414,7,FALSE)</f>
        <v>#N/A</v>
      </c>
    </row>
    <row r="214" spans="1:5">
      <c r="A214" s="1992"/>
      <c r="B214" s="1530" t="s">
        <v>6676</v>
      </c>
      <c r="C214" s="1531" t="e">
        <f>VLOOKUP($B214,'COMP. ELETRICO '!$B$13:$G$40014,2,FALSE)</f>
        <v>#N/A</v>
      </c>
      <c r="D214" s="1530" t="e">
        <f>VLOOKUP($B214,'COMP. ELETRICO '!$B$13:$G$414,6,FALSE)</f>
        <v>#N/A</v>
      </c>
      <c r="E214" s="1532" t="e">
        <f>VLOOKUP($B214,'COMP. ELETRICO '!$B$13:$H$414,7,FALSE)</f>
        <v>#N/A</v>
      </c>
    </row>
    <row r="215" spans="1:5">
      <c r="A215" s="1992"/>
      <c r="B215" s="1530" t="s">
        <v>6677</v>
      </c>
      <c r="C215" s="1531" t="e">
        <f>VLOOKUP($B215,'COMP. ELETRICO '!$B$13:$G$40014,2,FALSE)</f>
        <v>#N/A</v>
      </c>
      <c r="D215" s="1530" t="e">
        <f>VLOOKUP($B215,'COMP. ELETRICO '!$B$13:$G$414,6,FALSE)</f>
        <v>#N/A</v>
      </c>
      <c r="E215" s="1532" t="e">
        <f>VLOOKUP($B215,'COMP. ELETRICO '!$B$13:$H$414,7,FALSE)</f>
        <v>#N/A</v>
      </c>
    </row>
    <row r="216" spans="1:5">
      <c r="A216" s="1992"/>
      <c r="B216" s="1530" t="s">
        <v>6678</v>
      </c>
      <c r="C216" s="1531" t="e">
        <f>VLOOKUP($B216,'COMP. ELETRICO '!$B$13:$G$40014,2,FALSE)</f>
        <v>#N/A</v>
      </c>
      <c r="D216" s="1530" t="e">
        <f>VLOOKUP($B216,'COMP. ELETRICO '!$B$13:$G$414,6,FALSE)</f>
        <v>#N/A</v>
      </c>
      <c r="E216" s="1532" t="e">
        <f>VLOOKUP($B216,'COMP. ELETRICO '!$B$13:$H$414,7,FALSE)</f>
        <v>#N/A</v>
      </c>
    </row>
    <row r="217" spans="1:5">
      <c r="A217" s="1992"/>
      <c r="B217" s="1530" t="s">
        <v>6679</v>
      </c>
      <c r="C217" s="1531" t="e">
        <f>VLOOKUP($B217,'COMP. ELETRICO '!$B$13:$G$40014,2,FALSE)</f>
        <v>#N/A</v>
      </c>
      <c r="D217" s="1530" t="e">
        <f>VLOOKUP($B217,'COMP. ELETRICO '!$B$13:$G$414,6,FALSE)</f>
        <v>#N/A</v>
      </c>
      <c r="E217" s="1532" t="e">
        <f>VLOOKUP($B217,'COMP. ELETRICO '!$B$13:$H$414,7,FALSE)</f>
        <v>#N/A</v>
      </c>
    </row>
    <row r="218" spans="1:5">
      <c r="A218" s="1992"/>
      <c r="B218" s="1530" t="s">
        <v>6680</v>
      </c>
      <c r="C218" s="1531" t="e">
        <f>VLOOKUP($B218,'COMP. ELETRICO '!$B$13:$G$40014,2,FALSE)</f>
        <v>#N/A</v>
      </c>
      <c r="D218" s="1530" t="e">
        <f>VLOOKUP($B218,'COMP. ELETRICO '!$B$13:$G$414,6,FALSE)</f>
        <v>#N/A</v>
      </c>
      <c r="E218" s="1532" t="e">
        <f>VLOOKUP($B218,'COMP. ELETRICO '!$B$13:$H$414,7,FALSE)</f>
        <v>#N/A</v>
      </c>
    </row>
    <row r="219" spans="1:5">
      <c r="A219" s="1992"/>
      <c r="B219" s="1530" t="s">
        <v>6681</v>
      </c>
      <c r="C219" s="1531" t="e">
        <f>VLOOKUP($B219,'COMP. ELETRICO '!$B$13:$G$40014,2,FALSE)</f>
        <v>#N/A</v>
      </c>
      <c r="D219" s="1530" t="e">
        <f>VLOOKUP($B219,'COMP. ELETRICO '!$B$13:$G$414,6,FALSE)</f>
        <v>#N/A</v>
      </c>
      <c r="E219" s="1532" t="e">
        <f>VLOOKUP($B219,'COMP. ELETRICO '!$B$13:$H$414,7,FALSE)</f>
        <v>#N/A</v>
      </c>
    </row>
    <row r="220" spans="1:5">
      <c r="A220" s="1992"/>
      <c r="B220" s="1530" t="s">
        <v>6682</v>
      </c>
      <c r="C220" s="1531" t="e">
        <f>VLOOKUP($B220,'COMP. ELETRICO '!$B$13:$G$40014,2,FALSE)</f>
        <v>#N/A</v>
      </c>
      <c r="D220" s="1530" t="e">
        <f>VLOOKUP($B220,'COMP. ELETRICO '!$B$13:$G$414,6,FALSE)</f>
        <v>#N/A</v>
      </c>
      <c r="E220" s="1532" t="e">
        <f>VLOOKUP($B220,'COMP. ELETRICO '!$B$13:$H$414,7,FALSE)</f>
        <v>#N/A</v>
      </c>
    </row>
    <row r="221" spans="1:5">
      <c r="A221" s="1992"/>
      <c r="B221" s="1530" t="s">
        <v>6683</v>
      </c>
      <c r="C221" s="1531" t="e">
        <f>VLOOKUP($B221,'COMP. ELETRICO '!$B$13:$G$40014,2,FALSE)</f>
        <v>#N/A</v>
      </c>
      <c r="D221" s="1530" t="e">
        <f>VLOOKUP($B221,'COMP. ELETRICO '!$B$13:$G$414,6,FALSE)</f>
        <v>#N/A</v>
      </c>
      <c r="E221" s="1532" t="e">
        <f>VLOOKUP($B221,'COMP. ELETRICO '!$B$13:$H$414,7,FALSE)</f>
        <v>#N/A</v>
      </c>
    </row>
    <row r="222" spans="1:5">
      <c r="A222" s="1992"/>
      <c r="B222" s="1530" t="s">
        <v>6684</v>
      </c>
      <c r="C222" s="1531" t="e">
        <f>VLOOKUP($B222,'COMP. ELETRICO '!$B$13:$G$40014,2,FALSE)</f>
        <v>#N/A</v>
      </c>
      <c r="D222" s="1530" t="e">
        <f>VLOOKUP($B222,'COMP. ELETRICO '!$B$13:$G$414,6,FALSE)</f>
        <v>#N/A</v>
      </c>
      <c r="E222" s="1532" t="e">
        <f>VLOOKUP($B222,'COMP. ELETRICO '!$B$13:$H$414,7,FALSE)</f>
        <v>#N/A</v>
      </c>
    </row>
    <row r="223" spans="1:5">
      <c r="A223" s="1992"/>
      <c r="B223" s="1530" t="s">
        <v>6685</v>
      </c>
      <c r="C223" s="1531" t="e">
        <f>VLOOKUP($B223,'COMP. ELETRICO '!$B$13:$G$40014,2,FALSE)</f>
        <v>#N/A</v>
      </c>
      <c r="D223" s="1530" t="e">
        <f>VLOOKUP($B223,'COMP. ELETRICO '!$B$13:$G$414,6,FALSE)</f>
        <v>#N/A</v>
      </c>
      <c r="E223" s="1532" t="e">
        <f>VLOOKUP($B223,'COMP. ELETRICO '!$B$13:$H$414,7,FALSE)</f>
        <v>#N/A</v>
      </c>
    </row>
    <row r="224" spans="1:5">
      <c r="A224" s="1992"/>
      <c r="B224" s="1530" t="s">
        <v>6686</v>
      </c>
      <c r="C224" s="1531" t="e">
        <f>VLOOKUP($B224,'COMP. ELETRICO '!$B$13:$G$40014,2,FALSE)</f>
        <v>#N/A</v>
      </c>
      <c r="D224" s="1530" t="e">
        <f>VLOOKUP($B224,'COMP. ELETRICO '!$B$13:$G$414,6,FALSE)</f>
        <v>#N/A</v>
      </c>
      <c r="E224" s="1532" t="e">
        <f>VLOOKUP($B224,'COMP. ELETRICO '!$B$13:$H$414,7,FALSE)</f>
        <v>#N/A</v>
      </c>
    </row>
    <row r="225" spans="1:5">
      <c r="A225" s="1992"/>
      <c r="B225" s="1530" t="s">
        <v>6687</v>
      </c>
      <c r="C225" s="1531" t="e">
        <f>VLOOKUP($B225,'COMP. ELETRICO '!$B$13:$G$40014,2,FALSE)</f>
        <v>#N/A</v>
      </c>
      <c r="D225" s="1530" t="e">
        <f>VLOOKUP($B225,'COMP. ELETRICO '!$B$13:$G$414,6,FALSE)</f>
        <v>#N/A</v>
      </c>
      <c r="E225" s="1532" t="e">
        <f>VLOOKUP($B225,'COMP. ELETRICO '!$B$13:$H$414,7,FALSE)</f>
        <v>#N/A</v>
      </c>
    </row>
    <row r="226" spans="1:5">
      <c r="A226" s="1992"/>
      <c r="B226" s="1530" t="s">
        <v>6688</v>
      </c>
      <c r="C226" s="1531" t="e">
        <f>VLOOKUP($B226,'COMP. ELETRICO '!$B$13:$G$40014,2,FALSE)</f>
        <v>#N/A</v>
      </c>
      <c r="D226" s="1530" t="e">
        <f>VLOOKUP($B226,'COMP. ELETRICO '!$B$13:$G$414,6,FALSE)</f>
        <v>#N/A</v>
      </c>
      <c r="E226" s="1532" t="e">
        <f>VLOOKUP($B226,'COMP. ELETRICO '!$B$13:$H$414,7,FALSE)</f>
        <v>#N/A</v>
      </c>
    </row>
    <row r="227" spans="1:5">
      <c r="A227" s="1992"/>
      <c r="B227" s="1530" t="s">
        <v>6689</v>
      </c>
      <c r="C227" s="1531" t="e">
        <f>VLOOKUP($B227,'COMP. ELETRICO '!$B$13:$G$40014,2,FALSE)</f>
        <v>#N/A</v>
      </c>
      <c r="D227" s="1530" t="e">
        <f>VLOOKUP($B227,'COMP. ELETRICO '!$B$13:$G$414,6,FALSE)</f>
        <v>#N/A</v>
      </c>
      <c r="E227" s="1532" t="e">
        <f>VLOOKUP($B227,'COMP. ELETRICO '!$B$13:$H$414,7,FALSE)</f>
        <v>#N/A</v>
      </c>
    </row>
    <row r="228" spans="1:5">
      <c r="A228" s="1992"/>
      <c r="B228" s="1530" t="s">
        <v>6690</v>
      </c>
      <c r="C228" s="1531" t="e">
        <f>VLOOKUP($B228,'COMP. ELETRICO '!$B$13:$G$40014,2,FALSE)</f>
        <v>#N/A</v>
      </c>
      <c r="D228" s="1530" t="e">
        <f>VLOOKUP($B228,'COMP. ELETRICO '!$B$13:$G$414,6,FALSE)</f>
        <v>#N/A</v>
      </c>
      <c r="E228" s="1532" t="e">
        <f>VLOOKUP($B228,'COMP. ELETRICO '!$B$13:$H$414,7,FALSE)</f>
        <v>#N/A</v>
      </c>
    </row>
    <row r="229" spans="1:5">
      <c r="A229" s="1992"/>
      <c r="B229" s="1530" t="s">
        <v>6691</v>
      </c>
      <c r="C229" s="1531" t="e">
        <f>VLOOKUP($B229,'COMP. ELETRICO '!$B$13:$G$40014,2,FALSE)</f>
        <v>#N/A</v>
      </c>
      <c r="D229" s="1530" t="e">
        <f>VLOOKUP($B229,'COMP. ELETRICO '!$B$13:$G$414,6,FALSE)</f>
        <v>#N/A</v>
      </c>
      <c r="E229" s="1532" t="e">
        <f>VLOOKUP($B229,'COMP. ELETRICO '!$B$13:$H$414,7,FALSE)</f>
        <v>#N/A</v>
      </c>
    </row>
    <row r="230" spans="1:5">
      <c r="A230" s="1992"/>
      <c r="B230" s="1530" t="s">
        <v>6692</v>
      </c>
      <c r="C230" s="1531" t="e">
        <f>VLOOKUP($B230,'COMP. ELETRICO '!$B$13:$G$40014,2,FALSE)</f>
        <v>#N/A</v>
      </c>
      <c r="D230" s="1530" t="e">
        <f>VLOOKUP($B230,'COMP. ELETRICO '!$B$13:$G$414,6,FALSE)</f>
        <v>#N/A</v>
      </c>
      <c r="E230" s="1532" t="e">
        <f>VLOOKUP($B230,'COMP. ELETRICO '!$B$13:$H$414,7,FALSE)</f>
        <v>#N/A</v>
      </c>
    </row>
    <row r="231" spans="1:5">
      <c r="A231" s="1992"/>
      <c r="B231" s="1530" t="s">
        <v>6693</v>
      </c>
      <c r="C231" s="1531" t="e">
        <f>VLOOKUP($B231,'COMP. ELETRICO '!$B$13:$G$40014,2,FALSE)</f>
        <v>#N/A</v>
      </c>
      <c r="D231" s="1530" t="e">
        <f>VLOOKUP($B231,'COMP. ELETRICO '!$B$13:$G$414,6,FALSE)</f>
        <v>#N/A</v>
      </c>
      <c r="E231" s="1532" t="e">
        <f>VLOOKUP($B231,'COMP. ELETRICO '!$B$13:$H$414,7,FALSE)</f>
        <v>#N/A</v>
      </c>
    </row>
    <row r="232" spans="1:5">
      <c r="A232" s="1992"/>
      <c r="B232" s="1530" t="s">
        <v>6694</v>
      </c>
      <c r="C232" s="1531" t="e">
        <f>VLOOKUP($B232,'COMP. ELETRICO '!$B$13:$G$40014,2,FALSE)</f>
        <v>#N/A</v>
      </c>
      <c r="D232" s="1530" t="e">
        <f>VLOOKUP($B232,'COMP. ELETRICO '!$B$13:$G$414,6,FALSE)</f>
        <v>#N/A</v>
      </c>
      <c r="E232" s="1532" t="e">
        <f>VLOOKUP($B232,'COMP. ELETRICO '!$B$13:$H$414,7,FALSE)</f>
        <v>#N/A</v>
      </c>
    </row>
    <row r="233" spans="1:5">
      <c r="A233" s="1992"/>
      <c r="B233" s="1530" t="s">
        <v>6695</v>
      </c>
      <c r="C233" s="1531" t="e">
        <f>VLOOKUP($B233,'COMP. ELETRICO '!$B$13:$G$40014,2,FALSE)</f>
        <v>#N/A</v>
      </c>
      <c r="D233" s="1530" t="e">
        <f>VLOOKUP($B233,'COMP. ELETRICO '!$B$13:$G$414,6,FALSE)</f>
        <v>#N/A</v>
      </c>
      <c r="E233" s="1532" t="e">
        <f>VLOOKUP($B233,'COMP. ELETRICO '!$B$13:$H$414,7,FALSE)</f>
        <v>#N/A</v>
      </c>
    </row>
    <row r="234" spans="1:5">
      <c r="A234" s="1992"/>
      <c r="B234" s="1530" t="s">
        <v>6696</v>
      </c>
      <c r="C234" s="1531" t="e">
        <f>VLOOKUP($B234,'COMP. ELETRICO '!$B$13:$G$40014,2,FALSE)</f>
        <v>#N/A</v>
      </c>
      <c r="D234" s="1530" t="e">
        <f>VLOOKUP($B234,'COMP. ELETRICO '!$B$13:$G$414,6,FALSE)</f>
        <v>#N/A</v>
      </c>
      <c r="E234" s="1532" t="e">
        <f>VLOOKUP($B234,'COMP. ELETRICO '!$B$13:$H$414,7,FALSE)</f>
        <v>#N/A</v>
      </c>
    </row>
    <row r="235" spans="1:5">
      <c r="A235" s="1992"/>
      <c r="B235" s="1530" t="s">
        <v>6697</v>
      </c>
      <c r="C235" s="1531" t="e">
        <f>VLOOKUP($B235,'COMP. ELETRICO '!$B$13:$G$40014,2,FALSE)</f>
        <v>#N/A</v>
      </c>
      <c r="D235" s="1530" t="e">
        <f>VLOOKUP($B235,'COMP. ELETRICO '!$B$13:$G$414,6,FALSE)</f>
        <v>#N/A</v>
      </c>
      <c r="E235" s="1532" t="e">
        <f>VLOOKUP($B235,'COMP. ELETRICO '!$B$13:$H$414,7,FALSE)</f>
        <v>#N/A</v>
      </c>
    </row>
    <row r="236" spans="1:5">
      <c r="A236" s="1992"/>
      <c r="B236" s="1530" t="s">
        <v>6698</v>
      </c>
      <c r="C236" s="1531" t="e">
        <f>VLOOKUP($B236,'COMP. ELETRICO '!$B$13:$G$40014,2,FALSE)</f>
        <v>#N/A</v>
      </c>
      <c r="D236" s="1530" t="e">
        <f>VLOOKUP($B236,'COMP. ELETRICO '!$B$13:$G$414,6,FALSE)</f>
        <v>#N/A</v>
      </c>
      <c r="E236" s="1532" t="e">
        <f>VLOOKUP($B236,'COMP. ELETRICO '!$B$13:$H$414,7,FALSE)</f>
        <v>#N/A</v>
      </c>
    </row>
    <row r="237" spans="1:5">
      <c r="A237" s="1992"/>
      <c r="B237" s="1530" t="s">
        <v>6699</v>
      </c>
      <c r="C237" s="1531" t="e">
        <f>VLOOKUP($B237,'COMP. ELETRICO '!$B$13:$G$40014,2,FALSE)</f>
        <v>#N/A</v>
      </c>
      <c r="D237" s="1530" t="e">
        <f>VLOOKUP($B237,'COMP. ELETRICO '!$B$13:$G$414,6,FALSE)</f>
        <v>#N/A</v>
      </c>
      <c r="E237" s="1532" t="e">
        <f>VLOOKUP($B237,'COMP. ELETRICO '!$B$13:$H$414,7,FALSE)</f>
        <v>#N/A</v>
      </c>
    </row>
    <row r="238" spans="1:5">
      <c r="A238" s="1992"/>
      <c r="B238" s="1530" t="s">
        <v>6700</v>
      </c>
      <c r="C238" s="1531" t="e">
        <f>VLOOKUP($B238,'COMP. ELETRICO '!$B$13:$G$40014,2,FALSE)</f>
        <v>#N/A</v>
      </c>
      <c r="D238" s="1530" t="e">
        <f>VLOOKUP($B238,'COMP. ELETRICO '!$B$13:$G$414,6,FALSE)</f>
        <v>#N/A</v>
      </c>
      <c r="E238" s="1532" t="e">
        <f>VLOOKUP($B238,'COMP. ELETRICO '!$B$13:$H$414,7,FALSE)</f>
        <v>#N/A</v>
      </c>
    </row>
    <row r="239" spans="1:5">
      <c r="A239" s="1992"/>
      <c r="B239" s="1530" t="s">
        <v>6701</v>
      </c>
      <c r="C239" s="1531" t="e">
        <f>VLOOKUP($B239,'COMP. ELETRICO '!$B$13:$G$40014,2,FALSE)</f>
        <v>#N/A</v>
      </c>
      <c r="D239" s="1530" t="e">
        <f>VLOOKUP($B239,'COMP. ELETRICO '!$B$13:$G$414,6,FALSE)</f>
        <v>#N/A</v>
      </c>
      <c r="E239" s="1532" t="e">
        <f>VLOOKUP($B239,'COMP. ELETRICO '!$B$13:$H$414,7,FALSE)</f>
        <v>#N/A</v>
      </c>
    </row>
    <row r="240" spans="1:5">
      <c r="A240" s="1992"/>
      <c r="B240" s="1530" t="s">
        <v>6702</v>
      </c>
      <c r="C240" s="1531" t="e">
        <f>VLOOKUP($B240,'COMP. ELETRICO '!$B$13:$G$40014,2,FALSE)</f>
        <v>#N/A</v>
      </c>
      <c r="D240" s="1530" t="e">
        <f>VLOOKUP($B240,'COMP. ELETRICO '!$B$13:$G$414,6,FALSE)</f>
        <v>#N/A</v>
      </c>
      <c r="E240" s="1532" t="e">
        <f>VLOOKUP($B240,'COMP. ELETRICO '!$B$13:$H$414,7,FALSE)</f>
        <v>#N/A</v>
      </c>
    </row>
    <row r="241" spans="1:5">
      <c r="A241" s="1992"/>
      <c r="B241" s="1530" t="s">
        <v>6703</v>
      </c>
      <c r="C241" s="1531" t="e">
        <f>VLOOKUP($B241,'COMP. ELETRICO '!$B$13:$G$40014,2,FALSE)</f>
        <v>#N/A</v>
      </c>
      <c r="D241" s="1530" t="e">
        <f>VLOOKUP($B241,'COMP. ELETRICO '!$B$13:$G$414,6,FALSE)</f>
        <v>#N/A</v>
      </c>
      <c r="E241" s="1532" t="e">
        <f>VLOOKUP($B241,'COMP. ELETRICO '!$B$13:$H$414,7,FALSE)</f>
        <v>#N/A</v>
      </c>
    </row>
    <row r="242" spans="1:5">
      <c r="A242" s="1992"/>
      <c r="B242" s="1530" t="s">
        <v>6704</v>
      </c>
      <c r="C242" s="1531" t="e">
        <f>VLOOKUP($B242,'COMP. ELETRICO '!$B$13:$G$40014,2,FALSE)</f>
        <v>#N/A</v>
      </c>
      <c r="D242" s="1530" t="e">
        <f>VLOOKUP($B242,'COMP. ELETRICO '!$B$13:$G$414,6,FALSE)</f>
        <v>#N/A</v>
      </c>
      <c r="E242" s="1532" t="e">
        <f>VLOOKUP($B242,'COMP. ELETRICO '!$B$13:$H$414,7,FALSE)</f>
        <v>#N/A</v>
      </c>
    </row>
    <row r="243" spans="1:5">
      <c r="A243" s="1992"/>
      <c r="B243" s="1530" t="s">
        <v>6705</v>
      </c>
      <c r="C243" s="1531" t="e">
        <f>VLOOKUP($B243,'COMP. ELETRICO '!$B$13:$G$40014,2,FALSE)</f>
        <v>#N/A</v>
      </c>
      <c r="D243" s="1530" t="e">
        <f>VLOOKUP($B243,'COMP. ELETRICO '!$B$13:$G$414,6,FALSE)</f>
        <v>#N/A</v>
      </c>
      <c r="E243" s="1532" t="e">
        <f>VLOOKUP($B243,'COMP. ELETRICO '!$B$13:$H$414,7,FALSE)</f>
        <v>#N/A</v>
      </c>
    </row>
    <row r="244" spans="1:5">
      <c r="A244" s="1992"/>
      <c r="B244" s="1530" t="s">
        <v>6706</v>
      </c>
      <c r="C244" s="1531" t="e">
        <f>VLOOKUP($B244,'COMP. ELETRICO '!$B$13:$G$40014,2,FALSE)</f>
        <v>#N/A</v>
      </c>
      <c r="D244" s="1530" t="e">
        <f>VLOOKUP($B244,'COMP. ELETRICO '!$B$13:$G$414,6,FALSE)</f>
        <v>#N/A</v>
      </c>
      <c r="E244" s="1532" t="e">
        <f>VLOOKUP($B244,'COMP. ELETRICO '!$B$13:$H$414,7,FALSE)</f>
        <v>#N/A</v>
      </c>
    </row>
    <row r="245" spans="1:5" ht="15.75" thickBot="1">
      <c r="A245" s="1992"/>
      <c r="B245" s="1993"/>
      <c r="C245" s="1994"/>
      <c r="D245" s="1993"/>
      <c r="E245" s="1992"/>
    </row>
    <row r="246" spans="1:5" ht="16.5" thickBot="1">
      <c r="A246" s="1992"/>
      <c r="B246" s="123" t="s">
        <v>1206</v>
      </c>
      <c r="C246" s="124" t="s">
        <v>1614</v>
      </c>
      <c r="D246" s="126" t="s">
        <v>46</v>
      </c>
      <c r="E246" s="127" t="s">
        <v>47</v>
      </c>
    </row>
    <row r="247" spans="1:5">
      <c r="A247" s="1992"/>
      <c r="B247" s="1995" t="s">
        <v>6707</v>
      </c>
      <c r="C247" s="769" t="str">
        <f>VLOOKUP($B247,'COMP. SPDA '!$B$13:$G$582,2,FALSE)</f>
        <v>FORNECIMENTO E INSTALAÇÃO DE CAIXA DE EQUALIZAÇÃO DE EMBUTIR, COM BARRAMENTO E 9 TERMINAIS, APROX. 26X26X10 CM</v>
      </c>
      <c r="D247" s="1995" t="str">
        <f>VLOOKUP($B247,'COMP. SPDA '!$B$13:$G$582,6,FALSE)</f>
        <v>UN</v>
      </c>
      <c r="E247" s="770">
        <f>VLOOKUP($B247,'COMP. SPDA '!$B$13:$H$582,7,FALSE)</f>
        <v>326.49</v>
      </c>
    </row>
    <row r="248" spans="1:5">
      <c r="A248" s="1992"/>
      <c r="B248" s="1995" t="s">
        <v>6708</v>
      </c>
      <c r="C248" s="769" t="str">
        <f>VLOOKUP($B248,'COMP. SPDA '!$B$13:$G$582,2,FALSE)</f>
        <v>FORNECIMENTO E INSTALAÇÃO DE CONECTOR DE MEDIÇÃO C/ 2 PARAFUSOS</v>
      </c>
      <c r="D248" s="1995" t="str">
        <f>VLOOKUP($B248,'COMP. SPDA '!$B$13:$G$582,6,FALSE)</f>
        <v>UN</v>
      </c>
      <c r="E248" s="770">
        <f>VLOOKUP($B248,'COMP. SPDA '!$B$13:$H$582,7,FALSE)</f>
        <v>19.68</v>
      </c>
    </row>
    <row r="249" spans="1:5">
      <c r="A249" s="1992"/>
      <c r="B249" s="1995" t="s">
        <v>6709</v>
      </c>
      <c r="C249" s="769" t="str">
        <f>VLOOKUP($B249,'COMP. SPDA '!$B$13:$G$582,2,FALSE)</f>
        <v xml:space="preserve">FORNECIMENTO E INSTALAÇÃO DE SOLDA EXOTÉRMICA CABO-HASTE COM CARTUCHO Nº 90 E MOLDE CABO 35mm²- HASTE 5/8" </v>
      </c>
      <c r="D249" s="1995" t="str">
        <f>VLOOKUP($B249,'COMP. SPDA '!$B$13:$G$582,6,FALSE)</f>
        <v>UN</v>
      </c>
      <c r="E249" s="770">
        <f>VLOOKUP($B249,'COMP. SPDA '!$B$13:$H$582,7,FALSE)</f>
        <v>12.93</v>
      </c>
    </row>
    <row r="250" spans="1:5">
      <c r="A250" s="1992"/>
      <c r="B250" s="1995" t="s">
        <v>6710</v>
      </c>
      <c r="C250" s="769" t="str">
        <f>VLOOKUP($B250,'COMP. SPDA '!$B$13:$G$582,2,FALSE)</f>
        <v xml:space="preserve">FORNECIMENTO E INSTALAÇÃO DE SOLDA EXOTÉRMICA CABO-HASTE COM CARTUCHO Nº115 E MOLDE CABO 50mm²-  HASTE 5/8" </v>
      </c>
      <c r="D250" s="1995" t="str">
        <f>VLOOKUP($B250,'COMP. SPDA '!$B$13:$G$582,6,FALSE)</f>
        <v>UN</v>
      </c>
      <c r="E250" s="770">
        <f>VLOOKUP($B250,'COMP. SPDA '!$B$13:$H$582,7,FALSE)</f>
        <v>18.57</v>
      </c>
    </row>
    <row r="251" spans="1:5" ht="30">
      <c r="A251" s="1992"/>
      <c r="B251" s="1995" t="s">
        <v>6711</v>
      </c>
      <c r="C251" s="769" t="str">
        <f>VLOOKUP($B251,'COMP. SPDA '!$B$13:$G$582,2,FALSE)</f>
        <v>FORNECIMENTO E INSTALAÇÃO DE SOLDA EXOTÉRMICA CABO-CABO COM CARTUCHO Nº 32 E MOLDE TIPO "T" CABO 35mm²- CABO 35mm²</v>
      </c>
      <c r="D251" s="1995" t="str">
        <f>VLOOKUP($B251,'COMP. SPDA '!$B$13:$G$582,6,FALSE)</f>
        <v>UN</v>
      </c>
      <c r="E251" s="770">
        <f>VLOOKUP($B251,'COMP. SPDA '!$B$13:$H$582,7,FALSE)</f>
        <v>15.120000000000001</v>
      </c>
    </row>
    <row r="252" spans="1:5">
      <c r="A252" s="1992"/>
      <c r="B252" s="1995" t="s">
        <v>6712</v>
      </c>
      <c r="C252" s="769" t="str">
        <f>VLOOKUP($B252,'COMP. SPDA '!$B$13:$G$582,2,FALSE)</f>
        <v>FORNECIMENTO E INSTALAÇÃO DE SUPORTE ISOLADOR PARA CANTO 90° REFORCADO ROSCA SOBERBA EM FG C ISOLADOR</v>
      </c>
      <c r="D252" s="1995" t="str">
        <f>VLOOKUP($B252,'COMP. SPDA '!$B$13:$G$582,6,FALSE)</f>
        <v>UN</v>
      </c>
      <c r="E252" s="770">
        <f>VLOOKUP($B252,'COMP. SPDA '!$B$13:$H$582,7,FALSE)</f>
        <v>21.509999999999998</v>
      </c>
    </row>
    <row r="253" spans="1:5">
      <c r="A253" s="1992"/>
      <c r="B253" s="1995" t="s">
        <v>6713</v>
      </c>
      <c r="C253" s="769" t="str">
        <f>VLOOKUP($B253,'COMP. SPDA '!$B$13:$G$582,2,FALSE)</f>
        <v>FORNECIMENTO E INSTALAÇÃO DE CAIXA INSPECAO, CONCRETO PRE MOLDADO, CIRCULAR, COM TAMPA, D = 40* CM</v>
      </c>
      <c r="D253" s="1995" t="str">
        <f>VLOOKUP($B253,'COMP. SPDA '!$B$13:$G$582,6,FALSE)</f>
        <v>UN</v>
      </c>
      <c r="E253" s="770">
        <f>VLOOKUP($B253,'COMP. SPDA '!$B$13:$H$582,7,FALSE)</f>
        <v>150.32</v>
      </c>
    </row>
    <row r="254" spans="1:5">
      <c r="A254" s="1992"/>
      <c r="B254" s="1995" t="s">
        <v>6714</v>
      </c>
      <c r="C254" s="769" t="str">
        <f>VLOOKUP($B254,'COMP. SPDA '!$B$13:$G$582,2,FALSE)</f>
        <v>FORNECIMENTO E INSTALAÇÃO DE SUPORTE ISOLADOR SIMPLES DIAMETRO NOMINAL 5/16", COM ROSCA SOBERBA E BUCHA</v>
      </c>
      <c r="D254" s="1995" t="str">
        <f>VLOOKUP($B254,'COMP. SPDA '!$B$13:$G$582,6,FALSE)</f>
        <v>UN</v>
      </c>
      <c r="E254" s="770">
        <f>VLOOKUP($B254,'COMP. SPDA '!$B$13:$H$582,7,FALSE)</f>
        <v>12.71</v>
      </c>
    </row>
    <row r="255" spans="1:5">
      <c r="A255" s="1992"/>
      <c r="B255" s="1995" t="s">
        <v>6715</v>
      </c>
      <c r="C255" s="769" t="str">
        <f>VLOOKUP($B255,'COMP. SPDA '!$B$13:$G$582,2,FALSE)</f>
        <v>FORNECIMENTO E INSTALAÇÃO DE SUPORTE ISOLADOR REFORCADO DIAMETRO NOMINAL 5/16", COM ROSCA SOBERBA E BUCHA</v>
      </c>
      <c r="D255" s="1995" t="str">
        <f>VLOOKUP($B255,'COMP. SPDA '!$B$13:$G$582,6,FALSE)</f>
        <v>UN</v>
      </c>
      <c r="E255" s="770">
        <f>VLOOKUP($B255,'COMP. SPDA '!$B$13:$H$582,7,FALSE)</f>
        <v>14.719999999999999</v>
      </c>
    </row>
    <row r="256" spans="1:5" ht="30">
      <c r="A256" s="1992"/>
      <c r="B256" s="1995" t="s">
        <v>6716</v>
      </c>
      <c r="C256" s="769" t="str">
        <f>VLOOKUP($B256,'COMP. SPDA '!$B$13:$G$582,2,FALSE)</f>
        <v>FORNECIMENTO E INSTALAÇÃO DE ABRACADEIRA EM ACO PARA AMARRACAO DE ELETRODUTOS, TIPO D, COM 1" E PARAFUSO DE FIXACAO</v>
      </c>
      <c r="D256" s="1995" t="str">
        <f>VLOOKUP($B256,'COMP. SPDA '!$B$13:$G$582,6,FALSE)</f>
        <v>UN</v>
      </c>
      <c r="E256" s="770">
        <f>VLOOKUP($B256,'COMP. SPDA '!$B$13:$H$582,7,FALSE)</f>
        <v>5.93</v>
      </c>
    </row>
    <row r="257" spans="1:5" ht="30">
      <c r="A257" s="1992"/>
      <c r="B257" s="1995" t="s">
        <v>6717</v>
      </c>
      <c r="C257" s="769" t="str">
        <f>VLOOKUP($B257,'COMP. SPDA '!$B$13:$G$582,2,FALSE)</f>
        <v>FORNECIMENTO E INSTALAÇÃO DE BUCHA DE NYLON SEM ABA S6, COM PARAFUSO DE 4,20 X 40 MM EM ACO ZINCADO COM ROSCA SOBERBA, CABECA CHATA E FENDA PHILLIPS</v>
      </c>
      <c r="D257" s="1995" t="str">
        <f>VLOOKUP($B257,'COMP. SPDA '!$B$13:$G$582,6,FALSE)</f>
        <v>UN</v>
      </c>
      <c r="E257" s="770">
        <f>VLOOKUP($B257,'COMP. SPDA '!$B$13:$H$582,7,FALSE)</f>
        <v>3.22</v>
      </c>
    </row>
    <row r="258" spans="1:5">
      <c r="A258" s="1992"/>
      <c r="B258" s="1995" t="s">
        <v>6718</v>
      </c>
      <c r="C258" s="769" t="str">
        <f>VLOOKUP($B258,'COMP. SPDA '!$B$13:$G$582,2,FALSE)</f>
        <v>FORNECIMENTO E INSTALAÇÃO DE PARAFUSO CHATO INOX 1/4 X 5/8" E PORCA SEXTEVADA INOX 1/4"</v>
      </c>
      <c r="D258" s="1995" t="str">
        <f>VLOOKUP($B258,'COMP. SPDA '!$B$13:$G$582,6,FALSE)</f>
        <v>CJ</v>
      </c>
      <c r="E258" s="770">
        <f>VLOOKUP($B258,'COMP. SPDA '!$B$13:$H$582,7,FALSE)</f>
        <v>0.75</v>
      </c>
    </row>
    <row r="259" spans="1:5">
      <c r="A259" s="1992"/>
      <c r="B259" s="1995" t="s">
        <v>6719</v>
      </c>
      <c r="C259" s="769" t="str">
        <f>VLOOKUP($B259,'COMP. SPDA '!$B$13:$G$582,2,FALSE)</f>
        <v>FORNECIMENTO E INSTALAÇÃO DE SOLDA EXOTÉRMICA CABO-CHAPA, CABO DE 50mm², CARTUCHO N° 115</v>
      </c>
      <c r="D259" s="1995" t="str">
        <f>VLOOKUP($B259,'COMP. SPDA '!$B$13:$G$582,6,FALSE)</f>
        <v>UN</v>
      </c>
      <c r="E259" s="770">
        <f>VLOOKUP($B259,'COMP. SPDA '!$B$13:$H$582,7,FALSE)</f>
        <v>19.989999999999998</v>
      </c>
    </row>
    <row r="260" spans="1:5">
      <c r="A260" s="1992"/>
      <c r="B260" s="1995" t="s">
        <v>6720</v>
      </c>
      <c r="C260" s="769" t="str">
        <f>VLOOKUP($B260,'COMP. SPDA '!$B$13:$G$582,2,FALSE)</f>
        <v xml:space="preserve">FORNECIMENTO E INSTALAÇÃO DE BARRA CHATA DE ALUMÍNIO 3/4" X 1/4" </v>
      </c>
      <c r="D260" s="1995" t="str">
        <f>VLOOKUP($B260,'COMP. SPDA '!$B$13:$G$582,6,FALSE)</f>
        <v>M</v>
      </c>
      <c r="E260" s="770">
        <f>VLOOKUP($B260,'COMP. SPDA '!$B$13:$H$582,7,FALSE)</f>
        <v>17.23</v>
      </c>
    </row>
    <row r="261" spans="1:5">
      <c r="A261" s="1992"/>
      <c r="B261" s="1995" t="s">
        <v>6721</v>
      </c>
      <c r="C261" s="769" t="str">
        <f>VLOOKUP($B261,'COMP. SPDA '!$B$13:$G$582,2,FALSE)</f>
        <v>FORNECIMENTO E INSTALAÇÃO DE SOLDA EXOTÉRMICA CABO-CABO, CABO DE 35mm²  TIPO "X"(COM MOLDE)</v>
      </c>
      <c r="D261" s="1995" t="str">
        <f>VLOOKUP($B261,'COMP. SPDA '!$B$13:$G$582,6,FALSE)</f>
        <v>UN</v>
      </c>
      <c r="E261" s="770">
        <f>VLOOKUP($B261,'COMP. SPDA '!$B$13:$H$582,7,FALSE)</f>
        <v>16.010000000000002</v>
      </c>
    </row>
    <row r="262" spans="1:5">
      <c r="A262" s="1992"/>
      <c r="B262" s="1995" t="s">
        <v>6722</v>
      </c>
      <c r="C262" s="769" t="str">
        <f>VLOOKUP($B262,'COMP. SPDA '!$B$13:$G$582,2,FALSE)</f>
        <v>FORNECIMENTO E INSTALAÇÃO DE REBITE POP EM ALUMÍNIO 4 X 16MM</v>
      </c>
      <c r="D262" s="1995" t="str">
        <f>VLOOKUP($B262,'COMP. SPDA '!$B$13:$G$582,6,FALSE)</f>
        <v>UN</v>
      </c>
      <c r="E262" s="770">
        <f>VLOOKUP($B262,'COMP. SPDA '!$B$13:$H$582,7,FALSE)</f>
        <v>1.0900000000000001</v>
      </c>
    </row>
    <row r="263" spans="1:5">
      <c r="A263" s="1992"/>
      <c r="B263" s="1995" t="s">
        <v>6723</v>
      </c>
      <c r="C263" s="769" t="str">
        <f>VLOOKUP($B263,'COMP. SPDA '!$B$13:$G$582,2,FALSE)</f>
        <v>FORNECIMENTO E INSTALAÇÃO DE PRESILHA DE LATÃO 35MM²</v>
      </c>
      <c r="D263" s="1995" t="str">
        <f>VLOOKUP($B263,'COMP. SPDA '!$B$13:$G$582,6,FALSE)</f>
        <v>UN</v>
      </c>
      <c r="E263" s="770">
        <f>VLOOKUP($B263,'COMP. SPDA '!$B$13:$H$582,7,FALSE)</f>
        <v>4.12</v>
      </c>
    </row>
    <row r="264" spans="1:5">
      <c r="A264" s="1992"/>
      <c r="B264" s="1995" t="s">
        <v>6724</v>
      </c>
      <c r="C264" s="769" t="str">
        <f>VLOOKUP($B264,'COMP. SPDA '!$B$13:$G$582,2,FALSE)</f>
        <v>FORNECIMENTO E INSTALAÇÃO DE PRESILHA DE LATÃO DE 35MM² COM ESPAÇADOR 90° NA PLATIBANDA</v>
      </c>
      <c r="D264" s="1995" t="str">
        <f>VLOOKUP($B264,'COMP. SPDA '!$B$13:$G$582,6,FALSE)</f>
        <v>UN</v>
      </c>
      <c r="E264" s="770">
        <f>VLOOKUP($B264,'COMP. SPDA '!$B$13:$H$582,7,FALSE)</f>
        <v>6.19</v>
      </c>
    </row>
    <row r="265" spans="1:5">
      <c r="A265" s="1992"/>
      <c r="B265" s="1995" t="s">
        <v>6725</v>
      </c>
      <c r="C265" s="769" t="str">
        <f>VLOOKUP($B265,'COMP. SPDA '!$B$13:$G$582,2,FALSE)</f>
        <v>FORNECIMENTO E INSTALAÇÃO DE PRESILHA DE LATÃO DE 35MM² COM ESPAÇADOR 90° NA TELHA METÁLICA</v>
      </c>
      <c r="D265" s="1995" t="str">
        <f>VLOOKUP($B265,'COMP. SPDA '!$B$13:$G$582,6,FALSE)</f>
        <v>UN</v>
      </c>
      <c r="E265" s="770">
        <f>VLOOKUP($B265,'COMP. SPDA '!$B$13:$H$582,7,FALSE)</f>
        <v>3.87</v>
      </c>
    </row>
    <row r="266" spans="1:5" ht="30">
      <c r="A266" s="1992"/>
      <c r="B266" s="1995" t="s">
        <v>6726</v>
      </c>
      <c r="C266" s="769" t="str">
        <f>VLOOKUP($B266,'COMP. SPDA '!$B$13:$G$582,2,FALSE)</f>
        <v>FORNECIMENTO E INSTALAÇÃO DE TERMINAL AÉREO EM AÇO GALVANIZADO COM BASE DE FIXAÇÃO H=30CM (INSTALAÇÃO EM PLATIBANDA)</v>
      </c>
      <c r="D266" s="1995" t="str">
        <f>VLOOKUP($B266,'COMP. SPDA '!$B$13:$G$582,6,FALSE)</f>
        <v>UN</v>
      </c>
      <c r="E266" s="770">
        <f>VLOOKUP($B266,'COMP. SPDA '!$B$13:$H$582,7,FALSE)</f>
        <v>30.599999999999998</v>
      </c>
    </row>
    <row r="267" spans="1:5" ht="30">
      <c r="A267" s="1992"/>
      <c r="B267" s="1995" t="s">
        <v>6727</v>
      </c>
      <c r="C267" s="769" t="str">
        <f>VLOOKUP($B267,'COMP. SPDA '!$B$13:$G$798,2,FALSE)</f>
        <v>FORNECIMENTO E INSTALAÇÃO DE TERMINAL AÉREO EM AÇO GALVANIZADO COM BASE DE FIXAÇÃO H=30CM (INSTALAÇÃO EM TELHA DE FIBROCIMENTO OU CERÂMICA)</v>
      </c>
      <c r="D267" s="1995" t="str">
        <f>VLOOKUP($B267,'COMP. SPDA '!$B$13:$G$798,6,FALSE)</f>
        <v>UN</v>
      </c>
      <c r="E267" s="770">
        <f>VLOOKUP($B267,'COMP. SPDA '!$B$13:$H$798,7,FALSE)</f>
        <v>30.22</v>
      </c>
    </row>
    <row r="268" spans="1:5" ht="30">
      <c r="A268" s="1992"/>
      <c r="B268" s="1995" t="s">
        <v>6728</v>
      </c>
      <c r="C268" s="769" t="str">
        <f>VLOOKUP($B268,'COMP. SPDA '!$B$13:$G$798,2,FALSE)</f>
        <v>FORNECIMENTO E INSTALAÇÃO DE TERMINAL AÉREO EM AÇO GALVANIZADO COM BASE DE FIXAÇÃO H=30CM (INSTALAÇÃO EM TELHA METÁLICA)</v>
      </c>
      <c r="D268" s="1995" t="str">
        <f>VLOOKUP($B268,'COMP. SPDA '!$B$13:$G$798,6,FALSE)</f>
        <v>UN</v>
      </c>
      <c r="E268" s="770">
        <f>VLOOKUP($B268,'COMP. SPDA '!$B$13:$H$798,7,FALSE)</f>
        <v>28.82</v>
      </c>
    </row>
    <row r="269" spans="1:5">
      <c r="A269" s="1992"/>
      <c r="B269" s="1995" t="s">
        <v>6729</v>
      </c>
      <c r="C269" s="769" t="str">
        <f>VLOOKUP($B269,'COMP. SPDA '!$B$13:$G$798,2,FALSE)</f>
        <v>FORNECIMENTO E INSTALAÇÃO DE VERGALHÃO GALVANIZADO A FOGO 3/8" X 3,00m (RE-BAR)</v>
      </c>
      <c r="D269" s="1995" t="str">
        <f>VLOOKUP($B269,'COMP. SPDA '!$B$13:$G$798,6,FALSE)</f>
        <v>UN</v>
      </c>
      <c r="E269" s="770">
        <f>VLOOKUP($B269,'COMP. SPDA '!$B$13:$H$798,7,FALSE)</f>
        <v>29.490000000000002</v>
      </c>
    </row>
    <row r="270" spans="1:5">
      <c r="A270" s="1992"/>
      <c r="B270" s="1995" t="s">
        <v>6730</v>
      </c>
      <c r="C270" s="769" t="str">
        <f>VLOOKUP($B270,'COMP. SPDA '!$B$13:$G$798,2,FALSE)</f>
        <v>FORNECIMENTO E INSTALAÇÃO DE CLIPS GALVANIZADO 3/8"</v>
      </c>
      <c r="D270" s="1995" t="str">
        <f>VLOOKUP($B270,'COMP. SPDA '!$B$13:$G$798,6,FALSE)</f>
        <v>UN</v>
      </c>
      <c r="E270" s="770">
        <f>VLOOKUP($B270,'COMP. SPDA '!$B$13:$H$798,7,FALSE)</f>
        <v>6.51</v>
      </c>
    </row>
    <row r="271" spans="1:5">
      <c r="A271" s="1992"/>
      <c r="B271" s="1995" t="s">
        <v>6731</v>
      </c>
      <c r="C271" s="769" t="str">
        <f>VLOOKUP($B271,'COMP. SPDA '!$B$13:$G$798,2,FALSE)</f>
        <v>FORNECIMENTO E INSTALAÇÃO DE CONECTOR EM LATÃO TIPO MINI-GAR PARA CABOS DE 16 A 50MM²</v>
      </c>
      <c r="D271" s="1995" t="str">
        <f>VLOOKUP($B271,'COMP. SPDA '!$B$13:$G$798,6,FALSE)</f>
        <v>UN</v>
      </c>
      <c r="E271" s="770">
        <f>VLOOKUP($B271,'COMP. SPDA '!$B$13:$H$798,7,FALSE)</f>
        <v>20.080000000000002</v>
      </c>
    </row>
    <row r="272" spans="1:5">
      <c r="A272" s="1992"/>
      <c r="B272" s="1995" t="s">
        <v>6732</v>
      </c>
      <c r="C272" s="769" t="str">
        <f>VLOOKUP($B272,'COMP. SPDA '!$B$13:$G$798,2,FALSE)</f>
        <v>FORNECIMENTO E INSTALAÇÃO DE ARAME RECOZIDO 18 BWG, 1,25 MM (0,01 KG/M)</v>
      </c>
      <c r="D272" s="1995" t="str">
        <f>VLOOKUP($B272,'COMP. SPDA '!$B$13:$G$798,6,FALSE)</f>
        <v>KG</v>
      </c>
      <c r="E272" s="770">
        <f>VLOOKUP($B272,'COMP. SPDA '!$B$13:$H$798,7,FALSE)</f>
        <v>0.69000000000000006</v>
      </c>
    </row>
    <row r="273" spans="1:5" ht="30">
      <c r="A273" s="1992"/>
      <c r="B273" s="1995" t="s">
        <v>6733</v>
      </c>
      <c r="C273" s="769" t="str">
        <f>VLOOKUP($B273,'COMP. SPDA '!$B$13:$G$798,2,FALSE)</f>
        <v>FORNECIMENTO E INSTALAÇÃO DE SUPORTE ISOLADOR SIMPLES DIAMETRO NOMINAL 5/16", COM ROSCA SOBERBA (INSTALADO EM PLACA CIMENTÍCIA)</v>
      </c>
      <c r="D273" s="1995" t="str">
        <f>VLOOKUP($B273,'COMP. SPDA '!$B$13:$G$798,6,FALSE)</f>
        <v>UN</v>
      </c>
      <c r="E273" s="770">
        <f>VLOOKUP($B273,'COMP. SPDA '!$B$13:$H$798,7,FALSE)</f>
        <v>13.01</v>
      </c>
    </row>
    <row r="274" spans="1:5" ht="30">
      <c r="A274" s="1992"/>
      <c r="B274" s="1995" t="s">
        <v>6734</v>
      </c>
      <c r="C274" s="769" t="str">
        <f>VLOOKUP($B274,'COMP. SPDA '!$B$13:$G$798,2,FALSE)</f>
        <v>FORNECIMENTO E INSTALAÇÃO DE SUPORTE ISOLADOR REFORÇADO DIAMETRO NOMINAL 5/16", COM ROSCA SOBERBA (INSTALADO EM PLACA CIMENTÍCIA)</v>
      </c>
      <c r="D274" s="1995" t="str">
        <f>VLOOKUP($B274,'COMP. SPDA '!$B$13:$G$798,6,FALSE)</f>
        <v>UN</v>
      </c>
      <c r="E274" s="770">
        <f>VLOOKUP($B274,'COMP. SPDA '!$B$13:$H$798,7,FALSE)</f>
        <v>15.02</v>
      </c>
    </row>
    <row r="275" spans="1:5" ht="30">
      <c r="A275" s="1992"/>
      <c r="B275" s="1995" t="s">
        <v>6735</v>
      </c>
      <c r="C275" s="769" t="str">
        <f>VLOOKUP($B275,'COMP. SPDA '!$B$13:$G$798,2,FALSE)</f>
        <v>FORNECIMENTO E INSTALAÇÃO DE TERMINAL AÉREO EM AÇO GALVANIZADO COM BASE DE FIXAÇÃO H=35CM (INSTALAÇÃO EM PLACA CIMENTÍCIA)</v>
      </c>
      <c r="D275" s="1995" t="str">
        <f>VLOOKUP($B275,'COMP. SPDA '!$B$13:$G$798,6,FALSE)</f>
        <v>UN</v>
      </c>
      <c r="E275" s="770">
        <f>VLOOKUP($B275,'COMP. SPDA '!$B$13:$H$798,7,FALSE)</f>
        <v>30.9</v>
      </c>
    </row>
    <row r="276" spans="1:5" ht="30">
      <c r="A276" s="1992"/>
      <c r="B276" s="1995" t="s">
        <v>6736</v>
      </c>
      <c r="C276" s="769" t="str">
        <f>VLOOKUP($B276,'COMP. SPDA '!$B$13:$G$798,2,FALSE)</f>
        <v>FORNECIMENTO E INSTALAÇÃO DE ISOLADOR PARA CANTO 90° ROSCA SOBERBA EM FG COM ISOLADOR (INSTALADO EM PLACA CIMENTÍCIA)</v>
      </c>
      <c r="D276" s="1995" t="str">
        <f>VLOOKUP($B276,'COMP. SPDA '!$B$13:$G$798,6,FALSE)</f>
        <v>UN</v>
      </c>
      <c r="E276" s="770">
        <f>VLOOKUP($B276,'COMP. SPDA '!$B$13:$H$798,7,FALSE)</f>
        <v>22.189999999999998</v>
      </c>
    </row>
    <row r="277" spans="1:5" ht="30">
      <c r="A277" s="1992"/>
      <c r="B277" s="1995" t="s">
        <v>6737</v>
      </c>
      <c r="C277" s="769" t="str">
        <f>VLOOKUP($B277,'COMP. SPDA '!$B$13:$G$798,2,FALSE)</f>
        <v>FORNECIMENTO E INSTALAÇÃO DE TERMINAL A COMPRESSAO EM COBRE ESTANHADO PARA CABO 35 MM2, 1 FURO E 1 COMPRESSAO, PARA PARAFUSO DE FIXACAO M8</v>
      </c>
      <c r="D277" s="1995" t="str">
        <f>VLOOKUP($B277,'COMP. SPDA '!$B$13:$G$798,6,FALSE)</f>
        <v>UN</v>
      </c>
      <c r="E277" s="770">
        <f>VLOOKUP($B277,'COMP. SPDA '!$B$13:$H$798,7,FALSE)</f>
        <v>2.74</v>
      </c>
    </row>
    <row r="278" spans="1:5">
      <c r="A278" s="1992"/>
      <c r="B278" s="1995" t="s">
        <v>6738</v>
      </c>
      <c r="C278" s="769" t="str">
        <f>VLOOKUP($B278,'COMP. SPDA '!$B$13:$G$798,2,FALSE)</f>
        <v>FORNECIMENTO E INSTALAÇÃO DE SELANTE ELASTICO MONOCOMPONENTE A BASE DE POLIURETANO PARA JUNTAS DIVERSAS</v>
      </c>
      <c r="D278" s="1995" t="str">
        <f>VLOOKUP($B278,'COMP. SPDA '!$B$13:$G$798,6,FALSE)</f>
        <v>ML</v>
      </c>
      <c r="E278" s="770">
        <f>VLOOKUP($B278,'COMP. SPDA '!$B$13:$H$798,7,FALSE)</f>
        <v>97.85</v>
      </c>
    </row>
    <row r="279" spans="1:5" ht="30">
      <c r="A279" s="1992"/>
      <c r="B279" s="1995" t="s">
        <v>6739</v>
      </c>
      <c r="C279" s="769" t="str">
        <f>VLOOKUP($B279,'COMP. SPDA '!$B$13:$G$798,2,FALSE)</f>
        <v>FORNECIMENTO E INSTALAÇÃO DE BUCHA DE NYLON SEM ABA S10, COM PARAFUSO DE 6,10 X 65 MM EM ACO ZINCADO COM ROSCA SOBERBA, CABECA CHATA E FENDA PHILLIPS</v>
      </c>
      <c r="D279" s="1995" t="str">
        <f>VLOOKUP($B279,'COMP. SPDA '!$B$13:$G$798,6,FALSE)</f>
        <v>UN</v>
      </c>
      <c r="E279" s="770">
        <f>VLOOKUP($B279,'COMP. SPDA '!$B$13:$H$798,7,FALSE)</f>
        <v>3.59</v>
      </c>
    </row>
    <row r="280" spans="1:5" ht="30">
      <c r="A280" s="1992"/>
      <c r="B280" s="1995" t="s">
        <v>7079</v>
      </c>
      <c r="C280" s="769" t="str">
        <f>VLOOKUP($B280,'COMP. SPDA '!$B$13:$G$798,2,FALSE)</f>
        <v>PÁRA-RAIO TIPO FRANKLIN 350MM, LATÃO CROMADO, PARA DESCIDA 2 CABOS, C/SUPORTE E CONECTORES P/CABO TERRA, INCLUSIVE MASTRO AÇO GALV 6MX2" E BASE</v>
      </c>
      <c r="D280" s="1995" t="str">
        <f>VLOOKUP($B280,'COMP. SPDA '!$B$13:$G$798,6,FALSE)</f>
        <v>UN</v>
      </c>
      <c r="E280" s="770">
        <f>VLOOKUP($B280,'COMP. SPDA '!$B$13:$H$798,7,FALSE)</f>
        <v>593.26</v>
      </c>
    </row>
    <row r="281" spans="1:5" ht="15.75" thickBot="1">
      <c r="A281" s="1992"/>
      <c r="B281" s="1993"/>
      <c r="C281" s="1994"/>
      <c r="D281" s="1993"/>
      <c r="E281" s="1992"/>
    </row>
    <row r="282" spans="1:5" ht="16.5" thickBot="1">
      <c r="A282" s="1992"/>
      <c r="B282" s="123" t="s">
        <v>1612</v>
      </c>
      <c r="C282" s="124" t="s">
        <v>1613</v>
      </c>
      <c r="D282" s="126" t="s">
        <v>46</v>
      </c>
      <c r="E282" s="127" t="s">
        <v>47</v>
      </c>
    </row>
    <row r="283" spans="1:5">
      <c r="A283" s="1992"/>
      <c r="B283" s="1995" t="s">
        <v>6740</v>
      </c>
      <c r="C283" s="1531" t="str">
        <f>VLOOKUP($B283,'COMP. LOG'!$B$13:$G$1960,2,FALSE)</f>
        <v>FORNECIMENTO E INSTALAÇÃO DE TRAVA PATH</v>
      </c>
      <c r="D283" s="1530" t="str">
        <f>VLOOKUP($B283,'COMP. LOG'!$B$13:$G$199960,6,FALSE)</f>
        <v>UN</v>
      </c>
      <c r="E283" s="1532">
        <f>VLOOKUP($B283,'COMP. LOG'!$B$13:$H$19960,7,FALSE)</f>
        <v>56.14</v>
      </c>
    </row>
    <row r="284" spans="1:5" ht="45">
      <c r="A284" s="1992"/>
      <c r="B284" s="1995" t="s">
        <v>6741</v>
      </c>
      <c r="C284" s="1531" t="str">
        <f>VLOOKUP($B284,'COMP. LOG'!$B$13:$G$1960,2,FALSE)</f>
        <v>FORNECIMENTO E INSTALAÇÃO DE ROTEADOR WIRELESS GIGABITE DUAL BAND COM CONEXÕES COM FIO GIGABITE (RJ45), COMPATIVEL COM OS PADRÕES 802.11ac e 802.11n E TAXA DE TRANSFERÊNCIA DE DADOS WIRELESS COMBINADA MÍNIMA DE 750Mbps.</v>
      </c>
      <c r="D284" s="1530" t="str">
        <f>VLOOKUP($B284,'COMP. LOG'!$B$13:$G$199960,6,FALSE)</f>
        <v>UN</v>
      </c>
      <c r="E284" s="1532">
        <f>VLOOKUP($B284,'COMP. LOG'!$B$13:$H$19960,7,FALSE)</f>
        <v>189.23</v>
      </c>
    </row>
    <row r="285" spans="1:5">
      <c r="A285" s="1992"/>
      <c r="B285" s="1995" t="s">
        <v>6742</v>
      </c>
      <c r="C285" s="1531" t="str">
        <f>VLOOKUP($B285,'COMP. LOG'!$B$13:$G$1960,2,FALSE)</f>
        <v>FORNECIMENTO E INSTALAÇÃO DE CABO UTP 4 PARES CATEGORIA 5e</v>
      </c>
      <c r="D285" s="1530" t="str">
        <f>VLOOKUP($B285,'COMP. LOG'!$B$13:$G$199960,6,FALSE)</f>
        <v>M</v>
      </c>
      <c r="E285" s="1532">
        <f>VLOOKUP($B285,'COMP. LOG'!$B$13:$H$19960,7,FALSE)</f>
        <v>8.0300000000000011</v>
      </c>
    </row>
    <row r="286" spans="1:5" ht="45">
      <c r="A286" s="1992"/>
      <c r="B286" s="1995" t="s">
        <v>6743</v>
      </c>
      <c r="C286" s="1531" t="str">
        <f>VLOOKUP($B286,'COMP. LOG'!$B$13:$G$1960,2,FALSE)</f>
        <v xml:space="preserve">FORNECIMENTO E INSTALAÇÃO DE QUADRO PARA INSTALAÇÕES DE EQUIPAMENTOS DE TELEFONIA E LÓGICA, FABRICADO EM PVC, MODELO DE EMBUTIR, 40X40X13,5CM, COM ALETAS DE VENTILAÇÃO, COM PLACA FUNDO MÓVEL, QUE PERMITAM A FIXAÇÃO DE CONECTORES E DISPOSITIVOS DE TELEFONIA E DADOS </v>
      </c>
      <c r="D286" s="1530" t="str">
        <f>VLOOKUP($B286,'COMP. LOG'!$B$13:$G$199960,6,FALSE)</f>
        <v>UN</v>
      </c>
      <c r="E286" s="1532">
        <f>VLOOKUP($B286,'COMP. LOG'!$B$13:$H$19960,7,FALSE)</f>
        <v>209.15</v>
      </c>
    </row>
    <row r="287" spans="1:5">
      <c r="A287" s="1992"/>
      <c r="B287" s="1995" t="s">
        <v>6744</v>
      </c>
      <c r="C287" s="1531" t="str">
        <f>VLOOKUP($B287,'COMP. LOG'!$B$13:$G$1960,2,FALSE)</f>
        <v>FORNECIMENTO E INSTALAÇÃO DE SUPORTE PARA 5 CONECTORES RJ11/45 PARA QUADRO VDI</v>
      </c>
      <c r="D287" s="1530" t="str">
        <f>VLOOKUP($B287,'COMP. LOG'!$B$13:$G$199960,6,FALSE)</f>
        <v>UN</v>
      </c>
      <c r="E287" s="1532">
        <f>VLOOKUP($B287,'COMP. LOG'!$B$13:$H$19960,7,FALSE)</f>
        <v>37.150000000000006</v>
      </c>
    </row>
    <row r="288" spans="1:5">
      <c r="A288" s="1992"/>
      <c r="B288" s="1995" t="s">
        <v>6745</v>
      </c>
      <c r="C288" s="1531" t="str">
        <f>VLOOKUP($B288,'COMP. LOG'!$B$13:$G$1960,2,FALSE)</f>
        <v>FORNECIMENTO E INSTALAÇÃO DE BLOCO TERMINAL PARA TELEFONE 10 PARES - BLOCO M10</v>
      </c>
      <c r="D288" s="1530" t="str">
        <f>VLOOKUP($B288,'COMP. LOG'!$B$13:$G$199960,6,FALSE)</f>
        <v>UN</v>
      </c>
      <c r="E288" s="1532">
        <f>VLOOKUP($B288,'COMP. LOG'!$B$13:$H$19960,7,FALSE)</f>
        <v>14.14</v>
      </c>
    </row>
    <row r="289" spans="1:5">
      <c r="A289" s="1992"/>
      <c r="B289" s="1995" t="s">
        <v>6746</v>
      </c>
      <c r="C289" s="1531" t="str">
        <f>VLOOKUP($B289,'COMP. LOG'!$B$13:$G$1960,2,FALSE)</f>
        <v>FORNECIMENTO E INSTALAÇÃO DE CABO TELEFONICO CCE - APL - 50, 4 PARES, USO EXTERNO</v>
      </c>
      <c r="D289" s="1530" t="str">
        <f>VLOOKUP($B289,'COMP. LOG'!$B$13:$G$199960,6,FALSE)</f>
        <v>M</v>
      </c>
      <c r="E289" s="1532">
        <f>VLOOKUP($B289,'COMP. LOG'!$B$13:$H$19960,7,FALSE)</f>
        <v>6.03</v>
      </c>
    </row>
    <row r="290" spans="1:5">
      <c r="A290" s="1992"/>
      <c r="B290" s="1995" t="s">
        <v>6747</v>
      </c>
      <c r="C290" s="1531" t="str">
        <f>VLOOKUP($B290,'COMP. LOG'!$B$13:$G$1960,2,FALSE)</f>
        <v>FORNECIMENTO E INSTALAÇÃO DE ESPELHO PARA CAIXA 4X2" COM DUAS SAIDAS RJ45 (FEMEA), CAT 5e</v>
      </c>
      <c r="D290" s="1530" t="str">
        <f>VLOOKUP($B290,'COMP. LOG'!$B$13:$G$199960,6,FALSE)</f>
        <v>UN</v>
      </c>
      <c r="E290" s="1532">
        <f>VLOOKUP($B290,'COMP. LOG'!$B$13:$H$19960,7,FALSE)</f>
        <v>8.2199999999999989</v>
      </c>
    </row>
    <row r="291" spans="1:5">
      <c r="A291" s="1992"/>
      <c r="B291" s="1995" t="s">
        <v>6748</v>
      </c>
      <c r="C291" s="1531" t="str">
        <f>VLOOKUP($B291,'COMP. LOG'!$B$13:$G$1960,2,FALSE)</f>
        <v>FORNECIMENTO E INSTALAÇÃO DE ESPELHO PARA CAIXA 4X2" COM UMA SAÍDA RJ45 (FEMEA), CAT 5e</v>
      </c>
      <c r="D291" s="1530" t="str">
        <f>VLOOKUP($B291,'COMP. LOG'!$B$13:$G$199960,6,FALSE)</f>
        <v>UN</v>
      </c>
      <c r="E291" s="1532">
        <f>VLOOKUP($B291,'COMP. LOG'!$B$13:$H$19960,7,FALSE)</f>
        <v>6.7100000000000009</v>
      </c>
    </row>
    <row r="292" spans="1:5">
      <c r="A292" s="1992"/>
      <c r="B292" s="1995" t="s">
        <v>6749</v>
      </c>
      <c r="C292" s="1531" t="str">
        <f>VLOOKUP($B292,'COMP. LOG'!$B$13:$G$1960,2,FALSE)</f>
        <v>FORNECIMENTO E INSTALAÇÃO DE CONECTOR RJ45 FEMEA, CAT 5e</v>
      </c>
      <c r="D292" s="1530" t="str">
        <f>VLOOKUP($B292,'COMP. LOG'!$B$13:$G$199960,6,FALSE)</f>
        <v>UN</v>
      </c>
      <c r="E292" s="1532">
        <f>VLOOKUP($B292,'COMP. LOG'!$B$13:$H$19960,7,FALSE)</f>
        <v>23.1</v>
      </c>
    </row>
    <row r="293" spans="1:5" ht="30">
      <c r="A293" s="1992"/>
      <c r="B293" s="1995" t="s">
        <v>6750</v>
      </c>
      <c r="C293" s="1531" t="str">
        <f>VLOOKUP($B293,'COMP. LOG'!$B$13:$G$1960,2,FALSE)</f>
        <v>FORNECIMENTO E INSTALAÇÃO DE ELETRODUTO FLEXIVEL, EM ACO GALVANIZADO, REVESTIDO EXTERNAMENTE COM PVC PRETO, DIAMETRO EXTERNO DE 32 MM (1"), TIPO SEALTUBO</v>
      </c>
      <c r="D293" s="1530" t="str">
        <f>VLOOKUP($B293,'COMP. LOG'!$B$13:$G$199960,6,FALSE)</f>
        <v>UN</v>
      </c>
      <c r="E293" s="1532">
        <f>VLOOKUP($B293,'COMP. LOG'!$B$13:$H$19960,7,FALSE)</f>
        <v>20.509999999999998</v>
      </c>
    </row>
    <row r="294" spans="1:5">
      <c r="A294" s="1992"/>
      <c r="B294" s="1995" t="s">
        <v>6751</v>
      </c>
      <c r="C294" s="1531" t="str">
        <f>VLOOKUP($B294,'COMP. LOG'!$B$13:$G$1960,2,FALSE)</f>
        <v>FORNECIMENTO E INSTALAÇÃO DE PATH CORD CAT 5e, 2,5m, COM 2 RJ45 NAS EXTREMIDADES</v>
      </c>
      <c r="D294" s="1530" t="str">
        <f>VLOOKUP($B294,'COMP. LOG'!$B$13:$G$199960,6,FALSE)</f>
        <v>UN</v>
      </c>
      <c r="E294" s="1532">
        <f>VLOOKUP($B294,'COMP. LOG'!$B$13:$H$19960,7,FALSE)</f>
        <v>12.66</v>
      </c>
    </row>
    <row r="295" spans="1:5">
      <c r="A295" s="1992"/>
      <c r="B295" s="1995" t="s">
        <v>6752</v>
      </c>
      <c r="C295" s="1531" t="str">
        <f>VLOOKUP($B295,'COMP. LOG'!$B$13:$G$1960,2,FALSE)</f>
        <v>FORNECIMENTO E INSTALAÇÃO DE PATH CORD CAT 5e, 1,5m, COM 2 RJ45 NAS EXTREMIDADES</v>
      </c>
      <c r="D295" s="1530" t="str">
        <f>VLOOKUP($B295,'COMP. LOG'!$B$13:$G$199960,6,FALSE)</f>
        <v>UN</v>
      </c>
      <c r="E295" s="1532">
        <f>VLOOKUP($B295,'COMP. LOG'!$B$13:$H$19960,7,FALSE)</f>
        <v>17.490000000000002</v>
      </c>
    </row>
    <row r="296" spans="1:5" ht="30">
      <c r="A296" s="1992"/>
      <c r="B296" s="1995" t="s">
        <v>6753</v>
      </c>
      <c r="C296" s="1531" t="str">
        <f>VLOOKUP($B296,'COMP. LOG'!$B$13:$G$1960,2,FALSE)</f>
        <v>FORNECIMENTO E INSTALAÇÃO DE CURVA 90 GRAUS, PARA ELETRODUTO, EM ACO GALVANIZADO ELETROLITICO, DIAMETRO DE 25 MM (1")</v>
      </c>
      <c r="D296" s="1530" t="str">
        <f>VLOOKUP($B296,'COMP. LOG'!$B$13:$G$199960,6,FALSE)</f>
        <v>UN</v>
      </c>
      <c r="E296" s="1532">
        <f>VLOOKUP($B296,'COMP. LOG'!$B$13:$H$19960,7,FALSE)</f>
        <v>11.59</v>
      </c>
    </row>
    <row r="297" spans="1:5">
      <c r="A297" s="1992"/>
      <c r="B297" s="1995" t="s">
        <v>6754</v>
      </c>
      <c r="C297" s="1531" t="str">
        <f>VLOOKUP($B297,'COMP. LOG'!$B$13:$G$1960,2,FALSE)</f>
        <v>FORNECIMENTO E INSTALAÇÃO DE LUVA PARA ELETRODUTO, EM ACO GALVANIZADO ELETROLITICO, DIAMETRO DE 25 MM (1")</v>
      </c>
      <c r="D297" s="1530" t="str">
        <f>VLOOKUP($B297,'COMP. LOG'!$B$13:$G$199960,6,FALSE)</f>
        <v>UN</v>
      </c>
      <c r="E297" s="1532">
        <f>VLOOKUP($B297,'COMP. LOG'!$B$13:$H$19960,7,FALSE)</f>
        <v>4.26</v>
      </c>
    </row>
    <row r="298" spans="1:5">
      <c r="A298" s="1992"/>
      <c r="B298" s="1995" t="s">
        <v>6755</v>
      </c>
      <c r="C298" s="1531" t="str">
        <f>VLOOKUP($B298,'COMP. LOG'!$B$13:$G$1960,2,FALSE)</f>
        <v>FORNECIMENTO E INSTALAÇÃO DE SAÍDA LATERAL DE ELETROCALHA PERFURADA GALVANIZADA PARA ELETRODUTO DE 1"</v>
      </c>
      <c r="D298" s="1530" t="str">
        <f>VLOOKUP($B298,'COMP. LOG'!$B$13:$G$199960,6,FALSE)</f>
        <v>UN</v>
      </c>
      <c r="E298" s="1532">
        <f>VLOOKUP($B298,'COMP. LOG'!$B$13:$H$19960,7,FALSE)</f>
        <v>9.76</v>
      </c>
    </row>
    <row r="299" spans="1:5">
      <c r="A299" s="1992"/>
      <c r="B299" s="1995" t="s">
        <v>6756</v>
      </c>
      <c r="C299" s="1531" t="str">
        <f>VLOOKUP($B299,'COMP. LOG'!$B$13:$G$1960,2,FALSE)</f>
        <v>FORNECIMENTO E INSTALAÇÃO DE MÃO FRANCESA PARA ELETROCALHA PERFURADA GALVANIZADA DE 100 X 50 X 3000mm</v>
      </c>
      <c r="D299" s="1530" t="str">
        <f>VLOOKUP($B299,'COMP. LOG'!$B$13:$G$199960,6,FALSE)</f>
        <v>UN</v>
      </c>
      <c r="E299" s="1532">
        <f>VLOOKUP($B299,'COMP. LOG'!$B$13:$H$19960,7,FALSE)</f>
        <v>21.639999999999997</v>
      </c>
    </row>
    <row r="300" spans="1:5">
      <c r="A300" s="1992"/>
      <c r="B300" s="1995" t="s">
        <v>6757</v>
      </c>
      <c r="C300" s="1531" t="str">
        <f>VLOOKUP($B300,'COMP. LOG'!$B$13:$G$1960,2,FALSE)</f>
        <v>FORNECIMENTO E INSTALAÇÃO DE MINI RACK DE PAREDE COM EQUIPAMENTO DE VENTILAÇÃO DE 8U PARA EQUIPAMENTOS</v>
      </c>
      <c r="D300" s="1530" t="str">
        <f>VLOOKUP($B300,'COMP. LOG'!$B$13:$G$199960,6,FALSE)</f>
        <v>UN</v>
      </c>
      <c r="E300" s="1532">
        <f>VLOOKUP($B300,'COMP. LOG'!$B$13:$H$19960,7,FALSE)</f>
        <v>481.08000000000004</v>
      </c>
    </row>
    <row r="301" spans="1:5" ht="30">
      <c r="A301" s="1992"/>
      <c r="B301" s="1995" t="s">
        <v>6758</v>
      </c>
      <c r="C301" s="1531" t="str">
        <f>VLOOKUP($B301,'COMP. LOG'!$B$13:$G$1960,2,FALSE)</f>
        <v>FORNECIMENTO E INSTALAÇÃO DE MINI RACK DE PAREDE COM UNIDADE DE VENTILAÇÃO, COM 12U PARA INSTALAÇÃO DE EQUIPAMENTOS</v>
      </c>
      <c r="D301" s="1530" t="str">
        <f>VLOOKUP($B301,'COMP. LOG'!$B$13:$G$199960,6,FALSE)</f>
        <v>UN</v>
      </c>
      <c r="E301" s="1532">
        <f>VLOOKUP($B301,'COMP. LOG'!$B$13:$H$19960,7,FALSE)</f>
        <v>472.24</v>
      </c>
    </row>
    <row r="302" spans="1:5" ht="30">
      <c r="A302" s="1992"/>
      <c r="B302" s="1995" t="s">
        <v>6759</v>
      </c>
      <c r="C302" s="1531" t="str">
        <f>VLOOKUP($B302,'COMP. LOG'!$B$13:$G$1960,2,FALSE)</f>
        <v xml:space="preserve">FORNECIMENTO E INSTALAÇÃO DE SWITCH COM 8 PORTAS DE 10/100/1000Mbps E CAPACIDADE DE ROUTING/SWITCHING DE 10 Gbps. SUPORTE AOS PROTOCOLOS  IEEE 802.3 10BASE-T, IEEE 802.3u 100BASE-TX e IEEE 802.3ab 1000BASE-T. </v>
      </c>
      <c r="D302" s="1530" t="str">
        <f>VLOOKUP($B302,'COMP. LOG'!$B$13:$G$199960,6,FALSE)</f>
        <v>UN</v>
      </c>
      <c r="E302" s="1532">
        <f>VLOOKUP($B302,'COMP. LOG'!$B$13:$H$19960,7,FALSE)</f>
        <v>98.28</v>
      </c>
    </row>
    <row r="303" spans="1:5" ht="30">
      <c r="A303" s="1992"/>
      <c r="B303" s="1995" t="s">
        <v>6760</v>
      </c>
      <c r="C303" s="1531" t="str">
        <f>VLOOKUP($B303,'COMP. LOG'!$B$13:$G$1960,2,FALSE)</f>
        <v xml:space="preserve">FORNECIMENTO E INSTALAÇÃO DE SWITCH COM 16 PORTAS DE 10/100/1000Mbps E CAPACIDADE DE ROUTING/SWITCHING DE 10 Gbps. SUPORTE AOS PROTOCOLOS  IEEE 802.3 10BASE-T, IEEE 802.3u 100BASE-TX e IEEE 802.3ab 1000BASE-T. </v>
      </c>
      <c r="D303" s="1530" t="str">
        <f>VLOOKUP($B303,'COMP. LOG'!$B$13:$G$199960,6,FALSE)</f>
        <v>UN</v>
      </c>
      <c r="E303" s="1532">
        <f>VLOOKUP($B303,'COMP. LOG'!$B$13:$H$19960,7,FALSE)</f>
        <v>247.28</v>
      </c>
    </row>
    <row r="304" spans="1:5">
      <c r="A304" s="1992"/>
      <c r="B304" s="1995" t="s">
        <v>6761</v>
      </c>
      <c r="C304" s="1531" t="str">
        <f>VLOOKUP($B304,'COMP. LOG'!$B$13:$G$1960,2,FALSE)</f>
        <v>FORNECIMENTO E INSTALAÇÃO DE PACHT PAINEL DESCARREGADO 24 PORTAS, CAT 5e</v>
      </c>
      <c r="D304" s="1530" t="str">
        <f>VLOOKUP($B304,'COMP. LOG'!$B$13:$G$199960,6,FALSE)</f>
        <v>UN</v>
      </c>
      <c r="E304" s="1532">
        <f>VLOOKUP($B304,'COMP. LOG'!$B$13:$H$19960,7,FALSE)</f>
        <v>268.55</v>
      </c>
    </row>
    <row r="305" spans="1:5">
      <c r="A305" s="1992"/>
      <c r="B305" s="1995" t="s">
        <v>6762</v>
      </c>
      <c r="C305" s="1531" t="str">
        <f>VLOOKUP($B305,'COMP. LOG'!$B$13:$G$1960,2,FALSE)</f>
        <v>FORNECIMENTO E INSTALAÇÃO DE PACHT PAINEL DESCARREGADO 48 PORTAS, CAT 5e</v>
      </c>
      <c r="D305" s="1530" t="str">
        <f>VLOOKUP($B305,'COMP. LOG'!$B$13:$G$199960,6,FALSE)</f>
        <v>UN</v>
      </c>
      <c r="E305" s="1532">
        <f>VLOOKUP($B305,'COMP. LOG'!$B$13:$H$19960,7,FALSE)</f>
        <v>351.21000000000004</v>
      </c>
    </row>
    <row r="306" spans="1:5">
      <c r="A306" s="1992"/>
      <c r="B306" s="1995" t="s">
        <v>6763</v>
      </c>
      <c r="C306" s="1531" t="str">
        <f>VLOOKUP($B306,'COMP. LOG'!$B$13:$G$1960,2,FALSE)</f>
        <v>FORNECIMENTO E INSTALAÇÃO DE VOICE PAINEL 20 POSIÇÕES RJ45</v>
      </c>
      <c r="D306" s="1530" t="str">
        <f>VLOOKUP($B306,'COMP. LOG'!$B$13:$G$199960,6,FALSE)</f>
        <v>UN</v>
      </c>
      <c r="E306" s="1532">
        <f>VLOOKUP($B306,'COMP. LOG'!$B$13:$H$19960,7,FALSE)</f>
        <v>335.38</v>
      </c>
    </row>
    <row r="307" spans="1:5">
      <c r="A307" s="1992"/>
      <c r="B307" s="1995" t="s">
        <v>6764</v>
      </c>
      <c r="C307" s="1531" t="str">
        <f>VLOOKUP($B307,'COMP. LOG'!$B$13:$G$1960,2,FALSE)</f>
        <v>FORNECIMENTO E INSTALAÇÃO DE VOICE PAINEL 30 POSIÇÕES RJ45, CAT 5e</v>
      </c>
      <c r="D307" s="1530" t="str">
        <f>VLOOKUP($B307,'COMP. LOG'!$B$13:$G$199960,6,FALSE)</f>
        <v>UN</v>
      </c>
      <c r="E307" s="1532">
        <f>VLOOKUP($B307,'COMP. LOG'!$B$13:$H$19960,7,FALSE)</f>
        <v>530.65</v>
      </c>
    </row>
    <row r="308" spans="1:5">
      <c r="A308" s="1992"/>
      <c r="B308" s="1995" t="s">
        <v>6765</v>
      </c>
      <c r="C308" s="1531" t="str">
        <f>VLOOKUP($B308,'COMP. LOG'!$B$13:$G$1960,2,FALSE)</f>
        <v>FORNECIMENTO E INSTALAÇÃO DE VOICE PAINEL 50 POSIÇÕES RJ45, CAT 5e</v>
      </c>
      <c r="D308" s="1530" t="str">
        <f>VLOOKUP($B308,'COMP. LOG'!$B$13:$G$199960,6,FALSE)</f>
        <v>UN</v>
      </c>
      <c r="E308" s="1532">
        <f>VLOOKUP($B308,'COMP. LOG'!$B$13:$H$19960,7,FALSE)</f>
        <v>637.06999999999994</v>
      </c>
    </row>
    <row r="309" spans="1:5">
      <c r="A309" s="1992"/>
      <c r="B309" s="1995" t="s">
        <v>6766</v>
      </c>
      <c r="C309" s="1531" t="str">
        <f>VLOOKUP($B309,'COMP. LOG'!$B$13:$G$1960,2,FALSE)</f>
        <v>FORNECIMENTO E INSTALAÇÃO DE CENTRAL TELEFONICA PABX, CAPACIDADE DE 2 LINHAS E 8 RAMAIS</v>
      </c>
      <c r="D309" s="1530" t="str">
        <f>VLOOKUP($B309,'COMP. LOG'!$B$13:$G$199960,6,FALSE)</f>
        <v>UN</v>
      </c>
      <c r="E309" s="1532">
        <f>VLOOKUP($B309,'COMP. LOG'!$B$13:$H$19960,7,FALSE)</f>
        <v>556.46</v>
      </c>
    </row>
    <row r="310" spans="1:5">
      <c r="A310" s="1992"/>
      <c r="B310" s="1995" t="s">
        <v>6767</v>
      </c>
      <c r="C310" s="1531" t="str">
        <f>VLOOKUP($B310,'COMP. LOG'!$B$13:$G$1960,2,FALSE)</f>
        <v>FORNECIMENTO E INSTALAÇÃO DE GUIA DE CABOS HORIZONTAIS FECHADOS</v>
      </c>
      <c r="D310" s="1530" t="str">
        <f>VLOOKUP($B310,'COMP. LOG'!$B$13:$G$199960,6,FALSE)</f>
        <v>UN</v>
      </c>
      <c r="E310" s="1532">
        <f>VLOOKUP($B310,'COMP. LOG'!$B$13:$H$19960,7,FALSE)</f>
        <v>22.490000000000002</v>
      </c>
    </row>
    <row r="311" spans="1:5">
      <c r="A311" s="1992"/>
      <c r="B311" s="1995" t="s">
        <v>6768</v>
      </c>
      <c r="C311" s="1531" t="str">
        <f>VLOOKUP($B311,'COMP. LOG'!$B$13:$G$1960,2,FALSE)</f>
        <v>FORNECIMENTO E INSTALAÇÃO DE RÉGUA DE TOMADAS PARA RACK - 6 TOMADAS 2P+T 10A - 1U</v>
      </c>
      <c r="D311" s="1530" t="str">
        <f>VLOOKUP($B311,'COMP. LOG'!$B$13:$G$199960,6,FALSE)</f>
        <v>UN</v>
      </c>
      <c r="E311" s="1532">
        <f>VLOOKUP($B311,'COMP. LOG'!$B$13:$H$19960,7,FALSE)</f>
        <v>97.26</v>
      </c>
    </row>
    <row r="312" spans="1:5" ht="30">
      <c r="A312" s="1992"/>
      <c r="B312" s="1995" t="s">
        <v>6769</v>
      </c>
      <c r="C312" s="1531" t="str">
        <f>VLOOKUP($B312,'COMP. LOG'!$B$13:$G$1960,2,FALSE)</f>
        <v>FORNECIMENTO E INSTALAÇÃO DE CAIXA DE PASSAGEM METALICA DE SOBREPOR COM TAMPA PARAFUSADA, DIMENSOES 35 X 35 X 12 CM</v>
      </c>
      <c r="D312" s="1530" t="str">
        <f>VLOOKUP($B312,'COMP. LOG'!$B$13:$G$199960,6,FALSE)</f>
        <v>UN</v>
      </c>
      <c r="E312" s="1532">
        <f>VLOOKUP($B312,'COMP. LOG'!$B$13:$H$19960,7,FALSE)</f>
        <v>127.33</v>
      </c>
    </row>
    <row r="313" spans="1:5" ht="30">
      <c r="A313" s="1992"/>
      <c r="B313" s="1995" t="s">
        <v>6770</v>
      </c>
      <c r="C313" s="1531" t="str">
        <f>VLOOKUP($B313,'COMP. LOG'!$B$13:$G$1960,2,FALSE)</f>
        <v>FORNECIMENTO E INSTALAÇÃO DE TOMADA RJ45 DUPLA COM CAIXA DE PASSAGEM 4x2" PARA EMBUTIR NO PISO, COM ESPELHO CROMADO</v>
      </c>
      <c r="D313" s="1530" t="str">
        <f>VLOOKUP($B313,'COMP. LOG'!$B$13:$G$199960,6,FALSE)</f>
        <v>UN</v>
      </c>
      <c r="E313" s="1532">
        <f>VLOOKUP($B313,'COMP. LOG'!$B$13:$H$19960,7,FALSE)</f>
        <v>55.18</v>
      </c>
    </row>
    <row r="314" spans="1:5">
      <c r="A314" s="1992"/>
      <c r="B314" s="1995" t="s">
        <v>6771</v>
      </c>
      <c r="C314" s="1531" t="str">
        <f>VLOOKUP($B314,'COMP. LOG'!$B$13:$G$1960,2,FALSE)</f>
        <v>FORNECIMENTO E INSTALAÇÃO DE CONECTOR RJ45 (MACHO) P/ CABO CAT 5e</v>
      </c>
      <c r="D314" s="1530" t="str">
        <f>VLOOKUP($B314,'COMP. LOG'!$B$13:$G$199960,6,FALSE)</f>
        <v>UN</v>
      </c>
      <c r="E314" s="1532">
        <f>VLOOKUP($B314,'COMP. LOG'!$B$13:$H$19960,7,FALSE)</f>
        <v>4.54</v>
      </c>
    </row>
    <row r="315" spans="1:5">
      <c r="A315" s="1992"/>
      <c r="B315" s="1995" t="s">
        <v>6772</v>
      </c>
      <c r="C315" s="1531" t="str">
        <f>VLOOKUP($B315,'COMP. LOG'!$B$13:$G$1960,2,FALSE)</f>
        <v>FORNECIMENTO E INSTALAÇÃO DE ELETROCALHA PERFURADA GALVANIZADA DE 50 X 50 X 3000mm</v>
      </c>
      <c r="D315" s="1530" t="str">
        <f>VLOOKUP($B315,'COMP. LOG'!$B$13:$G$199960,6,FALSE)</f>
        <v>UN</v>
      </c>
      <c r="E315" s="1532">
        <f>VLOOKUP($B315,'COMP. LOG'!$B$13:$H$19960,7,FALSE)</f>
        <v>31.990000000000002</v>
      </c>
    </row>
    <row r="316" spans="1:5">
      <c r="A316" s="1992"/>
      <c r="B316" s="1995" t="s">
        <v>6773</v>
      </c>
      <c r="C316" s="1531" t="str">
        <f>VLOOKUP($B316,'COMP. LOG'!$B$13:$G$1960,2,FALSE)</f>
        <v>FORNECIMENTO E INSTALAÇÃO DE EMENDA INTERNA PARA ELETROCLHA PERFURADA GALVANIZADA DE 50 X 50 X 3000mm</v>
      </c>
      <c r="D316" s="1530" t="str">
        <f>VLOOKUP($B316,'COMP. LOG'!$B$13:$G$199960,6,FALSE)</f>
        <v>UN</v>
      </c>
      <c r="E316" s="1532">
        <f>VLOOKUP($B316,'COMP. LOG'!$B$13:$H$19960,7,FALSE)</f>
        <v>14.829999999999998</v>
      </c>
    </row>
    <row r="317" spans="1:5">
      <c r="A317" s="1992"/>
      <c r="B317" s="1995" t="s">
        <v>6774</v>
      </c>
      <c r="C317" s="1531" t="str">
        <f>VLOOKUP($B317,'COMP. LOG'!$B$13:$G$1960,2,FALSE)</f>
        <v>FORNECIMENTO E INSTALAÇÃO DE COTOVELO RETO 90 º PARA ELETROCALHA 50 X 50</v>
      </c>
      <c r="D317" s="1530" t="str">
        <f>VLOOKUP($B317,'COMP. LOG'!$B$13:$G$199960,6,FALSE)</f>
        <v>UN</v>
      </c>
      <c r="E317" s="1532">
        <f>VLOOKUP($B317,'COMP. LOG'!$B$13:$H$19960,7,FALSE)</f>
        <v>35.110000000000007</v>
      </c>
    </row>
    <row r="318" spans="1:5">
      <c r="A318" s="1992"/>
      <c r="B318" s="1995" t="s">
        <v>6775</v>
      </c>
      <c r="C318" s="1531" t="str">
        <f>VLOOKUP($B318,'COMP. LOG'!$B$13:$G$1960,2,FALSE)</f>
        <v>FORNECIMENTO E INSTALAÇÃO DE SUSPENSÃO VERTICAL PARA ELETROCALHA PERFURADA 50 X 50 mm</v>
      </c>
      <c r="D318" s="1530" t="str">
        <f>VLOOKUP($B318,'COMP. LOG'!$B$13:$G$199960,6,FALSE)</f>
        <v>UN</v>
      </c>
      <c r="E318" s="1532">
        <f>VLOOKUP($B318,'COMP. LOG'!$B$13:$H$19960,7,FALSE)</f>
        <v>11.799999999999999</v>
      </c>
    </row>
    <row r="319" spans="1:5">
      <c r="A319" s="1992"/>
      <c r="B319" s="1995" t="s">
        <v>6776</v>
      </c>
      <c r="C319" s="1531" t="str">
        <f>VLOOKUP($B319,'COMP. LOG'!$B$13:$G$1960,2,FALSE)</f>
        <v>FORNECIMENTO E INSTALAÇÃO DE T HORIZONTAL PARA ELETROCALHA PERFURADA GALVANIZADA DE 50 X 50 X 3000mm</v>
      </c>
      <c r="D319" s="1530" t="str">
        <f>VLOOKUP($B319,'COMP. LOG'!$B$13:$G$199960,6,FALSE)</f>
        <v>UN</v>
      </c>
      <c r="E319" s="1532">
        <f>VLOOKUP($B319,'COMP. LOG'!$B$13:$H$19960,7,FALSE)</f>
        <v>48.02</v>
      </c>
    </row>
    <row r="320" spans="1:5">
      <c r="A320" s="1992"/>
      <c r="B320" s="1995" t="s">
        <v>6777</v>
      </c>
      <c r="C320" s="1531" t="str">
        <f>VLOOKUP($B320,'COMP. LOG'!$B$13:$G$1960,2,FALSE)</f>
        <v>FORNECIMENTO E INSTALAÇÃO DE T VERTICAL PARA ELETROCALHA PERFURADA GALVANIZADA DE 50 X 50 X 3000mm</v>
      </c>
      <c r="D320" s="1530" t="str">
        <f>VLOOKUP($B320,'COMP. LOG'!$B$13:$G$199960,6,FALSE)</f>
        <v>UN</v>
      </c>
      <c r="E320" s="1532">
        <f>VLOOKUP($B320,'COMP. LOG'!$B$13:$H$19960,7,FALSE)</f>
        <v>50.370000000000005</v>
      </c>
    </row>
    <row r="321" spans="1:5">
      <c r="A321" s="1992"/>
      <c r="B321" s="1995" t="s">
        <v>6778</v>
      </c>
      <c r="C321" s="1531" t="str">
        <f>VLOOKUP($B321,'COMP. LOG'!$B$13:$G$1960,2,FALSE)</f>
        <v>FORNECIMENTO E INSTALAÇÃO DE TERMINAL DE FECHAMENTO PARA ELETROCALHA PERFURADA GALVANIZADA DE 50 X 50 3000mm</v>
      </c>
      <c r="D321" s="1530" t="str">
        <f>VLOOKUP($B321,'COMP. LOG'!$B$13:$G$199960,6,FALSE)</f>
        <v>UN</v>
      </c>
      <c r="E321" s="1532">
        <f>VLOOKUP($B321,'COMP. LOG'!$B$13:$H$19960,7,FALSE)</f>
        <v>9.3500000000000014</v>
      </c>
    </row>
    <row r="322" spans="1:5">
      <c r="A322" s="1992"/>
      <c r="B322" s="1995" t="s">
        <v>6779</v>
      </c>
      <c r="C322" s="1531" t="str">
        <f>VLOOKUP($B322,'COMP. LOG'!$B$13:$G$1960,2,FALSE)</f>
        <v>FORNECIMENTO E INSTALAÇÃO DE CURVA DE INVERSÃO PARA ELETROCALHA DE 50 X 50MM</v>
      </c>
      <c r="D322" s="1530" t="str">
        <f>VLOOKUP($B322,'COMP. LOG'!$B$13:$G$199960,6,FALSE)</f>
        <v>UN</v>
      </c>
      <c r="E322" s="1532">
        <f>VLOOKUP($B322,'COMP. LOG'!$B$13:$H$19960,7,FALSE)</f>
        <v>48.000000000000007</v>
      </c>
    </row>
    <row r="323" spans="1:5">
      <c r="A323" s="1992"/>
      <c r="B323" s="1995" t="s">
        <v>6780</v>
      </c>
      <c r="C323" s="1531" t="str">
        <f>VLOOKUP($B323,'COMP. LOG'!$B$13:$G$1960,2,FALSE)</f>
        <v>FORNECIMENTO E INSTALAÇÃO DE CRUZETA RETA 90º EM "X" PARA ELETROCALHA DE 50 X 50MM</v>
      </c>
      <c r="D323" s="1530" t="str">
        <f>VLOOKUP($B323,'COMP. LOG'!$B$13:$G$199960,6,FALSE)</f>
        <v>UN</v>
      </c>
      <c r="E323" s="1532">
        <f>VLOOKUP($B323,'COMP. LOG'!$B$13:$H$19960,7,FALSE)</f>
        <v>72.55</v>
      </c>
    </row>
    <row r="324" spans="1:5">
      <c r="A324" s="1992"/>
      <c r="B324" s="1995" t="s">
        <v>6781</v>
      </c>
      <c r="C324" s="1531" t="str">
        <f>VLOOKUP($B324,'COMP. LOG'!$B$13:$G$1960,2,FALSE)</f>
        <v>FORNECIMENTO E INSTALAÇÃO DE ELETROCALHA PERFURADA GALVANIZADA DE 100 X 50 X 3000mm</v>
      </c>
      <c r="D324" s="1530" t="str">
        <f>VLOOKUP($B324,'COMP. LOG'!$B$13:$G$199960,6,FALSE)</f>
        <v>UN</v>
      </c>
      <c r="E324" s="1532">
        <f>VLOOKUP($B324,'COMP. LOG'!$B$13:$H$19960,7,FALSE)</f>
        <v>80.36999999999999</v>
      </c>
    </row>
    <row r="325" spans="1:5">
      <c r="A325" s="1992"/>
      <c r="B325" s="1995" t="s">
        <v>6782</v>
      </c>
      <c r="C325" s="1531" t="str">
        <f>VLOOKUP($B325,'COMP. LOG'!$B$13:$G$1960,2,FALSE)</f>
        <v>FORNECIMENTO E INSTALAÇÃO DE T HORIZONTAL PARA ELETROCALHA PERFURADA GALVANIZADA DE 100 X 50 X 3000mm</v>
      </c>
      <c r="D325" s="1530" t="str">
        <f>VLOOKUP($B325,'COMP. LOG'!$B$13:$G$199960,6,FALSE)</f>
        <v>UN</v>
      </c>
      <c r="E325" s="1532">
        <f>VLOOKUP($B325,'COMP. LOG'!$B$13:$H$19960,7,FALSE)</f>
        <v>54.52</v>
      </c>
    </row>
    <row r="326" spans="1:5">
      <c r="A326" s="1992"/>
      <c r="B326" s="1995" t="s">
        <v>6783</v>
      </c>
      <c r="C326" s="1531" t="str">
        <f>VLOOKUP($B326,'COMP. LOG'!$B$13:$G$1960,2,FALSE)</f>
        <v>FORNECIMENTO E INSTALAÇÃO DE T VERTICAL PARA ELETROCALHA PERFURADA GALVANIZADA DE 100 X 50 X 3000mm</v>
      </c>
      <c r="D326" s="1530" t="str">
        <f>VLOOKUP($B326,'COMP. LOG'!$B$13:$G$199960,6,FALSE)</f>
        <v>UN</v>
      </c>
      <c r="E326" s="1532">
        <f>VLOOKUP($B326,'COMP. LOG'!$B$13:$H$19960,7,FALSE)</f>
        <v>62.300000000000004</v>
      </c>
    </row>
    <row r="327" spans="1:5">
      <c r="A327" s="1992"/>
      <c r="B327" s="1995" t="s">
        <v>6784</v>
      </c>
      <c r="C327" s="1531" t="str">
        <f>VLOOKUP($B327,'COMP. LOG'!$B$13:$G$1960,2,FALSE)</f>
        <v>FORNECIMENTO E INSTALAÇÃO DE EMENDA INTERNA PARA ELETROCLHA PERFURADA GALVANIZADA DE 100 X 50 X 3000mm</v>
      </c>
      <c r="D327" s="1530" t="str">
        <f>VLOOKUP($B327,'COMP. LOG'!$B$13:$G$199960,6,FALSE)</f>
        <v>UN</v>
      </c>
      <c r="E327" s="1532">
        <f>VLOOKUP($B327,'COMP. LOG'!$B$13:$H$19960,7,FALSE)</f>
        <v>18.82</v>
      </c>
    </row>
    <row r="328" spans="1:5">
      <c r="A328" s="1992"/>
      <c r="B328" s="1995" t="s">
        <v>6785</v>
      </c>
      <c r="C328" s="1531" t="str">
        <f>VLOOKUP($B328,'COMP. LOG'!$B$13:$G$1960,2,FALSE)</f>
        <v>FORNECIMENTO E INSTALAÇÃO DE TERMINAL DE FECHAMENTO PARA ELETROCALHA PERFURADA GALVANIZADA DE 100 X 50 3000mm</v>
      </c>
      <c r="D328" s="1530" t="str">
        <f>VLOOKUP($B328,'COMP. LOG'!$B$13:$G$199960,6,FALSE)</f>
        <v>UN</v>
      </c>
      <c r="E328" s="1532">
        <f>VLOOKUP($B328,'COMP. LOG'!$B$13:$H$19960,7,FALSE)</f>
        <v>20.740000000000002</v>
      </c>
    </row>
    <row r="329" spans="1:5">
      <c r="A329" s="1992"/>
      <c r="B329" s="1995" t="s">
        <v>6786</v>
      </c>
      <c r="C329" s="1531" t="str">
        <f>VLOOKUP($B329,'COMP. LOG'!$B$13:$G$1960,2,FALSE)</f>
        <v>FORNECIMENTO E INSTALAÇÃO DE SUSPENSÃO VERTICAL PARA ELETROCALHA PERFURADA 100 X 50 mm</v>
      </c>
      <c r="D329" s="1530" t="str">
        <f>VLOOKUP($B329,'COMP. LOG'!$B$13:$G$199960,6,FALSE)</f>
        <v>UN</v>
      </c>
      <c r="E329" s="1532">
        <f>VLOOKUP($B329,'COMP. LOG'!$B$13:$H$19960,7,FALSE)</f>
        <v>13.76</v>
      </c>
    </row>
    <row r="330" spans="1:5">
      <c r="A330" s="1992"/>
      <c r="B330" s="1995" t="s">
        <v>6787</v>
      </c>
      <c r="C330" s="1531" t="str">
        <f>VLOOKUP($B330,'COMP. LOG'!$B$13:$G$1960,2,FALSE)</f>
        <v>FORNECIMENTO E INSTALAÇÃO DE COTOVELO RETO 90º PARA ELETROCALHA PERFURADA 100 X 50</v>
      </c>
      <c r="D330" s="1530" t="str">
        <f>VLOOKUP($B330,'COMP. LOG'!$B$13:$G$199960,6,FALSE)</f>
        <v>UN</v>
      </c>
      <c r="E330" s="1532">
        <f>VLOOKUP($B330,'COMP. LOG'!$B$13:$H$19960,7,FALSE)</f>
        <v>39.540000000000006</v>
      </c>
    </row>
    <row r="331" spans="1:5">
      <c r="A331" s="1992"/>
      <c r="B331" s="1995" t="s">
        <v>6788</v>
      </c>
      <c r="C331" s="1531" t="str">
        <f>VLOOKUP($B331,'COMP. LOG'!$B$13:$G$1960,2,FALSE)</f>
        <v>FORNECIMENTO E INSTALAÇÃO DE CURVA DE INVERSÃO PARA ELETROCALHA DE 100 X 50MM</v>
      </c>
      <c r="D331" s="1530" t="str">
        <f>VLOOKUP($B331,'COMP. LOG'!$B$13:$G$199960,6,FALSE)</f>
        <v>UN</v>
      </c>
      <c r="E331" s="1532">
        <f>VLOOKUP($B331,'COMP. LOG'!$B$13:$H$19960,7,FALSE)</f>
        <v>57.800000000000004</v>
      </c>
    </row>
    <row r="332" spans="1:5">
      <c r="A332" s="1992"/>
      <c r="B332" s="1995" t="s">
        <v>6789</v>
      </c>
      <c r="C332" s="1531" t="str">
        <f>VLOOKUP($B332,'COMP. LOG'!$B$13:$G$1960,2,FALSE)</f>
        <v>FORNECIMENTO E INSTALAÇÃO DE CRUZETA RETA 90º EM "X" PARA ELETROCALHA DE 100 X 50MM</v>
      </c>
      <c r="D332" s="1530" t="str">
        <f>VLOOKUP($B332,'COMP. LOG'!$B$13:$G$199960,6,FALSE)</f>
        <v>UN</v>
      </c>
      <c r="E332" s="1532">
        <f>VLOOKUP($B332,'COMP. LOG'!$B$13:$H$19960,7,FALSE)</f>
        <v>60.25</v>
      </c>
    </row>
    <row r="333" spans="1:5">
      <c r="A333" s="1992"/>
      <c r="B333" s="1995" t="s">
        <v>6790</v>
      </c>
      <c r="C333" s="1531" t="str">
        <f>VLOOKUP($B333,'COMP. LOG'!$B$13:$G$1960,2,FALSE)</f>
        <v>FORNECIMENTO E INSTALAÇÃO DE REDUÇÃO PARA ELETROCALHA DE 100MM PARA 50MM</v>
      </c>
      <c r="D333" s="1530" t="str">
        <f>VLOOKUP($B333,'COMP. LOG'!$B$13:$G$199960,6,FALSE)</f>
        <v>UN</v>
      </c>
      <c r="E333" s="1532">
        <f>VLOOKUP($B333,'COMP. LOG'!$B$13:$H$19960,7,FALSE)</f>
        <v>30.48</v>
      </c>
    </row>
    <row r="334" spans="1:5">
      <c r="A334" s="1992"/>
      <c r="B334" s="1995" t="s">
        <v>6791</v>
      </c>
      <c r="C334" s="1531" t="str">
        <f>VLOOKUP($B334,'COMP. LOG'!$B$13:$G$1960,2,FALSE)</f>
        <v>FORNECIMENTO E INSTALAÇÃO DE ELETROCALHA PERFURADA GALVANIZADA DE 200 X 100 X 3000mm</v>
      </c>
      <c r="D334" s="1530" t="str">
        <f>VLOOKUP($B334,'COMP. LOG'!$B$13:$G$199960,6,FALSE)</f>
        <v>UN</v>
      </c>
      <c r="E334" s="1532">
        <f>VLOOKUP($B334,'COMP. LOG'!$B$13:$H$19960,7,FALSE)</f>
        <v>134.72</v>
      </c>
    </row>
    <row r="335" spans="1:5">
      <c r="A335" s="1992"/>
      <c r="B335" s="1995" t="s">
        <v>6792</v>
      </c>
      <c r="C335" s="1531" t="str">
        <f>VLOOKUP($B335,'COMP. LOG'!$B$13:$G$1960,2,FALSE)</f>
        <v>FORNECIMENTO E INSTALAÇÃO DE EMENDA INTERNA PARA ELETROCALHA PERFURADA GALVANIZADA DE 200 X 100 X 3000mm</v>
      </c>
      <c r="D335" s="1530" t="str">
        <f>VLOOKUP($B335,'COMP. LOG'!$B$13:$G$199960,6,FALSE)</f>
        <v>UN</v>
      </c>
      <c r="E335" s="1532">
        <f>VLOOKUP($B335,'COMP. LOG'!$B$13:$H$19960,7,FALSE)</f>
        <v>21.690000000000005</v>
      </c>
    </row>
    <row r="336" spans="1:5">
      <c r="A336" s="1992"/>
      <c r="B336" s="1995" t="s">
        <v>6793</v>
      </c>
      <c r="C336" s="1531" t="str">
        <f>VLOOKUP($B336,'COMP. LOG'!$B$13:$G$1960,2,FALSE)</f>
        <v>FORNECIMENTO E INSTALAÇÃO DE COTOVELO RETO 90º PARA ELETROCALHA PERFURADA 200 X 100</v>
      </c>
      <c r="D336" s="1530" t="str">
        <f>VLOOKUP($B336,'COMP. LOG'!$B$13:$G$199960,6,FALSE)</f>
        <v>UN</v>
      </c>
      <c r="E336" s="1532">
        <f>VLOOKUP($B336,'COMP. LOG'!$B$13:$H$19960,7,FALSE)</f>
        <v>55.860000000000007</v>
      </c>
    </row>
    <row r="337" spans="1:5">
      <c r="A337" s="1992"/>
      <c r="B337" s="1995" t="s">
        <v>6794</v>
      </c>
      <c r="C337" s="1531" t="str">
        <f>VLOOKUP($B337,'COMP. LOG'!$B$13:$G$1960,2,FALSE)</f>
        <v>FORNECIMENTO E INSTALAÇÃO DE SUSPENSÃO VERTICAL PARA ELETROCALHA PERFURADA 200 X 100 mm</v>
      </c>
      <c r="D337" s="1530" t="str">
        <f>VLOOKUP($B337,'COMP. LOG'!$B$13:$G$199960,6,FALSE)</f>
        <v>UN</v>
      </c>
      <c r="E337" s="1532">
        <f>VLOOKUP($B337,'COMP. LOG'!$B$13:$H$19960,7,FALSE)</f>
        <v>17.21</v>
      </c>
    </row>
    <row r="338" spans="1:5">
      <c r="A338" s="1992"/>
      <c r="B338" s="1995" t="s">
        <v>6795</v>
      </c>
      <c r="C338" s="1531" t="str">
        <f>VLOOKUP($B338,'COMP. LOG'!$B$13:$G$1960,2,FALSE)</f>
        <v>FORNECIMENTO E INSTALAÇÃO DE REDUÇÃO PARA ELETROCALHA DE 200MM PARA 100MM</v>
      </c>
      <c r="D338" s="1530" t="str">
        <f>VLOOKUP($B338,'COMP. LOG'!$B$13:$G$199960,6,FALSE)</f>
        <v>UN</v>
      </c>
      <c r="E338" s="1532">
        <f>VLOOKUP($B338,'COMP. LOG'!$B$13:$H$19960,7,FALSE)</f>
        <v>43.82</v>
      </c>
    </row>
    <row r="339" spans="1:5">
      <c r="A339" s="1992"/>
      <c r="B339" s="1995" t="s">
        <v>6796</v>
      </c>
      <c r="C339" s="1531" t="str">
        <f>VLOOKUP($B339,'COMP. LOG'!$B$13:$G$1960,2,FALSE)</f>
        <v>FORNECIMENTO E INSTALAÇÃO DE T HORIZONTAL PARA ELETROCALHA PERFURADA GALVANIZADA DE 200 X 100 X 3000mm</v>
      </c>
      <c r="D339" s="1530" t="str">
        <f>VLOOKUP($B339,'COMP. LOG'!$B$13:$G$199960,6,FALSE)</f>
        <v>UN</v>
      </c>
      <c r="E339" s="1532">
        <f>VLOOKUP($B339,'COMP. LOG'!$B$13:$H$19960,7,FALSE)</f>
        <v>72.430000000000007</v>
      </c>
    </row>
    <row r="340" spans="1:5">
      <c r="A340" s="1992"/>
      <c r="B340" s="1995" t="s">
        <v>6797</v>
      </c>
      <c r="C340" s="1531" t="str">
        <f>VLOOKUP($B340,'COMP. LOG'!$B$13:$G$1960,2,FALSE)</f>
        <v>FORNECIMENTO E INSTALAÇÃO DE CURVA DE INVERSÃO PARA ELETROCALHA DE 200 X 100MM</v>
      </c>
      <c r="D340" s="1530" t="str">
        <f>VLOOKUP($B340,'COMP. LOG'!$B$13:$G$199960,6,FALSE)</f>
        <v>UN</v>
      </c>
      <c r="E340" s="1532">
        <f>VLOOKUP($B340,'COMP. LOG'!$B$13:$H$19960,7,FALSE)</f>
        <v>76.53</v>
      </c>
    </row>
    <row r="341" spans="1:5">
      <c r="A341" s="1992"/>
      <c r="B341" s="1995" t="s">
        <v>6798</v>
      </c>
      <c r="C341" s="1531" t="str">
        <f>VLOOKUP($B341,'COMP. LOG'!$B$13:$G$1960,2,FALSE)</f>
        <v>FORNECIMENTO E INSTALAÇÃO DE VERGALHÃO ROSCA TOTAL 5/16'' (TIRANTE)</v>
      </c>
      <c r="D341" s="1530" t="str">
        <f>VLOOKUP($B341,'COMP. LOG'!$B$13:$G$199960,6,FALSE)</f>
        <v>UN</v>
      </c>
      <c r="E341" s="1532">
        <f>VLOOKUP($B341,'COMP. LOG'!$B$13:$H$19960,7,FALSE)</f>
        <v>27.03</v>
      </c>
    </row>
    <row r="342" spans="1:5">
      <c r="A342" s="1992"/>
      <c r="B342" s="1995" t="s">
        <v>7200</v>
      </c>
      <c r="C342" s="1531" t="str">
        <f>VLOOKUP($B342,'COMP. LOG'!$B$13:$G$1960,2,FALSE)</f>
        <v>FORNECIMENTO E INSTALAÇÃO DE CANTONEIRA ZZ</v>
      </c>
      <c r="D342" s="1530" t="str">
        <f>VLOOKUP($B342,'COMP. LOG'!$B$13:$G$199960,6,FALSE)</f>
        <v>UN</v>
      </c>
      <c r="E342" s="1532">
        <f>VLOOKUP($B342,'COMP. LOG'!$B$13:$H$19960,7,FALSE)</f>
        <v>9.14</v>
      </c>
    </row>
    <row r="343" spans="1:5">
      <c r="A343" s="1992"/>
      <c r="B343" s="1995" t="s">
        <v>7201</v>
      </c>
      <c r="C343" s="1531" t="e">
        <f>VLOOKUP($B343,'COMP. LOG'!$B$13:$G$1960,2,FALSE)</f>
        <v>#N/A</v>
      </c>
      <c r="D343" s="1530" t="e">
        <f>VLOOKUP($B343,'COMP. LOG'!$B$13:$G$199960,6,FALSE)</f>
        <v>#N/A</v>
      </c>
      <c r="E343" s="1532" t="e">
        <f>VLOOKUP($B343,'COMP. LOG'!$B$13:$H$19960,7,FALSE)</f>
        <v>#N/A</v>
      </c>
    </row>
    <row r="344" spans="1:5">
      <c r="A344" s="1992"/>
      <c r="B344" s="1995" t="s">
        <v>7202</v>
      </c>
      <c r="C344" s="1531" t="e">
        <f>VLOOKUP($B344,'COMP. LOG'!$B$13:$G$1960,2,FALSE)</f>
        <v>#N/A</v>
      </c>
      <c r="D344" s="1530" t="e">
        <f>VLOOKUP($B344,'COMP. LOG'!$B$13:$G$199960,6,FALSE)</f>
        <v>#N/A</v>
      </c>
      <c r="E344" s="1532" t="e">
        <f>VLOOKUP($B344,'COMP. LOG'!$B$13:$H$19960,7,FALSE)</f>
        <v>#N/A</v>
      </c>
    </row>
    <row r="345" spans="1:5" ht="15.75" thickBot="1">
      <c r="A345" s="1992"/>
      <c r="B345" s="1993"/>
      <c r="C345" s="1994"/>
      <c r="D345" s="1993"/>
      <c r="E345" s="1992"/>
    </row>
    <row r="346" spans="1:5" ht="16.5" thickBot="1">
      <c r="A346" s="1992"/>
      <c r="B346" s="123" t="s">
        <v>7041</v>
      </c>
      <c r="C346" s="124" t="s">
        <v>7080</v>
      </c>
      <c r="D346" s="126" t="s">
        <v>46</v>
      </c>
      <c r="E346" s="127" t="s">
        <v>47</v>
      </c>
    </row>
    <row r="347" spans="1:5" ht="30">
      <c r="A347" s="1992"/>
      <c r="B347" s="1995" t="s">
        <v>7016</v>
      </c>
      <c r="C347" s="769" t="str">
        <f>VLOOKUP($B347,'COMP. IP'!$B$13:$G$999977,2,FALSE)</f>
        <v>FORNECIMENTO E INSTALAÇÃO DE DISPOSITIVO DPS CLASSE II, 1 POLO, TENSAO MAXIMA DE 175 V, CORRENTE MAXIMA DE *45* KA (TIPO AC)</v>
      </c>
      <c r="D347" s="1995" t="str">
        <f>VLOOKUP($B347,'COMP. IP'!$B$13:$G$179977,6,FALSE)</f>
        <v>UN</v>
      </c>
      <c r="E347" s="770">
        <f>VLOOKUP($B347,'COMP. IP'!$B$13:$H$179977,7,FALSE)</f>
        <v>79.14</v>
      </c>
    </row>
    <row r="348" spans="1:5" ht="30">
      <c r="A348" s="1992"/>
      <c r="B348" s="1995" t="s">
        <v>7017</v>
      </c>
      <c r="C348" s="1531" t="str">
        <f>VLOOKUP($B348,'COMP. IP'!$B$13:$G$999977,2,FALSE)</f>
        <v>FORNECIMENTO E INSTALAÇÃO DE ELETRODUTODUTO PEAD FLEXIVEL PAREDE SIMPLES, CORRUGACAO HELICOIDAL, COR PRETA, SEM ROSCA, DE 1 1/2",  PARA CABEAMENTO SUBTERRANEO (NBR 15715)</v>
      </c>
      <c r="D348" s="1530" t="str">
        <f>VLOOKUP($B348,'COMP. IP'!$B$13:$G$179977,6,FALSE)</f>
        <v xml:space="preserve">M     </v>
      </c>
      <c r="E348" s="1532">
        <f>VLOOKUP($B348,'COMP. IP'!$B$13:$H$179977,7,FALSE)</f>
        <v>10.47</v>
      </c>
    </row>
    <row r="349" spans="1:5">
      <c r="A349" s="1992"/>
      <c r="B349" s="1995" t="s">
        <v>7018</v>
      </c>
      <c r="C349" s="1531" t="str">
        <f>VLOOKUP($B349,'COMP. IP'!$B$13:$G$999977,2,FALSE)</f>
        <v>FORNECIMENTO E INSTALAÇÃO DE  CABO DE COBRE PP 3 x 2,5 MM2  0,6/1 KV</v>
      </c>
      <c r="D349" s="1530" t="str">
        <f>VLOOKUP($B349,'COMP. IP'!$B$13:$G$179977,6,FALSE)</f>
        <v xml:space="preserve">M     </v>
      </c>
      <c r="E349" s="1532">
        <f>VLOOKUP($B349,'COMP. IP'!$B$13:$H$179977,7,FALSE)</f>
        <v>8.83</v>
      </c>
    </row>
    <row r="350" spans="1:5">
      <c r="A350" s="1992"/>
      <c r="B350" s="1995" t="s">
        <v>7019</v>
      </c>
      <c r="C350" s="1531" t="str">
        <f>VLOOKUP($B350,'COMP. IP'!$B$13:$G$999977,2,FALSE)</f>
        <v>FORNECIMENTO E INSTALAÇÃO DE  CAIXA DE PROTEÇÃO METÁLICA PARA COMANDO E PROTEÇÃO DA ILUMINAÇÃO PÚBLICA</v>
      </c>
      <c r="D350" s="1530" t="str">
        <f>VLOOKUP($B350,'COMP. IP'!$B$13:$G$179977,6,FALSE)</f>
        <v>UN</v>
      </c>
      <c r="E350" s="1532">
        <f>VLOOKUP($B350,'COMP. IP'!$B$13:$H$179977,7,FALSE)</f>
        <v>206.47</v>
      </c>
    </row>
    <row r="351" spans="1:5">
      <c r="A351" s="1992"/>
      <c r="B351" s="1995" t="s">
        <v>7020</v>
      </c>
      <c r="C351" s="1531" t="str">
        <f>VLOOKUP($B351,'COMP. IP'!$B$13:$G$999977,2,FALSE)</f>
        <v>FORNECIMENTO E INSTALAÇÃO DE CONECTOR TIPO CUNHA CN13 VERMELHO</v>
      </c>
      <c r="D351" s="1530" t="str">
        <f>VLOOKUP($B351,'COMP. IP'!$B$13:$G$179977,6,FALSE)</f>
        <v>UN</v>
      </c>
      <c r="E351" s="1532">
        <f>VLOOKUP($B351,'COMP. IP'!$B$13:$H$179977,7,FALSE)</f>
        <v>9.2099999999999991</v>
      </c>
    </row>
    <row r="352" spans="1:5">
      <c r="A352" s="1992"/>
      <c r="B352" s="1995" t="s">
        <v>7021</v>
      </c>
      <c r="C352" s="1531" t="str">
        <f>VLOOKUP($B352,'COMP. IP'!$B$13:$G$999977,2,FALSE)</f>
        <v>FORNECIMENTO E INSTALAÇÃO DE CONECTOR PERFURANTE 25-120 mm² x 25-120 mm² PARA CABO MULTIPLEXADO</v>
      </c>
      <c r="D352" s="1530" t="str">
        <f>VLOOKUP($B352,'COMP. IP'!$B$13:$G$179977,6,FALSE)</f>
        <v>UN</v>
      </c>
      <c r="E352" s="1532">
        <f>VLOOKUP($B352,'COMP. IP'!$B$13:$H$179977,7,FALSE)</f>
        <v>15.93</v>
      </c>
    </row>
    <row r="353" spans="1:5" ht="30">
      <c r="A353" s="1992"/>
      <c r="B353" s="1995" t="s">
        <v>7022</v>
      </c>
      <c r="C353" s="1531" t="str">
        <f>VLOOKUP($B353,'COMP. IP'!$B$13:$G$999977,2,FALSE)</f>
        <v>FORNECIMENTO E INSTALAÇÃO DE ARMACAO VERTICAL COM HASTE E CONTRA-PINO, EM CHAPA DE ACO GALVANIZADO 3/16", COM 1 ESTRIBO E 1 ISOLADOR</v>
      </c>
      <c r="D353" s="1530" t="str">
        <f>VLOOKUP($B353,'COMP. IP'!$B$13:$G$179977,6,FALSE)</f>
        <v>UM</v>
      </c>
      <c r="E353" s="1532">
        <f>VLOOKUP($B353,'COMP. IP'!$B$13:$H$179977,7,FALSE)</f>
        <v>84.68</v>
      </c>
    </row>
    <row r="354" spans="1:5" ht="30">
      <c r="A354" s="1992"/>
      <c r="B354" s="1995" t="s">
        <v>7023</v>
      </c>
      <c r="C354" s="1531" t="str">
        <f>VLOOKUP($B354,'COMP. IP'!$B$13:$G$999977,2,FALSE)</f>
        <v>FORNECIMENTO E INSTALAÇÃO DE FIO DE COBRE, SOLIDO, CLASSE 1, ISOLACAO EM PVC/A, ANTICHAMA BWF-B, 450/750V, SECAO NOMINAL 6 MM2</v>
      </c>
      <c r="D354" s="1530" t="str">
        <f>VLOOKUP($B354,'COMP. IP'!$B$13:$G$179977,6,FALSE)</f>
        <v xml:space="preserve">M     </v>
      </c>
      <c r="E354" s="1532">
        <f>VLOOKUP($B354,'COMP. IP'!$B$13:$H$179977,7,FALSE)</f>
        <v>5.56</v>
      </c>
    </row>
    <row r="355" spans="1:5">
      <c r="A355" s="1992"/>
      <c r="B355" s="1995" t="s">
        <v>7024</v>
      </c>
      <c r="C355" s="1531" t="str">
        <f>VLOOKUP($B355,'COMP. IP'!$B$13:$G$999977,2,FALSE)</f>
        <v>FORNECIMENTO E INSTALAÇÃO DE CONTATOR TRIPOLAR, CORRENTE DE 32 A, TENSAO NOMINAL DE *500* V, CATEGORIA AC-2 E AC-3</v>
      </c>
      <c r="D355" s="1530" t="str">
        <f>VLOOKUP($B355,'COMP. IP'!$B$13:$G$179977,6,FALSE)</f>
        <v xml:space="preserve">UN    </v>
      </c>
      <c r="E355" s="1532">
        <f>VLOOKUP($B355,'COMP. IP'!$B$13:$H$179977,7,FALSE)</f>
        <v>328.89000000000004</v>
      </c>
    </row>
    <row r="356" spans="1:5">
      <c r="A356" s="1992"/>
      <c r="B356" s="1995" t="s">
        <v>7025</v>
      </c>
      <c r="C356" s="1531" t="str">
        <f>VLOOKUP($B356,'COMP. IP'!$B$13:$G$999977,2,FALSE)</f>
        <v>FORNECIMENTO E INSTALAÇÃO DE CONTATOR TRIPOLAR, CORRENTE DE 45 A, TENSAO NOMINAL DE *500* V, CATEGORIA AC-2 E AC-3</v>
      </c>
      <c r="D356" s="1530" t="str">
        <f>VLOOKUP($B356,'COMP. IP'!$B$13:$G$179977,6,FALSE)</f>
        <v xml:space="preserve">UN    </v>
      </c>
      <c r="E356" s="1532">
        <f>VLOOKUP($B356,'COMP. IP'!$B$13:$H$179977,7,FALSE)</f>
        <v>472.63000000000005</v>
      </c>
    </row>
    <row r="357" spans="1:5" ht="30">
      <c r="A357" s="1992"/>
      <c r="B357" s="1995" t="s">
        <v>7026</v>
      </c>
      <c r="C357" s="1531" t="str">
        <f>VLOOKUP($B357,'COMP. IP'!$B$13:$G$999977,2,FALSE)</f>
        <v>FORNECIMENTO E INSTALAÇÃO DE CABO MULTIPLEXADO DE ALUMÍNIO QUADRIPLEX 3X1X16+16, COM ISOLAÇÃO XLPE (veias coloridas)</v>
      </c>
      <c r="D357" s="1530" t="str">
        <f>VLOOKUP($B357,'COMP. IP'!$B$13:$G$179977,6,FALSE)</f>
        <v>M</v>
      </c>
      <c r="E357" s="1532">
        <f>VLOOKUP($B357,'COMP. IP'!$B$13:$H$179977,7,FALSE)</f>
        <v>9.2800000000000011</v>
      </c>
    </row>
    <row r="358" spans="1:5" ht="30">
      <c r="A358" s="1992"/>
      <c r="B358" s="1995" t="s">
        <v>7027</v>
      </c>
      <c r="C358" s="1531" t="str">
        <f>VLOOKUP($B358,'COMP. IP'!$B$13:$G$999977,2,FALSE)</f>
        <v>FORNECIMENTO E INSTALAÇÃO DE CABO MULTIPLEXADO DE ALUMÍNIO QUADRIPLEX 3X1X25+25, COM ISOLAÇÃO XLPE (VEIAS COLORIDAS)</v>
      </c>
      <c r="D358" s="1530" t="str">
        <f>VLOOKUP($B358,'COMP. IP'!$B$13:$G$179977,6,FALSE)</f>
        <v>M</v>
      </c>
      <c r="E358" s="1532">
        <f>VLOOKUP($B358,'COMP. IP'!$B$13:$H$179977,7,FALSE)</f>
        <v>12.659999999999998</v>
      </c>
    </row>
    <row r="359" spans="1:5">
      <c r="A359" s="1992"/>
      <c r="B359" s="1995" t="s">
        <v>7028</v>
      </c>
      <c r="C359" s="1531" t="str">
        <f>VLOOKUP($B359,'COMP. IP'!$B$13:$G$999977,2,FALSE)</f>
        <v>FORNECIMENTO E INSTALAÇÃO DE FITA PLÁSTICA DE SINALIZAÇÃO "CUIDADO REDE ELÉTRICA ABRAIXO"</v>
      </c>
      <c r="D359" s="1530" t="str">
        <f>VLOOKUP($B359,'COMP. IP'!$B$13:$G$179977,6,FALSE)</f>
        <v>M</v>
      </c>
      <c r="E359" s="1532">
        <f>VLOOKUP($B359,'COMP. IP'!$B$13:$H$179977,7,FALSE)</f>
        <v>1.24</v>
      </c>
    </row>
    <row r="360" spans="1:5">
      <c r="A360" s="1992"/>
      <c r="B360" s="1995" t="s">
        <v>7029</v>
      </c>
      <c r="C360" s="1531" t="str">
        <f>VLOOKUP($B360,'COMP. IP'!$B$13:$G$999977,2,FALSE)</f>
        <v>FORNECIMENTO E INSTALAÇÃO DE  CONECTOR DE DERIVAÇÃO PERFURANTE PARA CABO DE COBRE DE 16MM² PARA 2,5MM²</v>
      </c>
      <c r="D360" s="1530" t="str">
        <f>VLOOKUP($B360,'COMP. IP'!$B$13:$G$179977,6,FALSE)</f>
        <v>UN</v>
      </c>
      <c r="E360" s="1532">
        <f>VLOOKUP($B360,'COMP. IP'!$B$13:$H$179977,7,FALSE)</f>
        <v>8.1199999999999992</v>
      </c>
    </row>
    <row r="361" spans="1:5">
      <c r="A361" s="1992"/>
      <c r="B361" s="1995" t="s">
        <v>7030</v>
      </c>
      <c r="C361" s="1531" t="str">
        <f>VLOOKUP($B361,'COMP. IP'!$B$13:$G$999977,2,FALSE)</f>
        <v>FORNECIMENTO E INSTALAÇÃO DE  CONECTOR DE DERIVAÇÃO PERFURANTE PARA CABO DE COBRE DE 25MM² PARA 2,5MM²</v>
      </c>
      <c r="D361" s="1530" t="str">
        <f>VLOOKUP($B361,'COMP. IP'!$B$13:$G$179977,6,FALSE)</f>
        <v>UN</v>
      </c>
      <c r="E361" s="1532">
        <f>VLOOKUP($B361,'COMP. IP'!$B$13:$H$179977,7,FALSE)</f>
        <v>6.57</v>
      </c>
    </row>
    <row r="362" spans="1:5" ht="30">
      <c r="A362" s="1992"/>
      <c r="B362" s="1995" t="s">
        <v>7031</v>
      </c>
      <c r="C362" s="1531" t="str">
        <f>VLOOKUP($B362,'COMP. IP'!$B$13:$G$999977,2,FALSE)</f>
        <v>FORNECIMENTO E INSTALAÇÃO DE POSTE COLAPSÍVEL H=9M EM PRFV, INTEIRIÇO, RETO, FLANGEADO, COM ACABAMENTO LIXADO E PINTADO EM TINTA PU (CONFORMIDADE COM NBR15486:2016)</v>
      </c>
      <c r="D362" s="1530" t="str">
        <f>VLOOKUP($B362,'COMP. IP'!$B$13:$G$179977,6,FALSE)</f>
        <v>UN</v>
      </c>
      <c r="E362" s="1532">
        <f>VLOOKUP($B362,'COMP. IP'!$B$13:$H$179977,7,FALSE)</f>
        <v>2426.56</v>
      </c>
    </row>
    <row r="363" spans="1:5">
      <c r="A363" s="1992"/>
      <c r="B363" s="1995" t="s">
        <v>7032</v>
      </c>
      <c r="C363" s="1531" t="str">
        <f>VLOOKUP($B363,'COMP. IP'!$B$13:$G$999977,2,FALSE)</f>
        <v>FORNECIMENTO E INSTALAÇÃO DE POSTE DE CONRETO DT 11/600</v>
      </c>
      <c r="D363" s="1530" t="str">
        <f>VLOOKUP($B363,'COMP. IP'!$B$13:$G$179977,6,FALSE)</f>
        <v>UN</v>
      </c>
      <c r="E363" s="1532">
        <f>VLOOKUP($B363,'COMP. IP'!$B$13:$H$179977,7,FALSE)</f>
        <v>1859.94</v>
      </c>
    </row>
    <row r="364" spans="1:5" ht="30">
      <c r="A364" s="1992"/>
      <c r="B364" s="1995" t="s">
        <v>7033</v>
      </c>
      <c r="C364" s="1531" t="str">
        <f>VLOOKUP($B364,'COMP. IP'!$B$13:$G$999977,2,FALSE)</f>
        <v>FORNECIMENTO E INSTALAÇÃO DA ESTRUTURA N1-T-PR PARA POSTO DE TRANSFORMAÇÃO DE 15KVA, 13.8KV, 220/127V, EM POSTE DE CONCRETO DT 11/600 (EXCETO POSTE E TRANSFORMADOR)</v>
      </c>
      <c r="D364" s="1530" t="str">
        <f>VLOOKUP($B364,'COMP. IP'!$B$13:$G$179977,6,FALSE)</f>
        <v>UN</v>
      </c>
      <c r="E364" s="1532">
        <f>VLOOKUP($B364,'COMP. IP'!$B$13:$H$179977,7,FALSE)</f>
        <v>4578.09</v>
      </c>
    </row>
    <row r="365" spans="1:5" ht="30">
      <c r="A365" s="1992"/>
      <c r="B365" s="1995" t="s">
        <v>7034</v>
      </c>
      <c r="C365" s="1531" t="str">
        <f>VLOOKUP($B365,'COMP. IP'!$B$13:$G$999977,2,FALSE)</f>
        <v>FORNECIMENTO E INSTALAÇÃO DE TRANSFORMADOR TRIFASICO DE DISTRIBUICAO, POTENCIA DE 15 KVA, TENSAO NOMINAL DE 15 KV, TENSAO SECUNDARIA DE 220/127V, EM OLEO ISOLANTE TIPO MINERAL</v>
      </c>
      <c r="D365" s="1530" t="str">
        <f>VLOOKUP($B365,'COMP. IP'!$B$13:$G$179977,6,FALSE)</f>
        <v>UN</v>
      </c>
      <c r="E365" s="1532">
        <f>VLOOKUP($B365,'COMP. IP'!$B$13:$H$179977,7,FALSE)</f>
        <v>3914.4100000000003</v>
      </c>
    </row>
    <row r="366" spans="1:5">
      <c r="A366" s="1992"/>
      <c r="B366" s="1995" t="s">
        <v>7035</v>
      </c>
      <c r="C366" s="1531" t="str">
        <f>VLOOKUP($B366,'COMP. IP'!$B$13:$G$999977,2,FALSE)</f>
        <v>FORNECIMENTO E INSTALAÇÃO DE CINTA CIRCULAR EM ACO GALVANIZADO DE 150 MM DE DIAMETRO</v>
      </c>
      <c r="D366" s="1530" t="str">
        <f>VLOOKUP($B366,'COMP. IP'!$B$13:$G$179977,6,FALSE)</f>
        <v xml:space="preserve">UN    </v>
      </c>
      <c r="E366" s="1532">
        <f>VLOOKUP($B366,'COMP. IP'!$B$13:$H$179977,7,FALSE)</f>
        <v>33.81</v>
      </c>
    </row>
    <row r="367" spans="1:5">
      <c r="A367" s="1992"/>
      <c r="B367" s="1995" t="s">
        <v>7036</v>
      </c>
      <c r="C367" s="1531" t="str">
        <f>VLOOKUP($B367,'COMP. IP'!$B$13:$G$999977,2,FALSE)</f>
        <v>FORNECIMENTO E INSTALAÇÃO DE DEFENSA MET. MALEÁVEL SIMPLES</v>
      </c>
      <c r="D367" s="1530" t="str">
        <f>VLOOKUP($B367,'COMP. IP'!$B$13:$G$179977,6,FALSE)</f>
        <v>M</v>
      </c>
      <c r="E367" s="1532">
        <f>VLOOKUP($B367,'COMP. IP'!$B$13:$H$179977,7,FALSE)</f>
        <v>157.77000000000001</v>
      </c>
    </row>
    <row r="368" spans="1:5">
      <c r="A368" s="1992"/>
      <c r="B368" s="1995" t="s">
        <v>7037</v>
      </c>
      <c r="C368" s="1531" t="str">
        <f>VLOOKUP($B368,'COMP. IP'!$B$13:$G$999977,2,FALSE)</f>
        <v>FORNECIMENTO E INSTALAÇÃO DE LAMPADA VAPOR METALICO OVOIDE 150 W, BASE E27/E40</v>
      </c>
      <c r="D368" s="1530" t="str">
        <f>VLOOKUP($B368,'COMP. IP'!$B$13:$G$179977,6,FALSE)</f>
        <v>UN</v>
      </c>
      <c r="E368" s="1532">
        <f>VLOOKUP($B368,'COMP. IP'!$B$13:$H$179977,7,FALSE)</f>
        <v>29.84</v>
      </c>
    </row>
    <row r="369" spans="1:5">
      <c r="A369" s="1992"/>
      <c r="B369" s="1995" t="s">
        <v>7038</v>
      </c>
      <c r="C369" s="1531" t="str">
        <f>VLOOKUP($B369,'COMP. IP'!$B$13:$G$999977,2,FALSE)</f>
        <v>FORNECIMENTO E INSTALAÇÃO DE REATOR PARA LÂMPADA DE VAPOR METÁLICO DE 150W</v>
      </c>
      <c r="D369" s="1530" t="str">
        <f>VLOOKUP($B369,'COMP. IP'!$B$13:$G$179977,6,FALSE)</f>
        <v>UN</v>
      </c>
      <c r="E369" s="1532">
        <f>VLOOKUP($B369,'COMP. IP'!$B$13:$H$179977,7,FALSE)</f>
        <v>101.73</v>
      </c>
    </row>
    <row r="370" spans="1:5" ht="30">
      <c r="A370" s="1992"/>
      <c r="B370" s="1995" t="s">
        <v>7039</v>
      </c>
      <c r="C370" s="1531" t="str">
        <f>VLOOKUP($B370,'COMP. IP'!$B$13:$G$999977,2,FALSE)</f>
        <v>FORNECIMENTO E INSTALAÇÃO DE REATOR INTERNO/INTEGRADO PARA LAMPADA VAPOR METALICO 400 W, ALTO FATOR DE POTENCIA</v>
      </c>
      <c r="D370" s="1530" t="str">
        <f>VLOOKUP($B370,'COMP. IP'!$B$13:$G$179977,6,FALSE)</f>
        <v>UN</v>
      </c>
      <c r="E370" s="1532">
        <f>VLOOKUP($B370,'COMP. IP'!$B$13:$H$179977,7,FALSE)</f>
        <v>115.28999999999999</v>
      </c>
    </row>
    <row r="371" spans="1:5">
      <c r="A371" s="1992"/>
      <c r="B371" s="1995" t="s">
        <v>7040</v>
      </c>
      <c r="C371" s="1531" t="str">
        <f>VLOOKUP($B371,'COMP. IP'!$B$13:$G$999977,2,FALSE)</f>
        <v>FORNECIMENTO E INSTALAÇÃO DE BRAÇO DE AÇO GALVANIZADO C= 3 M PARA ILUMINÇÃO PUBLICA</v>
      </c>
      <c r="D371" s="1530" t="str">
        <f>VLOOKUP($B371,'COMP. IP'!$B$13:$G$179977,6,FALSE)</f>
        <v>UN</v>
      </c>
      <c r="E371" s="1532">
        <f>VLOOKUP($B371,'COMP. IP'!$B$13:$H$179977,7,FALSE)</f>
        <v>143.51</v>
      </c>
    </row>
    <row r="372" spans="1:5">
      <c r="A372" s="1992"/>
      <c r="B372" s="1995" t="s">
        <v>7071</v>
      </c>
      <c r="C372" s="1531" t="str">
        <f>VLOOKUP($B372,'COMP. IP'!$B$13:$G$999977,2,FALSE)</f>
        <v>FORNECIMENTO E INSTALAÇÃO DE ARAME GALVANIZADO 12 BWG, 2,76 MM (0,048 KG/M)</v>
      </c>
      <c r="D372" s="1530" t="str">
        <f>VLOOKUP($B372,'COMP. IP'!$B$13:$G$179977,6,FALSE)</f>
        <v xml:space="preserve">KG    </v>
      </c>
      <c r="E372" s="1532">
        <f>VLOOKUP($B372,'COMP. IP'!$B$13:$H$179977,7,FALSE)</f>
        <v>0.73</v>
      </c>
    </row>
    <row r="373" spans="1:5" ht="30">
      <c r="A373" s="1992"/>
      <c r="B373" s="1995" t="s">
        <v>7072</v>
      </c>
      <c r="C373" s="1531" t="str">
        <f>VLOOKUP($B373,'COMP. IP'!$B$13:$G$999977,2,FALSE)</f>
        <v>FORNECIMENTO E INSTALAÇÃO DE CURVA 90 GRAUS, PARA ELETRODUTO, EM ACO GALVANIZADO ELETROLITICO, DIAMETRO DE 25 MM (1")</v>
      </c>
      <c r="D373" s="1530" t="str">
        <f>VLOOKUP($B373,'COMP. IP'!$B$13:$G$179977,6,FALSE)</f>
        <v>UN</v>
      </c>
      <c r="E373" s="1532">
        <f>VLOOKUP($B373,'COMP. IP'!$B$13:$H$179977,7,FALSE)</f>
        <v>11.57</v>
      </c>
    </row>
    <row r="374" spans="1:5">
      <c r="A374" s="1992"/>
      <c r="B374" s="1995" t="s">
        <v>7073</v>
      </c>
      <c r="C374" s="1531" t="str">
        <f>VLOOKUP($B374,'COMP. IP'!$B$13:$G$999977,2,FALSE)</f>
        <v>FORNECIMENTO E INSTALAÇÃO DE LUVA PARA ELETRODUTO, EM ACO GALVANIZADO ELETROLITICO, DIAMETRO DE 25 MM (1")</v>
      </c>
      <c r="D374" s="1530" t="str">
        <f>VLOOKUP($B374,'COMP. IP'!$B$13:$G$179977,6,FALSE)</f>
        <v>UN</v>
      </c>
      <c r="E374" s="1532">
        <f>VLOOKUP($B374,'COMP. IP'!$B$13:$H$179977,7,FALSE)</f>
        <v>4.25</v>
      </c>
    </row>
    <row r="375" spans="1:5">
      <c r="A375" s="1992"/>
      <c r="B375" s="1995" t="s">
        <v>7074</v>
      </c>
      <c r="C375" s="1531" t="str">
        <f>VLOOKUP($B375,'COMP. IP'!$B$13:$G$999977,2,FALSE)</f>
        <v>ADMINISTRAÇÃO LOCAL</v>
      </c>
      <c r="D375" s="1530" t="str">
        <f>VLOOKUP($B375,'COMP. IP'!$B$13:$G$179977,6,FALSE)</f>
        <v>UN</v>
      </c>
      <c r="E375" s="1532">
        <f>VLOOKUP($B375,'COMP. IP'!$B$13:$H$179977,7,FALSE)</f>
        <v>63183.600000000006</v>
      </c>
    </row>
    <row r="376" spans="1:5" ht="30">
      <c r="A376" s="1992"/>
      <c r="B376" s="1995" t="s">
        <v>7075</v>
      </c>
      <c r="C376" s="1531" t="str">
        <f>VLOOKUP($B376,'COMP. IP'!$B$13:$G$999977,2,FALSE)</f>
        <v>FORNECIMENTO E INSTALAÇÃO DA ESTRUTURA N3-T-PR PARA POSTO DE TRANSFORMAÇÃO DE 15KVA, 13.8KV, 220/127V, EM POSTE DE CONCRETO DT 11/600 (EXCETO POSTE E TRANSFORMADOR)</v>
      </c>
      <c r="D376" s="1530" t="str">
        <f>VLOOKUP($B376,'COMP. IP'!$B$13:$G$179977,6,FALSE)</f>
        <v>UN</v>
      </c>
      <c r="E376" s="1532">
        <f>VLOOKUP($B376,'COMP. IP'!$B$13:$H$179977,7,FALSE)</f>
        <v>5233.4899999999989</v>
      </c>
    </row>
    <row r="377" spans="1:5">
      <c r="A377" s="1992"/>
      <c r="B377" s="1995" t="s">
        <v>7076</v>
      </c>
      <c r="C377" s="1531" t="str">
        <f>VLOOKUP($B377,'COMP. IP'!$B$13:$G$999977,2,FALSE)</f>
        <v>FORNECIMENTO E INSTALAÇÃO DA ESTRUTURA N1 (EXCLUSIVE POSTE)</v>
      </c>
      <c r="D377" s="1530" t="str">
        <f>VLOOKUP($B377,'COMP. IP'!$B$13:$G$179977,6,FALSE)</f>
        <v>UN</v>
      </c>
      <c r="E377" s="1532">
        <f>VLOOKUP($B377,'COMP. IP'!$B$13:$H$179977,7,FALSE)</f>
        <v>468.72</v>
      </c>
    </row>
    <row r="378" spans="1:5">
      <c r="A378" s="1992"/>
      <c r="B378" s="1995" t="s">
        <v>7077</v>
      </c>
      <c r="C378" s="1531" t="str">
        <f>VLOOKUP($B378,'COMP. IP'!$B$13:$G$999977,2,FALSE)</f>
        <v>FORNECIMENTO E INSTALAÇÃO DA ESTRUTURA N3 (EXCLUSIVE POSTE)</v>
      </c>
      <c r="D378" s="1530" t="str">
        <f>VLOOKUP($B378,'COMP. IP'!$B$13:$G$179977,6,FALSE)</f>
        <v>UN</v>
      </c>
      <c r="E378" s="1532">
        <f>VLOOKUP($B378,'COMP. IP'!$B$13:$H$179977,7,FALSE)</f>
        <v>1055.17</v>
      </c>
    </row>
    <row r="379" spans="1:5">
      <c r="A379" s="1992"/>
      <c r="B379" s="1995" t="s">
        <v>7078</v>
      </c>
      <c r="C379" s="1531" t="str">
        <f>VLOOKUP($B379,'COMP. IP'!$B$13:$G$999977,2,FALSE)</f>
        <v>FORNECIMENTO E INSTALAÇÃO DE CABO DE ALUMINIO NU COM ALMA DE ACO, BITOLA 2 AWG</v>
      </c>
      <c r="D379" s="1530" t="str">
        <f>VLOOKUP($B379,'COMP. IP'!$B$13:$G$179977,6,FALSE)</f>
        <v xml:space="preserve">KG    </v>
      </c>
      <c r="E379" s="1532">
        <f>VLOOKUP($B379,'COMP. IP'!$B$13:$H$179977,7,FALSE)</f>
        <v>28.04</v>
      </c>
    </row>
    <row r="380" spans="1:5" ht="15.75" thickBot="1">
      <c r="A380" s="1992"/>
      <c r="B380" s="1993"/>
      <c r="C380" s="1994"/>
      <c r="D380" s="1993"/>
      <c r="E380" s="1992"/>
    </row>
    <row r="381" spans="1:5" ht="16.5" thickBot="1">
      <c r="A381" s="1992"/>
      <c r="B381" s="123" t="s">
        <v>1208</v>
      </c>
      <c r="C381" s="124" t="s">
        <v>1207</v>
      </c>
      <c r="D381" s="126" t="s">
        <v>46</v>
      </c>
      <c r="E381" s="127" t="s">
        <v>47</v>
      </c>
    </row>
    <row r="382" spans="1:5">
      <c r="A382" s="1992"/>
      <c r="B382" s="1995" t="s">
        <v>6799</v>
      </c>
      <c r="C382" s="769" t="str">
        <f>VLOOKUP($B382,'COMP. INC'!$B$13:$G$1839,2,FALSE)</f>
        <v>FORNECIMENTO E INSTALAÇÃO DE CENTRAL DE ALARME SEM BATERIA 24 LAÇOS IPA12.24 ILUMAC 2007 ACTUAL 200</v>
      </c>
      <c r="D382" s="1995" t="str">
        <f>VLOOKUP($B382,'COMP. INC'!$B$13:$G$1839,6,FALSE)</f>
        <v>UN</v>
      </c>
      <c r="E382" s="770">
        <f>VLOOKUP($B382,'COMP. INC'!$B$13:$H$1839,7,FALSE)</f>
        <v>425.9</v>
      </c>
    </row>
    <row r="383" spans="1:5">
      <c r="A383" s="1992"/>
      <c r="B383" s="1995" t="s">
        <v>6800</v>
      </c>
      <c r="C383" s="769" t="str">
        <f>VLOOKUP($B383,'COMP. INC'!$B$13:$G$1839,2,FALSE)</f>
        <v>FORNECIMENTO E INSTALAÇÃO DE CABO P/ ALARME INCENDIO BLINDADO 3 X 1.5MM C/ JAQUETA E DRENO VERMELHO</v>
      </c>
      <c r="D383" s="1995" t="str">
        <f>VLOOKUP($B383,'COMP. INC'!$B$13:$G$1839,6,FALSE)</f>
        <v>UN</v>
      </c>
      <c r="E383" s="770">
        <f>VLOOKUP($B383,'COMP. INC'!$B$13:$H$1839,7,FALSE)</f>
        <v>29.7</v>
      </c>
    </row>
    <row r="384" spans="1:5">
      <c r="A384" s="1992"/>
      <c r="B384" s="1995" t="s">
        <v>6801</v>
      </c>
      <c r="C384" s="769" t="str">
        <f>VLOOKUP($B384,'COMP. INC'!$B$13:$G$1839,2,FALSE)</f>
        <v>FORNECIMENTO E INSTALAÇÃO DE BOTOEIRA PARA BOMBA (COM MARTELO) ILUMAC AM-B 2029 ACTUAL 53 </v>
      </c>
      <c r="D384" s="1995" t="str">
        <f>VLOOKUP($B384,'COMP. INC'!$B$13:$G$1839,6,FALSE)</f>
        <v>UN</v>
      </c>
      <c r="E384" s="770">
        <f>VLOOKUP($B384,'COMP. INC'!$B$13:$H$1839,7,FALSE)</f>
        <v>64.95</v>
      </c>
    </row>
    <row r="385" spans="1:5">
      <c r="A385" s="1992"/>
      <c r="B385" s="1995" t="s">
        <v>6802</v>
      </c>
      <c r="C385" s="769" t="str">
        <f>VLOOKUP($B385,'COMP. INC'!$B$13:$G$1839,2,FALSE)</f>
        <v>FORNECIMENTO E INSTALAÇÃO DE ACIONADOR MANUAL SUPERVISIONADO (COM MARTELO) ILUMAC AM-C 2021 ACTUAL 49</v>
      </c>
      <c r="D385" s="1995" t="str">
        <f>VLOOKUP($B385,'COMP. INC'!$B$13:$G$1839,6,FALSE)</f>
        <v>UN</v>
      </c>
      <c r="E385" s="770">
        <f>VLOOKUP($B385,'COMP. INC'!$B$13:$H$1839,7,FALSE)</f>
        <v>54.56</v>
      </c>
    </row>
    <row r="386" spans="1:5">
      <c r="A386" s="1992"/>
      <c r="B386" s="1995" t="s">
        <v>6803</v>
      </c>
      <c r="C386" s="769" t="str">
        <f>VLOOKUP($B386,'COMP. INC'!$B$13:$G$1839,2,FALSE)</f>
        <v>FORNECIMENTO E INSTALAÇÃO DE LUMINARIA DE EMERGENCIA 30 LEDS, POTENCIA 2 W, BATERIA DE LITIO, AUTONOMIA DE 6 HORAS</v>
      </c>
      <c r="D386" s="1995" t="str">
        <f>VLOOKUP($B386,'COMP. INC'!$B$13:$G$1839,6,FALSE)</f>
        <v>UN</v>
      </c>
      <c r="E386" s="770">
        <f>VLOOKUP($B386,'COMP. INC'!$B$13:$H$1839,7,FALSE)</f>
        <v>38.96</v>
      </c>
    </row>
    <row r="387" spans="1:5">
      <c r="A387" s="1992"/>
      <c r="B387" s="1995" t="s">
        <v>6804</v>
      </c>
      <c r="C387" s="769" t="str">
        <f>VLOOKUP($B387,'COMP. INC'!$B$13:$G$1839,2,FALSE)</f>
        <v>FORNECIMENTO E INSTALAÇÃO DE SIRENE ELETRONICA BITONAL 24 V DANI 4024</v>
      </c>
      <c r="D387" s="1995" t="str">
        <f>VLOOKUP($B387,'COMP. INC'!$B$13:$G$1839,6,FALSE)</f>
        <v>UN</v>
      </c>
      <c r="E387" s="770">
        <f>VLOOKUP($B387,'COMP. INC'!$B$13:$H$1839,7,FALSE)</f>
        <v>60.08</v>
      </c>
    </row>
    <row r="388" spans="1:5" ht="30">
      <c r="A388" s="1992"/>
      <c r="B388" s="1995" t="s">
        <v>6805</v>
      </c>
      <c r="C388" s="769" t="str">
        <f>VLOOKUP($B388,'COMP. INC'!$B$13:$G$1839,2,FALSE)</f>
        <v>FORNECIMENTO E INSTALAÇÃO DE PLACA DE SINALIZACAO DE SEGURANCA CONTRA INCENDIO, FOTOLUMINESCENTE, RETANGULAR, *13 X 26* CM, EM PVC *2* MM ANTI-CHAMAS (SIMBOLOS, CORES E PICTOGRAMAS CONFORME NBR 13434)</v>
      </c>
      <c r="D388" s="1995" t="str">
        <f>VLOOKUP($B388,'COMP. INC'!$B$13:$G$1839,6,FALSE)</f>
        <v>UN</v>
      </c>
      <c r="E388" s="770">
        <f>VLOOKUP($B388,'COMP. INC'!$B$13:$H$1839,7,FALSE)</f>
        <v>21.080000000000002</v>
      </c>
    </row>
    <row r="389" spans="1:5">
      <c r="A389" s="1992"/>
      <c r="B389" s="1995" t="s">
        <v>6806</v>
      </c>
      <c r="C389" s="769" t="str">
        <f>VLOOKUP($B389,'COMP. INC'!$B$13:$G$1839,2,FALSE)</f>
        <v>FORNECIMENTO E INSTALAÇÃO DE INC BATERIA SELADA P/ CENTRAL DE ALARME E DETECÇÃO 12V/1,3A</v>
      </c>
      <c r="D389" s="1995" t="str">
        <f>VLOOKUP($B389,'COMP. INC'!$B$13:$G$1839,6,FALSE)</f>
        <v>UN</v>
      </c>
      <c r="E389" s="770">
        <f>VLOOKUP($B389,'COMP. INC'!$B$13:$H$1839,7,FALSE)</f>
        <v>175.36</v>
      </c>
    </row>
    <row r="390" spans="1:5" ht="30">
      <c r="A390" s="1992"/>
      <c r="B390" s="1995" t="s">
        <v>6807</v>
      </c>
      <c r="C390" s="769" t="str">
        <f>VLOOKUP($B390,'COMP. INC'!$B$13:$G$1839,2,FALSE)</f>
        <v>FORNECIMENTO E INSTALAÇÃO DE PLACA DE SINALIZACAO DE SEGURANCA CONTRA INCENDIO, FOTOLUMINESCENTE, QUADRADA, *14 X 14* CM, EM PVC *2* MM ANTI-CHAMAS (SIMBOLOS, CORES E PICTOGRAMAS CONFORME NBR 13434)</v>
      </c>
      <c r="D390" s="1995" t="str">
        <f>VLOOKUP($B390,'COMP. INC'!$B$13:$G$1839,6,FALSE)</f>
        <v>UN</v>
      </c>
      <c r="E390" s="770">
        <f>VLOOKUP($B390,'COMP. INC'!$B$13:$H$1839,7,FALSE)</f>
        <v>13.860000000000001</v>
      </c>
    </row>
    <row r="391" spans="1:5">
      <c r="A391" s="1992"/>
      <c r="B391" s="1995" t="s">
        <v>6808</v>
      </c>
      <c r="C391" s="769" t="str">
        <f>VLOOKUP($B391,'COMP. INC'!$B$13:$G$1839,2,FALSE)</f>
        <v>FORNECIMENTO E INSTALAÇÃO DE SUPORTE ISOLADOR SIMPLES DIAMETRO NOMINAL 5/16", COM ROSCA SOBERBA E BUCHA</v>
      </c>
      <c r="D391" s="1995" t="str">
        <f>VLOOKUP($B391,'COMP. INC'!$B$13:$G$1839,6,FALSE)</f>
        <v>UN</v>
      </c>
      <c r="E391" s="770">
        <f>VLOOKUP($B391,'COMP. INC'!$B$13:$H$1839,7,FALSE)</f>
        <v>8.49</v>
      </c>
    </row>
    <row r="392" spans="1:5">
      <c r="A392" s="1992"/>
      <c r="B392" s="1995" t="s">
        <v>6809</v>
      </c>
      <c r="C392" s="769" t="str">
        <f>VLOOKUP($B392,'COMP. INC'!$B$13:$G$1839,2,FALSE)</f>
        <v>FORNECIMENTO E INSTALAÇÃO DE MARTELO COM SUPORTE C/ CORRENTE ILUMAC 2070</v>
      </c>
      <c r="D392" s="1995" t="str">
        <f>VLOOKUP($B392,'COMP. INC'!$B$13:$G$1839,6,FALSE)</f>
        <v>UN</v>
      </c>
      <c r="E392" s="770">
        <f>VLOOKUP($B392,'COMP. INC'!$B$13:$H$1839,7,FALSE)</f>
        <v>23.790000000000003</v>
      </c>
    </row>
    <row r="393" spans="1:5">
      <c r="A393" s="1992"/>
      <c r="B393" s="1995" t="s">
        <v>6810</v>
      </c>
      <c r="C393" s="769" t="str">
        <f>VLOOKUP($B393,'COMP. INC'!$B$13:$G$1839,2,FALSE)</f>
        <v>FORNECIMENTO E INSTALAÇÃO DE CENTRAL DE ALARME ENDERECAVEL 80 END.</v>
      </c>
      <c r="D393" s="1995" t="str">
        <f>VLOOKUP($B393,'COMP. INC'!$B$13:$G$1839,6,FALSE)</f>
        <v>UN</v>
      </c>
      <c r="E393" s="770">
        <f>VLOOKUP($B393,'COMP. INC'!$B$13:$H$1839,7,FALSE)</f>
        <v>1312.6</v>
      </c>
    </row>
    <row r="394" spans="1:5">
      <c r="A394" s="1992"/>
      <c r="B394" s="1995" t="s">
        <v>6811</v>
      </c>
      <c r="C394" s="769" t="str">
        <f>VLOOKUP($B394,'COMP. INC'!$B$13:$G$1839,2,FALSE)</f>
        <v>FORNECIMENTO E INSTALAÇÃO DE LUMINÁRIA DE EMERGENCIA TIPO INDUSTRIAL BLOCO AUTÔNOMO</v>
      </c>
      <c r="D394" s="1995" t="str">
        <f>VLOOKUP($B394,'COMP. INC'!$B$13:$G$1839,6,FALSE)</f>
        <v>UN</v>
      </c>
      <c r="E394" s="770">
        <f>VLOOKUP($B394,'COMP. INC'!$B$13:$H$1839,7,FALSE)</f>
        <v>226.95</v>
      </c>
    </row>
    <row r="395" spans="1:5" ht="30">
      <c r="A395" s="1992"/>
      <c r="B395" s="1995" t="s">
        <v>6812</v>
      </c>
      <c r="C395" s="769" t="str">
        <f>VLOOKUP($B395,'COMP. INC'!$B$13:$G$1839,2,FALSE)</f>
        <v>FORNECIMENTO E INSTALAÇÃO DE BUCHA DE NYLON, DIAMETRO DO FURO 8 MM, COMPRIMENTO 40 MM, COM PARAFUSO DE ROSCA SOBERBA, CABECA CHATA, FENDA SIMPLES, 4,8 X 50 MM</v>
      </c>
      <c r="D395" s="1995" t="str">
        <f>VLOOKUP($B395,'COMP. INC'!$B$13:$G$1839,6,FALSE)</f>
        <v>UN</v>
      </c>
      <c r="E395" s="770">
        <f>VLOOKUP($B395,'COMP. INC'!$B$13:$H$1839,7,FALSE)</f>
        <v>5.05</v>
      </c>
    </row>
    <row r="396" spans="1:5">
      <c r="A396" s="1992"/>
      <c r="B396" s="1995" t="s">
        <v>6813</v>
      </c>
      <c r="C396" s="769" t="str">
        <f>VLOOKUP($B396,'COMP. INC'!$B$13:$G$1839,2,FALSE)</f>
        <v>FORNECIMENTO E INSTALAÇÃO DE BARRA ANTIPANICO DUPLA, PARA PORTA DE VIDRO, COR CINZA</v>
      </c>
      <c r="D396" s="1995" t="str">
        <f>VLOOKUP($B396,'COMP. INC'!$B$13:$G$1839,6,FALSE)</f>
        <v>UN</v>
      </c>
      <c r="E396" s="770">
        <f>VLOOKUP($B396,'COMP. INC'!$B$13:$H$1839,7,FALSE)</f>
        <v>1245.3300000000002</v>
      </c>
    </row>
    <row r="397" spans="1:5">
      <c r="A397" s="1992"/>
      <c r="B397" s="1995" t="s">
        <v>6814</v>
      </c>
      <c r="C397" s="769" t="str">
        <f>VLOOKUP($B397,'COMP. INC'!$B$13:$G$1839,2,FALSE)</f>
        <v>FORNECIMENTO E INSTALAÇÃO DE BARRA ANTIPANICO SIMPLES, PARA PORTA DE VIDRO, COR CINZA</v>
      </c>
      <c r="D397" s="1995" t="str">
        <f>VLOOKUP($B397,'COMP. INC'!$B$13:$G$1839,6,FALSE)</f>
        <v>UN</v>
      </c>
      <c r="E397" s="770">
        <f>VLOOKUP($B397,'COMP. INC'!$B$13:$H$1839,7,FALSE)</f>
        <v>635.45000000000005</v>
      </c>
    </row>
    <row r="398" spans="1:5">
      <c r="A398" s="1992"/>
      <c r="B398" s="1995" t="s">
        <v>6815</v>
      </c>
      <c r="C398" s="769" t="str">
        <f>VLOOKUP($B398,'COMP. INC'!$B$13:$G$1839,2,FALSE)</f>
        <v>FORNECIMENTO E INSTALAÇÃO DE FITA METALICA PERFURADA, L = *18* MM, ROLO DE 30 M, CARGA RECOMENDADA = *30* KGF</v>
      </c>
      <c r="D398" s="1995" t="str">
        <f>VLOOKUP($B398,'COMP. INC'!$B$13:$G$1839,6,FALSE)</f>
        <v>UN</v>
      </c>
      <c r="E398" s="770">
        <f>VLOOKUP($B398,'COMP. INC'!$B$13:$H$1839,7,FALSE)</f>
        <v>62.44</v>
      </c>
    </row>
    <row r="399" spans="1:5" ht="30">
      <c r="A399" s="1992"/>
      <c r="B399" s="1995" t="s">
        <v>6816</v>
      </c>
      <c r="C399" s="769" t="str">
        <f>VLOOKUP($B399,'COMP. INC'!$B$13:$G$1839,2,FALSE)</f>
        <v>FORNECIMENTO E INSTALAÇÃO DE BUCHA DE NYLON, DIAMETRO DO FURO 8 MM, COMPRIMENTO 40 MM, COM PARAFUSO DE ROSCA SOBERBA, CABECA CHATA, FENDA SIMPLES, 4,8 X 50 MM</v>
      </c>
      <c r="D399" s="1995" t="str">
        <f>VLOOKUP($B399,'COMP. INC'!$B$13:$G$1839,6,FALSE)</f>
        <v>UN</v>
      </c>
      <c r="E399" s="770">
        <f>VLOOKUP($B399,'COMP. INC'!$B$13:$H$1839,7,FALSE)</f>
        <v>9.4700000000000006</v>
      </c>
    </row>
    <row r="400" spans="1:5" ht="30">
      <c r="A400" s="1992"/>
      <c r="B400" s="1995" t="s">
        <v>6817</v>
      </c>
      <c r="C400" s="769" t="str">
        <f>VLOOKUP($B400,'COMP. INC'!$B$13:$G$1839,2,FALSE)</f>
        <v>FORNECIMENTO E INSTALAÇÃO DE ABRACADEIRA EM ACO PARA AMARRACAO DE ELETRODUTOS, TIPO D, COM 1/2" E PARAFUSO DE FIXACAO</v>
      </c>
      <c r="D400" s="1995" t="str">
        <f>VLOOKUP($B400,'COMP. INC'!$B$13:$G$1839,6,FALSE)</f>
        <v>UN</v>
      </c>
      <c r="E400" s="770">
        <f>VLOOKUP($B400,'COMP. INC'!$B$13:$H$1839,7,FALSE)</f>
        <v>2.91</v>
      </c>
    </row>
    <row r="401" spans="1:5">
      <c r="A401" s="1992"/>
      <c r="B401" s="1995" t="s">
        <v>6818</v>
      </c>
      <c r="C401" s="769" t="str">
        <f>VLOOKUP($B401,'COMP. INC'!$B$13:$G$1839,2,FALSE)</f>
        <v>FORNECIMENTO E INSTALAÇÃO DE BOMBA P/ COMBATE A INCENDIO TRIFASICA VERMELHA 3,0 CV THEBE</v>
      </c>
      <c r="D401" s="1995" t="str">
        <f>VLOOKUP($B401,'COMP. INC'!$B$13:$G$1839,6,FALSE)</f>
        <v>UN</v>
      </c>
      <c r="E401" s="770">
        <f>VLOOKUP($B401,'COMP. INC'!$B$13:$H$1839,7,FALSE)</f>
        <v>1760.49</v>
      </c>
    </row>
    <row r="402" spans="1:5">
      <c r="A402" s="1992"/>
      <c r="B402" s="1995" t="s">
        <v>6819</v>
      </c>
      <c r="C402" s="769" t="str">
        <f>VLOOKUP($B402,'COMP. INC'!$B$13:$G$1839,2,FALSE)</f>
        <v>FORNECIMENTO E INSTALAÇÃO DE BOMBA P/ COMBATE A INCENDIO TRIFASICA VERMELHA 4,0 CV THEBE</v>
      </c>
      <c r="D402" s="1995" t="str">
        <f>VLOOKUP($B402,'COMP. INC'!$B$13:$G$1839,6,FALSE)</f>
        <v>UN</v>
      </c>
      <c r="E402" s="770">
        <f>VLOOKUP($B402,'COMP. INC'!$B$13:$H$1839,7,FALSE)</f>
        <v>2391.2400000000002</v>
      </c>
    </row>
    <row r="403" spans="1:5">
      <c r="A403" s="1992"/>
      <c r="B403" s="1995" t="s">
        <v>6820</v>
      </c>
      <c r="C403" s="769" t="str">
        <f>VLOOKUP($B403,'COMP. INC'!$B$13:$G$1839,2,FALSE)</f>
        <v>FORNECIMENTO E INSTALAÇÃO DE BOMBA P/ COMBATE A INCENDIO TRIFASICA VERMELHA 5,0 CV THEBE</v>
      </c>
      <c r="D403" s="1995" t="str">
        <f>VLOOKUP($B403,'COMP. INC'!$B$13:$G$1839,6,FALSE)</f>
        <v>UN</v>
      </c>
      <c r="E403" s="770">
        <f>VLOOKUP($B403,'COMP. INC'!$B$13:$H$1839,7,FALSE)</f>
        <v>2662.7000000000003</v>
      </c>
    </row>
    <row r="404" spans="1:5">
      <c r="A404" s="1992"/>
      <c r="B404" s="1995" t="s">
        <v>6821</v>
      </c>
      <c r="C404" s="769" t="str">
        <f>VLOOKUP($B404,'COMP. INC'!$B$13:$G$1839,2,FALSE)</f>
        <v>FORNECIMENTO E INSTALAÇÃO DE BOMBA P/ COMBATE A INCENDIO TRIFASICA VERMELHA 7.5 CV THEBE</v>
      </c>
      <c r="D404" s="1995" t="str">
        <f>VLOOKUP($B404,'COMP. INC'!$B$13:$G$1839,6,FALSE)</f>
        <v>UN</v>
      </c>
      <c r="E404" s="770">
        <f>VLOOKUP($B404,'COMP. INC'!$B$13:$H$1839,7,FALSE)</f>
        <v>3197.8100000000004</v>
      </c>
    </row>
    <row r="405" spans="1:5" ht="30">
      <c r="A405" s="1992"/>
      <c r="B405" s="1995" t="s">
        <v>6822</v>
      </c>
      <c r="C405" s="769" t="str">
        <f>VLOOKUP($B405,'COMP. INC'!$B$13:$G$1839,2,FALSE)</f>
        <v>FORNECIMENTO E INSTALAÇÃO DE CHAVE DE PARTIDA DIRETA TRIFASICA, COM CAIXA TERMOPLASTICA, COM FUSIVEL DE 25 A, PARA MOTOR COM POTENCIA DE 7,5 CV E TENSAO DE 380 V</v>
      </c>
      <c r="D405" s="1995" t="str">
        <f>VLOOKUP($B405,'COMP. INC'!$B$13:$G$1839,6,FALSE)</f>
        <v>UN</v>
      </c>
      <c r="E405" s="770">
        <f>VLOOKUP($B405,'COMP. INC'!$B$13:$H$1839,7,FALSE)</f>
        <v>595.5</v>
      </c>
    </row>
    <row r="406" spans="1:5" ht="30">
      <c r="A406" s="1992"/>
      <c r="B406" s="1995" t="s">
        <v>6823</v>
      </c>
      <c r="C406" s="769" t="str">
        <f>VLOOKUP($B406,'COMP. INC'!$B$13:$G$1839,2,FALSE)</f>
        <v>FORNECIMENTO E INSTALAÇÃO DE CHAVE DE PARTIDA DIRETA TRIFASICA, COM CAIXA TERMOPLASTICA, COM FUSIVEL DE 35 A, PARA MOTOR COM POTENCIA DE 5 CV E TENSAO DE 220 V</v>
      </c>
      <c r="D406" s="1995" t="str">
        <f>VLOOKUP($B406,'COMP. INC'!$B$13:$G$1839,6,FALSE)</f>
        <v>UN</v>
      </c>
      <c r="E406" s="770">
        <f>VLOOKUP($B406,'COMP. INC'!$B$13:$H$1839,7,FALSE)</f>
        <v>382.86</v>
      </c>
    </row>
    <row r="407" spans="1:5">
      <c r="A407" s="1992"/>
      <c r="B407" s="1995" t="s">
        <v>7493</v>
      </c>
      <c r="C407" s="769" t="str">
        <f>VLOOKUP($B407,'COMP. INC'!$B$13:$G$1839,2,FALSE)</f>
        <v>FORNECIMENTO E INSTALAÇÃO DE EXTINTOR PORTÁTIL PÓ QUIMICO 8KG</v>
      </c>
      <c r="D407" s="1995" t="str">
        <f>VLOOKUP($B407,'COMP. INC'!$B$13:$G$1839,6,FALSE)</f>
        <v>UN</v>
      </c>
      <c r="E407" s="770">
        <f>VLOOKUP($B407,'COMP. INC'!$B$13:$H$1839,7,FALSE)</f>
        <v>141.57</v>
      </c>
    </row>
    <row r="408" spans="1:5">
      <c r="A408" s="1992"/>
      <c r="B408" s="1995" t="s">
        <v>7494</v>
      </c>
      <c r="C408" s="769" t="str">
        <f>VLOOKUP($B408,'COMP. INC'!$B$13:$G$1839,2,FALSE)</f>
        <v>FORNECIMENTO E INSTALAÇÃO DE EXTINTOR PORTÁTIL ESPUMA MECÂNICA 10L</v>
      </c>
      <c r="D408" s="1995" t="str">
        <f>VLOOKUP($B408,'COMP. INC'!$B$13:$G$1839,6,FALSE)</f>
        <v>UN</v>
      </c>
      <c r="E408" s="770">
        <f>VLOOKUP($B408,'COMP. INC'!$B$13:$H$1839,7,FALSE)</f>
        <v>421.57</v>
      </c>
    </row>
    <row r="409" spans="1:5">
      <c r="A409" s="1992"/>
      <c r="B409" s="1995" t="s">
        <v>7495</v>
      </c>
      <c r="C409" s="769" t="str">
        <f>VLOOKUP($B409,'COMP. INC'!$B$13:$G$1839,2,FALSE)</f>
        <v>FORNECIMENTO E INSTALAÇÃO DE EXTINTOR SOBRE RODAS DE ESPUMA MECÂNICA 50L</v>
      </c>
      <c r="D409" s="1995" t="str">
        <f>VLOOKUP($B409,'COMP. INC'!$B$13:$G$1839,6,FALSE)</f>
        <v>UN</v>
      </c>
      <c r="E409" s="770">
        <f>VLOOKUP($B409,'COMP. INC'!$B$13:$H$1839,7,FALSE)</f>
        <v>6015.57</v>
      </c>
    </row>
    <row r="411" spans="1:5" s="2078" customFormat="1">
      <c r="B411" s="1995" t="s">
        <v>5408</v>
      </c>
      <c r="C411" s="769" t="str">
        <f>VLOOKUP($B411,'COMPOSIÇÃO ESTRUTURAL'!$B$13:$G$1814,2,FALSE)</f>
        <v>ARMACAO EM TELA DE ACO SOLDADA NERVURADA Q-61, ACO CA-60, 3,4MM, MALHA 15X15CM</v>
      </c>
      <c r="D411" s="1995" t="str">
        <f>VLOOKUP($B411,'COMPOSIÇÃO ESTRUTURAL'!$B$13:$G$1814,6,FALSE)</f>
        <v>M2</v>
      </c>
      <c r="E411" s="770">
        <f>VLOOKUP($B411,'COMPOSIÇÃO ESTRUTURAL'!$B$13:$H$1814,7,FALSE)</f>
        <v>8.0299999999999994</v>
      </c>
    </row>
    <row r="412" spans="1:5" s="2078" customFormat="1">
      <c r="B412" s="1995" t="s">
        <v>6032</v>
      </c>
      <c r="C412" s="769" t="str">
        <f>VLOOKUP($B412,'COMPOSIÇÃO ESTRUTURAL'!$B$13:$G$1814,2,FALSE)</f>
        <v xml:space="preserve">FORNECIMENTO E INSTALAÇÃO DE PERGOLADO </v>
      </c>
      <c r="D412" s="1995" t="str">
        <f>VLOOKUP($B412,'COMPOSIÇÃO ESTRUTURAL'!$B$13:$G$1814,6,FALSE)</f>
        <v>UN</v>
      </c>
      <c r="E412" s="770">
        <f>VLOOKUP($B412,'COMPOSIÇÃO ESTRUTURAL'!$B$13:$H$1814,7,FALSE)</f>
        <v>2881.91</v>
      </c>
    </row>
    <row r="413" spans="1:5" s="2078" customFormat="1">
      <c r="B413" s="1995" t="s">
        <v>8077</v>
      </c>
      <c r="C413" s="769" t="e">
        <f>VLOOKUP($B413,'COMPOSIÇÃO ESTRUTURAL'!$B$13:$G$1814,2,FALSE)</f>
        <v>#N/A</v>
      </c>
      <c r="D413" s="1995" t="e">
        <f>VLOOKUP($B413,'COMPOSIÇÃO ESTRUTURAL'!$B$13:$G$1814,6,FALSE)</f>
        <v>#N/A</v>
      </c>
      <c r="E413" s="770" t="e">
        <f>VLOOKUP($B413,'COMPOSIÇÃO ESTRUTURAL'!$B$13:$H$1814,7,FALSE)</f>
        <v>#N/A</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5" tint="0.39997558519241921"/>
  </sheetPr>
  <dimension ref="A2:H103"/>
  <sheetViews>
    <sheetView view="pageBreakPreview" topLeftCell="B88" zoomScaleNormal="100" zoomScaleSheetLayoutView="100" workbookViewId="0">
      <selection activeCell="I49" sqref="I49"/>
    </sheetView>
  </sheetViews>
  <sheetFormatPr defaultRowHeight="12.75"/>
  <cols>
    <col min="1" max="1" width="17.5703125" style="553" customWidth="1"/>
    <col min="2" max="2" width="24.5703125" style="554" customWidth="1"/>
    <col min="3" max="3" width="80.28515625" style="554" customWidth="1"/>
    <col min="4" max="4" width="17.85546875" style="554" customWidth="1"/>
    <col min="5" max="5" width="23.28515625" style="554" customWidth="1"/>
    <col min="6" max="6" width="18" style="554" customWidth="1"/>
    <col min="7" max="7" width="21.42578125" style="554" customWidth="1"/>
    <col min="8" max="8" width="18.42578125" style="553" customWidth="1"/>
    <col min="9" max="9" width="16.5703125" style="554" bestFit="1" customWidth="1"/>
    <col min="10" max="257" width="9.140625" style="554"/>
    <col min="258" max="258" width="24.5703125" style="554" customWidth="1"/>
    <col min="259" max="259" width="71.7109375" style="554" customWidth="1"/>
    <col min="260" max="260" width="17.140625" style="554" bestFit="1" customWidth="1"/>
    <col min="261" max="261" width="16.7109375" style="554" bestFit="1" customWidth="1"/>
    <col min="262" max="262" width="16.85546875" style="554" bestFit="1" customWidth="1"/>
    <col min="263" max="263" width="21.42578125" style="554" customWidth="1"/>
    <col min="264" max="264" width="9.140625" style="554"/>
    <col min="265" max="265" width="16.5703125" style="554" bestFit="1" customWidth="1"/>
    <col min="266" max="513" width="9.140625" style="554"/>
    <col min="514" max="514" width="24.5703125" style="554" customWidth="1"/>
    <col min="515" max="515" width="71.7109375" style="554" customWidth="1"/>
    <col min="516" max="516" width="17.140625" style="554" bestFit="1" customWidth="1"/>
    <col min="517" max="517" width="16.7109375" style="554" bestFit="1" customWidth="1"/>
    <col min="518" max="518" width="16.85546875" style="554" bestFit="1" customWidth="1"/>
    <col min="519" max="519" width="21.42578125" style="554" customWidth="1"/>
    <col min="520" max="520" width="9.140625" style="554"/>
    <col min="521" max="521" width="16.5703125" style="554" bestFit="1" customWidth="1"/>
    <col min="522" max="769" width="9.140625" style="554"/>
    <col min="770" max="770" width="24.5703125" style="554" customWidth="1"/>
    <col min="771" max="771" width="71.7109375" style="554" customWidth="1"/>
    <col min="772" max="772" width="17.140625" style="554" bestFit="1" customWidth="1"/>
    <col min="773" max="773" width="16.7109375" style="554" bestFit="1" customWidth="1"/>
    <col min="774" max="774" width="16.85546875" style="554" bestFit="1" customWidth="1"/>
    <col min="775" max="775" width="21.42578125" style="554" customWidth="1"/>
    <col min="776" max="776" width="9.140625" style="554"/>
    <col min="777" max="777" width="16.5703125" style="554" bestFit="1" customWidth="1"/>
    <col min="778" max="1025" width="9.140625" style="554"/>
    <col min="1026" max="1026" width="24.5703125" style="554" customWidth="1"/>
    <col min="1027" max="1027" width="71.7109375" style="554" customWidth="1"/>
    <col min="1028" max="1028" width="17.140625" style="554" bestFit="1" customWidth="1"/>
    <col min="1029" max="1029" width="16.7109375" style="554" bestFit="1" customWidth="1"/>
    <col min="1030" max="1030" width="16.85546875" style="554" bestFit="1" customWidth="1"/>
    <col min="1031" max="1031" width="21.42578125" style="554" customWidth="1"/>
    <col min="1032" max="1032" width="9.140625" style="554"/>
    <col min="1033" max="1033" width="16.5703125" style="554" bestFit="1" customWidth="1"/>
    <col min="1034" max="1281" width="9.140625" style="554"/>
    <col min="1282" max="1282" width="24.5703125" style="554" customWidth="1"/>
    <col min="1283" max="1283" width="71.7109375" style="554" customWidth="1"/>
    <col min="1284" max="1284" width="17.140625" style="554" bestFit="1" customWidth="1"/>
    <col min="1285" max="1285" width="16.7109375" style="554" bestFit="1" customWidth="1"/>
    <col min="1286" max="1286" width="16.85546875" style="554" bestFit="1" customWidth="1"/>
    <col min="1287" max="1287" width="21.42578125" style="554" customWidth="1"/>
    <col min="1288" max="1288" width="9.140625" style="554"/>
    <col min="1289" max="1289" width="16.5703125" style="554" bestFit="1" customWidth="1"/>
    <col min="1290" max="1537" width="9.140625" style="554"/>
    <col min="1538" max="1538" width="24.5703125" style="554" customWidth="1"/>
    <col min="1539" max="1539" width="71.7109375" style="554" customWidth="1"/>
    <col min="1540" max="1540" width="17.140625" style="554" bestFit="1" customWidth="1"/>
    <col min="1541" max="1541" width="16.7109375" style="554" bestFit="1" customWidth="1"/>
    <col min="1542" max="1542" width="16.85546875" style="554" bestFit="1" customWidth="1"/>
    <col min="1543" max="1543" width="21.42578125" style="554" customWidth="1"/>
    <col min="1544" max="1544" width="9.140625" style="554"/>
    <col min="1545" max="1545" width="16.5703125" style="554" bestFit="1" customWidth="1"/>
    <col min="1546" max="1793" width="9.140625" style="554"/>
    <col min="1794" max="1794" width="24.5703125" style="554" customWidth="1"/>
    <col min="1795" max="1795" width="71.7109375" style="554" customWidth="1"/>
    <col min="1796" max="1796" width="17.140625" style="554" bestFit="1" customWidth="1"/>
    <col min="1797" max="1797" width="16.7109375" style="554" bestFit="1" customWidth="1"/>
    <col min="1798" max="1798" width="16.85546875" style="554" bestFit="1" customWidth="1"/>
    <col min="1799" max="1799" width="21.42578125" style="554" customWidth="1"/>
    <col min="1800" max="1800" width="9.140625" style="554"/>
    <col min="1801" max="1801" width="16.5703125" style="554" bestFit="1" customWidth="1"/>
    <col min="1802" max="2049" width="9.140625" style="554"/>
    <col min="2050" max="2050" width="24.5703125" style="554" customWidth="1"/>
    <col min="2051" max="2051" width="71.7109375" style="554" customWidth="1"/>
    <col min="2052" max="2052" width="17.140625" style="554" bestFit="1" customWidth="1"/>
    <col min="2053" max="2053" width="16.7109375" style="554" bestFit="1" customWidth="1"/>
    <col min="2054" max="2054" width="16.85546875" style="554" bestFit="1" customWidth="1"/>
    <col min="2055" max="2055" width="21.42578125" style="554" customWidth="1"/>
    <col min="2056" max="2056" width="9.140625" style="554"/>
    <col min="2057" max="2057" width="16.5703125" style="554" bestFit="1" customWidth="1"/>
    <col min="2058" max="2305" width="9.140625" style="554"/>
    <col min="2306" max="2306" width="24.5703125" style="554" customWidth="1"/>
    <col min="2307" max="2307" width="71.7109375" style="554" customWidth="1"/>
    <col min="2308" max="2308" width="17.140625" style="554" bestFit="1" customWidth="1"/>
    <col min="2309" max="2309" width="16.7109375" style="554" bestFit="1" customWidth="1"/>
    <col min="2310" max="2310" width="16.85546875" style="554" bestFit="1" customWidth="1"/>
    <col min="2311" max="2311" width="21.42578125" style="554" customWidth="1"/>
    <col min="2312" max="2312" width="9.140625" style="554"/>
    <col min="2313" max="2313" width="16.5703125" style="554" bestFit="1" customWidth="1"/>
    <col min="2314" max="2561" width="9.140625" style="554"/>
    <col min="2562" max="2562" width="24.5703125" style="554" customWidth="1"/>
    <col min="2563" max="2563" width="71.7109375" style="554" customWidth="1"/>
    <col min="2564" max="2564" width="17.140625" style="554" bestFit="1" customWidth="1"/>
    <col min="2565" max="2565" width="16.7109375" style="554" bestFit="1" customWidth="1"/>
    <col min="2566" max="2566" width="16.85546875" style="554" bestFit="1" customWidth="1"/>
    <col min="2567" max="2567" width="21.42578125" style="554" customWidth="1"/>
    <col min="2568" max="2568" width="9.140625" style="554"/>
    <col min="2569" max="2569" width="16.5703125" style="554" bestFit="1" customWidth="1"/>
    <col min="2570" max="2817" width="9.140625" style="554"/>
    <col min="2818" max="2818" width="24.5703125" style="554" customWidth="1"/>
    <col min="2819" max="2819" width="71.7109375" style="554" customWidth="1"/>
    <col min="2820" max="2820" width="17.140625" style="554" bestFit="1" customWidth="1"/>
    <col min="2821" max="2821" width="16.7109375" style="554" bestFit="1" customWidth="1"/>
    <col min="2822" max="2822" width="16.85546875" style="554" bestFit="1" customWidth="1"/>
    <col min="2823" max="2823" width="21.42578125" style="554" customWidth="1"/>
    <col min="2824" max="2824" width="9.140625" style="554"/>
    <col min="2825" max="2825" width="16.5703125" style="554" bestFit="1" customWidth="1"/>
    <col min="2826" max="3073" width="9.140625" style="554"/>
    <col min="3074" max="3074" width="24.5703125" style="554" customWidth="1"/>
    <col min="3075" max="3075" width="71.7109375" style="554" customWidth="1"/>
    <col min="3076" max="3076" width="17.140625" style="554" bestFit="1" customWidth="1"/>
    <col min="3077" max="3077" width="16.7109375" style="554" bestFit="1" customWidth="1"/>
    <col min="3078" max="3078" width="16.85546875" style="554" bestFit="1" customWidth="1"/>
    <col min="3079" max="3079" width="21.42578125" style="554" customWidth="1"/>
    <col min="3080" max="3080" width="9.140625" style="554"/>
    <col min="3081" max="3081" width="16.5703125" style="554" bestFit="1" customWidth="1"/>
    <col min="3082" max="3329" width="9.140625" style="554"/>
    <col min="3330" max="3330" width="24.5703125" style="554" customWidth="1"/>
    <col min="3331" max="3331" width="71.7109375" style="554" customWidth="1"/>
    <col min="3332" max="3332" width="17.140625" style="554" bestFit="1" customWidth="1"/>
    <col min="3333" max="3333" width="16.7109375" style="554" bestFit="1" customWidth="1"/>
    <col min="3334" max="3334" width="16.85546875" style="554" bestFit="1" customWidth="1"/>
    <col min="3335" max="3335" width="21.42578125" style="554" customWidth="1"/>
    <col min="3336" max="3336" width="9.140625" style="554"/>
    <col min="3337" max="3337" width="16.5703125" style="554" bestFit="1" customWidth="1"/>
    <col min="3338" max="3585" width="9.140625" style="554"/>
    <col min="3586" max="3586" width="24.5703125" style="554" customWidth="1"/>
    <col min="3587" max="3587" width="71.7109375" style="554" customWidth="1"/>
    <col min="3588" max="3588" width="17.140625" style="554" bestFit="1" customWidth="1"/>
    <col min="3589" max="3589" width="16.7109375" style="554" bestFit="1" customWidth="1"/>
    <col min="3590" max="3590" width="16.85546875" style="554" bestFit="1" customWidth="1"/>
    <col min="3591" max="3591" width="21.42578125" style="554" customWidth="1"/>
    <col min="3592" max="3592" width="9.140625" style="554"/>
    <col min="3593" max="3593" width="16.5703125" style="554" bestFit="1" customWidth="1"/>
    <col min="3594" max="3841" width="9.140625" style="554"/>
    <col min="3842" max="3842" width="24.5703125" style="554" customWidth="1"/>
    <col min="3843" max="3843" width="71.7109375" style="554" customWidth="1"/>
    <col min="3844" max="3844" width="17.140625" style="554" bestFit="1" customWidth="1"/>
    <col min="3845" max="3845" width="16.7109375" style="554" bestFit="1" customWidth="1"/>
    <col min="3846" max="3846" width="16.85546875" style="554" bestFit="1" customWidth="1"/>
    <col min="3847" max="3847" width="21.42578125" style="554" customWidth="1"/>
    <col min="3848" max="3848" width="9.140625" style="554"/>
    <col min="3849" max="3849" width="16.5703125" style="554" bestFit="1" customWidth="1"/>
    <col min="3850" max="4097" width="9.140625" style="554"/>
    <col min="4098" max="4098" width="24.5703125" style="554" customWidth="1"/>
    <col min="4099" max="4099" width="71.7109375" style="554" customWidth="1"/>
    <col min="4100" max="4100" width="17.140625" style="554" bestFit="1" customWidth="1"/>
    <col min="4101" max="4101" width="16.7109375" style="554" bestFit="1" customWidth="1"/>
    <col min="4102" max="4102" width="16.85546875" style="554" bestFit="1" customWidth="1"/>
    <col min="4103" max="4103" width="21.42578125" style="554" customWidth="1"/>
    <col min="4104" max="4104" width="9.140625" style="554"/>
    <col min="4105" max="4105" width="16.5703125" style="554" bestFit="1" customWidth="1"/>
    <col min="4106" max="4353" width="9.140625" style="554"/>
    <col min="4354" max="4354" width="24.5703125" style="554" customWidth="1"/>
    <col min="4355" max="4355" width="71.7109375" style="554" customWidth="1"/>
    <col min="4356" max="4356" width="17.140625" style="554" bestFit="1" customWidth="1"/>
    <col min="4357" max="4357" width="16.7109375" style="554" bestFit="1" customWidth="1"/>
    <col min="4358" max="4358" width="16.85546875" style="554" bestFit="1" customWidth="1"/>
    <col min="4359" max="4359" width="21.42578125" style="554" customWidth="1"/>
    <col min="4360" max="4360" width="9.140625" style="554"/>
    <col min="4361" max="4361" width="16.5703125" style="554" bestFit="1" customWidth="1"/>
    <col min="4362" max="4609" width="9.140625" style="554"/>
    <col min="4610" max="4610" width="24.5703125" style="554" customWidth="1"/>
    <col min="4611" max="4611" width="71.7109375" style="554" customWidth="1"/>
    <col min="4612" max="4612" width="17.140625" style="554" bestFit="1" customWidth="1"/>
    <col min="4613" max="4613" width="16.7109375" style="554" bestFit="1" customWidth="1"/>
    <col min="4614" max="4614" width="16.85546875" style="554" bestFit="1" customWidth="1"/>
    <col min="4615" max="4615" width="21.42578125" style="554" customWidth="1"/>
    <col min="4616" max="4616" width="9.140625" style="554"/>
    <col min="4617" max="4617" width="16.5703125" style="554" bestFit="1" customWidth="1"/>
    <col min="4618" max="4865" width="9.140625" style="554"/>
    <col min="4866" max="4866" width="24.5703125" style="554" customWidth="1"/>
    <col min="4867" max="4867" width="71.7109375" style="554" customWidth="1"/>
    <col min="4868" max="4868" width="17.140625" style="554" bestFit="1" customWidth="1"/>
    <col min="4869" max="4869" width="16.7109375" style="554" bestFit="1" customWidth="1"/>
    <col min="4870" max="4870" width="16.85546875" style="554" bestFit="1" customWidth="1"/>
    <col min="4871" max="4871" width="21.42578125" style="554" customWidth="1"/>
    <col min="4872" max="4872" width="9.140625" style="554"/>
    <col min="4873" max="4873" width="16.5703125" style="554" bestFit="1" customWidth="1"/>
    <col min="4874" max="5121" width="9.140625" style="554"/>
    <col min="5122" max="5122" width="24.5703125" style="554" customWidth="1"/>
    <col min="5123" max="5123" width="71.7109375" style="554" customWidth="1"/>
    <col min="5124" max="5124" width="17.140625" style="554" bestFit="1" customWidth="1"/>
    <col min="5125" max="5125" width="16.7109375" style="554" bestFit="1" customWidth="1"/>
    <col min="5126" max="5126" width="16.85546875" style="554" bestFit="1" customWidth="1"/>
    <col min="5127" max="5127" width="21.42578125" style="554" customWidth="1"/>
    <col min="5128" max="5128" width="9.140625" style="554"/>
    <col min="5129" max="5129" width="16.5703125" style="554" bestFit="1" customWidth="1"/>
    <col min="5130" max="5377" width="9.140625" style="554"/>
    <col min="5378" max="5378" width="24.5703125" style="554" customWidth="1"/>
    <col min="5379" max="5379" width="71.7109375" style="554" customWidth="1"/>
    <col min="5380" max="5380" width="17.140625" style="554" bestFit="1" customWidth="1"/>
    <col min="5381" max="5381" width="16.7109375" style="554" bestFit="1" customWidth="1"/>
    <col min="5382" max="5382" width="16.85546875" style="554" bestFit="1" customWidth="1"/>
    <col min="5383" max="5383" width="21.42578125" style="554" customWidth="1"/>
    <col min="5384" max="5384" width="9.140625" style="554"/>
    <col min="5385" max="5385" width="16.5703125" style="554" bestFit="1" customWidth="1"/>
    <col min="5386" max="5633" width="9.140625" style="554"/>
    <col min="5634" max="5634" width="24.5703125" style="554" customWidth="1"/>
    <col min="5635" max="5635" width="71.7109375" style="554" customWidth="1"/>
    <col min="5636" max="5636" width="17.140625" style="554" bestFit="1" customWidth="1"/>
    <col min="5637" max="5637" width="16.7109375" style="554" bestFit="1" customWidth="1"/>
    <col min="5638" max="5638" width="16.85546875" style="554" bestFit="1" customWidth="1"/>
    <col min="5639" max="5639" width="21.42578125" style="554" customWidth="1"/>
    <col min="5640" max="5640" width="9.140625" style="554"/>
    <col min="5641" max="5641" width="16.5703125" style="554" bestFit="1" customWidth="1"/>
    <col min="5642" max="5889" width="9.140625" style="554"/>
    <col min="5890" max="5890" width="24.5703125" style="554" customWidth="1"/>
    <col min="5891" max="5891" width="71.7109375" style="554" customWidth="1"/>
    <col min="5892" max="5892" width="17.140625" style="554" bestFit="1" customWidth="1"/>
    <col min="5893" max="5893" width="16.7109375" style="554" bestFit="1" customWidth="1"/>
    <col min="5894" max="5894" width="16.85546875" style="554" bestFit="1" customWidth="1"/>
    <col min="5895" max="5895" width="21.42578125" style="554" customWidth="1"/>
    <col min="5896" max="5896" width="9.140625" style="554"/>
    <col min="5897" max="5897" width="16.5703125" style="554" bestFit="1" customWidth="1"/>
    <col min="5898" max="6145" width="9.140625" style="554"/>
    <col min="6146" max="6146" width="24.5703125" style="554" customWidth="1"/>
    <col min="6147" max="6147" width="71.7109375" style="554" customWidth="1"/>
    <col min="6148" max="6148" width="17.140625" style="554" bestFit="1" customWidth="1"/>
    <col min="6149" max="6149" width="16.7109375" style="554" bestFit="1" customWidth="1"/>
    <col min="6150" max="6150" width="16.85546875" style="554" bestFit="1" customWidth="1"/>
    <col min="6151" max="6151" width="21.42578125" style="554" customWidth="1"/>
    <col min="6152" max="6152" width="9.140625" style="554"/>
    <col min="6153" max="6153" width="16.5703125" style="554" bestFit="1" customWidth="1"/>
    <col min="6154" max="6401" width="9.140625" style="554"/>
    <col min="6402" max="6402" width="24.5703125" style="554" customWidth="1"/>
    <col min="6403" max="6403" width="71.7109375" style="554" customWidth="1"/>
    <col min="6404" max="6404" width="17.140625" style="554" bestFit="1" customWidth="1"/>
    <col min="6405" max="6405" width="16.7109375" style="554" bestFit="1" customWidth="1"/>
    <col min="6406" max="6406" width="16.85546875" style="554" bestFit="1" customWidth="1"/>
    <col min="6407" max="6407" width="21.42578125" style="554" customWidth="1"/>
    <col min="6408" max="6408" width="9.140625" style="554"/>
    <col min="6409" max="6409" width="16.5703125" style="554" bestFit="1" customWidth="1"/>
    <col min="6410" max="6657" width="9.140625" style="554"/>
    <col min="6658" max="6658" width="24.5703125" style="554" customWidth="1"/>
    <col min="6659" max="6659" width="71.7109375" style="554" customWidth="1"/>
    <col min="6660" max="6660" width="17.140625" style="554" bestFit="1" customWidth="1"/>
    <col min="6661" max="6661" width="16.7109375" style="554" bestFit="1" customWidth="1"/>
    <col min="6662" max="6662" width="16.85546875" style="554" bestFit="1" customWidth="1"/>
    <col min="6663" max="6663" width="21.42578125" style="554" customWidth="1"/>
    <col min="6664" max="6664" width="9.140625" style="554"/>
    <col min="6665" max="6665" width="16.5703125" style="554" bestFit="1" customWidth="1"/>
    <col min="6666" max="6913" width="9.140625" style="554"/>
    <col min="6914" max="6914" width="24.5703125" style="554" customWidth="1"/>
    <col min="6915" max="6915" width="71.7109375" style="554" customWidth="1"/>
    <col min="6916" max="6916" width="17.140625" style="554" bestFit="1" customWidth="1"/>
    <col min="6917" max="6917" width="16.7109375" style="554" bestFit="1" customWidth="1"/>
    <col min="6918" max="6918" width="16.85546875" style="554" bestFit="1" customWidth="1"/>
    <col min="6919" max="6919" width="21.42578125" style="554" customWidth="1"/>
    <col min="6920" max="6920" width="9.140625" style="554"/>
    <col min="6921" max="6921" width="16.5703125" style="554" bestFit="1" customWidth="1"/>
    <col min="6922" max="7169" width="9.140625" style="554"/>
    <col min="7170" max="7170" width="24.5703125" style="554" customWidth="1"/>
    <col min="7171" max="7171" width="71.7109375" style="554" customWidth="1"/>
    <col min="7172" max="7172" width="17.140625" style="554" bestFit="1" customWidth="1"/>
    <col min="7173" max="7173" width="16.7109375" style="554" bestFit="1" customWidth="1"/>
    <col min="7174" max="7174" width="16.85546875" style="554" bestFit="1" customWidth="1"/>
    <col min="7175" max="7175" width="21.42578125" style="554" customWidth="1"/>
    <col min="7176" max="7176" width="9.140625" style="554"/>
    <col min="7177" max="7177" width="16.5703125" style="554" bestFit="1" customWidth="1"/>
    <col min="7178" max="7425" width="9.140625" style="554"/>
    <col min="7426" max="7426" width="24.5703125" style="554" customWidth="1"/>
    <col min="7427" max="7427" width="71.7109375" style="554" customWidth="1"/>
    <col min="7428" max="7428" width="17.140625" style="554" bestFit="1" customWidth="1"/>
    <col min="7429" max="7429" width="16.7109375" style="554" bestFit="1" customWidth="1"/>
    <col min="7430" max="7430" width="16.85546875" style="554" bestFit="1" customWidth="1"/>
    <col min="7431" max="7431" width="21.42578125" style="554" customWidth="1"/>
    <col min="7432" max="7432" width="9.140625" style="554"/>
    <col min="7433" max="7433" width="16.5703125" style="554" bestFit="1" customWidth="1"/>
    <col min="7434" max="7681" width="9.140625" style="554"/>
    <col min="7682" max="7682" width="24.5703125" style="554" customWidth="1"/>
    <col min="7683" max="7683" width="71.7109375" style="554" customWidth="1"/>
    <col min="7684" max="7684" width="17.140625" style="554" bestFit="1" customWidth="1"/>
    <col min="7685" max="7685" width="16.7109375" style="554" bestFit="1" customWidth="1"/>
    <col min="7686" max="7686" width="16.85546875" style="554" bestFit="1" customWidth="1"/>
    <col min="7687" max="7687" width="21.42578125" style="554" customWidth="1"/>
    <col min="7688" max="7688" width="9.140625" style="554"/>
    <col min="7689" max="7689" width="16.5703125" style="554" bestFit="1" customWidth="1"/>
    <col min="7690" max="7937" width="9.140625" style="554"/>
    <col min="7938" max="7938" width="24.5703125" style="554" customWidth="1"/>
    <col min="7939" max="7939" width="71.7109375" style="554" customWidth="1"/>
    <col min="7940" max="7940" width="17.140625" style="554" bestFit="1" customWidth="1"/>
    <col min="7941" max="7941" width="16.7109375" style="554" bestFit="1" customWidth="1"/>
    <col min="7942" max="7942" width="16.85546875" style="554" bestFit="1" customWidth="1"/>
    <col min="7943" max="7943" width="21.42578125" style="554" customWidth="1"/>
    <col min="7944" max="7944" width="9.140625" style="554"/>
    <col min="7945" max="7945" width="16.5703125" style="554" bestFit="1" customWidth="1"/>
    <col min="7946" max="8193" width="9.140625" style="554"/>
    <col min="8194" max="8194" width="24.5703125" style="554" customWidth="1"/>
    <col min="8195" max="8195" width="71.7109375" style="554" customWidth="1"/>
    <col min="8196" max="8196" width="17.140625" style="554" bestFit="1" customWidth="1"/>
    <col min="8197" max="8197" width="16.7109375" style="554" bestFit="1" customWidth="1"/>
    <col min="8198" max="8198" width="16.85546875" style="554" bestFit="1" customWidth="1"/>
    <col min="8199" max="8199" width="21.42578125" style="554" customWidth="1"/>
    <col min="8200" max="8200" width="9.140625" style="554"/>
    <col min="8201" max="8201" width="16.5703125" style="554" bestFit="1" customWidth="1"/>
    <col min="8202" max="8449" width="9.140625" style="554"/>
    <col min="8450" max="8450" width="24.5703125" style="554" customWidth="1"/>
    <col min="8451" max="8451" width="71.7109375" style="554" customWidth="1"/>
    <col min="8452" max="8452" width="17.140625" style="554" bestFit="1" customWidth="1"/>
    <col min="8453" max="8453" width="16.7109375" style="554" bestFit="1" customWidth="1"/>
    <col min="8454" max="8454" width="16.85546875" style="554" bestFit="1" customWidth="1"/>
    <col min="8455" max="8455" width="21.42578125" style="554" customWidth="1"/>
    <col min="8456" max="8456" width="9.140625" style="554"/>
    <col min="8457" max="8457" width="16.5703125" style="554" bestFit="1" customWidth="1"/>
    <col min="8458" max="8705" width="9.140625" style="554"/>
    <col min="8706" max="8706" width="24.5703125" style="554" customWidth="1"/>
    <col min="8707" max="8707" width="71.7109375" style="554" customWidth="1"/>
    <col min="8708" max="8708" width="17.140625" style="554" bestFit="1" customWidth="1"/>
    <col min="8709" max="8709" width="16.7109375" style="554" bestFit="1" customWidth="1"/>
    <col min="8710" max="8710" width="16.85546875" style="554" bestFit="1" customWidth="1"/>
    <col min="8711" max="8711" width="21.42578125" style="554" customWidth="1"/>
    <col min="8712" max="8712" width="9.140625" style="554"/>
    <col min="8713" max="8713" width="16.5703125" style="554" bestFit="1" customWidth="1"/>
    <col min="8714" max="8961" width="9.140625" style="554"/>
    <col min="8962" max="8962" width="24.5703125" style="554" customWidth="1"/>
    <col min="8963" max="8963" width="71.7109375" style="554" customWidth="1"/>
    <col min="8964" max="8964" width="17.140625" style="554" bestFit="1" customWidth="1"/>
    <col min="8965" max="8965" width="16.7109375" style="554" bestFit="1" customWidth="1"/>
    <col min="8966" max="8966" width="16.85546875" style="554" bestFit="1" customWidth="1"/>
    <col min="8967" max="8967" width="21.42578125" style="554" customWidth="1"/>
    <col min="8968" max="8968" width="9.140625" style="554"/>
    <col min="8969" max="8969" width="16.5703125" style="554" bestFit="1" customWidth="1"/>
    <col min="8970" max="9217" width="9.140625" style="554"/>
    <col min="9218" max="9218" width="24.5703125" style="554" customWidth="1"/>
    <col min="9219" max="9219" width="71.7109375" style="554" customWidth="1"/>
    <col min="9220" max="9220" width="17.140625" style="554" bestFit="1" customWidth="1"/>
    <col min="9221" max="9221" width="16.7109375" style="554" bestFit="1" customWidth="1"/>
    <col min="9222" max="9222" width="16.85546875" style="554" bestFit="1" customWidth="1"/>
    <col min="9223" max="9223" width="21.42578125" style="554" customWidth="1"/>
    <col min="9224" max="9224" width="9.140625" style="554"/>
    <col min="9225" max="9225" width="16.5703125" style="554" bestFit="1" customWidth="1"/>
    <col min="9226" max="9473" width="9.140625" style="554"/>
    <col min="9474" max="9474" width="24.5703125" style="554" customWidth="1"/>
    <col min="9475" max="9475" width="71.7109375" style="554" customWidth="1"/>
    <col min="9476" max="9476" width="17.140625" style="554" bestFit="1" customWidth="1"/>
    <col min="9477" max="9477" width="16.7109375" style="554" bestFit="1" customWidth="1"/>
    <col min="9478" max="9478" width="16.85546875" style="554" bestFit="1" customWidth="1"/>
    <col min="9479" max="9479" width="21.42578125" style="554" customWidth="1"/>
    <col min="9480" max="9480" width="9.140625" style="554"/>
    <col min="9481" max="9481" width="16.5703125" style="554" bestFit="1" customWidth="1"/>
    <col min="9482" max="9729" width="9.140625" style="554"/>
    <col min="9730" max="9730" width="24.5703125" style="554" customWidth="1"/>
    <col min="9731" max="9731" width="71.7109375" style="554" customWidth="1"/>
    <col min="9732" max="9732" width="17.140625" style="554" bestFit="1" customWidth="1"/>
    <col min="9733" max="9733" width="16.7109375" style="554" bestFit="1" customWidth="1"/>
    <col min="9734" max="9734" width="16.85546875" style="554" bestFit="1" customWidth="1"/>
    <col min="9735" max="9735" width="21.42578125" style="554" customWidth="1"/>
    <col min="9736" max="9736" width="9.140625" style="554"/>
    <col min="9737" max="9737" width="16.5703125" style="554" bestFit="1" customWidth="1"/>
    <col min="9738" max="9985" width="9.140625" style="554"/>
    <col min="9986" max="9986" width="24.5703125" style="554" customWidth="1"/>
    <col min="9987" max="9987" width="71.7109375" style="554" customWidth="1"/>
    <col min="9988" max="9988" width="17.140625" style="554" bestFit="1" customWidth="1"/>
    <col min="9989" max="9989" width="16.7109375" style="554" bestFit="1" customWidth="1"/>
    <col min="9990" max="9990" width="16.85546875" style="554" bestFit="1" customWidth="1"/>
    <col min="9991" max="9991" width="21.42578125" style="554" customWidth="1"/>
    <col min="9992" max="9992" width="9.140625" style="554"/>
    <col min="9993" max="9993" width="16.5703125" style="554" bestFit="1" customWidth="1"/>
    <col min="9994" max="10241" width="9.140625" style="554"/>
    <col min="10242" max="10242" width="24.5703125" style="554" customWidth="1"/>
    <col min="10243" max="10243" width="71.7109375" style="554" customWidth="1"/>
    <col min="10244" max="10244" width="17.140625" style="554" bestFit="1" customWidth="1"/>
    <col min="10245" max="10245" width="16.7109375" style="554" bestFit="1" customWidth="1"/>
    <col min="10246" max="10246" width="16.85546875" style="554" bestFit="1" customWidth="1"/>
    <col min="10247" max="10247" width="21.42578125" style="554" customWidth="1"/>
    <col min="10248" max="10248" width="9.140625" style="554"/>
    <col min="10249" max="10249" width="16.5703125" style="554" bestFit="1" customWidth="1"/>
    <col min="10250" max="10497" width="9.140625" style="554"/>
    <col min="10498" max="10498" width="24.5703125" style="554" customWidth="1"/>
    <col min="10499" max="10499" width="71.7109375" style="554" customWidth="1"/>
    <col min="10500" max="10500" width="17.140625" style="554" bestFit="1" customWidth="1"/>
    <col min="10501" max="10501" width="16.7109375" style="554" bestFit="1" customWidth="1"/>
    <col min="10502" max="10502" width="16.85546875" style="554" bestFit="1" customWidth="1"/>
    <col min="10503" max="10503" width="21.42578125" style="554" customWidth="1"/>
    <col min="10504" max="10504" width="9.140625" style="554"/>
    <col min="10505" max="10505" width="16.5703125" style="554" bestFit="1" customWidth="1"/>
    <col min="10506" max="10753" width="9.140625" style="554"/>
    <col min="10754" max="10754" width="24.5703125" style="554" customWidth="1"/>
    <col min="10755" max="10755" width="71.7109375" style="554" customWidth="1"/>
    <col min="10756" max="10756" width="17.140625" style="554" bestFit="1" customWidth="1"/>
    <col min="10757" max="10757" width="16.7109375" style="554" bestFit="1" customWidth="1"/>
    <col min="10758" max="10758" width="16.85546875" style="554" bestFit="1" customWidth="1"/>
    <col min="10759" max="10759" width="21.42578125" style="554" customWidth="1"/>
    <col min="10760" max="10760" width="9.140625" style="554"/>
    <col min="10761" max="10761" width="16.5703125" style="554" bestFit="1" customWidth="1"/>
    <col min="10762" max="11009" width="9.140625" style="554"/>
    <col min="11010" max="11010" width="24.5703125" style="554" customWidth="1"/>
    <col min="11011" max="11011" width="71.7109375" style="554" customWidth="1"/>
    <col min="11012" max="11012" width="17.140625" style="554" bestFit="1" customWidth="1"/>
    <col min="11013" max="11013" width="16.7109375" style="554" bestFit="1" customWidth="1"/>
    <col min="11014" max="11014" width="16.85546875" style="554" bestFit="1" customWidth="1"/>
    <col min="11015" max="11015" width="21.42578125" style="554" customWidth="1"/>
    <col min="11016" max="11016" width="9.140625" style="554"/>
    <col min="11017" max="11017" width="16.5703125" style="554" bestFit="1" customWidth="1"/>
    <col min="11018" max="11265" width="9.140625" style="554"/>
    <col min="11266" max="11266" width="24.5703125" style="554" customWidth="1"/>
    <col min="11267" max="11267" width="71.7109375" style="554" customWidth="1"/>
    <col min="11268" max="11268" width="17.140625" style="554" bestFit="1" customWidth="1"/>
    <col min="11269" max="11269" width="16.7109375" style="554" bestFit="1" customWidth="1"/>
    <col min="11270" max="11270" width="16.85546875" style="554" bestFit="1" customWidth="1"/>
    <col min="11271" max="11271" width="21.42578125" style="554" customWidth="1"/>
    <col min="11272" max="11272" width="9.140625" style="554"/>
    <col min="11273" max="11273" width="16.5703125" style="554" bestFit="1" customWidth="1"/>
    <col min="11274" max="11521" width="9.140625" style="554"/>
    <col min="11522" max="11522" width="24.5703125" style="554" customWidth="1"/>
    <col min="11523" max="11523" width="71.7109375" style="554" customWidth="1"/>
    <col min="11524" max="11524" width="17.140625" style="554" bestFit="1" customWidth="1"/>
    <col min="11525" max="11525" width="16.7109375" style="554" bestFit="1" customWidth="1"/>
    <col min="11526" max="11526" width="16.85546875" style="554" bestFit="1" customWidth="1"/>
    <col min="11527" max="11527" width="21.42578125" style="554" customWidth="1"/>
    <col min="11528" max="11528" width="9.140625" style="554"/>
    <col min="11529" max="11529" width="16.5703125" style="554" bestFit="1" customWidth="1"/>
    <col min="11530" max="11777" width="9.140625" style="554"/>
    <col min="11778" max="11778" width="24.5703125" style="554" customWidth="1"/>
    <col min="11779" max="11779" width="71.7109375" style="554" customWidth="1"/>
    <col min="11780" max="11780" width="17.140625" style="554" bestFit="1" customWidth="1"/>
    <col min="11781" max="11781" width="16.7109375" style="554" bestFit="1" customWidth="1"/>
    <col min="11782" max="11782" width="16.85546875" style="554" bestFit="1" customWidth="1"/>
    <col min="11783" max="11783" width="21.42578125" style="554" customWidth="1"/>
    <col min="11784" max="11784" width="9.140625" style="554"/>
    <col min="11785" max="11785" width="16.5703125" style="554" bestFit="1" customWidth="1"/>
    <col min="11786" max="12033" width="9.140625" style="554"/>
    <col min="12034" max="12034" width="24.5703125" style="554" customWidth="1"/>
    <col min="12035" max="12035" width="71.7109375" style="554" customWidth="1"/>
    <col min="12036" max="12036" width="17.140625" style="554" bestFit="1" customWidth="1"/>
    <col min="12037" max="12037" width="16.7109375" style="554" bestFit="1" customWidth="1"/>
    <col min="12038" max="12038" width="16.85546875" style="554" bestFit="1" customWidth="1"/>
    <col min="12039" max="12039" width="21.42578125" style="554" customWidth="1"/>
    <col min="12040" max="12040" width="9.140625" style="554"/>
    <col min="12041" max="12041" width="16.5703125" style="554" bestFit="1" customWidth="1"/>
    <col min="12042" max="12289" width="9.140625" style="554"/>
    <col min="12290" max="12290" width="24.5703125" style="554" customWidth="1"/>
    <col min="12291" max="12291" width="71.7109375" style="554" customWidth="1"/>
    <col min="12292" max="12292" width="17.140625" style="554" bestFit="1" customWidth="1"/>
    <col min="12293" max="12293" width="16.7109375" style="554" bestFit="1" customWidth="1"/>
    <col min="12294" max="12294" width="16.85546875" style="554" bestFit="1" customWidth="1"/>
    <col min="12295" max="12295" width="21.42578125" style="554" customWidth="1"/>
    <col min="12296" max="12296" width="9.140625" style="554"/>
    <col min="12297" max="12297" width="16.5703125" style="554" bestFit="1" customWidth="1"/>
    <col min="12298" max="12545" width="9.140625" style="554"/>
    <col min="12546" max="12546" width="24.5703125" style="554" customWidth="1"/>
    <col min="12547" max="12547" width="71.7109375" style="554" customWidth="1"/>
    <col min="12548" max="12548" width="17.140625" style="554" bestFit="1" customWidth="1"/>
    <col min="12549" max="12549" width="16.7109375" style="554" bestFit="1" customWidth="1"/>
    <col min="12550" max="12550" width="16.85546875" style="554" bestFit="1" customWidth="1"/>
    <col min="12551" max="12551" width="21.42578125" style="554" customWidth="1"/>
    <col min="12552" max="12552" width="9.140625" style="554"/>
    <col min="12553" max="12553" width="16.5703125" style="554" bestFit="1" customWidth="1"/>
    <col min="12554" max="12801" width="9.140625" style="554"/>
    <col min="12802" max="12802" width="24.5703125" style="554" customWidth="1"/>
    <col min="12803" max="12803" width="71.7109375" style="554" customWidth="1"/>
    <col min="12804" max="12804" width="17.140625" style="554" bestFit="1" customWidth="1"/>
    <col min="12805" max="12805" width="16.7109375" style="554" bestFit="1" customWidth="1"/>
    <col min="12806" max="12806" width="16.85546875" style="554" bestFit="1" customWidth="1"/>
    <col min="12807" max="12807" width="21.42578125" style="554" customWidth="1"/>
    <col min="12808" max="12808" width="9.140625" style="554"/>
    <col min="12809" max="12809" width="16.5703125" style="554" bestFit="1" customWidth="1"/>
    <col min="12810" max="13057" width="9.140625" style="554"/>
    <col min="13058" max="13058" width="24.5703125" style="554" customWidth="1"/>
    <col min="13059" max="13059" width="71.7109375" style="554" customWidth="1"/>
    <col min="13060" max="13060" width="17.140625" style="554" bestFit="1" customWidth="1"/>
    <col min="13061" max="13061" width="16.7109375" style="554" bestFit="1" customWidth="1"/>
    <col min="13062" max="13062" width="16.85546875" style="554" bestFit="1" customWidth="1"/>
    <col min="13063" max="13063" width="21.42578125" style="554" customWidth="1"/>
    <col min="13064" max="13064" width="9.140625" style="554"/>
    <col min="13065" max="13065" width="16.5703125" style="554" bestFit="1" customWidth="1"/>
    <col min="13066" max="13313" width="9.140625" style="554"/>
    <col min="13314" max="13314" width="24.5703125" style="554" customWidth="1"/>
    <col min="13315" max="13315" width="71.7109375" style="554" customWidth="1"/>
    <col min="13316" max="13316" width="17.140625" style="554" bestFit="1" customWidth="1"/>
    <col min="13317" max="13317" width="16.7109375" style="554" bestFit="1" customWidth="1"/>
    <col min="13318" max="13318" width="16.85546875" style="554" bestFit="1" customWidth="1"/>
    <col min="13319" max="13319" width="21.42578125" style="554" customWidth="1"/>
    <col min="13320" max="13320" width="9.140625" style="554"/>
    <col min="13321" max="13321" width="16.5703125" style="554" bestFit="1" customWidth="1"/>
    <col min="13322" max="13569" width="9.140625" style="554"/>
    <col min="13570" max="13570" width="24.5703125" style="554" customWidth="1"/>
    <col min="13571" max="13571" width="71.7109375" style="554" customWidth="1"/>
    <col min="13572" max="13572" width="17.140625" style="554" bestFit="1" customWidth="1"/>
    <col min="13573" max="13573" width="16.7109375" style="554" bestFit="1" customWidth="1"/>
    <col min="13574" max="13574" width="16.85546875" style="554" bestFit="1" customWidth="1"/>
    <col min="13575" max="13575" width="21.42578125" style="554" customWidth="1"/>
    <col min="13576" max="13576" width="9.140625" style="554"/>
    <col min="13577" max="13577" width="16.5703125" style="554" bestFit="1" customWidth="1"/>
    <col min="13578" max="13825" width="9.140625" style="554"/>
    <col min="13826" max="13826" width="24.5703125" style="554" customWidth="1"/>
    <col min="13827" max="13827" width="71.7109375" style="554" customWidth="1"/>
    <col min="13828" max="13828" width="17.140625" style="554" bestFit="1" customWidth="1"/>
    <col min="13829" max="13829" width="16.7109375" style="554" bestFit="1" customWidth="1"/>
    <col min="13830" max="13830" width="16.85546875" style="554" bestFit="1" customWidth="1"/>
    <col min="13831" max="13831" width="21.42578125" style="554" customWidth="1"/>
    <col min="13832" max="13832" width="9.140625" style="554"/>
    <col min="13833" max="13833" width="16.5703125" style="554" bestFit="1" customWidth="1"/>
    <col min="13834" max="14081" width="9.140625" style="554"/>
    <col min="14082" max="14082" width="24.5703125" style="554" customWidth="1"/>
    <col min="14083" max="14083" width="71.7109375" style="554" customWidth="1"/>
    <col min="14084" max="14084" width="17.140625" style="554" bestFit="1" customWidth="1"/>
    <col min="14085" max="14085" width="16.7109375" style="554" bestFit="1" customWidth="1"/>
    <col min="14086" max="14086" width="16.85546875" style="554" bestFit="1" customWidth="1"/>
    <col min="14087" max="14087" width="21.42578125" style="554" customWidth="1"/>
    <col min="14088" max="14088" width="9.140625" style="554"/>
    <col min="14089" max="14089" width="16.5703125" style="554" bestFit="1" customWidth="1"/>
    <col min="14090" max="14337" width="9.140625" style="554"/>
    <col min="14338" max="14338" width="24.5703125" style="554" customWidth="1"/>
    <col min="14339" max="14339" width="71.7109375" style="554" customWidth="1"/>
    <col min="14340" max="14340" width="17.140625" style="554" bestFit="1" customWidth="1"/>
    <col min="14341" max="14341" width="16.7109375" style="554" bestFit="1" customWidth="1"/>
    <col min="14342" max="14342" width="16.85546875" style="554" bestFit="1" customWidth="1"/>
    <col min="14343" max="14343" width="21.42578125" style="554" customWidth="1"/>
    <col min="14344" max="14344" width="9.140625" style="554"/>
    <col min="14345" max="14345" width="16.5703125" style="554" bestFit="1" customWidth="1"/>
    <col min="14346" max="14593" width="9.140625" style="554"/>
    <col min="14594" max="14594" width="24.5703125" style="554" customWidth="1"/>
    <col min="14595" max="14595" width="71.7109375" style="554" customWidth="1"/>
    <col min="14596" max="14596" width="17.140625" style="554" bestFit="1" customWidth="1"/>
    <col min="14597" max="14597" width="16.7109375" style="554" bestFit="1" customWidth="1"/>
    <col min="14598" max="14598" width="16.85546875" style="554" bestFit="1" customWidth="1"/>
    <col min="14599" max="14599" width="21.42578125" style="554" customWidth="1"/>
    <col min="14600" max="14600" width="9.140625" style="554"/>
    <col min="14601" max="14601" width="16.5703125" style="554" bestFit="1" customWidth="1"/>
    <col min="14602" max="14849" width="9.140625" style="554"/>
    <col min="14850" max="14850" width="24.5703125" style="554" customWidth="1"/>
    <col min="14851" max="14851" width="71.7109375" style="554" customWidth="1"/>
    <col min="14852" max="14852" width="17.140625" style="554" bestFit="1" customWidth="1"/>
    <col min="14853" max="14853" width="16.7109375" style="554" bestFit="1" customWidth="1"/>
    <col min="14854" max="14854" width="16.85546875" style="554" bestFit="1" customWidth="1"/>
    <col min="14855" max="14855" width="21.42578125" style="554" customWidth="1"/>
    <col min="14856" max="14856" width="9.140625" style="554"/>
    <col min="14857" max="14857" width="16.5703125" style="554" bestFit="1" customWidth="1"/>
    <col min="14858" max="15105" width="9.140625" style="554"/>
    <col min="15106" max="15106" width="24.5703125" style="554" customWidth="1"/>
    <col min="15107" max="15107" width="71.7109375" style="554" customWidth="1"/>
    <col min="15108" max="15108" width="17.140625" style="554" bestFit="1" customWidth="1"/>
    <col min="15109" max="15109" width="16.7109375" style="554" bestFit="1" customWidth="1"/>
    <col min="15110" max="15110" width="16.85546875" style="554" bestFit="1" customWidth="1"/>
    <col min="15111" max="15111" width="21.42578125" style="554" customWidth="1"/>
    <col min="15112" max="15112" width="9.140625" style="554"/>
    <col min="15113" max="15113" width="16.5703125" style="554" bestFit="1" customWidth="1"/>
    <col min="15114" max="15361" width="9.140625" style="554"/>
    <col min="15362" max="15362" width="24.5703125" style="554" customWidth="1"/>
    <col min="15363" max="15363" width="71.7109375" style="554" customWidth="1"/>
    <col min="15364" max="15364" width="17.140625" style="554" bestFit="1" customWidth="1"/>
    <col min="15365" max="15365" width="16.7109375" style="554" bestFit="1" customWidth="1"/>
    <col min="15366" max="15366" width="16.85546875" style="554" bestFit="1" customWidth="1"/>
    <col min="15367" max="15367" width="21.42578125" style="554" customWidth="1"/>
    <col min="15368" max="15368" width="9.140625" style="554"/>
    <col min="15369" max="15369" width="16.5703125" style="554" bestFit="1" customWidth="1"/>
    <col min="15370" max="15617" width="9.140625" style="554"/>
    <col min="15618" max="15618" width="24.5703125" style="554" customWidth="1"/>
    <col min="15619" max="15619" width="71.7109375" style="554" customWidth="1"/>
    <col min="15620" max="15620" width="17.140625" style="554" bestFit="1" customWidth="1"/>
    <col min="15621" max="15621" width="16.7109375" style="554" bestFit="1" customWidth="1"/>
    <col min="15622" max="15622" width="16.85546875" style="554" bestFit="1" customWidth="1"/>
    <col min="15623" max="15623" width="21.42578125" style="554" customWidth="1"/>
    <col min="15624" max="15624" width="9.140625" style="554"/>
    <col min="15625" max="15625" width="16.5703125" style="554" bestFit="1" customWidth="1"/>
    <col min="15626" max="15873" width="9.140625" style="554"/>
    <col min="15874" max="15874" width="24.5703125" style="554" customWidth="1"/>
    <col min="15875" max="15875" width="71.7109375" style="554" customWidth="1"/>
    <col min="15876" max="15876" width="17.140625" style="554" bestFit="1" customWidth="1"/>
    <col min="15877" max="15877" width="16.7109375" style="554" bestFit="1" customWidth="1"/>
    <col min="15878" max="15878" width="16.85546875" style="554" bestFit="1" customWidth="1"/>
    <col min="15879" max="15879" width="21.42578125" style="554" customWidth="1"/>
    <col min="15880" max="15880" width="9.140625" style="554"/>
    <col min="15881" max="15881" width="16.5703125" style="554" bestFit="1" customWidth="1"/>
    <col min="15882" max="16129" width="9.140625" style="554"/>
    <col min="16130" max="16130" width="24.5703125" style="554" customWidth="1"/>
    <col min="16131" max="16131" width="71.7109375" style="554" customWidth="1"/>
    <col min="16132" max="16132" width="17.140625" style="554" bestFit="1" customWidth="1"/>
    <col min="16133" max="16133" width="16.7109375" style="554" bestFit="1" customWidth="1"/>
    <col min="16134" max="16134" width="16.85546875" style="554" bestFit="1" customWidth="1"/>
    <col min="16135" max="16135" width="21.42578125" style="554" customWidth="1"/>
    <col min="16136" max="16136" width="9.140625" style="554"/>
    <col min="16137" max="16137" width="16.5703125" style="554" bestFit="1" customWidth="1"/>
    <col min="16138" max="16384" width="9.140625" style="554"/>
  </cols>
  <sheetData>
    <row r="2" spans="1:8" s="561" customFormat="1">
      <c r="B2" s="562"/>
      <c r="C2" s="563"/>
      <c r="D2" s="564"/>
      <c r="E2" s="565"/>
      <c r="F2" s="566"/>
      <c r="G2" s="564"/>
    </row>
    <row r="3" spans="1:8" s="553" customFormat="1" ht="15.75" thickBot="1">
      <c r="A3" s="567" t="s">
        <v>1320</v>
      </c>
    </row>
    <row r="4" spans="1:8" s="573" customFormat="1" ht="6" customHeight="1" thickBot="1">
      <c r="A4" s="567" t="s">
        <v>1321</v>
      </c>
      <c r="B4" s="568"/>
      <c r="C4" s="569"/>
      <c r="D4" s="570"/>
      <c r="E4" s="571"/>
      <c r="F4" s="571"/>
      <c r="G4" s="572"/>
    </row>
    <row r="5" spans="1:8" s="577" customFormat="1" ht="60" customHeight="1" thickBot="1">
      <c r="A5" s="574"/>
      <c r="B5" s="575"/>
      <c r="C5" s="576" t="s">
        <v>3</v>
      </c>
      <c r="D5" s="2678" t="str">
        <f>'ORÇAMENTO '!F5</f>
        <v>Ref.: Tabela de Serviços
SINAPI (SETEMBRO/2018)                                                          
e/ou composições PiniTCPO</v>
      </c>
      <c r="E5" s="2679"/>
      <c r="F5" s="2898"/>
      <c r="G5" s="2899"/>
    </row>
    <row r="6" spans="1:8" s="577" customFormat="1" ht="60" thickBot="1">
      <c r="A6" s="574"/>
      <c r="B6" s="578"/>
      <c r="C6" s="579" t="s">
        <v>4</v>
      </c>
      <c r="D6" s="276" t="s">
        <v>6</v>
      </c>
      <c r="E6" s="580">
        <f>'BDI '!K31</f>
        <v>0.20349999999999999</v>
      </c>
      <c r="F6" s="2900"/>
      <c r="G6" s="2901"/>
    </row>
    <row r="7" spans="1:8" s="581" customFormat="1" ht="15" customHeight="1" thickBot="1">
      <c r="B7" s="2741" t="s">
        <v>1381</v>
      </c>
      <c r="C7" s="2742"/>
      <c r="D7" s="2742"/>
      <c r="E7" s="2742"/>
      <c r="F7" s="2742"/>
      <c r="G7" s="2743"/>
    </row>
    <row r="8" spans="1:8" s="573" customFormat="1" ht="6" thickBot="1">
      <c r="B8" s="568"/>
      <c r="C8" s="569"/>
      <c r="D8" s="570"/>
      <c r="E8" s="571"/>
      <c r="F8" s="571"/>
      <c r="G8" s="572"/>
    </row>
    <row r="9" spans="1:8" s="582" customFormat="1" ht="15.75">
      <c r="B9" s="583" t="s">
        <v>7</v>
      </c>
      <c r="C9" s="584" t="str">
        <f>'ORÇAMENTO '!D11</f>
        <v>ILUMINAÇÃO  DA PRAÇA DO CASTELÂNDIA</v>
      </c>
      <c r="D9" s="585"/>
      <c r="E9" s="586"/>
      <c r="F9" s="587" t="s">
        <v>8</v>
      </c>
      <c r="G9" s="588">
        <f ca="1">'ORÇAMENTO '!J11</f>
        <v>43430</v>
      </c>
    </row>
    <row r="10" spans="1:8" s="589" customFormat="1" ht="16.5" thickBot="1">
      <c r="B10" s="590" t="s">
        <v>9</v>
      </c>
      <c r="C10" s="2006" t="str">
        <f>'ORÇAMENTO '!D12</f>
        <v>AV. TANCREDO NEVES ESQ. AV. INÁCIO CASTELLI, PRIMAVERA DO LESTE /MT.</v>
      </c>
      <c r="D10" s="592"/>
      <c r="E10" s="593"/>
      <c r="F10" s="594" t="s">
        <v>10</v>
      </c>
      <c r="G10" s="595">
        <f>'ORÇAMENTO '!J12</f>
        <v>1.1857</v>
      </c>
    </row>
    <row r="11" spans="1:8" s="596" customFormat="1" ht="6" thickBot="1">
      <c r="B11" s="597"/>
      <c r="C11" s="598"/>
      <c r="D11" s="599"/>
      <c r="E11" s="600"/>
      <c r="F11" s="600"/>
      <c r="G11" s="601"/>
    </row>
    <row r="12" spans="1:8" s="589" customFormat="1" ht="18.75" thickBot="1">
      <c r="B12" s="2734" t="s">
        <v>6537</v>
      </c>
      <c r="C12" s="2735"/>
      <c r="D12" s="2735"/>
      <c r="E12" s="2735"/>
      <c r="F12" s="2735"/>
      <c r="G12" s="2736"/>
    </row>
    <row r="13" spans="1:8" s="596" customFormat="1" ht="6" thickBot="1">
      <c r="B13" s="602"/>
      <c r="C13" s="603"/>
      <c r="D13" s="604"/>
      <c r="E13" s="605"/>
      <c r="F13" s="605"/>
      <c r="G13" s="606"/>
    </row>
    <row r="14" spans="1:8" s="546" customFormat="1" ht="15.75" thickBot="1">
      <c r="A14" s="545"/>
      <c r="B14" s="813"/>
      <c r="C14" s="813"/>
      <c r="D14" s="813"/>
      <c r="E14" s="813"/>
      <c r="F14" s="813"/>
      <c r="G14" s="813"/>
      <c r="H14" s="812"/>
    </row>
    <row r="15" spans="1:8" s="545" customFormat="1" ht="15.75">
      <c r="B15" s="909" t="s">
        <v>697</v>
      </c>
      <c r="C15" s="2902" t="s">
        <v>1418</v>
      </c>
      <c r="D15" s="2903"/>
      <c r="E15" s="2903"/>
      <c r="F15" s="2904"/>
      <c r="G15" s="754" t="s">
        <v>29</v>
      </c>
      <c r="H15" s="822">
        <f>G23</f>
        <v>76.27</v>
      </c>
    </row>
    <row r="16" spans="1:8" s="545" customFormat="1" ht="31.5">
      <c r="B16" s="361" t="s">
        <v>760</v>
      </c>
      <c r="C16" s="752" t="s">
        <v>686</v>
      </c>
      <c r="D16" s="752" t="s">
        <v>29</v>
      </c>
      <c r="E16" s="752" t="s">
        <v>687</v>
      </c>
      <c r="F16" s="755" t="s">
        <v>688</v>
      </c>
      <c r="G16" s="756" t="s">
        <v>689</v>
      </c>
      <c r="H16" s="812"/>
    </row>
    <row r="17" spans="1:8" s="545" customFormat="1" ht="15.75">
      <c r="B17" s="2887" t="s">
        <v>690</v>
      </c>
      <c r="C17" s="2888"/>
      <c r="D17" s="2888"/>
      <c r="E17" s="2888"/>
      <c r="F17" s="2888"/>
      <c r="G17" s="2889"/>
      <c r="H17" s="812"/>
    </row>
    <row r="18" spans="1:8" s="545" customFormat="1" ht="30">
      <c r="A18" s="549" t="s">
        <v>1320</v>
      </c>
      <c r="B18" s="763">
        <v>11762</v>
      </c>
      <c r="C18" s="784" t="str">
        <f>IF($A18="INSUMO",VLOOKUP($B18,'BANCO DE DADOS SETEMBRO INS'!$A:$D,2,FALSE),VLOOKUP($B18,'BANCO DE DADOS SETEMBRO SERV'!$B:$E,2,FALSE))</f>
        <v>TORNEIRA CROMADA COM BICO PARA JARDIM/TANQUE 1/2 " OU 3/4 " (REF 1153)</v>
      </c>
      <c r="D18" s="758" t="str">
        <f>IF($A18="INSUMO",VLOOKUP($B18,'BANCO DE DADOS SETEMBRO INS'!$A:$D,3,FALSE),VLOOKUP($B18,'BANCO DE DADOS SETEMBRO SERV'!$B:$E,3,FALSE))</f>
        <v xml:space="preserve">UN    </v>
      </c>
      <c r="E18" s="764">
        <v>1</v>
      </c>
      <c r="F18" s="759">
        <f>IF($A18="INSUMO",VLOOKUP($B18,'BANCO DE DADOS SETEMBRO INS'!$A:$D,4,FALSE),VLOOKUP($B18,'BANCO DE DADOS SETEMBRO SERV'!$B:$E,4,FALSE))</f>
        <v>58.21</v>
      </c>
      <c r="G18" s="760">
        <f>TRUNC(E18*F18,2)</f>
        <v>58.21</v>
      </c>
      <c r="H18" s="812"/>
    </row>
    <row r="19" spans="1:8" s="545" customFormat="1" ht="15.75">
      <c r="A19" s="549" t="s">
        <v>1320</v>
      </c>
      <c r="B19" s="763">
        <v>3146</v>
      </c>
      <c r="C19" s="784" t="str">
        <f>IF($A19="INSUMO",VLOOKUP($B19,'BANCO DE DADOS SETEMBRO INS'!$A:$D,2,FALSE),VLOOKUP($B19,'BANCO DE DADOS SETEMBRO SERV'!$B:$E,2,FALSE))</f>
        <v>FITA VEDA ROSCA EM ROLOS DE 18 MM X 10 M (L X C)</v>
      </c>
      <c r="D19" s="758" t="str">
        <f>IF($A19="INSUMO",VLOOKUP($B19,'BANCO DE DADOS SETEMBRO INS'!$A:$D,3,FALSE),VLOOKUP($B19,'BANCO DE DADOS SETEMBRO SERV'!$B:$E,3,FALSE))</f>
        <v xml:space="preserve">UN    </v>
      </c>
      <c r="E19" s="764">
        <v>0.05</v>
      </c>
      <c r="F19" s="759">
        <f>IF($A19="INSUMO",VLOOKUP($B19,'BANCO DE DADOS SETEMBRO INS'!$A:$D,4,FALSE),VLOOKUP($B19,'BANCO DE DADOS SETEMBRO SERV'!$B:$E,4,FALSE))</f>
        <v>3.4</v>
      </c>
      <c r="G19" s="760">
        <f>TRUNC(E19*F19,2)</f>
        <v>0.17</v>
      </c>
      <c r="H19" s="812"/>
    </row>
    <row r="20" spans="1:8" s="546" customFormat="1" ht="15.75">
      <c r="A20" s="545"/>
      <c r="B20" s="2887" t="s">
        <v>691</v>
      </c>
      <c r="C20" s="2888"/>
      <c r="D20" s="2888"/>
      <c r="E20" s="2888"/>
      <c r="F20" s="2888"/>
      <c r="G20" s="2889"/>
      <c r="H20" s="812"/>
    </row>
    <row r="21" spans="1:8" s="546" customFormat="1" ht="15.75">
      <c r="A21" s="549" t="s">
        <v>1321</v>
      </c>
      <c r="B21" s="763">
        <v>88316</v>
      </c>
      <c r="C21" s="784" t="str">
        <f>IF($A21="INSUMO",VLOOKUP($B21,'BANCO DE DADOS SETEMBRO INS'!$A:$D,2,FALSE),VLOOKUP($B21,'BANCO DE DADOS SETEMBRO SERV'!$B:$E,2,FALSE))</f>
        <v>SERVENTE COM ENCARGOS COMPLEMENTARES</v>
      </c>
      <c r="D21" s="758" t="str">
        <f>IF($A21="INSUMO",VLOOKUP($B21,'BANCO DE DADOS SETEMBRO INS'!$A:$D,3,FALSE),VLOOKUP($B21,'BANCO DE DADOS SETEMBRO SERV'!$B:$E,3,FALSE))</f>
        <v>H</v>
      </c>
      <c r="E21" s="761">
        <v>0.5</v>
      </c>
      <c r="F21" s="759">
        <f>IF($A21="INSUMO",VLOOKUP($B21,'BANCO DE DADOS SETEMBRO INS'!$A:$D,4,FALSE),VLOOKUP($B21,'BANCO DE DADOS SETEMBRO SERV'!$B:$E,4,FALSE))</f>
        <v>15.74</v>
      </c>
      <c r="G21" s="760">
        <f>TRUNC(E21*F21,2)</f>
        <v>7.87</v>
      </c>
      <c r="H21" s="812"/>
    </row>
    <row r="22" spans="1:8" s="546" customFormat="1" ht="30.75" thickBot="1">
      <c r="A22" s="549" t="s">
        <v>1321</v>
      </c>
      <c r="B22" s="751">
        <v>88267</v>
      </c>
      <c r="C22" s="744" t="str">
        <f>IF($A22="INSUMO",VLOOKUP($B22,'BANCO DE DADOS SETEMBRO INS'!$A:$D,2,FALSE),VLOOKUP($B22,'BANCO DE DADOS SETEMBRO SERV'!$B:$E,2,FALSE))</f>
        <v>ENCANADOR OU BOMBEIRO HIDRÁULICO COM ENCARGOS COMPLEMENTARES</v>
      </c>
      <c r="D22" s="747" t="str">
        <f>IF($A22="INSUMO",VLOOKUP($B22,'BANCO DE DADOS SETEMBRO INS'!$A:$D,3,FALSE),VLOOKUP($B22,'BANCO DE DADOS SETEMBRO SERV'!$B:$E,3,FALSE))</f>
        <v>H</v>
      </c>
      <c r="E22" s="748">
        <v>0.5</v>
      </c>
      <c r="F22" s="749">
        <f>IF($A22="INSUMO",VLOOKUP($B22,'BANCO DE DADOS SETEMBRO INS'!$A:$D,4,FALSE),VLOOKUP($B22,'BANCO DE DADOS SETEMBRO SERV'!$B:$E,4,FALSE))</f>
        <v>20.05</v>
      </c>
      <c r="G22" s="750">
        <f>TRUNC(E22*F22,2)</f>
        <v>10.02</v>
      </c>
      <c r="H22" s="812"/>
    </row>
    <row r="23" spans="1:8" s="546" customFormat="1" ht="16.5" thickBot="1">
      <c r="A23" s="545"/>
      <c r="B23" s="2906" t="s">
        <v>7640</v>
      </c>
      <c r="C23" s="2906"/>
      <c r="D23" s="2906"/>
      <c r="E23" s="2907"/>
      <c r="F23" s="745" t="s">
        <v>692</v>
      </c>
      <c r="G23" s="746">
        <f>SUM(G18:G22)</f>
        <v>76.27</v>
      </c>
      <c r="H23" s="812"/>
    </row>
    <row r="24" spans="1:8" s="546" customFormat="1" ht="59.25" customHeight="1">
      <c r="A24" s="545"/>
      <c r="B24" s="2893" t="s">
        <v>6827</v>
      </c>
      <c r="C24" s="2893"/>
      <c r="D24" s="2893"/>
      <c r="E24" s="2893"/>
      <c r="F24" s="2893"/>
      <c r="G24" s="2893"/>
      <c r="H24" s="762"/>
    </row>
    <row r="25" spans="1:8" s="546" customFormat="1" ht="66" customHeight="1" thickBot="1">
      <c r="A25" s="545"/>
      <c r="B25" s="2894" t="s">
        <v>1419</v>
      </c>
      <c r="C25" s="2894"/>
      <c r="D25" s="2894"/>
      <c r="E25" s="2894"/>
      <c r="F25" s="2894"/>
      <c r="G25" s="2894"/>
      <c r="H25" s="2894"/>
    </row>
    <row r="26" spans="1:8" ht="15.75">
      <c r="A26" s="734"/>
      <c r="B26" s="909" t="s">
        <v>7502</v>
      </c>
      <c r="C26" s="2902" t="s">
        <v>1584</v>
      </c>
      <c r="D26" s="2903"/>
      <c r="E26" s="2903"/>
      <c r="F26" s="2904"/>
      <c r="G26" s="754" t="s">
        <v>29</v>
      </c>
      <c r="H26" s="822">
        <f>G35</f>
        <v>9.68</v>
      </c>
    </row>
    <row r="27" spans="1:8" ht="31.5">
      <c r="A27" s="734"/>
      <c r="B27" s="361" t="s">
        <v>760</v>
      </c>
      <c r="C27" s="752" t="s">
        <v>686</v>
      </c>
      <c r="D27" s="752" t="s">
        <v>29</v>
      </c>
      <c r="E27" s="752" t="s">
        <v>687</v>
      </c>
      <c r="F27" s="755" t="s">
        <v>688</v>
      </c>
      <c r="G27" s="756" t="s">
        <v>689</v>
      </c>
      <c r="H27" s="812"/>
    </row>
    <row r="28" spans="1:8" ht="15.75">
      <c r="A28" s="734"/>
      <c r="B28" s="2887" t="s">
        <v>690</v>
      </c>
      <c r="C28" s="2888"/>
      <c r="D28" s="2888"/>
      <c r="E28" s="2888"/>
      <c r="F28" s="2888"/>
      <c r="G28" s="2889"/>
      <c r="H28" s="812"/>
    </row>
    <row r="29" spans="1:8" ht="30">
      <c r="A29" s="735" t="s">
        <v>1320</v>
      </c>
      <c r="B29" s="763">
        <v>3538</v>
      </c>
      <c r="C29" s="784" t="str">
        <f>IF($A29="INSUMO",VLOOKUP($B29,'BANCO DE DADOS SETEMBRO INS'!$A:$D,2,FALSE),VLOOKUP($B29,'BANCO DE DADOS SETEMBRO SERV'!$B:$E,2,FALSE))</f>
        <v>JOELHO DE REDUCAO, PVC SOLDAVEL, 90 GRAUS,  32 MM X 25 MM, PARA AGUA FRIA PREDIAL</v>
      </c>
      <c r="D29" s="758" t="str">
        <f>IF($A29="INSUMO",VLOOKUP($B29,'BANCO DE DADOS SETEMBRO INS'!$A:$D,3,FALSE),VLOOKUP($B29,'BANCO DE DADOS SETEMBRO SERV'!$B:$E,3,FALSE))</f>
        <v xml:space="preserve">UN    </v>
      </c>
      <c r="E29" s="764">
        <v>1</v>
      </c>
      <c r="F29" s="759">
        <f>IF($A29="INSUMO",VLOOKUP($B29,'BANCO DE DADOS SETEMBRO INS'!$A:$D,4,FALSE),VLOOKUP($B29,'BANCO DE DADOS SETEMBRO SERV'!$B:$E,4,FALSE))</f>
        <v>2.4300000000000002</v>
      </c>
      <c r="G29" s="760">
        <f>TRUNC(E29*F29,2)</f>
        <v>2.4300000000000002</v>
      </c>
      <c r="H29" s="812"/>
    </row>
    <row r="30" spans="1:8" ht="15.75">
      <c r="A30" s="735" t="s">
        <v>1320</v>
      </c>
      <c r="B30" s="763">
        <v>122</v>
      </c>
      <c r="C30" s="784" t="str">
        <f>IF($A30="INSUMO",VLOOKUP($B30,'BANCO DE DADOS SETEMBRO INS'!$A:$D,2,FALSE),VLOOKUP($B30,'BANCO DE DADOS SETEMBRO SERV'!$B:$E,2,FALSE))</f>
        <v>ADESIVO PLASTICO PARA PVC, FRASCO COM 850 GR</v>
      </c>
      <c r="D30" s="758" t="str">
        <f>IF($A30="INSUMO",VLOOKUP($B30,'BANCO DE DADOS SETEMBRO INS'!$A:$D,3,FALSE),VLOOKUP($B30,'BANCO DE DADOS SETEMBRO SERV'!$B:$E,3,FALSE))</f>
        <v xml:space="preserve">UN    </v>
      </c>
      <c r="E30" s="741">
        <v>7.1000000000000004E-3</v>
      </c>
      <c r="F30" s="759">
        <f>IF($A30="INSUMO",VLOOKUP($B30,'BANCO DE DADOS SETEMBRO INS'!$A:$D,4,FALSE),VLOOKUP($B30,'BANCO DE DADOS SETEMBRO SERV'!$B:$E,4,FALSE))</f>
        <v>52.39</v>
      </c>
      <c r="G30" s="760">
        <f>TRUNC(E30*F30,2)</f>
        <v>0.37</v>
      </c>
      <c r="H30" s="812"/>
    </row>
    <row r="31" spans="1:8" ht="15.75">
      <c r="A31" s="735" t="s">
        <v>1320</v>
      </c>
      <c r="B31" s="763">
        <v>20083</v>
      </c>
      <c r="C31" s="784" t="str">
        <f>IF($A31="INSUMO",VLOOKUP($B31,'BANCO DE DADOS SETEMBRO INS'!$A:$D,2,FALSE),VLOOKUP($B31,'BANCO DE DADOS SETEMBRO SERV'!$B:$E,2,FALSE))</f>
        <v>SOLUCAO LIMPADORA PARA PVC, FRASCO COM 1000 CM3</v>
      </c>
      <c r="D31" s="758" t="str">
        <f>IF($A31="INSUMO",VLOOKUP($B31,'BANCO DE DADOS SETEMBRO INS'!$A:$D,3,FALSE),VLOOKUP($B31,'BANCO DE DADOS SETEMBRO SERV'!$B:$E,3,FALSE))</f>
        <v xml:space="preserve">UN    </v>
      </c>
      <c r="E31" s="764">
        <v>0.01</v>
      </c>
      <c r="F31" s="759">
        <f>IF($A31="INSUMO",VLOOKUP($B31,'BANCO DE DADOS SETEMBRO INS'!$A:$D,4,FALSE),VLOOKUP($B31,'BANCO DE DADOS SETEMBRO SERV'!$B:$E,4,FALSE))</f>
        <v>45.5</v>
      </c>
      <c r="G31" s="760">
        <f>TRUNC(E31*F31,2)</f>
        <v>0.45</v>
      </c>
      <c r="H31" s="812"/>
    </row>
    <row r="32" spans="1:8" ht="15.75">
      <c r="A32" s="734"/>
      <c r="B32" s="2887" t="s">
        <v>691</v>
      </c>
      <c r="C32" s="2888"/>
      <c r="D32" s="2888"/>
      <c r="E32" s="2888"/>
      <c r="F32" s="2888"/>
      <c r="G32" s="2889"/>
      <c r="H32" s="812"/>
    </row>
    <row r="33" spans="1:8" ht="15.75">
      <c r="A33" s="735" t="s">
        <v>1321</v>
      </c>
      <c r="B33" s="763">
        <v>88316</v>
      </c>
      <c r="C33" s="784" t="str">
        <f>IF($A33="INSUMO",VLOOKUP($B33,'BANCO DE DADOS SETEMBRO INS'!$A:$D,2,FALSE),VLOOKUP($B33,'BANCO DE DADOS SETEMBRO SERV'!$B:$E,2,FALSE))</f>
        <v>SERVENTE COM ENCARGOS COMPLEMENTARES</v>
      </c>
      <c r="D33" s="758" t="str">
        <f>IF($A33="INSUMO",VLOOKUP($B33,'BANCO DE DADOS SETEMBRO INS'!$A:$D,3,FALSE),VLOOKUP($B33,'BANCO DE DADOS SETEMBRO SERV'!$B:$E,3,FALSE))</f>
        <v>H</v>
      </c>
      <c r="E33" s="761">
        <v>0.18</v>
      </c>
      <c r="F33" s="759">
        <f>IF($A33="INSUMO",VLOOKUP($B33,'BANCO DE DADOS SETEMBRO INS'!$A:$D,4,FALSE),VLOOKUP($B33,'BANCO DE DADOS SETEMBRO SERV'!$B:$E,4,FALSE))</f>
        <v>15.74</v>
      </c>
      <c r="G33" s="760">
        <f>TRUNC(E33*F33,2)</f>
        <v>2.83</v>
      </c>
      <c r="H33" s="812"/>
    </row>
    <row r="34" spans="1:8" ht="30.75" thickBot="1">
      <c r="A34" s="735" t="s">
        <v>1321</v>
      </c>
      <c r="B34" s="751">
        <v>88267</v>
      </c>
      <c r="C34" s="744" t="str">
        <f>IF($A34="INSUMO",VLOOKUP($B34,'BANCO DE DADOS SETEMBRO INS'!$A:$D,2,FALSE),VLOOKUP($B34,'BANCO DE DADOS SETEMBRO SERV'!$B:$E,2,FALSE))</f>
        <v>ENCANADOR OU BOMBEIRO HIDRÁULICO COM ENCARGOS COMPLEMENTARES</v>
      </c>
      <c r="D34" s="747" t="str">
        <f>IF($A34="INSUMO",VLOOKUP($B34,'BANCO DE DADOS SETEMBRO INS'!$A:$D,3,FALSE),VLOOKUP($B34,'BANCO DE DADOS SETEMBRO SERV'!$B:$E,3,FALSE))</f>
        <v>H</v>
      </c>
      <c r="E34" s="748">
        <v>0.18</v>
      </c>
      <c r="F34" s="749">
        <f>IF($A34="INSUMO",VLOOKUP($B34,'BANCO DE DADOS SETEMBRO INS'!$A:$D,4,FALSE),VLOOKUP($B34,'BANCO DE DADOS SETEMBRO SERV'!$B:$E,4,FALSE))</f>
        <v>20.05</v>
      </c>
      <c r="G34" s="750">
        <f>TRUNC(E34*F34,2)</f>
        <v>3.6</v>
      </c>
      <c r="H34" s="812"/>
    </row>
    <row r="35" spans="1:8" ht="16.5" thickBot="1">
      <c r="A35" s="734"/>
      <c r="B35" s="2906" t="s">
        <v>7641</v>
      </c>
      <c r="C35" s="2906"/>
      <c r="D35" s="2906"/>
      <c r="E35" s="2907"/>
      <c r="F35" s="745" t="s">
        <v>692</v>
      </c>
      <c r="G35" s="746">
        <f>SUM(G29:G34)</f>
        <v>9.68</v>
      </c>
      <c r="H35" s="812"/>
    </row>
    <row r="36" spans="1:8" ht="62.25" customHeight="1">
      <c r="B36" s="2893" t="s">
        <v>7639</v>
      </c>
      <c r="C36" s="2893"/>
      <c r="D36" s="2893"/>
      <c r="E36" s="2893"/>
      <c r="F36" s="2893"/>
      <c r="G36" s="2893"/>
      <c r="H36" s="812"/>
    </row>
    <row r="37" spans="1:8" s="743" customFormat="1" ht="101.25" customHeight="1">
      <c r="A37" s="742"/>
      <c r="B37" s="2908" t="s">
        <v>1586</v>
      </c>
      <c r="C37" s="2908"/>
      <c r="D37" s="2908"/>
      <c r="E37" s="2908"/>
      <c r="F37" s="2908"/>
      <c r="G37" s="2908"/>
      <c r="H37" s="812"/>
    </row>
    <row r="38" spans="1:8" ht="50.25" customHeight="1">
      <c r="B38" s="2909" t="s">
        <v>1382</v>
      </c>
      <c r="C38" s="2909"/>
      <c r="D38" s="2909"/>
      <c r="E38" s="2909"/>
      <c r="F38" s="2909"/>
      <c r="G38" s="2909"/>
      <c r="H38" s="812"/>
    </row>
    <row r="39" spans="1:8" ht="13.5" thickBot="1"/>
    <row r="40" spans="1:8" s="1567" customFormat="1" ht="15.75">
      <c r="A40" s="1562"/>
      <c r="B40" s="909" t="s">
        <v>7503</v>
      </c>
      <c r="C40" s="2895" t="s">
        <v>8106</v>
      </c>
      <c r="D40" s="2895"/>
      <c r="E40" s="2895"/>
      <c r="F40" s="2895"/>
      <c r="G40" s="910" t="s">
        <v>29</v>
      </c>
      <c r="H40" s="1533">
        <f>G49</f>
        <v>13.91</v>
      </c>
    </row>
    <row r="41" spans="1:8" s="1567" customFormat="1" ht="31.5">
      <c r="A41" s="1562"/>
      <c r="B41" s="2094" t="s">
        <v>760</v>
      </c>
      <c r="C41" s="2246" t="s">
        <v>686</v>
      </c>
      <c r="D41" s="2246" t="s">
        <v>29</v>
      </c>
      <c r="E41" s="2246" t="s">
        <v>687</v>
      </c>
      <c r="F41" s="2247" t="s">
        <v>688</v>
      </c>
      <c r="G41" s="2248" t="s">
        <v>689</v>
      </c>
      <c r="H41" s="1566"/>
    </row>
    <row r="42" spans="1:8" s="1567" customFormat="1" ht="15.75">
      <c r="A42" s="1562"/>
      <c r="B42" s="2890" t="s">
        <v>690</v>
      </c>
      <c r="C42" s="2891"/>
      <c r="D42" s="2891"/>
      <c r="E42" s="2891"/>
      <c r="F42" s="2891"/>
      <c r="G42" s="2892"/>
      <c r="H42" s="1566"/>
    </row>
    <row r="43" spans="1:8" s="1567" customFormat="1" ht="15.75">
      <c r="A43" s="2084" t="s">
        <v>1320</v>
      </c>
      <c r="B43" s="1305" t="s">
        <v>8113</v>
      </c>
      <c r="C43" s="2249" t="s">
        <v>8114</v>
      </c>
      <c r="D43" s="2250" t="s">
        <v>29</v>
      </c>
      <c r="E43" s="2251">
        <v>1</v>
      </c>
      <c r="F43" s="2252">
        <v>3.83</v>
      </c>
      <c r="G43" s="2253">
        <f>TRUNC(E43*F43,2)</f>
        <v>3.83</v>
      </c>
      <c r="H43" s="1566"/>
    </row>
    <row r="44" spans="1:8" s="1567" customFormat="1" ht="15.75">
      <c r="A44" s="2084" t="s">
        <v>1320</v>
      </c>
      <c r="B44" s="1305">
        <v>122</v>
      </c>
      <c r="C44" s="2249" t="str">
        <f>IF($A44="INSUMO",VLOOKUP($B44,'BANCO DE DADOS SETEMBRO INS'!$A:$D,2,FALSE),VLOOKUP($B44,'BANCO DE DADOS SETEMBRO SERV'!$B:$E,2,FALSE))</f>
        <v>ADESIVO PLASTICO PARA PVC, FRASCO COM 850 GR</v>
      </c>
      <c r="D44" s="2250" t="str">
        <f>IF($A44="INSUMO",VLOOKUP($B44,'BANCO DE DADOS SETEMBRO INS'!$A:$D,3,FALSE),VLOOKUP($B44,'BANCO DE DADOS SETEMBRO SERV'!$B:$E,3,FALSE))</f>
        <v xml:space="preserve">UN    </v>
      </c>
      <c r="E44" s="2254">
        <v>1.1999999999999999E-3</v>
      </c>
      <c r="F44" s="2252">
        <f>IF($A44="INSUMO",VLOOKUP($B44,'BANCO DE DADOS SETEMBRO INS'!$A:$D,4,FALSE),VLOOKUP($B44,'BANCO DE DADOS SETEMBRO SERV'!$B:$E,4,FALSE))</f>
        <v>52.39</v>
      </c>
      <c r="G44" s="2253">
        <f t="shared" ref="G44:G45" si="0">TRUNC(E44*F44,2)</f>
        <v>0.06</v>
      </c>
      <c r="H44" s="1566"/>
    </row>
    <row r="45" spans="1:8" s="1567" customFormat="1" ht="15.75">
      <c r="A45" s="2084" t="s">
        <v>1320</v>
      </c>
      <c r="B45" s="1305">
        <v>20083</v>
      </c>
      <c r="C45" s="2249" t="str">
        <f>IF($A45="INSUMO",VLOOKUP($B45,'BANCO DE DADOS SETEMBRO INS'!$A:$D,2,FALSE),VLOOKUP($B45,'BANCO DE DADOS SETEMBRO SERV'!$B:$E,2,FALSE))</f>
        <v>SOLUCAO LIMPADORA PARA PVC, FRASCO COM 1000 CM3</v>
      </c>
      <c r="D45" s="2250" t="str">
        <f>IF($A45="INSUMO",VLOOKUP($B45,'BANCO DE DADOS SETEMBRO INS'!$A:$D,3,FALSE),VLOOKUP($B45,'BANCO DE DADOS SETEMBRO SERV'!$B:$E,3,FALSE))</f>
        <v xml:space="preserve">UN    </v>
      </c>
      <c r="E45" s="2255">
        <v>1.6E-2</v>
      </c>
      <c r="F45" s="2252">
        <f>IF($A45="INSUMO",VLOOKUP($B45,'BANCO DE DADOS SETEMBRO INS'!$A:$D,4,FALSE),VLOOKUP($B45,'BANCO DE DADOS SETEMBRO SERV'!$B:$E,4,FALSE))</f>
        <v>45.5</v>
      </c>
      <c r="G45" s="2253">
        <f t="shared" si="0"/>
        <v>0.72</v>
      </c>
      <c r="H45" s="1566"/>
    </row>
    <row r="46" spans="1:8" s="1567" customFormat="1" ht="15.75">
      <c r="A46" s="1562"/>
      <c r="B46" s="2890" t="s">
        <v>691</v>
      </c>
      <c r="C46" s="2891"/>
      <c r="D46" s="2891"/>
      <c r="E46" s="2891"/>
      <c r="F46" s="2891"/>
      <c r="G46" s="2892"/>
      <c r="H46" s="1566"/>
    </row>
    <row r="47" spans="1:8" s="1567" customFormat="1" ht="15.75">
      <c r="A47" s="2084" t="s">
        <v>1321</v>
      </c>
      <c r="B47" s="1305">
        <v>88316</v>
      </c>
      <c r="C47" s="2249" t="str">
        <f>IF($A47="INSUMO",VLOOKUP($B47,'BANCO DE DADOS SETEMBRO INS'!$A:$D,2,FALSE),VLOOKUP($B47,'BANCO DE DADOS SETEMBRO SERV'!$B:$E,2,FALSE))</f>
        <v>SERVENTE COM ENCARGOS COMPLEMENTARES</v>
      </c>
      <c r="D47" s="2250" t="str">
        <f>IF($A47="INSUMO",VLOOKUP($B47,'BANCO DE DADOS SETEMBRO INS'!$A:$D,3,FALSE),VLOOKUP($B47,'BANCO DE DADOS SETEMBRO SERV'!$B:$E,3,FALSE))</f>
        <v>H</v>
      </c>
      <c r="E47" s="2251">
        <v>0.26</v>
      </c>
      <c r="F47" s="2252">
        <f>IF($A47="INSUMO",VLOOKUP($B47,'BANCO DE DADOS SETEMBRO INS'!$A:$D,4,FALSE),VLOOKUP($B47,'BANCO DE DADOS SETEMBRO SERV'!$B:$E,4,FALSE))</f>
        <v>15.74</v>
      </c>
      <c r="G47" s="2253">
        <f>TRUNC(E47*F47,2)</f>
        <v>4.09</v>
      </c>
      <c r="H47" s="1566"/>
    </row>
    <row r="48" spans="1:8" s="1567" customFormat="1" ht="30.75" thickBot="1">
      <c r="A48" s="2084" t="s">
        <v>1321</v>
      </c>
      <c r="B48" s="751">
        <v>88267</v>
      </c>
      <c r="C48" s="898" t="str">
        <f>IF($A48="INSUMO",VLOOKUP($B48,'BANCO DE DADOS SETEMBRO INS'!$A:$D,2,FALSE),VLOOKUP($B48,'BANCO DE DADOS SETEMBRO SERV'!$B:$E,2,FALSE))</f>
        <v>ENCANADOR OU BOMBEIRO HIDRÁULICO COM ENCARGOS COMPLEMENTARES</v>
      </c>
      <c r="D48" s="906" t="str">
        <f>IF($A48="INSUMO",VLOOKUP($B48,'BANCO DE DADOS SETEMBRO INS'!$A:$D,3,FALSE),VLOOKUP($B48,'BANCO DE DADOS SETEMBRO SERV'!$B:$E,3,FALSE))</f>
        <v>H</v>
      </c>
      <c r="E48" s="877">
        <v>0.26</v>
      </c>
      <c r="F48" s="907">
        <f>IF($A48="INSUMO",VLOOKUP($B48,'BANCO DE DADOS SETEMBRO INS'!$A:$D,4,FALSE),VLOOKUP($B48,'BANCO DE DADOS SETEMBRO SERV'!$B:$E,4,FALSE))</f>
        <v>20.05</v>
      </c>
      <c r="G48" s="908">
        <f>TRUNC(E48*F48,2)</f>
        <v>5.21</v>
      </c>
      <c r="H48" s="1566"/>
    </row>
    <row r="49" spans="1:8" s="1567" customFormat="1" ht="16.5" thickBot="1">
      <c r="A49" s="1562"/>
      <c r="B49" s="2896" t="s">
        <v>8112</v>
      </c>
      <c r="C49" s="2896"/>
      <c r="D49" s="2896"/>
      <c r="E49" s="2896"/>
      <c r="F49" s="933" t="s">
        <v>692</v>
      </c>
      <c r="G49" s="2085">
        <f>SUM(G43:G48)</f>
        <v>13.91</v>
      </c>
      <c r="H49" s="1566"/>
    </row>
    <row r="50" spans="1:8" s="1567" customFormat="1" ht="57" customHeight="1">
      <c r="A50" s="1562"/>
      <c r="B50" s="2893" t="s">
        <v>1664</v>
      </c>
      <c r="C50" s="2893"/>
      <c r="D50" s="2893"/>
      <c r="E50" s="2893"/>
      <c r="F50" s="2893"/>
      <c r="G50" s="2893"/>
      <c r="H50" s="1521"/>
    </row>
    <row r="51" spans="1:8" s="1567" customFormat="1" ht="101.25" customHeight="1">
      <c r="A51" s="1562"/>
      <c r="B51" s="2894" t="s">
        <v>8107</v>
      </c>
      <c r="C51" s="2894"/>
      <c r="D51" s="2894"/>
      <c r="E51" s="2894"/>
      <c r="F51" s="2894"/>
      <c r="G51" s="2894"/>
      <c r="H51" s="2894"/>
    </row>
    <row r="52" spans="1:8" s="1567" customFormat="1" ht="44.25" customHeight="1">
      <c r="A52" s="1566"/>
      <c r="B52" s="2893" t="s">
        <v>1382</v>
      </c>
      <c r="C52" s="2893"/>
      <c r="D52" s="2893"/>
      <c r="E52" s="2893"/>
      <c r="F52" s="2893"/>
      <c r="G52" s="2893"/>
      <c r="H52" s="1521"/>
    </row>
    <row r="53" spans="1:8" s="1567" customFormat="1" ht="13.5" thickBot="1">
      <c r="A53" s="1566"/>
      <c r="H53" s="1566"/>
    </row>
    <row r="54" spans="1:8" s="1567" customFormat="1" ht="15.75">
      <c r="A54" s="1562"/>
      <c r="B54" s="909" t="str">
        <f>CONCATENATE("AMM HID 00",(RIGHT(B40,2))+1)</f>
        <v>AMM HID 004</v>
      </c>
      <c r="C54" s="2895" t="s">
        <v>8108</v>
      </c>
      <c r="D54" s="2897"/>
      <c r="E54" s="2897"/>
      <c r="F54" s="2897"/>
      <c r="G54" s="910" t="s">
        <v>29</v>
      </c>
      <c r="H54" s="1297">
        <f>G62</f>
        <v>68.06</v>
      </c>
    </row>
    <row r="55" spans="1:8" s="1567" customFormat="1" ht="36.75" customHeight="1">
      <c r="A55" s="1562"/>
      <c r="B55" s="2094" t="s">
        <v>760</v>
      </c>
      <c r="C55" s="2246" t="s">
        <v>686</v>
      </c>
      <c r="D55" s="2246" t="s">
        <v>29</v>
      </c>
      <c r="E55" s="2246" t="s">
        <v>687</v>
      </c>
      <c r="F55" s="2247" t="s">
        <v>688</v>
      </c>
      <c r="G55" s="2248" t="s">
        <v>689</v>
      </c>
      <c r="H55" s="1521"/>
    </row>
    <row r="56" spans="1:8" s="1567" customFormat="1" ht="15.75">
      <c r="A56" s="1562"/>
      <c r="B56" s="2890" t="s">
        <v>690</v>
      </c>
      <c r="C56" s="2891"/>
      <c r="D56" s="2891"/>
      <c r="E56" s="2891"/>
      <c r="F56" s="2891"/>
      <c r="G56" s="2892"/>
      <c r="H56" s="1521"/>
    </row>
    <row r="57" spans="1:8" s="1567" customFormat="1" ht="15.75">
      <c r="A57" s="2084" t="s">
        <v>1320</v>
      </c>
      <c r="B57" s="932" t="s">
        <v>708</v>
      </c>
      <c r="C57" s="2249" t="str">
        <f>C66</f>
        <v>TORNEIRA PARA BEBEDOURO INDUSTRIAL - DN 25X1/2"</v>
      </c>
      <c r="D57" s="2266" t="str">
        <f>G66</f>
        <v>UN</v>
      </c>
      <c r="E57" s="2267">
        <v>1</v>
      </c>
      <c r="F57" s="2252">
        <f>D71</f>
        <v>50</v>
      </c>
      <c r="G57" s="2253">
        <f>TRUNC(E57*F57,2)</f>
        <v>50</v>
      </c>
      <c r="H57" s="1521"/>
    </row>
    <row r="58" spans="1:8" s="1567" customFormat="1" ht="15.75">
      <c r="A58" s="2084" t="s">
        <v>1320</v>
      </c>
      <c r="B58" s="932">
        <v>3146</v>
      </c>
      <c r="C58" s="2249" t="str">
        <f>IF($A58="INSUMO",VLOOKUP($B58,'BANCO DE DADOS SETEMBRO INS'!$A:$D,2,FALSE),VLOOKUP($B58,'BANCO DE DADOS SETEMBRO SERV'!$B:$E,2,FALSE))</f>
        <v>FITA VEDA ROSCA EM ROLOS DE 18 MM X 10 M (L X C)</v>
      </c>
      <c r="D58" s="2250" t="str">
        <f>IF($A58="INSUMO",VLOOKUP($B58,'BANCO DE DADOS SETEMBRO INS'!$A:$D,3,FALSE),VLOOKUP($B58,'BANCO DE DADOS SETEMBRO SERV'!$B:$E,3,FALSE))</f>
        <v xml:space="preserve">UN    </v>
      </c>
      <c r="E58" s="2268">
        <v>0.05</v>
      </c>
      <c r="F58" s="2252">
        <f>IF($A58="INSUMO",VLOOKUP($B58,'BANCO DE DADOS SETEMBRO INS'!$A:$D,4,FALSE),VLOOKUP($B58,'BANCO DE DADOS SETEMBRO SERV'!$B:$E,4,FALSE))</f>
        <v>3.4</v>
      </c>
      <c r="G58" s="2253">
        <f>TRUNC(E58*F58,2)</f>
        <v>0.17</v>
      </c>
      <c r="H58" s="1521"/>
    </row>
    <row r="59" spans="1:8" s="1567" customFormat="1" ht="15.75">
      <c r="A59" s="1562"/>
      <c r="B59" s="2890" t="s">
        <v>691</v>
      </c>
      <c r="C59" s="2891"/>
      <c r="D59" s="2891"/>
      <c r="E59" s="2891"/>
      <c r="F59" s="2891"/>
      <c r="G59" s="2892"/>
      <c r="H59" s="1521"/>
    </row>
    <row r="60" spans="1:8" s="1567" customFormat="1" ht="15.75">
      <c r="A60" s="2084" t="s">
        <v>1321</v>
      </c>
      <c r="B60" s="932">
        <v>88316</v>
      </c>
      <c r="C60" s="2249" t="str">
        <f>IF($A60="INSUMO",VLOOKUP($B60,'BANCO DE DADOS SETEMBRO INS'!$A:$D,2,FALSE),VLOOKUP($B60,'BANCO DE DADOS SETEMBRO SERV'!$B:$E,2,FALSE))</f>
        <v>SERVENTE COM ENCARGOS COMPLEMENTARES</v>
      </c>
      <c r="D60" s="2250" t="str">
        <f>IF($A60="INSUMO",VLOOKUP($B60,'BANCO DE DADOS SETEMBRO INS'!$A:$D,3,FALSE),VLOOKUP($B60,'BANCO DE DADOS SETEMBRO SERV'!$B:$E,3,FALSE))</f>
        <v>H</v>
      </c>
      <c r="E60" s="2269">
        <v>0.5</v>
      </c>
      <c r="F60" s="2252">
        <f>IF($A60="INSUMO",VLOOKUP($B60,'BANCO DE DADOS SETEMBRO INS'!$A:$D,4,FALSE),VLOOKUP($B60,'BANCO DE DADOS SETEMBRO SERV'!$B:$E,4,FALSE))</f>
        <v>15.74</v>
      </c>
      <c r="G60" s="2253">
        <f>TRUNC(E60*F60,2)</f>
        <v>7.87</v>
      </c>
      <c r="H60" s="1521"/>
    </row>
    <row r="61" spans="1:8" s="1567" customFormat="1" ht="30.75" thickBot="1">
      <c r="A61" s="2084" t="s">
        <v>1321</v>
      </c>
      <c r="B61" s="874">
        <v>88267</v>
      </c>
      <c r="C61" s="898" t="str">
        <f>IF($A61="INSUMO",VLOOKUP($B61,'BANCO DE DADOS SETEMBRO INS'!$A:$D,2,FALSE),VLOOKUP($B61,'BANCO DE DADOS SETEMBRO SERV'!$B:$E,2,FALSE))</f>
        <v>ENCANADOR OU BOMBEIRO HIDRÁULICO COM ENCARGOS COMPLEMENTARES</v>
      </c>
      <c r="D61" s="906" t="str">
        <f>IF($A61="INSUMO",VLOOKUP($B61,'BANCO DE DADOS SETEMBRO INS'!$A:$D,3,FALSE),VLOOKUP($B61,'BANCO DE DADOS SETEMBRO SERV'!$B:$E,3,FALSE))</f>
        <v>H</v>
      </c>
      <c r="E61" s="748">
        <v>0.5</v>
      </c>
      <c r="F61" s="907">
        <f>IF($A61="INSUMO",VLOOKUP($B61,'BANCO DE DADOS SETEMBRO INS'!$A:$D,4,FALSE),VLOOKUP($B61,'BANCO DE DADOS SETEMBRO SERV'!$B:$E,4,FALSE))</f>
        <v>20.05</v>
      </c>
      <c r="G61" s="908">
        <f>TRUNC(E61*F61,2)</f>
        <v>10.02</v>
      </c>
      <c r="H61" s="1521"/>
    </row>
    <row r="62" spans="1:8" s="1567" customFormat="1" ht="16.5" thickBot="1">
      <c r="A62" s="1521"/>
      <c r="B62" s="935" t="s">
        <v>7638</v>
      </c>
      <c r="C62" s="552"/>
      <c r="D62" s="552"/>
      <c r="E62" s="552"/>
      <c r="F62" s="933" t="s">
        <v>692</v>
      </c>
      <c r="G62" s="2085">
        <f>SUM(G57:G61)</f>
        <v>68.06</v>
      </c>
      <c r="H62" s="1521"/>
    </row>
    <row r="63" spans="1:8" s="1567" customFormat="1" ht="63.75" customHeight="1">
      <c r="A63" s="1521"/>
      <c r="B63" s="2893" t="s">
        <v>6827</v>
      </c>
      <c r="C63" s="2893"/>
      <c r="D63" s="2893"/>
      <c r="E63" s="2893"/>
      <c r="F63" s="2893"/>
      <c r="G63" s="2893"/>
      <c r="H63" s="1521"/>
    </row>
    <row r="64" spans="1:8" s="1567" customFormat="1" ht="66.75" customHeight="1">
      <c r="A64" s="1521"/>
      <c r="B64" s="2894" t="s">
        <v>1383</v>
      </c>
      <c r="C64" s="2894"/>
      <c r="D64" s="2894"/>
      <c r="E64" s="2894"/>
      <c r="F64" s="2894"/>
      <c r="G64" s="2894"/>
      <c r="H64" s="2894"/>
    </row>
    <row r="65" spans="1:8" s="1567" customFormat="1" ht="13.5" thickBot="1">
      <c r="A65" s="1566"/>
      <c r="H65" s="1566"/>
    </row>
    <row r="66" spans="1:8" s="1567" customFormat="1" ht="15.75">
      <c r="A66" s="1566"/>
      <c r="B66" s="1828" t="s">
        <v>708</v>
      </c>
      <c r="C66" s="1739" t="s">
        <v>8109</v>
      </c>
      <c r="D66" s="1829"/>
      <c r="E66" s="1830"/>
      <c r="F66" s="2044"/>
      <c r="G66" s="1831" t="s">
        <v>29</v>
      </c>
      <c r="H66" s="1566"/>
    </row>
    <row r="67" spans="1:8" s="1567" customFormat="1" ht="31.5">
      <c r="A67" s="1566"/>
      <c r="B67" s="1832" t="s">
        <v>701</v>
      </c>
      <c r="C67" s="2256" t="s">
        <v>702</v>
      </c>
      <c r="D67" s="2257" t="s">
        <v>1585</v>
      </c>
      <c r="E67" s="2258" t="s">
        <v>704</v>
      </c>
      <c r="F67" s="2259" t="s">
        <v>705</v>
      </c>
      <c r="G67" s="2260" t="s">
        <v>706</v>
      </c>
      <c r="H67" s="1566"/>
    </row>
    <row r="68" spans="1:8" s="1567" customFormat="1" ht="30">
      <c r="A68" s="1566"/>
      <c r="B68" s="1573">
        <v>43210</v>
      </c>
      <c r="C68" s="2272" t="s">
        <v>8115</v>
      </c>
      <c r="D68" s="2273">
        <v>73</v>
      </c>
      <c r="E68" s="2274" t="s">
        <v>8116</v>
      </c>
      <c r="F68" s="2275" t="s">
        <v>8117</v>
      </c>
      <c r="G68" s="2279" t="s">
        <v>8118</v>
      </c>
      <c r="H68" s="1566"/>
    </row>
    <row r="69" spans="1:8" s="1567" customFormat="1" ht="15">
      <c r="A69" s="1566"/>
      <c r="B69" s="1573">
        <v>43210</v>
      </c>
      <c r="C69" s="2276" t="s">
        <v>8119</v>
      </c>
      <c r="D69" s="2277">
        <v>50</v>
      </c>
      <c r="E69" s="2274" t="s">
        <v>8120</v>
      </c>
      <c r="F69" s="2275" t="s">
        <v>8121</v>
      </c>
      <c r="G69" s="2278" t="s">
        <v>8122</v>
      </c>
      <c r="H69" s="1566"/>
    </row>
    <row r="70" spans="1:8" s="1567" customFormat="1" ht="15">
      <c r="A70" s="1566"/>
      <c r="B70" s="1833"/>
      <c r="C70" s="2261"/>
      <c r="D70" s="2262"/>
      <c r="E70" s="2263"/>
      <c r="F70" s="2264"/>
      <c r="G70" s="2265"/>
      <c r="H70" s="1566"/>
    </row>
    <row r="71" spans="1:8" s="1567" customFormat="1" ht="16.5" thickBot="1">
      <c r="A71" s="1566"/>
      <c r="B71" s="1834"/>
      <c r="C71" s="1835" t="s">
        <v>707</v>
      </c>
      <c r="D71" s="1836">
        <f>D69</f>
        <v>50</v>
      </c>
      <c r="E71" s="1837"/>
      <c r="F71" s="1541"/>
      <c r="G71" s="1838"/>
      <c r="H71" s="1566"/>
    </row>
    <row r="72" spans="1:8" ht="13.5" thickBot="1"/>
    <row r="73" spans="1:8" s="1567" customFormat="1" ht="15.75">
      <c r="A73" s="1562"/>
      <c r="B73" s="909" t="str">
        <f>CONCATENATE("AMM HID 00",(RIGHT(B54,2))+1)</f>
        <v>AMM HID 005</v>
      </c>
      <c r="C73" s="2895" t="s">
        <v>8123</v>
      </c>
      <c r="D73" s="2895"/>
      <c r="E73" s="2895"/>
      <c r="F73" s="2895"/>
      <c r="G73" s="910" t="s">
        <v>29</v>
      </c>
      <c r="H73" s="1526">
        <f>G83</f>
        <v>2047.24</v>
      </c>
    </row>
    <row r="74" spans="1:8" s="1567" customFormat="1" ht="31.5">
      <c r="A74" s="1562"/>
      <c r="B74" s="2094" t="s">
        <v>760</v>
      </c>
      <c r="C74" s="2246" t="s">
        <v>686</v>
      </c>
      <c r="D74" s="2246" t="s">
        <v>29</v>
      </c>
      <c r="E74" s="2246" t="s">
        <v>687</v>
      </c>
      <c r="F74" s="2247" t="s">
        <v>688</v>
      </c>
      <c r="G74" s="2248" t="s">
        <v>689</v>
      </c>
      <c r="H74" s="1562"/>
    </row>
    <row r="75" spans="1:8" s="1567" customFormat="1" ht="15.75">
      <c r="A75" s="1562"/>
      <c r="B75" s="2890" t="s">
        <v>690</v>
      </c>
      <c r="C75" s="2891"/>
      <c r="D75" s="2891"/>
      <c r="E75" s="2891"/>
      <c r="F75" s="2891"/>
      <c r="G75" s="2892"/>
      <c r="H75" s="1562"/>
    </row>
    <row r="76" spans="1:8" s="1567" customFormat="1" ht="15.75">
      <c r="A76" s="2084"/>
      <c r="B76" s="1305" t="s">
        <v>708</v>
      </c>
      <c r="C76" s="2249" t="str">
        <f>C85</f>
        <v>BEBEDOURO INDUSTRIAL SUSPENSO - 50L - 220V</v>
      </c>
      <c r="D76" s="2266" t="str">
        <f>G85</f>
        <v>UN</v>
      </c>
      <c r="E76" s="2269">
        <v>1</v>
      </c>
      <c r="F76" s="2252">
        <f>D90</f>
        <v>1890</v>
      </c>
      <c r="G76" s="2253">
        <f t="shared" ref="G76" si="1">TRUNC(E76*F76,2)</f>
        <v>1890</v>
      </c>
      <c r="H76" s="1562"/>
    </row>
    <row r="77" spans="1:8" s="1567" customFormat="1" ht="15.75">
      <c r="A77" s="2084" t="s">
        <v>1320</v>
      </c>
      <c r="B77" s="1305">
        <v>11684</v>
      </c>
      <c r="C77" s="2249" t="str">
        <f>IF($A77="INSUMO",VLOOKUP($B77,'BANCO DE DADOS SETEMBRO INS'!$A:$D,2,FALSE),VLOOKUP($B77,'BANCO DE DADOS SETEMBRO SERV'!$B:$E,2,FALSE))</f>
        <v>ENGATE / RABICHO FLEXIVEL INOX 1/2 " X 40 CM</v>
      </c>
      <c r="D77" s="2250" t="str">
        <f>IF($A77="INSUMO",VLOOKUP($B77,'BANCO DE DADOS SETEMBRO INS'!$A:$D,3,FALSE),VLOOKUP($B77,'BANCO DE DADOS SETEMBRO SERV'!$B:$E,3,FALSE))</f>
        <v xml:space="preserve">UN    </v>
      </c>
      <c r="E77" s="2251">
        <v>2</v>
      </c>
      <c r="F77" s="2252">
        <f>IF($A77="INSUMO",VLOOKUP($B77,'BANCO DE DADOS SETEMBRO INS'!$A:$D,4,FALSE),VLOOKUP($B77,'BANCO DE DADOS SETEMBRO SERV'!$B:$E,4,FALSE))</f>
        <v>23.09</v>
      </c>
      <c r="G77" s="2253">
        <f>TRUNC(E77*F77,2)</f>
        <v>46.18</v>
      </c>
      <c r="H77" s="1562"/>
    </row>
    <row r="78" spans="1:8" s="1567" customFormat="1" ht="15.75">
      <c r="A78" s="2084" t="s">
        <v>1320</v>
      </c>
      <c r="B78" s="1305">
        <v>3146</v>
      </c>
      <c r="C78" s="2249" t="str">
        <f>IF($A78="INSUMO",VLOOKUP($B78,'BANCO DE DADOS SETEMBRO INS'!$A:$D,2,FALSE),VLOOKUP($B78,'BANCO DE DADOS SETEMBRO SERV'!$B:$E,2,FALSE))</f>
        <v>FITA VEDA ROSCA EM ROLOS DE 18 MM X 10 M (L X C)</v>
      </c>
      <c r="D78" s="2250" t="str">
        <f>IF($A78="INSUMO",VLOOKUP($B78,'BANCO DE DADOS SETEMBRO INS'!$A:$D,3,FALSE),VLOOKUP($B78,'BANCO DE DADOS SETEMBRO SERV'!$B:$E,3,FALSE))</f>
        <v xml:space="preserve">UN    </v>
      </c>
      <c r="E78" s="2251">
        <v>0.1</v>
      </c>
      <c r="F78" s="2252">
        <f>IF($A78="INSUMO",VLOOKUP($B78,'BANCO DE DADOS SETEMBRO INS'!$A:$D,4,FALSE),VLOOKUP($B78,'BANCO DE DADOS SETEMBRO SERV'!$B:$E,4,FALSE))</f>
        <v>3.4</v>
      </c>
      <c r="G78" s="2253">
        <f>TRUNC(E78*F78,2)</f>
        <v>0.34</v>
      </c>
      <c r="H78" s="1562"/>
    </row>
    <row r="79" spans="1:8" s="1567" customFormat="1" ht="15.75">
      <c r="A79" s="1562"/>
      <c r="B79" s="2890" t="s">
        <v>691</v>
      </c>
      <c r="C79" s="2891"/>
      <c r="D79" s="2891"/>
      <c r="E79" s="2891"/>
      <c r="F79" s="2891"/>
      <c r="G79" s="2892"/>
      <c r="H79" s="1562"/>
    </row>
    <row r="80" spans="1:8" s="1567" customFormat="1" ht="15.75">
      <c r="A80" s="2084" t="s">
        <v>1321</v>
      </c>
      <c r="B80" s="1305">
        <v>88316</v>
      </c>
      <c r="C80" s="2249" t="str">
        <f>IF($A80="INSUMO",VLOOKUP($B80,'BANCO DE DADOS SETEMBRO INS'!$A:$D,2,FALSE),VLOOKUP($B80,'BANCO DE DADOS SETEMBRO SERV'!$B:$E,2,FALSE))</f>
        <v>SERVENTE COM ENCARGOS COMPLEMENTARES</v>
      </c>
      <c r="D80" s="2250" t="str">
        <f>IF($A80="INSUMO",VLOOKUP($B80,'BANCO DE DADOS SETEMBRO INS'!$A:$D,3,FALSE),VLOOKUP($B80,'BANCO DE DADOS SETEMBRO SERV'!$B:$E,3,FALSE))</f>
        <v>H</v>
      </c>
      <c r="E80" s="2269">
        <v>2</v>
      </c>
      <c r="F80" s="2252">
        <f>IF($A80="INSUMO",VLOOKUP($B80,'BANCO DE DADOS SETEMBRO INS'!$A:$D,4,FALSE),VLOOKUP($B80,'BANCO DE DADOS SETEMBRO SERV'!$B:$E,4,FALSE))</f>
        <v>15.74</v>
      </c>
      <c r="G80" s="2253">
        <f>TRUNC(E80*F80,2)</f>
        <v>31.48</v>
      </c>
      <c r="H80" s="1562"/>
    </row>
    <row r="81" spans="1:8" s="1567" customFormat="1" ht="15.75">
      <c r="A81" s="2084" t="s">
        <v>1321</v>
      </c>
      <c r="B81" s="1305">
        <v>88309</v>
      </c>
      <c r="C81" s="2249" t="str">
        <f>IF($A81="INSUMO",VLOOKUP($B81,'BANCO DE DADOS SETEMBRO INS'!$A:$D,2,FALSE),VLOOKUP($B81,'BANCO DE DADOS SETEMBRO SERV'!$B:$E,2,FALSE))</f>
        <v>PEDREIRO COM ENCARGOS COMPLEMENTARES</v>
      </c>
      <c r="D81" s="2250" t="str">
        <f>IF($A81="INSUMO",VLOOKUP($B81,'BANCO DE DADOS SETEMBRO INS'!$A:$D,3,FALSE),VLOOKUP($B81,'BANCO DE DADOS SETEMBRO SERV'!$B:$E,3,FALSE))</f>
        <v>H</v>
      </c>
      <c r="E81" s="2269">
        <v>2</v>
      </c>
      <c r="F81" s="2252">
        <f>IF($A81="INSUMO",VLOOKUP($B81,'BANCO DE DADOS SETEMBRO INS'!$A:$D,4,FALSE),VLOOKUP($B81,'BANCO DE DADOS SETEMBRO SERV'!$B:$E,4,FALSE))</f>
        <v>19.57</v>
      </c>
      <c r="G81" s="2253">
        <f>TRUNC(E81*F81,2)</f>
        <v>39.14</v>
      </c>
      <c r="H81" s="1562"/>
    </row>
    <row r="82" spans="1:8" s="1567" customFormat="1" ht="30.75" thickBot="1">
      <c r="A82" s="2084" t="s">
        <v>1321</v>
      </c>
      <c r="B82" s="751">
        <v>88267</v>
      </c>
      <c r="C82" s="898" t="str">
        <f>IF($A82="INSUMO",VLOOKUP($B82,'BANCO DE DADOS SETEMBRO INS'!$A:$D,2,FALSE),VLOOKUP($B82,'BANCO DE DADOS SETEMBRO SERV'!$B:$E,2,FALSE))</f>
        <v>ENCANADOR OU BOMBEIRO HIDRÁULICO COM ENCARGOS COMPLEMENTARES</v>
      </c>
      <c r="D82" s="906" t="str">
        <f>IF($A82="INSUMO",VLOOKUP($B82,'BANCO DE DADOS SETEMBRO INS'!$A:$D,3,FALSE),VLOOKUP($B82,'BANCO DE DADOS SETEMBRO SERV'!$B:$E,3,FALSE))</f>
        <v>H</v>
      </c>
      <c r="E82" s="748">
        <v>2</v>
      </c>
      <c r="F82" s="907">
        <f>IF($A82="INSUMO",VLOOKUP($B82,'BANCO DE DADOS SETEMBRO INS'!$A:$D,4,FALSE),VLOOKUP($B82,'BANCO DE DADOS SETEMBRO SERV'!$B:$E,4,FALSE))</f>
        <v>20.05</v>
      </c>
      <c r="G82" s="908">
        <f>TRUNC(E82*F82,2)</f>
        <v>40.1</v>
      </c>
      <c r="H82" s="1562"/>
    </row>
    <row r="83" spans="1:8" s="1567" customFormat="1" ht="16.5" thickBot="1">
      <c r="A83" s="1562"/>
      <c r="B83" s="2896" t="s">
        <v>8124</v>
      </c>
      <c r="C83" s="2896"/>
      <c r="D83" s="2896"/>
      <c r="E83" s="2905"/>
      <c r="F83" s="933" t="s">
        <v>692</v>
      </c>
      <c r="G83" s="2085">
        <f>SUM(G76:G82)</f>
        <v>2047.24</v>
      </c>
      <c r="H83" s="1562"/>
    </row>
    <row r="84" spans="1:8" s="1567" customFormat="1" ht="15.75" thickBot="1">
      <c r="A84" s="1562"/>
      <c r="B84" s="1519"/>
      <c r="C84" s="1519"/>
      <c r="D84" s="1519"/>
      <c r="E84" s="1519"/>
      <c r="F84" s="1519"/>
      <c r="G84" s="1519"/>
      <c r="H84" s="1562"/>
    </row>
    <row r="85" spans="1:8" s="1567" customFormat="1" ht="15.75">
      <c r="A85" s="1562"/>
      <c r="B85" s="2045"/>
      <c r="C85" s="2042" t="s">
        <v>8125</v>
      </c>
      <c r="D85" s="2046"/>
      <c r="E85" s="2047"/>
      <c r="F85" s="2044"/>
      <c r="G85" s="1560" t="s">
        <v>29</v>
      </c>
      <c r="H85" s="1758" t="s">
        <v>7204</v>
      </c>
    </row>
    <row r="86" spans="1:8" s="1567" customFormat="1" ht="31.5">
      <c r="A86" s="1562"/>
      <c r="B86" s="2245" t="s">
        <v>701</v>
      </c>
      <c r="C86" s="2281" t="s">
        <v>702</v>
      </c>
      <c r="D86" s="2282" t="s">
        <v>703</v>
      </c>
      <c r="E86" s="2283" t="s">
        <v>704</v>
      </c>
      <c r="F86" s="2284" t="s">
        <v>705</v>
      </c>
      <c r="G86" s="2285" t="s">
        <v>706</v>
      </c>
      <c r="H86" s="1562"/>
    </row>
    <row r="87" spans="1:8" s="1567" customFormat="1" ht="15">
      <c r="A87" s="1562"/>
      <c r="B87" s="1573">
        <v>43292</v>
      </c>
      <c r="C87" s="2276" t="s">
        <v>8126</v>
      </c>
      <c r="D87" s="2286">
        <v>1890</v>
      </c>
      <c r="E87" s="2287" t="s">
        <v>8127</v>
      </c>
      <c r="F87" s="2288" t="s">
        <v>8133</v>
      </c>
      <c r="G87" s="2291" t="s">
        <v>8128</v>
      </c>
      <c r="H87" s="1562"/>
    </row>
    <row r="88" spans="1:8" s="1567" customFormat="1" ht="15">
      <c r="A88" s="1562"/>
      <c r="B88" s="1573">
        <v>43292</v>
      </c>
      <c r="C88" s="2276" t="s">
        <v>8129</v>
      </c>
      <c r="D88" s="2286">
        <v>1899</v>
      </c>
      <c r="E88" s="2289" t="s">
        <v>8130</v>
      </c>
      <c r="F88" s="2288" t="s">
        <v>8131</v>
      </c>
      <c r="G88" s="2291" t="s">
        <v>8132</v>
      </c>
      <c r="H88" s="1562"/>
    </row>
    <row r="89" spans="1:8" s="1567" customFormat="1" ht="15">
      <c r="A89" s="1562"/>
      <c r="B89" s="1573"/>
      <c r="C89" s="2276"/>
      <c r="D89" s="2286"/>
      <c r="E89" s="2274"/>
      <c r="F89" s="2288"/>
      <c r="G89" s="2290"/>
      <c r="H89" s="1562"/>
    </row>
    <row r="90" spans="1:8" s="1567" customFormat="1" ht="16.5" thickBot="1">
      <c r="A90" s="1562"/>
      <c r="B90" s="1538"/>
      <c r="C90" s="1539" t="s">
        <v>707</v>
      </c>
      <c r="D90" s="1561">
        <f>D87</f>
        <v>1890</v>
      </c>
      <c r="E90" s="1540"/>
      <c r="F90" s="1541"/>
      <c r="G90" s="871"/>
      <c r="H90" s="1562"/>
    </row>
    <row r="91" spans="1:8" ht="13.5" thickBot="1"/>
    <row r="92" spans="1:8" s="1521" customFormat="1" ht="40.5" customHeight="1">
      <c r="A92" s="817"/>
      <c r="B92" s="909" t="str">
        <f>CONCATENATE("AMM HID 00",(RIGHT(B73,2))+1)</f>
        <v>AMM HID 006</v>
      </c>
      <c r="C92" s="2895" t="s">
        <v>8150</v>
      </c>
      <c r="D92" s="2897"/>
      <c r="E92" s="2897"/>
      <c r="F92" s="2897"/>
      <c r="G92" s="910" t="s">
        <v>29</v>
      </c>
      <c r="H92" s="1297">
        <f>G101</f>
        <v>13.43</v>
      </c>
    </row>
    <row r="93" spans="1:8" s="1521" customFormat="1" ht="31.5">
      <c r="A93" s="817"/>
      <c r="B93" s="2066" t="s">
        <v>760</v>
      </c>
      <c r="C93" s="2370" t="s">
        <v>686</v>
      </c>
      <c r="D93" s="2370" t="s">
        <v>29</v>
      </c>
      <c r="E93" s="2370" t="s">
        <v>687</v>
      </c>
      <c r="F93" s="2371" t="s">
        <v>688</v>
      </c>
      <c r="G93" s="2372" t="s">
        <v>689</v>
      </c>
    </row>
    <row r="94" spans="1:8" s="1521" customFormat="1" ht="15.75">
      <c r="A94" s="817"/>
      <c r="B94" s="2910" t="s">
        <v>690</v>
      </c>
      <c r="C94" s="2911"/>
      <c r="D94" s="2911"/>
      <c r="E94" s="2911"/>
      <c r="F94" s="2911"/>
      <c r="G94" s="2912"/>
    </row>
    <row r="95" spans="1:8" s="1521" customFormat="1" ht="40.5" customHeight="1">
      <c r="A95" s="2084" t="s">
        <v>1320</v>
      </c>
      <c r="B95" s="2373">
        <v>37949</v>
      </c>
      <c r="C95" s="2365" t="str">
        <f>IF($A95="INSUMO",VLOOKUP($B95,'BANCO DE DADOS SETEMBRO INS'!$A:$D,2,FALSE),VLOOKUP($B95,'BANCO DE DADOS SETEMBRO SERV'!$B:$E,2,FALSE))</f>
        <v>JOELHO PVC, SOLDAVEL, PB, 90 GRAUS, DN 40 MM, PARA ESGOTO PREDIAL</v>
      </c>
      <c r="D95" s="2366" t="str">
        <f>IF($A95="INSUMO",VLOOKUP($B95,'BANCO DE DADOS SETEMBRO INS'!$A:$D,3,FALSE),VLOOKUP($B95,'BANCO DE DADOS SETEMBRO SERV'!$B:$E,3,FALSE))</f>
        <v xml:space="preserve">UN    </v>
      </c>
      <c r="E95" s="2374">
        <v>1</v>
      </c>
      <c r="F95" s="2375">
        <f>IF($A95="INSUMO",VLOOKUP($B95,'BANCO DE DADOS SETEMBRO INS'!$A:$D,4,FALSE),VLOOKUP($B95,'BANCO DE DADOS SETEMBRO SERV'!$B:$E,4,FALSE))</f>
        <v>1.33</v>
      </c>
      <c r="G95" s="2376">
        <f>TRUNC(E95*F95,2)</f>
        <v>1.33</v>
      </c>
    </row>
    <row r="96" spans="1:8" s="1521" customFormat="1" ht="39" customHeight="1">
      <c r="A96" s="2084" t="s">
        <v>1320</v>
      </c>
      <c r="B96" s="2373">
        <v>295</v>
      </c>
      <c r="C96" s="2365" t="str">
        <f>IF($A96="INSUMO",VLOOKUP($B96,'BANCO DE DADOS SETEMBRO INS'!$A:$D,2,FALSE),VLOOKUP($B96,'BANCO DE DADOS SETEMBRO SERV'!$B:$E,2,FALSE))</f>
        <v>ANEL BORRACHA PARA TUBO ESGOTO PREDIAL DN 40 MM (NBR 5688)</v>
      </c>
      <c r="D96" s="2366" t="str">
        <f>IF($A96="INSUMO",VLOOKUP($B96,'BANCO DE DADOS SETEMBRO INS'!$A:$D,3,FALSE),VLOOKUP($B96,'BANCO DE DADOS SETEMBRO SERV'!$B:$E,3,FALSE))</f>
        <v xml:space="preserve">UN    </v>
      </c>
      <c r="E96" s="2377">
        <v>1</v>
      </c>
      <c r="F96" s="2375">
        <f>IF($A96="INSUMO",VLOOKUP($B96,'BANCO DE DADOS SETEMBRO INS'!$A:$D,4,FALSE),VLOOKUP($B96,'BANCO DE DADOS SETEMBRO SERV'!$B:$E,4,FALSE))</f>
        <v>1.1399999999999999</v>
      </c>
      <c r="G96" s="2376">
        <f>TRUNC(E96*F96,2)</f>
        <v>1.1399999999999999</v>
      </c>
    </row>
    <row r="97" spans="1:8" s="1521" customFormat="1" ht="41.25" customHeight="1">
      <c r="A97" s="2084" t="s">
        <v>1320</v>
      </c>
      <c r="B97" s="2373">
        <v>20078</v>
      </c>
      <c r="C97" s="2365" t="str">
        <f>IF($A97="INSUMO",VLOOKUP($B97,'BANCO DE DADOS SETEMBRO INS'!$A:$D,2,FALSE),VLOOKUP($B97,'BANCO DE DADOS SETEMBRO SERV'!$B:$E,2,FALSE))</f>
        <v>PASTA LUBRIFICANTE PARA TUBOS E CONEXOES COM JUNTA ELASTICA (USO EM PVC, ACO, POLIETILENO E OUTROS) ( DE *400* G)</v>
      </c>
      <c r="D97" s="2366" t="str">
        <f>IF($A97="INSUMO",VLOOKUP($B97,'BANCO DE DADOS SETEMBRO INS'!$A:$D,3,FALSE),VLOOKUP($B97,'BANCO DE DADOS SETEMBRO SERV'!$B:$E,3,FALSE))</f>
        <v xml:space="preserve">UN    </v>
      </c>
      <c r="E97" s="2377">
        <v>0.05</v>
      </c>
      <c r="F97" s="2375">
        <f>IF($A97="INSUMO",VLOOKUP($B97,'BANCO DE DADOS SETEMBRO INS'!$A:$D,4,FALSE),VLOOKUP($B97,'BANCO DE DADOS SETEMBRO SERV'!$B:$E,4,FALSE))</f>
        <v>19.18</v>
      </c>
      <c r="G97" s="2376">
        <f>TRUNC(E97*F97,2)</f>
        <v>0.95</v>
      </c>
    </row>
    <row r="98" spans="1:8" s="1521" customFormat="1" ht="25.5" customHeight="1">
      <c r="A98" s="817"/>
      <c r="B98" s="2910" t="s">
        <v>691</v>
      </c>
      <c r="C98" s="2911"/>
      <c r="D98" s="2911"/>
      <c r="E98" s="2911"/>
      <c r="F98" s="2911"/>
      <c r="G98" s="2912"/>
    </row>
    <row r="99" spans="1:8" s="1521" customFormat="1" ht="31.5" customHeight="1">
      <c r="A99" s="2084" t="s">
        <v>1321</v>
      </c>
      <c r="B99" s="2373">
        <v>88316</v>
      </c>
      <c r="C99" s="2365" t="str">
        <f>IF($A99="INSUMO",VLOOKUP($B99,'BANCO DE DADOS SETEMBRO INS'!$A:$D,2,FALSE),VLOOKUP($B99,'BANCO DE DADOS SETEMBRO SERV'!$B:$E,2,FALSE))</f>
        <v>SERVENTE COM ENCARGOS COMPLEMENTARES</v>
      </c>
      <c r="D99" s="2366" t="str">
        <f>IF($A99="INSUMO",VLOOKUP($B99,'BANCO DE DADOS SETEMBRO INS'!$A:$D,3,FALSE),VLOOKUP($B99,'BANCO DE DADOS SETEMBRO SERV'!$B:$E,3,FALSE))</f>
        <v>H</v>
      </c>
      <c r="E99" s="2378">
        <v>0.28000000000000003</v>
      </c>
      <c r="F99" s="2375">
        <f>IF($A99="INSUMO",VLOOKUP($B99,'BANCO DE DADOS SETEMBRO INS'!$A:$D,4,FALSE),VLOOKUP($B99,'BANCO DE DADOS SETEMBRO SERV'!$B:$E,4,FALSE))</f>
        <v>15.74</v>
      </c>
      <c r="G99" s="2376">
        <f>TRUNC(E99*F99,2)</f>
        <v>4.4000000000000004</v>
      </c>
    </row>
    <row r="100" spans="1:8" s="1521" customFormat="1" ht="30.75" thickBot="1">
      <c r="A100" s="2084" t="s">
        <v>1321</v>
      </c>
      <c r="B100" s="2379">
        <v>88267</v>
      </c>
      <c r="C100" s="2368" t="str">
        <f>IF($A100="INSUMO",VLOOKUP($B100,'BANCO DE DADOS SETEMBRO INS'!$A:$D,2,FALSE),VLOOKUP($B100,'BANCO DE DADOS SETEMBRO SERV'!$B:$E,2,FALSE))</f>
        <v>ENCANADOR OU BOMBEIRO HIDRÁULICO COM ENCARGOS COMPLEMENTARES</v>
      </c>
      <c r="D100" s="2369" t="str">
        <f>IF($A100="INSUMO",VLOOKUP($B100,'BANCO DE DADOS SETEMBRO INS'!$A:$D,3,FALSE),VLOOKUP($B100,'BANCO DE DADOS SETEMBRO SERV'!$B:$E,3,FALSE))</f>
        <v>H</v>
      </c>
      <c r="E100" s="2380">
        <v>0.28000000000000003</v>
      </c>
      <c r="F100" s="2381">
        <f>IF($A100="INSUMO",VLOOKUP($B100,'BANCO DE DADOS SETEMBRO INS'!$A:$D,4,FALSE),VLOOKUP($B100,'BANCO DE DADOS SETEMBRO SERV'!$B:$E,4,FALSE))</f>
        <v>20.05</v>
      </c>
      <c r="G100" s="2382">
        <f>TRUNC(E100*F100,2)</f>
        <v>5.61</v>
      </c>
    </row>
    <row r="101" spans="1:8" s="1521" customFormat="1" ht="27.75" customHeight="1" thickBot="1">
      <c r="A101" s="817"/>
      <c r="B101" s="935" t="s">
        <v>8151</v>
      </c>
      <c r="C101" s="552"/>
      <c r="D101" s="552"/>
      <c r="E101" s="552"/>
      <c r="F101" s="933" t="s">
        <v>692</v>
      </c>
      <c r="G101" s="2085">
        <f>SUM(G95:G100)</f>
        <v>13.43</v>
      </c>
    </row>
    <row r="102" spans="1:8" s="1521" customFormat="1" ht="64.5" customHeight="1">
      <c r="B102" s="2893" t="s">
        <v>8152</v>
      </c>
      <c r="C102" s="2893"/>
      <c r="D102" s="2893"/>
      <c r="E102" s="2893"/>
      <c r="F102" s="2893"/>
      <c r="G102" s="2893"/>
    </row>
    <row r="103" spans="1:8" s="1521" customFormat="1" ht="104.25" customHeight="1">
      <c r="B103" s="2894" t="s">
        <v>8153</v>
      </c>
      <c r="C103" s="2894"/>
      <c r="D103" s="2894"/>
      <c r="E103" s="2894"/>
      <c r="F103" s="2894"/>
      <c r="G103" s="2894"/>
      <c r="H103" s="2894"/>
    </row>
  </sheetData>
  <mergeCells count="38">
    <mergeCell ref="C92:F92"/>
    <mergeCell ref="B94:G94"/>
    <mergeCell ref="B98:G98"/>
    <mergeCell ref="B102:G102"/>
    <mergeCell ref="B103:H103"/>
    <mergeCell ref="C73:F73"/>
    <mergeCell ref="B75:G75"/>
    <mergeCell ref="B79:G79"/>
    <mergeCell ref="B83:E83"/>
    <mergeCell ref="B23:E23"/>
    <mergeCell ref="B24:G24"/>
    <mergeCell ref="B25:H25"/>
    <mergeCell ref="B36:G36"/>
    <mergeCell ref="B37:G37"/>
    <mergeCell ref="B38:G38"/>
    <mergeCell ref="C26:F26"/>
    <mergeCell ref="B28:G28"/>
    <mergeCell ref="B32:G32"/>
    <mergeCell ref="B35:E35"/>
    <mergeCell ref="D5:E5"/>
    <mergeCell ref="F5:G6"/>
    <mergeCell ref="B7:G7"/>
    <mergeCell ref="B12:G12"/>
    <mergeCell ref="C15:F15"/>
    <mergeCell ref="B17:G17"/>
    <mergeCell ref="B20:G20"/>
    <mergeCell ref="B59:G59"/>
    <mergeCell ref="B63:G63"/>
    <mergeCell ref="B64:H64"/>
    <mergeCell ref="C40:F40"/>
    <mergeCell ref="B42:G42"/>
    <mergeCell ref="B46:G46"/>
    <mergeCell ref="B49:E49"/>
    <mergeCell ref="B50:G50"/>
    <mergeCell ref="B51:H51"/>
    <mergeCell ref="B52:G52"/>
    <mergeCell ref="C54:F54"/>
    <mergeCell ref="B56:G56"/>
  </mergeCells>
  <dataValidations disablePrompts="1" count="1">
    <dataValidation type="list" allowBlank="1" showInputMessage="1" showErrorMessage="1" sqref="A21:A22 A18:A19 A33:A34 A29:A31 A60:A61 A57:A58 A80:A82 A76:A78 A95:A97 A99:A100">
      <formula1>$A$3:$A$4</formula1>
    </dataValidation>
  </dataValidations>
  <printOptions horizontalCentered="1"/>
  <pageMargins left="0.78740157480314965" right="0.19685039370078741" top="0.39370078740157483" bottom="0.78740157480314965" header="0.19685039370078741" footer="0.19685039370078741"/>
  <pageSetup paperSize="9" scale="50" fitToHeight="100" orientation="portrait" r:id="rId1"/>
  <headerFooter scaleWithDoc="0" alignWithMargins="0">
    <oddHeader>&amp;RPágina &amp;P de &amp;N</oddHeader>
    <oddFooter>&amp;R&amp;G</oddFooter>
  </headerFooter>
  <rowBreaks count="1" manualBreakCount="1">
    <brk id="53" min="1" max="6"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39997558519241921"/>
  </sheetPr>
  <dimension ref="A1:K347"/>
  <sheetViews>
    <sheetView tabSelected="1" view="pageBreakPreview" topLeftCell="A316" zoomScaleNormal="100" zoomScaleSheetLayoutView="100" workbookViewId="0">
      <selection activeCell="L8" sqref="L8"/>
    </sheetView>
  </sheetViews>
  <sheetFormatPr defaultRowHeight="12.75"/>
  <cols>
    <col min="1" max="1" width="17.42578125" style="553" customWidth="1"/>
    <col min="2" max="2" width="24.5703125" style="554" customWidth="1"/>
    <col min="3" max="3" width="74.7109375" style="554" customWidth="1"/>
    <col min="4" max="4" width="16.7109375" style="554" customWidth="1"/>
    <col min="5" max="5" width="24.28515625" style="554" customWidth="1"/>
    <col min="6" max="6" width="18.140625" style="554" customWidth="1"/>
    <col min="7" max="7" width="21.42578125" style="554" customWidth="1"/>
    <col min="8" max="8" width="16.140625" style="553" bestFit="1" customWidth="1"/>
    <col min="9" max="9" width="16.5703125" style="554" bestFit="1" customWidth="1"/>
    <col min="10" max="257" width="9.140625" style="554"/>
    <col min="258" max="258" width="24.5703125" style="554" customWidth="1"/>
    <col min="259" max="259" width="71.7109375" style="554" customWidth="1"/>
    <col min="260" max="260" width="17.140625" style="554" bestFit="1" customWidth="1"/>
    <col min="261" max="261" width="16.7109375" style="554" bestFit="1" customWidth="1"/>
    <col min="262" max="262" width="16.85546875" style="554" bestFit="1" customWidth="1"/>
    <col min="263" max="263" width="21.42578125" style="554" customWidth="1"/>
    <col min="264" max="264" width="9.140625" style="554"/>
    <col min="265" max="265" width="16.5703125" style="554" bestFit="1" customWidth="1"/>
    <col min="266" max="513" width="9.140625" style="554"/>
    <col min="514" max="514" width="24.5703125" style="554" customWidth="1"/>
    <col min="515" max="515" width="71.7109375" style="554" customWidth="1"/>
    <col min="516" max="516" width="17.140625" style="554" bestFit="1" customWidth="1"/>
    <col min="517" max="517" width="16.7109375" style="554" bestFit="1" customWidth="1"/>
    <col min="518" max="518" width="16.85546875" style="554" bestFit="1" customWidth="1"/>
    <col min="519" max="519" width="21.42578125" style="554" customWidth="1"/>
    <col min="520" max="520" width="9.140625" style="554"/>
    <col min="521" max="521" width="16.5703125" style="554" bestFit="1" customWidth="1"/>
    <col min="522" max="769" width="9.140625" style="554"/>
    <col min="770" max="770" width="24.5703125" style="554" customWidth="1"/>
    <col min="771" max="771" width="71.7109375" style="554" customWidth="1"/>
    <col min="772" max="772" width="17.140625" style="554" bestFit="1" customWidth="1"/>
    <col min="773" max="773" width="16.7109375" style="554" bestFit="1" customWidth="1"/>
    <col min="774" max="774" width="16.85546875" style="554" bestFit="1" customWidth="1"/>
    <col min="775" max="775" width="21.42578125" style="554" customWidth="1"/>
    <col min="776" max="776" width="9.140625" style="554"/>
    <col min="777" max="777" width="16.5703125" style="554" bestFit="1" customWidth="1"/>
    <col min="778" max="1025" width="9.140625" style="554"/>
    <col min="1026" max="1026" width="24.5703125" style="554" customWidth="1"/>
    <col min="1027" max="1027" width="71.7109375" style="554" customWidth="1"/>
    <col min="1028" max="1028" width="17.140625" style="554" bestFit="1" customWidth="1"/>
    <col min="1029" max="1029" width="16.7109375" style="554" bestFit="1" customWidth="1"/>
    <col min="1030" max="1030" width="16.85546875" style="554" bestFit="1" customWidth="1"/>
    <col min="1031" max="1031" width="21.42578125" style="554" customWidth="1"/>
    <col min="1032" max="1032" width="9.140625" style="554"/>
    <col min="1033" max="1033" width="16.5703125" style="554" bestFit="1" customWidth="1"/>
    <col min="1034" max="1281" width="9.140625" style="554"/>
    <col min="1282" max="1282" width="24.5703125" style="554" customWidth="1"/>
    <col min="1283" max="1283" width="71.7109375" style="554" customWidth="1"/>
    <col min="1284" max="1284" width="17.140625" style="554" bestFit="1" customWidth="1"/>
    <col min="1285" max="1285" width="16.7109375" style="554" bestFit="1" customWidth="1"/>
    <col min="1286" max="1286" width="16.85546875" style="554" bestFit="1" customWidth="1"/>
    <col min="1287" max="1287" width="21.42578125" style="554" customWidth="1"/>
    <col min="1288" max="1288" width="9.140625" style="554"/>
    <col min="1289" max="1289" width="16.5703125" style="554" bestFit="1" customWidth="1"/>
    <col min="1290" max="1537" width="9.140625" style="554"/>
    <col min="1538" max="1538" width="24.5703125" style="554" customWidth="1"/>
    <col min="1539" max="1539" width="71.7109375" style="554" customWidth="1"/>
    <col min="1540" max="1540" width="17.140625" style="554" bestFit="1" customWidth="1"/>
    <col min="1541" max="1541" width="16.7109375" style="554" bestFit="1" customWidth="1"/>
    <col min="1542" max="1542" width="16.85546875" style="554" bestFit="1" customWidth="1"/>
    <col min="1543" max="1543" width="21.42578125" style="554" customWidth="1"/>
    <col min="1544" max="1544" width="9.140625" style="554"/>
    <col min="1545" max="1545" width="16.5703125" style="554" bestFit="1" customWidth="1"/>
    <col min="1546" max="1793" width="9.140625" style="554"/>
    <col min="1794" max="1794" width="24.5703125" style="554" customWidth="1"/>
    <col min="1795" max="1795" width="71.7109375" style="554" customWidth="1"/>
    <col min="1796" max="1796" width="17.140625" style="554" bestFit="1" customWidth="1"/>
    <col min="1797" max="1797" width="16.7109375" style="554" bestFit="1" customWidth="1"/>
    <col min="1798" max="1798" width="16.85546875" style="554" bestFit="1" customWidth="1"/>
    <col min="1799" max="1799" width="21.42578125" style="554" customWidth="1"/>
    <col min="1800" max="1800" width="9.140625" style="554"/>
    <col min="1801" max="1801" width="16.5703125" style="554" bestFit="1" customWidth="1"/>
    <col min="1802" max="2049" width="9.140625" style="554"/>
    <col min="2050" max="2050" width="24.5703125" style="554" customWidth="1"/>
    <col min="2051" max="2051" width="71.7109375" style="554" customWidth="1"/>
    <col min="2052" max="2052" width="17.140625" style="554" bestFit="1" customWidth="1"/>
    <col min="2053" max="2053" width="16.7109375" style="554" bestFit="1" customWidth="1"/>
    <col min="2054" max="2054" width="16.85546875" style="554" bestFit="1" customWidth="1"/>
    <col min="2055" max="2055" width="21.42578125" style="554" customWidth="1"/>
    <col min="2056" max="2056" width="9.140625" style="554"/>
    <col min="2057" max="2057" width="16.5703125" style="554" bestFit="1" customWidth="1"/>
    <col min="2058" max="2305" width="9.140625" style="554"/>
    <col min="2306" max="2306" width="24.5703125" style="554" customWidth="1"/>
    <col min="2307" max="2307" width="71.7109375" style="554" customWidth="1"/>
    <col min="2308" max="2308" width="17.140625" style="554" bestFit="1" customWidth="1"/>
    <col min="2309" max="2309" width="16.7109375" style="554" bestFit="1" customWidth="1"/>
    <col min="2310" max="2310" width="16.85546875" style="554" bestFit="1" customWidth="1"/>
    <col min="2311" max="2311" width="21.42578125" style="554" customWidth="1"/>
    <col min="2312" max="2312" width="9.140625" style="554"/>
    <col min="2313" max="2313" width="16.5703125" style="554" bestFit="1" customWidth="1"/>
    <col min="2314" max="2561" width="9.140625" style="554"/>
    <col min="2562" max="2562" width="24.5703125" style="554" customWidth="1"/>
    <col min="2563" max="2563" width="71.7109375" style="554" customWidth="1"/>
    <col min="2564" max="2564" width="17.140625" style="554" bestFit="1" customWidth="1"/>
    <col min="2565" max="2565" width="16.7109375" style="554" bestFit="1" customWidth="1"/>
    <col min="2566" max="2566" width="16.85546875" style="554" bestFit="1" customWidth="1"/>
    <col min="2567" max="2567" width="21.42578125" style="554" customWidth="1"/>
    <col min="2568" max="2568" width="9.140625" style="554"/>
    <col min="2569" max="2569" width="16.5703125" style="554" bestFit="1" customWidth="1"/>
    <col min="2570" max="2817" width="9.140625" style="554"/>
    <col min="2818" max="2818" width="24.5703125" style="554" customWidth="1"/>
    <col min="2819" max="2819" width="71.7109375" style="554" customWidth="1"/>
    <col min="2820" max="2820" width="17.140625" style="554" bestFit="1" customWidth="1"/>
    <col min="2821" max="2821" width="16.7109375" style="554" bestFit="1" customWidth="1"/>
    <col min="2822" max="2822" width="16.85546875" style="554" bestFit="1" customWidth="1"/>
    <col min="2823" max="2823" width="21.42578125" style="554" customWidth="1"/>
    <col min="2824" max="2824" width="9.140625" style="554"/>
    <col min="2825" max="2825" width="16.5703125" style="554" bestFit="1" customWidth="1"/>
    <col min="2826" max="3073" width="9.140625" style="554"/>
    <col min="3074" max="3074" width="24.5703125" style="554" customWidth="1"/>
    <col min="3075" max="3075" width="71.7109375" style="554" customWidth="1"/>
    <col min="3076" max="3076" width="17.140625" style="554" bestFit="1" customWidth="1"/>
    <col min="3077" max="3077" width="16.7109375" style="554" bestFit="1" customWidth="1"/>
    <col min="3078" max="3078" width="16.85546875" style="554" bestFit="1" customWidth="1"/>
    <col min="3079" max="3079" width="21.42578125" style="554" customWidth="1"/>
    <col min="3080" max="3080" width="9.140625" style="554"/>
    <col min="3081" max="3081" width="16.5703125" style="554" bestFit="1" customWidth="1"/>
    <col min="3082" max="3329" width="9.140625" style="554"/>
    <col min="3330" max="3330" width="24.5703125" style="554" customWidth="1"/>
    <col min="3331" max="3331" width="71.7109375" style="554" customWidth="1"/>
    <col min="3332" max="3332" width="17.140625" style="554" bestFit="1" customWidth="1"/>
    <col min="3333" max="3333" width="16.7109375" style="554" bestFit="1" customWidth="1"/>
    <col min="3334" max="3334" width="16.85546875" style="554" bestFit="1" customWidth="1"/>
    <col min="3335" max="3335" width="21.42578125" style="554" customWidth="1"/>
    <col min="3336" max="3336" width="9.140625" style="554"/>
    <col min="3337" max="3337" width="16.5703125" style="554" bestFit="1" customWidth="1"/>
    <col min="3338" max="3585" width="9.140625" style="554"/>
    <col min="3586" max="3586" width="24.5703125" style="554" customWidth="1"/>
    <col min="3587" max="3587" width="71.7109375" style="554" customWidth="1"/>
    <col min="3588" max="3588" width="17.140625" style="554" bestFit="1" customWidth="1"/>
    <col min="3589" max="3589" width="16.7109375" style="554" bestFit="1" customWidth="1"/>
    <col min="3590" max="3590" width="16.85546875" style="554" bestFit="1" customWidth="1"/>
    <col min="3591" max="3591" width="21.42578125" style="554" customWidth="1"/>
    <col min="3592" max="3592" width="9.140625" style="554"/>
    <col min="3593" max="3593" width="16.5703125" style="554" bestFit="1" customWidth="1"/>
    <col min="3594" max="3841" width="9.140625" style="554"/>
    <col min="3842" max="3842" width="24.5703125" style="554" customWidth="1"/>
    <col min="3843" max="3843" width="71.7109375" style="554" customWidth="1"/>
    <col min="3844" max="3844" width="17.140625" style="554" bestFit="1" customWidth="1"/>
    <col min="3845" max="3845" width="16.7109375" style="554" bestFit="1" customWidth="1"/>
    <col min="3846" max="3846" width="16.85546875" style="554" bestFit="1" customWidth="1"/>
    <col min="3847" max="3847" width="21.42578125" style="554" customWidth="1"/>
    <col min="3848" max="3848" width="9.140625" style="554"/>
    <col min="3849" max="3849" width="16.5703125" style="554" bestFit="1" customWidth="1"/>
    <col min="3850" max="4097" width="9.140625" style="554"/>
    <col min="4098" max="4098" width="24.5703125" style="554" customWidth="1"/>
    <col min="4099" max="4099" width="71.7109375" style="554" customWidth="1"/>
    <col min="4100" max="4100" width="17.140625" style="554" bestFit="1" customWidth="1"/>
    <col min="4101" max="4101" width="16.7109375" style="554" bestFit="1" customWidth="1"/>
    <col min="4102" max="4102" width="16.85546875" style="554" bestFit="1" customWidth="1"/>
    <col min="4103" max="4103" width="21.42578125" style="554" customWidth="1"/>
    <col min="4104" max="4104" width="9.140625" style="554"/>
    <col min="4105" max="4105" width="16.5703125" style="554" bestFit="1" customWidth="1"/>
    <col min="4106" max="4353" width="9.140625" style="554"/>
    <col min="4354" max="4354" width="24.5703125" style="554" customWidth="1"/>
    <col min="4355" max="4355" width="71.7109375" style="554" customWidth="1"/>
    <col min="4356" max="4356" width="17.140625" style="554" bestFit="1" customWidth="1"/>
    <col min="4357" max="4357" width="16.7109375" style="554" bestFit="1" customWidth="1"/>
    <col min="4358" max="4358" width="16.85546875" style="554" bestFit="1" customWidth="1"/>
    <col min="4359" max="4359" width="21.42578125" style="554" customWidth="1"/>
    <col min="4360" max="4360" width="9.140625" style="554"/>
    <col min="4361" max="4361" width="16.5703125" style="554" bestFit="1" customWidth="1"/>
    <col min="4362" max="4609" width="9.140625" style="554"/>
    <col min="4610" max="4610" width="24.5703125" style="554" customWidth="1"/>
    <col min="4611" max="4611" width="71.7109375" style="554" customWidth="1"/>
    <col min="4612" max="4612" width="17.140625" style="554" bestFit="1" customWidth="1"/>
    <col min="4613" max="4613" width="16.7109375" style="554" bestFit="1" customWidth="1"/>
    <col min="4614" max="4614" width="16.85546875" style="554" bestFit="1" customWidth="1"/>
    <col min="4615" max="4615" width="21.42578125" style="554" customWidth="1"/>
    <col min="4616" max="4616" width="9.140625" style="554"/>
    <col min="4617" max="4617" width="16.5703125" style="554" bestFit="1" customWidth="1"/>
    <col min="4618" max="4865" width="9.140625" style="554"/>
    <col min="4866" max="4866" width="24.5703125" style="554" customWidth="1"/>
    <col min="4867" max="4867" width="71.7109375" style="554" customWidth="1"/>
    <col min="4868" max="4868" width="17.140625" style="554" bestFit="1" customWidth="1"/>
    <col min="4869" max="4869" width="16.7109375" style="554" bestFit="1" customWidth="1"/>
    <col min="4870" max="4870" width="16.85546875" style="554" bestFit="1" customWidth="1"/>
    <col min="4871" max="4871" width="21.42578125" style="554" customWidth="1"/>
    <col min="4872" max="4872" width="9.140625" style="554"/>
    <col min="4873" max="4873" width="16.5703125" style="554" bestFit="1" customWidth="1"/>
    <col min="4874" max="5121" width="9.140625" style="554"/>
    <col min="5122" max="5122" width="24.5703125" style="554" customWidth="1"/>
    <col min="5123" max="5123" width="71.7109375" style="554" customWidth="1"/>
    <col min="5124" max="5124" width="17.140625" style="554" bestFit="1" customWidth="1"/>
    <col min="5125" max="5125" width="16.7109375" style="554" bestFit="1" customWidth="1"/>
    <col min="5126" max="5126" width="16.85546875" style="554" bestFit="1" customWidth="1"/>
    <col min="5127" max="5127" width="21.42578125" style="554" customWidth="1"/>
    <col min="5128" max="5128" width="9.140625" style="554"/>
    <col min="5129" max="5129" width="16.5703125" style="554" bestFit="1" customWidth="1"/>
    <col min="5130" max="5377" width="9.140625" style="554"/>
    <col min="5378" max="5378" width="24.5703125" style="554" customWidth="1"/>
    <col min="5379" max="5379" width="71.7109375" style="554" customWidth="1"/>
    <col min="5380" max="5380" width="17.140625" style="554" bestFit="1" customWidth="1"/>
    <col min="5381" max="5381" width="16.7109375" style="554" bestFit="1" customWidth="1"/>
    <col min="5382" max="5382" width="16.85546875" style="554" bestFit="1" customWidth="1"/>
    <col min="5383" max="5383" width="21.42578125" style="554" customWidth="1"/>
    <col min="5384" max="5384" width="9.140625" style="554"/>
    <col min="5385" max="5385" width="16.5703125" style="554" bestFit="1" customWidth="1"/>
    <col min="5386" max="5633" width="9.140625" style="554"/>
    <col min="5634" max="5634" width="24.5703125" style="554" customWidth="1"/>
    <col min="5635" max="5635" width="71.7109375" style="554" customWidth="1"/>
    <col min="5636" max="5636" width="17.140625" style="554" bestFit="1" customWidth="1"/>
    <col min="5637" max="5637" width="16.7109375" style="554" bestFit="1" customWidth="1"/>
    <col min="5638" max="5638" width="16.85546875" style="554" bestFit="1" customWidth="1"/>
    <col min="5639" max="5639" width="21.42578125" style="554" customWidth="1"/>
    <col min="5640" max="5640" width="9.140625" style="554"/>
    <col min="5641" max="5641" width="16.5703125" style="554" bestFit="1" customWidth="1"/>
    <col min="5642" max="5889" width="9.140625" style="554"/>
    <col min="5890" max="5890" width="24.5703125" style="554" customWidth="1"/>
    <col min="5891" max="5891" width="71.7109375" style="554" customWidth="1"/>
    <col min="5892" max="5892" width="17.140625" style="554" bestFit="1" customWidth="1"/>
    <col min="5893" max="5893" width="16.7109375" style="554" bestFit="1" customWidth="1"/>
    <col min="5894" max="5894" width="16.85546875" style="554" bestFit="1" customWidth="1"/>
    <col min="5895" max="5895" width="21.42578125" style="554" customWidth="1"/>
    <col min="5896" max="5896" width="9.140625" style="554"/>
    <col min="5897" max="5897" width="16.5703125" style="554" bestFit="1" customWidth="1"/>
    <col min="5898" max="6145" width="9.140625" style="554"/>
    <col min="6146" max="6146" width="24.5703125" style="554" customWidth="1"/>
    <col min="6147" max="6147" width="71.7109375" style="554" customWidth="1"/>
    <col min="6148" max="6148" width="17.140625" style="554" bestFit="1" customWidth="1"/>
    <col min="6149" max="6149" width="16.7109375" style="554" bestFit="1" customWidth="1"/>
    <col min="6150" max="6150" width="16.85546875" style="554" bestFit="1" customWidth="1"/>
    <col min="6151" max="6151" width="21.42578125" style="554" customWidth="1"/>
    <col min="6152" max="6152" width="9.140625" style="554"/>
    <col min="6153" max="6153" width="16.5703125" style="554" bestFit="1" customWidth="1"/>
    <col min="6154" max="6401" width="9.140625" style="554"/>
    <col min="6402" max="6402" width="24.5703125" style="554" customWidth="1"/>
    <col min="6403" max="6403" width="71.7109375" style="554" customWidth="1"/>
    <col min="6404" max="6404" width="17.140625" style="554" bestFit="1" customWidth="1"/>
    <col min="6405" max="6405" width="16.7109375" style="554" bestFit="1" customWidth="1"/>
    <col min="6406" max="6406" width="16.85546875" style="554" bestFit="1" customWidth="1"/>
    <col min="6407" max="6407" width="21.42578125" style="554" customWidth="1"/>
    <col min="6408" max="6408" width="9.140625" style="554"/>
    <col min="6409" max="6409" width="16.5703125" style="554" bestFit="1" customWidth="1"/>
    <col min="6410" max="6657" width="9.140625" style="554"/>
    <col min="6658" max="6658" width="24.5703125" style="554" customWidth="1"/>
    <col min="6659" max="6659" width="71.7109375" style="554" customWidth="1"/>
    <col min="6660" max="6660" width="17.140625" style="554" bestFit="1" customWidth="1"/>
    <col min="6661" max="6661" width="16.7109375" style="554" bestFit="1" customWidth="1"/>
    <col min="6662" max="6662" width="16.85546875" style="554" bestFit="1" customWidth="1"/>
    <col min="6663" max="6663" width="21.42578125" style="554" customWidth="1"/>
    <col min="6664" max="6664" width="9.140625" style="554"/>
    <col min="6665" max="6665" width="16.5703125" style="554" bestFit="1" customWidth="1"/>
    <col min="6666" max="6913" width="9.140625" style="554"/>
    <col min="6914" max="6914" width="24.5703125" style="554" customWidth="1"/>
    <col min="6915" max="6915" width="71.7109375" style="554" customWidth="1"/>
    <col min="6916" max="6916" width="17.140625" style="554" bestFit="1" customWidth="1"/>
    <col min="6917" max="6917" width="16.7109375" style="554" bestFit="1" customWidth="1"/>
    <col min="6918" max="6918" width="16.85546875" style="554" bestFit="1" customWidth="1"/>
    <col min="6919" max="6919" width="21.42578125" style="554" customWidth="1"/>
    <col min="6920" max="6920" width="9.140625" style="554"/>
    <col min="6921" max="6921" width="16.5703125" style="554" bestFit="1" customWidth="1"/>
    <col min="6922" max="7169" width="9.140625" style="554"/>
    <col min="7170" max="7170" width="24.5703125" style="554" customWidth="1"/>
    <col min="7171" max="7171" width="71.7109375" style="554" customWidth="1"/>
    <col min="7172" max="7172" width="17.140625" style="554" bestFit="1" customWidth="1"/>
    <col min="7173" max="7173" width="16.7109375" style="554" bestFit="1" customWidth="1"/>
    <col min="7174" max="7174" width="16.85546875" style="554" bestFit="1" customWidth="1"/>
    <col min="7175" max="7175" width="21.42578125" style="554" customWidth="1"/>
    <col min="7176" max="7176" width="9.140625" style="554"/>
    <col min="7177" max="7177" width="16.5703125" style="554" bestFit="1" customWidth="1"/>
    <col min="7178" max="7425" width="9.140625" style="554"/>
    <col min="7426" max="7426" width="24.5703125" style="554" customWidth="1"/>
    <col min="7427" max="7427" width="71.7109375" style="554" customWidth="1"/>
    <col min="7428" max="7428" width="17.140625" style="554" bestFit="1" customWidth="1"/>
    <col min="7429" max="7429" width="16.7109375" style="554" bestFit="1" customWidth="1"/>
    <col min="7430" max="7430" width="16.85546875" style="554" bestFit="1" customWidth="1"/>
    <col min="7431" max="7431" width="21.42578125" style="554" customWidth="1"/>
    <col min="7432" max="7432" width="9.140625" style="554"/>
    <col min="7433" max="7433" width="16.5703125" style="554" bestFit="1" customWidth="1"/>
    <col min="7434" max="7681" width="9.140625" style="554"/>
    <col min="7682" max="7682" width="24.5703125" style="554" customWidth="1"/>
    <col min="7683" max="7683" width="71.7109375" style="554" customWidth="1"/>
    <col min="7684" max="7684" width="17.140625" style="554" bestFit="1" customWidth="1"/>
    <col min="7685" max="7685" width="16.7109375" style="554" bestFit="1" customWidth="1"/>
    <col min="7686" max="7686" width="16.85546875" style="554" bestFit="1" customWidth="1"/>
    <col min="7687" max="7687" width="21.42578125" style="554" customWidth="1"/>
    <col min="7688" max="7688" width="9.140625" style="554"/>
    <col min="7689" max="7689" width="16.5703125" style="554" bestFit="1" customWidth="1"/>
    <col min="7690" max="7937" width="9.140625" style="554"/>
    <col min="7938" max="7938" width="24.5703125" style="554" customWidth="1"/>
    <col min="7939" max="7939" width="71.7109375" style="554" customWidth="1"/>
    <col min="7940" max="7940" width="17.140625" style="554" bestFit="1" customWidth="1"/>
    <col min="7941" max="7941" width="16.7109375" style="554" bestFit="1" customWidth="1"/>
    <col min="7942" max="7942" width="16.85546875" style="554" bestFit="1" customWidth="1"/>
    <col min="7943" max="7943" width="21.42578125" style="554" customWidth="1"/>
    <col min="7944" max="7944" width="9.140625" style="554"/>
    <col min="7945" max="7945" width="16.5703125" style="554" bestFit="1" customWidth="1"/>
    <col min="7946" max="8193" width="9.140625" style="554"/>
    <col min="8194" max="8194" width="24.5703125" style="554" customWidth="1"/>
    <col min="8195" max="8195" width="71.7109375" style="554" customWidth="1"/>
    <col min="8196" max="8196" width="17.140625" style="554" bestFit="1" customWidth="1"/>
    <col min="8197" max="8197" width="16.7109375" style="554" bestFit="1" customWidth="1"/>
    <col min="8198" max="8198" width="16.85546875" style="554" bestFit="1" customWidth="1"/>
    <col min="8199" max="8199" width="21.42578125" style="554" customWidth="1"/>
    <col min="8200" max="8200" width="9.140625" style="554"/>
    <col min="8201" max="8201" width="16.5703125" style="554" bestFit="1" customWidth="1"/>
    <col min="8202" max="8449" width="9.140625" style="554"/>
    <col min="8450" max="8450" width="24.5703125" style="554" customWidth="1"/>
    <col min="8451" max="8451" width="71.7109375" style="554" customWidth="1"/>
    <col min="8452" max="8452" width="17.140625" style="554" bestFit="1" customWidth="1"/>
    <col min="8453" max="8453" width="16.7109375" style="554" bestFit="1" customWidth="1"/>
    <col min="8454" max="8454" width="16.85546875" style="554" bestFit="1" customWidth="1"/>
    <col min="8455" max="8455" width="21.42578125" style="554" customWidth="1"/>
    <col min="8456" max="8456" width="9.140625" style="554"/>
    <col min="8457" max="8457" width="16.5703125" style="554" bestFit="1" customWidth="1"/>
    <col min="8458" max="8705" width="9.140625" style="554"/>
    <col min="8706" max="8706" width="24.5703125" style="554" customWidth="1"/>
    <col min="8707" max="8707" width="71.7109375" style="554" customWidth="1"/>
    <col min="8708" max="8708" width="17.140625" style="554" bestFit="1" customWidth="1"/>
    <col min="8709" max="8709" width="16.7109375" style="554" bestFit="1" customWidth="1"/>
    <col min="8710" max="8710" width="16.85546875" style="554" bestFit="1" customWidth="1"/>
    <col min="8711" max="8711" width="21.42578125" style="554" customWidth="1"/>
    <col min="8712" max="8712" width="9.140625" style="554"/>
    <col min="8713" max="8713" width="16.5703125" style="554" bestFit="1" customWidth="1"/>
    <col min="8714" max="8961" width="9.140625" style="554"/>
    <col min="8962" max="8962" width="24.5703125" style="554" customWidth="1"/>
    <col min="8963" max="8963" width="71.7109375" style="554" customWidth="1"/>
    <col min="8964" max="8964" width="17.140625" style="554" bestFit="1" customWidth="1"/>
    <col min="8965" max="8965" width="16.7109375" style="554" bestFit="1" customWidth="1"/>
    <col min="8966" max="8966" width="16.85546875" style="554" bestFit="1" customWidth="1"/>
    <col min="8967" max="8967" width="21.42578125" style="554" customWidth="1"/>
    <col min="8968" max="8968" width="9.140625" style="554"/>
    <col min="8969" max="8969" width="16.5703125" style="554" bestFit="1" customWidth="1"/>
    <col min="8970" max="9217" width="9.140625" style="554"/>
    <col min="9218" max="9218" width="24.5703125" style="554" customWidth="1"/>
    <col min="9219" max="9219" width="71.7109375" style="554" customWidth="1"/>
    <col min="9220" max="9220" width="17.140625" style="554" bestFit="1" customWidth="1"/>
    <col min="9221" max="9221" width="16.7109375" style="554" bestFit="1" customWidth="1"/>
    <col min="9222" max="9222" width="16.85546875" style="554" bestFit="1" customWidth="1"/>
    <col min="9223" max="9223" width="21.42578125" style="554" customWidth="1"/>
    <col min="9224" max="9224" width="9.140625" style="554"/>
    <col min="9225" max="9225" width="16.5703125" style="554" bestFit="1" customWidth="1"/>
    <col min="9226" max="9473" width="9.140625" style="554"/>
    <col min="9474" max="9474" width="24.5703125" style="554" customWidth="1"/>
    <col min="9475" max="9475" width="71.7109375" style="554" customWidth="1"/>
    <col min="9476" max="9476" width="17.140625" style="554" bestFit="1" customWidth="1"/>
    <col min="9477" max="9477" width="16.7109375" style="554" bestFit="1" customWidth="1"/>
    <col min="9478" max="9478" width="16.85546875" style="554" bestFit="1" customWidth="1"/>
    <col min="9479" max="9479" width="21.42578125" style="554" customWidth="1"/>
    <col min="9480" max="9480" width="9.140625" style="554"/>
    <col min="9481" max="9481" width="16.5703125" style="554" bestFit="1" customWidth="1"/>
    <col min="9482" max="9729" width="9.140625" style="554"/>
    <col min="9730" max="9730" width="24.5703125" style="554" customWidth="1"/>
    <col min="9731" max="9731" width="71.7109375" style="554" customWidth="1"/>
    <col min="9732" max="9732" width="17.140625" style="554" bestFit="1" customWidth="1"/>
    <col min="9733" max="9733" width="16.7109375" style="554" bestFit="1" customWidth="1"/>
    <col min="9734" max="9734" width="16.85546875" style="554" bestFit="1" customWidth="1"/>
    <col min="9735" max="9735" width="21.42578125" style="554" customWidth="1"/>
    <col min="9736" max="9736" width="9.140625" style="554"/>
    <col min="9737" max="9737" width="16.5703125" style="554" bestFit="1" customWidth="1"/>
    <col min="9738" max="9985" width="9.140625" style="554"/>
    <col min="9986" max="9986" width="24.5703125" style="554" customWidth="1"/>
    <col min="9987" max="9987" width="71.7109375" style="554" customWidth="1"/>
    <col min="9988" max="9988" width="17.140625" style="554" bestFit="1" customWidth="1"/>
    <col min="9989" max="9989" width="16.7109375" style="554" bestFit="1" customWidth="1"/>
    <col min="9990" max="9990" width="16.85546875" style="554" bestFit="1" customWidth="1"/>
    <col min="9991" max="9991" width="21.42578125" style="554" customWidth="1"/>
    <col min="9992" max="9992" width="9.140625" style="554"/>
    <col min="9993" max="9993" width="16.5703125" style="554" bestFit="1" customWidth="1"/>
    <col min="9994" max="10241" width="9.140625" style="554"/>
    <col min="10242" max="10242" width="24.5703125" style="554" customWidth="1"/>
    <col min="10243" max="10243" width="71.7109375" style="554" customWidth="1"/>
    <col min="10244" max="10244" width="17.140625" style="554" bestFit="1" customWidth="1"/>
    <col min="10245" max="10245" width="16.7109375" style="554" bestFit="1" customWidth="1"/>
    <col min="10246" max="10246" width="16.85546875" style="554" bestFit="1" customWidth="1"/>
    <col min="10247" max="10247" width="21.42578125" style="554" customWidth="1"/>
    <col min="10248" max="10248" width="9.140625" style="554"/>
    <col min="10249" max="10249" width="16.5703125" style="554" bestFit="1" customWidth="1"/>
    <col min="10250" max="10497" width="9.140625" style="554"/>
    <col min="10498" max="10498" width="24.5703125" style="554" customWidth="1"/>
    <col min="10499" max="10499" width="71.7109375" style="554" customWidth="1"/>
    <col min="10500" max="10500" width="17.140625" style="554" bestFit="1" customWidth="1"/>
    <col min="10501" max="10501" width="16.7109375" style="554" bestFit="1" customWidth="1"/>
    <col min="10502" max="10502" width="16.85546875" style="554" bestFit="1" customWidth="1"/>
    <col min="10503" max="10503" width="21.42578125" style="554" customWidth="1"/>
    <col min="10504" max="10504" width="9.140625" style="554"/>
    <col min="10505" max="10505" width="16.5703125" style="554" bestFit="1" customWidth="1"/>
    <col min="10506" max="10753" width="9.140625" style="554"/>
    <col min="10754" max="10754" width="24.5703125" style="554" customWidth="1"/>
    <col min="10755" max="10755" width="71.7109375" style="554" customWidth="1"/>
    <col min="10756" max="10756" width="17.140625" style="554" bestFit="1" customWidth="1"/>
    <col min="10757" max="10757" width="16.7109375" style="554" bestFit="1" customWidth="1"/>
    <col min="10758" max="10758" width="16.85546875" style="554" bestFit="1" customWidth="1"/>
    <col min="10759" max="10759" width="21.42578125" style="554" customWidth="1"/>
    <col min="10760" max="10760" width="9.140625" style="554"/>
    <col min="10761" max="10761" width="16.5703125" style="554" bestFit="1" customWidth="1"/>
    <col min="10762" max="11009" width="9.140625" style="554"/>
    <col min="11010" max="11010" width="24.5703125" style="554" customWidth="1"/>
    <col min="11011" max="11011" width="71.7109375" style="554" customWidth="1"/>
    <col min="11012" max="11012" width="17.140625" style="554" bestFit="1" customWidth="1"/>
    <col min="11013" max="11013" width="16.7109375" style="554" bestFit="1" customWidth="1"/>
    <col min="11014" max="11014" width="16.85546875" style="554" bestFit="1" customWidth="1"/>
    <col min="11015" max="11015" width="21.42578125" style="554" customWidth="1"/>
    <col min="11016" max="11016" width="9.140625" style="554"/>
    <col min="11017" max="11017" width="16.5703125" style="554" bestFit="1" customWidth="1"/>
    <col min="11018" max="11265" width="9.140625" style="554"/>
    <col min="11266" max="11266" width="24.5703125" style="554" customWidth="1"/>
    <col min="11267" max="11267" width="71.7109375" style="554" customWidth="1"/>
    <col min="11268" max="11268" width="17.140625" style="554" bestFit="1" customWidth="1"/>
    <col min="11269" max="11269" width="16.7109375" style="554" bestFit="1" customWidth="1"/>
    <col min="11270" max="11270" width="16.85546875" style="554" bestFit="1" customWidth="1"/>
    <col min="11271" max="11271" width="21.42578125" style="554" customWidth="1"/>
    <col min="11272" max="11272" width="9.140625" style="554"/>
    <col min="11273" max="11273" width="16.5703125" style="554" bestFit="1" customWidth="1"/>
    <col min="11274" max="11521" width="9.140625" style="554"/>
    <col min="11522" max="11522" width="24.5703125" style="554" customWidth="1"/>
    <col min="11523" max="11523" width="71.7109375" style="554" customWidth="1"/>
    <col min="11524" max="11524" width="17.140625" style="554" bestFit="1" customWidth="1"/>
    <col min="11525" max="11525" width="16.7109375" style="554" bestFit="1" customWidth="1"/>
    <col min="11526" max="11526" width="16.85546875" style="554" bestFit="1" customWidth="1"/>
    <col min="11527" max="11527" width="21.42578125" style="554" customWidth="1"/>
    <col min="11528" max="11528" width="9.140625" style="554"/>
    <col min="11529" max="11529" width="16.5703125" style="554" bestFit="1" customWidth="1"/>
    <col min="11530" max="11777" width="9.140625" style="554"/>
    <col min="11778" max="11778" width="24.5703125" style="554" customWidth="1"/>
    <col min="11779" max="11779" width="71.7109375" style="554" customWidth="1"/>
    <col min="11780" max="11780" width="17.140625" style="554" bestFit="1" customWidth="1"/>
    <col min="11781" max="11781" width="16.7109375" style="554" bestFit="1" customWidth="1"/>
    <col min="11782" max="11782" width="16.85546875" style="554" bestFit="1" customWidth="1"/>
    <col min="11783" max="11783" width="21.42578125" style="554" customWidth="1"/>
    <col min="11784" max="11784" width="9.140625" style="554"/>
    <col min="11785" max="11785" width="16.5703125" style="554" bestFit="1" customWidth="1"/>
    <col min="11786" max="12033" width="9.140625" style="554"/>
    <col min="12034" max="12034" width="24.5703125" style="554" customWidth="1"/>
    <col min="12035" max="12035" width="71.7109375" style="554" customWidth="1"/>
    <col min="12036" max="12036" width="17.140625" style="554" bestFit="1" customWidth="1"/>
    <col min="12037" max="12037" width="16.7109375" style="554" bestFit="1" customWidth="1"/>
    <col min="12038" max="12038" width="16.85546875" style="554" bestFit="1" customWidth="1"/>
    <col min="12039" max="12039" width="21.42578125" style="554" customWidth="1"/>
    <col min="12040" max="12040" width="9.140625" style="554"/>
    <col min="12041" max="12041" width="16.5703125" style="554" bestFit="1" customWidth="1"/>
    <col min="12042" max="12289" width="9.140625" style="554"/>
    <col min="12290" max="12290" width="24.5703125" style="554" customWidth="1"/>
    <col min="12291" max="12291" width="71.7109375" style="554" customWidth="1"/>
    <col min="12292" max="12292" width="17.140625" style="554" bestFit="1" customWidth="1"/>
    <col min="12293" max="12293" width="16.7109375" style="554" bestFit="1" customWidth="1"/>
    <col min="12294" max="12294" width="16.85546875" style="554" bestFit="1" customWidth="1"/>
    <col min="12295" max="12295" width="21.42578125" style="554" customWidth="1"/>
    <col min="12296" max="12296" width="9.140625" style="554"/>
    <col min="12297" max="12297" width="16.5703125" style="554" bestFit="1" customWidth="1"/>
    <col min="12298" max="12545" width="9.140625" style="554"/>
    <col min="12546" max="12546" width="24.5703125" style="554" customWidth="1"/>
    <col min="12547" max="12547" width="71.7109375" style="554" customWidth="1"/>
    <col min="12548" max="12548" width="17.140625" style="554" bestFit="1" customWidth="1"/>
    <col min="12549" max="12549" width="16.7109375" style="554" bestFit="1" customWidth="1"/>
    <col min="12550" max="12550" width="16.85546875" style="554" bestFit="1" customWidth="1"/>
    <col min="12551" max="12551" width="21.42578125" style="554" customWidth="1"/>
    <col min="12552" max="12552" width="9.140625" style="554"/>
    <col min="12553" max="12553" width="16.5703125" style="554" bestFit="1" customWidth="1"/>
    <col min="12554" max="12801" width="9.140625" style="554"/>
    <col min="12802" max="12802" width="24.5703125" style="554" customWidth="1"/>
    <col min="12803" max="12803" width="71.7109375" style="554" customWidth="1"/>
    <col min="12804" max="12804" width="17.140625" style="554" bestFit="1" customWidth="1"/>
    <col min="12805" max="12805" width="16.7109375" style="554" bestFit="1" customWidth="1"/>
    <col min="12806" max="12806" width="16.85546875" style="554" bestFit="1" customWidth="1"/>
    <col min="12807" max="12807" width="21.42578125" style="554" customWidth="1"/>
    <col min="12808" max="12808" width="9.140625" style="554"/>
    <col min="12809" max="12809" width="16.5703125" style="554" bestFit="1" customWidth="1"/>
    <col min="12810" max="13057" width="9.140625" style="554"/>
    <col min="13058" max="13058" width="24.5703125" style="554" customWidth="1"/>
    <col min="13059" max="13059" width="71.7109375" style="554" customWidth="1"/>
    <col min="13060" max="13060" width="17.140625" style="554" bestFit="1" customWidth="1"/>
    <col min="13061" max="13061" width="16.7109375" style="554" bestFit="1" customWidth="1"/>
    <col min="13062" max="13062" width="16.85546875" style="554" bestFit="1" customWidth="1"/>
    <col min="13063" max="13063" width="21.42578125" style="554" customWidth="1"/>
    <col min="13064" max="13064" width="9.140625" style="554"/>
    <col min="13065" max="13065" width="16.5703125" style="554" bestFit="1" customWidth="1"/>
    <col min="13066" max="13313" width="9.140625" style="554"/>
    <col min="13314" max="13314" width="24.5703125" style="554" customWidth="1"/>
    <col min="13315" max="13315" width="71.7109375" style="554" customWidth="1"/>
    <col min="13316" max="13316" width="17.140625" style="554" bestFit="1" customWidth="1"/>
    <col min="13317" max="13317" width="16.7109375" style="554" bestFit="1" customWidth="1"/>
    <col min="13318" max="13318" width="16.85546875" style="554" bestFit="1" customWidth="1"/>
    <col min="13319" max="13319" width="21.42578125" style="554" customWidth="1"/>
    <col min="13320" max="13320" width="9.140625" style="554"/>
    <col min="13321" max="13321" width="16.5703125" style="554" bestFit="1" customWidth="1"/>
    <col min="13322" max="13569" width="9.140625" style="554"/>
    <col min="13570" max="13570" width="24.5703125" style="554" customWidth="1"/>
    <col min="13571" max="13571" width="71.7109375" style="554" customWidth="1"/>
    <col min="13572" max="13572" width="17.140625" style="554" bestFit="1" customWidth="1"/>
    <col min="13573" max="13573" width="16.7109375" style="554" bestFit="1" customWidth="1"/>
    <col min="13574" max="13574" width="16.85546875" style="554" bestFit="1" customWidth="1"/>
    <col min="13575" max="13575" width="21.42578125" style="554" customWidth="1"/>
    <col min="13576" max="13576" width="9.140625" style="554"/>
    <col min="13577" max="13577" width="16.5703125" style="554" bestFit="1" customWidth="1"/>
    <col min="13578" max="13825" width="9.140625" style="554"/>
    <col min="13826" max="13826" width="24.5703125" style="554" customWidth="1"/>
    <col min="13827" max="13827" width="71.7109375" style="554" customWidth="1"/>
    <col min="13828" max="13828" width="17.140625" style="554" bestFit="1" customWidth="1"/>
    <col min="13829" max="13829" width="16.7109375" style="554" bestFit="1" customWidth="1"/>
    <col min="13830" max="13830" width="16.85546875" style="554" bestFit="1" customWidth="1"/>
    <col min="13831" max="13831" width="21.42578125" style="554" customWidth="1"/>
    <col min="13832" max="13832" width="9.140625" style="554"/>
    <col min="13833" max="13833" width="16.5703125" style="554" bestFit="1" customWidth="1"/>
    <col min="13834" max="14081" width="9.140625" style="554"/>
    <col min="14082" max="14082" width="24.5703125" style="554" customWidth="1"/>
    <col min="14083" max="14083" width="71.7109375" style="554" customWidth="1"/>
    <col min="14084" max="14084" width="17.140625" style="554" bestFit="1" customWidth="1"/>
    <col min="14085" max="14085" width="16.7109375" style="554" bestFit="1" customWidth="1"/>
    <col min="14086" max="14086" width="16.85546875" style="554" bestFit="1" customWidth="1"/>
    <col min="14087" max="14087" width="21.42578125" style="554" customWidth="1"/>
    <col min="14088" max="14088" width="9.140625" style="554"/>
    <col min="14089" max="14089" width="16.5703125" style="554" bestFit="1" customWidth="1"/>
    <col min="14090" max="14337" width="9.140625" style="554"/>
    <col min="14338" max="14338" width="24.5703125" style="554" customWidth="1"/>
    <col min="14339" max="14339" width="71.7109375" style="554" customWidth="1"/>
    <col min="14340" max="14340" width="17.140625" style="554" bestFit="1" customWidth="1"/>
    <col min="14341" max="14341" width="16.7109375" style="554" bestFit="1" customWidth="1"/>
    <col min="14342" max="14342" width="16.85546875" style="554" bestFit="1" customWidth="1"/>
    <col min="14343" max="14343" width="21.42578125" style="554" customWidth="1"/>
    <col min="14344" max="14344" width="9.140625" style="554"/>
    <col min="14345" max="14345" width="16.5703125" style="554" bestFit="1" customWidth="1"/>
    <col min="14346" max="14593" width="9.140625" style="554"/>
    <col min="14594" max="14594" width="24.5703125" style="554" customWidth="1"/>
    <col min="14595" max="14595" width="71.7109375" style="554" customWidth="1"/>
    <col min="14596" max="14596" width="17.140625" style="554" bestFit="1" customWidth="1"/>
    <col min="14597" max="14597" width="16.7109375" style="554" bestFit="1" customWidth="1"/>
    <col min="14598" max="14598" width="16.85546875" style="554" bestFit="1" customWidth="1"/>
    <col min="14599" max="14599" width="21.42578125" style="554" customWidth="1"/>
    <col min="14600" max="14600" width="9.140625" style="554"/>
    <col min="14601" max="14601" width="16.5703125" style="554" bestFit="1" customWidth="1"/>
    <col min="14602" max="14849" width="9.140625" style="554"/>
    <col min="14850" max="14850" width="24.5703125" style="554" customWidth="1"/>
    <col min="14851" max="14851" width="71.7109375" style="554" customWidth="1"/>
    <col min="14852" max="14852" width="17.140625" style="554" bestFit="1" customWidth="1"/>
    <col min="14853" max="14853" width="16.7109375" style="554" bestFit="1" customWidth="1"/>
    <col min="14854" max="14854" width="16.85546875" style="554" bestFit="1" customWidth="1"/>
    <col min="14855" max="14855" width="21.42578125" style="554" customWidth="1"/>
    <col min="14856" max="14856" width="9.140625" style="554"/>
    <col min="14857" max="14857" width="16.5703125" style="554" bestFit="1" customWidth="1"/>
    <col min="14858" max="15105" width="9.140625" style="554"/>
    <col min="15106" max="15106" width="24.5703125" style="554" customWidth="1"/>
    <col min="15107" max="15107" width="71.7109375" style="554" customWidth="1"/>
    <col min="15108" max="15108" width="17.140625" style="554" bestFit="1" customWidth="1"/>
    <col min="15109" max="15109" width="16.7109375" style="554" bestFit="1" customWidth="1"/>
    <col min="15110" max="15110" width="16.85546875" style="554" bestFit="1" customWidth="1"/>
    <col min="15111" max="15111" width="21.42578125" style="554" customWidth="1"/>
    <col min="15112" max="15112" width="9.140625" style="554"/>
    <col min="15113" max="15113" width="16.5703125" style="554" bestFit="1" customWidth="1"/>
    <col min="15114" max="15361" width="9.140625" style="554"/>
    <col min="15362" max="15362" width="24.5703125" style="554" customWidth="1"/>
    <col min="15363" max="15363" width="71.7109375" style="554" customWidth="1"/>
    <col min="15364" max="15364" width="17.140625" style="554" bestFit="1" customWidth="1"/>
    <col min="15365" max="15365" width="16.7109375" style="554" bestFit="1" customWidth="1"/>
    <col min="15366" max="15366" width="16.85546875" style="554" bestFit="1" customWidth="1"/>
    <col min="15367" max="15367" width="21.42578125" style="554" customWidth="1"/>
    <col min="15368" max="15368" width="9.140625" style="554"/>
    <col min="15369" max="15369" width="16.5703125" style="554" bestFit="1" customWidth="1"/>
    <col min="15370" max="15617" width="9.140625" style="554"/>
    <col min="15618" max="15618" width="24.5703125" style="554" customWidth="1"/>
    <col min="15619" max="15619" width="71.7109375" style="554" customWidth="1"/>
    <col min="15620" max="15620" width="17.140625" style="554" bestFit="1" customWidth="1"/>
    <col min="15621" max="15621" width="16.7109375" style="554" bestFit="1" customWidth="1"/>
    <col min="15622" max="15622" width="16.85546875" style="554" bestFit="1" customWidth="1"/>
    <col min="15623" max="15623" width="21.42578125" style="554" customWidth="1"/>
    <col min="15624" max="15624" width="9.140625" style="554"/>
    <col min="15625" max="15625" width="16.5703125" style="554" bestFit="1" customWidth="1"/>
    <col min="15626" max="15873" width="9.140625" style="554"/>
    <col min="15874" max="15874" width="24.5703125" style="554" customWidth="1"/>
    <col min="15875" max="15875" width="71.7109375" style="554" customWidth="1"/>
    <col min="15876" max="15876" width="17.140625" style="554" bestFit="1" customWidth="1"/>
    <col min="15877" max="15877" width="16.7109375" style="554" bestFit="1" customWidth="1"/>
    <col min="15878" max="15878" width="16.85546875" style="554" bestFit="1" customWidth="1"/>
    <col min="15879" max="15879" width="21.42578125" style="554" customWidth="1"/>
    <col min="15880" max="15880" width="9.140625" style="554"/>
    <col min="15881" max="15881" width="16.5703125" style="554" bestFit="1" customWidth="1"/>
    <col min="15882" max="16129" width="9.140625" style="554"/>
    <col min="16130" max="16130" width="24.5703125" style="554" customWidth="1"/>
    <col min="16131" max="16131" width="71.7109375" style="554" customWidth="1"/>
    <col min="16132" max="16132" width="17.140625" style="554" bestFit="1" customWidth="1"/>
    <col min="16133" max="16133" width="16.7109375" style="554" bestFit="1" customWidth="1"/>
    <col min="16134" max="16134" width="16.85546875" style="554" bestFit="1" customWidth="1"/>
    <col min="16135" max="16135" width="21.42578125" style="554" customWidth="1"/>
    <col min="16136" max="16136" width="9.140625" style="554"/>
    <col min="16137" max="16137" width="16.5703125" style="554" bestFit="1" customWidth="1"/>
    <col min="16138" max="16384" width="9.140625" style="554"/>
  </cols>
  <sheetData>
    <row r="1" spans="1:9" ht="13.5" thickBot="1"/>
    <row r="2" spans="1:9" s="573" customFormat="1" ht="6" thickBot="1">
      <c r="B2" s="568"/>
      <c r="C2" s="569"/>
      <c r="D2" s="570"/>
      <c r="E2" s="571"/>
      <c r="F2" s="571"/>
      <c r="G2" s="572"/>
    </row>
    <row r="3" spans="1:9" s="577" customFormat="1" ht="60" customHeight="1" thickBot="1">
      <c r="A3" s="567" t="s">
        <v>1320</v>
      </c>
      <c r="B3" s="575"/>
      <c r="C3" s="576" t="s">
        <v>3</v>
      </c>
      <c r="D3" s="2678" t="str">
        <f>'ORÇAMENTO '!F5</f>
        <v>Ref.: Tabela de Serviços
SINAPI (SETEMBRO/2018)                                                          
e/ou composições PiniTCPO</v>
      </c>
      <c r="E3" s="2679"/>
      <c r="F3" s="2931"/>
      <c r="G3" s="2932"/>
    </row>
    <row r="4" spans="1:9" s="577" customFormat="1" ht="51.75" customHeight="1" thickBot="1">
      <c r="A4" s="567" t="s">
        <v>1321</v>
      </c>
      <c r="B4" s="578"/>
      <c r="C4" s="579" t="s">
        <v>4</v>
      </c>
      <c r="D4" s="276" t="s">
        <v>6</v>
      </c>
      <c r="E4" s="580">
        <f>'BDI '!K31</f>
        <v>0.20349999999999999</v>
      </c>
      <c r="F4" s="2933"/>
      <c r="G4" s="2934"/>
    </row>
    <row r="5" spans="1:9" s="581" customFormat="1" ht="15" customHeight="1" thickBot="1">
      <c r="B5" s="2741" t="s">
        <v>1381</v>
      </c>
      <c r="C5" s="2742"/>
      <c r="D5" s="2742"/>
      <c r="E5" s="2742"/>
      <c r="F5" s="2742"/>
      <c r="G5" s="2743"/>
    </row>
    <row r="6" spans="1:9" s="573" customFormat="1" ht="6" thickBot="1">
      <c r="B6" s="568"/>
      <c r="C6" s="569"/>
      <c r="D6" s="570"/>
      <c r="E6" s="571"/>
      <c r="F6" s="571"/>
      <c r="G6" s="572"/>
    </row>
    <row r="7" spans="1:9" s="582" customFormat="1" ht="15" customHeight="1">
      <c r="B7" s="657" t="s">
        <v>7</v>
      </c>
      <c r="C7" s="584" t="str">
        <f>'ORÇAMENTO '!D11</f>
        <v>ILUMINAÇÃO  DA PRAÇA DO CASTELÂNDIA</v>
      </c>
      <c r="D7" s="584"/>
      <c r="E7" s="584"/>
      <c r="F7" s="587" t="s">
        <v>8</v>
      </c>
      <c r="G7" s="658">
        <f ca="1">'ORÇAMENTO '!J11</f>
        <v>43430</v>
      </c>
    </row>
    <row r="8" spans="1:9" s="589" customFormat="1" ht="15.75">
      <c r="B8" s="659" t="s">
        <v>9</v>
      </c>
      <c r="C8" s="660" t="str">
        <f>'ORÇAMENTO '!D12</f>
        <v>AV. TANCREDO NEVES ESQ. AV. INÁCIO CASTELLI, PRIMAVERA DO LESTE /MT.</v>
      </c>
      <c r="D8" s="660"/>
      <c r="E8" s="660"/>
      <c r="F8" s="661" t="s">
        <v>10</v>
      </c>
      <c r="G8" s="662">
        <f>'ORÇAMENTO '!J12</f>
        <v>1.1857</v>
      </c>
    </row>
    <row r="9" spans="1:9" s="596" customFormat="1" ht="6" thickBot="1">
      <c r="B9" s="663"/>
      <c r="C9" s="598"/>
      <c r="D9" s="599"/>
      <c r="E9" s="600"/>
      <c r="F9" s="600"/>
      <c r="G9" s="664"/>
    </row>
    <row r="10" spans="1:9" s="589" customFormat="1" ht="18.75" thickBot="1">
      <c r="B10" s="2935" t="s">
        <v>712</v>
      </c>
      <c r="C10" s="2735"/>
      <c r="D10" s="2735"/>
      <c r="E10" s="2735"/>
      <c r="F10" s="2735"/>
      <c r="G10" s="2936"/>
    </row>
    <row r="11" spans="1:9" s="596" customFormat="1" ht="6" thickBot="1">
      <c r="B11" s="665"/>
      <c r="C11" s="603"/>
      <c r="D11" s="604"/>
      <c r="E11" s="605"/>
      <c r="F11" s="605"/>
      <c r="G11" s="666"/>
    </row>
    <row r="12" spans="1:9" s="555" customFormat="1" ht="9.9499999999999993" customHeight="1" thickBot="1">
      <c r="B12" s="667"/>
      <c r="C12" s="607"/>
      <c r="D12" s="607"/>
      <c r="E12" s="607"/>
      <c r="F12" s="607"/>
      <c r="G12" s="668"/>
    </row>
    <row r="13" spans="1:9" s="545" customFormat="1" ht="32.25" customHeight="1">
      <c r="B13" s="475" t="s">
        <v>6641</v>
      </c>
      <c r="C13" s="2666" t="str">
        <f>CONCATENATE("FORNECIMENTO E INSTALAÇÃO DE ",C16)</f>
        <v>FORNECIMENTO E INSTALAÇÃO DE DISPOSITIVO DPS CLASSE II, 1 POLO, TENSAO MAXIMA DE 175 V, CORRENTE MAXIMA DE *45* KA (TIPO AC)</v>
      </c>
      <c r="D13" s="2666"/>
      <c r="E13" s="2666"/>
      <c r="F13" s="2666"/>
      <c r="G13" s="476" t="s">
        <v>29</v>
      </c>
      <c r="H13" s="724">
        <f>G20</f>
        <v>79.14</v>
      </c>
      <c r="I13" s="546"/>
    </row>
    <row r="14" spans="1:9" s="545" customFormat="1" ht="31.5">
      <c r="B14" s="361" t="s">
        <v>760</v>
      </c>
      <c r="C14" s="477" t="s">
        <v>686</v>
      </c>
      <c r="D14" s="477" t="s">
        <v>29</v>
      </c>
      <c r="E14" s="477" t="s">
        <v>687</v>
      </c>
      <c r="F14" s="547" t="s">
        <v>688</v>
      </c>
      <c r="G14" s="548" t="s">
        <v>689</v>
      </c>
      <c r="I14" s="546"/>
    </row>
    <row r="15" spans="1:9" s="545" customFormat="1" ht="15.75">
      <c r="B15" s="2662" t="s">
        <v>690</v>
      </c>
      <c r="C15" s="2663"/>
      <c r="D15" s="2663"/>
      <c r="E15" s="2663"/>
      <c r="F15" s="2663"/>
      <c r="G15" s="2664"/>
      <c r="I15" s="546"/>
    </row>
    <row r="16" spans="1:9" s="545" customFormat="1" ht="30">
      <c r="A16" s="549" t="s">
        <v>1320</v>
      </c>
      <c r="B16" s="669">
        <v>39467</v>
      </c>
      <c r="C16" s="298" t="str">
        <f>IF($A16="INSUMO",VLOOKUP($B16,'BANCO DE DADOS SETEMBRO INS'!$A:$D,2,FALSE),VLOOKUP($B16,'BANCO DE DADOS SETEMBRO SERV'!$B:$E,2,FALSE))</f>
        <v>DISPOSITIVO DPS CLASSE II, 1 POLO, TENSAO MAXIMA DE 175 V, CORRENTE MAXIMA DE *45* KA (TIPO AC)</v>
      </c>
      <c r="D16" s="297" t="str">
        <f>IF($A16="INSUMO",VLOOKUP($B16,'BANCO DE DADOS SETEMBRO INS'!$A:$D,3,FALSE),VLOOKUP($B16,'BANCO DE DADOS SETEMBRO SERV'!$B:$E,3,FALSE))</f>
        <v xml:space="preserve">UN    </v>
      </c>
      <c r="E16" s="670">
        <v>1</v>
      </c>
      <c r="F16" s="362">
        <f>IF($A16="INSUMO",VLOOKUP($B16,'BANCO DE DADOS SETEMBRO INS'!$A:$D,4,FALSE),VLOOKUP($B16,'BANCO DE DADOS SETEMBRO SERV'!$B:$E,4,FALSE))</f>
        <v>68.34</v>
      </c>
      <c r="G16" s="480">
        <f>TRUNC(F16*E16,2)</f>
        <v>68.34</v>
      </c>
      <c r="I16" s="546"/>
    </row>
    <row r="17" spans="1:9" s="545" customFormat="1" ht="15.75">
      <c r="B17" s="2662" t="s">
        <v>691</v>
      </c>
      <c r="C17" s="2663"/>
      <c r="D17" s="2663"/>
      <c r="E17" s="2663"/>
      <c r="F17" s="2663"/>
      <c r="G17" s="2664"/>
      <c r="I17" s="546"/>
    </row>
    <row r="18" spans="1:9" s="545" customFormat="1" ht="15.75">
      <c r="A18" s="549" t="s">
        <v>1321</v>
      </c>
      <c r="B18" s="478">
        <v>88264</v>
      </c>
      <c r="C18" s="298" t="str">
        <f>IF($A18="INSUMO",VLOOKUP($B18,'BANCO DE DADOS SETEMBRO INS'!$A:$D,2,FALSE),VLOOKUP($B18,'BANCO DE DADOS SETEMBRO SERV'!$B:$E,2,FALSE))</f>
        <v>ELETRICISTA COM ENCARGOS COMPLEMENTARES</v>
      </c>
      <c r="D18" s="297" t="str">
        <f>IF($A18="INSUMO",VLOOKUP($B18,'BANCO DE DADOS SETEMBRO INS'!$A:$D,3,FALSE),VLOOKUP($B18,'BANCO DE DADOS SETEMBRO SERV'!$B:$E,3,FALSE))</f>
        <v>H</v>
      </c>
      <c r="E18" s="479">
        <v>0.3</v>
      </c>
      <c r="F18" s="362">
        <f>IF($A18="INSUMO",VLOOKUP($B18,'BANCO DE DADOS SETEMBRO INS'!$A:$D,4,FALSE),VLOOKUP($B18,'BANCO DE DADOS SETEMBRO SERV'!$B:$E,4,FALSE))</f>
        <v>20.28</v>
      </c>
      <c r="G18" s="480">
        <f>TRUNC(F18*E18,2)</f>
        <v>6.08</v>
      </c>
      <c r="I18" s="546"/>
    </row>
    <row r="19" spans="1:9" s="545" customFormat="1" ht="16.5" thickBot="1">
      <c r="A19" s="549" t="s">
        <v>1321</v>
      </c>
      <c r="B19" s="481">
        <v>88316</v>
      </c>
      <c r="C19" s="302" t="str">
        <f>IF($A19="INSUMO",VLOOKUP($B19,'BANCO DE DADOS SETEMBRO INS'!$A:$D,2,FALSE),VLOOKUP($B19,'BANCO DE DADOS SETEMBRO SERV'!$B:$E,2,FALSE))</f>
        <v>SERVENTE COM ENCARGOS COMPLEMENTARES</v>
      </c>
      <c r="D19" s="303" t="str">
        <f>IF($A19="INSUMO",VLOOKUP($B19,'BANCO DE DADOS SETEMBRO INS'!$A:$D,3,FALSE),VLOOKUP($B19,'BANCO DE DADOS SETEMBRO SERV'!$B:$E,3,FALSE))</f>
        <v>H</v>
      </c>
      <c r="E19" s="482">
        <v>0.3</v>
      </c>
      <c r="F19" s="364">
        <f>IF($A19="INSUMO",VLOOKUP($B19,'BANCO DE DADOS SETEMBRO INS'!$A:$D,4,FALSE),VLOOKUP($B19,'BANCO DE DADOS SETEMBRO SERV'!$B:$E,4,FALSE))</f>
        <v>15.74</v>
      </c>
      <c r="G19" s="483">
        <f>TRUNC(F19*E19,2)</f>
        <v>4.72</v>
      </c>
      <c r="I19" s="546"/>
    </row>
    <row r="20" spans="1:9" s="545" customFormat="1" ht="16.5" thickBot="1">
      <c r="B20" s="2937" t="s">
        <v>6828</v>
      </c>
      <c r="C20" s="2937"/>
      <c r="D20" s="2937"/>
      <c r="E20" s="2938"/>
      <c r="F20" s="490" t="s">
        <v>692</v>
      </c>
      <c r="G20" s="671">
        <f>SUM(G15:G19)</f>
        <v>79.14</v>
      </c>
      <c r="I20" s="546"/>
    </row>
    <row r="21" spans="1:9" s="550" customFormat="1" ht="16.5" thickBot="1">
      <c r="B21" s="672"/>
      <c r="C21" s="551"/>
      <c r="D21" s="551"/>
      <c r="E21" s="551"/>
      <c r="F21" s="556"/>
      <c r="G21" s="557"/>
    </row>
    <row r="22" spans="1:9" s="545" customFormat="1" ht="15.75">
      <c r="B22" s="475" t="str">
        <f>CONCATENATE("AMM ELE 00",(RIGHT(B13,2))+1)</f>
        <v>AMM ELE 002</v>
      </c>
      <c r="C22" s="2666" t="s">
        <v>6829</v>
      </c>
      <c r="D22" s="2666"/>
      <c r="E22" s="2666"/>
      <c r="F22" s="2666"/>
      <c r="G22" s="476" t="s">
        <v>29</v>
      </c>
      <c r="H22" s="724">
        <f>G29</f>
        <v>25.04</v>
      </c>
      <c r="I22" s="546"/>
    </row>
    <row r="23" spans="1:9" s="545" customFormat="1" ht="31.5">
      <c r="B23" s="361" t="s">
        <v>760</v>
      </c>
      <c r="C23" s="477" t="s">
        <v>686</v>
      </c>
      <c r="D23" s="477" t="s">
        <v>29</v>
      </c>
      <c r="E23" s="477" t="s">
        <v>687</v>
      </c>
      <c r="F23" s="547" t="s">
        <v>688</v>
      </c>
      <c r="G23" s="548" t="s">
        <v>689</v>
      </c>
      <c r="I23" s="546"/>
    </row>
    <row r="24" spans="1:9" s="545" customFormat="1" ht="15.75">
      <c r="B24" s="2662" t="s">
        <v>690</v>
      </c>
      <c r="C24" s="2663"/>
      <c r="D24" s="2663"/>
      <c r="E24" s="2663"/>
      <c r="F24" s="2663"/>
      <c r="G24" s="2664"/>
      <c r="I24" s="546"/>
    </row>
    <row r="25" spans="1:9" s="545" customFormat="1" ht="60">
      <c r="A25" s="549" t="s">
        <v>1320</v>
      </c>
      <c r="B25" s="669">
        <v>37556</v>
      </c>
      <c r="C25" s="298" t="str">
        <f>IF($A25="INSUMO",VLOOKUP($B25,'BANCO DE DADOS SETEMBRO INS'!$A:$D,2,FALSE),VLOOKUP($B25,'BANCO DE DADOS SETEMBRO SERV'!$B:$E,2,FALSE))</f>
        <v>PLACA DE SINALIZACAO DE SEGURANCA CONTRA INCENDIO, FOTOLUMINESCENTE, QUADRADA, *20 X 20* CM, EM PVC *2* MM ANTI-CHAMAS (SIMBOLOS, CORES E PICTOGRAMAS CONFORME NBR 13434)</v>
      </c>
      <c r="D25" s="297" t="str">
        <f>IF($A25="INSUMO",VLOOKUP($B25,'BANCO DE DADOS SETEMBRO INS'!$A:$D,3,FALSE),VLOOKUP($B25,'BANCO DE DADOS SETEMBRO SERV'!$B:$E,3,FALSE))</f>
        <v xml:space="preserve">UN    </v>
      </c>
      <c r="E25" s="670">
        <v>1</v>
      </c>
      <c r="F25" s="362">
        <f>IF($A25="INSUMO",VLOOKUP($B25,'BANCO DE DADOS SETEMBRO INS'!$A:$D,4,FALSE),VLOOKUP($B25,'BANCO DE DADOS SETEMBRO SERV'!$B:$E,4,FALSE))</f>
        <v>20.75</v>
      </c>
      <c r="G25" s="480">
        <f>TRUNC(F25*E25,2)</f>
        <v>20.75</v>
      </c>
      <c r="I25" s="546"/>
    </row>
    <row r="26" spans="1:9" s="1562" customFormat="1" ht="45">
      <c r="A26" s="1565" t="s">
        <v>1320</v>
      </c>
      <c r="B26" s="669">
        <v>11950</v>
      </c>
      <c r="C26" s="1544" t="str">
        <f>IF($A26="INSUMO",VLOOKUP($B26,'BANCO DE DADOS SETEMBRO INS'!$A:$D,2,FALSE),VLOOKUP($B26,'BANCO DE DADOS SETEMBRO SERV'!$B:$E,2,FALSE))</f>
        <v>BUCHA DE NYLON SEM ABA S6, COM PARAFUSO DE 4,20 X 40 MM EM ACO ZINCADO COM ROSCA SOBERBA, CABECA CHATA E FENDA PHILLIPS</v>
      </c>
      <c r="D26" s="1543" t="str">
        <f>IF($A26="INSUMO",VLOOKUP($B26,'BANCO DE DADOS SETEMBRO INS'!$A:$D,3,FALSE),VLOOKUP($B26,'BANCO DE DADOS SETEMBRO SERV'!$B:$E,3,FALSE))</f>
        <v xml:space="preserve">UN    </v>
      </c>
      <c r="E26" s="670">
        <v>2</v>
      </c>
      <c r="F26" s="1547">
        <f>IF($A26="INSUMO",VLOOKUP($B26,'BANCO DE DADOS SETEMBRO INS'!$A:$D,4,FALSE),VLOOKUP($B26,'BANCO DE DADOS SETEMBRO SERV'!$B:$E,4,FALSE))</f>
        <v>0.18</v>
      </c>
      <c r="G26" s="791">
        <f>TRUNC(F26*E26,2)</f>
        <v>0.36</v>
      </c>
      <c r="I26" s="1519"/>
    </row>
    <row r="27" spans="1:9" s="545" customFormat="1" ht="15.75">
      <c r="B27" s="2662" t="s">
        <v>691</v>
      </c>
      <c r="C27" s="2663"/>
      <c r="D27" s="2663"/>
      <c r="E27" s="2663"/>
      <c r="F27" s="2663"/>
      <c r="G27" s="2664"/>
      <c r="I27" s="546"/>
    </row>
    <row r="28" spans="1:9" s="545" customFormat="1" ht="16.5" thickBot="1">
      <c r="A28" s="549" t="s">
        <v>1321</v>
      </c>
      <c r="B28" s="481">
        <v>88316</v>
      </c>
      <c r="C28" s="302" t="str">
        <f>IF($A28="INSUMO",VLOOKUP($B28,'BANCO DE DADOS SETEMBRO INS'!$A:$D,2,FALSE),VLOOKUP($B28,'BANCO DE DADOS SETEMBRO SERV'!$B:$E,2,FALSE))</f>
        <v>SERVENTE COM ENCARGOS COMPLEMENTARES</v>
      </c>
      <c r="D28" s="303" t="str">
        <f>IF($A28="INSUMO",VLOOKUP($B28,'BANCO DE DADOS SETEMBRO INS'!$A:$D,3,FALSE),VLOOKUP($B28,'BANCO DE DADOS SETEMBRO SERV'!$B:$E,3,FALSE))</f>
        <v>H</v>
      </c>
      <c r="E28" s="482">
        <v>0.25</v>
      </c>
      <c r="F28" s="364">
        <f>IF($A28="INSUMO",VLOOKUP($B28,'BANCO DE DADOS SETEMBRO INS'!$A:$D,4,FALSE),VLOOKUP($B28,'BANCO DE DADOS SETEMBRO SERV'!$B:$E,4,FALSE))</f>
        <v>15.74</v>
      </c>
      <c r="G28" s="483">
        <f>TRUNC(F28*E28,2)</f>
        <v>3.93</v>
      </c>
      <c r="I28" s="546"/>
    </row>
    <row r="29" spans="1:9" s="550" customFormat="1" ht="16.5" thickBot="1">
      <c r="B29" s="2939" t="s">
        <v>7203</v>
      </c>
      <c r="C29" s="2939"/>
      <c r="D29" s="2939"/>
      <c r="E29" s="2939"/>
      <c r="F29" s="490" t="s">
        <v>692</v>
      </c>
      <c r="G29" s="671">
        <f>SUM(G25:G28)</f>
        <v>25.04</v>
      </c>
    </row>
    <row r="30" spans="1:9" s="550" customFormat="1" ht="35.25" customHeight="1" thickBot="1">
      <c r="B30" s="2940"/>
      <c r="C30" s="2940"/>
      <c r="D30" s="2940"/>
      <c r="E30" s="2940"/>
      <c r="F30" s="820"/>
      <c r="G30" s="821"/>
    </row>
    <row r="31" spans="1:9" s="546" customFormat="1" ht="31.5" customHeight="1">
      <c r="A31" s="545"/>
      <c r="B31" s="1549" t="str">
        <f>CONCATENATE("AMM ELE 00",(RIGHT(B22,2))+1)</f>
        <v>AMM ELE 003</v>
      </c>
      <c r="C31" s="2666" t="s">
        <v>1501</v>
      </c>
      <c r="D31" s="2666"/>
      <c r="E31" s="2666"/>
      <c r="F31" s="2666"/>
      <c r="G31" s="476" t="s">
        <v>29</v>
      </c>
      <c r="H31" s="724">
        <f>G38</f>
        <v>119.32</v>
      </c>
    </row>
    <row r="32" spans="1:9" s="546" customFormat="1" ht="31.5">
      <c r="A32" s="545"/>
      <c r="B32" s="361" t="s">
        <v>760</v>
      </c>
      <c r="C32" s="477" t="s">
        <v>686</v>
      </c>
      <c r="D32" s="477" t="s">
        <v>29</v>
      </c>
      <c r="E32" s="477" t="s">
        <v>687</v>
      </c>
      <c r="F32" s="547" t="s">
        <v>688</v>
      </c>
      <c r="G32" s="548" t="s">
        <v>689</v>
      </c>
      <c r="H32" s="545"/>
    </row>
    <row r="33" spans="1:8" s="546" customFormat="1" ht="15.75">
      <c r="A33" s="545"/>
      <c r="B33" s="2662" t="s">
        <v>690</v>
      </c>
      <c r="C33" s="2663"/>
      <c r="D33" s="2663"/>
      <c r="E33" s="2663"/>
      <c r="F33" s="2663"/>
      <c r="G33" s="2664"/>
      <c r="H33" s="545"/>
    </row>
    <row r="34" spans="1:8" s="546" customFormat="1" ht="30">
      <c r="A34" s="549" t="s">
        <v>1320</v>
      </c>
      <c r="B34" s="669">
        <v>39445</v>
      </c>
      <c r="C34" s="298" t="str">
        <f>IF($A34="INSUMO",VLOOKUP($B34,'BANCO DE DADOS SETEMBRO INS'!$A:$D,2,FALSE),VLOOKUP($B34,'BANCO DE DADOS SETEMBRO SERV'!$B:$E,2,FALSE))</f>
        <v>DISPOSITIVO DR, 2 POLOS, SENSIBILIDADE DE 30 MA, CORRENTE DE 25 A, TIPO AC</v>
      </c>
      <c r="D34" s="297" t="str">
        <f>IF($A34="INSUMO",VLOOKUP($B34,'BANCO DE DADOS SETEMBRO INS'!$A:$D,3,FALSE),VLOOKUP($B34,'BANCO DE DADOS SETEMBRO SERV'!$B:$E,3,FALSE))</f>
        <v xml:space="preserve">UN    </v>
      </c>
      <c r="E34" s="670">
        <v>1</v>
      </c>
      <c r="F34" s="362">
        <f>IF($A34="INSUMO",VLOOKUP($B34,'BANCO DE DADOS SETEMBRO INS'!$A:$D,4,FALSE),VLOOKUP($B34,'BANCO DE DADOS SETEMBRO SERV'!$B:$E,4,FALSE))</f>
        <v>97.72</v>
      </c>
      <c r="G34" s="480">
        <f>TRUNC(F34*E34,2)</f>
        <v>97.72</v>
      </c>
      <c r="H34" s="545"/>
    </row>
    <row r="35" spans="1:8" s="546" customFormat="1" ht="15.75">
      <c r="A35" s="545"/>
      <c r="B35" s="2662" t="s">
        <v>691</v>
      </c>
      <c r="C35" s="2663"/>
      <c r="D35" s="2663"/>
      <c r="E35" s="2663"/>
      <c r="F35" s="2663"/>
      <c r="G35" s="2664"/>
      <c r="H35" s="545"/>
    </row>
    <row r="36" spans="1:8" s="546" customFormat="1" ht="15.75">
      <c r="A36" s="549" t="s">
        <v>1321</v>
      </c>
      <c r="B36" s="478">
        <v>88264</v>
      </c>
      <c r="C36" s="298" t="str">
        <f>IF($A36="INSUMO",VLOOKUP($B36,'BANCO DE DADOS SETEMBRO INS'!$A:$D,2,FALSE),VLOOKUP($B36,'BANCO DE DADOS SETEMBRO SERV'!$B:$E,2,FALSE))</f>
        <v>ELETRICISTA COM ENCARGOS COMPLEMENTARES</v>
      </c>
      <c r="D36" s="297" t="str">
        <f>IF($A36="INSUMO",VLOOKUP($B36,'BANCO DE DADOS SETEMBRO INS'!$A:$D,3,FALSE),VLOOKUP($B36,'BANCO DE DADOS SETEMBRO SERV'!$B:$E,3,FALSE))</f>
        <v>H</v>
      </c>
      <c r="E36" s="479">
        <v>0.6</v>
      </c>
      <c r="F36" s="362">
        <f>IF($A36="INSUMO",VLOOKUP($B36,'BANCO DE DADOS SETEMBRO INS'!$A:$D,4,FALSE),VLOOKUP($B36,'BANCO DE DADOS SETEMBRO SERV'!$B:$E,4,FALSE))</f>
        <v>20.28</v>
      </c>
      <c r="G36" s="673">
        <f>TRUNC(F36*E36,2)</f>
        <v>12.16</v>
      </c>
      <c r="H36" s="674"/>
    </row>
    <row r="37" spans="1:8" s="546" customFormat="1" ht="16.5" thickBot="1">
      <c r="A37" s="549" t="s">
        <v>1321</v>
      </c>
      <c r="B37" s="481">
        <v>88316</v>
      </c>
      <c r="C37" s="302" t="str">
        <f>IF($A37="INSUMO",VLOOKUP($B37,'BANCO DE DADOS SETEMBRO INS'!$A:$D,2,FALSE),VLOOKUP($B37,'BANCO DE DADOS SETEMBRO SERV'!$B:$E,2,FALSE))</f>
        <v>SERVENTE COM ENCARGOS COMPLEMENTARES</v>
      </c>
      <c r="D37" s="303" t="str">
        <f>IF($A37="INSUMO",VLOOKUP($B37,'BANCO DE DADOS SETEMBRO INS'!$A:$D,3,FALSE),VLOOKUP($B37,'BANCO DE DADOS SETEMBRO SERV'!$B:$E,3,FALSE))</f>
        <v>H</v>
      </c>
      <c r="E37" s="482">
        <v>0.6</v>
      </c>
      <c r="F37" s="364">
        <f>IF($A37="INSUMO",VLOOKUP($B37,'BANCO DE DADOS SETEMBRO INS'!$A:$D,4,FALSE),VLOOKUP($B37,'BANCO DE DADOS SETEMBRO SERV'!$B:$E,4,FALSE))</f>
        <v>15.74</v>
      </c>
      <c r="G37" s="675">
        <f>TRUNC(F37*E37,2)</f>
        <v>9.44</v>
      </c>
      <c r="H37" s="674"/>
    </row>
    <row r="38" spans="1:8" s="545" customFormat="1" ht="16.5" thickBot="1">
      <c r="B38" s="2941" t="s">
        <v>7094</v>
      </c>
      <c r="C38" s="2941"/>
      <c r="D38" s="2941"/>
      <c r="E38" s="2941"/>
      <c r="F38" s="490" t="s">
        <v>692</v>
      </c>
      <c r="G38" s="671">
        <f>SUM(G34:G37)</f>
        <v>119.32</v>
      </c>
    </row>
    <row r="39" spans="1:8" s="545" customFormat="1" ht="15.75" thickBot="1">
      <c r="B39" s="672"/>
      <c r="C39" s="551"/>
      <c r="D39" s="551"/>
      <c r="E39" s="551"/>
    </row>
    <row r="40" spans="1:8" s="546" customFormat="1" ht="36.75" customHeight="1">
      <c r="A40" s="545"/>
      <c r="B40" s="1549" t="str">
        <f>CONCATENATE("AMM ELE 00",(RIGHT(B31,2))+1)</f>
        <v>AMM ELE 004</v>
      </c>
      <c r="C40" s="2666" t="str">
        <f>CONCATENATE("FORNECIMENTO E INSTALAÇÃO DE ",C43)</f>
        <v>FORNECIMENTO E INSTALAÇÃO DE ELETRODUTODUTO PEAD FLEXIVEL PAREDE SIMPLES, CORRUGACAO HELICOIDAL, COR PRETA, SEM ROSCA, DE 1 1/2",  PARA CABEAMENTO SUBTERRANEO (NBR 15715)</v>
      </c>
      <c r="D40" s="2666"/>
      <c r="E40" s="2666"/>
      <c r="F40" s="2666"/>
      <c r="G40" s="787" t="s">
        <v>28</v>
      </c>
      <c r="H40" s="724">
        <f>G46</f>
        <v>10.47</v>
      </c>
    </row>
    <row r="41" spans="1:8" s="546" customFormat="1" ht="31.5">
      <c r="A41" s="545"/>
      <c r="B41" s="361" t="s">
        <v>760</v>
      </c>
      <c r="C41" s="900" t="s">
        <v>686</v>
      </c>
      <c r="D41" s="900" t="s">
        <v>29</v>
      </c>
      <c r="E41" s="900" t="s">
        <v>687</v>
      </c>
      <c r="F41" s="902" t="s">
        <v>688</v>
      </c>
      <c r="G41" s="903" t="s">
        <v>689</v>
      </c>
      <c r="H41" s="545"/>
    </row>
    <row r="42" spans="1:8" s="546" customFormat="1" ht="15.75">
      <c r="A42" s="545"/>
      <c r="B42" s="2662" t="s">
        <v>690</v>
      </c>
      <c r="C42" s="2663"/>
      <c r="D42" s="2663"/>
      <c r="E42" s="2663"/>
      <c r="F42" s="2663"/>
      <c r="G42" s="2664"/>
      <c r="H42" s="545"/>
    </row>
    <row r="43" spans="1:8" s="1301" customFormat="1" ht="45">
      <c r="A43" s="1302" t="s">
        <v>1320</v>
      </c>
      <c r="B43" s="789">
        <v>39246</v>
      </c>
      <c r="C43" s="772" t="str">
        <f>IF($A43="INSUMO",VLOOKUP($B43,'BANCO DE DADOS SETEMBRO INS'!$A:$D,2,FALSE),VLOOKUP($B43,'BANCO DE DADOS SETEMBRO SERV'!$B:$E,2,FALSE))</f>
        <v>ELETRODUTODUTO PEAD FLEXIVEL PAREDE SIMPLES, CORRUGACAO HELICOIDAL, COR PRETA, SEM ROSCA, DE 1 1/2",  PARA CABEAMENTO SUBTERRANEO (NBR 15715)</v>
      </c>
      <c r="D43" s="771" t="str">
        <f>IF($A43="INSUMO",VLOOKUP($B43,'BANCO DE DADOS SETEMBRO INS'!$A:$D,3,FALSE),VLOOKUP($B43,'BANCO DE DADOS SETEMBRO SERV'!$B:$E,3,FALSE))</f>
        <v xml:space="preserve">M     </v>
      </c>
      <c r="E43" s="702">
        <v>1.0149999999999999</v>
      </c>
      <c r="F43" s="775">
        <f>IF($A43="INSUMO",VLOOKUP($B43,'BANCO DE DADOS SETEMBRO INS'!$A:$D,4,FALSE),VLOOKUP($B43,'BANCO DE DADOS SETEMBRO SERV'!$B:$E,4,FALSE))</f>
        <v>3.34</v>
      </c>
      <c r="G43" s="791">
        <f>TRUNC(F43*E43,2)</f>
        <v>3.39</v>
      </c>
      <c r="H43" s="1300"/>
    </row>
    <row r="44" spans="1:8" s="546" customFormat="1" ht="15.75">
      <c r="A44" s="545"/>
      <c r="B44" s="2662" t="s">
        <v>691</v>
      </c>
      <c r="C44" s="2663"/>
      <c r="D44" s="2663"/>
      <c r="E44" s="2663"/>
      <c r="F44" s="2663"/>
      <c r="G44" s="2664"/>
      <c r="H44" s="545"/>
    </row>
    <row r="45" spans="1:8" s="546" customFormat="1" ht="16.5" thickBot="1">
      <c r="A45" s="549" t="s">
        <v>1321</v>
      </c>
      <c r="B45" s="792">
        <v>88316</v>
      </c>
      <c r="C45" s="773" t="str">
        <f>IF($A45="INSUMO",VLOOKUP($B45,'BANCO DE DADOS SETEMBRO INS'!$A:$D,2,FALSE),VLOOKUP($B45,'BANCO DE DADOS SETEMBRO SERV'!$B:$E,2,FALSE))</f>
        <v>SERVENTE COM ENCARGOS COMPLEMENTARES</v>
      </c>
      <c r="D45" s="774" t="str">
        <f>IF($A45="INSUMO",VLOOKUP($B45,'BANCO DE DADOS SETEMBRO INS'!$A:$D,3,FALSE),VLOOKUP($B45,'BANCO DE DADOS SETEMBRO SERV'!$B:$E,3,FALSE))</f>
        <v>H</v>
      </c>
      <c r="E45" s="793">
        <v>0.45</v>
      </c>
      <c r="F45" s="776">
        <f>IF($A45="INSUMO",VLOOKUP($B45,'BANCO DE DADOS SETEMBRO INS'!$A:$D,4,FALSE),VLOOKUP($B45,'BANCO DE DADOS SETEMBRO SERV'!$B:$E,4,FALSE))</f>
        <v>15.74</v>
      </c>
      <c r="G45" s="794">
        <f>TRUNC(F45*E45,2)</f>
        <v>7.08</v>
      </c>
      <c r="H45" s="545"/>
    </row>
    <row r="46" spans="1:8" s="546" customFormat="1" ht="16.5" customHeight="1" thickBot="1">
      <c r="A46" s="545"/>
      <c r="B46" s="2940" t="s">
        <v>6830</v>
      </c>
      <c r="C46" s="2940"/>
      <c r="D46" s="2940"/>
      <c r="E46" s="2940"/>
      <c r="F46" s="795" t="s">
        <v>692</v>
      </c>
      <c r="G46" s="796">
        <f>SUM(G43:G45)</f>
        <v>10.47</v>
      </c>
      <c r="H46" s="545"/>
    </row>
    <row r="47" spans="1:8" s="546" customFormat="1" ht="15.75" thickBot="1">
      <c r="A47" s="545"/>
      <c r="B47" s="2940"/>
      <c r="C47" s="2940"/>
      <c r="D47" s="2940"/>
      <c r="E47" s="2940"/>
      <c r="F47" s="680"/>
      <c r="G47" s="680"/>
      <c r="H47" s="545"/>
    </row>
    <row r="48" spans="1:8" s="546" customFormat="1" ht="39" customHeight="1">
      <c r="A48" s="545"/>
      <c r="B48" s="1549" t="str">
        <f>CONCATENATE("AMM ELE 00",(RIGHT(B40,2))+1)</f>
        <v>AMM ELE 005</v>
      </c>
      <c r="C48" s="2666" t="str">
        <f>CONCATENATE("FORNECIMENTO E INSTALAÇÃO DE ",C51)</f>
        <v>FORNECIMENTO E INSTALAÇÃO DE REFLETOR BIVOLT DE LED, 100W DE POTÊNCIA, FLUXO LUMINOSO A PARTIR DE 80 LM/W, TEMPERATURA DE COR APROXIMADAMENTE 6500K (BRANCO FRIO)</v>
      </c>
      <c r="D48" s="2666"/>
      <c r="E48" s="2666"/>
      <c r="F48" s="2666"/>
      <c r="G48" s="476" t="s">
        <v>29</v>
      </c>
      <c r="H48" s="724">
        <f>G55</f>
        <v>249.44</v>
      </c>
    </row>
    <row r="49" spans="1:8" s="546" customFormat="1" ht="31.5">
      <c r="A49" s="545"/>
      <c r="B49" s="361" t="s">
        <v>760</v>
      </c>
      <c r="C49" s="477" t="s">
        <v>686</v>
      </c>
      <c r="D49" s="477" t="s">
        <v>29</v>
      </c>
      <c r="E49" s="477" t="s">
        <v>687</v>
      </c>
      <c r="F49" s="547" t="s">
        <v>688</v>
      </c>
      <c r="G49" s="548" t="s">
        <v>689</v>
      </c>
      <c r="H49" s="545"/>
    </row>
    <row r="50" spans="1:8" s="546" customFormat="1" ht="15.75">
      <c r="A50" s="545"/>
      <c r="B50" s="2662" t="s">
        <v>690</v>
      </c>
      <c r="C50" s="2663"/>
      <c r="D50" s="2663"/>
      <c r="E50" s="2663"/>
      <c r="F50" s="2663"/>
      <c r="G50" s="2664"/>
      <c r="H50" s="545"/>
    </row>
    <row r="51" spans="1:8" s="546" customFormat="1" ht="45">
      <c r="A51" s="545"/>
      <c r="B51" s="691" t="s">
        <v>708</v>
      </c>
      <c r="C51" s="677" t="s">
        <v>1665</v>
      </c>
      <c r="D51" s="694" t="s">
        <v>29</v>
      </c>
      <c r="E51" s="655">
        <v>1</v>
      </c>
      <c r="F51" s="679">
        <f>D62</f>
        <v>195.41</v>
      </c>
      <c r="G51" s="480">
        <f>TRUNC(F51*E51,2)</f>
        <v>195.41</v>
      </c>
      <c r="H51" s="545"/>
    </row>
    <row r="52" spans="1:8" s="546" customFormat="1" ht="15.75">
      <c r="A52" s="545"/>
      <c r="B52" s="2662" t="s">
        <v>691</v>
      </c>
      <c r="C52" s="2663"/>
      <c r="D52" s="2663"/>
      <c r="E52" s="2663"/>
      <c r="F52" s="2663"/>
      <c r="G52" s="2664"/>
      <c r="H52" s="545"/>
    </row>
    <row r="53" spans="1:8" s="546" customFormat="1" ht="15.75">
      <c r="A53" s="549" t="s">
        <v>1321</v>
      </c>
      <c r="B53" s="478">
        <v>88264</v>
      </c>
      <c r="C53" s="298" t="str">
        <f>IF($A53="INSUMO",VLOOKUP($B53,'BANCO DE DADOS SETEMBRO INS'!$A:$D,2,FALSE),VLOOKUP($B53,'BANCO DE DADOS SETEMBRO SERV'!$B:$E,2,FALSE))</f>
        <v>ELETRICISTA COM ENCARGOS COMPLEMENTARES</v>
      </c>
      <c r="D53" s="297" t="str">
        <f>IF($A53="INSUMO",VLOOKUP($B53,'BANCO DE DADOS SETEMBRO INS'!$A:$D,3,FALSE),VLOOKUP($B53,'BANCO DE DADOS SETEMBRO SERV'!$B:$E,3,FALSE))</f>
        <v>H</v>
      </c>
      <c r="E53" s="479">
        <v>1.5</v>
      </c>
      <c r="F53" s="362">
        <f>IF($A53="INSUMO",VLOOKUP($B53,'BANCO DE DADOS SETEMBRO INS'!$A:$D,4,FALSE),VLOOKUP($B53,'BANCO DE DADOS SETEMBRO SERV'!$B:$E,4,FALSE))</f>
        <v>20.28</v>
      </c>
      <c r="G53" s="480">
        <f>TRUNC(F53*E53,2)</f>
        <v>30.42</v>
      </c>
      <c r="H53" s="545"/>
    </row>
    <row r="54" spans="1:8" s="546" customFormat="1" ht="16.5" thickBot="1">
      <c r="A54" s="549" t="s">
        <v>1321</v>
      </c>
      <c r="B54" s="481">
        <v>88316</v>
      </c>
      <c r="C54" s="302" t="str">
        <f>IF($A54="INSUMO",VLOOKUP($B54,'BANCO DE DADOS SETEMBRO INS'!$A:$D,2,FALSE),VLOOKUP($B54,'BANCO DE DADOS SETEMBRO SERV'!$B:$E,2,FALSE))</f>
        <v>SERVENTE COM ENCARGOS COMPLEMENTARES</v>
      </c>
      <c r="D54" s="303" t="str">
        <f>IF($A54="INSUMO",VLOOKUP($B54,'BANCO DE DADOS SETEMBRO INS'!$A:$D,3,FALSE),VLOOKUP($B54,'BANCO DE DADOS SETEMBRO SERV'!$B:$E,3,FALSE))</f>
        <v>H</v>
      </c>
      <c r="E54" s="482">
        <v>1.5</v>
      </c>
      <c r="F54" s="364">
        <f>IF($A54="INSUMO",VLOOKUP($B54,'BANCO DE DADOS SETEMBRO INS'!$A:$D,4,FALSE),VLOOKUP($B54,'BANCO DE DADOS SETEMBRO SERV'!$B:$E,4,FALSE))</f>
        <v>15.74</v>
      </c>
      <c r="G54" s="483">
        <f>TRUNC(F54*E54,2)</f>
        <v>23.61</v>
      </c>
      <c r="H54" s="545"/>
    </row>
    <row r="55" spans="1:8" s="546" customFormat="1" ht="16.5" thickBot="1">
      <c r="A55" s="545"/>
      <c r="B55" s="2940" t="s">
        <v>6833</v>
      </c>
      <c r="C55" s="2940"/>
      <c r="D55" s="2940"/>
      <c r="E55" s="2940"/>
      <c r="F55" s="490" t="s">
        <v>692</v>
      </c>
      <c r="G55" s="671">
        <f>SUM(G51:G54)</f>
        <v>249.44</v>
      </c>
      <c r="H55" s="545"/>
    </row>
    <row r="56" spans="1:8" s="546" customFormat="1" ht="15.75" thickBot="1">
      <c r="A56" s="545"/>
      <c r="B56" s="2940"/>
      <c r="C56" s="2940"/>
      <c r="D56" s="2940"/>
      <c r="E56" s="2940"/>
      <c r="F56" s="680"/>
      <c r="G56" s="680"/>
      <c r="H56" s="545"/>
    </row>
    <row r="57" spans="1:8" s="546" customFormat="1" ht="47.25">
      <c r="A57" s="545"/>
      <c r="B57" s="1557"/>
      <c r="C57" s="1536" t="s">
        <v>720</v>
      </c>
      <c r="D57" s="1558"/>
      <c r="E57" s="1559"/>
      <c r="F57" s="1537"/>
      <c r="G57" s="1560" t="s">
        <v>29</v>
      </c>
      <c r="H57" s="1767" t="s">
        <v>7204</v>
      </c>
    </row>
    <row r="58" spans="1:8" s="546" customFormat="1" ht="31.5">
      <c r="A58" s="545"/>
      <c r="B58" s="859" t="s">
        <v>701</v>
      </c>
      <c r="C58" s="1771" t="s">
        <v>702</v>
      </c>
      <c r="D58" s="1772" t="s">
        <v>703</v>
      </c>
      <c r="E58" s="1773" t="s">
        <v>704</v>
      </c>
      <c r="F58" s="1774" t="s">
        <v>705</v>
      </c>
      <c r="G58" s="1839" t="s">
        <v>706</v>
      </c>
      <c r="H58" s="545"/>
    </row>
    <row r="59" spans="1:8" s="546" customFormat="1" ht="15">
      <c r="A59" s="545"/>
      <c r="B59" s="1573">
        <v>43425</v>
      </c>
      <c r="C59" s="1751" t="s">
        <v>716</v>
      </c>
      <c r="D59" s="1752">
        <v>191.48</v>
      </c>
      <c r="E59" s="1754" t="s">
        <v>717</v>
      </c>
      <c r="F59" s="1744" t="s">
        <v>718</v>
      </c>
      <c r="G59" s="1764" t="s">
        <v>6954</v>
      </c>
      <c r="H59" s="1770">
        <f>B59+180</f>
        <v>43605</v>
      </c>
    </row>
    <row r="60" spans="1:8" s="546" customFormat="1" ht="15">
      <c r="A60" s="545"/>
      <c r="B60" s="1573">
        <v>43425</v>
      </c>
      <c r="C60" s="1741" t="s">
        <v>724</v>
      </c>
      <c r="D60" s="1752">
        <v>198.38</v>
      </c>
      <c r="E60" s="1747" t="s">
        <v>725</v>
      </c>
      <c r="F60" s="1765" t="s">
        <v>7628</v>
      </c>
      <c r="G60" s="1764" t="s">
        <v>7629</v>
      </c>
      <c r="H60" s="1770">
        <f>B60+180</f>
        <v>43605</v>
      </c>
    </row>
    <row r="61" spans="1:8" s="546" customFormat="1" ht="15">
      <c r="A61" s="545"/>
      <c r="B61" s="1573">
        <v>43425</v>
      </c>
      <c r="C61" s="1751" t="s">
        <v>1352</v>
      </c>
      <c r="D61" s="1752">
        <v>195.41</v>
      </c>
      <c r="E61" s="1754" t="s">
        <v>7626</v>
      </c>
      <c r="F61" s="1744" t="s">
        <v>1353</v>
      </c>
      <c r="G61" s="1764" t="s">
        <v>7627</v>
      </c>
      <c r="H61" s="1770">
        <f>B61+180</f>
        <v>43605</v>
      </c>
    </row>
    <row r="62" spans="1:8" s="546" customFormat="1" ht="16.5" thickBot="1">
      <c r="A62" s="545"/>
      <c r="B62" s="1538"/>
      <c r="C62" s="1539" t="s">
        <v>707</v>
      </c>
      <c r="D62" s="1561">
        <f>MEDIAN(D59:D61)</f>
        <v>195.41</v>
      </c>
      <c r="E62" s="1540"/>
      <c r="F62" s="1541"/>
      <c r="G62" s="871"/>
      <c r="H62" s="545"/>
    </row>
    <row r="63" spans="1:8" s="558" customFormat="1" ht="16.5" thickBot="1">
      <c r="B63" s="488"/>
      <c r="C63" s="489"/>
      <c r="D63" s="489"/>
      <c r="E63" s="489"/>
      <c r="F63" s="489"/>
      <c r="G63" s="489"/>
    </row>
    <row r="64" spans="1:8" s="546" customFormat="1" ht="15.75">
      <c r="A64" s="545"/>
      <c r="B64" s="1549" t="str">
        <f>CONCATENATE("AMM ELE 00",(RIGHT(B48,2))+1)</f>
        <v>AMM ELE 006</v>
      </c>
      <c r="C64" s="2666" t="s">
        <v>699</v>
      </c>
      <c r="D64" s="2666"/>
      <c r="E64" s="2666"/>
      <c r="F64" s="2666"/>
      <c r="G64" s="476" t="s">
        <v>29</v>
      </c>
      <c r="H64" s="724">
        <f>G70</f>
        <v>5.77</v>
      </c>
    </row>
    <row r="65" spans="1:8" s="546" customFormat="1" ht="31.5">
      <c r="A65" s="545"/>
      <c r="B65" s="361" t="s">
        <v>760</v>
      </c>
      <c r="C65" s="477" t="s">
        <v>686</v>
      </c>
      <c r="D65" s="477" t="s">
        <v>29</v>
      </c>
      <c r="E65" s="477" t="s">
        <v>687</v>
      </c>
      <c r="F65" s="547" t="s">
        <v>688</v>
      </c>
      <c r="G65" s="548" t="s">
        <v>689</v>
      </c>
      <c r="H65" s="545"/>
    </row>
    <row r="66" spans="1:8" s="546" customFormat="1" ht="15.75">
      <c r="A66" s="545"/>
      <c r="B66" s="2662" t="s">
        <v>690</v>
      </c>
      <c r="C66" s="2663"/>
      <c r="D66" s="2663"/>
      <c r="E66" s="2663"/>
      <c r="F66" s="2663"/>
      <c r="G66" s="2664"/>
      <c r="H66" s="545"/>
    </row>
    <row r="67" spans="1:8" s="546" customFormat="1" ht="30">
      <c r="A67" s="549" t="s">
        <v>1320</v>
      </c>
      <c r="B67" s="478">
        <v>400</v>
      </c>
      <c r="C67" s="298" t="str">
        <f>IF($A67="INSUMO",VLOOKUP($B67,'BANCO DE DADOS SETEMBRO INS'!$A:$D,2,FALSE),VLOOKUP($B67,'BANCO DE DADOS SETEMBRO SERV'!$B:$E,2,FALSE))</f>
        <v>ABRACADEIRA EM ACO PARA AMARRACAO DE ELETRODUTOS, TIPO D, COM 3/4" E PARAFUSO DE FIXACAO</v>
      </c>
      <c r="D67" s="297" t="str">
        <f>IF($A67="INSUMO",VLOOKUP($B67,'BANCO DE DADOS SETEMBRO INS'!$A:$D,3,FALSE),VLOOKUP($B67,'BANCO DE DADOS SETEMBRO SERV'!$B:$E,3,FALSE))</f>
        <v xml:space="preserve">UN    </v>
      </c>
      <c r="E67" s="655">
        <v>1</v>
      </c>
      <c r="F67" s="362">
        <f>IF($A67="INSUMO",VLOOKUP($B67,'BANCO DE DADOS SETEMBRO INS'!$A:$D,4,FALSE),VLOOKUP($B67,'BANCO DE DADOS SETEMBRO SERV'!$B:$E,4,FALSE))</f>
        <v>1.0900000000000001</v>
      </c>
      <c r="G67" s="480">
        <f>TRUNC(F67*E67,2)</f>
        <v>1.0900000000000001</v>
      </c>
      <c r="H67" s="545"/>
    </row>
    <row r="68" spans="1:8" s="546" customFormat="1" ht="15.75">
      <c r="A68" s="545"/>
      <c r="B68" s="2662" t="s">
        <v>691</v>
      </c>
      <c r="C68" s="2663"/>
      <c r="D68" s="2663"/>
      <c r="E68" s="2663"/>
      <c r="F68" s="2663"/>
      <c r="G68" s="2664"/>
      <c r="H68" s="545"/>
    </row>
    <row r="69" spans="1:8" s="546" customFormat="1" ht="16.5" thickBot="1">
      <c r="A69" s="549" t="s">
        <v>1321</v>
      </c>
      <c r="B69" s="481">
        <v>88247</v>
      </c>
      <c r="C69" s="302" t="str">
        <f>IF($A69="INSUMO",VLOOKUP($B69,'BANCO DE DADOS SETEMBRO INS'!$A:$D,2,FALSE),VLOOKUP($B69,'BANCO DE DADOS SETEMBRO SERV'!$B:$E,2,FALSE))</f>
        <v>AUXILIAR DE ELETRICISTA COM ENCARGOS COMPLEMENTARES</v>
      </c>
      <c r="D69" s="303" t="str">
        <f>IF($A69="INSUMO",VLOOKUP($B69,'BANCO DE DADOS SETEMBRO INS'!$A:$D,3,FALSE),VLOOKUP($B69,'BANCO DE DADOS SETEMBRO SERV'!$B:$E,3,FALSE))</f>
        <v>H</v>
      </c>
      <c r="E69" s="482">
        <v>0.3</v>
      </c>
      <c r="F69" s="364">
        <f>IF($A69="INSUMO",VLOOKUP($B69,'BANCO DE DADOS SETEMBRO INS'!$A:$D,4,FALSE),VLOOKUP($B69,'BANCO DE DADOS SETEMBRO SERV'!$B:$E,4,FALSE))</f>
        <v>15.62</v>
      </c>
      <c r="G69" s="483">
        <f>TRUNC(F69*E69,2)</f>
        <v>4.68</v>
      </c>
      <c r="H69" s="545"/>
    </row>
    <row r="70" spans="1:8" s="546" customFormat="1" ht="16.5" thickBot="1">
      <c r="A70" s="545"/>
      <c r="B70" s="2940" t="s">
        <v>1492</v>
      </c>
      <c r="C70" s="2940"/>
      <c r="D70" s="2940"/>
      <c r="E70" s="2940"/>
      <c r="F70" s="490" t="s">
        <v>692</v>
      </c>
      <c r="G70" s="671">
        <f>SUM(G67:G69)</f>
        <v>5.77</v>
      </c>
      <c r="H70" s="545"/>
    </row>
    <row r="71" spans="1:8" s="558" customFormat="1" ht="16.5" thickBot="1">
      <c r="B71" s="488"/>
      <c r="C71" s="489"/>
      <c r="D71" s="489"/>
      <c r="E71" s="489"/>
      <c r="F71" s="489"/>
      <c r="G71" s="489"/>
    </row>
    <row r="72" spans="1:8" s="546" customFormat="1" ht="38.25" customHeight="1">
      <c r="A72" s="545"/>
      <c r="B72" s="1549" t="str">
        <f>CONCATENATE("AMM ELE 00",(RIGHT(B64,2))+1)</f>
        <v>AMM ELE 007</v>
      </c>
      <c r="C72" s="2666" t="str">
        <f>CONCATENATE("FORNECIMENTO E INSTALAÇÃO DE ",C75)</f>
        <v>FORNECIMENTO E INSTALAÇÃO DE CURVA 90 GRAUS, PARA ELETRODUTO, EM ACO GALVANIZADO ELETROLITICO, DIAMETRO DE 25 MM (1")</v>
      </c>
      <c r="D72" s="2897"/>
      <c r="E72" s="2897"/>
      <c r="F72" s="2897"/>
      <c r="G72" s="476" t="s">
        <v>29</v>
      </c>
      <c r="H72" s="724">
        <f>G79</f>
        <v>11.57</v>
      </c>
    </row>
    <row r="73" spans="1:8" s="546" customFormat="1" ht="31.5">
      <c r="A73" s="545"/>
      <c r="B73" s="361" t="s">
        <v>760</v>
      </c>
      <c r="C73" s="520" t="s">
        <v>686</v>
      </c>
      <c r="D73" s="477" t="s">
        <v>29</v>
      </c>
      <c r="E73" s="520" t="s">
        <v>687</v>
      </c>
      <c r="F73" s="521" t="s">
        <v>688</v>
      </c>
      <c r="G73" s="522" t="s">
        <v>689</v>
      </c>
      <c r="H73" s="545"/>
    </row>
    <row r="74" spans="1:8" s="546" customFormat="1" ht="15.75">
      <c r="A74" s="545"/>
      <c r="B74" s="2724" t="s">
        <v>690</v>
      </c>
      <c r="C74" s="2926"/>
      <c r="D74" s="2926"/>
      <c r="E74" s="2926"/>
      <c r="F74" s="2926"/>
      <c r="G74" s="2927"/>
      <c r="H74" s="545"/>
    </row>
    <row r="75" spans="1:8" s="546" customFormat="1" ht="30">
      <c r="A75" s="549" t="s">
        <v>1320</v>
      </c>
      <c r="B75" s="523">
        <v>2617</v>
      </c>
      <c r="C75" s="298" t="str">
        <f>IF($A75="INSUMO",VLOOKUP($B75,'BANCO DE DADOS SETEMBRO INS'!$A:$D,2,FALSE),VLOOKUP($B75,'BANCO DE DADOS SETEMBRO SERV'!$B:$E,2,FALSE))</f>
        <v>CURVA 90 GRAUS, PARA ELETRODUTO, EM ACO GALVANIZADO ELETROLITICO, DIAMETRO DE 25 MM (1")</v>
      </c>
      <c r="D75" s="297" t="str">
        <f>IF($A75="INSUMO",VLOOKUP($B75,'BANCO DE DADOS SETEMBRO INS'!$A:$D,3,FALSE),VLOOKUP($B75,'BANCO DE DADOS SETEMBRO SERV'!$B:$E,3,FALSE))</f>
        <v xml:space="preserve">UN    </v>
      </c>
      <c r="E75" s="405">
        <v>1</v>
      </c>
      <c r="F75" s="362">
        <f>IF($A75="INSUMO",VLOOKUP($B75,'BANCO DE DADOS SETEMBRO INS'!$A:$D,4,FALSE),VLOOKUP($B75,'BANCO DE DADOS SETEMBRO SERV'!$B:$E,4,FALSE))</f>
        <v>6.56</v>
      </c>
      <c r="G75" s="408">
        <f>TRUNC(F75*E75,2)</f>
        <v>6.56</v>
      </c>
      <c r="H75" s="545"/>
    </row>
    <row r="76" spans="1:8" s="546" customFormat="1" ht="15.75">
      <c r="A76" s="545"/>
      <c r="B76" s="2724" t="s">
        <v>691</v>
      </c>
      <c r="C76" s="2926"/>
      <c r="D76" s="2926"/>
      <c r="E76" s="2926"/>
      <c r="F76" s="2926"/>
      <c r="G76" s="2927"/>
      <c r="H76" s="545"/>
    </row>
    <row r="77" spans="1:8" s="546" customFormat="1" ht="15.75">
      <c r="A77" s="549" t="s">
        <v>1321</v>
      </c>
      <c r="B77" s="478">
        <v>88264</v>
      </c>
      <c r="C77" s="298" t="str">
        <f>IF($A77="INSUMO",VLOOKUP($B77,'BANCO DE DADOS SETEMBRO INS'!$A:$D,2,FALSE),VLOOKUP($B77,'BANCO DE DADOS SETEMBRO SERV'!$B:$E,2,FALSE))</f>
        <v>ELETRICISTA COM ENCARGOS COMPLEMENTARES</v>
      </c>
      <c r="D77" s="297" t="str">
        <f>IF($A77="INSUMO",VLOOKUP($B77,'BANCO DE DADOS SETEMBRO INS'!$A:$D,3,FALSE),VLOOKUP($B77,'BANCO DE DADOS SETEMBRO SERV'!$B:$E,3,FALSE))</f>
        <v>H</v>
      </c>
      <c r="E77" s="670">
        <v>0.14000000000000001</v>
      </c>
      <c r="F77" s="362">
        <f>IF($A77="INSUMO",VLOOKUP($B77,'BANCO DE DADOS SETEMBRO INS'!$A:$D,4,FALSE),VLOOKUP($B77,'BANCO DE DADOS SETEMBRO SERV'!$B:$E,4,FALSE))</f>
        <v>20.28</v>
      </c>
      <c r="G77" s="480">
        <f>TRUNC(F77*E77,2)</f>
        <v>2.83</v>
      </c>
      <c r="H77" s="545"/>
    </row>
    <row r="78" spans="1:8" s="546" customFormat="1" ht="16.5" thickBot="1">
      <c r="A78" s="549" t="s">
        <v>1321</v>
      </c>
      <c r="B78" s="481">
        <v>88247</v>
      </c>
      <c r="C78" s="302" t="str">
        <f>IF($A78="INSUMO",VLOOKUP($B78,'BANCO DE DADOS SETEMBRO INS'!$A:$D,2,FALSE),VLOOKUP($B78,'BANCO DE DADOS SETEMBRO SERV'!$B:$E,2,FALSE))</f>
        <v>AUXILIAR DE ELETRICISTA COM ENCARGOS COMPLEMENTARES</v>
      </c>
      <c r="D78" s="303" t="str">
        <f>IF($A78="INSUMO",VLOOKUP($B78,'BANCO DE DADOS SETEMBRO INS'!$A:$D,3,FALSE),VLOOKUP($B78,'BANCO DE DADOS SETEMBRO SERV'!$B:$E,3,FALSE))</f>
        <v>H</v>
      </c>
      <c r="E78" s="699">
        <v>0.14000000000000001</v>
      </c>
      <c r="F78" s="364">
        <f>IF($A78="INSUMO",VLOOKUP($B78,'BANCO DE DADOS SETEMBRO INS'!$A:$D,4,FALSE),VLOOKUP($B78,'BANCO DE DADOS SETEMBRO SERV'!$B:$E,4,FALSE))</f>
        <v>15.62</v>
      </c>
      <c r="G78" s="483">
        <f>TRUNC(F78*E78,2)</f>
        <v>2.1800000000000002</v>
      </c>
      <c r="H78" s="545"/>
    </row>
    <row r="79" spans="1:8" s="546" customFormat="1" ht="16.5" thickBot="1">
      <c r="A79" s="545"/>
      <c r="B79" s="2943" t="s">
        <v>6832</v>
      </c>
      <c r="C79" s="2943"/>
      <c r="D79" s="2943"/>
      <c r="E79" s="2943"/>
      <c r="F79" s="490" t="s">
        <v>692</v>
      </c>
      <c r="G79" s="671">
        <f>SUM(G74:G78)</f>
        <v>11.57</v>
      </c>
      <c r="H79" s="545"/>
    </row>
    <row r="80" spans="1:8" s="546" customFormat="1" ht="15.75" thickBot="1">
      <c r="A80" s="545"/>
      <c r="B80" s="656"/>
      <c r="C80" s="656"/>
      <c r="D80" s="656"/>
      <c r="E80" s="656"/>
      <c r="H80" s="545"/>
    </row>
    <row r="81" spans="1:8" s="546" customFormat="1" ht="35.25" customHeight="1">
      <c r="A81" s="545"/>
      <c r="B81" s="1549" t="str">
        <f>CONCATENATE("AMM ELE 00",(RIGHT(B72,2))+1)</f>
        <v>AMM ELE 008</v>
      </c>
      <c r="C81" s="2666" t="str">
        <f>CONCATENATE("FORNECIMENTO E INSTALAÇÃO DE ",C84)</f>
        <v>FORNECIMENTO E INSTALAÇÃO DE LUVA PARA ELETRODUTO, EM ACO GALVANIZADO ELETROLITICO, DIAMETRO DE 25 MM (1")</v>
      </c>
      <c r="D81" s="2897"/>
      <c r="E81" s="2897"/>
      <c r="F81" s="2897"/>
      <c r="G81" s="476" t="s">
        <v>29</v>
      </c>
      <c r="H81" s="724">
        <f>G88</f>
        <v>4.25</v>
      </c>
    </row>
    <row r="82" spans="1:8" s="546" customFormat="1" ht="31.5">
      <c r="A82" s="545"/>
      <c r="B82" s="361" t="s">
        <v>760</v>
      </c>
      <c r="C82" s="520" t="s">
        <v>686</v>
      </c>
      <c r="D82" s="477" t="s">
        <v>29</v>
      </c>
      <c r="E82" s="520" t="s">
        <v>687</v>
      </c>
      <c r="F82" s="521" t="s">
        <v>688</v>
      </c>
      <c r="G82" s="522" t="s">
        <v>689</v>
      </c>
      <c r="H82" s="545"/>
    </row>
    <row r="83" spans="1:8" s="546" customFormat="1" ht="15.75">
      <c r="A83" s="545"/>
      <c r="B83" s="2724" t="s">
        <v>690</v>
      </c>
      <c r="C83" s="2926"/>
      <c r="D83" s="2926"/>
      <c r="E83" s="2926"/>
      <c r="F83" s="2926"/>
      <c r="G83" s="2927"/>
      <c r="H83" s="545"/>
    </row>
    <row r="84" spans="1:8" s="546" customFormat="1" ht="30">
      <c r="A84" s="549" t="s">
        <v>1320</v>
      </c>
      <c r="B84" s="523">
        <v>2638</v>
      </c>
      <c r="C84" s="298" t="str">
        <f>IF($A84="INSUMO",VLOOKUP($B84,'BANCO DE DADOS SETEMBRO INS'!$A:$D,2,FALSE),VLOOKUP($B84,'BANCO DE DADOS SETEMBRO SERV'!$B:$E,2,FALSE))</f>
        <v>LUVA PARA ELETRODUTO, EM ACO GALVANIZADO ELETROLITICO, DIAMETRO DE 25 MM (1")</v>
      </c>
      <c r="D84" s="297" t="str">
        <f>IF($A84="INSUMO",VLOOKUP($B84,'BANCO DE DADOS SETEMBRO INS'!$A:$D,3,FALSE),VLOOKUP($B84,'BANCO DE DADOS SETEMBRO SERV'!$B:$E,3,FALSE))</f>
        <v xml:space="preserve">UN    </v>
      </c>
      <c r="E84" s="405">
        <v>1</v>
      </c>
      <c r="F84" s="362">
        <f>IF($A84="INSUMO",VLOOKUP($B84,'BANCO DE DADOS SETEMBRO INS'!$A:$D,4,FALSE),VLOOKUP($B84,'BANCO DE DADOS SETEMBRO SERV'!$B:$E,4,FALSE))</f>
        <v>2.11</v>
      </c>
      <c r="G84" s="408">
        <f>TRUNC(F84*E84,2)</f>
        <v>2.11</v>
      </c>
      <c r="H84" s="545"/>
    </row>
    <row r="85" spans="1:8" s="546" customFormat="1" ht="15.75">
      <c r="A85" s="545"/>
      <c r="B85" s="2724" t="s">
        <v>691</v>
      </c>
      <c r="C85" s="2926"/>
      <c r="D85" s="2926"/>
      <c r="E85" s="2926"/>
      <c r="F85" s="2926"/>
      <c r="G85" s="2927"/>
      <c r="H85" s="545"/>
    </row>
    <row r="86" spans="1:8" s="546" customFormat="1" ht="15.75">
      <c r="A86" s="549" t="s">
        <v>1321</v>
      </c>
      <c r="B86" s="478">
        <v>88264</v>
      </c>
      <c r="C86" s="298" t="str">
        <f>IF($A86="INSUMO",VLOOKUP($B86,'BANCO DE DADOS SETEMBRO INS'!$A:$D,2,FALSE),VLOOKUP($B86,'BANCO DE DADOS SETEMBRO SERV'!$B:$E,2,FALSE))</f>
        <v>ELETRICISTA COM ENCARGOS COMPLEMENTARES</v>
      </c>
      <c r="D86" s="297" t="str">
        <f>IF($A86="INSUMO",VLOOKUP($B86,'BANCO DE DADOS SETEMBRO INS'!$A:$D,3,FALSE),VLOOKUP($B86,'BANCO DE DADOS SETEMBRO SERV'!$B:$E,3,FALSE))</f>
        <v>H</v>
      </c>
      <c r="E86" s="479">
        <v>0.06</v>
      </c>
      <c r="F86" s="362">
        <f>IF($A86="INSUMO",VLOOKUP($B86,'BANCO DE DADOS SETEMBRO INS'!$A:$D,4,FALSE),VLOOKUP($B86,'BANCO DE DADOS SETEMBRO SERV'!$B:$E,4,FALSE))</f>
        <v>20.28</v>
      </c>
      <c r="G86" s="480">
        <f>TRUNC(F86*E86,2)</f>
        <v>1.21</v>
      </c>
      <c r="H86" s="545"/>
    </row>
    <row r="87" spans="1:8" s="546" customFormat="1" ht="16.5" thickBot="1">
      <c r="A87" s="549" t="s">
        <v>1321</v>
      </c>
      <c r="B87" s="481">
        <v>88247</v>
      </c>
      <c r="C87" s="302" t="str">
        <f>IF($A87="INSUMO",VLOOKUP($B87,'BANCO DE DADOS SETEMBRO INS'!$A:$D,2,FALSE),VLOOKUP($B87,'BANCO DE DADOS SETEMBRO SERV'!$B:$E,2,FALSE))</f>
        <v>AUXILIAR DE ELETRICISTA COM ENCARGOS COMPLEMENTARES</v>
      </c>
      <c r="D87" s="303" t="str">
        <f>IF($A87="INSUMO",VLOOKUP($B87,'BANCO DE DADOS SETEMBRO INS'!$A:$D,3,FALSE),VLOOKUP($B87,'BANCO DE DADOS SETEMBRO SERV'!$B:$E,3,FALSE))</f>
        <v>H</v>
      </c>
      <c r="E87" s="482">
        <v>0.06</v>
      </c>
      <c r="F87" s="364">
        <f>IF($A87="INSUMO",VLOOKUP($B87,'BANCO DE DADOS SETEMBRO INS'!$A:$D,4,FALSE),VLOOKUP($B87,'BANCO DE DADOS SETEMBRO SERV'!$B:$E,4,FALSE))</f>
        <v>15.62</v>
      </c>
      <c r="G87" s="483">
        <f>TRUNC(F87*E87,2)</f>
        <v>0.93</v>
      </c>
      <c r="H87" s="545"/>
    </row>
    <row r="88" spans="1:8" s="546" customFormat="1" ht="16.5" thickBot="1">
      <c r="A88" s="545"/>
      <c r="B88" s="2942" t="s">
        <v>6831</v>
      </c>
      <c r="C88" s="2942"/>
      <c r="D88" s="2942"/>
      <c r="E88" s="2942"/>
      <c r="F88" s="490" t="s">
        <v>692</v>
      </c>
      <c r="G88" s="671">
        <f>SUM(G83:G87)</f>
        <v>4.25</v>
      </c>
      <c r="H88" s="545"/>
    </row>
    <row r="89" spans="1:8" s="558" customFormat="1" ht="16.5" thickBot="1">
      <c r="B89" s="488"/>
      <c r="C89" s="489"/>
      <c r="D89" s="489"/>
      <c r="E89" s="489"/>
      <c r="F89" s="489"/>
      <c r="G89" s="489"/>
    </row>
    <row r="90" spans="1:8" s="546" customFormat="1" ht="40.5" customHeight="1">
      <c r="A90" s="545"/>
      <c r="B90" s="1549" t="str">
        <f>CONCATENATE("AMM ELE 00",(RIGHT(B81,2))+1)</f>
        <v>AMM ELE 009</v>
      </c>
      <c r="C90" s="2666" t="str">
        <f>CONCATENATE("FORNECIMENTO E INSTALAÇÃO DE ",C93)</f>
        <v>FORNECIMENTO E INSTALAÇÃO DE PARAFUSO M16 EM ACO GALVANIZADO, COMPRIMENTO = 500 MM, DIAMETRO = 16 MM, ROSCA MAQUINA, COM CABECA SEXTAVADA E PORCA</v>
      </c>
      <c r="D90" s="2897"/>
      <c r="E90" s="2897"/>
      <c r="F90" s="2897"/>
      <c r="G90" s="476" t="s">
        <v>29</v>
      </c>
      <c r="H90" s="724">
        <f>G96</f>
        <v>15.91</v>
      </c>
    </row>
    <row r="91" spans="1:8" s="546" customFormat="1" ht="31.5">
      <c r="A91" s="545"/>
      <c r="B91" s="361" t="s">
        <v>760</v>
      </c>
      <c r="C91" s="520" t="s">
        <v>686</v>
      </c>
      <c r="D91" s="477" t="s">
        <v>29</v>
      </c>
      <c r="E91" s="520" t="s">
        <v>687</v>
      </c>
      <c r="F91" s="521" t="s">
        <v>688</v>
      </c>
      <c r="G91" s="522" t="s">
        <v>689</v>
      </c>
      <c r="H91" s="545"/>
    </row>
    <row r="92" spans="1:8" s="546" customFormat="1" ht="15.75">
      <c r="A92" s="545"/>
      <c r="B92" s="2724" t="s">
        <v>690</v>
      </c>
      <c r="C92" s="2926"/>
      <c r="D92" s="2926"/>
      <c r="E92" s="2926"/>
      <c r="F92" s="2926"/>
      <c r="G92" s="2927"/>
      <c r="H92" s="545"/>
    </row>
    <row r="93" spans="1:8" s="546" customFormat="1" ht="45">
      <c r="A93" s="549" t="s">
        <v>1320</v>
      </c>
      <c r="B93" s="383">
        <v>428</v>
      </c>
      <c r="C93" s="298" t="str">
        <f>IF($A93="INSUMO",VLOOKUP($B93,'BANCO DE DADOS SETEMBRO INS'!$A:$D,2,FALSE),VLOOKUP($B93,'BANCO DE DADOS SETEMBRO SERV'!$B:$E,2,FALSE))</f>
        <v>PARAFUSO M16 EM ACO GALVANIZADO, COMPRIMENTO = 500 MM, DIAMETRO = 16 MM, ROSCA MAQUINA, COM CABECA SEXTAVADA E PORCA</v>
      </c>
      <c r="D93" s="297" t="str">
        <f>IF($A93="INSUMO",VLOOKUP($B93,'BANCO DE DADOS SETEMBRO INS'!$A:$D,3,FALSE),VLOOKUP($B93,'BANCO DE DADOS SETEMBRO SERV'!$B:$E,3,FALSE))</f>
        <v xml:space="preserve">UN    </v>
      </c>
      <c r="E93" s="405">
        <v>1</v>
      </c>
      <c r="F93" s="362">
        <f>IF($A93="INSUMO",VLOOKUP($B93,'BANCO DE DADOS SETEMBRO INS'!$A:$D,4,FALSE),VLOOKUP($B93,'BANCO DE DADOS SETEMBRO SERV'!$B:$E,4,FALSE))</f>
        <v>12.87</v>
      </c>
      <c r="G93" s="408">
        <f>TRUNC(F93*E93,2)</f>
        <v>12.87</v>
      </c>
      <c r="H93" s="545"/>
    </row>
    <row r="94" spans="1:8" s="546" customFormat="1" ht="15.75">
      <c r="A94" s="545"/>
      <c r="B94" s="2724" t="s">
        <v>691</v>
      </c>
      <c r="C94" s="2926"/>
      <c r="D94" s="2926"/>
      <c r="E94" s="2926"/>
      <c r="F94" s="2926"/>
      <c r="G94" s="2927"/>
      <c r="H94" s="545"/>
    </row>
    <row r="95" spans="1:8" s="546" customFormat="1" ht="16.5" thickBot="1">
      <c r="A95" s="549" t="s">
        <v>1321</v>
      </c>
      <c r="B95" s="481">
        <v>88264</v>
      </c>
      <c r="C95" s="302" t="str">
        <f>IF($A95="INSUMO",VLOOKUP($B95,'BANCO DE DADOS SETEMBRO INS'!$A:$D,2,FALSE),VLOOKUP($B95,'BANCO DE DADOS SETEMBRO SERV'!$B:$E,2,FALSE))</f>
        <v>ELETRICISTA COM ENCARGOS COMPLEMENTARES</v>
      </c>
      <c r="D95" s="303" t="str">
        <f>IF($A95="INSUMO",VLOOKUP($B95,'BANCO DE DADOS SETEMBRO INS'!$A:$D,3,FALSE),VLOOKUP($B95,'BANCO DE DADOS SETEMBRO SERV'!$B:$E,3,FALSE))</f>
        <v>H</v>
      </c>
      <c r="E95" s="482">
        <v>0.15</v>
      </c>
      <c r="F95" s="364">
        <f>IF($A95="INSUMO",VLOOKUP($B95,'BANCO DE DADOS SETEMBRO INS'!$A:$D,4,FALSE),VLOOKUP($B95,'BANCO DE DADOS SETEMBRO SERV'!$B:$E,4,FALSE))</f>
        <v>20.28</v>
      </c>
      <c r="G95" s="483">
        <f>TRUNC(F95*E95,2)</f>
        <v>3.04</v>
      </c>
      <c r="H95" s="545"/>
    </row>
    <row r="96" spans="1:8" s="546" customFormat="1" ht="16.5" thickBot="1">
      <c r="A96" s="545"/>
      <c r="B96" s="2928" t="s">
        <v>6834</v>
      </c>
      <c r="C96" s="2928"/>
      <c r="D96" s="2928"/>
      <c r="E96" s="2929"/>
      <c r="F96" s="490" t="s">
        <v>692</v>
      </c>
      <c r="G96" s="671">
        <f>SUM(G92:G95)</f>
        <v>15.91</v>
      </c>
      <c r="H96" s="545"/>
    </row>
    <row r="97" spans="1:8" s="558" customFormat="1" ht="16.5" thickBot="1">
      <c r="B97" s="488"/>
      <c r="C97" s="489"/>
      <c r="D97" s="489"/>
      <c r="E97" s="489"/>
      <c r="F97" s="489"/>
      <c r="G97" s="489"/>
    </row>
    <row r="98" spans="1:8" s="546" customFormat="1" ht="40.5" customHeight="1">
      <c r="A98" s="545"/>
      <c r="B98" s="1549" t="str">
        <f>CONCATENATE("AMM ELE 0",(RIGHT(B90,2))+1)</f>
        <v>AMM ELE 010</v>
      </c>
      <c r="C98" s="2666" t="str">
        <f>CONCATENATE("FORNECIMENTO E INSTALAÇÃO DE ",C101)</f>
        <v>FORNECIMENTO E INSTALAÇÃO DE ARRUELA QUADRADA EM ACO GALVANIZADO, DIMENSAO = 38 MM, ESPESSURA = 3MM, DIAMETRO DO FURO= 18 MM</v>
      </c>
      <c r="D98" s="2897"/>
      <c r="E98" s="2897"/>
      <c r="F98" s="2897"/>
      <c r="G98" s="476" t="s">
        <v>29</v>
      </c>
      <c r="H98" s="724">
        <f>G105</f>
        <v>0.87</v>
      </c>
    </row>
    <row r="99" spans="1:8" s="546" customFormat="1" ht="31.5">
      <c r="A99" s="545"/>
      <c r="B99" s="361" t="s">
        <v>760</v>
      </c>
      <c r="C99" s="520" t="s">
        <v>686</v>
      </c>
      <c r="D99" s="477" t="s">
        <v>29</v>
      </c>
      <c r="E99" s="520" t="s">
        <v>687</v>
      </c>
      <c r="F99" s="521" t="s">
        <v>688</v>
      </c>
      <c r="G99" s="522" t="s">
        <v>689</v>
      </c>
      <c r="H99" s="545"/>
    </row>
    <row r="100" spans="1:8" s="546" customFormat="1" ht="15.75">
      <c r="A100" s="545"/>
      <c r="B100" s="2724" t="s">
        <v>690</v>
      </c>
      <c r="C100" s="2926"/>
      <c r="D100" s="2926"/>
      <c r="E100" s="2926"/>
      <c r="F100" s="2926"/>
      <c r="G100" s="2927"/>
      <c r="H100" s="545"/>
    </row>
    <row r="101" spans="1:8" s="546" customFormat="1" ht="30">
      <c r="A101" s="549" t="s">
        <v>1320</v>
      </c>
      <c r="B101" s="523">
        <v>379</v>
      </c>
      <c r="C101" s="298" t="str">
        <f>IF($A101="INSUMO",VLOOKUP($B101,'BANCO DE DADOS SETEMBRO INS'!$A:$D,2,FALSE),VLOOKUP($B101,'BANCO DE DADOS SETEMBRO SERV'!$B:$E,2,FALSE))</f>
        <v>ARRUELA QUADRADA EM ACO GALVANIZADO, DIMENSAO = 38 MM, ESPESSURA = 3MM, DIAMETRO DO FURO= 18 MM</v>
      </c>
      <c r="D101" s="297" t="str">
        <f>IF($A101="INSUMO",VLOOKUP($B101,'BANCO DE DADOS SETEMBRO INS'!$A:$D,3,FALSE),VLOOKUP($B101,'BANCO DE DADOS SETEMBRO SERV'!$B:$E,3,FALSE))</f>
        <v xml:space="preserve">UN    </v>
      </c>
      <c r="E101" s="405">
        <v>1</v>
      </c>
      <c r="F101" s="362">
        <f>IF($A101="INSUMO",VLOOKUP($B101,'BANCO DE DADOS SETEMBRO INS'!$A:$D,4,FALSE),VLOOKUP($B101,'BANCO DE DADOS SETEMBRO SERV'!$B:$E,4,FALSE))</f>
        <v>0.52</v>
      </c>
      <c r="G101" s="408">
        <f>TRUNC(F101*E101,2)</f>
        <v>0.52</v>
      </c>
      <c r="H101" s="545"/>
    </row>
    <row r="102" spans="1:8" s="546" customFormat="1" ht="15.75">
      <c r="A102" s="545"/>
      <c r="B102" s="2724" t="s">
        <v>691</v>
      </c>
      <c r="C102" s="2926"/>
      <c r="D102" s="2926"/>
      <c r="E102" s="2926"/>
      <c r="F102" s="2926"/>
      <c r="G102" s="2927"/>
      <c r="H102" s="545"/>
    </row>
    <row r="103" spans="1:8" s="546" customFormat="1" ht="15.75">
      <c r="A103" s="549" t="s">
        <v>1321</v>
      </c>
      <c r="B103" s="478">
        <v>88264</v>
      </c>
      <c r="C103" s="298" t="str">
        <f>IF($A103="INSUMO",VLOOKUP($B103,'BANCO DE DADOS SETEMBRO INS'!$A:$D,2,FALSE),VLOOKUP($B103,'BANCO DE DADOS SETEMBRO SERV'!$B:$E,2,FALSE))</f>
        <v>ELETRICISTA COM ENCARGOS COMPLEMENTARES</v>
      </c>
      <c r="D103" s="297" t="str">
        <f>IF($A103="INSUMO",VLOOKUP($B103,'BANCO DE DADOS SETEMBRO INS'!$A:$D,3,FALSE),VLOOKUP($B103,'BANCO DE DADOS SETEMBRO SERV'!$B:$E,3,FALSE))</f>
        <v>H</v>
      </c>
      <c r="E103" s="479">
        <v>0.01</v>
      </c>
      <c r="F103" s="362">
        <f>IF($A103="INSUMO",VLOOKUP($B103,'BANCO DE DADOS SETEMBRO INS'!$A:$D,4,FALSE),VLOOKUP($B103,'BANCO DE DADOS SETEMBRO SERV'!$B:$E,4,FALSE))</f>
        <v>20.28</v>
      </c>
      <c r="G103" s="480">
        <f>TRUNC(F103*E103,2)</f>
        <v>0.2</v>
      </c>
      <c r="H103" s="545"/>
    </row>
    <row r="104" spans="1:8" s="546" customFormat="1" ht="16.5" thickBot="1">
      <c r="A104" s="549" t="s">
        <v>1321</v>
      </c>
      <c r="B104" s="688">
        <v>88316</v>
      </c>
      <c r="C104" s="302" t="str">
        <f>IF($A104="INSUMO",VLOOKUP($B104,'BANCO DE DADOS SETEMBRO INS'!$A:$D,2,FALSE),VLOOKUP($B104,'BANCO DE DADOS SETEMBRO SERV'!$B:$E,2,FALSE))</f>
        <v>SERVENTE COM ENCARGOS COMPLEMENTARES</v>
      </c>
      <c r="D104" s="303" t="str">
        <f>IF($A104="INSUMO",VLOOKUP($B104,'BANCO DE DADOS SETEMBRO INS'!$A:$D,3,FALSE),VLOOKUP($B104,'BANCO DE DADOS SETEMBRO SERV'!$B:$E,3,FALSE))</f>
        <v>H</v>
      </c>
      <c r="E104" s="482">
        <v>0.01</v>
      </c>
      <c r="F104" s="364">
        <f>IF($A104="INSUMO",VLOOKUP($B104,'BANCO DE DADOS SETEMBRO INS'!$A:$D,4,FALSE),VLOOKUP($B104,'BANCO DE DADOS SETEMBRO SERV'!$B:$E,4,FALSE))</f>
        <v>15.74</v>
      </c>
      <c r="G104" s="483">
        <f>TRUNC(F104*E104,2)</f>
        <v>0.15</v>
      </c>
      <c r="H104" s="545"/>
    </row>
    <row r="105" spans="1:8" s="546" customFormat="1" ht="16.5" thickBot="1">
      <c r="A105" s="545"/>
      <c r="B105" s="2928" t="s">
        <v>7096</v>
      </c>
      <c r="C105" s="2928"/>
      <c r="D105" s="2928"/>
      <c r="E105" s="2929"/>
      <c r="F105" s="490" t="s">
        <v>692</v>
      </c>
      <c r="G105" s="671">
        <f>SUM(G100:G104)</f>
        <v>0.87</v>
      </c>
      <c r="H105" s="545"/>
    </row>
    <row r="106" spans="1:8" s="558" customFormat="1" ht="16.5" thickBot="1">
      <c r="B106" s="488"/>
      <c r="C106" s="489"/>
      <c r="D106" s="489"/>
      <c r="E106" s="489"/>
      <c r="F106" s="489"/>
      <c r="G106" s="489"/>
    </row>
    <row r="107" spans="1:8" s="546" customFormat="1" ht="19.5" customHeight="1">
      <c r="A107" s="545"/>
      <c r="B107" s="1549" t="str">
        <f>CONCATENATE("AMM ELE 0",(RIGHT(B98,2))+1)</f>
        <v>AMM ELE 011</v>
      </c>
      <c r="C107" s="2666" t="str">
        <f>CONCATENATE("FORNECIMENTO E INSTALAÇÃO DE ",C110)</f>
        <v>FORNECIMENTO E INSTALAÇÃO DE CRUZETA DE CONCRETO LEVE, COMP. 2000 MM SECAO, 90 X 90 MM</v>
      </c>
      <c r="D107" s="2897"/>
      <c r="E107" s="2897"/>
      <c r="F107" s="2897"/>
      <c r="G107" s="476" t="s">
        <v>29</v>
      </c>
      <c r="H107" s="724">
        <f>G114</f>
        <v>174.85999999999999</v>
      </c>
    </row>
    <row r="108" spans="1:8" s="546" customFormat="1" ht="31.5">
      <c r="A108" s="545"/>
      <c r="B108" s="361" t="s">
        <v>760</v>
      </c>
      <c r="C108" s="520" t="s">
        <v>686</v>
      </c>
      <c r="D108" s="477" t="s">
        <v>29</v>
      </c>
      <c r="E108" s="520" t="s">
        <v>687</v>
      </c>
      <c r="F108" s="521" t="s">
        <v>688</v>
      </c>
      <c r="G108" s="522" t="s">
        <v>689</v>
      </c>
      <c r="H108" s="545"/>
    </row>
    <row r="109" spans="1:8" s="546" customFormat="1" ht="15.75">
      <c r="A109" s="545"/>
      <c r="B109" s="2724" t="s">
        <v>690</v>
      </c>
      <c r="C109" s="2926"/>
      <c r="D109" s="2926"/>
      <c r="E109" s="2926"/>
      <c r="F109" s="2926"/>
      <c r="G109" s="2927"/>
      <c r="H109" s="545"/>
    </row>
    <row r="110" spans="1:8" s="546" customFormat="1" ht="30">
      <c r="A110" s="549" t="s">
        <v>1320</v>
      </c>
      <c r="B110" s="523">
        <v>34519</v>
      </c>
      <c r="C110" s="298" t="str">
        <f>IF($A110="INSUMO",VLOOKUP($B110,'BANCO DE DADOS SETEMBRO INS'!$A:$D,2,FALSE),VLOOKUP($B110,'BANCO DE DADOS SETEMBRO SERV'!$B:$E,2,FALSE))</f>
        <v>CRUZETA DE CONCRETO LEVE, COMP. 2000 MM SECAO, 90 X 90 MM</v>
      </c>
      <c r="D110" s="297" t="str">
        <f>IF($A110="INSUMO",VLOOKUP($B110,'BANCO DE DADOS SETEMBRO INS'!$A:$D,3,FALSE),VLOOKUP($B110,'BANCO DE DADOS SETEMBRO SERV'!$B:$E,3,FALSE))</f>
        <v xml:space="preserve">UN    </v>
      </c>
      <c r="E110" s="405">
        <v>1</v>
      </c>
      <c r="F110" s="362">
        <f>IF($A110="INSUMO",VLOOKUP($B110,'BANCO DE DADOS SETEMBRO INS'!$A:$D,4,FALSE),VLOOKUP($B110,'BANCO DE DADOS SETEMBRO SERV'!$B:$E,4,FALSE))</f>
        <v>71.819999999999993</v>
      </c>
      <c r="G110" s="408">
        <f>TRUNC(F110*E110,2)</f>
        <v>71.819999999999993</v>
      </c>
      <c r="H110" s="545"/>
    </row>
    <row r="111" spans="1:8" s="546" customFormat="1" ht="15.75">
      <c r="A111" s="545"/>
      <c r="B111" s="2724" t="s">
        <v>691</v>
      </c>
      <c r="C111" s="2926"/>
      <c r="D111" s="2926"/>
      <c r="E111" s="2926"/>
      <c r="F111" s="2926"/>
      <c r="G111" s="2927"/>
      <c r="H111" s="545"/>
    </row>
    <row r="112" spans="1:8" s="546" customFormat="1" ht="15.75">
      <c r="A112" s="549" t="s">
        <v>1321</v>
      </c>
      <c r="B112" s="478">
        <v>88264</v>
      </c>
      <c r="C112" s="298" t="str">
        <f>IF($A112="INSUMO",VLOOKUP($B112,'BANCO DE DADOS SETEMBRO INS'!$A:$D,2,FALSE),VLOOKUP($B112,'BANCO DE DADOS SETEMBRO SERV'!$B:$E,2,FALSE))</f>
        <v>ELETRICISTA COM ENCARGOS COMPLEMENTARES</v>
      </c>
      <c r="D112" s="297" t="str">
        <f>IF($A112="INSUMO",VLOOKUP($B112,'BANCO DE DADOS SETEMBRO INS'!$A:$D,3,FALSE),VLOOKUP($B112,'BANCO DE DADOS SETEMBRO SERV'!$B:$E,3,FALSE))</f>
        <v>H</v>
      </c>
      <c r="E112" s="479">
        <v>2</v>
      </c>
      <c r="F112" s="362">
        <f>IF($A112="INSUMO",VLOOKUP($B112,'BANCO DE DADOS SETEMBRO INS'!$A:$D,4,FALSE),VLOOKUP($B112,'BANCO DE DADOS SETEMBRO SERV'!$B:$E,4,FALSE))</f>
        <v>20.28</v>
      </c>
      <c r="G112" s="480">
        <f>TRUNC(F112*E112,2)</f>
        <v>40.56</v>
      </c>
      <c r="H112" s="545"/>
    </row>
    <row r="113" spans="1:8" s="546" customFormat="1" ht="16.5" thickBot="1">
      <c r="A113" s="549" t="s">
        <v>1321</v>
      </c>
      <c r="B113" s="481">
        <v>88247</v>
      </c>
      <c r="C113" s="302" t="str">
        <f>IF($A113="INSUMO",VLOOKUP($B113,'BANCO DE DADOS SETEMBRO INS'!$A:$D,2,FALSE),VLOOKUP($B113,'BANCO DE DADOS SETEMBRO SERV'!$B:$E,2,FALSE))</f>
        <v>AUXILIAR DE ELETRICISTA COM ENCARGOS COMPLEMENTARES</v>
      </c>
      <c r="D113" s="303" t="str">
        <f>IF($A113="INSUMO",VLOOKUP($B113,'BANCO DE DADOS SETEMBRO INS'!$A:$D,3,FALSE),VLOOKUP($B113,'BANCO DE DADOS SETEMBRO SERV'!$B:$E,3,FALSE))</f>
        <v>H</v>
      </c>
      <c r="E113" s="482">
        <v>4</v>
      </c>
      <c r="F113" s="364">
        <f>IF($A113="INSUMO",VLOOKUP($B113,'BANCO DE DADOS SETEMBRO INS'!$A:$D,4,FALSE),VLOOKUP($B113,'BANCO DE DADOS SETEMBRO SERV'!$B:$E,4,FALSE))</f>
        <v>15.62</v>
      </c>
      <c r="G113" s="483">
        <f>TRUNC(F113*E113,2)</f>
        <v>62.48</v>
      </c>
      <c r="H113" s="545"/>
    </row>
    <row r="114" spans="1:8" s="546" customFormat="1" ht="16.5" thickBot="1">
      <c r="A114" s="545"/>
      <c r="B114" s="2930" t="s">
        <v>6835</v>
      </c>
      <c r="C114" s="2930"/>
      <c r="D114" s="2930"/>
      <c r="E114" s="2930"/>
      <c r="F114" s="490" t="s">
        <v>692</v>
      </c>
      <c r="G114" s="671">
        <f>SUM(G109:G113)</f>
        <v>174.85999999999999</v>
      </c>
      <c r="H114" s="545"/>
    </row>
    <row r="115" spans="1:8" s="546" customFormat="1" ht="15.75">
      <c r="A115" s="545"/>
      <c r="B115" s="2918"/>
      <c r="C115" s="2918"/>
      <c r="D115" s="2918"/>
      <c r="E115" s="2918"/>
      <c r="F115" s="692"/>
      <c r="G115" s="693"/>
      <c r="H115" s="545"/>
    </row>
    <row r="116" spans="1:8" s="558" customFormat="1" ht="16.5" thickBot="1">
      <c r="B116" s="488"/>
      <c r="C116" s="489"/>
      <c r="D116" s="489"/>
      <c r="E116" s="489"/>
      <c r="F116" s="489"/>
      <c r="G116" s="489"/>
    </row>
    <row r="117" spans="1:8" s="546" customFormat="1" ht="32.25" customHeight="1">
      <c r="A117" s="545"/>
      <c r="B117" s="1549" t="str">
        <f>CONCATENATE("AMM ELE 0",(RIGHT(B107,2))+1)</f>
        <v>AMM ELE 012</v>
      </c>
      <c r="C117" s="2666" t="str">
        <f>CONCATENATE("FORNECIMENTO E INSTALAÇÃO DE ",C120)</f>
        <v>FORNECIMENTO E INSTALAÇÃO DE SUPORTE MAO-FRANCESA EM ACO, ABAS IGUAIS 30 CM, CAPACIDADE MINIMA 60 KG, BRANCO</v>
      </c>
      <c r="D117" s="2897"/>
      <c r="E117" s="2897"/>
      <c r="F117" s="2897"/>
      <c r="G117" s="476" t="s">
        <v>29</v>
      </c>
      <c r="H117" s="724">
        <f>G124</f>
        <v>32.840000000000003</v>
      </c>
    </row>
    <row r="118" spans="1:8" s="546" customFormat="1" ht="31.5">
      <c r="A118" s="545"/>
      <c r="B118" s="361" t="s">
        <v>760</v>
      </c>
      <c r="C118" s="520" t="s">
        <v>686</v>
      </c>
      <c r="D118" s="477" t="s">
        <v>29</v>
      </c>
      <c r="E118" s="520" t="s">
        <v>687</v>
      </c>
      <c r="F118" s="521" t="s">
        <v>688</v>
      </c>
      <c r="G118" s="522" t="s">
        <v>689</v>
      </c>
      <c r="H118" s="545"/>
    </row>
    <row r="119" spans="1:8" s="546" customFormat="1" ht="15.75">
      <c r="A119" s="545"/>
      <c r="B119" s="2724" t="s">
        <v>690</v>
      </c>
      <c r="C119" s="2926"/>
      <c r="D119" s="2926"/>
      <c r="E119" s="2926"/>
      <c r="F119" s="2926"/>
      <c r="G119" s="2927"/>
      <c r="H119" s="545"/>
    </row>
    <row r="120" spans="1:8" s="546" customFormat="1" ht="30">
      <c r="A120" s="549" t="s">
        <v>1320</v>
      </c>
      <c r="B120" s="383">
        <v>37590</v>
      </c>
      <c r="C120" s="736" t="str">
        <f>IF($A120="INSUMO",VLOOKUP($B120,'BANCO DE DADOS SETEMBRO INS'!$A:$D,2,FALSE),VLOOKUP($B120,'BANCO DE DADOS SETEMBRO SERV'!$B:$E,2,FALSE))</f>
        <v>SUPORTE MAO-FRANCESA EM ACO, ABAS IGUAIS 30 CM, CAPACIDADE MINIMA 60 KG, BRANCO</v>
      </c>
      <c r="D120" s="297" t="str">
        <f>IF($A120="INSUMO",VLOOKUP($B120,'BANCO DE DADOS SETEMBRO INS'!$A:$D,3,FALSE),VLOOKUP($B120,'BANCO DE DADOS SETEMBRO SERV'!$B:$E,3,FALSE))</f>
        <v xml:space="preserve">UN    </v>
      </c>
      <c r="E120" s="405">
        <v>1</v>
      </c>
      <c r="F120" s="362">
        <f>IF($A120="INSUMO",VLOOKUP($B120,'BANCO DE DADOS SETEMBRO INS'!$A:$D,4,FALSE),VLOOKUP($B120,'BANCO DE DADOS SETEMBRO SERV'!$B:$E,4,FALSE))</f>
        <v>27.44</v>
      </c>
      <c r="G120" s="408">
        <f>TRUNC(F120*E120,2)</f>
        <v>27.44</v>
      </c>
      <c r="H120" s="545"/>
    </row>
    <row r="121" spans="1:8" s="546" customFormat="1" ht="15.75">
      <c r="A121" s="545"/>
      <c r="B121" s="2724" t="s">
        <v>691</v>
      </c>
      <c r="C121" s="2926"/>
      <c r="D121" s="2926"/>
      <c r="E121" s="2926"/>
      <c r="F121" s="2926"/>
      <c r="G121" s="2927"/>
      <c r="H121" s="545"/>
    </row>
    <row r="122" spans="1:8" s="546" customFormat="1" ht="15.75">
      <c r="A122" s="549" t="s">
        <v>1321</v>
      </c>
      <c r="B122" s="478">
        <v>88264</v>
      </c>
      <c r="C122" s="298" t="str">
        <f>IF($A122="INSUMO",VLOOKUP($B122,'BANCO DE DADOS SETEMBRO INS'!$A:$D,2,FALSE),VLOOKUP($B122,'BANCO DE DADOS SETEMBRO SERV'!$B:$E,2,FALSE))</f>
        <v>ELETRICISTA COM ENCARGOS COMPLEMENTARES</v>
      </c>
      <c r="D122" s="297" t="str">
        <f>IF($A122="INSUMO",VLOOKUP($B122,'BANCO DE DADOS SETEMBRO INS'!$A:$D,3,FALSE),VLOOKUP($B122,'BANCO DE DADOS SETEMBRO SERV'!$B:$E,3,FALSE))</f>
        <v>H</v>
      </c>
      <c r="E122" s="479">
        <v>0.15</v>
      </c>
      <c r="F122" s="362">
        <f>IF($A122="INSUMO",VLOOKUP($B122,'BANCO DE DADOS SETEMBRO INS'!$A:$D,4,FALSE),VLOOKUP($B122,'BANCO DE DADOS SETEMBRO SERV'!$B:$E,4,FALSE))</f>
        <v>20.28</v>
      </c>
      <c r="G122" s="480">
        <f>TRUNC(F122*E122,2)</f>
        <v>3.04</v>
      </c>
      <c r="H122" s="545"/>
    </row>
    <row r="123" spans="1:8" s="546" customFormat="1" ht="16.5" thickBot="1">
      <c r="A123" s="549" t="s">
        <v>1321</v>
      </c>
      <c r="B123" s="481">
        <v>88316</v>
      </c>
      <c r="C123" s="302" t="str">
        <f>IF($A123="INSUMO",VLOOKUP($B123,'BANCO DE DADOS SETEMBRO INS'!$A:$D,2,FALSE),VLOOKUP($B123,'BANCO DE DADOS SETEMBRO SERV'!$B:$E,2,FALSE))</f>
        <v>SERVENTE COM ENCARGOS COMPLEMENTARES</v>
      </c>
      <c r="D123" s="303" t="str">
        <f>IF($A123="INSUMO",VLOOKUP($B123,'BANCO DE DADOS SETEMBRO INS'!$A:$D,3,FALSE),VLOOKUP($B123,'BANCO DE DADOS SETEMBRO SERV'!$B:$E,3,FALSE))</f>
        <v>H</v>
      </c>
      <c r="E123" s="482">
        <v>0.15</v>
      </c>
      <c r="F123" s="364">
        <f>IF($A123="INSUMO",VLOOKUP($B123,'BANCO DE DADOS SETEMBRO INS'!$A:$D,4,FALSE),VLOOKUP($B123,'BANCO DE DADOS SETEMBRO SERV'!$B:$E,4,FALSE))</f>
        <v>15.74</v>
      </c>
      <c r="G123" s="483">
        <f>TRUNC(F123*E123,2)</f>
        <v>2.36</v>
      </c>
      <c r="H123" s="545"/>
    </row>
    <row r="124" spans="1:8" s="546" customFormat="1" ht="16.5" thickBot="1">
      <c r="A124" s="545"/>
      <c r="B124" s="2918" t="s">
        <v>7095</v>
      </c>
      <c r="C124" s="2918"/>
      <c r="D124" s="2918"/>
      <c r="E124" s="2918"/>
      <c r="F124" s="490" t="s">
        <v>692</v>
      </c>
      <c r="G124" s="671">
        <f>SUM(G119:G123)</f>
        <v>32.840000000000003</v>
      </c>
      <c r="H124" s="545"/>
    </row>
    <row r="125" spans="1:8" s="558" customFormat="1" ht="15.75" thickBot="1">
      <c r="B125" s="2918"/>
      <c r="C125" s="2918"/>
      <c r="D125" s="2918"/>
      <c r="E125" s="2918"/>
      <c r="F125" s="489"/>
      <c r="G125" s="489"/>
    </row>
    <row r="126" spans="1:8" s="546" customFormat="1" ht="15.75">
      <c r="A126" s="545"/>
      <c r="B126" s="1549" t="str">
        <f>CONCATENATE("AMM ELE 0",(RIGHT(B117,2))+1)</f>
        <v>AMM ELE 013</v>
      </c>
      <c r="C126" s="2666" t="str">
        <f>CONCATENATE("FORNECIMENTO E INSTALAÇAO DE ",C129)</f>
        <v>FORNECIMENTO E INSTALAÇAO DE PADRÃO DE ENTRADA DE ENERGIA CATEGORIA "T4" (ENERGISA)</v>
      </c>
      <c r="D126" s="2897"/>
      <c r="E126" s="2897"/>
      <c r="F126" s="2897"/>
      <c r="G126" s="515" t="str">
        <f>G136</f>
        <v>UN</v>
      </c>
      <c r="H126" s="724">
        <f>G134</f>
        <v>1624.9500000000003</v>
      </c>
    </row>
    <row r="127" spans="1:8" s="546" customFormat="1" ht="31.5">
      <c r="A127" s="545"/>
      <c r="B127" s="361" t="s">
        <v>760</v>
      </c>
      <c r="C127" s="520" t="s">
        <v>686</v>
      </c>
      <c r="D127" s="477" t="s">
        <v>29</v>
      </c>
      <c r="E127" s="520" t="s">
        <v>687</v>
      </c>
      <c r="F127" s="521" t="s">
        <v>688</v>
      </c>
      <c r="G127" s="522" t="s">
        <v>689</v>
      </c>
      <c r="H127" s="545"/>
    </row>
    <row r="128" spans="1:8" s="546" customFormat="1" ht="15.75">
      <c r="A128" s="545"/>
      <c r="B128" s="2724" t="s">
        <v>690</v>
      </c>
      <c r="C128" s="2926"/>
      <c r="D128" s="2926"/>
      <c r="E128" s="2926"/>
      <c r="F128" s="2926"/>
      <c r="G128" s="2927"/>
      <c r="H128" s="545"/>
    </row>
    <row r="129" spans="1:8" s="546" customFormat="1" ht="30">
      <c r="A129" s="545"/>
      <c r="B129" s="414" t="s">
        <v>708</v>
      </c>
      <c r="C129" s="367" t="str">
        <f>C136</f>
        <v>PADRÃO DE ENTRADA DE ENERGIA CATEGORIA "T4" (ENERGISA)</v>
      </c>
      <c r="D129" s="514" t="str">
        <f>G136</f>
        <v>UN</v>
      </c>
      <c r="E129" s="405">
        <v>1</v>
      </c>
      <c r="F129" s="405">
        <f>D141</f>
        <v>1378.15</v>
      </c>
      <c r="G129" s="408">
        <f>TRUNC(F129*E129,2)</f>
        <v>1378.15</v>
      </c>
      <c r="H129" s="545"/>
    </row>
    <row r="130" spans="1:8" s="546" customFormat="1" ht="15.75">
      <c r="A130" s="545"/>
      <c r="B130" s="2724" t="s">
        <v>691</v>
      </c>
      <c r="C130" s="2926"/>
      <c r="D130" s="2926"/>
      <c r="E130" s="2926"/>
      <c r="F130" s="2926"/>
      <c r="G130" s="2927"/>
      <c r="H130" s="545"/>
    </row>
    <row r="131" spans="1:8" s="546" customFormat="1" ht="15.75">
      <c r="A131" s="549" t="s">
        <v>1321</v>
      </c>
      <c r="B131" s="478">
        <v>88266</v>
      </c>
      <c r="C131" s="298" t="str">
        <f>IF($A131="INSUMO",VLOOKUP($B131,'BANCO DE DADOS SETEMBRO INS'!$A:$D,2,FALSE),VLOOKUP($B131,'BANCO DE DADOS SETEMBRO SERV'!$B:$E,2,FALSE))</f>
        <v>ELETROTÉCNICO COM ENCARGOS COMPLEMENTARES</v>
      </c>
      <c r="D131" s="297" t="str">
        <f>IF($A131="INSUMO",VLOOKUP($B131,'BANCO DE DADOS SETEMBRO INS'!$A:$D,3,FALSE),VLOOKUP($B131,'BANCO DE DADOS SETEMBRO SERV'!$B:$E,3,FALSE))</f>
        <v>H</v>
      </c>
      <c r="E131" s="479">
        <v>2</v>
      </c>
      <c r="F131" s="362">
        <f>IF($A131="INSUMO",VLOOKUP($B131,'BANCO DE DADOS SETEMBRO INS'!$A:$D,4,FALSE),VLOOKUP($B131,'BANCO DE DADOS SETEMBRO SERV'!$B:$E,4,FALSE))</f>
        <v>20.36</v>
      </c>
      <c r="G131" s="480">
        <f>TRUNC(F131*E131,2)</f>
        <v>40.72</v>
      </c>
      <c r="H131" s="545"/>
    </row>
    <row r="132" spans="1:8" s="546" customFormat="1" ht="15.75">
      <c r="A132" s="549" t="s">
        <v>1321</v>
      </c>
      <c r="B132" s="681">
        <v>88264</v>
      </c>
      <c r="C132" s="682" t="str">
        <f>IF($A132="INSUMO",VLOOKUP($B132,'BANCO DE DADOS SETEMBRO INS'!$A:$D,2,FALSE),VLOOKUP($B132,'BANCO DE DADOS SETEMBRO SERV'!$B:$E,2,FALSE))</f>
        <v>ELETRICISTA COM ENCARGOS COMPLEMENTARES</v>
      </c>
      <c r="D132" s="683" t="str">
        <f>IF($A132="INSUMO",VLOOKUP($B132,'BANCO DE DADOS SETEMBRO INS'!$A:$D,3,FALSE),VLOOKUP($B132,'BANCO DE DADOS SETEMBRO SERV'!$B:$E,3,FALSE))</f>
        <v>H</v>
      </c>
      <c r="E132" s="684">
        <v>4</v>
      </c>
      <c r="F132" s="685">
        <f>IF($A132="INSUMO",VLOOKUP($B132,'BANCO DE DADOS SETEMBRO INS'!$A:$D,4,FALSE),VLOOKUP($B132,'BANCO DE DADOS SETEMBRO SERV'!$B:$E,4,FALSE))</f>
        <v>20.28</v>
      </c>
      <c r="G132" s="686">
        <f>TRUNC(F132*E132,2)</f>
        <v>81.12</v>
      </c>
      <c r="H132" s="545"/>
    </row>
    <row r="133" spans="1:8" s="546" customFormat="1" ht="16.5" thickBot="1">
      <c r="A133" s="549" t="s">
        <v>1321</v>
      </c>
      <c r="B133" s="481">
        <v>88247</v>
      </c>
      <c r="C133" s="302" t="str">
        <f>IF($A133="INSUMO",VLOOKUP($B133,'BANCO DE DADOS SETEMBRO INS'!$A:$D,2,FALSE),VLOOKUP($B133,'BANCO DE DADOS SETEMBRO SERV'!$B:$E,2,FALSE))</f>
        <v>AUXILIAR DE ELETRICISTA COM ENCARGOS COMPLEMENTARES</v>
      </c>
      <c r="D133" s="303" t="str">
        <f>IF($A133="INSUMO",VLOOKUP($B133,'BANCO DE DADOS SETEMBRO INS'!$A:$D,3,FALSE),VLOOKUP($B133,'BANCO DE DADOS SETEMBRO SERV'!$B:$E,3,FALSE))</f>
        <v>H</v>
      </c>
      <c r="E133" s="482">
        <v>8</v>
      </c>
      <c r="F133" s="364">
        <f>IF($A133="INSUMO",VLOOKUP($B133,'BANCO DE DADOS SETEMBRO INS'!$A:$D,4,FALSE),VLOOKUP($B133,'BANCO DE DADOS SETEMBRO SERV'!$B:$E,4,FALSE))</f>
        <v>15.62</v>
      </c>
      <c r="G133" s="483">
        <f>TRUNC(F133*E133,2)</f>
        <v>124.96</v>
      </c>
      <c r="H133" s="545"/>
    </row>
    <row r="134" spans="1:8" s="546" customFormat="1" ht="16.5" thickBot="1">
      <c r="A134" s="545"/>
      <c r="B134" s="2930" t="s">
        <v>6836</v>
      </c>
      <c r="C134" s="2930"/>
      <c r="D134" s="2930"/>
      <c r="E134" s="2947"/>
      <c r="F134" s="484" t="s">
        <v>692</v>
      </c>
      <c r="G134" s="671">
        <f>SUM(G128:G133)</f>
        <v>1624.9500000000003</v>
      </c>
      <c r="H134" s="545"/>
    </row>
    <row r="135" spans="1:8" s="546" customFormat="1" ht="16.5" thickBot="1">
      <c r="A135" s="545"/>
      <c r="B135" s="2918"/>
      <c r="C135" s="2918"/>
      <c r="D135" s="2918"/>
      <c r="E135" s="2918"/>
      <c r="F135" s="486"/>
      <c r="G135" s="487"/>
      <c r="H135" s="545"/>
    </row>
    <row r="136" spans="1:8" s="895" customFormat="1" ht="31.5">
      <c r="A136" s="893"/>
      <c r="B136" s="1557"/>
      <c r="C136" s="1536" t="s">
        <v>1500</v>
      </c>
      <c r="D136" s="1558"/>
      <c r="E136" s="1559"/>
      <c r="F136" s="1537"/>
      <c r="G136" s="1560" t="s">
        <v>29</v>
      </c>
      <c r="H136" s="1767" t="s">
        <v>7204</v>
      </c>
    </row>
    <row r="137" spans="1:8" ht="31.5">
      <c r="A137" s="545"/>
      <c r="B137" s="1815" t="s">
        <v>701</v>
      </c>
      <c r="C137" s="1775" t="s">
        <v>702</v>
      </c>
      <c r="D137" s="1776" t="s">
        <v>703</v>
      </c>
      <c r="E137" s="1777" t="s">
        <v>704</v>
      </c>
      <c r="F137" s="1778" t="s">
        <v>705</v>
      </c>
      <c r="G137" s="1785" t="s">
        <v>706</v>
      </c>
    </row>
    <row r="138" spans="1:8" ht="15">
      <c r="A138" s="545"/>
      <c r="B138" s="1573">
        <v>43409</v>
      </c>
      <c r="C138" s="1751" t="s">
        <v>724</v>
      </c>
      <c r="D138" s="1752">
        <v>1378.15</v>
      </c>
      <c r="E138" s="1754" t="s">
        <v>725</v>
      </c>
      <c r="F138" s="1744" t="s">
        <v>7628</v>
      </c>
      <c r="G138" s="1764" t="s">
        <v>1760</v>
      </c>
      <c r="H138" s="1306">
        <f>B138+180</f>
        <v>43589</v>
      </c>
    </row>
    <row r="139" spans="1:8" s="905" customFormat="1" ht="15">
      <c r="A139" s="901"/>
      <c r="B139" s="2105">
        <v>43409</v>
      </c>
      <c r="C139" s="2098" t="s">
        <v>7876</v>
      </c>
      <c r="D139" s="2099">
        <v>2734.98</v>
      </c>
      <c r="E139" s="2103" t="s">
        <v>7877</v>
      </c>
      <c r="F139" s="2101" t="s">
        <v>7878</v>
      </c>
      <c r="G139" s="2102" t="s">
        <v>7223</v>
      </c>
      <c r="H139" s="1306">
        <f>B139+180</f>
        <v>43589</v>
      </c>
    </row>
    <row r="140" spans="1:8" s="905" customFormat="1" ht="15">
      <c r="A140" s="901"/>
      <c r="B140" s="1573">
        <v>43417</v>
      </c>
      <c r="C140" s="1751" t="s">
        <v>7879</v>
      </c>
      <c r="D140" s="1752">
        <v>1280</v>
      </c>
      <c r="E140" s="1748" t="s">
        <v>7880</v>
      </c>
      <c r="F140" s="1766" t="s">
        <v>7881</v>
      </c>
      <c r="G140" s="1764" t="s">
        <v>7882</v>
      </c>
      <c r="H140" s="1306">
        <f>B140+180</f>
        <v>43597</v>
      </c>
    </row>
    <row r="141" spans="1:8" ht="16.5" thickBot="1">
      <c r="A141" s="545"/>
      <c r="B141" s="1538"/>
      <c r="C141" s="1539" t="s">
        <v>707</v>
      </c>
      <c r="D141" s="1561">
        <f>MEDIAN(D138:D140)</f>
        <v>1378.15</v>
      </c>
      <c r="E141" s="1540"/>
      <c r="F141" s="1541"/>
      <c r="G141" s="871"/>
    </row>
    <row r="142" spans="1:8" s="546" customFormat="1" ht="16.5" thickBot="1">
      <c r="A142" s="545"/>
      <c r="B142" s="488"/>
      <c r="C142" s="489"/>
      <c r="D142" s="489"/>
      <c r="E142" s="489"/>
      <c r="F142" s="489"/>
      <c r="G142" s="489"/>
      <c r="H142" s="545"/>
    </row>
    <row r="143" spans="1:8" s="1567" customFormat="1" ht="15.75">
      <c r="A143" s="1562"/>
      <c r="B143" s="1549" t="str">
        <f>CONCATENATE("AMM ELE 0",(RIGHT(B126,2))+1)</f>
        <v>AMM ELE 014</v>
      </c>
      <c r="C143" s="2666" t="s">
        <v>7872</v>
      </c>
      <c r="D143" s="2666"/>
      <c r="E143" s="2666"/>
      <c r="F143" s="2666"/>
      <c r="G143" s="1550" t="s">
        <v>29</v>
      </c>
      <c r="H143" s="1533">
        <f>G158</f>
        <v>164.35</v>
      </c>
    </row>
    <row r="144" spans="1:8" s="1567" customFormat="1" ht="31.5">
      <c r="A144" s="1562"/>
      <c r="B144" s="2094" t="s">
        <v>760</v>
      </c>
      <c r="C144" s="1551" t="s">
        <v>686</v>
      </c>
      <c r="D144" s="1551" t="s">
        <v>29</v>
      </c>
      <c r="E144" s="1551" t="s">
        <v>687</v>
      </c>
      <c r="F144" s="1563" t="s">
        <v>688</v>
      </c>
      <c r="G144" s="1564" t="s">
        <v>689</v>
      </c>
      <c r="H144" s="1566"/>
    </row>
    <row r="145" spans="1:8" s="1567" customFormat="1" ht="16.5" thickBot="1">
      <c r="A145" s="1562"/>
      <c r="B145" s="2944" t="s">
        <v>690</v>
      </c>
      <c r="C145" s="2945"/>
      <c r="D145" s="2945"/>
      <c r="E145" s="2945"/>
      <c r="F145" s="2945"/>
      <c r="G145" s="2946"/>
      <c r="H145" s="1566"/>
    </row>
    <row r="146" spans="1:8" s="1567" customFormat="1" ht="15.75">
      <c r="A146" s="2084" t="s">
        <v>1320</v>
      </c>
      <c r="B146" s="2127">
        <v>39</v>
      </c>
      <c r="C146" s="2089" t="str">
        <f>IF($A146="INSUMO",VLOOKUP($B146,'BANCO DE DADOS SETEMBRO INS'!$A:$D,2,FALSE),VLOOKUP($B146,'BANCO DE DADOS SETEMBRO SERV'!$B:$E,2,FALSE))</f>
        <v>ACO CA-60, 5,0 MM, VERGALHAO</v>
      </c>
      <c r="D146" s="2087" t="str">
        <f>IF($A146="INSUMO",VLOOKUP($B146,'BANCO DE DADOS SETEMBRO INS'!$A:$D,3,FALSE),VLOOKUP($B146,'BANCO DE DADOS SETEMBRO SERV'!$B:$E,3,FALSE))</f>
        <v xml:space="preserve">KG    </v>
      </c>
      <c r="E146" s="2128">
        <v>0.56000000000000005</v>
      </c>
      <c r="F146" s="2129">
        <f>IF($A146="INSUMO",VLOOKUP($B146,'BANCO DE DADOS SETEMBRO INS'!$A:$D,4,FALSE),VLOOKUP($B146,'BANCO DE DADOS SETEMBRO SERV'!$B:$E,4,FALSE))</f>
        <v>4.72</v>
      </c>
      <c r="G146" s="2130">
        <f t="shared" ref="G146:G154" si="0">TRUNC(F146*E146,2)</f>
        <v>2.64</v>
      </c>
      <c r="H146" s="1566"/>
    </row>
    <row r="147" spans="1:8" s="1567" customFormat="1" ht="30">
      <c r="A147" s="2084" t="s">
        <v>1320</v>
      </c>
      <c r="B147" s="1552">
        <v>367</v>
      </c>
      <c r="C147" s="2092" t="str">
        <f>IF($A147="INSUMO",VLOOKUP($B147,'BANCO DE DADOS SETEMBRO INS'!$A:$D,2,FALSE),VLOOKUP($B147,'BANCO DE DADOS SETEMBRO SERV'!$B:$E,2,FALSE))</f>
        <v>AREIA GROSSA - POSTO JAZIDA/FORNECEDOR (RETIRADO NA JAZIDA, SEM TRANSPORTE)</v>
      </c>
      <c r="D147" s="2093" t="str">
        <f>IF($A147="INSUMO",VLOOKUP($B147,'BANCO DE DADOS SETEMBRO INS'!$A:$D,3,FALSE),VLOOKUP($B147,'BANCO DE DADOS SETEMBRO SERV'!$B:$E,3,FALSE))</f>
        <v xml:space="preserve">M3    </v>
      </c>
      <c r="E147" s="1740">
        <v>5.0400000000000002E-3</v>
      </c>
      <c r="F147" s="2075">
        <f>IF($A147="INSUMO",VLOOKUP($B147,'BANCO DE DADOS SETEMBRO INS'!$A:$D,4,FALSE),VLOOKUP($B147,'BANCO DE DADOS SETEMBRO SERV'!$B:$E,4,FALSE))</f>
        <v>56.5</v>
      </c>
      <c r="G147" s="2076">
        <f t="shared" si="0"/>
        <v>0.28000000000000003</v>
      </c>
      <c r="H147" s="1566"/>
    </row>
    <row r="148" spans="1:8" s="1567" customFormat="1" ht="30">
      <c r="A148" s="2084" t="s">
        <v>1320</v>
      </c>
      <c r="B148" s="1552">
        <v>370</v>
      </c>
      <c r="C148" s="2092" t="str">
        <f>IF($A148="INSUMO",VLOOKUP($B148,'BANCO DE DADOS SETEMBRO INS'!$A:$D,2,FALSE),VLOOKUP($B148,'BANCO DE DADOS SETEMBRO SERV'!$B:$E,2,FALSE))</f>
        <v>AREIA MEDIA - POSTO JAZIDA/FORNECEDOR (RETIRADO NA JAZIDA, SEM TRANSPORTE)</v>
      </c>
      <c r="D148" s="2093" t="str">
        <f>IF($A148="INSUMO",VLOOKUP($B148,'BANCO DE DADOS SETEMBRO INS'!$A:$D,3,FALSE),VLOOKUP($B148,'BANCO DE DADOS SETEMBRO SERV'!$B:$E,3,FALSE))</f>
        <v xml:space="preserve">M3    </v>
      </c>
      <c r="E148" s="1740">
        <v>7.0000000000000007E-2</v>
      </c>
      <c r="F148" s="2075">
        <f>IF($A148="INSUMO",VLOOKUP($B148,'BANCO DE DADOS SETEMBRO INS'!$A:$D,4,FALSE),VLOOKUP($B148,'BANCO DE DADOS SETEMBRO SERV'!$B:$E,4,FALSE))</f>
        <v>56.25</v>
      </c>
      <c r="G148" s="2076">
        <f t="shared" si="0"/>
        <v>3.93</v>
      </c>
      <c r="H148" s="1566"/>
    </row>
    <row r="149" spans="1:8" s="1567" customFormat="1" ht="15.75">
      <c r="A149" s="2084" t="s">
        <v>1320</v>
      </c>
      <c r="B149" s="1552">
        <v>1106</v>
      </c>
      <c r="C149" s="2092" t="str">
        <f>IF($A149="INSUMO",VLOOKUP($B149,'BANCO DE DADOS SETEMBRO INS'!$A:$D,2,FALSE),VLOOKUP($B149,'BANCO DE DADOS SETEMBRO SERV'!$B:$E,2,FALSE))</f>
        <v>CAL HIDRATADA CH-I PARA ARGAMASSAS</v>
      </c>
      <c r="D149" s="2093" t="str">
        <f>IF($A149="INSUMO",VLOOKUP($B149,'BANCO DE DADOS SETEMBRO INS'!$A:$D,3,FALSE),VLOOKUP($B149,'BANCO DE DADOS SETEMBRO SERV'!$B:$E,3,FALSE))</f>
        <v xml:space="preserve">KG    </v>
      </c>
      <c r="E149" s="1740">
        <v>5.78</v>
      </c>
      <c r="F149" s="2075">
        <f>IF($A149="INSUMO",VLOOKUP($B149,'BANCO DE DADOS SETEMBRO INS'!$A:$D,4,FALSE),VLOOKUP($B149,'BANCO DE DADOS SETEMBRO SERV'!$B:$E,4,FALSE))</f>
        <v>0.57999999999999996</v>
      </c>
      <c r="G149" s="2076">
        <f t="shared" si="0"/>
        <v>3.35</v>
      </c>
      <c r="H149" s="1566"/>
    </row>
    <row r="150" spans="1:8" s="1567" customFormat="1" ht="30">
      <c r="A150" s="2084" t="s">
        <v>1320</v>
      </c>
      <c r="B150" s="1552">
        <v>1358</v>
      </c>
      <c r="C150" s="2092" t="str">
        <f>IF($A150="INSUMO",VLOOKUP($B150,'BANCO DE DADOS SETEMBRO INS'!$A:$D,2,FALSE),VLOOKUP($B150,'BANCO DE DADOS SETEMBRO SERV'!$B:$E,2,FALSE))</f>
        <v>CHAPA DE MADEIRA COMPENSADA RESINADA PARA FORMA DE CONCRETO, DE *2,2 X 1,1* M, E = 17 MM</v>
      </c>
      <c r="D150" s="2093" t="str">
        <f>IF($A150="INSUMO",VLOOKUP($B150,'BANCO DE DADOS SETEMBRO INS'!$A:$D,3,FALSE),VLOOKUP($B150,'BANCO DE DADOS SETEMBRO SERV'!$B:$E,3,FALSE))</f>
        <v xml:space="preserve">M2    </v>
      </c>
      <c r="E150" s="1740">
        <v>0.08</v>
      </c>
      <c r="F150" s="2075">
        <f>IF($A150="INSUMO",VLOOKUP($B150,'BANCO DE DADOS SETEMBRO INS'!$A:$D,4,FALSE),VLOOKUP($B150,'BANCO DE DADOS SETEMBRO SERV'!$B:$E,4,FALSE))</f>
        <v>24.58</v>
      </c>
      <c r="G150" s="2076">
        <f t="shared" si="0"/>
        <v>1.96</v>
      </c>
      <c r="H150" s="1566"/>
    </row>
    <row r="151" spans="1:8" s="1567" customFormat="1" ht="15.75">
      <c r="A151" s="2084" t="s">
        <v>1320</v>
      </c>
      <c r="B151" s="1552">
        <v>1379</v>
      </c>
      <c r="C151" s="2092" t="str">
        <f>IF($A151="INSUMO",VLOOKUP($B151,'BANCO DE DADOS SETEMBRO INS'!$A:$D,2,FALSE),VLOOKUP($B151,'BANCO DE DADOS SETEMBRO SERV'!$B:$E,2,FALSE))</f>
        <v>CIMENTO PORTLAND COMPOSTO CP II-32</v>
      </c>
      <c r="D151" s="2093" t="str">
        <f>IF($A151="INSUMO",VLOOKUP($B151,'BANCO DE DADOS SETEMBRO INS'!$A:$D,3,FALSE),VLOOKUP($B151,'BANCO DE DADOS SETEMBRO SERV'!$B:$E,3,FALSE))</f>
        <v xml:space="preserve">KG    </v>
      </c>
      <c r="E151" s="1740">
        <v>16.47</v>
      </c>
      <c r="F151" s="2075">
        <f>IF($A151="INSUMO",VLOOKUP($B151,'BANCO DE DADOS SETEMBRO INS'!$A:$D,4,FALSE),VLOOKUP($B151,'BANCO DE DADOS SETEMBRO SERV'!$B:$E,4,FALSE))</f>
        <v>0.51</v>
      </c>
      <c r="G151" s="2076">
        <f t="shared" si="0"/>
        <v>8.39</v>
      </c>
      <c r="H151" s="1566"/>
    </row>
    <row r="152" spans="1:8" s="1567" customFormat="1" ht="30">
      <c r="A152" s="2084" t="s">
        <v>1320</v>
      </c>
      <c r="B152" s="1552">
        <v>4718</v>
      </c>
      <c r="C152" s="2092" t="str">
        <f>IF($A152="INSUMO",VLOOKUP($B152,'BANCO DE DADOS SETEMBRO INS'!$A:$D,2,FALSE),VLOOKUP($B152,'BANCO DE DADOS SETEMBRO SERV'!$B:$E,2,FALSE))</f>
        <v>PEDRA BRITADA N. 2 (19 A 38 MM) POSTO PEDREIRA/FORNECEDOR, SEM FRETE</v>
      </c>
      <c r="D152" s="2093" t="str">
        <f>IF($A152="INSUMO",VLOOKUP($B152,'BANCO DE DADOS SETEMBRO INS'!$A:$D,3,FALSE),VLOOKUP($B152,'BANCO DE DADOS SETEMBRO SERV'!$B:$E,3,FALSE))</f>
        <v xml:space="preserve">M3    </v>
      </c>
      <c r="E152" s="1740">
        <v>5.8399999999999997E-3</v>
      </c>
      <c r="F152" s="2075">
        <f>IF($A152="INSUMO",VLOOKUP($B152,'BANCO DE DADOS SETEMBRO INS'!$A:$D,4,FALSE),VLOOKUP($B152,'BANCO DE DADOS SETEMBRO SERV'!$B:$E,4,FALSE))</f>
        <v>65.319999999999993</v>
      </c>
      <c r="G152" s="2076">
        <f t="shared" si="0"/>
        <v>0.38</v>
      </c>
      <c r="H152" s="1566"/>
    </row>
    <row r="153" spans="1:8" s="1567" customFormat="1" ht="30">
      <c r="A153" s="2084" t="s">
        <v>1320</v>
      </c>
      <c r="B153" s="1552">
        <v>4722</v>
      </c>
      <c r="C153" s="2092" t="str">
        <f>IF($A153="INSUMO",VLOOKUP($B153,'BANCO DE DADOS SETEMBRO INS'!$A:$D,2,FALSE),VLOOKUP($B153,'BANCO DE DADOS SETEMBRO SERV'!$B:$E,2,FALSE))</f>
        <v>PEDRA BRITADA N. 3 (38 A 50 MM) POSTO PEDREIRA/FORNECEDOR, SEM FRETE</v>
      </c>
      <c r="D153" s="2093" t="str">
        <f>IF($A153="INSUMO",VLOOKUP($B153,'BANCO DE DADOS SETEMBRO INS'!$A:$D,3,FALSE),VLOOKUP($B153,'BANCO DE DADOS SETEMBRO SERV'!$B:$E,3,FALSE))</f>
        <v xml:space="preserve">M3    </v>
      </c>
      <c r="E153" s="1740">
        <v>6.0000000000000001E-3</v>
      </c>
      <c r="F153" s="2075">
        <f>IF($A153="INSUMO",VLOOKUP($B153,'BANCO DE DADOS SETEMBRO INS'!$A:$D,4,FALSE),VLOOKUP($B153,'BANCO DE DADOS SETEMBRO SERV'!$B:$E,4,FALSE))</f>
        <v>65.319999999999993</v>
      </c>
      <c r="G153" s="2076">
        <f t="shared" si="0"/>
        <v>0.39</v>
      </c>
      <c r="H153" s="1566"/>
    </row>
    <row r="154" spans="1:8" s="1567" customFormat="1" ht="15.75">
      <c r="A154" s="2084" t="s">
        <v>1320</v>
      </c>
      <c r="B154" s="1552">
        <v>7258</v>
      </c>
      <c r="C154" s="2092" t="str">
        <f>IF($A154="INSUMO",VLOOKUP($B154,'BANCO DE DADOS SETEMBRO INS'!$A:$D,2,FALSE),VLOOKUP($B154,'BANCO DE DADOS SETEMBRO SERV'!$B:$E,2,FALSE))</f>
        <v>TIJOLO CERAMICO MACICO *5 X 10 X 20* CM</v>
      </c>
      <c r="D154" s="2093" t="str">
        <f>IF($A154="INSUMO",VLOOKUP($B154,'BANCO DE DADOS SETEMBRO INS'!$A:$D,3,FALSE),VLOOKUP($B154,'BANCO DE DADOS SETEMBRO SERV'!$B:$E,3,FALSE))</f>
        <v xml:space="preserve">UN    </v>
      </c>
      <c r="E154" s="1740">
        <v>89</v>
      </c>
      <c r="F154" s="2075">
        <f>IF($A154="INSUMO",VLOOKUP($B154,'BANCO DE DADOS SETEMBRO INS'!$A:$D,4,FALSE),VLOOKUP($B154,'BANCO DE DADOS SETEMBRO SERV'!$B:$E,4,FALSE))</f>
        <v>0.35</v>
      </c>
      <c r="G154" s="2076">
        <f t="shared" si="0"/>
        <v>31.15</v>
      </c>
      <c r="H154" s="1566"/>
    </row>
    <row r="155" spans="1:8" s="1567" customFormat="1" ht="15.75">
      <c r="A155" s="1562"/>
      <c r="B155" s="2662" t="s">
        <v>691</v>
      </c>
      <c r="C155" s="2731"/>
      <c r="D155" s="2731"/>
      <c r="E155" s="2731"/>
      <c r="F155" s="2731"/>
      <c r="G155" s="2732"/>
      <c r="H155" s="1566"/>
    </row>
    <row r="156" spans="1:8" s="1567" customFormat="1" ht="15.75">
      <c r="A156" s="2084" t="s">
        <v>1321</v>
      </c>
      <c r="B156" s="1552">
        <v>88309</v>
      </c>
      <c r="C156" s="2092" t="str">
        <f>IF($A156="INSUMO",VLOOKUP($B156,'BANCO DE DADOS SETEMBRO INS'!$A:$D,2,FALSE),VLOOKUP($B156,'BANCO DE DADOS SETEMBRO SERV'!$B:$E,2,FALSE))</f>
        <v>PEDREIRO COM ENCARGOS COMPLEMENTARES</v>
      </c>
      <c r="D156" s="2093" t="str">
        <f>IF($A156="INSUMO",VLOOKUP($B156,'BANCO DE DADOS SETEMBRO INS'!$A:$D,3,FALSE),VLOOKUP($B156,'BANCO DE DADOS SETEMBRO SERV'!$B:$E,3,FALSE))</f>
        <v>H</v>
      </c>
      <c r="E156" s="2074">
        <v>2.42</v>
      </c>
      <c r="F156" s="2075">
        <f>IF($A156="INSUMO",VLOOKUP($B156,'BANCO DE DADOS SETEMBRO INS'!$A:$D,4,FALSE),VLOOKUP($B156,'BANCO DE DADOS SETEMBRO SERV'!$B:$E,4,FALSE))</f>
        <v>19.57</v>
      </c>
      <c r="G156" s="2076">
        <f>TRUNC(F156*E156,2)</f>
        <v>47.35</v>
      </c>
      <c r="H156" s="1566"/>
    </row>
    <row r="157" spans="1:8" s="1567" customFormat="1" ht="16.5" thickBot="1">
      <c r="A157" s="2084" t="s">
        <v>1321</v>
      </c>
      <c r="B157" s="1554">
        <v>88316</v>
      </c>
      <c r="C157" s="2079" t="str">
        <f>IF($A157="INSUMO",VLOOKUP($B157,'BANCO DE DADOS SETEMBRO INS'!$A:$D,2,FALSE),VLOOKUP($B157,'BANCO DE DADOS SETEMBRO SERV'!$B:$E,2,FALSE))</f>
        <v>SERVENTE COM ENCARGOS COMPLEMENTARES</v>
      </c>
      <c r="D157" s="2080" t="str">
        <f>IF($A157="INSUMO",VLOOKUP($B157,'BANCO DE DADOS SETEMBRO INS'!$A:$D,3,FALSE),VLOOKUP($B157,'BANCO DE DADOS SETEMBRO SERV'!$B:$E,3,FALSE))</f>
        <v>H</v>
      </c>
      <c r="E157" s="1555">
        <v>4.0999999999999996</v>
      </c>
      <c r="F157" s="2081">
        <f>IF($A157="INSUMO",VLOOKUP($B157,'BANCO DE DADOS SETEMBRO INS'!$A:$D,4,FALSE),VLOOKUP($B157,'BANCO DE DADOS SETEMBRO SERV'!$B:$E,4,FALSE))</f>
        <v>15.74</v>
      </c>
      <c r="G157" s="1556">
        <f>TRUNC(F157*E157,2)</f>
        <v>64.53</v>
      </c>
      <c r="H157" s="1566"/>
    </row>
    <row r="158" spans="1:8" s="1567" customFormat="1" ht="16.5" thickBot="1">
      <c r="A158" s="1562"/>
      <c r="B158" s="2940" t="s">
        <v>7873</v>
      </c>
      <c r="C158" s="2940"/>
      <c r="D158" s="2940"/>
      <c r="E158" s="2940"/>
      <c r="F158" s="795" t="s">
        <v>692</v>
      </c>
      <c r="G158" s="796">
        <f>SUM(G146:G157)</f>
        <v>164.35</v>
      </c>
      <c r="H158" s="1566"/>
    </row>
    <row r="159" spans="1:8" s="1567" customFormat="1" ht="13.5" thickBot="1">
      <c r="A159" s="1566"/>
      <c r="H159" s="1566"/>
    </row>
    <row r="160" spans="1:8" s="1567" customFormat="1" ht="15.75">
      <c r="A160" s="1562"/>
      <c r="B160" s="1549" t="str">
        <f>CONCATENATE("AMM ELE 0",(RIGHT(B143,2))+1)</f>
        <v>AMM ELE 015</v>
      </c>
      <c r="C160" s="2666" t="s">
        <v>7875</v>
      </c>
      <c r="D160" s="2666"/>
      <c r="E160" s="2666"/>
      <c r="F160" s="2666"/>
      <c r="G160" s="1550" t="s">
        <v>29</v>
      </c>
      <c r="H160" s="1533">
        <f>G175</f>
        <v>46.57</v>
      </c>
    </row>
    <row r="161" spans="1:8" s="1567" customFormat="1" ht="31.5">
      <c r="A161" s="1562"/>
      <c r="B161" s="2094" t="s">
        <v>760</v>
      </c>
      <c r="C161" s="1551" t="s">
        <v>686</v>
      </c>
      <c r="D161" s="1551" t="s">
        <v>29</v>
      </c>
      <c r="E161" s="1551" t="s">
        <v>687</v>
      </c>
      <c r="F161" s="1563" t="s">
        <v>688</v>
      </c>
      <c r="G161" s="1564" t="s">
        <v>689</v>
      </c>
      <c r="H161" s="1566"/>
    </row>
    <row r="162" spans="1:8" s="1567" customFormat="1" ht="16.5" thickBot="1">
      <c r="A162" s="1562"/>
      <c r="B162" s="2944" t="s">
        <v>690</v>
      </c>
      <c r="C162" s="2945"/>
      <c r="D162" s="2945"/>
      <c r="E162" s="2945"/>
      <c r="F162" s="2945"/>
      <c r="G162" s="2946"/>
      <c r="H162" s="1566"/>
    </row>
    <row r="163" spans="1:8" s="1567" customFormat="1" ht="15.75">
      <c r="A163" s="2084" t="s">
        <v>1320</v>
      </c>
      <c r="B163" s="2127">
        <v>39</v>
      </c>
      <c r="C163" s="2089" t="str">
        <f>IF($A163="INSUMO",VLOOKUP($B163,'BANCO DE DADOS SETEMBRO INS'!$A:$D,2,FALSE),VLOOKUP($B163,'BANCO DE DADOS SETEMBRO SERV'!$B:$E,2,FALSE))</f>
        <v>ACO CA-60, 5,0 MM, VERGALHAO</v>
      </c>
      <c r="D163" s="2087" t="str">
        <f>IF($A163="INSUMO",VLOOKUP($B163,'BANCO DE DADOS SETEMBRO INS'!$A:$D,3,FALSE),VLOOKUP($B163,'BANCO DE DADOS SETEMBRO SERV'!$B:$E,3,FALSE))</f>
        <v xml:space="preserve">KG    </v>
      </c>
      <c r="E163" s="2128">
        <v>0.14000000000000001</v>
      </c>
      <c r="F163" s="2129">
        <f>IF($A163="INSUMO",VLOOKUP($B163,'BANCO DE DADOS SETEMBRO INS'!$A:$D,4,FALSE),VLOOKUP($B163,'BANCO DE DADOS SETEMBRO SERV'!$B:$E,4,FALSE))</f>
        <v>4.72</v>
      </c>
      <c r="G163" s="2130">
        <f t="shared" ref="G163:G171" si="1">TRUNC(F163*E163,2)</f>
        <v>0.66</v>
      </c>
      <c r="H163" s="1566"/>
    </row>
    <row r="164" spans="1:8" s="1567" customFormat="1" ht="30">
      <c r="A164" s="2084" t="s">
        <v>1320</v>
      </c>
      <c r="B164" s="1552">
        <v>367</v>
      </c>
      <c r="C164" s="2092" t="str">
        <f>IF($A164="INSUMO",VLOOKUP($B164,'BANCO DE DADOS SETEMBRO INS'!$A:$D,2,FALSE),VLOOKUP($B164,'BANCO DE DADOS SETEMBRO SERV'!$B:$E,2,FALSE))</f>
        <v>AREIA GROSSA - POSTO JAZIDA/FORNECEDOR (RETIRADO NA JAZIDA, SEM TRANSPORTE)</v>
      </c>
      <c r="D164" s="2093" t="str">
        <f>IF($A164="INSUMO",VLOOKUP($B164,'BANCO DE DADOS SETEMBRO INS'!$A:$D,3,FALSE),VLOOKUP($B164,'BANCO DE DADOS SETEMBRO SERV'!$B:$E,3,FALSE))</f>
        <v xml:space="preserve">M3    </v>
      </c>
      <c r="E164" s="1740">
        <v>1.2600000000000001E-3</v>
      </c>
      <c r="F164" s="2075">
        <f>IF($A164="INSUMO",VLOOKUP($B164,'BANCO DE DADOS SETEMBRO INS'!$A:$D,4,FALSE),VLOOKUP($B164,'BANCO DE DADOS SETEMBRO SERV'!$B:$E,4,FALSE))</f>
        <v>56.5</v>
      </c>
      <c r="G164" s="2076">
        <f t="shared" si="1"/>
        <v>7.0000000000000007E-2</v>
      </c>
      <c r="H164" s="1566"/>
    </row>
    <row r="165" spans="1:8" s="1567" customFormat="1" ht="30">
      <c r="A165" s="2084" t="s">
        <v>1320</v>
      </c>
      <c r="B165" s="1552">
        <v>370</v>
      </c>
      <c r="C165" s="2092" t="str">
        <f>IF($A165="INSUMO",VLOOKUP($B165,'BANCO DE DADOS SETEMBRO INS'!$A:$D,2,FALSE),VLOOKUP($B165,'BANCO DE DADOS SETEMBRO SERV'!$B:$E,2,FALSE))</f>
        <v>AREIA MEDIA - POSTO JAZIDA/FORNECEDOR (RETIRADO NA JAZIDA, SEM TRANSPORTE)</v>
      </c>
      <c r="D165" s="2093" t="str">
        <f>IF($A165="INSUMO",VLOOKUP($B165,'BANCO DE DADOS SETEMBRO INS'!$A:$D,3,FALSE),VLOOKUP($B165,'BANCO DE DADOS SETEMBRO SERV'!$B:$E,3,FALSE))</f>
        <v xml:space="preserve">M3    </v>
      </c>
      <c r="E165" s="1740">
        <v>0.02</v>
      </c>
      <c r="F165" s="2075">
        <f>IF($A165="INSUMO",VLOOKUP($B165,'BANCO DE DADOS SETEMBRO INS'!$A:$D,4,FALSE),VLOOKUP($B165,'BANCO DE DADOS SETEMBRO SERV'!$B:$E,4,FALSE))</f>
        <v>56.25</v>
      </c>
      <c r="G165" s="2076">
        <f t="shared" si="1"/>
        <v>1.1200000000000001</v>
      </c>
      <c r="H165" s="1566"/>
    </row>
    <row r="166" spans="1:8" s="1567" customFormat="1" ht="15.75">
      <c r="A166" s="2084" t="s">
        <v>1320</v>
      </c>
      <c r="B166" s="1552">
        <v>1106</v>
      </c>
      <c r="C166" s="2092" t="str">
        <f>IF($A166="INSUMO",VLOOKUP($B166,'BANCO DE DADOS SETEMBRO INS'!$A:$D,2,FALSE),VLOOKUP($B166,'BANCO DE DADOS SETEMBRO SERV'!$B:$E,2,FALSE))</f>
        <v>CAL HIDRATADA CH-I PARA ARGAMASSAS</v>
      </c>
      <c r="D166" s="2093" t="str">
        <f>IF($A166="INSUMO",VLOOKUP($B166,'BANCO DE DADOS SETEMBRO INS'!$A:$D,3,FALSE),VLOOKUP($B166,'BANCO DE DADOS SETEMBRO SERV'!$B:$E,3,FALSE))</f>
        <v xml:space="preserve">KG    </v>
      </c>
      <c r="E166" s="1740">
        <v>1.65</v>
      </c>
      <c r="F166" s="2075">
        <f>IF($A166="INSUMO",VLOOKUP($B166,'BANCO DE DADOS SETEMBRO INS'!$A:$D,4,FALSE),VLOOKUP($B166,'BANCO DE DADOS SETEMBRO SERV'!$B:$E,4,FALSE))</f>
        <v>0.57999999999999996</v>
      </c>
      <c r="G166" s="2076">
        <f t="shared" si="1"/>
        <v>0.95</v>
      </c>
      <c r="H166" s="1566"/>
    </row>
    <row r="167" spans="1:8" s="1567" customFormat="1" ht="30">
      <c r="A167" s="2084" t="s">
        <v>1320</v>
      </c>
      <c r="B167" s="1552">
        <v>1358</v>
      </c>
      <c r="C167" s="2092" t="str">
        <f>IF($A167="INSUMO",VLOOKUP($B167,'BANCO DE DADOS SETEMBRO INS'!$A:$D,2,FALSE),VLOOKUP($B167,'BANCO DE DADOS SETEMBRO SERV'!$B:$E,2,FALSE))</f>
        <v>CHAPA DE MADEIRA COMPENSADA RESINADA PARA FORMA DE CONCRETO, DE *2,2 X 1,1* M, E = 17 MM</v>
      </c>
      <c r="D167" s="2093" t="str">
        <f>IF($A167="INSUMO",VLOOKUP($B167,'BANCO DE DADOS SETEMBRO INS'!$A:$D,3,FALSE),VLOOKUP($B167,'BANCO DE DADOS SETEMBRO SERV'!$B:$E,3,FALSE))</f>
        <v xml:space="preserve">M2    </v>
      </c>
      <c r="E167" s="1740">
        <v>0.04</v>
      </c>
      <c r="F167" s="2075">
        <f>IF($A167="INSUMO",VLOOKUP($B167,'BANCO DE DADOS SETEMBRO INS'!$A:$D,4,FALSE),VLOOKUP($B167,'BANCO DE DADOS SETEMBRO SERV'!$B:$E,4,FALSE))</f>
        <v>24.58</v>
      </c>
      <c r="G167" s="2076">
        <f t="shared" si="1"/>
        <v>0.98</v>
      </c>
      <c r="H167" s="1566"/>
    </row>
    <row r="168" spans="1:8" s="1567" customFormat="1" ht="15.75">
      <c r="A168" s="2084" t="s">
        <v>1320</v>
      </c>
      <c r="B168" s="1552">
        <v>1379</v>
      </c>
      <c r="C168" s="2092" t="str">
        <f>IF($A168="INSUMO",VLOOKUP($B168,'BANCO DE DADOS SETEMBRO INS'!$A:$D,2,FALSE),VLOOKUP($B168,'BANCO DE DADOS SETEMBRO SERV'!$B:$E,2,FALSE))</f>
        <v>CIMENTO PORTLAND COMPOSTO CP II-32</v>
      </c>
      <c r="D168" s="2093" t="str">
        <f>IF($A168="INSUMO",VLOOKUP($B168,'BANCO DE DADOS SETEMBRO INS'!$A:$D,3,FALSE),VLOOKUP($B168,'BANCO DE DADOS SETEMBRO SERV'!$B:$E,3,FALSE))</f>
        <v xml:space="preserve">KG    </v>
      </c>
      <c r="E168" s="1740">
        <v>4.5999999999999996</v>
      </c>
      <c r="F168" s="2075">
        <f>IF($A168="INSUMO",VLOOKUP($B168,'BANCO DE DADOS SETEMBRO INS'!$A:$D,4,FALSE),VLOOKUP($B168,'BANCO DE DADOS SETEMBRO SERV'!$B:$E,4,FALSE))</f>
        <v>0.51</v>
      </c>
      <c r="G168" s="2076">
        <f t="shared" si="1"/>
        <v>2.34</v>
      </c>
      <c r="H168" s="1566"/>
    </row>
    <row r="169" spans="1:8" s="1567" customFormat="1" ht="30">
      <c r="A169" s="2084" t="s">
        <v>1320</v>
      </c>
      <c r="B169" s="1552">
        <v>4718</v>
      </c>
      <c r="C169" s="2092" t="str">
        <f>IF($A169="INSUMO",VLOOKUP($B169,'BANCO DE DADOS SETEMBRO INS'!$A:$D,2,FALSE),VLOOKUP($B169,'BANCO DE DADOS SETEMBRO SERV'!$B:$E,2,FALSE))</f>
        <v>PEDRA BRITADA N. 2 (19 A 38 MM) POSTO PEDREIRA/FORNECEDOR, SEM FRETE</v>
      </c>
      <c r="D169" s="2093" t="str">
        <f>IF($A169="INSUMO",VLOOKUP($B169,'BANCO DE DADOS SETEMBRO INS'!$A:$D,3,FALSE),VLOOKUP($B169,'BANCO DE DADOS SETEMBRO SERV'!$B:$E,3,FALSE))</f>
        <v xml:space="preserve">M3    </v>
      </c>
      <c r="E169" s="1740">
        <v>1.4599999999999999E-3</v>
      </c>
      <c r="F169" s="2075">
        <f>IF($A169="INSUMO",VLOOKUP($B169,'BANCO DE DADOS SETEMBRO INS'!$A:$D,4,FALSE),VLOOKUP($B169,'BANCO DE DADOS SETEMBRO SERV'!$B:$E,4,FALSE))</f>
        <v>65.319999999999993</v>
      </c>
      <c r="G169" s="2076">
        <f t="shared" si="1"/>
        <v>0.09</v>
      </c>
      <c r="H169" s="1566"/>
    </row>
    <row r="170" spans="1:8" s="1567" customFormat="1" ht="30">
      <c r="A170" s="2084" t="s">
        <v>1320</v>
      </c>
      <c r="B170" s="1552">
        <v>4722</v>
      </c>
      <c r="C170" s="2092" t="str">
        <f>IF($A170="INSUMO",VLOOKUP($B170,'BANCO DE DADOS SETEMBRO INS'!$A:$D,2,FALSE),VLOOKUP($B170,'BANCO DE DADOS SETEMBRO SERV'!$B:$E,2,FALSE))</f>
        <v>PEDRA BRITADA N. 3 (38 A 50 MM) POSTO PEDREIRA/FORNECEDOR, SEM FRETE</v>
      </c>
      <c r="D170" s="2093" t="str">
        <f>IF($A170="INSUMO",VLOOKUP($B170,'BANCO DE DADOS SETEMBRO INS'!$A:$D,3,FALSE),VLOOKUP($B170,'BANCO DE DADOS SETEMBRO SERV'!$B:$E,3,FALSE))</f>
        <v xml:space="preserve">M3    </v>
      </c>
      <c r="E170" s="1740">
        <v>3.0000000000000001E-3</v>
      </c>
      <c r="F170" s="2075">
        <f>IF($A170="INSUMO",VLOOKUP($B170,'BANCO DE DADOS SETEMBRO INS'!$A:$D,4,FALSE),VLOOKUP($B170,'BANCO DE DADOS SETEMBRO SERV'!$B:$E,4,FALSE))</f>
        <v>65.319999999999993</v>
      </c>
      <c r="G170" s="2076">
        <f t="shared" si="1"/>
        <v>0.19</v>
      </c>
      <c r="H170" s="1566"/>
    </row>
    <row r="171" spans="1:8" s="1567" customFormat="1" ht="15.75">
      <c r="A171" s="2084" t="s">
        <v>1320</v>
      </c>
      <c r="B171" s="1552">
        <v>7258</v>
      </c>
      <c r="C171" s="2092" t="str">
        <f>IF($A171="INSUMO",VLOOKUP($B171,'BANCO DE DADOS SETEMBRO INS'!$A:$D,2,FALSE),VLOOKUP($B171,'BANCO DE DADOS SETEMBRO SERV'!$B:$E,2,FALSE))</f>
        <v>TIJOLO CERAMICO MACICO *5 X 10 X 20* CM</v>
      </c>
      <c r="D171" s="2093" t="str">
        <f>IF($A171="INSUMO",VLOOKUP($B171,'BANCO DE DADOS SETEMBRO INS'!$A:$D,3,FALSE),VLOOKUP($B171,'BANCO DE DADOS SETEMBRO SERV'!$B:$E,3,FALSE))</f>
        <v xml:space="preserve">UN    </v>
      </c>
      <c r="E171" s="1740">
        <v>29</v>
      </c>
      <c r="F171" s="2075">
        <f>IF($A171="INSUMO",VLOOKUP($B171,'BANCO DE DADOS SETEMBRO INS'!$A:$D,4,FALSE),VLOOKUP($B171,'BANCO DE DADOS SETEMBRO SERV'!$B:$E,4,FALSE))</f>
        <v>0.35</v>
      </c>
      <c r="G171" s="2076">
        <f t="shared" si="1"/>
        <v>10.15</v>
      </c>
      <c r="H171" s="1566"/>
    </row>
    <row r="172" spans="1:8" s="1567" customFormat="1" ht="15.75">
      <c r="A172" s="1562"/>
      <c r="B172" s="2662" t="s">
        <v>691</v>
      </c>
      <c r="C172" s="2731"/>
      <c r="D172" s="2731"/>
      <c r="E172" s="2731"/>
      <c r="F172" s="2731"/>
      <c r="G172" s="2732"/>
      <c r="H172" s="1566"/>
    </row>
    <row r="173" spans="1:8" s="1567" customFormat="1" ht="15.75">
      <c r="A173" s="2084" t="s">
        <v>1321</v>
      </c>
      <c r="B173" s="1552">
        <v>88309</v>
      </c>
      <c r="C173" s="2092" t="str">
        <f>IF($A173="INSUMO",VLOOKUP($B173,'BANCO DE DADOS SETEMBRO INS'!$A:$D,2,FALSE),VLOOKUP($B173,'BANCO DE DADOS SETEMBRO SERV'!$B:$E,2,FALSE))</f>
        <v>PEDREIRO COM ENCARGOS COMPLEMENTARES</v>
      </c>
      <c r="D173" s="2093" t="str">
        <f>IF($A173="INSUMO",VLOOKUP($B173,'BANCO DE DADOS SETEMBRO INS'!$A:$D,3,FALSE),VLOOKUP($B173,'BANCO DE DADOS SETEMBRO SERV'!$B:$E,3,FALSE))</f>
        <v>H</v>
      </c>
      <c r="E173" s="2074">
        <v>0.69</v>
      </c>
      <c r="F173" s="2075">
        <f>IF($A173="INSUMO",VLOOKUP($B173,'BANCO DE DADOS SETEMBRO INS'!$A:$D,4,FALSE),VLOOKUP($B173,'BANCO DE DADOS SETEMBRO SERV'!$B:$E,4,FALSE))</f>
        <v>19.57</v>
      </c>
      <c r="G173" s="2076">
        <f>TRUNC(F173*E173,2)</f>
        <v>13.5</v>
      </c>
      <c r="H173" s="1566"/>
    </row>
    <row r="174" spans="1:8" s="1567" customFormat="1" ht="16.5" thickBot="1">
      <c r="A174" s="2084" t="s">
        <v>1321</v>
      </c>
      <c r="B174" s="1554">
        <v>88316</v>
      </c>
      <c r="C174" s="2079" t="str">
        <f>IF($A174="INSUMO",VLOOKUP($B174,'BANCO DE DADOS SETEMBRO INS'!$A:$D,2,FALSE),VLOOKUP($B174,'BANCO DE DADOS SETEMBRO SERV'!$B:$E,2,FALSE))</f>
        <v>SERVENTE COM ENCARGOS COMPLEMENTARES</v>
      </c>
      <c r="D174" s="2080" t="str">
        <f>IF($A174="INSUMO",VLOOKUP($B174,'BANCO DE DADOS SETEMBRO INS'!$A:$D,3,FALSE),VLOOKUP($B174,'BANCO DE DADOS SETEMBRO SERV'!$B:$E,3,FALSE))</f>
        <v>H</v>
      </c>
      <c r="E174" s="1555">
        <v>1.05</v>
      </c>
      <c r="F174" s="2081">
        <f>IF($A174="INSUMO",VLOOKUP($B174,'BANCO DE DADOS SETEMBRO INS'!$A:$D,4,FALSE),VLOOKUP($B174,'BANCO DE DADOS SETEMBRO SERV'!$B:$E,4,FALSE))</f>
        <v>15.74</v>
      </c>
      <c r="G174" s="1556">
        <f>TRUNC(F174*E174,2)</f>
        <v>16.52</v>
      </c>
      <c r="H174" s="1566"/>
    </row>
    <row r="175" spans="1:8" s="1567" customFormat="1" ht="16.5" thickBot="1">
      <c r="A175" s="1562"/>
      <c r="B175" s="2940" t="s">
        <v>7874</v>
      </c>
      <c r="C175" s="2940"/>
      <c r="D175" s="2940"/>
      <c r="E175" s="2940"/>
      <c r="F175" s="795" t="s">
        <v>692</v>
      </c>
      <c r="G175" s="796">
        <f>SUM(G163:G174)</f>
        <v>46.57</v>
      </c>
      <c r="H175" s="1566"/>
    </row>
    <row r="176" spans="1:8" s="1519" customFormat="1" ht="16.5" thickBot="1">
      <c r="A176" s="1562"/>
      <c r="B176" s="799"/>
      <c r="C176" s="800"/>
      <c r="D176" s="800"/>
      <c r="E176" s="800"/>
      <c r="F176" s="800"/>
      <c r="G176" s="800"/>
      <c r="H176" s="1562"/>
    </row>
    <row r="177" spans="1:8" s="1567" customFormat="1" ht="54.75" customHeight="1" thickBot="1">
      <c r="A177" s="1562"/>
      <c r="B177" s="2160" t="str">
        <f>CONCATENATE("AMM ELE 0",(RIGHT(B160,2))+1)</f>
        <v>AMM ELE 016</v>
      </c>
      <c r="C177" s="2948" t="s">
        <v>7898</v>
      </c>
      <c r="D177" s="2948"/>
      <c r="E177" s="2948"/>
      <c r="F177" s="2948"/>
      <c r="G177" s="2161" t="s">
        <v>0</v>
      </c>
      <c r="H177" s="1533">
        <f>G208</f>
        <v>362.03000000000003</v>
      </c>
    </row>
    <row r="178" spans="1:8" s="1567" customFormat="1" ht="31.5">
      <c r="A178" s="1562"/>
      <c r="B178" s="2162" t="s">
        <v>760</v>
      </c>
      <c r="C178" s="2163" t="s">
        <v>686</v>
      </c>
      <c r="D178" s="2163" t="s">
        <v>29</v>
      </c>
      <c r="E178" s="2163" t="s">
        <v>687</v>
      </c>
      <c r="F178" s="2164" t="s">
        <v>688</v>
      </c>
      <c r="G178" s="2165" t="s">
        <v>689</v>
      </c>
      <c r="H178" s="1566"/>
    </row>
    <row r="179" spans="1:8" s="1567" customFormat="1" ht="15.75">
      <c r="A179" s="1562"/>
      <c r="B179" s="2662" t="s">
        <v>690</v>
      </c>
      <c r="C179" s="2731"/>
      <c r="D179" s="2731"/>
      <c r="E179" s="2731"/>
      <c r="F179" s="2731"/>
      <c r="G179" s="2732"/>
      <c r="H179" s="1566"/>
    </row>
    <row r="180" spans="1:8" s="1567" customFormat="1" ht="15.75">
      <c r="A180" s="2084" t="s">
        <v>1320</v>
      </c>
      <c r="B180" s="1552">
        <v>7258</v>
      </c>
      <c r="C180" s="2092" t="str">
        <f>IF($A180="INSUMO",VLOOKUP($B180,'BANCO DE DADOS SETEMBRO INS'!$A:$D,2,FALSE),VLOOKUP($B180,'BANCO DE DADOS SETEMBRO SERV'!$B:$E,2,FALSE))</f>
        <v>TIJOLO CERAMICO MACICO *5 X 10 X 20* CM</v>
      </c>
      <c r="D180" s="2093" t="str">
        <f>IF($A180="INSUMO",VLOOKUP($B180,'BANCO DE DADOS SETEMBRO INS'!$A:$D,3,FALSE),VLOOKUP($B180,'BANCO DE DADOS SETEMBRO SERV'!$B:$E,3,FALSE))</f>
        <v xml:space="preserve">UN    </v>
      </c>
      <c r="E180" s="1740">
        <v>183.02</v>
      </c>
      <c r="F180" s="2075">
        <f>IF($A180="INSUMO",VLOOKUP($B180,'BANCO DE DADOS SETEMBRO INS'!$A:$D,4,FALSE),VLOOKUP($B180,'BANCO DE DADOS SETEMBRO SERV'!$B:$E,4,FALSE))</f>
        <v>0.35</v>
      </c>
      <c r="G180" s="2076">
        <f t="shared" ref="G180:G199" si="2">TRUNC(F180*E180,2)</f>
        <v>64.05</v>
      </c>
      <c r="H180" s="1566"/>
    </row>
    <row r="181" spans="1:8" s="1567" customFormat="1" ht="15.75">
      <c r="A181" s="2084" t="s">
        <v>1320</v>
      </c>
      <c r="B181" s="1552">
        <v>35693</v>
      </c>
      <c r="C181" s="2092" t="str">
        <f>IF($A181="INSUMO",VLOOKUP($B181,'BANCO DE DADOS SETEMBRO INS'!$A:$D,2,FALSE),VLOOKUP($B181,'BANCO DE DADOS SETEMBRO SERV'!$B:$E,2,FALSE))</f>
        <v>TINTA LATEX ACRILICA ECONOMICA, COR BRANCA</v>
      </c>
      <c r="D181" s="2093" t="str">
        <f>IF($A181="INSUMO",VLOOKUP($B181,'BANCO DE DADOS SETEMBRO INS'!$A:$D,3,FALSE),VLOOKUP($B181,'BANCO DE DADOS SETEMBRO SERV'!$B:$E,3,FALSE))</f>
        <v xml:space="preserve">L     </v>
      </c>
      <c r="E181" s="1740">
        <v>0.49</v>
      </c>
      <c r="F181" s="2075">
        <f>IF($A181="INSUMO",VLOOKUP($B181,'BANCO DE DADOS SETEMBRO INS'!$A:$D,4,FALSE),VLOOKUP($B181,'BANCO DE DADOS SETEMBRO SERV'!$B:$E,4,FALSE))</f>
        <v>8.25</v>
      </c>
      <c r="G181" s="2076">
        <f t="shared" si="2"/>
        <v>4.04</v>
      </c>
      <c r="H181" s="1566"/>
    </row>
    <row r="182" spans="1:8" s="1567" customFormat="1" ht="15.75">
      <c r="A182" s="2084" t="s">
        <v>1320</v>
      </c>
      <c r="B182" s="1552">
        <v>38383</v>
      </c>
      <c r="C182" s="2092" t="str">
        <f>IF($A182="INSUMO",VLOOKUP($B182,'BANCO DE DADOS SETEMBRO INS'!$A:$D,2,FALSE),VLOOKUP($B182,'BANCO DE DADOS SETEMBRO SERV'!$B:$E,2,FALSE))</f>
        <v>LIXA D'AGUA EM FOLHA, GRAO 100</v>
      </c>
      <c r="D182" s="2093" t="str">
        <f>IF($A182="INSUMO",VLOOKUP($B182,'BANCO DE DADOS SETEMBRO INS'!$A:$D,3,FALSE),VLOOKUP($B182,'BANCO DE DADOS SETEMBRO SERV'!$B:$E,3,FALSE))</f>
        <v xml:space="preserve">UN    </v>
      </c>
      <c r="E182" s="1740">
        <v>0.22</v>
      </c>
      <c r="F182" s="2075">
        <f>IF($A182="INSUMO",VLOOKUP($B182,'BANCO DE DADOS SETEMBRO INS'!$A:$D,4,FALSE),VLOOKUP($B182,'BANCO DE DADOS SETEMBRO SERV'!$B:$E,4,FALSE))</f>
        <v>1.64</v>
      </c>
      <c r="G182" s="2076">
        <f t="shared" si="2"/>
        <v>0.36</v>
      </c>
      <c r="H182" s="1566"/>
    </row>
    <row r="183" spans="1:8" s="1567" customFormat="1" ht="45">
      <c r="A183" s="2084" t="s">
        <v>1320</v>
      </c>
      <c r="B183" s="1552">
        <v>2742</v>
      </c>
      <c r="C183" s="2092" t="str">
        <f>IF($A183="INSUMO",VLOOKUP($B183,'BANCO DE DADOS SETEMBRO INS'!$A:$D,2,FALSE),VLOOKUP($B183,'BANCO DE DADOS SETEMBRO SERV'!$B:$E,2,FALSE))</f>
        <v>MADEIRA ROLICA SEM TRATAMENTO, EUCALIPTO OU EQUIVALENTE DA REGIAO, H = 3 M, D = 12 A 15 CM (PARA ESCORAMENTO)</v>
      </c>
      <c r="D183" s="2093" t="str">
        <f>IF($A183="INSUMO",VLOOKUP($B183,'BANCO DE DADOS SETEMBRO INS'!$A:$D,3,FALSE),VLOOKUP($B183,'BANCO DE DADOS SETEMBRO SERV'!$B:$E,3,FALSE))</f>
        <v xml:space="preserve">M     </v>
      </c>
      <c r="E183" s="1740">
        <v>1.0900000000000001</v>
      </c>
      <c r="F183" s="2075">
        <f>IF($A183="INSUMO",VLOOKUP($B183,'BANCO DE DADOS SETEMBRO INS'!$A:$D,4,FALSE),VLOOKUP($B183,'BANCO DE DADOS SETEMBRO SERV'!$B:$E,4,FALSE))</f>
        <v>2.0299999999999998</v>
      </c>
      <c r="G183" s="2076">
        <f t="shared" si="2"/>
        <v>2.21</v>
      </c>
      <c r="H183" s="1566"/>
    </row>
    <row r="184" spans="1:8" s="1567" customFormat="1" ht="30">
      <c r="A184" s="2084" t="s">
        <v>1320</v>
      </c>
      <c r="B184" s="1552">
        <v>6189</v>
      </c>
      <c r="C184" s="2092" t="str">
        <f>IF($A184="INSUMO",VLOOKUP($B184,'BANCO DE DADOS SETEMBRO INS'!$A:$D,2,FALSE),VLOOKUP($B184,'BANCO DE DADOS SETEMBRO SERV'!$B:$E,2,FALSE))</f>
        <v>TABUA DE MADEIRA NAO APARELHADA *2,5 X 30* CM, CEDRINHO OU EQUIVALENTE DA REGIAO</v>
      </c>
      <c r="D184" s="2093" t="str">
        <f>IF($A184="INSUMO",VLOOKUP($B184,'BANCO DE DADOS SETEMBRO INS'!$A:$D,3,FALSE),VLOOKUP($B184,'BANCO DE DADOS SETEMBRO SERV'!$B:$E,3,FALSE))</f>
        <v xml:space="preserve">M     </v>
      </c>
      <c r="E184" s="1740">
        <v>0.84</v>
      </c>
      <c r="F184" s="2075">
        <f>IF($A184="INSUMO",VLOOKUP($B184,'BANCO DE DADOS SETEMBRO INS'!$A:$D,4,FALSE),VLOOKUP($B184,'BANCO DE DADOS SETEMBRO SERV'!$B:$E,4,FALSE))</f>
        <v>8.02</v>
      </c>
      <c r="G184" s="2076">
        <f t="shared" si="2"/>
        <v>6.73</v>
      </c>
      <c r="H184" s="1566"/>
    </row>
    <row r="185" spans="1:8" s="1567" customFormat="1" ht="30">
      <c r="A185" s="2084" t="s">
        <v>1320</v>
      </c>
      <c r="B185" s="1552">
        <v>7325</v>
      </c>
      <c r="C185" s="2092" t="str">
        <f>IF($A185="INSUMO",VLOOKUP($B185,'BANCO DE DADOS SETEMBRO INS'!$A:$D,2,FALSE),VLOOKUP($B185,'BANCO DE DADOS SETEMBRO SERV'!$B:$E,2,FALSE))</f>
        <v>ADITIVO IMPERMEABILIZANTE DE PEGA NORMAL PARA ARGAMASSAS E  CONCRETOS SEM ARMACAO</v>
      </c>
      <c r="D185" s="2093" t="str">
        <f>IF($A185="INSUMO",VLOOKUP($B185,'BANCO DE DADOS SETEMBRO INS'!$A:$D,3,FALSE),VLOOKUP($B185,'BANCO DE DADOS SETEMBRO SERV'!$B:$E,3,FALSE))</f>
        <v xml:space="preserve">KG    </v>
      </c>
      <c r="E185" s="1740">
        <v>0.1</v>
      </c>
      <c r="F185" s="2075">
        <f>IF($A185="INSUMO",VLOOKUP($B185,'BANCO DE DADOS SETEMBRO INS'!$A:$D,4,FALSE),VLOOKUP($B185,'BANCO DE DADOS SETEMBRO SERV'!$B:$E,4,FALSE))</f>
        <v>4.6500000000000004</v>
      </c>
      <c r="G185" s="2076">
        <f t="shared" si="2"/>
        <v>0.46</v>
      </c>
      <c r="H185" s="1562" t="s">
        <v>7896</v>
      </c>
    </row>
    <row r="186" spans="1:8" s="1567" customFormat="1" ht="30">
      <c r="A186" s="2084" t="s">
        <v>1320</v>
      </c>
      <c r="B186" s="1552">
        <v>4500</v>
      </c>
      <c r="C186" s="2092" t="str">
        <f>IF($A186="INSUMO",VLOOKUP($B186,'BANCO DE DADOS SETEMBRO INS'!$A:$D,2,FALSE),VLOOKUP($B186,'BANCO DE DADOS SETEMBRO SERV'!$B:$E,2,FALSE))</f>
        <v>CAIBRO DE MADEIRA NAO APARELHADA *7,5 X 10 CM (3 X 4 ") PINUS, MISTA OU EQUIVALENTE DA REGIAO</v>
      </c>
      <c r="D186" s="2093" t="str">
        <f>IF($A186="INSUMO",VLOOKUP($B186,'BANCO DE DADOS SETEMBRO INS'!$A:$D,3,FALSE),VLOOKUP($B186,'BANCO DE DADOS SETEMBRO SERV'!$B:$E,3,FALSE))</f>
        <v xml:space="preserve">M     </v>
      </c>
      <c r="E186" s="1740">
        <v>0.6</v>
      </c>
      <c r="F186" s="2075">
        <f>IF($A186="INSUMO",VLOOKUP($B186,'BANCO DE DADOS SETEMBRO INS'!$A:$D,4,FALSE),VLOOKUP($B186,'BANCO DE DADOS SETEMBRO SERV'!$B:$E,4,FALSE))</f>
        <v>14.32</v>
      </c>
      <c r="G186" s="2076">
        <f t="shared" si="2"/>
        <v>8.59</v>
      </c>
      <c r="H186" s="1566"/>
    </row>
    <row r="187" spans="1:8" s="1567" customFormat="1" ht="30" customHeight="1">
      <c r="A187" s="2084" t="s">
        <v>1320</v>
      </c>
      <c r="B187" s="1552">
        <v>6085</v>
      </c>
      <c r="C187" s="2092" t="str">
        <f>IF($A187="INSUMO",VLOOKUP($B187,'BANCO DE DADOS SETEMBRO INS'!$A:$D,2,FALSE),VLOOKUP($B187,'BANCO DE DADOS SETEMBRO SERV'!$B:$E,2,FALSE))</f>
        <v>SELADOR ACRILICO PAREDES INTERNAS/EXTERNAS</v>
      </c>
      <c r="D187" s="2093" t="str">
        <f>IF($A187="INSUMO",VLOOKUP($B187,'BANCO DE DADOS SETEMBRO INS'!$A:$D,3,FALSE),VLOOKUP($B187,'BANCO DE DADOS SETEMBRO SERV'!$B:$E,3,FALSE))</f>
        <v xml:space="preserve">L     </v>
      </c>
      <c r="E187" s="1740">
        <v>0.26</v>
      </c>
      <c r="F187" s="2075">
        <f>IF($A187="INSUMO",VLOOKUP($B187,'BANCO DE DADOS SETEMBRO INS'!$A:$D,4,FALSE),VLOOKUP($B187,'BANCO DE DADOS SETEMBRO SERV'!$B:$E,4,FALSE))</f>
        <v>4.3899999999999997</v>
      </c>
      <c r="G187" s="2076">
        <f t="shared" si="2"/>
        <v>1.1399999999999999</v>
      </c>
      <c r="H187" s="1566"/>
    </row>
    <row r="188" spans="1:8" s="1567" customFormat="1" ht="30">
      <c r="A188" s="2084" t="s">
        <v>1320</v>
      </c>
      <c r="B188" s="1552">
        <v>4491</v>
      </c>
      <c r="C188" s="2092" t="str">
        <f>IF($A188="INSUMO",VLOOKUP($B188,'BANCO DE DADOS SETEMBRO INS'!$A:$D,2,FALSE),VLOOKUP($B188,'BANCO DE DADOS SETEMBRO SERV'!$B:$E,2,FALSE))</f>
        <v>PONTALETE DE MADEIRA NAO APARELHADA *7,5 X 7,5* CM (3 X 3 ") PINUS, MISTA OU EQUIVALENTE DA REGIAO</v>
      </c>
      <c r="D188" s="2093" t="str">
        <f>IF($A188="INSUMO",VLOOKUP($B188,'BANCO DE DADOS SETEMBRO INS'!$A:$D,3,FALSE),VLOOKUP($B188,'BANCO DE DADOS SETEMBRO SERV'!$B:$E,3,FALSE))</f>
        <v xml:space="preserve">M     </v>
      </c>
      <c r="E188" s="1740">
        <v>0.01</v>
      </c>
      <c r="F188" s="2075">
        <f>IF($A188="INSUMO",VLOOKUP($B188,'BANCO DE DADOS SETEMBRO INS'!$A:$D,4,FALSE),VLOOKUP($B188,'BANCO DE DADOS SETEMBRO SERV'!$B:$E,4,FALSE))</f>
        <v>4.3899999999999997</v>
      </c>
      <c r="G188" s="2076">
        <f t="shared" si="2"/>
        <v>0.04</v>
      </c>
      <c r="H188" s="1566"/>
    </row>
    <row r="189" spans="1:8" s="1567" customFormat="1" ht="15.75">
      <c r="A189" s="2084" t="s">
        <v>1320</v>
      </c>
      <c r="B189" s="1552">
        <v>5071</v>
      </c>
      <c r="C189" s="2092" t="str">
        <f>IF($A189="INSUMO",VLOOKUP($B189,'BANCO DE DADOS SETEMBRO INS'!$A:$D,2,FALSE),VLOOKUP($B189,'BANCO DE DADOS SETEMBRO SERV'!$B:$E,2,FALSE))</f>
        <v>PREGO DE ACO POLIDO COM CABECA 18 X 24 (2 1/4 X 10)</v>
      </c>
      <c r="D189" s="2093" t="str">
        <f>IF($A189="INSUMO",VLOOKUP($B189,'BANCO DE DADOS SETEMBRO INS'!$A:$D,3,FALSE),VLOOKUP($B189,'BANCO DE DADOS SETEMBRO SERV'!$B:$E,3,FALSE))</f>
        <v xml:space="preserve">KG    </v>
      </c>
      <c r="E189" s="1740">
        <v>0.14000000000000001</v>
      </c>
      <c r="F189" s="2075">
        <f>IF($A189="INSUMO",VLOOKUP($B189,'BANCO DE DADOS SETEMBRO INS'!$A:$D,4,FALSE),VLOOKUP($B189,'BANCO DE DADOS SETEMBRO SERV'!$B:$E,4,FALSE))</f>
        <v>9.76</v>
      </c>
      <c r="G189" s="2076">
        <f t="shared" si="2"/>
        <v>1.36</v>
      </c>
      <c r="H189" s="1566"/>
    </row>
    <row r="190" spans="1:8" s="1567" customFormat="1" ht="15.75">
      <c r="A190" s="2084" t="s">
        <v>1320</v>
      </c>
      <c r="B190" s="1552">
        <v>1379</v>
      </c>
      <c r="C190" s="2092" t="str">
        <f>IF($A190="INSUMO",VLOOKUP($B190,'BANCO DE DADOS SETEMBRO INS'!$A:$D,2,FALSE),VLOOKUP($B190,'BANCO DE DADOS SETEMBRO SERV'!$B:$E,2,FALSE))</f>
        <v>CIMENTO PORTLAND COMPOSTO CP II-32</v>
      </c>
      <c r="D190" s="2093" t="str">
        <f>IF($A190="INSUMO",VLOOKUP($B190,'BANCO DE DADOS SETEMBRO INS'!$A:$D,3,FALSE),VLOOKUP($B190,'BANCO DE DADOS SETEMBRO SERV'!$B:$E,3,FALSE))</f>
        <v xml:space="preserve">KG    </v>
      </c>
      <c r="E190" s="1740">
        <v>38.299999999999997</v>
      </c>
      <c r="F190" s="2075">
        <f>IF($A190="INSUMO",VLOOKUP($B190,'BANCO DE DADOS SETEMBRO INS'!$A:$D,4,FALSE),VLOOKUP($B190,'BANCO DE DADOS SETEMBRO SERV'!$B:$E,4,FALSE))</f>
        <v>0.51</v>
      </c>
      <c r="G190" s="2076">
        <f t="shared" si="2"/>
        <v>19.53</v>
      </c>
      <c r="H190" s="1566"/>
    </row>
    <row r="191" spans="1:8" s="1567" customFormat="1" ht="30">
      <c r="A191" s="2084" t="s">
        <v>1320</v>
      </c>
      <c r="B191" s="1552">
        <v>1355</v>
      </c>
      <c r="C191" s="2092" t="str">
        <f>IF($A191="INSUMO",VLOOKUP($B191,'BANCO DE DADOS SETEMBRO INS'!$A:$D,2,FALSE),VLOOKUP($B191,'BANCO DE DADOS SETEMBRO SERV'!$B:$E,2,FALSE))</f>
        <v>CHAPA DE MADEIRA COMPENSADA RESINADA PARA FORMA DE CONCRETO, DE *2,2 X 1,1* M, E = 14 MM</v>
      </c>
      <c r="D191" s="2093" t="str">
        <f>IF($A191="INSUMO",VLOOKUP($B191,'BANCO DE DADOS SETEMBRO INS'!$A:$D,3,FALSE),VLOOKUP($B191,'BANCO DE DADOS SETEMBRO SERV'!$B:$E,3,FALSE))</f>
        <v xml:space="preserve">M2    </v>
      </c>
      <c r="E191" s="1740">
        <v>0.23</v>
      </c>
      <c r="F191" s="2075">
        <f>IF($A191="INSUMO",VLOOKUP($B191,'BANCO DE DADOS SETEMBRO INS'!$A:$D,4,FALSE),VLOOKUP($B191,'BANCO DE DADOS SETEMBRO SERV'!$B:$E,4,FALSE))</f>
        <v>21.22</v>
      </c>
      <c r="G191" s="2076">
        <f t="shared" si="2"/>
        <v>4.88</v>
      </c>
      <c r="H191" s="1566"/>
    </row>
    <row r="192" spans="1:8" s="1567" customFormat="1" ht="30">
      <c r="A192" s="2084" t="s">
        <v>1320</v>
      </c>
      <c r="B192" s="1552">
        <v>2692</v>
      </c>
      <c r="C192" s="2092" t="str">
        <f>IF($A192="INSUMO",VLOOKUP($B192,'BANCO DE DADOS SETEMBRO INS'!$A:$D,2,FALSE),VLOOKUP($B192,'BANCO DE DADOS SETEMBRO SERV'!$B:$E,2,FALSE))</f>
        <v>DESMOLDANTE PROTETOR PARA FORMAS DE MADEIRA, DE BASE OLEOSA EMULSIONADA EM AGUA</v>
      </c>
      <c r="D192" s="2093" t="str">
        <f>IF($A192="INSUMO",VLOOKUP($B192,'BANCO DE DADOS SETEMBRO INS'!$A:$D,3,FALSE),VLOOKUP($B192,'BANCO DE DADOS SETEMBRO SERV'!$B:$E,3,FALSE))</f>
        <v xml:space="preserve">L     </v>
      </c>
      <c r="E192" s="1740">
        <v>0.05</v>
      </c>
      <c r="F192" s="2075">
        <f>IF($A192="INSUMO",VLOOKUP($B192,'BANCO DE DADOS SETEMBRO INS'!$A:$D,4,FALSE),VLOOKUP($B192,'BANCO DE DADOS SETEMBRO SERV'!$B:$E,4,FALSE))</f>
        <v>5.55</v>
      </c>
      <c r="G192" s="2076">
        <f t="shared" si="2"/>
        <v>0.27</v>
      </c>
      <c r="H192" s="1566"/>
    </row>
    <row r="193" spans="1:8" s="1567" customFormat="1" ht="15.75">
      <c r="A193" s="2084" t="s">
        <v>1320</v>
      </c>
      <c r="B193" s="1552">
        <v>1106</v>
      </c>
      <c r="C193" s="2092" t="str">
        <f>IF($A193="INSUMO",VLOOKUP($B193,'BANCO DE DADOS SETEMBRO INS'!$A:$D,2,FALSE),VLOOKUP($B193,'BANCO DE DADOS SETEMBRO SERV'!$B:$E,2,FALSE))</f>
        <v>CAL HIDRATADA CH-I PARA ARGAMASSAS</v>
      </c>
      <c r="D193" s="2093" t="str">
        <f>IF($A193="INSUMO",VLOOKUP($B193,'BANCO DE DADOS SETEMBRO INS'!$A:$D,3,FALSE),VLOOKUP($B193,'BANCO DE DADOS SETEMBRO SERV'!$B:$E,3,FALSE))</f>
        <v xml:space="preserve">KG    </v>
      </c>
      <c r="E193" s="1740">
        <v>17.95</v>
      </c>
      <c r="F193" s="2075">
        <f>IF($A193="INSUMO",VLOOKUP($B193,'BANCO DE DADOS SETEMBRO INS'!$A:$D,4,FALSE),VLOOKUP($B193,'BANCO DE DADOS SETEMBRO SERV'!$B:$E,4,FALSE))</f>
        <v>0.57999999999999996</v>
      </c>
      <c r="G193" s="2076">
        <f t="shared" si="2"/>
        <v>10.41</v>
      </c>
      <c r="H193" s="1566"/>
    </row>
    <row r="194" spans="1:8" s="1567" customFormat="1" ht="30">
      <c r="A194" s="2084" t="s">
        <v>1320</v>
      </c>
      <c r="B194" s="1552">
        <v>4721</v>
      </c>
      <c r="C194" s="2092" t="str">
        <f>IF($A194="INSUMO",VLOOKUP($B194,'BANCO DE DADOS SETEMBRO INS'!$A:$D,2,FALSE),VLOOKUP($B194,'BANCO DE DADOS SETEMBRO SERV'!$B:$E,2,FALSE))</f>
        <v>PEDRA BRITADA N. 1 (9,5 a 19 MM) POSTO PEDREIRA/FORNECEDOR, SEM FRETE</v>
      </c>
      <c r="D194" s="2093" t="str">
        <f>IF($A194="INSUMO",VLOOKUP($B194,'BANCO DE DADOS SETEMBRO INS'!$A:$D,3,FALSE),VLOOKUP($B194,'BANCO DE DADOS SETEMBRO SERV'!$B:$E,3,FALSE))</f>
        <v xml:space="preserve">M3    </v>
      </c>
      <c r="E194" s="1740">
        <v>0.03</v>
      </c>
      <c r="F194" s="2075">
        <f>IF($A194="INSUMO",VLOOKUP($B194,'BANCO DE DADOS SETEMBRO INS'!$A:$D,4,FALSE),VLOOKUP($B194,'BANCO DE DADOS SETEMBRO SERV'!$B:$E,4,FALSE))</f>
        <v>65.319999999999993</v>
      </c>
      <c r="G194" s="2076">
        <f t="shared" si="2"/>
        <v>1.95</v>
      </c>
      <c r="H194" s="1566"/>
    </row>
    <row r="195" spans="1:8" s="1567" customFormat="1" ht="30">
      <c r="A195" s="2084" t="s">
        <v>1320</v>
      </c>
      <c r="B195" s="1552">
        <v>4718</v>
      </c>
      <c r="C195" s="2092" t="str">
        <f>IF($A195="INSUMO",VLOOKUP($B195,'BANCO DE DADOS SETEMBRO INS'!$A:$D,2,FALSE),VLOOKUP($B195,'BANCO DE DADOS SETEMBRO SERV'!$B:$E,2,FALSE))</f>
        <v>PEDRA BRITADA N. 2 (19 A 38 MM) POSTO PEDREIRA/FORNECEDOR, SEM FRETE</v>
      </c>
      <c r="D195" s="2093" t="str">
        <f>IF($A195="INSUMO",VLOOKUP($B195,'BANCO DE DADOS SETEMBRO INS'!$A:$D,3,FALSE),VLOOKUP($B195,'BANCO DE DADOS SETEMBRO SERV'!$B:$E,3,FALSE))</f>
        <v xml:space="preserve">M3    </v>
      </c>
      <c r="E195" s="1740">
        <v>0.03</v>
      </c>
      <c r="F195" s="2075">
        <f>IF($A195="INSUMO",VLOOKUP($B195,'BANCO DE DADOS SETEMBRO INS'!$A:$D,4,FALSE),VLOOKUP($B195,'BANCO DE DADOS SETEMBRO SERV'!$B:$E,4,FALSE))</f>
        <v>65.319999999999993</v>
      </c>
      <c r="G195" s="2076">
        <f t="shared" si="2"/>
        <v>1.95</v>
      </c>
      <c r="H195" s="1566"/>
    </row>
    <row r="196" spans="1:8" s="1567" customFormat="1" ht="15.75">
      <c r="A196" s="2084" t="s">
        <v>1320</v>
      </c>
      <c r="B196" s="1552">
        <v>33</v>
      </c>
      <c r="C196" s="2092" t="str">
        <f>IF($A196="INSUMO",VLOOKUP($B196,'BANCO DE DADOS SETEMBRO INS'!$A:$D,2,FALSE),VLOOKUP($B196,'BANCO DE DADOS SETEMBRO SERV'!$B:$E,2,FALSE))</f>
        <v>ACO CA-50, 8,0 MM, VERGALHAO</v>
      </c>
      <c r="D196" s="2093" t="str">
        <f>IF($A196="INSUMO",VLOOKUP($B196,'BANCO DE DADOS SETEMBRO INS'!$A:$D,3,FALSE),VLOOKUP($B196,'BANCO DE DADOS SETEMBRO SERV'!$B:$E,3,FALSE))</f>
        <v xml:space="preserve">KG    </v>
      </c>
      <c r="E196" s="1740">
        <v>4.32</v>
      </c>
      <c r="F196" s="2075">
        <f>IF($A196="INSUMO",VLOOKUP($B196,'BANCO DE DADOS SETEMBRO INS'!$A:$D,4,FALSE),VLOOKUP($B196,'BANCO DE DADOS SETEMBRO SERV'!$B:$E,4,FALSE))</f>
        <v>5.6</v>
      </c>
      <c r="G196" s="2076">
        <f t="shared" si="2"/>
        <v>24.19</v>
      </c>
      <c r="H196" s="1566"/>
    </row>
    <row r="197" spans="1:8" s="1567" customFormat="1" ht="15.75">
      <c r="A197" s="2084" t="s">
        <v>1320</v>
      </c>
      <c r="B197" s="1552">
        <v>337</v>
      </c>
      <c r="C197" s="2092" t="str">
        <f>IF($A197="INSUMO",VLOOKUP($B197,'BANCO DE DADOS SETEMBRO INS'!$A:$D,2,FALSE),VLOOKUP($B197,'BANCO DE DADOS SETEMBRO SERV'!$B:$E,2,FALSE))</f>
        <v>ARAME RECOZIDO 18 BWG, 1,25 MM (0,01 KG/M)</v>
      </c>
      <c r="D197" s="2093" t="str">
        <f>IF($A197="INSUMO",VLOOKUP($B197,'BANCO DE DADOS SETEMBRO INS'!$A:$D,3,FALSE),VLOOKUP($B197,'BANCO DE DADOS SETEMBRO SERV'!$B:$E,3,FALSE))</f>
        <v xml:space="preserve">KG    </v>
      </c>
      <c r="E197" s="1740">
        <v>0.08</v>
      </c>
      <c r="F197" s="2075">
        <f>IF($A197="INSUMO",VLOOKUP($B197,'BANCO DE DADOS SETEMBRO INS'!$A:$D,4,FALSE),VLOOKUP($B197,'BANCO DE DADOS SETEMBRO SERV'!$B:$E,4,FALSE))</f>
        <v>9.9</v>
      </c>
      <c r="G197" s="2076">
        <f t="shared" si="2"/>
        <v>0.79</v>
      </c>
      <c r="H197" s="1566"/>
    </row>
    <row r="198" spans="1:8" s="1567" customFormat="1" ht="15.75">
      <c r="A198" s="2084" t="s">
        <v>1320</v>
      </c>
      <c r="B198" s="1552">
        <v>333</v>
      </c>
      <c r="C198" s="2092" t="str">
        <f>IF($A198="INSUMO",VLOOKUP($B198,'BANCO DE DADOS SETEMBRO INS'!$A:$D,2,FALSE),VLOOKUP($B198,'BANCO DE DADOS SETEMBRO SERV'!$B:$E,2,FALSE))</f>
        <v>ARAME GALVANIZADO 14 BWG, D = 2,11 MM (0,026 KG/M)</v>
      </c>
      <c r="D198" s="2093" t="str">
        <f>IF($A198="INSUMO",VLOOKUP($B198,'BANCO DE DADOS SETEMBRO INS'!$A:$D,3,FALSE),VLOOKUP($B198,'BANCO DE DADOS SETEMBRO SERV'!$B:$E,3,FALSE))</f>
        <v xml:space="preserve">KG    </v>
      </c>
      <c r="E198" s="1740">
        <v>4.4000000000000003E-3</v>
      </c>
      <c r="F198" s="2075">
        <f>IF($A198="INSUMO",VLOOKUP($B198,'BANCO DE DADOS SETEMBRO INS'!$A:$D,4,FALSE),VLOOKUP($B198,'BANCO DE DADOS SETEMBRO SERV'!$B:$E,4,FALSE))</f>
        <v>14</v>
      </c>
      <c r="G198" s="2076">
        <f t="shared" si="2"/>
        <v>0.06</v>
      </c>
      <c r="H198" s="1566"/>
    </row>
    <row r="199" spans="1:8" s="1567" customFormat="1" ht="30">
      <c r="A199" s="2084" t="s">
        <v>1320</v>
      </c>
      <c r="B199" s="1552">
        <v>370</v>
      </c>
      <c r="C199" s="2092" t="str">
        <f>IF($A199="INSUMO",VLOOKUP($B199,'BANCO DE DADOS SETEMBRO INS'!$A:$D,2,FALSE),VLOOKUP($B199,'BANCO DE DADOS SETEMBRO SERV'!$B:$E,2,FALSE))</f>
        <v>AREIA MEDIA - POSTO JAZIDA/FORNECEDOR (RETIRADO NA JAZIDA, SEM TRANSPORTE)</v>
      </c>
      <c r="D199" s="2093" t="str">
        <f>IF($A199="INSUMO",VLOOKUP($B199,'BANCO DE DADOS SETEMBRO INS'!$A:$D,3,FALSE),VLOOKUP($B199,'BANCO DE DADOS SETEMBRO SERV'!$B:$E,3,FALSE))</f>
        <v xml:space="preserve">M3    </v>
      </c>
      <c r="E199" s="1740">
        <v>0.2</v>
      </c>
      <c r="F199" s="2075">
        <f>IF($A199="INSUMO",VLOOKUP($B199,'BANCO DE DADOS SETEMBRO INS'!$A:$D,4,FALSE),VLOOKUP($B199,'BANCO DE DADOS SETEMBRO SERV'!$B:$E,4,FALSE))</f>
        <v>56.25</v>
      </c>
      <c r="G199" s="2076">
        <f t="shared" si="2"/>
        <v>11.25</v>
      </c>
      <c r="H199" s="1566"/>
    </row>
    <row r="200" spans="1:8" s="1567" customFormat="1" ht="15.75">
      <c r="A200" s="1562"/>
      <c r="B200" s="2662" t="s">
        <v>691</v>
      </c>
      <c r="C200" s="2731"/>
      <c r="D200" s="2731"/>
      <c r="E200" s="2731"/>
      <c r="F200" s="2731"/>
      <c r="G200" s="2732"/>
      <c r="H200" s="1566"/>
    </row>
    <row r="201" spans="1:8" s="1567" customFormat="1" ht="15.75">
      <c r="A201" s="2084" t="s">
        <v>1321</v>
      </c>
      <c r="B201" s="1552">
        <v>88316</v>
      </c>
      <c r="C201" s="2092" t="str">
        <f>IF($A201="INSUMO",VLOOKUP($B201,'BANCO DE DADOS SETEMBRO INS'!$A:$D,2,FALSE),VLOOKUP($B201,'BANCO DE DADOS SETEMBRO SERV'!$B:$E,2,FALSE))</f>
        <v>SERVENTE COM ENCARGOS COMPLEMENTARES</v>
      </c>
      <c r="D201" s="2093" t="str">
        <f>IF($A201="INSUMO",VLOOKUP($B201,'BANCO DE DADOS SETEMBRO INS'!$A:$D,3,FALSE),VLOOKUP($B201,'BANCO DE DADOS SETEMBRO SERV'!$B:$E,3,FALSE))</f>
        <v>H</v>
      </c>
      <c r="E201" s="1740">
        <v>5.7</v>
      </c>
      <c r="F201" s="2075">
        <f>IF($A201="INSUMO",VLOOKUP($B201,'BANCO DE DADOS SETEMBRO INS'!$A:$D,4,FALSE),VLOOKUP($B201,'BANCO DE DADOS SETEMBRO SERV'!$B:$E,4,FALSE))</f>
        <v>15.74</v>
      </c>
      <c r="G201" s="2076">
        <f t="shared" ref="G201:G207" si="3">TRUNC(F201*E201,2)</f>
        <v>89.71</v>
      </c>
      <c r="H201" s="1566"/>
    </row>
    <row r="202" spans="1:8" s="1567" customFormat="1" ht="15.75">
      <c r="A202" s="2084" t="s">
        <v>1321</v>
      </c>
      <c r="B202" s="1552">
        <v>88309</v>
      </c>
      <c r="C202" s="2092" t="str">
        <f>IF($A202="INSUMO",VLOOKUP($B202,'BANCO DE DADOS SETEMBRO INS'!$A:$D,2,FALSE),VLOOKUP($B202,'BANCO DE DADOS SETEMBRO SERV'!$B:$E,2,FALSE))</f>
        <v>PEDREIRO COM ENCARGOS COMPLEMENTARES</v>
      </c>
      <c r="D202" s="2093" t="str">
        <f>IF($A202="INSUMO",VLOOKUP($B202,'BANCO DE DADOS SETEMBRO INS'!$A:$D,3,FALSE),VLOOKUP($B202,'BANCO DE DADOS SETEMBRO SERV'!$B:$E,3,FALSE))</f>
        <v>H</v>
      </c>
      <c r="E202" s="1740">
        <v>3.26</v>
      </c>
      <c r="F202" s="2075">
        <f>IF($A202="INSUMO",VLOOKUP($B202,'BANCO DE DADOS SETEMBRO INS'!$A:$D,4,FALSE),VLOOKUP($B202,'BANCO DE DADOS SETEMBRO SERV'!$B:$E,4,FALSE))</f>
        <v>19.57</v>
      </c>
      <c r="G202" s="2076">
        <f t="shared" si="3"/>
        <v>63.79</v>
      </c>
      <c r="H202" s="1566"/>
    </row>
    <row r="203" spans="1:8" s="1567" customFormat="1" ht="15.75">
      <c r="A203" s="2084" t="s">
        <v>1321</v>
      </c>
      <c r="B203" s="1552">
        <v>88310</v>
      </c>
      <c r="C203" s="2092" t="str">
        <f>IF($A203="INSUMO",VLOOKUP($B203,'BANCO DE DADOS SETEMBRO INS'!$A:$D,2,FALSE),VLOOKUP($B203,'BANCO DE DADOS SETEMBRO SERV'!$B:$E,2,FALSE))</f>
        <v>PINTOR COM ENCARGOS COMPLEMENTARES</v>
      </c>
      <c r="D203" s="2093" t="str">
        <f>IF($A203="INSUMO",VLOOKUP($B203,'BANCO DE DADOS SETEMBRO INS'!$A:$D,3,FALSE),VLOOKUP($B203,'BANCO DE DADOS SETEMBRO SERV'!$B:$E,3,FALSE))</f>
        <v>H</v>
      </c>
      <c r="E203" s="1740">
        <v>0.76</v>
      </c>
      <c r="F203" s="2075">
        <f>IF($A203="INSUMO",VLOOKUP($B203,'BANCO DE DADOS SETEMBRO INS'!$A:$D,4,FALSE),VLOOKUP($B203,'BANCO DE DADOS SETEMBRO SERV'!$B:$E,4,FALSE))</f>
        <v>19.489999999999998</v>
      </c>
      <c r="G203" s="2076">
        <f t="shared" si="3"/>
        <v>14.81</v>
      </c>
      <c r="H203" s="1566"/>
    </row>
    <row r="204" spans="1:8" s="1567" customFormat="1" ht="30">
      <c r="A204" s="2084" t="s">
        <v>1321</v>
      </c>
      <c r="B204" s="1552">
        <v>88377</v>
      </c>
      <c r="C204" s="2092" t="str">
        <f>IF($A204="INSUMO",VLOOKUP($B204,'BANCO DE DADOS SETEMBRO INS'!$A:$D,2,FALSE),VLOOKUP($B204,'BANCO DE DADOS SETEMBRO SERV'!$B:$E,2,FALSE))</f>
        <v>OPERADOR DE BETONEIRA ESTACIONÁRIA/MISTURADOR COM ENCARGOS COMPLEMENTARES</v>
      </c>
      <c r="D204" s="2093" t="str">
        <f>IF($A204="INSUMO",VLOOKUP($B204,'BANCO DE DADOS SETEMBRO INS'!$A:$D,3,FALSE),VLOOKUP($B204,'BANCO DE DADOS SETEMBRO SERV'!$B:$E,3,FALSE))</f>
        <v>H</v>
      </c>
      <c r="E204" s="1740">
        <v>0.16</v>
      </c>
      <c r="F204" s="2075">
        <f>IF($A204="INSUMO",VLOOKUP($B204,'BANCO DE DADOS SETEMBRO INS'!$A:$D,4,FALSE),VLOOKUP($B204,'BANCO DE DADOS SETEMBRO SERV'!$B:$E,4,FALSE))</f>
        <v>14.71</v>
      </c>
      <c r="G204" s="2076">
        <f t="shared" si="3"/>
        <v>2.35</v>
      </c>
      <c r="H204" s="1566"/>
    </row>
    <row r="205" spans="1:8" s="1567" customFormat="1" ht="30">
      <c r="A205" s="2084" t="s">
        <v>1321</v>
      </c>
      <c r="B205" s="1552">
        <v>88262</v>
      </c>
      <c r="C205" s="2092" t="str">
        <f>IF($A205="INSUMO",VLOOKUP($B205,'BANCO DE DADOS SETEMBRO INS'!$A:$D,2,FALSE),VLOOKUP($B205,'BANCO DE DADOS SETEMBRO SERV'!$B:$E,2,FALSE))</f>
        <v>CARPINTEIRO DE FORMAS COM ENCARGOS COMPLEMENTARES</v>
      </c>
      <c r="D205" s="2093" t="str">
        <f>IF($A205="INSUMO",VLOOKUP($B205,'BANCO DE DADOS SETEMBRO INS'!$A:$D,3,FALSE),VLOOKUP($B205,'BANCO DE DADOS SETEMBRO SERV'!$B:$E,3,FALSE))</f>
        <v>H</v>
      </c>
      <c r="E205" s="1740">
        <v>0.69</v>
      </c>
      <c r="F205" s="2075">
        <f>IF($A205="INSUMO",VLOOKUP($B205,'BANCO DE DADOS SETEMBRO INS'!$A:$D,4,FALSE),VLOOKUP($B205,'BANCO DE DADOS SETEMBRO SERV'!$B:$E,4,FALSE))</f>
        <v>19.45</v>
      </c>
      <c r="G205" s="2076">
        <f t="shared" si="3"/>
        <v>13.42</v>
      </c>
      <c r="H205" s="1566"/>
    </row>
    <row r="206" spans="1:8" s="1567" customFormat="1" ht="15.75">
      <c r="A206" s="2084" t="s">
        <v>1321</v>
      </c>
      <c r="B206" s="1552">
        <v>88245</v>
      </c>
      <c r="C206" s="2092" t="str">
        <f>IF($A206="INSUMO",VLOOKUP($B206,'BANCO DE DADOS SETEMBRO INS'!$A:$D,2,FALSE),VLOOKUP($B206,'BANCO DE DADOS SETEMBRO SERV'!$B:$E,2,FALSE))</f>
        <v>ARMADOR COM ENCARGOS COMPLEMENTARES</v>
      </c>
      <c r="D206" s="2093" t="str">
        <f>IF($A206="INSUMO",VLOOKUP($B206,'BANCO DE DADOS SETEMBRO INS'!$A:$D,3,FALSE),VLOOKUP($B206,'BANCO DE DADOS SETEMBRO SERV'!$B:$E,3,FALSE))</f>
        <v>H</v>
      </c>
      <c r="E206" s="1740">
        <v>0.31</v>
      </c>
      <c r="F206" s="2075">
        <f>IF($A206="INSUMO",VLOOKUP($B206,'BANCO DE DADOS SETEMBRO INS'!$A:$D,4,FALSE),VLOOKUP($B206,'BANCO DE DADOS SETEMBRO SERV'!$B:$E,4,FALSE))</f>
        <v>19.45</v>
      </c>
      <c r="G206" s="2076">
        <f t="shared" si="3"/>
        <v>6.02</v>
      </c>
      <c r="H206" s="1566"/>
    </row>
    <row r="207" spans="1:8" s="1567" customFormat="1" ht="16.5" thickBot="1">
      <c r="A207" s="2084" t="s">
        <v>1321</v>
      </c>
      <c r="B207" s="1554">
        <v>88242</v>
      </c>
      <c r="C207" s="2079" t="str">
        <f>IF($A207="INSUMO",VLOOKUP($B207,'BANCO DE DADOS SETEMBRO INS'!$A:$D,2,FALSE),VLOOKUP($B207,'BANCO DE DADOS SETEMBRO SERV'!$B:$E,2,FALSE))</f>
        <v>AJUDANTE DE PEDREIRO COM ENCARGOS COMPLEMENTARES</v>
      </c>
      <c r="D207" s="2080" t="str">
        <f>IF($A207="INSUMO",VLOOKUP($B207,'BANCO DE DADOS SETEMBRO INS'!$A:$D,3,FALSE),VLOOKUP($B207,'BANCO DE DADOS SETEMBRO SERV'!$B:$E,3,FALSE))</f>
        <v>H</v>
      </c>
      <c r="E207" s="1555">
        <v>0.49</v>
      </c>
      <c r="F207" s="2081">
        <f>IF($A207="INSUMO",VLOOKUP($B207,'BANCO DE DADOS SETEMBRO INS'!$A:$D,4,FALSE),VLOOKUP($B207,'BANCO DE DADOS SETEMBRO SERV'!$B:$E,4,FALSE))</f>
        <v>15.66</v>
      </c>
      <c r="G207" s="1556">
        <f t="shared" si="3"/>
        <v>7.67</v>
      </c>
      <c r="H207" s="1566"/>
    </row>
    <row r="208" spans="1:8" s="1567" customFormat="1" ht="16.5" thickBot="1">
      <c r="A208" s="1562"/>
      <c r="B208" s="2940" t="s">
        <v>7897</v>
      </c>
      <c r="C208" s="2940"/>
      <c r="D208" s="2940"/>
      <c r="E208" s="2940"/>
      <c r="F208" s="795" t="s">
        <v>692</v>
      </c>
      <c r="G208" s="796">
        <f>SUM(G180:G207)</f>
        <v>362.03000000000003</v>
      </c>
      <c r="H208" s="1566"/>
    </row>
    <row r="209" spans="1:8" s="1519" customFormat="1" ht="16.5" thickBot="1">
      <c r="A209" s="1562"/>
      <c r="B209" s="799"/>
      <c r="C209" s="800"/>
      <c r="D209" s="800"/>
      <c r="E209" s="800"/>
      <c r="F209" s="800"/>
      <c r="G209" s="800"/>
      <c r="H209" s="1562"/>
    </row>
    <row r="210" spans="1:8" s="1567" customFormat="1" ht="15.75">
      <c r="A210" s="1566"/>
      <c r="B210" s="2160" t="str">
        <f>CONCATENATE("AMM ELE 0",(RIGHT(B177,2))+1)</f>
        <v>AMM ELE 017</v>
      </c>
      <c r="C210" s="2666" t="s">
        <v>8100</v>
      </c>
      <c r="D210" s="2666"/>
      <c r="E210" s="2666"/>
      <c r="F210" s="2666"/>
      <c r="G210" s="1716" t="s">
        <v>29</v>
      </c>
      <c r="H210" s="1526">
        <f>G219</f>
        <v>1228.8700000000001</v>
      </c>
    </row>
    <row r="211" spans="1:8" s="1567" customFormat="1" ht="47.25">
      <c r="A211" s="1566"/>
      <c r="B211" s="2094" t="s">
        <v>6936</v>
      </c>
      <c r="C211" s="2214" t="s">
        <v>686</v>
      </c>
      <c r="D211" s="2214" t="s">
        <v>29</v>
      </c>
      <c r="E211" s="2214" t="s">
        <v>687</v>
      </c>
      <c r="F211" s="2215" t="s">
        <v>688</v>
      </c>
      <c r="G211" s="2216" t="s">
        <v>689</v>
      </c>
      <c r="H211" s="1566"/>
    </row>
    <row r="212" spans="1:8" s="1567" customFormat="1" ht="15.75">
      <c r="A212" s="1566"/>
      <c r="B212" s="2662" t="s">
        <v>690</v>
      </c>
      <c r="C212" s="2949"/>
      <c r="D212" s="2949"/>
      <c r="E212" s="2949"/>
      <c r="F212" s="2949"/>
      <c r="G212" s="2950"/>
      <c r="H212" s="1566"/>
    </row>
    <row r="213" spans="1:8" s="1567" customFormat="1" ht="45">
      <c r="A213" s="2084" t="s">
        <v>1321</v>
      </c>
      <c r="B213" s="1552">
        <v>94969</v>
      </c>
      <c r="C213" s="2244" t="str">
        <f>IF($A213="INSUMO",VLOOKUP($B213,'BANCO DE DADOS SETEMBRO INS'!$A:$D,2,FALSE),VLOOKUP($B213,'BANCO DE DADOS SETEMBRO SERV'!$B:$E,2,FALSE))</f>
        <v>CONCRETO FCK = 15MPA, TRAÇO 1:3,4:3,5 (CIMENTO/ AREIA MÉDIA/ BRITA 1)  - PREPARO MECÂNICO COM BETONEIRA 600 L. AF_07/2016</v>
      </c>
      <c r="D213" s="2199" t="str">
        <f>IF($A213="INSUMO",VLOOKUP($B213,'BANCO DE DADOS SETEMBRO INS'!$A:$D,3,FALSE),VLOOKUP($B213,'BANCO DE DADOS SETEMBRO SERV'!$B:$E,3,FALSE))</f>
        <v>M3</v>
      </c>
      <c r="E213" s="2217">
        <v>0.2</v>
      </c>
      <c r="F213" s="2210">
        <f>IF($A213="INSUMO",VLOOKUP($B213,'BANCO DE DADOS SETEMBRO INS'!$A:$D,4,FALSE),VLOOKUP($B213,'BANCO DE DADOS SETEMBRO SERV'!$B:$E,4,FALSE))</f>
        <v>278.39999999999998</v>
      </c>
      <c r="G213" s="2218">
        <f>TRUNC(F213*E213,2)</f>
        <v>55.68</v>
      </c>
      <c r="H213" s="1566"/>
    </row>
    <row r="214" spans="1:8" s="1567" customFormat="1" ht="60">
      <c r="A214" s="2084" t="s">
        <v>1321</v>
      </c>
      <c r="B214" s="1552">
        <v>91634</v>
      </c>
      <c r="C214" s="2244" t="str">
        <f>IF($A214="INSUMO",VLOOKUP($B214,'BANCO DE DADOS SETEMBRO INS'!$A:$D,2,FALSE),VLOOKUP($B214,'BANCO DE DADOS SETEMBRO SERV'!$B:$E,2,FALSE))</f>
        <v>GUINDAUTO HIDRÁULICO, CAPACIDADE MÁXIMA DE CARGA 6500 KG, MOMENTO MÁXIMO DE CARGA 5,8 TM, ALCANCE MÁXIMO HORIZONTAL 7,60 M, INCLUSIVE CAMINHÃO TOCO PBT 9.700 KG, POTÊNCIA DE 160 CV - CHP DIURNO. AF_08/2015</v>
      </c>
      <c r="D214" s="2199" t="str">
        <f>IF($A214="INSUMO",VLOOKUP($B214,'BANCO DE DADOS SETEMBRO INS'!$A:$D,3,FALSE),VLOOKUP($B214,'BANCO DE DADOS SETEMBRO SERV'!$B:$E,3,FALSE))</f>
        <v>CHP</v>
      </c>
      <c r="E214" s="2217">
        <v>1.5</v>
      </c>
      <c r="F214" s="2210">
        <f>IF($A214="INSUMO",VLOOKUP($B214,'BANCO DE DADOS SETEMBRO INS'!$A:$D,4,FALSE),VLOOKUP($B214,'BANCO DE DADOS SETEMBRO SERV'!$B:$E,4,FALSE))</f>
        <v>127.27</v>
      </c>
      <c r="G214" s="2218">
        <f>TRUNC(F214*E214,2)</f>
        <v>190.9</v>
      </c>
      <c r="H214" s="1566"/>
    </row>
    <row r="215" spans="1:8" s="1567" customFormat="1" ht="30">
      <c r="A215" s="2084" t="s">
        <v>1321</v>
      </c>
      <c r="B215" s="1552">
        <v>92873</v>
      </c>
      <c r="C215" s="2244" t="str">
        <f>IF($A215="INSUMO",VLOOKUP($B215,'BANCO DE DADOS SETEMBRO INS'!$A:$D,2,FALSE),VLOOKUP($B215,'BANCO DE DADOS SETEMBRO SERV'!$B:$E,2,FALSE))</f>
        <v>LANÇAMENTO COM USO DE BALDES, ADENSAMENTO E ACABAMENTO DE CONCRETO EM ESTRUTURAS. AF_12/2015</v>
      </c>
      <c r="D215" s="2199" t="str">
        <f>IF($A215="INSUMO",VLOOKUP($B215,'BANCO DE DADOS SETEMBRO INS'!$A:$D,3,FALSE),VLOOKUP($B215,'BANCO DE DADOS SETEMBRO SERV'!$B:$E,3,FALSE))</f>
        <v>M3</v>
      </c>
      <c r="E215" s="2217">
        <v>0.2</v>
      </c>
      <c r="F215" s="2210">
        <f>IF($A215="INSUMO",VLOOKUP($B215,'BANCO DE DADOS SETEMBRO INS'!$A:$D,4,FALSE),VLOOKUP($B215,'BANCO DE DADOS SETEMBRO SERV'!$B:$E,4,FALSE))</f>
        <v>160.36000000000001</v>
      </c>
      <c r="G215" s="2218">
        <f>TRUNC(F215*E215,2)</f>
        <v>32.07</v>
      </c>
      <c r="H215" s="1566"/>
    </row>
    <row r="216" spans="1:8" s="1567" customFormat="1" ht="15.75">
      <c r="A216" s="2084" t="s">
        <v>1320</v>
      </c>
      <c r="B216" s="1552">
        <v>13339</v>
      </c>
      <c r="C216" s="2244" t="str">
        <f>IF($A216="INSUMO",VLOOKUP($B216,'BANCO DE DADOS SETEMBRO INS'!$A:$D,2,FALSE),VLOOKUP($B216,'BANCO DE DADOS SETEMBRO SERV'!$B:$E,2,FALSE))</f>
        <v>POSTE DE CONCRETO DUPLO T, 300 KG, H = 12 M (NBR 8451)</v>
      </c>
      <c r="D216" s="2199" t="str">
        <f>IF($A216="INSUMO",VLOOKUP($B216,'BANCO DE DADOS SETEMBRO INS'!$A:$D,3,FALSE),VLOOKUP($B216,'BANCO DE DADOS SETEMBRO SERV'!$B:$E,3,FALSE))</f>
        <v xml:space="preserve">UN    </v>
      </c>
      <c r="E216" s="2217">
        <v>1</v>
      </c>
      <c r="F216" s="2210">
        <f>IF($A216="INSUMO",VLOOKUP($B216,'BANCO DE DADOS SETEMBRO INS'!$A:$D,4,FALSE),VLOOKUP($B216,'BANCO DE DADOS SETEMBRO SERV'!$B:$E,4,FALSE))</f>
        <v>855.78</v>
      </c>
      <c r="G216" s="2218">
        <f>TRUNC(F216*E216,2)</f>
        <v>855.78</v>
      </c>
      <c r="H216" s="1566"/>
    </row>
    <row r="217" spans="1:8" s="1567" customFormat="1" ht="15.75">
      <c r="A217" s="1566"/>
      <c r="B217" s="2662" t="s">
        <v>691</v>
      </c>
      <c r="C217" s="2949"/>
      <c r="D217" s="2949"/>
      <c r="E217" s="2949"/>
      <c r="F217" s="2949"/>
      <c r="G217" s="2950"/>
      <c r="H217" s="1566"/>
    </row>
    <row r="218" spans="1:8" s="1567" customFormat="1" ht="15.75" thickBot="1">
      <c r="A218" s="1566"/>
      <c r="B218" s="1554">
        <v>88316</v>
      </c>
      <c r="C218" s="898" t="str">
        <f>IF($A218="INSUMO",VLOOKUP($B218,'BANCO DE DADOS SETEMBRO INS'!$A:$D,2,FALSE),VLOOKUP($B218,'BANCO DE DADOS SETEMBRO SERV'!$B:$E,2,FALSE))</f>
        <v>SERVENTE COM ENCARGOS COMPLEMENTARES</v>
      </c>
      <c r="D218" s="2080" t="str">
        <f>IF($A218="INSUMO",VLOOKUP($B218,'BANCO DE DADOS SETEMBRO INS'!$A:$D,3,FALSE),VLOOKUP($B218,'BANCO DE DADOS SETEMBRO SERV'!$B:$E,3,FALSE))</f>
        <v>H</v>
      </c>
      <c r="E218" s="1555">
        <v>6</v>
      </c>
      <c r="F218" s="2081">
        <f>IF($A218="INSUMO",VLOOKUP($B218,'BANCO DE DADOS SETEMBRO INS'!$A:$D,4,FALSE),VLOOKUP($B218,'BANCO DE DADOS SETEMBRO SERV'!$B:$E,4,FALSE))</f>
        <v>15.74</v>
      </c>
      <c r="G218" s="1556">
        <f>TRUNC(F218*E218,2)</f>
        <v>94.44</v>
      </c>
      <c r="H218" s="1566"/>
    </row>
    <row r="219" spans="1:8" s="1567" customFormat="1" ht="16.5" thickBot="1">
      <c r="A219" s="1566"/>
      <c r="B219" s="2943" t="s">
        <v>7060</v>
      </c>
      <c r="C219" s="2943"/>
      <c r="D219" s="2943"/>
      <c r="E219" s="2951"/>
      <c r="F219" s="795" t="s">
        <v>692</v>
      </c>
      <c r="G219" s="796">
        <f>SUM(G212:G218)</f>
        <v>1228.8700000000001</v>
      </c>
      <c r="H219" s="1566"/>
    </row>
    <row r="220" spans="1:8" s="1567" customFormat="1" ht="13.5" thickBot="1">
      <c r="A220" s="1566"/>
      <c r="H220" s="1566"/>
    </row>
    <row r="221" spans="1:8" s="1567" customFormat="1" ht="15.75">
      <c r="A221" s="1562"/>
      <c r="B221" s="1549" t="str">
        <f>CONCATENATE("AMM ELE 0",(RIGHT(B210,2))+1)</f>
        <v>AMM ELE 018</v>
      </c>
      <c r="C221" s="2666" t="s">
        <v>7045</v>
      </c>
      <c r="D221" s="2666"/>
      <c r="E221" s="2666"/>
      <c r="F221" s="2666"/>
      <c r="G221" s="1550" t="str">
        <f>D224</f>
        <v xml:space="preserve">M     </v>
      </c>
      <c r="H221" s="1526">
        <f>G228</f>
        <v>8.83</v>
      </c>
    </row>
    <row r="222" spans="1:8" s="1567" customFormat="1" ht="47.25">
      <c r="A222" s="1562"/>
      <c r="B222" s="2094" t="s">
        <v>6936</v>
      </c>
      <c r="C222" s="2214" t="s">
        <v>686</v>
      </c>
      <c r="D222" s="2214" t="s">
        <v>29</v>
      </c>
      <c r="E222" s="2214" t="s">
        <v>687</v>
      </c>
      <c r="F222" s="2215" t="s">
        <v>688</v>
      </c>
      <c r="G222" s="2216" t="s">
        <v>689</v>
      </c>
      <c r="H222" s="1562"/>
    </row>
    <row r="223" spans="1:8" s="1567" customFormat="1" ht="15.75">
      <c r="A223" s="1562"/>
      <c r="B223" s="2662" t="s">
        <v>690</v>
      </c>
      <c r="C223" s="2949"/>
      <c r="D223" s="2949"/>
      <c r="E223" s="2949"/>
      <c r="F223" s="2949"/>
      <c r="G223" s="2950"/>
      <c r="H223" s="1562"/>
    </row>
    <row r="224" spans="1:8" s="1567" customFormat="1" ht="45">
      <c r="A224" s="2084" t="s">
        <v>1320</v>
      </c>
      <c r="B224" s="1552">
        <v>39258</v>
      </c>
      <c r="C224" s="2244" t="str">
        <f>IF($A224="INSUMO",VLOOKUP($B224,'BANCO DE DADOS SETEMBRO INS'!$A:$D,2,FALSE),VLOOKUP($B224,'BANCO DE DADOS SETEMBRO SERV'!$B:$E,2,FALSE))</f>
        <v>CABO MULTIPOLAR DE COBRE, FLEXIVEL, CLASSE 4 OU 5, ISOLACAO EM HEPR, COBERTURA EM PVC-ST2, ANTICHAMA BWF-B, 0,6/1 KV, 3 CONDUTORES DE 2,5 MM2</v>
      </c>
      <c r="D224" s="2199" t="str">
        <f>IF($A224="INSUMO",VLOOKUP($B224,'BANCO DE DADOS SETEMBRO INS'!$A:$D,3,FALSE),VLOOKUP($B224,'BANCO DE DADOS SETEMBRO SERV'!$B:$E,3,FALSE))</f>
        <v xml:space="preserve">M     </v>
      </c>
      <c r="E224" s="2219">
        <v>1.02</v>
      </c>
      <c r="F224" s="2210">
        <f>IF($A224="INSUMO",VLOOKUP($B224,'BANCO DE DADOS SETEMBRO INS'!$A:$D,4,FALSE),VLOOKUP($B224,'BANCO DE DADOS SETEMBRO SERV'!$B:$E,4,FALSE))</f>
        <v>5.14</v>
      </c>
      <c r="G224" s="2218">
        <f>TRUNC(F224*E224,2)</f>
        <v>5.24</v>
      </c>
      <c r="H224" s="1562"/>
    </row>
    <row r="225" spans="1:8" s="1567" customFormat="1" ht="15.75">
      <c r="A225" s="1562"/>
      <c r="B225" s="2662" t="s">
        <v>691</v>
      </c>
      <c r="C225" s="2949"/>
      <c r="D225" s="2949"/>
      <c r="E225" s="2949"/>
      <c r="F225" s="2949"/>
      <c r="G225" s="2950"/>
      <c r="H225" s="1562"/>
    </row>
    <row r="226" spans="1:8" s="1567" customFormat="1" ht="15.75">
      <c r="A226" s="2084" t="s">
        <v>1321</v>
      </c>
      <c r="B226" s="1552">
        <v>88316</v>
      </c>
      <c r="C226" s="2244" t="str">
        <f>IF($A226="INSUMO",VLOOKUP($B226,'BANCO DE DADOS SETEMBRO INS'!$A:$D,2,FALSE),VLOOKUP($B226,'BANCO DE DADOS SETEMBRO SERV'!$B:$E,2,FALSE))</f>
        <v>SERVENTE COM ENCARGOS COMPLEMENTARES</v>
      </c>
      <c r="D226" s="2199" t="str">
        <f>IF($A226="INSUMO",VLOOKUP($B226,'BANCO DE DADOS SETEMBRO INS'!$A:$D,3,FALSE),VLOOKUP($B226,'BANCO DE DADOS SETEMBRO SERV'!$B:$E,3,FALSE))</f>
        <v>H</v>
      </c>
      <c r="E226" s="2219">
        <v>0.1</v>
      </c>
      <c r="F226" s="2210">
        <f>IF($A226="INSUMO",VLOOKUP($B226,'BANCO DE DADOS SETEMBRO INS'!$A:$D,4,FALSE),VLOOKUP($B226,'BANCO DE DADOS SETEMBRO SERV'!$B:$E,4,FALSE))</f>
        <v>15.74</v>
      </c>
      <c r="G226" s="2218">
        <f>TRUNC(F226*E226,2)</f>
        <v>1.57</v>
      </c>
      <c r="H226" s="1562"/>
    </row>
    <row r="227" spans="1:8" s="1567" customFormat="1" ht="16.5" thickBot="1">
      <c r="A227" s="2084" t="s">
        <v>1321</v>
      </c>
      <c r="B227" s="1554">
        <v>88264</v>
      </c>
      <c r="C227" s="898" t="str">
        <f>IF($A227="INSUMO",VLOOKUP($B227,'BANCO DE DADOS SETEMBRO INS'!$A:$D,2,FALSE),VLOOKUP($B227,'BANCO DE DADOS SETEMBRO SERV'!$B:$E,2,FALSE))</f>
        <v>ELETRICISTA COM ENCARGOS COMPLEMENTARES</v>
      </c>
      <c r="D227" s="2080" t="str">
        <f>IF($A227="INSUMO",VLOOKUP($B227,'BANCO DE DADOS SETEMBRO INS'!$A:$D,3,FALSE),VLOOKUP($B227,'BANCO DE DADOS SETEMBRO SERV'!$B:$E,3,FALSE))</f>
        <v>H</v>
      </c>
      <c r="E227" s="703">
        <v>0.1</v>
      </c>
      <c r="F227" s="2081">
        <f>IF($A227="INSUMO",VLOOKUP($B227,'BANCO DE DADOS SETEMBRO INS'!$A:$D,4,FALSE),VLOOKUP($B227,'BANCO DE DADOS SETEMBRO SERV'!$B:$E,4,FALSE))</f>
        <v>20.28</v>
      </c>
      <c r="G227" s="1556">
        <f>TRUNC(F227*E227,2)</f>
        <v>2.02</v>
      </c>
      <c r="H227" s="1562"/>
    </row>
    <row r="228" spans="1:8" s="1567" customFormat="1" ht="16.5" thickBot="1">
      <c r="A228" s="1562"/>
      <c r="B228" s="2918" t="s">
        <v>7044</v>
      </c>
      <c r="C228" s="2918"/>
      <c r="D228" s="2918"/>
      <c r="E228" s="2922"/>
      <c r="F228" s="795" t="s">
        <v>692</v>
      </c>
      <c r="G228" s="796">
        <f>SUM(G224:G227)</f>
        <v>8.83</v>
      </c>
      <c r="H228" s="1562"/>
    </row>
    <row r="229" spans="1:8" s="1567" customFormat="1" ht="15.75" thickBot="1">
      <c r="A229" s="1562"/>
      <c r="B229" s="2918"/>
      <c r="C229" s="2918"/>
      <c r="D229" s="2918"/>
      <c r="E229" s="2918"/>
      <c r="F229" s="2188"/>
      <c r="G229" s="2188"/>
      <c r="H229" s="1562"/>
    </row>
    <row r="230" spans="1:8" s="1567" customFormat="1" ht="15.75">
      <c r="A230" s="1562"/>
      <c r="B230" s="1549" t="str">
        <f>CONCATENATE("AMM ELE 0",(RIGHT(B221,2))+1)</f>
        <v>AMM ELE 019</v>
      </c>
      <c r="C230" s="2666" t="str">
        <f>CONCATENATE("FORNECIMENTO E INSTALAÇÃO DE ",C233)</f>
        <v>FORNECIMENTO E INSTALAÇÃO DE POSTE DE CONCRETO CIRCULAR, 200 KG, H = 17 M (NBR 8451)</v>
      </c>
      <c r="D230" s="2666"/>
      <c r="E230" s="2666"/>
      <c r="F230" s="2666"/>
      <c r="G230" s="1550" t="s">
        <v>29</v>
      </c>
      <c r="H230" s="1526">
        <f>G239</f>
        <v>2675.7400000000002</v>
      </c>
    </row>
    <row r="231" spans="1:8" s="1567" customFormat="1" ht="31.5">
      <c r="A231" s="1562"/>
      <c r="B231" s="2094" t="s">
        <v>760</v>
      </c>
      <c r="C231" s="2206" t="s">
        <v>686</v>
      </c>
      <c r="D231" s="2214" t="s">
        <v>29</v>
      </c>
      <c r="E231" s="2206" t="s">
        <v>687</v>
      </c>
      <c r="F231" s="2207" t="s">
        <v>688</v>
      </c>
      <c r="G231" s="2208" t="s">
        <v>689</v>
      </c>
      <c r="H231" s="1562"/>
    </row>
    <row r="232" spans="1:8" s="1567" customFormat="1" ht="15.75">
      <c r="A232" s="1562"/>
      <c r="B232" s="2724" t="s">
        <v>690</v>
      </c>
      <c r="C232" s="2725"/>
      <c r="D232" s="2725"/>
      <c r="E232" s="2725"/>
      <c r="F232" s="2725"/>
      <c r="G232" s="2726"/>
      <c r="H232" s="1562"/>
    </row>
    <row r="233" spans="1:8" s="1519" customFormat="1" ht="15.75">
      <c r="A233" s="2084" t="s">
        <v>1320</v>
      </c>
      <c r="B233" s="810">
        <v>12367</v>
      </c>
      <c r="C233" s="2244" t="str">
        <f>IF($A233="INSUMO",VLOOKUP($B233,'BANCO DE DADOS SETEMBRO INS'!$A:$D,2,FALSE),VLOOKUP($B233,'BANCO DE DADOS SETEMBRO SERV'!$B:$E,2,FALSE))</f>
        <v>POSTE DE CONCRETO CIRCULAR, 200 KG, H = 17 M (NBR 8451)</v>
      </c>
      <c r="D233" s="2199" t="str">
        <f>IF($A233="INSUMO",VLOOKUP($B233,'BANCO DE DADOS SETEMBRO INS'!$A:$D,3,FALSE),VLOOKUP($B233,'BANCO DE DADOS SETEMBRO SERV'!$B:$E,3,FALSE))</f>
        <v xml:space="preserve">UN    </v>
      </c>
      <c r="E233" s="2220">
        <v>1</v>
      </c>
      <c r="F233" s="2210">
        <f>IF($A233="INSUMO",VLOOKUP($B233,'BANCO DE DADOS SETEMBRO INS'!$A:$D,4,FALSE),VLOOKUP($B233,'BANCO DE DADOS SETEMBRO SERV'!$B:$E,4,FALSE))</f>
        <v>2302.65</v>
      </c>
      <c r="G233" s="2221">
        <f t="shared" ref="G233:G235" si="4">TRUNC(F233*E233,2)</f>
        <v>2302.65</v>
      </c>
      <c r="H233" s="1562"/>
    </row>
    <row r="234" spans="1:8" s="1519" customFormat="1" ht="60">
      <c r="A234" s="2084" t="s">
        <v>1321</v>
      </c>
      <c r="B234" s="810">
        <v>91634</v>
      </c>
      <c r="C234" s="2244" t="str">
        <f>IF($A234="INSUMO",VLOOKUP($B234,'BANCO DE DADOS SETEMBRO INS'!$A:$D,2,FALSE),VLOOKUP($B234,'BANCO DE DADOS SETEMBRO SERV'!$B:$E,2,FALSE))</f>
        <v>GUINDAUTO HIDRÁULICO, CAPACIDADE MÁXIMA DE CARGA 6500 KG, MOMENTO MÁXIMO DE CARGA 5,8 TM, ALCANCE MÁXIMO HORIZONTAL 7,60 M, INCLUSIVE CAMINHÃO TOCO PBT 9.700 KG, POTÊNCIA DE 160 CV - CHP DIURNO. AF_08/2015</v>
      </c>
      <c r="D234" s="2199" t="str">
        <f>IF($A234="INSUMO",VLOOKUP($B234,'BANCO DE DADOS SETEMBRO INS'!$A:$D,3,FALSE),VLOOKUP($B234,'BANCO DE DADOS SETEMBRO SERV'!$B:$E,3,FALSE))</f>
        <v>CHP</v>
      </c>
      <c r="E234" s="2220">
        <v>1.5</v>
      </c>
      <c r="F234" s="2210">
        <f>IF($A234="INSUMO",VLOOKUP($B234,'BANCO DE DADOS SETEMBRO INS'!$A:$D,4,FALSE),VLOOKUP($B234,'BANCO DE DADOS SETEMBRO SERV'!$B:$E,4,FALSE))</f>
        <v>127.27</v>
      </c>
      <c r="G234" s="2221">
        <f t="shared" si="4"/>
        <v>190.9</v>
      </c>
      <c r="H234" s="1562"/>
    </row>
    <row r="235" spans="1:8" s="1519" customFormat="1" ht="30">
      <c r="A235" s="2084" t="s">
        <v>1321</v>
      </c>
      <c r="B235" s="810">
        <v>92873</v>
      </c>
      <c r="C235" s="2244" t="str">
        <f>IF($A235="INSUMO",VLOOKUP($B235,'BANCO DE DADOS SETEMBRO INS'!$A:$D,2,FALSE),VLOOKUP($B235,'BANCO DE DADOS SETEMBRO SERV'!$B:$E,2,FALSE))</f>
        <v>LANÇAMENTO COM USO DE BALDES, ADENSAMENTO E ACABAMENTO DE CONCRETO EM ESTRUTURAS. AF_12/2015</v>
      </c>
      <c r="D235" s="2199" t="str">
        <f>IF($A235="INSUMO",VLOOKUP($B235,'BANCO DE DADOS SETEMBRO INS'!$A:$D,3,FALSE),VLOOKUP($B235,'BANCO DE DADOS SETEMBRO SERV'!$B:$E,3,FALSE))</f>
        <v>M3</v>
      </c>
      <c r="E235" s="2220">
        <v>0.2</v>
      </c>
      <c r="F235" s="2210">
        <f>IF($A235="INSUMO",VLOOKUP($B235,'BANCO DE DADOS SETEMBRO INS'!$A:$D,4,FALSE),VLOOKUP($B235,'BANCO DE DADOS SETEMBRO SERV'!$B:$E,4,FALSE))</f>
        <v>160.36000000000001</v>
      </c>
      <c r="G235" s="2221">
        <f t="shared" si="4"/>
        <v>32.07</v>
      </c>
      <c r="H235" s="1562"/>
    </row>
    <row r="236" spans="1:8" s="1519" customFormat="1" ht="45">
      <c r="A236" s="2084" t="s">
        <v>1321</v>
      </c>
      <c r="B236" s="810">
        <v>94969</v>
      </c>
      <c r="C236" s="2244" t="str">
        <f>IF($A236="INSUMO",VLOOKUP($B236,'BANCO DE DADOS SETEMBRO INS'!$A:$D,2,FALSE),VLOOKUP($B236,'BANCO DE DADOS SETEMBRO SERV'!$B:$E,2,FALSE))</f>
        <v>CONCRETO FCK = 15MPA, TRAÇO 1:3,4:3,5 (CIMENTO/ AREIA MÉDIA/ BRITA 1)  - PREPARO MECÂNICO COM BETONEIRA 600 L. AF_07/2016</v>
      </c>
      <c r="D236" s="2199" t="str">
        <f>IF($A236="INSUMO",VLOOKUP($B236,'BANCO DE DADOS SETEMBRO INS'!$A:$D,3,FALSE),VLOOKUP($B236,'BANCO DE DADOS SETEMBRO SERV'!$B:$E,3,FALSE))</f>
        <v>M3</v>
      </c>
      <c r="E236" s="2220">
        <v>0.2</v>
      </c>
      <c r="F236" s="2210">
        <f>IF($A236="INSUMO",VLOOKUP($B236,'BANCO DE DADOS SETEMBRO INS'!$A:$D,4,FALSE),VLOOKUP($B236,'BANCO DE DADOS SETEMBRO SERV'!$B:$E,4,FALSE))</f>
        <v>278.39999999999998</v>
      </c>
      <c r="G236" s="2221">
        <f>TRUNC(F236*E236,2)</f>
        <v>55.68</v>
      </c>
      <c r="H236" s="1562"/>
    </row>
    <row r="237" spans="1:8" s="1567" customFormat="1" ht="15.75">
      <c r="A237" s="1562"/>
      <c r="B237" s="2724" t="s">
        <v>6960</v>
      </c>
      <c r="C237" s="2725"/>
      <c r="D237" s="2725"/>
      <c r="E237" s="2725"/>
      <c r="F237" s="2725"/>
      <c r="G237" s="2726"/>
      <c r="H237" s="1562"/>
    </row>
    <row r="238" spans="1:8" s="1567" customFormat="1" ht="16.5" thickBot="1">
      <c r="A238" s="2084" t="s">
        <v>1321</v>
      </c>
      <c r="B238" s="1554">
        <v>88316</v>
      </c>
      <c r="C238" s="898" t="str">
        <f>IF($A238="INSUMO",VLOOKUP($B238,'BANCO DE DADOS SETEMBRO INS'!$A:$D,2,FALSE),VLOOKUP($B238,'BANCO DE DADOS SETEMBRO SERV'!$B:$E,2,FALSE))</f>
        <v>SERVENTE COM ENCARGOS COMPLEMENTARES</v>
      </c>
      <c r="D238" s="2080" t="str">
        <f>IF($A238="INSUMO",VLOOKUP($B238,'BANCO DE DADOS SETEMBRO INS'!$A:$D,3,FALSE),VLOOKUP($B238,'BANCO DE DADOS SETEMBRO SERV'!$B:$E,3,FALSE))</f>
        <v>H</v>
      </c>
      <c r="E238" s="1555">
        <v>6</v>
      </c>
      <c r="F238" s="2081">
        <f>IF($A238="INSUMO",VLOOKUP($B238,'BANCO DE DADOS SETEMBRO INS'!$A:$D,4,FALSE),VLOOKUP($B238,'BANCO DE DADOS SETEMBRO SERV'!$B:$E,4,FALSE))</f>
        <v>15.74</v>
      </c>
      <c r="G238" s="1556">
        <f t="shared" ref="G238" si="5">TRUNC(F238*E238,2)</f>
        <v>94.44</v>
      </c>
      <c r="H238" s="1562"/>
    </row>
    <row r="239" spans="1:8" s="1567" customFormat="1" ht="16.5" thickBot="1">
      <c r="A239" s="1562"/>
      <c r="B239" s="2952" t="s">
        <v>8101</v>
      </c>
      <c r="C239" s="2952"/>
      <c r="D239" s="2952"/>
      <c r="E239" s="2953"/>
      <c r="F239" s="795" t="s">
        <v>692</v>
      </c>
      <c r="G239" s="796">
        <f>SUM(G233:G238)</f>
        <v>2675.7400000000002</v>
      </c>
      <c r="H239" s="1562"/>
    </row>
    <row r="240" spans="1:8" s="1567" customFormat="1" ht="13.5" thickBot="1">
      <c r="A240" s="1566"/>
      <c r="H240" s="1566"/>
    </row>
    <row r="241" spans="1:8" s="1567" customFormat="1" ht="71.25" customHeight="1">
      <c r="A241" s="1562"/>
      <c r="B241" s="1549" t="str">
        <f>CONCATENATE("AMM ELE 0",(RIGHT(B230,2))+1)</f>
        <v>AMM ELE 020</v>
      </c>
      <c r="C241" s="2666" t="s">
        <v>13810</v>
      </c>
      <c r="D241" s="2666"/>
      <c r="E241" s="2666"/>
      <c r="F241" s="2666"/>
      <c r="G241" s="515" t="str">
        <f>G248</f>
        <v>UN</v>
      </c>
      <c r="H241" s="1526">
        <f>G246</f>
        <v>36.020000000000003</v>
      </c>
    </row>
    <row r="242" spans="1:8" s="1567" customFormat="1" ht="47.25">
      <c r="A242" s="1562"/>
      <c r="B242" s="2094" t="s">
        <v>6936</v>
      </c>
      <c r="C242" s="2214" t="s">
        <v>686</v>
      </c>
      <c r="D242" s="2214" t="s">
        <v>29</v>
      </c>
      <c r="E242" s="2214" t="s">
        <v>687</v>
      </c>
      <c r="F242" s="2215" t="s">
        <v>688</v>
      </c>
      <c r="G242" s="2216" t="s">
        <v>689</v>
      </c>
      <c r="H242" s="1562"/>
    </row>
    <row r="243" spans="1:8" s="1567" customFormat="1" ht="15.75">
      <c r="A243" s="1562"/>
      <c r="B243" s="2662" t="s">
        <v>691</v>
      </c>
      <c r="C243" s="2949"/>
      <c r="D243" s="2949"/>
      <c r="E243" s="2949"/>
      <c r="F243" s="2949"/>
      <c r="G243" s="2950"/>
      <c r="H243" s="1562"/>
    </row>
    <row r="244" spans="1:8" s="1567" customFormat="1" ht="15.75">
      <c r="A244" s="2084" t="s">
        <v>1321</v>
      </c>
      <c r="B244" s="1552">
        <v>88264</v>
      </c>
      <c r="C244" s="2244" t="str">
        <f>IF($A244="INSUMO",VLOOKUP($B244,'BANCO DE DADOS SETEMBRO INS'!$A:$D,2,FALSE),VLOOKUP($B244,'BANCO DE DADOS SETEMBRO SERV'!$B:$E,2,FALSE))</f>
        <v>ELETRICISTA COM ENCARGOS COMPLEMENTARES</v>
      </c>
      <c r="D244" s="2199" t="str">
        <f>IF($A244="INSUMO",VLOOKUP($B244,'BANCO DE DADOS SETEMBRO INS'!$A:$D,3,FALSE),VLOOKUP($B244,'BANCO DE DADOS SETEMBRO SERV'!$B:$E,3,FALSE))</f>
        <v>H</v>
      </c>
      <c r="E244" s="2217">
        <v>1</v>
      </c>
      <c r="F244" s="2210">
        <f>IF($A244="INSUMO",VLOOKUP($B244,'BANCO DE DADOS SETEMBRO INS'!$A:$D,4,FALSE),VLOOKUP($B244,'BANCO DE DADOS SETEMBRO SERV'!$B:$E,4,FALSE))</f>
        <v>20.28</v>
      </c>
      <c r="G244" s="2218">
        <f t="shared" ref="G244:G245" si="6">TRUNC(F244*E244,2)</f>
        <v>20.28</v>
      </c>
      <c r="H244" s="1562"/>
    </row>
    <row r="245" spans="1:8" s="1567" customFormat="1" ht="16.5" thickBot="1">
      <c r="A245" s="2084" t="s">
        <v>1321</v>
      </c>
      <c r="B245" s="1554">
        <v>88316</v>
      </c>
      <c r="C245" s="898" t="str">
        <f>IF($A245="INSUMO",VLOOKUP($B245,'BANCO DE DADOS SETEMBRO INS'!$A:$D,2,FALSE),VLOOKUP($B245,'BANCO DE DADOS SETEMBRO SERV'!$B:$E,2,FALSE))</f>
        <v>SERVENTE COM ENCARGOS COMPLEMENTARES</v>
      </c>
      <c r="D245" s="2080" t="str">
        <f>IF($A245="INSUMO",VLOOKUP($B245,'BANCO DE DADOS SETEMBRO INS'!$A:$D,3,FALSE),VLOOKUP($B245,'BANCO DE DADOS SETEMBRO SERV'!$B:$E,3,FALSE))</f>
        <v>H</v>
      </c>
      <c r="E245" s="1555">
        <v>1</v>
      </c>
      <c r="F245" s="2081">
        <f>IF($A245="INSUMO",VLOOKUP($B245,'BANCO DE DADOS SETEMBRO INS'!$A:$D,4,FALSE),VLOOKUP($B245,'BANCO DE DADOS SETEMBRO SERV'!$B:$E,4,FALSE))</f>
        <v>15.74</v>
      </c>
      <c r="G245" s="1556">
        <f t="shared" si="6"/>
        <v>15.74</v>
      </c>
      <c r="H245" s="1562"/>
    </row>
    <row r="246" spans="1:8" s="1567" customFormat="1" ht="16.5" thickBot="1">
      <c r="A246" s="1562"/>
      <c r="B246" s="2918" t="s">
        <v>8102</v>
      </c>
      <c r="C246" s="2918"/>
      <c r="D246" s="2918"/>
      <c r="E246" s="2922"/>
      <c r="F246" s="795" t="s">
        <v>692</v>
      </c>
      <c r="G246" s="796">
        <f>SUM(G243:G245)</f>
        <v>36.020000000000003</v>
      </c>
      <c r="H246" s="1562"/>
    </row>
    <row r="247" spans="1:8" s="1567" customFormat="1" ht="15.75" thickBot="1">
      <c r="A247" s="1562"/>
      <c r="B247" s="2923"/>
      <c r="C247" s="2923"/>
      <c r="D247" s="2923"/>
      <c r="E247" s="2923"/>
      <c r="F247" s="2188"/>
      <c r="G247" s="2188"/>
      <c r="H247" s="1562"/>
    </row>
    <row r="248" spans="1:8" s="1567" customFormat="1" ht="84" customHeight="1">
      <c r="A248" s="1562"/>
      <c r="B248" s="1549" t="str">
        <f>CONCATENATE("AMM ELE 0",(RIGHT(B241,2))+1)</f>
        <v>AMM ELE 021</v>
      </c>
      <c r="C248" s="2666" t="str">
        <f>CONCATENATE("FORNECIMENTO DE ",C251)</f>
        <v>FORNECIMENTO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248" s="2666"/>
      <c r="E248" s="2666"/>
      <c r="F248" s="2666"/>
      <c r="G248" s="515" t="str">
        <f>D251</f>
        <v>UN</v>
      </c>
      <c r="H248" s="1526">
        <f>G252</f>
        <v>902.75</v>
      </c>
    </row>
    <row r="249" spans="1:8" s="1567" customFormat="1" ht="47.25">
      <c r="A249" s="1562"/>
      <c r="B249" s="2066" t="s">
        <v>6936</v>
      </c>
      <c r="C249" s="2496" t="s">
        <v>686</v>
      </c>
      <c r="D249" s="2496" t="s">
        <v>29</v>
      </c>
      <c r="E249" s="2496" t="s">
        <v>687</v>
      </c>
      <c r="F249" s="2497" t="s">
        <v>688</v>
      </c>
      <c r="G249" s="2372" t="s">
        <v>689</v>
      </c>
      <c r="H249" s="1562"/>
    </row>
    <row r="250" spans="1:8" s="1567" customFormat="1" ht="15.75">
      <c r="A250" s="1562"/>
      <c r="B250" s="2763" t="s">
        <v>690</v>
      </c>
      <c r="C250" s="2917"/>
      <c r="D250" s="2917"/>
      <c r="E250" s="2917"/>
      <c r="F250" s="2917"/>
      <c r="G250" s="2765"/>
      <c r="H250" s="1562"/>
    </row>
    <row r="251" spans="1:8" s="1567" customFormat="1" ht="90.75" thickBot="1">
      <c r="A251" s="1562"/>
      <c r="B251" s="2498" t="s">
        <v>708</v>
      </c>
      <c r="C251" s="2499" t="str">
        <f>C254</f>
        <v>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D251" s="2500" t="str">
        <f>G254</f>
        <v>UN</v>
      </c>
      <c r="E251" s="2501">
        <v>1</v>
      </c>
      <c r="F251" s="2502">
        <f>D284</f>
        <v>902.75</v>
      </c>
      <c r="G251" s="2503">
        <f>TRUNC(F251*E251,2)</f>
        <v>902.75</v>
      </c>
      <c r="H251" s="1562"/>
    </row>
    <row r="252" spans="1:8" s="1567" customFormat="1" ht="16.5" thickBot="1">
      <c r="A252" s="1562"/>
      <c r="B252" s="2918" t="s">
        <v>8102</v>
      </c>
      <c r="C252" s="2918"/>
      <c r="D252" s="2918"/>
      <c r="E252" s="2922"/>
      <c r="F252" s="795" t="s">
        <v>692</v>
      </c>
      <c r="G252" s="796">
        <f>SUM(G251:G251)</f>
        <v>902.75</v>
      </c>
      <c r="H252" s="1562"/>
    </row>
    <row r="253" spans="1:8" s="1567" customFormat="1" ht="15.75" thickBot="1">
      <c r="A253" s="1562"/>
      <c r="B253" s="2923"/>
      <c r="C253" s="2923"/>
      <c r="D253" s="2923"/>
      <c r="E253" s="2923"/>
      <c r="F253" s="2309"/>
      <c r="G253" s="2309"/>
      <c r="H253" s="1562"/>
    </row>
    <row r="254" spans="1:8" s="1567" customFormat="1" ht="78.75">
      <c r="A254" s="1562"/>
      <c r="B254" s="2045"/>
      <c r="C254" s="2222" t="s">
        <v>8103</v>
      </c>
      <c r="D254" s="2046"/>
      <c r="E254" s="2047"/>
      <c r="F254" s="2044" t="s">
        <v>29</v>
      </c>
      <c r="G254" s="2044" t="s">
        <v>29</v>
      </c>
      <c r="H254" s="1562"/>
    </row>
    <row r="255" spans="1:8" s="1567" customFormat="1" ht="15.75" thickBot="1">
      <c r="A255" s="1562"/>
      <c r="B255" s="2924" t="s">
        <v>1639</v>
      </c>
      <c r="C255" s="2925"/>
      <c r="D255" s="2925"/>
      <c r="E255" s="2925"/>
      <c r="F255" s="2925"/>
      <c r="G255" s="2925"/>
      <c r="H255" s="1562"/>
    </row>
    <row r="256" spans="1:8" s="1567" customFormat="1" ht="31.5">
      <c r="A256" s="1562"/>
      <c r="B256" s="2310" t="s">
        <v>701</v>
      </c>
      <c r="C256" s="2223" t="s">
        <v>702</v>
      </c>
      <c r="D256" s="2224" t="s">
        <v>703</v>
      </c>
      <c r="E256" s="2225" t="s">
        <v>704</v>
      </c>
      <c r="F256" s="2226" t="s">
        <v>705</v>
      </c>
      <c r="G256" s="2225" t="s">
        <v>706</v>
      </c>
      <c r="H256" s="1562"/>
    </row>
    <row r="257" spans="1:11" s="1567" customFormat="1" ht="15">
      <c r="A257" s="1562"/>
      <c r="B257" s="2453">
        <v>43318</v>
      </c>
      <c r="C257" s="2454" t="s">
        <v>13797</v>
      </c>
      <c r="D257" s="2455">
        <v>793</v>
      </c>
      <c r="E257" s="2446" t="s">
        <v>13798</v>
      </c>
      <c r="F257" s="2456" t="s">
        <v>13799</v>
      </c>
      <c r="G257" s="2457" t="s">
        <v>13800</v>
      </c>
      <c r="H257" s="1562">
        <v>0.15</v>
      </c>
    </row>
    <row r="258" spans="1:11" s="1567" customFormat="1" ht="15">
      <c r="A258" s="1562"/>
      <c r="B258" s="1573">
        <v>43390</v>
      </c>
      <c r="C258" s="2227" t="s">
        <v>13802</v>
      </c>
      <c r="D258" s="2228">
        <v>810</v>
      </c>
      <c r="E258" s="2229" t="s">
        <v>13803</v>
      </c>
      <c r="F258" s="2230" t="s">
        <v>13804</v>
      </c>
      <c r="G258" s="2231" t="s">
        <v>13805</v>
      </c>
      <c r="H258" s="1562">
        <v>7.0000000000000007E-2</v>
      </c>
    </row>
    <row r="259" spans="1:11" s="1567" customFormat="1" ht="15">
      <c r="A259" s="1562"/>
      <c r="B259" s="1573">
        <v>43390</v>
      </c>
      <c r="C259" s="2227" t="s">
        <v>13806</v>
      </c>
      <c r="D259" s="2228">
        <v>785</v>
      </c>
      <c r="E259" s="2229" t="s">
        <v>13807</v>
      </c>
      <c r="F259" s="2230" t="s">
        <v>13808</v>
      </c>
      <c r="G259" s="2231" t="s">
        <v>13809</v>
      </c>
      <c r="H259" s="1562"/>
    </row>
    <row r="260" spans="1:11" s="1567" customFormat="1" ht="16.5" thickBot="1">
      <c r="A260" s="1562"/>
      <c r="B260" s="1338"/>
      <c r="C260" s="1338"/>
      <c r="D260" s="1338"/>
      <c r="E260" s="1338"/>
      <c r="F260" s="1338"/>
      <c r="G260" s="1338"/>
      <c r="H260" s="1562"/>
    </row>
    <row r="261" spans="1:11" s="1567" customFormat="1" ht="15.75" thickBot="1">
      <c r="A261" s="1562"/>
      <c r="B261" s="2919" t="s">
        <v>1640</v>
      </c>
      <c r="C261" s="2920"/>
      <c r="D261" s="2920"/>
      <c r="E261" s="2920"/>
      <c r="F261" s="2920"/>
      <c r="G261" s="2920"/>
      <c r="H261" s="1562">
        <v>785</v>
      </c>
      <c r="I261" s="1567">
        <f>H261*H257</f>
        <v>117.75</v>
      </c>
      <c r="J261" s="1567">
        <f>H261*H258</f>
        <v>54.95</v>
      </c>
      <c r="K261" s="1567">
        <f>I261+J261+H261</f>
        <v>957.7</v>
      </c>
    </row>
    <row r="262" spans="1:11" s="1567" customFormat="1" ht="31.5">
      <c r="A262" s="1562"/>
      <c r="B262" s="2310" t="str">
        <f>B256</f>
        <v>DATA</v>
      </c>
      <c r="C262" s="2223" t="s">
        <v>702</v>
      </c>
      <c r="D262" s="2224" t="s">
        <v>703</v>
      </c>
      <c r="E262" s="2225" t="s">
        <v>704</v>
      </c>
      <c r="F262" s="2226" t="s">
        <v>705</v>
      </c>
      <c r="G262" s="2225" t="s">
        <v>706</v>
      </c>
      <c r="H262" s="1562"/>
      <c r="K262" s="1567">
        <f>H261+I261</f>
        <v>902.75</v>
      </c>
    </row>
    <row r="263" spans="1:11" s="1567" customFormat="1" ht="15">
      <c r="A263" s="1562"/>
      <c r="B263" s="1542">
        <f>B257</f>
        <v>43318</v>
      </c>
      <c r="C263" s="2232" t="str">
        <f>C257</f>
        <v>HDA ILUMINAÇÃO DE LED</v>
      </c>
      <c r="D263" s="2233">
        <v>0</v>
      </c>
      <c r="E263" s="2229" t="str">
        <f>E257</f>
        <v>11.496.607/0002-01</v>
      </c>
      <c r="F263" s="2234" t="str">
        <f>F257</f>
        <v>(65) 9637-0667</v>
      </c>
      <c r="G263" s="2235" t="str">
        <f>G257</f>
        <v>ANDRÉ</v>
      </c>
      <c r="H263" s="1562"/>
    </row>
    <row r="264" spans="1:11" s="1567" customFormat="1" ht="15">
      <c r="A264" s="1562"/>
      <c r="B264" s="1542">
        <f t="shared" ref="B264:C264" si="7">B258</f>
        <v>43390</v>
      </c>
      <c r="C264" s="2232" t="str">
        <f t="shared" si="7"/>
        <v>CONEX- ELETROMECÂNICA IND. E COM. LTDA</v>
      </c>
      <c r="D264" s="2233">
        <v>0</v>
      </c>
      <c r="E264" s="2229" t="str">
        <f t="shared" ref="E264:G264" si="8">E258</f>
        <v>54.601.612/0001-69</v>
      </c>
      <c r="F264" s="2234" t="str">
        <f t="shared" si="8"/>
        <v>(11)2331-0303</v>
      </c>
      <c r="G264" s="2235" t="str">
        <f t="shared" si="8"/>
        <v>BRUNA</v>
      </c>
      <c r="H264" s="1562"/>
    </row>
    <row r="265" spans="1:11" s="1567" customFormat="1" ht="15">
      <c r="A265" s="1562"/>
      <c r="B265" s="1542">
        <f t="shared" ref="B265:C265" si="9">B259</f>
        <v>43390</v>
      </c>
      <c r="C265" s="2232" t="str">
        <f t="shared" si="9"/>
        <v>ILUMATIC</v>
      </c>
      <c r="D265" s="2233">
        <v>0</v>
      </c>
      <c r="E265" s="2229" t="str">
        <f t="shared" ref="E265:G265" si="10">E259</f>
        <v>61.276.226/0001-04</v>
      </c>
      <c r="F265" s="2234" t="str">
        <f t="shared" si="10"/>
        <v>(11) 2149-0299</v>
      </c>
      <c r="G265" s="2235" t="str">
        <f t="shared" si="10"/>
        <v>HENRIQUE</v>
      </c>
      <c r="H265" s="1562"/>
    </row>
    <row r="266" spans="1:11" s="1567" customFormat="1" ht="16.5" thickBot="1">
      <c r="A266" s="1562"/>
      <c r="B266" s="1338"/>
      <c r="C266" s="1338"/>
      <c r="D266" s="1338"/>
      <c r="E266" s="1338"/>
      <c r="F266" s="1338"/>
      <c r="G266" s="1338"/>
      <c r="H266" s="1562"/>
    </row>
    <row r="267" spans="1:11" s="1567" customFormat="1" ht="15.75" thickBot="1">
      <c r="A267" s="1562"/>
      <c r="B267" s="2919" t="s">
        <v>13801</v>
      </c>
      <c r="C267" s="2920"/>
      <c r="D267" s="2920"/>
      <c r="E267" s="2920"/>
      <c r="F267" s="2920"/>
      <c r="G267" s="2920"/>
      <c r="H267" s="1562"/>
    </row>
    <row r="268" spans="1:11" s="1567" customFormat="1" ht="31.5">
      <c r="A268" s="1562"/>
      <c r="B268" s="2223" t="s">
        <v>701</v>
      </c>
      <c r="C268" s="2223" t="s">
        <v>702</v>
      </c>
      <c r="D268" s="2224" t="s">
        <v>703</v>
      </c>
      <c r="E268" s="2225" t="s">
        <v>704</v>
      </c>
      <c r="F268" s="2226" t="s">
        <v>705</v>
      </c>
      <c r="G268" s="2225" t="s">
        <v>706</v>
      </c>
      <c r="H268" s="1562"/>
    </row>
    <row r="269" spans="1:11" s="1567" customFormat="1" ht="15">
      <c r="A269" s="1562"/>
      <c r="B269" s="1542">
        <f t="shared" ref="B269:C271" si="11">B275</f>
        <v>43318</v>
      </c>
      <c r="C269" s="2236" t="str">
        <f t="shared" si="11"/>
        <v>HDA ILUMINAÇÃO DE LED</v>
      </c>
      <c r="D269" s="2237">
        <f>TRUNC(D257*0.02,2)</f>
        <v>15.86</v>
      </c>
      <c r="E269" s="2229" t="str">
        <f t="shared" ref="E269:G271" si="12">E275</f>
        <v>11.496.607/0002-01</v>
      </c>
      <c r="F269" s="2234" t="str">
        <f t="shared" si="12"/>
        <v>(65) 9637-0667</v>
      </c>
      <c r="G269" s="2235" t="str">
        <f t="shared" si="12"/>
        <v>ANDRÉ</v>
      </c>
      <c r="H269" s="1562"/>
    </row>
    <row r="270" spans="1:11" s="1567" customFormat="1" ht="15">
      <c r="A270" s="1562"/>
      <c r="B270" s="1542">
        <f t="shared" si="11"/>
        <v>43390</v>
      </c>
      <c r="C270" s="2236" t="str">
        <f t="shared" si="11"/>
        <v>CONEX- ELETROMECÂNICA IND. E COM. LTDA</v>
      </c>
      <c r="D270" s="2237">
        <f>TRUNC((D258+D264)*0.15,2)</f>
        <v>121.5</v>
      </c>
      <c r="E270" s="2229" t="str">
        <f t="shared" si="12"/>
        <v>54.601.612/0001-69</v>
      </c>
      <c r="F270" s="2234" t="str">
        <f t="shared" si="12"/>
        <v>(11)2331-0303</v>
      </c>
      <c r="G270" s="2235" t="str">
        <f t="shared" si="12"/>
        <v>BRUNA</v>
      </c>
      <c r="H270" s="1562"/>
    </row>
    <row r="271" spans="1:11" s="1567" customFormat="1" ht="15">
      <c r="A271" s="1562"/>
      <c r="B271" s="1542">
        <f t="shared" si="11"/>
        <v>43390</v>
      </c>
      <c r="C271" s="2236" t="str">
        <f t="shared" si="11"/>
        <v>ILUMATIC</v>
      </c>
      <c r="D271" s="2237">
        <f>TRUNC((D259+D265)*0.15,2)</f>
        <v>117.75</v>
      </c>
      <c r="E271" s="2229" t="str">
        <f t="shared" si="12"/>
        <v>61.276.226/0001-04</v>
      </c>
      <c r="F271" s="2234" t="str">
        <f t="shared" si="12"/>
        <v>(11) 2149-0299</v>
      </c>
      <c r="G271" s="2235" t="str">
        <f t="shared" si="12"/>
        <v>HENRIQUE</v>
      </c>
      <c r="H271" s="1562"/>
    </row>
    <row r="272" spans="1:11" s="1567" customFormat="1" ht="16.5" thickBot="1">
      <c r="A272" s="1562"/>
      <c r="B272" s="1338"/>
      <c r="C272" s="1338"/>
      <c r="D272" s="1338"/>
      <c r="E272" s="1338"/>
      <c r="F272" s="1338"/>
      <c r="G272" s="1338"/>
      <c r="H272" s="1562"/>
    </row>
    <row r="273" spans="1:8" s="1567" customFormat="1" ht="15.75" thickBot="1">
      <c r="A273" s="1562"/>
      <c r="B273" s="2919" t="s">
        <v>6547</v>
      </c>
      <c r="C273" s="2920"/>
      <c r="D273" s="2920"/>
      <c r="E273" s="2920"/>
      <c r="F273" s="2920"/>
      <c r="G273" s="2920"/>
      <c r="H273" s="1562"/>
    </row>
    <row r="274" spans="1:8" s="1567" customFormat="1" ht="31.5">
      <c r="A274" s="1562"/>
      <c r="B274" s="2223" t="s">
        <v>701</v>
      </c>
      <c r="C274" s="2223" t="s">
        <v>702</v>
      </c>
      <c r="D274" s="2224" t="s">
        <v>703</v>
      </c>
      <c r="E274" s="2225" t="s">
        <v>704</v>
      </c>
      <c r="F274" s="2226" t="s">
        <v>705</v>
      </c>
      <c r="G274" s="2225" t="s">
        <v>706</v>
      </c>
      <c r="H274" s="1562"/>
    </row>
    <row r="275" spans="1:8" s="1567" customFormat="1" ht="15">
      <c r="A275" s="1562"/>
      <c r="B275" s="1542">
        <f t="shared" ref="B275:C277" si="13">B263</f>
        <v>43318</v>
      </c>
      <c r="C275" s="2236" t="str">
        <f t="shared" si="13"/>
        <v>HDA ILUMINAÇÃO DE LED</v>
      </c>
      <c r="D275" s="2237">
        <v>0</v>
      </c>
      <c r="E275" s="2229" t="str">
        <f t="shared" ref="E275:G277" si="14">E263</f>
        <v>11.496.607/0002-01</v>
      </c>
      <c r="F275" s="2234" t="str">
        <f t="shared" si="14"/>
        <v>(65) 9637-0667</v>
      </c>
      <c r="G275" s="2235" t="str">
        <f t="shared" si="14"/>
        <v>ANDRÉ</v>
      </c>
      <c r="H275" s="1562"/>
    </row>
    <row r="276" spans="1:8" s="1567" customFormat="1" ht="15">
      <c r="A276" s="1562"/>
      <c r="B276" s="1542">
        <f t="shared" si="13"/>
        <v>43390</v>
      </c>
      <c r="C276" s="2236" t="str">
        <f t="shared" si="13"/>
        <v>CONEX- ELETROMECÂNICA IND. E COM. LTDA</v>
      </c>
      <c r="D276" s="2237">
        <f>TRUNC((D258+D264+D270)*0.07,2)</f>
        <v>65.2</v>
      </c>
      <c r="E276" s="2229" t="str">
        <f t="shared" si="14"/>
        <v>54.601.612/0001-69</v>
      </c>
      <c r="F276" s="2234" t="str">
        <f t="shared" si="14"/>
        <v>(11)2331-0303</v>
      </c>
      <c r="G276" s="2235" t="str">
        <f t="shared" si="14"/>
        <v>BRUNA</v>
      </c>
      <c r="H276" s="1562"/>
    </row>
    <row r="277" spans="1:8" s="1567" customFormat="1" ht="15">
      <c r="A277" s="1562"/>
      <c r="B277" s="1542">
        <f t="shared" si="13"/>
        <v>43390</v>
      </c>
      <c r="C277" s="2236" t="str">
        <f t="shared" si="13"/>
        <v>ILUMATIC</v>
      </c>
      <c r="D277" s="2237">
        <v>0</v>
      </c>
      <c r="E277" s="2229" t="str">
        <f t="shared" si="14"/>
        <v>61.276.226/0001-04</v>
      </c>
      <c r="F277" s="2234" t="str">
        <f t="shared" si="14"/>
        <v>(11) 2149-0299</v>
      </c>
      <c r="G277" s="2235" t="str">
        <f t="shared" si="14"/>
        <v>HENRIQUE</v>
      </c>
      <c r="H277" s="1562"/>
    </row>
    <row r="278" spans="1:8" s="1567" customFormat="1" ht="16.5" thickBot="1">
      <c r="A278" s="1562"/>
      <c r="B278" s="2921"/>
      <c r="C278" s="2921"/>
      <c r="D278" s="1338"/>
      <c r="E278" s="1338"/>
      <c r="F278" s="1338"/>
      <c r="G278" s="1338"/>
      <c r="H278" s="1562"/>
    </row>
    <row r="279" spans="1:8" s="1567" customFormat="1" ht="15.75" thickBot="1">
      <c r="A279" s="1562"/>
      <c r="B279" s="2919" t="s">
        <v>1641</v>
      </c>
      <c r="C279" s="2920"/>
      <c r="D279" s="2920"/>
      <c r="E279" s="2920"/>
      <c r="F279" s="2920"/>
      <c r="G279" s="2920"/>
      <c r="H279" s="1562"/>
    </row>
    <row r="280" spans="1:8" s="1567" customFormat="1" ht="31.5">
      <c r="A280" s="1562"/>
      <c r="B280" s="2223" t="s">
        <v>701</v>
      </c>
      <c r="C280" s="2223" t="s">
        <v>702</v>
      </c>
      <c r="D280" s="2224" t="s">
        <v>703</v>
      </c>
      <c r="E280" s="2225" t="s">
        <v>704</v>
      </c>
      <c r="F280" s="2226" t="s">
        <v>705</v>
      </c>
      <c r="G280" s="2225" t="s">
        <v>706</v>
      </c>
      <c r="H280" s="1562"/>
    </row>
    <row r="281" spans="1:8" s="1567" customFormat="1" ht="15">
      <c r="A281" s="1562"/>
      <c r="B281" s="1542">
        <f t="shared" ref="B281:C283" si="15">B275</f>
        <v>43318</v>
      </c>
      <c r="C281" s="2232" t="str">
        <f t="shared" si="15"/>
        <v>HDA ILUMINAÇÃO DE LED</v>
      </c>
      <c r="D281" s="2237">
        <f>TRUNC(D257+D263+D275+D269,2)</f>
        <v>808.86</v>
      </c>
      <c r="E281" s="2229" t="str">
        <f t="shared" ref="E281:G283" si="16">E275</f>
        <v>11.496.607/0002-01</v>
      </c>
      <c r="F281" s="2234" t="str">
        <f t="shared" si="16"/>
        <v>(65) 9637-0667</v>
      </c>
      <c r="G281" s="2235" t="str">
        <f t="shared" si="16"/>
        <v>ANDRÉ</v>
      </c>
      <c r="H281" s="1562"/>
    </row>
    <row r="282" spans="1:8" s="1567" customFormat="1" ht="15">
      <c r="A282" s="1562"/>
      <c r="B282" s="1542">
        <f t="shared" si="15"/>
        <v>43390</v>
      </c>
      <c r="C282" s="2232" t="str">
        <f t="shared" si="15"/>
        <v>CONEX- ELETROMECÂNICA IND. E COM. LTDA</v>
      </c>
      <c r="D282" s="2237">
        <f>TRUNC(D258+D264+D276+D270,2)</f>
        <v>996.7</v>
      </c>
      <c r="E282" s="2229" t="str">
        <f t="shared" si="16"/>
        <v>54.601.612/0001-69</v>
      </c>
      <c r="F282" s="2234" t="str">
        <f t="shared" si="16"/>
        <v>(11)2331-0303</v>
      </c>
      <c r="G282" s="2235" t="str">
        <f t="shared" si="16"/>
        <v>BRUNA</v>
      </c>
      <c r="H282" s="1562"/>
    </row>
    <row r="283" spans="1:8" s="1567" customFormat="1" ht="15">
      <c r="A283" s="1562"/>
      <c r="B283" s="1542">
        <f t="shared" si="15"/>
        <v>43390</v>
      </c>
      <c r="C283" s="2232" t="str">
        <f t="shared" si="15"/>
        <v>ILUMATIC</v>
      </c>
      <c r="D283" s="2237">
        <f>TRUNC(D259+D265+D277+D271,2)</f>
        <v>902.75</v>
      </c>
      <c r="E283" s="2229" t="str">
        <f t="shared" si="16"/>
        <v>61.276.226/0001-04</v>
      </c>
      <c r="F283" s="2234" t="str">
        <f t="shared" si="16"/>
        <v>(11) 2149-0299</v>
      </c>
      <c r="G283" s="2235" t="str">
        <f t="shared" si="16"/>
        <v>HENRIQUE</v>
      </c>
      <c r="H283" s="1562"/>
    </row>
    <row r="284" spans="1:8" s="1567" customFormat="1" ht="15.75">
      <c r="A284" s="1562"/>
      <c r="B284" s="2238"/>
      <c r="C284" s="2239" t="s">
        <v>707</v>
      </c>
      <c r="D284" s="2240">
        <f>MEDIAN(D281:D283)</f>
        <v>902.75</v>
      </c>
      <c r="E284" s="2241"/>
      <c r="F284" s="2242"/>
      <c r="G284" s="2243"/>
      <c r="H284" s="1562"/>
    </row>
    <row r="285" spans="1:8" s="1567" customFormat="1" ht="13.5" thickBot="1">
      <c r="A285" s="1566"/>
      <c r="H285" s="1566"/>
    </row>
    <row r="286" spans="1:8" s="1567" customFormat="1" ht="48" customHeight="1">
      <c r="A286" s="1562"/>
      <c r="B286" s="1549" t="str">
        <f>CONCATENATE("AMM ELE 0",(RIGHT(B248,2))+1)</f>
        <v>AMM ELE 022</v>
      </c>
      <c r="C286" s="2666" t="str">
        <f>CONCATENATE("FORNECIMENTO E INSTALAÇÃO DE ",C289)</f>
        <v>FORNECIMENTO E INSTALAÇÃO DE POSTE CONICO CONTINUO EM ACO GALVANIZADO, RETO, FLANGEADO, H = 6 M, DIAMETRO INFERIOR = *90* CM</v>
      </c>
      <c r="D286" s="2666"/>
      <c r="E286" s="2666"/>
      <c r="F286" s="2666"/>
      <c r="G286" s="1550" t="s">
        <v>29</v>
      </c>
      <c r="H286" s="1526">
        <f>G292</f>
        <v>723.74</v>
      </c>
    </row>
    <row r="287" spans="1:8" s="1567" customFormat="1" ht="31.5">
      <c r="A287" s="1562"/>
      <c r="B287" s="2094" t="s">
        <v>760</v>
      </c>
      <c r="C287" s="2206" t="s">
        <v>686</v>
      </c>
      <c r="D287" s="2214" t="s">
        <v>29</v>
      </c>
      <c r="E287" s="2206" t="s">
        <v>687</v>
      </c>
      <c r="F287" s="2207" t="s">
        <v>688</v>
      </c>
      <c r="G287" s="2208" t="s">
        <v>689</v>
      </c>
      <c r="H287" s="1562"/>
    </row>
    <row r="288" spans="1:8" s="1567" customFormat="1" ht="15.75">
      <c r="A288" s="1562"/>
      <c r="B288" s="2724" t="s">
        <v>690</v>
      </c>
      <c r="C288" s="2725"/>
      <c r="D288" s="2725"/>
      <c r="E288" s="2725"/>
      <c r="F288" s="2725"/>
      <c r="G288" s="2726"/>
      <c r="H288" s="1562"/>
    </row>
    <row r="289" spans="1:10" s="1519" customFormat="1" ht="30">
      <c r="A289" s="2084" t="s">
        <v>1320</v>
      </c>
      <c r="B289" s="810">
        <v>12378</v>
      </c>
      <c r="C289" s="2244" t="str">
        <f>IF($A289="INSUMO",VLOOKUP($B289,'BANCO DE DADOS SETEMBRO INS'!$A:$D,2,FALSE),VLOOKUP($B289,'BANCO DE DADOS SETEMBRO SERV'!$B:$E,2,FALSE))</f>
        <v>POSTE CONICO CONTINUO EM ACO GALVANIZADO, RETO, FLANGEADO, H = 6 M, DIAMETRO INFERIOR = *90* CM</v>
      </c>
      <c r="D289" s="2199" t="str">
        <f>IF($A289="INSUMO",VLOOKUP($B289,'BANCO DE DADOS SETEMBRO INS'!$A:$D,3,FALSE),VLOOKUP($B289,'BANCO DE DADOS SETEMBRO SERV'!$B:$E,3,FALSE))</f>
        <v xml:space="preserve">UN    </v>
      </c>
      <c r="E289" s="2220">
        <v>1</v>
      </c>
      <c r="F289" s="2210">
        <f>IF($A289="INSUMO",VLOOKUP($B289,'BANCO DE DADOS SETEMBRO INS'!$A:$D,4,FALSE),VLOOKUP($B289,'BANCO DE DADOS SETEMBRO SERV'!$B:$E,4,FALSE))</f>
        <v>581.78</v>
      </c>
      <c r="G289" s="2221">
        <f t="shared" ref="G289" si="17">TRUNC(F289*E289,2)</f>
        <v>581.78</v>
      </c>
      <c r="H289" s="1562"/>
    </row>
    <row r="290" spans="1:10" s="1567" customFormat="1" ht="15.75">
      <c r="A290" s="1562"/>
      <c r="B290" s="2724" t="s">
        <v>6960</v>
      </c>
      <c r="C290" s="2725"/>
      <c r="D290" s="2725"/>
      <c r="E290" s="2725"/>
      <c r="F290" s="2725"/>
      <c r="G290" s="2726"/>
      <c r="H290" s="1562"/>
    </row>
    <row r="291" spans="1:10" s="1567" customFormat="1" ht="16.5" thickBot="1">
      <c r="A291" s="2084" t="s">
        <v>1321</v>
      </c>
      <c r="B291" s="1554">
        <v>88264</v>
      </c>
      <c r="C291" s="898" t="str">
        <f>IF($A291="INSUMO",VLOOKUP($B291,'BANCO DE DADOS SETEMBRO INS'!$A:$D,2,FALSE),VLOOKUP($B291,'BANCO DE DADOS SETEMBRO SERV'!$B:$E,2,FALSE))</f>
        <v>ELETRICISTA COM ENCARGOS COMPLEMENTARES</v>
      </c>
      <c r="D291" s="2080" t="str">
        <f>IF($A291="INSUMO",VLOOKUP($B291,'BANCO DE DADOS SETEMBRO INS'!$A:$D,3,FALSE),VLOOKUP($B291,'BANCO DE DADOS SETEMBRO SERV'!$B:$E,3,FALSE))</f>
        <v>H</v>
      </c>
      <c r="E291" s="1555">
        <v>7</v>
      </c>
      <c r="F291" s="2081">
        <f>IF($A291="INSUMO",VLOOKUP($B291,'BANCO DE DADOS SETEMBRO INS'!$A:$D,4,FALSE),VLOOKUP($B291,'BANCO DE DADOS SETEMBRO SERV'!$B:$E,4,FALSE))</f>
        <v>20.28</v>
      </c>
      <c r="G291" s="1556">
        <f t="shared" ref="G291" si="18">TRUNC(F291*E291,2)</f>
        <v>141.96</v>
      </c>
      <c r="H291" s="1562"/>
    </row>
    <row r="292" spans="1:10" s="1567" customFormat="1" ht="16.5" thickBot="1">
      <c r="A292" s="1562"/>
      <c r="B292" s="2952" t="s">
        <v>8104</v>
      </c>
      <c r="C292" s="2952"/>
      <c r="D292" s="2952"/>
      <c r="E292" s="2953"/>
      <c r="F292" s="795" t="s">
        <v>692</v>
      </c>
      <c r="G292" s="796">
        <f>SUM(G289:G291)</f>
        <v>723.74</v>
      </c>
      <c r="H292" s="1562"/>
    </row>
    <row r="293" spans="1:10" ht="13.5" thickBot="1"/>
    <row r="294" spans="1:10" s="384" customFormat="1" ht="15.75">
      <c r="A294" s="530"/>
      <c r="B294" s="1549" t="str">
        <f>CONCATENATE("AMM ELE 0",(RIGHT(B286,2))+1)</f>
        <v>AMM ELE 023</v>
      </c>
      <c r="C294" s="2700" t="s">
        <v>1357</v>
      </c>
      <c r="D294" s="2700"/>
      <c r="E294" s="2700"/>
      <c r="F294" s="2700"/>
      <c r="G294" s="360" t="s">
        <v>29</v>
      </c>
      <c r="H294" s="1296">
        <f>G299</f>
        <v>8796</v>
      </c>
      <c r="J294" s="2400"/>
    </row>
    <row r="295" spans="1:10" s="384" customFormat="1" ht="31.5">
      <c r="A295" s="530"/>
      <c r="B295" s="361" t="s">
        <v>760</v>
      </c>
      <c r="C295" s="1807" t="s">
        <v>686</v>
      </c>
      <c r="D295" s="1807" t="s">
        <v>29</v>
      </c>
      <c r="E295" s="1807" t="s">
        <v>687</v>
      </c>
      <c r="F295" s="1808" t="s">
        <v>688</v>
      </c>
      <c r="G295" s="1809" t="s">
        <v>689</v>
      </c>
      <c r="J295" s="2400"/>
    </row>
    <row r="296" spans="1:10" s="384" customFormat="1" ht="15.75">
      <c r="A296" s="530"/>
      <c r="B296" s="2667" t="s">
        <v>694</v>
      </c>
      <c r="C296" s="2687"/>
      <c r="D296" s="2687"/>
      <c r="E296" s="2687"/>
      <c r="F296" s="2687"/>
      <c r="G296" s="2688"/>
      <c r="J296" s="2400"/>
    </row>
    <row r="297" spans="1:10" s="384" customFormat="1" ht="15.75">
      <c r="A297" s="530" t="s">
        <v>1321</v>
      </c>
      <c r="B297" s="810">
        <v>90776</v>
      </c>
      <c r="C297" s="1786" t="str">
        <f>IF($A297="INSUMO",VLOOKUP($B297,'BANCO DE DADOS SETEMBRO INS'!$A:$D,2,FALSE),VLOOKUP($B297,'BANCO DE DADOS SETEMBRO SERV'!$B:$E,2,FALSE))</f>
        <v>ENCARREGADO GERAL COM ENCARGOS COMPLEMENTARES</v>
      </c>
      <c r="D297" s="1787" t="str">
        <f>IF($A297="INSUMO",VLOOKUP($B297,'BANCO DE DADOS SETEMBRO INS'!$A:$D,3,FALSE),VLOOKUP($B297,'BANCO DE DADOS SETEMBRO SERV'!$B:$E,3,FALSE))</f>
        <v>H</v>
      </c>
      <c r="E297" s="1819">
        <f>4*4*4*3</f>
        <v>192</v>
      </c>
      <c r="F297" s="1818">
        <f>IF($A297="INSUMO",VLOOKUP($B297,'BANCO DE DADOS SETEMBRO INS'!$A:$D,4,FALSE),VLOOKUP($B297,'BANCO DE DADOS SETEMBRO SERV'!$B:$E,4,FALSE))</f>
        <v>23.19</v>
      </c>
      <c r="G297" s="1820">
        <f>TRUNC(E297*F297,2)</f>
        <v>4452.4799999999996</v>
      </c>
      <c r="J297" s="2400"/>
    </row>
    <row r="298" spans="1:10" s="384" customFormat="1" ht="30.75" thickBot="1">
      <c r="A298" s="530" t="s">
        <v>1321</v>
      </c>
      <c r="B298" s="2083">
        <v>91677</v>
      </c>
      <c r="C298" s="2079" t="str">
        <f>IF($A298="INSUMO",VLOOKUP($B298,'BANCO DE DADOS SETEMBRO INS'!$A:$D,2,FALSE),VLOOKUP($B298,'BANCO DE DADOS SETEMBRO SERV'!$B:$E,2,FALSE))</f>
        <v>ENGENHEIRO ELETRICISTA COM ENCARGOS COMPLEMENTARES</v>
      </c>
      <c r="D298" s="2080" t="str">
        <f>IF($A298="INSUMO",VLOOKUP($B298,'BANCO DE DADOS SETEMBRO INS'!$A:$D,3,FALSE),VLOOKUP($B298,'BANCO DE DADOS SETEMBRO SERV'!$B:$E,3,FALSE))</f>
        <v>H</v>
      </c>
      <c r="E298" s="391">
        <f>2*2*4*3</f>
        <v>48</v>
      </c>
      <c r="F298" s="388">
        <f>IF($A298="INSUMO",VLOOKUP($B298,'BANCO DE DADOS SETEMBRO INS'!$A:$D,4,FALSE),VLOOKUP($B298,'BANCO DE DADOS SETEMBRO SERV'!$B:$E,4,FALSE))</f>
        <v>90.49</v>
      </c>
      <c r="G298" s="365">
        <f>TRUNC(E298*F298,2)</f>
        <v>4343.5200000000004</v>
      </c>
      <c r="J298" s="2400"/>
    </row>
    <row r="299" spans="1:10" s="384" customFormat="1" ht="16.5" thickBot="1">
      <c r="A299" s="530"/>
      <c r="B299" s="2659"/>
      <c r="C299" s="2660"/>
      <c r="D299" s="2660"/>
      <c r="E299" s="2661"/>
      <c r="F299" s="2082" t="s">
        <v>695</v>
      </c>
      <c r="G299" s="284">
        <f>SUM(G297:G298)</f>
        <v>8796</v>
      </c>
      <c r="J299" s="2400"/>
    </row>
    <row r="300" spans="1:10" s="384" customFormat="1" ht="16.5" thickBot="1">
      <c r="A300" s="530"/>
      <c r="B300" s="369"/>
      <c r="C300" s="369"/>
      <c r="D300" s="369"/>
      <c r="E300" s="369"/>
      <c r="F300" s="370"/>
      <c r="G300" s="370"/>
      <c r="J300" s="2400"/>
    </row>
    <row r="301" spans="1:10" s="384" customFormat="1" ht="15.75">
      <c r="A301" s="530"/>
      <c r="B301" s="2656" t="s">
        <v>6634</v>
      </c>
      <c r="C301" s="2657"/>
      <c r="D301" s="2657"/>
      <c r="E301" s="2657"/>
      <c r="F301" s="2657"/>
      <c r="G301" s="2658"/>
      <c r="J301" s="2400"/>
    </row>
    <row r="302" spans="1:10" s="384" customFormat="1" ht="15.75">
      <c r="A302" s="530"/>
      <c r="B302" s="2703" t="s">
        <v>686</v>
      </c>
      <c r="C302" s="2704"/>
      <c r="D302" s="1232" t="s">
        <v>29</v>
      </c>
      <c r="E302" s="2689" t="s">
        <v>1900</v>
      </c>
      <c r="F302" s="2690"/>
      <c r="G302" s="2691"/>
      <c r="H302" s="2271">
        <f>RESUMO!G16</f>
        <v>3.7723402269601816E-2</v>
      </c>
      <c r="J302" s="2400"/>
    </row>
    <row r="303" spans="1:10" s="384" customFormat="1" ht="15.75">
      <c r="A303" s="530"/>
      <c r="B303" s="2692" t="s">
        <v>690</v>
      </c>
      <c r="C303" s="2693"/>
      <c r="D303" s="2693"/>
      <c r="E303" s="2693"/>
      <c r="F303" s="2693"/>
      <c r="G303" s="2694"/>
      <c r="J303" s="2400"/>
    </row>
    <row r="304" spans="1:10" s="384" customFormat="1" ht="15.75" customHeight="1">
      <c r="A304" s="530"/>
      <c r="B304" s="2695" t="str">
        <f>C297</f>
        <v>ENCARREGADO GERAL COM ENCARGOS COMPLEMENTARES</v>
      </c>
      <c r="C304" s="2696"/>
      <c r="D304" s="1233" t="str">
        <f>D297</f>
        <v>H</v>
      </c>
      <c r="E304" s="2670" t="s">
        <v>13815</v>
      </c>
      <c r="F304" s="2671"/>
      <c r="G304" s="2672"/>
      <c r="H304" s="2271" t="str">
        <f>CONCATENATE(B304,":"," ",E304," ",B305,":"," ",E305)</f>
        <v>ENCARREGADO GERAL COM ENCARGOS COMPLEMENTARES: 4HR*4DIAS*4SEMANAS*3MESES ENGENHEIRO ELETRICISTA COM ENCARGOS COMPLEMENTARES: 2HR*2DIAS*4SEMANAS*3MESES</v>
      </c>
      <c r="J304" s="2400"/>
    </row>
    <row r="305" spans="1:10" s="384" customFormat="1" ht="16.5" customHeight="1" thickBot="1">
      <c r="A305" s="530"/>
      <c r="B305" s="2673" t="str">
        <f>C298</f>
        <v>ENGENHEIRO ELETRICISTA COM ENCARGOS COMPLEMENTARES</v>
      </c>
      <c r="C305" s="2674"/>
      <c r="D305" s="1325" t="str">
        <f>D298</f>
        <v>H</v>
      </c>
      <c r="E305" s="2675" t="s">
        <v>13796</v>
      </c>
      <c r="F305" s="2676"/>
      <c r="G305" s="2677"/>
      <c r="J305" s="2400"/>
    </row>
    <row r="306" spans="1:10" s="1567" customFormat="1" ht="13.5" thickBot="1">
      <c r="A306" s="1566"/>
      <c r="H306" s="1566"/>
    </row>
    <row r="307" spans="1:10" s="1567" customFormat="1" ht="36" customHeight="1">
      <c r="A307" s="1566"/>
      <c r="B307" s="1549" t="str">
        <f>CONCATENATE("AMM ELE 0",(RIGHT(B294,2))+1)</f>
        <v>AMM ELE 024</v>
      </c>
      <c r="C307" s="2666" t="s">
        <v>13816</v>
      </c>
      <c r="D307" s="2666"/>
      <c r="E307" s="2666"/>
      <c r="F307" s="2666"/>
      <c r="G307" s="1550" t="s">
        <v>29</v>
      </c>
      <c r="H307" s="1533">
        <f>G315</f>
        <v>218.20000000000002</v>
      </c>
    </row>
    <row r="308" spans="1:10" s="1567" customFormat="1" ht="31.5">
      <c r="A308" s="1566"/>
      <c r="B308" s="2066" t="s">
        <v>760</v>
      </c>
      <c r="C308" s="2496" t="s">
        <v>686</v>
      </c>
      <c r="D308" s="2496" t="s">
        <v>29</v>
      </c>
      <c r="E308" s="2496" t="s">
        <v>687</v>
      </c>
      <c r="F308" s="2497" t="s">
        <v>688</v>
      </c>
      <c r="G308" s="2372" t="s">
        <v>689</v>
      </c>
      <c r="H308" s="1566"/>
    </row>
    <row r="309" spans="1:10" s="1567" customFormat="1" ht="15.75">
      <c r="A309" s="1566"/>
      <c r="B309" s="2763" t="s">
        <v>690</v>
      </c>
      <c r="C309" s="2917"/>
      <c r="D309" s="2917"/>
      <c r="E309" s="2917"/>
      <c r="F309" s="2917"/>
      <c r="G309" s="2765"/>
      <c r="H309" s="1566"/>
    </row>
    <row r="310" spans="1:10" s="1567" customFormat="1" ht="15">
      <c r="A310" s="1566"/>
      <c r="B310" s="2509" t="s">
        <v>708</v>
      </c>
      <c r="C310" s="2447" t="s">
        <v>13817</v>
      </c>
      <c r="D310" s="2510" t="s">
        <v>29</v>
      </c>
      <c r="E310" s="2511">
        <v>4</v>
      </c>
      <c r="F310" s="2512">
        <f>D331</f>
        <v>12.24</v>
      </c>
      <c r="G310" s="2513">
        <f t="shared" ref="G310:G312" si="19">TRUNC(F310*E310,2)</f>
        <v>48.96</v>
      </c>
      <c r="H310" s="1566"/>
    </row>
    <row r="311" spans="1:10" s="1567" customFormat="1" ht="15">
      <c r="A311" s="1566"/>
      <c r="B311" s="2509" t="s">
        <v>708</v>
      </c>
      <c r="C311" s="2447" t="s">
        <v>13818</v>
      </c>
      <c r="D311" s="2510" t="s">
        <v>29</v>
      </c>
      <c r="E311" s="2511">
        <v>4</v>
      </c>
      <c r="F311" s="2512">
        <f>D340</f>
        <v>1</v>
      </c>
      <c r="G311" s="2513">
        <f t="shared" si="19"/>
        <v>4</v>
      </c>
      <c r="H311" s="1566"/>
    </row>
    <row r="312" spans="1:10" s="1567" customFormat="1" ht="15">
      <c r="A312" s="1566"/>
      <c r="B312" s="2509" t="s">
        <v>708</v>
      </c>
      <c r="C312" s="2447" t="s">
        <v>13819</v>
      </c>
      <c r="D312" s="2510" t="s">
        <v>29</v>
      </c>
      <c r="E312" s="2511">
        <v>4</v>
      </c>
      <c r="F312" s="2512">
        <f>D347</f>
        <v>0.75</v>
      </c>
      <c r="G312" s="2513">
        <f t="shared" si="19"/>
        <v>3</v>
      </c>
      <c r="H312" s="1566"/>
    </row>
    <row r="313" spans="1:10" s="1567" customFormat="1" ht="15.75">
      <c r="A313" s="1566"/>
      <c r="B313" s="2763" t="s">
        <v>691</v>
      </c>
      <c r="C313" s="2917"/>
      <c r="D313" s="2917"/>
      <c r="E313" s="2917"/>
      <c r="F313" s="2917"/>
      <c r="G313" s="2765"/>
      <c r="H313" s="1566"/>
    </row>
    <row r="314" spans="1:10" s="1567" customFormat="1" ht="16.5" thickBot="1">
      <c r="A314" s="2084" t="s">
        <v>1321</v>
      </c>
      <c r="B314" s="2514">
        <v>88264</v>
      </c>
      <c r="C314" s="1786" t="str">
        <f>IF($A314="INSUMO",VLOOKUP($B314,'BANCO DE DADOS SETEMBRO INS'!$A:$D,2,FALSE),VLOOKUP($B314,'BANCO DE DADOS SETEMBRO SERV'!$B:$E,2,FALSE))</f>
        <v>ELETRICISTA COM ENCARGOS COMPLEMENTARES</v>
      </c>
      <c r="D314" s="1787" t="str">
        <f>IF($A314="INSUMO",VLOOKUP($B314,'BANCO DE DADOS SETEMBRO INS'!$A:$D,3,FALSE),VLOOKUP($B314,'BANCO DE DADOS SETEMBRO SERV'!$B:$E,3,FALSE))</f>
        <v>H</v>
      </c>
      <c r="E314" s="2515">
        <v>8</v>
      </c>
      <c r="F314" s="388">
        <f>IF($A314="INSUMO",VLOOKUP($B314,'BANCO DE DADOS SETEMBRO INS'!$A:$D,4,FALSE),VLOOKUP($B314,'BANCO DE DADOS SETEMBRO SERV'!$B:$E,4,FALSE))</f>
        <v>20.28</v>
      </c>
      <c r="G314" s="2503">
        <f>TRUNC(F314*E314,2)</f>
        <v>162.24</v>
      </c>
      <c r="H314" s="1566"/>
    </row>
    <row r="315" spans="1:10" s="1567" customFormat="1" ht="16.5" thickBot="1">
      <c r="A315" s="1566"/>
      <c r="B315" s="2918" t="s">
        <v>13820</v>
      </c>
      <c r="C315" s="2918"/>
      <c r="D315" s="2918"/>
      <c r="E315" s="2918"/>
      <c r="F315" s="2516" t="s">
        <v>692</v>
      </c>
      <c r="G315" s="796">
        <f>SUM(G309:G314)</f>
        <v>218.20000000000002</v>
      </c>
      <c r="H315" s="1566"/>
    </row>
    <row r="316" spans="1:10" s="1567" customFormat="1" ht="15.75">
      <c r="A316" s="1566"/>
      <c r="B316" s="2918"/>
      <c r="C316" s="2918"/>
      <c r="D316" s="2918"/>
      <c r="E316" s="2918"/>
      <c r="F316" s="2517"/>
      <c r="G316" s="798"/>
      <c r="H316" s="1566"/>
    </row>
    <row r="317" spans="1:10" s="1567" customFormat="1" ht="16.5" thickBot="1">
      <c r="A317" s="1566"/>
      <c r="B317" s="2308"/>
      <c r="C317" s="2308"/>
      <c r="D317" s="2308"/>
      <c r="E317" s="2308"/>
      <c r="F317" s="2517"/>
      <c r="G317" s="798"/>
      <c r="H317" s="1566"/>
    </row>
    <row r="318" spans="1:10" s="1567" customFormat="1" ht="15.75">
      <c r="A318" s="1566"/>
      <c r="B318" s="2045" t="s">
        <v>708</v>
      </c>
      <c r="C318" s="2042" t="s">
        <v>13817</v>
      </c>
      <c r="D318" s="2046"/>
      <c r="E318" s="2047"/>
      <c r="F318" s="2044"/>
      <c r="G318" s="1560" t="s">
        <v>29</v>
      </c>
      <c r="H318" s="1566"/>
    </row>
    <row r="319" spans="1:10" s="1567" customFormat="1" ht="31.5">
      <c r="A319" s="1566"/>
      <c r="B319" s="2518" t="s">
        <v>701</v>
      </c>
      <c r="C319" s="2519" t="s">
        <v>702</v>
      </c>
      <c r="D319" s="2520" t="s">
        <v>703</v>
      </c>
      <c r="E319" s="2521" t="s">
        <v>704</v>
      </c>
      <c r="F319" s="2522" t="s">
        <v>705</v>
      </c>
      <c r="G319" s="2523" t="s">
        <v>706</v>
      </c>
      <c r="H319" s="1566"/>
    </row>
    <row r="320" spans="1:10" s="1567" customFormat="1" ht="15">
      <c r="A320" s="1566"/>
      <c r="B320" s="2524">
        <v>43320</v>
      </c>
      <c r="C320" s="2525" t="s">
        <v>13821</v>
      </c>
      <c r="D320" s="2455">
        <v>24</v>
      </c>
      <c r="E320" s="2526" t="s">
        <v>13822</v>
      </c>
      <c r="F320" s="2527" t="s">
        <v>13823</v>
      </c>
      <c r="G320" s="2528" t="s">
        <v>13824</v>
      </c>
      <c r="H320" s="1566"/>
    </row>
    <row r="321" spans="1:8" s="1567" customFormat="1" ht="15">
      <c r="A321" s="1566"/>
      <c r="B321" s="2524">
        <v>43320</v>
      </c>
      <c r="C321" s="2525" t="s">
        <v>13825</v>
      </c>
      <c r="D321" s="2455">
        <v>20</v>
      </c>
      <c r="E321" s="2526" t="s">
        <v>13826</v>
      </c>
      <c r="F321" s="2527" t="s">
        <v>13827</v>
      </c>
      <c r="G321" s="2528" t="s">
        <v>13828</v>
      </c>
      <c r="H321" s="1566"/>
    </row>
    <row r="322" spans="1:8" s="1567" customFormat="1" ht="15">
      <c r="A322" s="1566"/>
      <c r="B322" s="2524">
        <v>43321</v>
      </c>
      <c r="C322" s="2454" t="s">
        <v>13829</v>
      </c>
      <c r="D322" s="2529">
        <v>24.48</v>
      </c>
      <c r="E322" s="2530" t="s">
        <v>13830</v>
      </c>
      <c r="F322" s="2456" t="s">
        <v>13831</v>
      </c>
      <c r="G322" s="2531" t="s">
        <v>13832</v>
      </c>
      <c r="H322" s="1566"/>
    </row>
    <row r="323" spans="1:8" s="1567" customFormat="1" ht="16.5" thickBot="1">
      <c r="A323" s="1566"/>
      <c r="B323" s="2532"/>
      <c r="C323" s="2533"/>
      <c r="D323" s="2533">
        <f>MEDIAN(D320:D322)</f>
        <v>24</v>
      </c>
      <c r="E323" s="2533"/>
      <c r="F323" s="2533"/>
      <c r="G323" s="2534"/>
      <c r="H323" s="1566"/>
    </row>
    <row r="324" spans="1:8" s="1567" customFormat="1" ht="16.5" thickBot="1">
      <c r="A324" s="1566"/>
      <c r="B324" s="380"/>
      <c r="C324" s="380"/>
      <c r="D324" s="380"/>
      <c r="E324" s="380"/>
      <c r="F324" s="2517"/>
      <c r="G324" s="798"/>
      <c r="H324" s="1566"/>
    </row>
    <row r="325" spans="1:8" s="1567" customFormat="1" ht="16.5" thickBot="1">
      <c r="A325" s="1566"/>
      <c r="B325" s="2913" t="s">
        <v>13833</v>
      </c>
      <c r="C325" s="2914"/>
      <c r="D325" s="2914"/>
      <c r="E325" s="2914"/>
      <c r="F325" s="2914"/>
      <c r="G325" s="2915"/>
      <c r="H325" s="1566"/>
    </row>
    <row r="326" spans="1:8" s="1567" customFormat="1" ht="15.75">
      <c r="A326" s="1566"/>
      <c r="B326" s="2045" t="s">
        <v>708</v>
      </c>
      <c r="C326" s="2042" t="s">
        <v>13817</v>
      </c>
      <c r="D326" s="2046"/>
      <c r="E326" s="2047"/>
      <c r="F326" s="2044"/>
      <c r="G326" s="1560" t="s">
        <v>29</v>
      </c>
      <c r="H326" s="1566"/>
    </row>
    <row r="327" spans="1:8" s="1567" customFormat="1" ht="31.5">
      <c r="A327" s="1566"/>
      <c r="B327" s="2518" t="s">
        <v>701</v>
      </c>
      <c r="C327" s="2519" t="s">
        <v>702</v>
      </c>
      <c r="D327" s="2520" t="s">
        <v>703</v>
      </c>
      <c r="E327" s="2521" t="s">
        <v>704</v>
      </c>
      <c r="F327" s="2522" t="s">
        <v>705</v>
      </c>
      <c r="G327" s="2523" t="s">
        <v>706</v>
      </c>
      <c r="H327" s="1566"/>
    </row>
    <row r="328" spans="1:8" s="1567" customFormat="1" ht="15">
      <c r="A328" s="1566"/>
      <c r="B328" s="2524">
        <v>43320</v>
      </c>
      <c r="C328" s="2525" t="s">
        <v>13821</v>
      </c>
      <c r="D328" s="2455">
        <v>12.24</v>
      </c>
      <c r="E328" s="2526" t="s">
        <v>13822</v>
      </c>
      <c r="F328" s="2527" t="s">
        <v>13823</v>
      </c>
      <c r="G328" s="2528" t="s">
        <v>13824</v>
      </c>
      <c r="H328" s="1566"/>
    </row>
    <row r="329" spans="1:8" s="1567" customFormat="1" ht="15">
      <c r="A329" s="1566"/>
      <c r="B329" s="2524">
        <v>43320</v>
      </c>
      <c r="C329" s="2525" t="s">
        <v>13825</v>
      </c>
      <c r="D329" s="2455">
        <v>10.199999999999999</v>
      </c>
      <c r="E329" s="2526" t="s">
        <v>13826</v>
      </c>
      <c r="F329" s="2527" t="s">
        <v>13827</v>
      </c>
      <c r="G329" s="2528" t="s">
        <v>13828</v>
      </c>
      <c r="H329" s="1566"/>
    </row>
    <row r="330" spans="1:8" s="1567" customFormat="1" ht="15">
      <c r="A330" s="1566"/>
      <c r="B330" s="2524">
        <v>43321</v>
      </c>
      <c r="C330" s="2454" t="s">
        <v>13829</v>
      </c>
      <c r="D330" s="2529">
        <v>12.48</v>
      </c>
      <c r="E330" s="2530" t="s">
        <v>13830</v>
      </c>
      <c r="F330" s="2456" t="s">
        <v>13831</v>
      </c>
      <c r="G330" s="2531" t="s">
        <v>13832</v>
      </c>
      <c r="H330" s="1566"/>
    </row>
    <row r="331" spans="1:8" s="1567" customFormat="1" ht="16.5" thickBot="1">
      <c r="A331" s="1566"/>
      <c r="B331" s="2532"/>
      <c r="C331" s="2533"/>
      <c r="D331" s="2533">
        <f>MEDIAN(D328:D330)</f>
        <v>12.24</v>
      </c>
      <c r="E331" s="2533"/>
      <c r="F331" s="2533"/>
      <c r="G331" s="2534"/>
      <c r="H331" s="1566"/>
    </row>
    <row r="332" spans="1:8" s="1567" customFormat="1" ht="15.75">
      <c r="A332" s="1562"/>
      <c r="B332" s="2535" t="s">
        <v>13834</v>
      </c>
      <c r="C332" s="2308"/>
      <c r="D332" s="2308"/>
      <c r="E332" s="2308"/>
      <c r="F332" s="2536"/>
      <c r="G332" s="557"/>
      <c r="H332" s="1562"/>
    </row>
    <row r="333" spans="1:8" s="1567" customFormat="1" ht="15.75" customHeight="1">
      <c r="A333" s="1562"/>
      <c r="B333" s="2916" t="s">
        <v>13835</v>
      </c>
      <c r="C333" s="2916"/>
      <c r="D333" s="2916"/>
      <c r="E333" s="2916"/>
      <c r="F333" s="2916"/>
      <c r="G333" s="2916"/>
      <c r="H333" s="1562"/>
    </row>
    <row r="334" spans="1:8" s="1567" customFormat="1" ht="13.5" thickBot="1">
      <c r="A334" s="1566"/>
      <c r="H334" s="1566"/>
    </row>
    <row r="335" spans="1:8" s="1567" customFormat="1" ht="15.75">
      <c r="A335" s="1566"/>
      <c r="B335" s="2045" t="s">
        <v>708</v>
      </c>
      <c r="C335" s="2042" t="s">
        <v>13818</v>
      </c>
      <c r="D335" s="2046"/>
      <c r="E335" s="2047"/>
      <c r="F335" s="2044"/>
      <c r="G335" s="1560" t="s">
        <v>29</v>
      </c>
      <c r="H335" s="1566"/>
    </row>
    <row r="336" spans="1:8" s="1567" customFormat="1" ht="31.5">
      <c r="A336" s="1566"/>
      <c r="B336" s="2518" t="s">
        <v>701</v>
      </c>
      <c r="C336" s="2519" t="s">
        <v>702</v>
      </c>
      <c r="D336" s="2520" t="s">
        <v>703</v>
      </c>
      <c r="E336" s="2521" t="s">
        <v>704</v>
      </c>
      <c r="F336" s="2522" t="s">
        <v>705</v>
      </c>
      <c r="G336" s="2523" t="s">
        <v>706</v>
      </c>
      <c r="H336" s="1566"/>
    </row>
    <row r="337" spans="1:8" s="1567" customFormat="1" ht="15">
      <c r="A337" s="1566"/>
      <c r="B337" s="2524">
        <v>43320</v>
      </c>
      <c r="C337" s="2525" t="s">
        <v>13821</v>
      </c>
      <c r="D337" s="2455">
        <v>1</v>
      </c>
      <c r="E337" s="2526" t="s">
        <v>13822</v>
      </c>
      <c r="F337" s="2527" t="s">
        <v>13823</v>
      </c>
      <c r="G337" s="2528" t="s">
        <v>13824</v>
      </c>
      <c r="H337" s="1566"/>
    </row>
    <row r="338" spans="1:8" s="1567" customFormat="1" ht="15">
      <c r="A338" s="1566"/>
      <c r="B338" s="2524">
        <v>43320</v>
      </c>
      <c r="C338" s="2525" t="s">
        <v>13825</v>
      </c>
      <c r="D338" s="2455">
        <v>1.1000000000000001</v>
      </c>
      <c r="E338" s="2526" t="s">
        <v>13826</v>
      </c>
      <c r="F338" s="2527" t="s">
        <v>13827</v>
      </c>
      <c r="G338" s="2528" t="s">
        <v>13828</v>
      </c>
      <c r="H338" s="1566"/>
    </row>
    <row r="339" spans="1:8" s="1567" customFormat="1" ht="15">
      <c r="A339" s="1566"/>
      <c r="B339" s="2524">
        <v>43321</v>
      </c>
      <c r="C339" s="2454" t="s">
        <v>13829</v>
      </c>
      <c r="D339" s="2529">
        <v>0.94</v>
      </c>
      <c r="E339" s="2530" t="s">
        <v>13830</v>
      </c>
      <c r="F339" s="2456" t="s">
        <v>13831</v>
      </c>
      <c r="G339" s="2531" t="s">
        <v>13832</v>
      </c>
      <c r="H339" s="1566"/>
    </row>
    <row r="340" spans="1:8" s="1567" customFormat="1" ht="16.5" thickBot="1">
      <c r="A340" s="1566"/>
      <c r="B340" s="2532"/>
      <c r="C340" s="2533"/>
      <c r="D340" s="2533">
        <f>MEDIAN(D337:D339)</f>
        <v>1</v>
      </c>
      <c r="E340" s="2533"/>
      <c r="F340" s="2533"/>
      <c r="G340" s="2534"/>
      <c r="H340" s="1566"/>
    </row>
    <row r="341" spans="1:8" s="1567" customFormat="1" ht="13.5" thickBot="1">
      <c r="A341" s="1566"/>
      <c r="H341" s="1566"/>
    </row>
    <row r="342" spans="1:8" s="1567" customFormat="1" ht="15.75">
      <c r="A342" s="1566"/>
      <c r="B342" s="2045" t="s">
        <v>708</v>
      </c>
      <c r="C342" s="2042" t="s">
        <v>13819</v>
      </c>
      <c r="D342" s="2046"/>
      <c r="E342" s="2047"/>
      <c r="F342" s="2044"/>
      <c r="G342" s="1560" t="s">
        <v>29</v>
      </c>
      <c r="H342" s="1566"/>
    </row>
    <row r="343" spans="1:8" s="1567" customFormat="1" ht="31.5">
      <c r="A343" s="1566"/>
      <c r="B343" s="2518" t="s">
        <v>701</v>
      </c>
      <c r="C343" s="2519" t="s">
        <v>702</v>
      </c>
      <c r="D343" s="2520" t="s">
        <v>703</v>
      </c>
      <c r="E343" s="2521" t="s">
        <v>704</v>
      </c>
      <c r="F343" s="2522" t="s">
        <v>705</v>
      </c>
      <c r="G343" s="2523" t="s">
        <v>706</v>
      </c>
      <c r="H343" s="1566"/>
    </row>
    <row r="344" spans="1:8" s="1567" customFormat="1" ht="15">
      <c r="A344" s="1566"/>
      <c r="B344" s="2524">
        <v>43320</v>
      </c>
      <c r="C344" s="2525" t="s">
        <v>13821</v>
      </c>
      <c r="D344" s="2455">
        <v>0.75</v>
      </c>
      <c r="E344" s="2526" t="s">
        <v>13822</v>
      </c>
      <c r="F344" s="2527" t="s">
        <v>13823</v>
      </c>
      <c r="G344" s="2528" t="s">
        <v>13824</v>
      </c>
      <c r="H344" s="1566"/>
    </row>
    <row r="345" spans="1:8" s="1567" customFormat="1" ht="15">
      <c r="A345" s="1566"/>
      <c r="B345" s="2524">
        <v>43320</v>
      </c>
      <c r="C345" s="2525" t="s">
        <v>13825</v>
      </c>
      <c r="D345" s="2455">
        <v>0.9</v>
      </c>
      <c r="E345" s="2526" t="s">
        <v>13826</v>
      </c>
      <c r="F345" s="2527" t="s">
        <v>13827</v>
      </c>
      <c r="G345" s="2528" t="s">
        <v>13828</v>
      </c>
      <c r="H345" s="1566"/>
    </row>
    <row r="346" spans="1:8" s="1567" customFormat="1" ht="15">
      <c r="A346" s="1566"/>
      <c r="B346" s="2524">
        <v>43321</v>
      </c>
      <c r="C346" s="2454" t="s">
        <v>13829</v>
      </c>
      <c r="D346" s="2529">
        <v>0.57999999999999996</v>
      </c>
      <c r="E346" s="2530" t="s">
        <v>13830</v>
      </c>
      <c r="F346" s="2456" t="s">
        <v>13831</v>
      </c>
      <c r="G346" s="2531" t="s">
        <v>13832</v>
      </c>
      <c r="H346" s="1566"/>
    </row>
    <row r="347" spans="1:8" s="1567" customFormat="1" ht="16.5" thickBot="1">
      <c r="A347" s="1566"/>
      <c r="B347" s="2532"/>
      <c r="C347" s="2533"/>
      <c r="D347" s="2533">
        <f>MEDIAN(D344:D346)</f>
        <v>0.75</v>
      </c>
      <c r="E347" s="2533"/>
      <c r="F347" s="2533"/>
      <c r="G347" s="2534"/>
      <c r="H347" s="1566"/>
    </row>
  </sheetData>
  <mergeCells count="113">
    <mergeCell ref="B212:G212"/>
    <mergeCell ref="B217:G217"/>
    <mergeCell ref="B219:E219"/>
    <mergeCell ref="C221:F221"/>
    <mergeCell ref="B223:G223"/>
    <mergeCell ref="B225:G225"/>
    <mergeCell ref="B228:E229"/>
    <mergeCell ref="C230:F230"/>
    <mergeCell ref="B292:E292"/>
    <mergeCell ref="B232:G232"/>
    <mergeCell ref="B237:G237"/>
    <mergeCell ref="B239:E239"/>
    <mergeCell ref="C241:F241"/>
    <mergeCell ref="B243:G243"/>
    <mergeCell ref="B246:E247"/>
    <mergeCell ref="C286:F286"/>
    <mergeCell ref="B288:G288"/>
    <mergeCell ref="B290:G290"/>
    <mergeCell ref="C248:F248"/>
    <mergeCell ref="C160:F160"/>
    <mergeCell ref="B162:G162"/>
    <mergeCell ref="B172:G172"/>
    <mergeCell ref="B175:E175"/>
    <mergeCell ref="C177:F177"/>
    <mergeCell ref="B179:G179"/>
    <mergeCell ref="B200:G200"/>
    <mergeCell ref="B208:E208"/>
    <mergeCell ref="C210:F210"/>
    <mergeCell ref="B124:E125"/>
    <mergeCell ref="C126:F126"/>
    <mergeCell ref="C143:F143"/>
    <mergeCell ref="B145:G145"/>
    <mergeCell ref="B155:G155"/>
    <mergeCell ref="B130:G130"/>
    <mergeCell ref="B134:E135"/>
    <mergeCell ref="B128:G128"/>
    <mergeCell ref="B158:E158"/>
    <mergeCell ref="C90:F90"/>
    <mergeCell ref="C81:F81"/>
    <mergeCell ref="B83:G83"/>
    <mergeCell ref="B85:G85"/>
    <mergeCell ref="B88:E88"/>
    <mergeCell ref="C72:F72"/>
    <mergeCell ref="B74:G74"/>
    <mergeCell ref="B76:G76"/>
    <mergeCell ref="B79:E79"/>
    <mergeCell ref="B46:E47"/>
    <mergeCell ref="C48:F48"/>
    <mergeCell ref="B50:G50"/>
    <mergeCell ref="B52:G52"/>
    <mergeCell ref="C64:F64"/>
    <mergeCell ref="B66:G66"/>
    <mergeCell ref="B68:G68"/>
    <mergeCell ref="B55:E56"/>
    <mergeCell ref="B70:E70"/>
    <mergeCell ref="B27:G27"/>
    <mergeCell ref="B29:E30"/>
    <mergeCell ref="C31:F31"/>
    <mergeCell ref="B33:G33"/>
    <mergeCell ref="B35:G35"/>
    <mergeCell ref="B38:E38"/>
    <mergeCell ref="C40:F40"/>
    <mergeCell ref="B42:G42"/>
    <mergeCell ref="B44:G44"/>
    <mergeCell ref="D3:E3"/>
    <mergeCell ref="F3:G4"/>
    <mergeCell ref="B5:G5"/>
    <mergeCell ref="B10:G10"/>
    <mergeCell ref="C13:F13"/>
    <mergeCell ref="B15:G15"/>
    <mergeCell ref="B17:G17"/>
    <mergeCell ref="C22:F22"/>
    <mergeCell ref="B24:G24"/>
    <mergeCell ref="B20:E20"/>
    <mergeCell ref="B92:G92"/>
    <mergeCell ref="B94:G94"/>
    <mergeCell ref="B119:G119"/>
    <mergeCell ref="B121:G121"/>
    <mergeCell ref="B96:E96"/>
    <mergeCell ref="B109:G109"/>
    <mergeCell ref="B111:G111"/>
    <mergeCell ref="B114:E115"/>
    <mergeCell ref="C117:F117"/>
    <mergeCell ref="C98:F98"/>
    <mergeCell ref="B100:G100"/>
    <mergeCell ref="B102:G102"/>
    <mergeCell ref="C107:F107"/>
    <mergeCell ref="B105:E105"/>
    <mergeCell ref="B250:G250"/>
    <mergeCell ref="B252:E253"/>
    <mergeCell ref="B255:G255"/>
    <mergeCell ref="B261:G261"/>
    <mergeCell ref="B303:G303"/>
    <mergeCell ref="B304:C304"/>
    <mergeCell ref="E304:G304"/>
    <mergeCell ref="B305:C305"/>
    <mergeCell ref="E305:G305"/>
    <mergeCell ref="C294:F294"/>
    <mergeCell ref="B296:G296"/>
    <mergeCell ref="B299:E299"/>
    <mergeCell ref="B301:G301"/>
    <mergeCell ref="B302:C302"/>
    <mergeCell ref="E302:G302"/>
    <mergeCell ref="B325:G325"/>
    <mergeCell ref="B333:G333"/>
    <mergeCell ref="C307:F307"/>
    <mergeCell ref="B309:G309"/>
    <mergeCell ref="B313:G313"/>
    <mergeCell ref="B315:E316"/>
    <mergeCell ref="B267:G267"/>
    <mergeCell ref="B273:G273"/>
    <mergeCell ref="B278:C278"/>
    <mergeCell ref="B279:G279"/>
  </mergeCells>
  <dataValidations disablePrompts="1" count="1">
    <dataValidation type="list" allowBlank="1" showInputMessage="1" showErrorMessage="1" sqref="A18:A19 A67 A93 A101 A110 A120 A28 A36:A37 A53:A54 A69 A95 A103:A104 A112:A113 A122:A123 A16 A34 A131:A133 A75 A77:A78 A84 A86:A87 A45 A43 A25:A26 A146:A154 A156:A157 A163:A171 A173:A174 A201:A207 A180:A199 A213:A216 A226:A227 A224 A233:A236 A238 A244:A245 A289 A291 A297:A298 A314">
      <formula1>$A$3:$A$4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oddHeader>&amp;RPágina &amp;P de &amp;N</oddHeader>
    <oddFooter>&amp;R&amp;G</oddFooter>
  </headerFooter>
  <rowBreaks count="6" manualBreakCount="6">
    <brk id="63" min="1" max="6" man="1"/>
    <brk id="116" min="1" max="6" man="1"/>
    <brk id="158" min="1" max="6" man="1"/>
    <brk id="208" min="1" max="6" man="1"/>
    <brk id="239" min="1" max="6" man="1"/>
    <brk id="284" min="1" max="6"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5" tint="0.39997558519241921"/>
  </sheetPr>
  <dimension ref="A3:L779"/>
  <sheetViews>
    <sheetView view="pageBreakPreview" topLeftCell="A760" zoomScale="85" zoomScaleNormal="100" zoomScaleSheetLayoutView="85" workbookViewId="0">
      <selection activeCell="B612" sqref="B612:G612"/>
    </sheetView>
  </sheetViews>
  <sheetFormatPr defaultRowHeight="12.75"/>
  <cols>
    <col min="1" max="1" width="19.5703125" style="553" customWidth="1"/>
    <col min="2" max="2" width="24.5703125" style="554" customWidth="1"/>
    <col min="3" max="3" width="78.5703125" style="554" customWidth="1"/>
    <col min="4" max="4" width="17.140625" style="554" bestFit="1" customWidth="1"/>
    <col min="5" max="5" width="25.5703125" style="554" customWidth="1"/>
    <col min="6" max="6" width="18.140625" style="554" bestFit="1" customWidth="1"/>
    <col min="7" max="7" width="21.42578125" style="554" customWidth="1"/>
    <col min="8" max="8" width="14.140625" style="553" bestFit="1" customWidth="1"/>
    <col min="9" max="9" width="16.5703125" style="554" bestFit="1" customWidth="1"/>
    <col min="10" max="257" width="9.140625" style="554"/>
    <col min="258" max="258" width="24.5703125" style="554" customWidth="1"/>
    <col min="259" max="259" width="71.7109375" style="554" customWidth="1"/>
    <col min="260" max="260" width="17.140625" style="554" bestFit="1" customWidth="1"/>
    <col min="261" max="261" width="16.7109375" style="554" bestFit="1" customWidth="1"/>
    <col min="262" max="262" width="16.85546875" style="554" bestFit="1" customWidth="1"/>
    <col min="263" max="263" width="21.42578125" style="554" customWidth="1"/>
    <col min="264" max="264" width="9.140625" style="554"/>
    <col min="265" max="265" width="16.5703125" style="554" bestFit="1" customWidth="1"/>
    <col min="266" max="513" width="9.140625" style="554"/>
    <col min="514" max="514" width="24.5703125" style="554" customWidth="1"/>
    <col min="515" max="515" width="71.7109375" style="554" customWidth="1"/>
    <col min="516" max="516" width="17.140625" style="554" bestFit="1" customWidth="1"/>
    <col min="517" max="517" width="16.7109375" style="554" bestFit="1" customWidth="1"/>
    <col min="518" max="518" width="16.85546875" style="554" bestFit="1" customWidth="1"/>
    <col min="519" max="519" width="21.42578125" style="554" customWidth="1"/>
    <col min="520" max="520" width="9.140625" style="554"/>
    <col min="521" max="521" width="16.5703125" style="554" bestFit="1" customWidth="1"/>
    <col min="522" max="769" width="9.140625" style="554"/>
    <col min="770" max="770" width="24.5703125" style="554" customWidth="1"/>
    <col min="771" max="771" width="71.7109375" style="554" customWidth="1"/>
    <col min="772" max="772" width="17.140625" style="554" bestFit="1" customWidth="1"/>
    <col min="773" max="773" width="16.7109375" style="554" bestFit="1" customWidth="1"/>
    <col min="774" max="774" width="16.85546875" style="554" bestFit="1" customWidth="1"/>
    <col min="775" max="775" width="21.42578125" style="554" customWidth="1"/>
    <col min="776" max="776" width="9.140625" style="554"/>
    <col min="777" max="777" width="16.5703125" style="554" bestFit="1" customWidth="1"/>
    <col min="778" max="1025" width="9.140625" style="554"/>
    <col min="1026" max="1026" width="24.5703125" style="554" customWidth="1"/>
    <col min="1027" max="1027" width="71.7109375" style="554" customWidth="1"/>
    <col min="1028" max="1028" width="17.140625" style="554" bestFit="1" customWidth="1"/>
    <col min="1029" max="1029" width="16.7109375" style="554" bestFit="1" customWidth="1"/>
    <col min="1030" max="1030" width="16.85546875" style="554" bestFit="1" customWidth="1"/>
    <col min="1031" max="1031" width="21.42578125" style="554" customWidth="1"/>
    <col min="1032" max="1032" width="9.140625" style="554"/>
    <col min="1033" max="1033" width="16.5703125" style="554" bestFit="1" customWidth="1"/>
    <col min="1034" max="1281" width="9.140625" style="554"/>
    <col min="1282" max="1282" width="24.5703125" style="554" customWidth="1"/>
    <col min="1283" max="1283" width="71.7109375" style="554" customWidth="1"/>
    <col min="1284" max="1284" width="17.140625" style="554" bestFit="1" customWidth="1"/>
    <col min="1285" max="1285" width="16.7109375" style="554" bestFit="1" customWidth="1"/>
    <col min="1286" max="1286" width="16.85546875" style="554" bestFit="1" customWidth="1"/>
    <col min="1287" max="1287" width="21.42578125" style="554" customWidth="1"/>
    <col min="1288" max="1288" width="9.140625" style="554"/>
    <col min="1289" max="1289" width="16.5703125" style="554" bestFit="1" customWidth="1"/>
    <col min="1290" max="1537" width="9.140625" style="554"/>
    <col min="1538" max="1538" width="24.5703125" style="554" customWidth="1"/>
    <col min="1539" max="1539" width="71.7109375" style="554" customWidth="1"/>
    <col min="1540" max="1540" width="17.140625" style="554" bestFit="1" customWidth="1"/>
    <col min="1541" max="1541" width="16.7109375" style="554" bestFit="1" customWidth="1"/>
    <col min="1542" max="1542" width="16.85546875" style="554" bestFit="1" customWidth="1"/>
    <col min="1543" max="1543" width="21.42578125" style="554" customWidth="1"/>
    <col min="1544" max="1544" width="9.140625" style="554"/>
    <col min="1545" max="1545" width="16.5703125" style="554" bestFit="1" customWidth="1"/>
    <col min="1546" max="1793" width="9.140625" style="554"/>
    <col min="1794" max="1794" width="24.5703125" style="554" customWidth="1"/>
    <col min="1795" max="1795" width="71.7109375" style="554" customWidth="1"/>
    <col min="1796" max="1796" width="17.140625" style="554" bestFit="1" customWidth="1"/>
    <col min="1797" max="1797" width="16.7109375" style="554" bestFit="1" customWidth="1"/>
    <col min="1798" max="1798" width="16.85546875" style="554" bestFit="1" customWidth="1"/>
    <col min="1799" max="1799" width="21.42578125" style="554" customWidth="1"/>
    <col min="1800" max="1800" width="9.140625" style="554"/>
    <col min="1801" max="1801" width="16.5703125" style="554" bestFit="1" customWidth="1"/>
    <col min="1802" max="2049" width="9.140625" style="554"/>
    <col min="2050" max="2050" width="24.5703125" style="554" customWidth="1"/>
    <col min="2051" max="2051" width="71.7109375" style="554" customWidth="1"/>
    <col min="2052" max="2052" width="17.140625" style="554" bestFit="1" customWidth="1"/>
    <col min="2053" max="2053" width="16.7109375" style="554" bestFit="1" customWidth="1"/>
    <col min="2054" max="2054" width="16.85546875" style="554" bestFit="1" customWidth="1"/>
    <col min="2055" max="2055" width="21.42578125" style="554" customWidth="1"/>
    <col min="2056" max="2056" width="9.140625" style="554"/>
    <col min="2057" max="2057" width="16.5703125" style="554" bestFit="1" customWidth="1"/>
    <col min="2058" max="2305" width="9.140625" style="554"/>
    <col min="2306" max="2306" width="24.5703125" style="554" customWidth="1"/>
    <col min="2307" max="2307" width="71.7109375" style="554" customWidth="1"/>
    <col min="2308" max="2308" width="17.140625" style="554" bestFit="1" customWidth="1"/>
    <col min="2309" max="2309" width="16.7109375" style="554" bestFit="1" customWidth="1"/>
    <col min="2310" max="2310" width="16.85546875" style="554" bestFit="1" customWidth="1"/>
    <col min="2311" max="2311" width="21.42578125" style="554" customWidth="1"/>
    <col min="2312" max="2312" width="9.140625" style="554"/>
    <col min="2313" max="2313" width="16.5703125" style="554" bestFit="1" customWidth="1"/>
    <col min="2314" max="2561" width="9.140625" style="554"/>
    <col min="2562" max="2562" width="24.5703125" style="554" customWidth="1"/>
    <col min="2563" max="2563" width="71.7109375" style="554" customWidth="1"/>
    <col min="2564" max="2564" width="17.140625" style="554" bestFit="1" customWidth="1"/>
    <col min="2565" max="2565" width="16.7109375" style="554" bestFit="1" customWidth="1"/>
    <col min="2566" max="2566" width="16.85546875" style="554" bestFit="1" customWidth="1"/>
    <col min="2567" max="2567" width="21.42578125" style="554" customWidth="1"/>
    <col min="2568" max="2568" width="9.140625" style="554"/>
    <col min="2569" max="2569" width="16.5703125" style="554" bestFit="1" customWidth="1"/>
    <col min="2570" max="2817" width="9.140625" style="554"/>
    <col min="2818" max="2818" width="24.5703125" style="554" customWidth="1"/>
    <col min="2819" max="2819" width="71.7109375" style="554" customWidth="1"/>
    <col min="2820" max="2820" width="17.140625" style="554" bestFit="1" customWidth="1"/>
    <col min="2821" max="2821" width="16.7109375" style="554" bestFit="1" customWidth="1"/>
    <col min="2822" max="2822" width="16.85546875" style="554" bestFit="1" customWidth="1"/>
    <col min="2823" max="2823" width="21.42578125" style="554" customWidth="1"/>
    <col min="2824" max="2824" width="9.140625" style="554"/>
    <col min="2825" max="2825" width="16.5703125" style="554" bestFit="1" customWidth="1"/>
    <col min="2826" max="3073" width="9.140625" style="554"/>
    <col min="3074" max="3074" width="24.5703125" style="554" customWidth="1"/>
    <col min="3075" max="3075" width="71.7109375" style="554" customWidth="1"/>
    <col min="3076" max="3076" width="17.140625" style="554" bestFit="1" customWidth="1"/>
    <col min="3077" max="3077" width="16.7109375" style="554" bestFit="1" customWidth="1"/>
    <col min="3078" max="3078" width="16.85546875" style="554" bestFit="1" customWidth="1"/>
    <col min="3079" max="3079" width="21.42578125" style="554" customWidth="1"/>
    <col min="3080" max="3080" width="9.140625" style="554"/>
    <col min="3081" max="3081" width="16.5703125" style="554" bestFit="1" customWidth="1"/>
    <col min="3082" max="3329" width="9.140625" style="554"/>
    <col min="3330" max="3330" width="24.5703125" style="554" customWidth="1"/>
    <col min="3331" max="3331" width="71.7109375" style="554" customWidth="1"/>
    <col min="3332" max="3332" width="17.140625" style="554" bestFit="1" customWidth="1"/>
    <col min="3333" max="3333" width="16.7109375" style="554" bestFit="1" customWidth="1"/>
    <col min="3334" max="3334" width="16.85546875" style="554" bestFit="1" customWidth="1"/>
    <col min="3335" max="3335" width="21.42578125" style="554" customWidth="1"/>
    <col min="3336" max="3336" width="9.140625" style="554"/>
    <col min="3337" max="3337" width="16.5703125" style="554" bestFit="1" customWidth="1"/>
    <col min="3338" max="3585" width="9.140625" style="554"/>
    <col min="3586" max="3586" width="24.5703125" style="554" customWidth="1"/>
    <col min="3587" max="3587" width="71.7109375" style="554" customWidth="1"/>
    <col min="3588" max="3588" width="17.140625" style="554" bestFit="1" customWidth="1"/>
    <col min="3589" max="3589" width="16.7109375" style="554" bestFit="1" customWidth="1"/>
    <col min="3590" max="3590" width="16.85546875" style="554" bestFit="1" customWidth="1"/>
    <col min="3591" max="3591" width="21.42578125" style="554" customWidth="1"/>
    <col min="3592" max="3592" width="9.140625" style="554"/>
    <col min="3593" max="3593" width="16.5703125" style="554" bestFit="1" customWidth="1"/>
    <col min="3594" max="3841" width="9.140625" style="554"/>
    <col min="3842" max="3842" width="24.5703125" style="554" customWidth="1"/>
    <col min="3843" max="3843" width="71.7109375" style="554" customWidth="1"/>
    <col min="3844" max="3844" width="17.140625" style="554" bestFit="1" customWidth="1"/>
    <col min="3845" max="3845" width="16.7109375" style="554" bestFit="1" customWidth="1"/>
    <col min="3846" max="3846" width="16.85546875" style="554" bestFit="1" customWidth="1"/>
    <col min="3847" max="3847" width="21.42578125" style="554" customWidth="1"/>
    <col min="3848" max="3848" width="9.140625" style="554"/>
    <col min="3849" max="3849" width="16.5703125" style="554" bestFit="1" customWidth="1"/>
    <col min="3850" max="4097" width="9.140625" style="554"/>
    <col min="4098" max="4098" width="24.5703125" style="554" customWidth="1"/>
    <col min="4099" max="4099" width="71.7109375" style="554" customWidth="1"/>
    <col min="4100" max="4100" width="17.140625" style="554" bestFit="1" customWidth="1"/>
    <col min="4101" max="4101" width="16.7109375" style="554" bestFit="1" customWidth="1"/>
    <col min="4102" max="4102" width="16.85546875" style="554" bestFit="1" customWidth="1"/>
    <col min="4103" max="4103" width="21.42578125" style="554" customWidth="1"/>
    <col min="4104" max="4104" width="9.140625" style="554"/>
    <col min="4105" max="4105" width="16.5703125" style="554" bestFit="1" customWidth="1"/>
    <col min="4106" max="4353" width="9.140625" style="554"/>
    <col min="4354" max="4354" width="24.5703125" style="554" customWidth="1"/>
    <col min="4355" max="4355" width="71.7109375" style="554" customWidth="1"/>
    <col min="4356" max="4356" width="17.140625" style="554" bestFit="1" customWidth="1"/>
    <col min="4357" max="4357" width="16.7109375" style="554" bestFit="1" customWidth="1"/>
    <col min="4358" max="4358" width="16.85546875" style="554" bestFit="1" customWidth="1"/>
    <col min="4359" max="4359" width="21.42578125" style="554" customWidth="1"/>
    <col min="4360" max="4360" width="9.140625" style="554"/>
    <col min="4361" max="4361" width="16.5703125" style="554" bestFit="1" customWidth="1"/>
    <col min="4362" max="4609" width="9.140625" style="554"/>
    <col min="4610" max="4610" width="24.5703125" style="554" customWidth="1"/>
    <col min="4611" max="4611" width="71.7109375" style="554" customWidth="1"/>
    <col min="4612" max="4612" width="17.140625" style="554" bestFit="1" customWidth="1"/>
    <col min="4613" max="4613" width="16.7109375" style="554" bestFit="1" customWidth="1"/>
    <col min="4614" max="4614" width="16.85546875" style="554" bestFit="1" customWidth="1"/>
    <col min="4615" max="4615" width="21.42578125" style="554" customWidth="1"/>
    <col min="4616" max="4616" width="9.140625" style="554"/>
    <col min="4617" max="4617" width="16.5703125" style="554" bestFit="1" customWidth="1"/>
    <col min="4618" max="4865" width="9.140625" style="554"/>
    <col min="4866" max="4866" width="24.5703125" style="554" customWidth="1"/>
    <col min="4867" max="4867" width="71.7109375" style="554" customWidth="1"/>
    <col min="4868" max="4868" width="17.140625" style="554" bestFit="1" customWidth="1"/>
    <col min="4869" max="4869" width="16.7109375" style="554" bestFit="1" customWidth="1"/>
    <col min="4870" max="4870" width="16.85546875" style="554" bestFit="1" customWidth="1"/>
    <col min="4871" max="4871" width="21.42578125" style="554" customWidth="1"/>
    <col min="4872" max="4872" width="9.140625" style="554"/>
    <col min="4873" max="4873" width="16.5703125" style="554" bestFit="1" customWidth="1"/>
    <col min="4874" max="5121" width="9.140625" style="554"/>
    <col min="5122" max="5122" width="24.5703125" style="554" customWidth="1"/>
    <col min="5123" max="5123" width="71.7109375" style="554" customWidth="1"/>
    <col min="5124" max="5124" width="17.140625" style="554" bestFit="1" customWidth="1"/>
    <col min="5125" max="5125" width="16.7109375" style="554" bestFit="1" customWidth="1"/>
    <col min="5126" max="5126" width="16.85546875" style="554" bestFit="1" customWidth="1"/>
    <col min="5127" max="5127" width="21.42578125" style="554" customWidth="1"/>
    <col min="5128" max="5128" width="9.140625" style="554"/>
    <col min="5129" max="5129" width="16.5703125" style="554" bestFit="1" customWidth="1"/>
    <col min="5130" max="5377" width="9.140625" style="554"/>
    <col min="5378" max="5378" width="24.5703125" style="554" customWidth="1"/>
    <col min="5379" max="5379" width="71.7109375" style="554" customWidth="1"/>
    <col min="5380" max="5380" width="17.140625" style="554" bestFit="1" customWidth="1"/>
    <col min="5381" max="5381" width="16.7109375" style="554" bestFit="1" customWidth="1"/>
    <col min="5382" max="5382" width="16.85546875" style="554" bestFit="1" customWidth="1"/>
    <col min="5383" max="5383" width="21.42578125" style="554" customWidth="1"/>
    <col min="5384" max="5384" width="9.140625" style="554"/>
    <col min="5385" max="5385" width="16.5703125" style="554" bestFit="1" customWidth="1"/>
    <col min="5386" max="5633" width="9.140625" style="554"/>
    <col min="5634" max="5634" width="24.5703125" style="554" customWidth="1"/>
    <col min="5635" max="5635" width="71.7109375" style="554" customWidth="1"/>
    <col min="5636" max="5636" width="17.140625" style="554" bestFit="1" customWidth="1"/>
    <col min="5637" max="5637" width="16.7109375" style="554" bestFit="1" customWidth="1"/>
    <col min="5638" max="5638" width="16.85546875" style="554" bestFit="1" customWidth="1"/>
    <col min="5639" max="5639" width="21.42578125" style="554" customWidth="1"/>
    <col min="5640" max="5640" width="9.140625" style="554"/>
    <col min="5641" max="5641" width="16.5703125" style="554" bestFit="1" customWidth="1"/>
    <col min="5642" max="5889" width="9.140625" style="554"/>
    <col min="5890" max="5890" width="24.5703125" style="554" customWidth="1"/>
    <col min="5891" max="5891" width="71.7109375" style="554" customWidth="1"/>
    <col min="5892" max="5892" width="17.140625" style="554" bestFit="1" customWidth="1"/>
    <col min="5893" max="5893" width="16.7109375" style="554" bestFit="1" customWidth="1"/>
    <col min="5894" max="5894" width="16.85546875" style="554" bestFit="1" customWidth="1"/>
    <col min="5895" max="5895" width="21.42578125" style="554" customWidth="1"/>
    <col min="5896" max="5896" width="9.140625" style="554"/>
    <col min="5897" max="5897" width="16.5703125" style="554" bestFit="1" customWidth="1"/>
    <col min="5898" max="6145" width="9.140625" style="554"/>
    <col min="6146" max="6146" width="24.5703125" style="554" customWidth="1"/>
    <col min="6147" max="6147" width="71.7109375" style="554" customWidth="1"/>
    <col min="6148" max="6148" width="17.140625" style="554" bestFit="1" customWidth="1"/>
    <col min="6149" max="6149" width="16.7109375" style="554" bestFit="1" customWidth="1"/>
    <col min="6150" max="6150" width="16.85546875" style="554" bestFit="1" customWidth="1"/>
    <col min="6151" max="6151" width="21.42578125" style="554" customWidth="1"/>
    <col min="6152" max="6152" width="9.140625" style="554"/>
    <col min="6153" max="6153" width="16.5703125" style="554" bestFit="1" customWidth="1"/>
    <col min="6154" max="6401" width="9.140625" style="554"/>
    <col min="6402" max="6402" width="24.5703125" style="554" customWidth="1"/>
    <col min="6403" max="6403" width="71.7109375" style="554" customWidth="1"/>
    <col min="6404" max="6404" width="17.140625" style="554" bestFit="1" customWidth="1"/>
    <col min="6405" max="6405" width="16.7109375" style="554" bestFit="1" customWidth="1"/>
    <col min="6406" max="6406" width="16.85546875" style="554" bestFit="1" customWidth="1"/>
    <col min="6407" max="6407" width="21.42578125" style="554" customWidth="1"/>
    <col min="6408" max="6408" width="9.140625" style="554"/>
    <col min="6409" max="6409" width="16.5703125" style="554" bestFit="1" customWidth="1"/>
    <col min="6410" max="6657" width="9.140625" style="554"/>
    <col min="6658" max="6658" width="24.5703125" style="554" customWidth="1"/>
    <col min="6659" max="6659" width="71.7109375" style="554" customWidth="1"/>
    <col min="6660" max="6660" width="17.140625" style="554" bestFit="1" customWidth="1"/>
    <col min="6661" max="6661" width="16.7109375" style="554" bestFit="1" customWidth="1"/>
    <col min="6662" max="6662" width="16.85546875" style="554" bestFit="1" customWidth="1"/>
    <col min="6663" max="6663" width="21.42578125" style="554" customWidth="1"/>
    <col min="6664" max="6664" width="9.140625" style="554"/>
    <col min="6665" max="6665" width="16.5703125" style="554" bestFit="1" customWidth="1"/>
    <col min="6666" max="6913" width="9.140625" style="554"/>
    <col min="6914" max="6914" width="24.5703125" style="554" customWidth="1"/>
    <col min="6915" max="6915" width="71.7109375" style="554" customWidth="1"/>
    <col min="6916" max="6916" width="17.140625" style="554" bestFit="1" customWidth="1"/>
    <col min="6917" max="6917" width="16.7109375" style="554" bestFit="1" customWidth="1"/>
    <col min="6918" max="6918" width="16.85546875" style="554" bestFit="1" customWidth="1"/>
    <col min="6919" max="6919" width="21.42578125" style="554" customWidth="1"/>
    <col min="6920" max="6920" width="9.140625" style="554"/>
    <col min="6921" max="6921" width="16.5703125" style="554" bestFit="1" customWidth="1"/>
    <col min="6922" max="7169" width="9.140625" style="554"/>
    <col min="7170" max="7170" width="24.5703125" style="554" customWidth="1"/>
    <col min="7171" max="7171" width="71.7109375" style="554" customWidth="1"/>
    <col min="7172" max="7172" width="17.140625" style="554" bestFit="1" customWidth="1"/>
    <col min="7173" max="7173" width="16.7109375" style="554" bestFit="1" customWidth="1"/>
    <col min="7174" max="7174" width="16.85546875" style="554" bestFit="1" customWidth="1"/>
    <col min="7175" max="7175" width="21.42578125" style="554" customWidth="1"/>
    <col min="7176" max="7176" width="9.140625" style="554"/>
    <col min="7177" max="7177" width="16.5703125" style="554" bestFit="1" customWidth="1"/>
    <col min="7178" max="7425" width="9.140625" style="554"/>
    <col min="7426" max="7426" width="24.5703125" style="554" customWidth="1"/>
    <col min="7427" max="7427" width="71.7109375" style="554" customWidth="1"/>
    <col min="7428" max="7428" width="17.140625" style="554" bestFit="1" customWidth="1"/>
    <col min="7429" max="7429" width="16.7109375" style="554" bestFit="1" customWidth="1"/>
    <col min="7430" max="7430" width="16.85546875" style="554" bestFit="1" customWidth="1"/>
    <col min="7431" max="7431" width="21.42578125" style="554" customWidth="1"/>
    <col min="7432" max="7432" width="9.140625" style="554"/>
    <col min="7433" max="7433" width="16.5703125" style="554" bestFit="1" customWidth="1"/>
    <col min="7434" max="7681" width="9.140625" style="554"/>
    <col min="7682" max="7682" width="24.5703125" style="554" customWidth="1"/>
    <col min="7683" max="7683" width="71.7109375" style="554" customWidth="1"/>
    <col min="7684" max="7684" width="17.140625" style="554" bestFit="1" customWidth="1"/>
    <col min="7685" max="7685" width="16.7109375" style="554" bestFit="1" customWidth="1"/>
    <col min="7686" max="7686" width="16.85546875" style="554" bestFit="1" customWidth="1"/>
    <col min="7687" max="7687" width="21.42578125" style="554" customWidth="1"/>
    <col min="7688" max="7688" width="9.140625" style="554"/>
    <col min="7689" max="7689" width="16.5703125" style="554" bestFit="1" customWidth="1"/>
    <col min="7690" max="7937" width="9.140625" style="554"/>
    <col min="7938" max="7938" width="24.5703125" style="554" customWidth="1"/>
    <col min="7939" max="7939" width="71.7109375" style="554" customWidth="1"/>
    <col min="7940" max="7940" width="17.140625" style="554" bestFit="1" customWidth="1"/>
    <col min="7941" max="7941" width="16.7109375" style="554" bestFit="1" customWidth="1"/>
    <col min="7942" max="7942" width="16.85546875" style="554" bestFit="1" customWidth="1"/>
    <col min="7943" max="7943" width="21.42578125" style="554" customWidth="1"/>
    <col min="7944" max="7944" width="9.140625" style="554"/>
    <col min="7945" max="7945" width="16.5703125" style="554" bestFit="1" customWidth="1"/>
    <col min="7946" max="8193" width="9.140625" style="554"/>
    <col min="8194" max="8194" width="24.5703125" style="554" customWidth="1"/>
    <col min="8195" max="8195" width="71.7109375" style="554" customWidth="1"/>
    <col min="8196" max="8196" width="17.140625" style="554" bestFit="1" customWidth="1"/>
    <col min="8197" max="8197" width="16.7109375" style="554" bestFit="1" customWidth="1"/>
    <col min="8198" max="8198" width="16.85546875" style="554" bestFit="1" customWidth="1"/>
    <col min="8199" max="8199" width="21.42578125" style="554" customWidth="1"/>
    <col min="8200" max="8200" width="9.140625" style="554"/>
    <col min="8201" max="8201" width="16.5703125" style="554" bestFit="1" customWidth="1"/>
    <col min="8202" max="8449" width="9.140625" style="554"/>
    <col min="8450" max="8450" width="24.5703125" style="554" customWidth="1"/>
    <col min="8451" max="8451" width="71.7109375" style="554" customWidth="1"/>
    <col min="8452" max="8452" width="17.140625" style="554" bestFit="1" customWidth="1"/>
    <col min="8453" max="8453" width="16.7109375" style="554" bestFit="1" customWidth="1"/>
    <col min="8454" max="8454" width="16.85546875" style="554" bestFit="1" customWidth="1"/>
    <col min="8455" max="8455" width="21.42578125" style="554" customWidth="1"/>
    <col min="8456" max="8456" width="9.140625" style="554"/>
    <col min="8457" max="8457" width="16.5703125" style="554" bestFit="1" customWidth="1"/>
    <col min="8458" max="8705" width="9.140625" style="554"/>
    <col min="8706" max="8706" width="24.5703125" style="554" customWidth="1"/>
    <col min="8707" max="8707" width="71.7109375" style="554" customWidth="1"/>
    <col min="8708" max="8708" width="17.140625" style="554" bestFit="1" customWidth="1"/>
    <col min="8709" max="8709" width="16.7109375" style="554" bestFit="1" customWidth="1"/>
    <col min="8710" max="8710" width="16.85546875" style="554" bestFit="1" customWidth="1"/>
    <col min="8711" max="8711" width="21.42578125" style="554" customWidth="1"/>
    <col min="8712" max="8712" width="9.140625" style="554"/>
    <col min="8713" max="8713" width="16.5703125" style="554" bestFit="1" customWidth="1"/>
    <col min="8714" max="8961" width="9.140625" style="554"/>
    <col min="8962" max="8962" width="24.5703125" style="554" customWidth="1"/>
    <col min="8963" max="8963" width="71.7109375" style="554" customWidth="1"/>
    <col min="8964" max="8964" width="17.140625" style="554" bestFit="1" customWidth="1"/>
    <col min="8965" max="8965" width="16.7109375" style="554" bestFit="1" customWidth="1"/>
    <col min="8966" max="8966" width="16.85546875" style="554" bestFit="1" customWidth="1"/>
    <col min="8967" max="8967" width="21.42578125" style="554" customWidth="1"/>
    <col min="8968" max="8968" width="9.140625" style="554"/>
    <col min="8969" max="8969" width="16.5703125" style="554" bestFit="1" customWidth="1"/>
    <col min="8970" max="9217" width="9.140625" style="554"/>
    <col min="9218" max="9218" width="24.5703125" style="554" customWidth="1"/>
    <col min="9219" max="9219" width="71.7109375" style="554" customWidth="1"/>
    <col min="9220" max="9220" width="17.140625" style="554" bestFit="1" customWidth="1"/>
    <col min="9221" max="9221" width="16.7109375" style="554" bestFit="1" customWidth="1"/>
    <col min="9222" max="9222" width="16.85546875" style="554" bestFit="1" customWidth="1"/>
    <col min="9223" max="9223" width="21.42578125" style="554" customWidth="1"/>
    <col min="9224" max="9224" width="9.140625" style="554"/>
    <col min="9225" max="9225" width="16.5703125" style="554" bestFit="1" customWidth="1"/>
    <col min="9226" max="9473" width="9.140625" style="554"/>
    <col min="9474" max="9474" width="24.5703125" style="554" customWidth="1"/>
    <col min="9475" max="9475" width="71.7109375" style="554" customWidth="1"/>
    <col min="9476" max="9476" width="17.140625" style="554" bestFit="1" customWidth="1"/>
    <col min="9477" max="9477" width="16.7109375" style="554" bestFit="1" customWidth="1"/>
    <col min="9478" max="9478" width="16.85546875" style="554" bestFit="1" customWidth="1"/>
    <col min="9479" max="9479" width="21.42578125" style="554" customWidth="1"/>
    <col min="9480" max="9480" width="9.140625" style="554"/>
    <col min="9481" max="9481" width="16.5703125" style="554" bestFit="1" customWidth="1"/>
    <col min="9482" max="9729" width="9.140625" style="554"/>
    <col min="9730" max="9730" width="24.5703125" style="554" customWidth="1"/>
    <col min="9731" max="9731" width="71.7109375" style="554" customWidth="1"/>
    <col min="9732" max="9732" width="17.140625" style="554" bestFit="1" customWidth="1"/>
    <col min="9733" max="9733" width="16.7109375" style="554" bestFit="1" customWidth="1"/>
    <col min="9734" max="9734" width="16.85546875" style="554" bestFit="1" customWidth="1"/>
    <col min="9735" max="9735" width="21.42578125" style="554" customWidth="1"/>
    <col min="9736" max="9736" width="9.140625" style="554"/>
    <col min="9737" max="9737" width="16.5703125" style="554" bestFit="1" customWidth="1"/>
    <col min="9738" max="9985" width="9.140625" style="554"/>
    <col min="9986" max="9986" width="24.5703125" style="554" customWidth="1"/>
    <col min="9987" max="9987" width="71.7109375" style="554" customWidth="1"/>
    <col min="9988" max="9988" width="17.140625" style="554" bestFit="1" customWidth="1"/>
    <col min="9989" max="9989" width="16.7109375" style="554" bestFit="1" customWidth="1"/>
    <col min="9990" max="9990" width="16.85546875" style="554" bestFit="1" customWidth="1"/>
    <col min="9991" max="9991" width="21.42578125" style="554" customWidth="1"/>
    <col min="9992" max="9992" width="9.140625" style="554"/>
    <col min="9993" max="9993" width="16.5703125" style="554" bestFit="1" customWidth="1"/>
    <col min="9994" max="10241" width="9.140625" style="554"/>
    <col min="10242" max="10242" width="24.5703125" style="554" customWidth="1"/>
    <col min="10243" max="10243" width="71.7109375" style="554" customWidth="1"/>
    <col min="10244" max="10244" width="17.140625" style="554" bestFit="1" customWidth="1"/>
    <col min="10245" max="10245" width="16.7109375" style="554" bestFit="1" customWidth="1"/>
    <col min="10246" max="10246" width="16.85546875" style="554" bestFit="1" customWidth="1"/>
    <col min="10247" max="10247" width="21.42578125" style="554" customWidth="1"/>
    <col min="10248" max="10248" width="9.140625" style="554"/>
    <col min="10249" max="10249" width="16.5703125" style="554" bestFit="1" customWidth="1"/>
    <col min="10250" max="10497" width="9.140625" style="554"/>
    <col min="10498" max="10498" width="24.5703125" style="554" customWidth="1"/>
    <col min="10499" max="10499" width="71.7109375" style="554" customWidth="1"/>
    <col min="10500" max="10500" width="17.140625" style="554" bestFit="1" customWidth="1"/>
    <col min="10501" max="10501" width="16.7109375" style="554" bestFit="1" customWidth="1"/>
    <col min="10502" max="10502" width="16.85546875" style="554" bestFit="1" customWidth="1"/>
    <col min="10503" max="10503" width="21.42578125" style="554" customWidth="1"/>
    <col min="10504" max="10504" width="9.140625" style="554"/>
    <col min="10505" max="10505" width="16.5703125" style="554" bestFit="1" customWidth="1"/>
    <col min="10506" max="10753" width="9.140625" style="554"/>
    <col min="10754" max="10754" width="24.5703125" style="554" customWidth="1"/>
    <col min="10755" max="10755" width="71.7109375" style="554" customWidth="1"/>
    <col min="10756" max="10756" width="17.140625" style="554" bestFit="1" customWidth="1"/>
    <col min="10757" max="10757" width="16.7109375" style="554" bestFit="1" customWidth="1"/>
    <col min="10758" max="10758" width="16.85546875" style="554" bestFit="1" customWidth="1"/>
    <col min="10759" max="10759" width="21.42578125" style="554" customWidth="1"/>
    <col min="10760" max="10760" width="9.140625" style="554"/>
    <col min="10761" max="10761" width="16.5703125" style="554" bestFit="1" customWidth="1"/>
    <col min="10762" max="11009" width="9.140625" style="554"/>
    <col min="11010" max="11010" width="24.5703125" style="554" customWidth="1"/>
    <col min="11011" max="11011" width="71.7109375" style="554" customWidth="1"/>
    <col min="11012" max="11012" width="17.140625" style="554" bestFit="1" customWidth="1"/>
    <col min="11013" max="11013" width="16.7109375" style="554" bestFit="1" customWidth="1"/>
    <col min="11014" max="11014" width="16.85546875" style="554" bestFit="1" customWidth="1"/>
    <col min="11015" max="11015" width="21.42578125" style="554" customWidth="1"/>
    <col min="11016" max="11016" width="9.140625" style="554"/>
    <col min="11017" max="11017" width="16.5703125" style="554" bestFit="1" customWidth="1"/>
    <col min="11018" max="11265" width="9.140625" style="554"/>
    <col min="11266" max="11266" width="24.5703125" style="554" customWidth="1"/>
    <col min="11267" max="11267" width="71.7109375" style="554" customWidth="1"/>
    <col min="11268" max="11268" width="17.140625" style="554" bestFit="1" customWidth="1"/>
    <col min="11269" max="11269" width="16.7109375" style="554" bestFit="1" customWidth="1"/>
    <col min="11270" max="11270" width="16.85546875" style="554" bestFit="1" customWidth="1"/>
    <col min="11271" max="11271" width="21.42578125" style="554" customWidth="1"/>
    <col min="11272" max="11272" width="9.140625" style="554"/>
    <col min="11273" max="11273" width="16.5703125" style="554" bestFit="1" customWidth="1"/>
    <col min="11274" max="11521" width="9.140625" style="554"/>
    <col min="11522" max="11522" width="24.5703125" style="554" customWidth="1"/>
    <col min="11523" max="11523" width="71.7109375" style="554" customWidth="1"/>
    <col min="11524" max="11524" width="17.140625" style="554" bestFit="1" customWidth="1"/>
    <col min="11525" max="11525" width="16.7109375" style="554" bestFit="1" customWidth="1"/>
    <col min="11526" max="11526" width="16.85546875" style="554" bestFit="1" customWidth="1"/>
    <col min="11527" max="11527" width="21.42578125" style="554" customWidth="1"/>
    <col min="11528" max="11528" width="9.140625" style="554"/>
    <col min="11529" max="11529" width="16.5703125" style="554" bestFit="1" customWidth="1"/>
    <col min="11530" max="11777" width="9.140625" style="554"/>
    <col min="11778" max="11778" width="24.5703125" style="554" customWidth="1"/>
    <col min="11779" max="11779" width="71.7109375" style="554" customWidth="1"/>
    <col min="11780" max="11780" width="17.140625" style="554" bestFit="1" customWidth="1"/>
    <col min="11781" max="11781" width="16.7109375" style="554" bestFit="1" customWidth="1"/>
    <col min="11782" max="11782" width="16.85546875" style="554" bestFit="1" customWidth="1"/>
    <col min="11783" max="11783" width="21.42578125" style="554" customWidth="1"/>
    <col min="11784" max="11784" width="9.140625" style="554"/>
    <col min="11785" max="11785" width="16.5703125" style="554" bestFit="1" customWidth="1"/>
    <col min="11786" max="12033" width="9.140625" style="554"/>
    <col min="12034" max="12034" width="24.5703125" style="554" customWidth="1"/>
    <col min="12035" max="12035" width="71.7109375" style="554" customWidth="1"/>
    <col min="12036" max="12036" width="17.140625" style="554" bestFit="1" customWidth="1"/>
    <col min="12037" max="12037" width="16.7109375" style="554" bestFit="1" customWidth="1"/>
    <col min="12038" max="12038" width="16.85546875" style="554" bestFit="1" customWidth="1"/>
    <col min="12039" max="12039" width="21.42578125" style="554" customWidth="1"/>
    <col min="12040" max="12040" width="9.140625" style="554"/>
    <col min="12041" max="12041" width="16.5703125" style="554" bestFit="1" customWidth="1"/>
    <col min="12042" max="12289" width="9.140625" style="554"/>
    <col min="12290" max="12290" width="24.5703125" style="554" customWidth="1"/>
    <col min="12291" max="12291" width="71.7109375" style="554" customWidth="1"/>
    <col min="12292" max="12292" width="17.140625" style="554" bestFit="1" customWidth="1"/>
    <col min="12293" max="12293" width="16.7109375" style="554" bestFit="1" customWidth="1"/>
    <col min="12294" max="12294" width="16.85546875" style="554" bestFit="1" customWidth="1"/>
    <col min="12295" max="12295" width="21.42578125" style="554" customWidth="1"/>
    <col min="12296" max="12296" width="9.140625" style="554"/>
    <col min="12297" max="12297" width="16.5703125" style="554" bestFit="1" customWidth="1"/>
    <col min="12298" max="12545" width="9.140625" style="554"/>
    <col min="12546" max="12546" width="24.5703125" style="554" customWidth="1"/>
    <col min="12547" max="12547" width="71.7109375" style="554" customWidth="1"/>
    <col min="12548" max="12548" width="17.140625" style="554" bestFit="1" customWidth="1"/>
    <col min="12549" max="12549" width="16.7109375" style="554" bestFit="1" customWidth="1"/>
    <col min="12550" max="12550" width="16.85546875" style="554" bestFit="1" customWidth="1"/>
    <col min="12551" max="12551" width="21.42578125" style="554" customWidth="1"/>
    <col min="12552" max="12552" width="9.140625" style="554"/>
    <col min="12553" max="12553" width="16.5703125" style="554" bestFit="1" customWidth="1"/>
    <col min="12554" max="12801" width="9.140625" style="554"/>
    <col min="12802" max="12802" width="24.5703125" style="554" customWidth="1"/>
    <col min="12803" max="12803" width="71.7109375" style="554" customWidth="1"/>
    <col min="12804" max="12804" width="17.140625" style="554" bestFit="1" customWidth="1"/>
    <col min="12805" max="12805" width="16.7109375" style="554" bestFit="1" customWidth="1"/>
    <col min="12806" max="12806" width="16.85546875" style="554" bestFit="1" customWidth="1"/>
    <col min="12807" max="12807" width="21.42578125" style="554" customWidth="1"/>
    <col min="12808" max="12808" width="9.140625" style="554"/>
    <col min="12809" max="12809" width="16.5703125" style="554" bestFit="1" customWidth="1"/>
    <col min="12810" max="13057" width="9.140625" style="554"/>
    <col min="13058" max="13058" width="24.5703125" style="554" customWidth="1"/>
    <col min="13059" max="13059" width="71.7109375" style="554" customWidth="1"/>
    <col min="13060" max="13060" width="17.140625" style="554" bestFit="1" customWidth="1"/>
    <col min="13061" max="13061" width="16.7109375" style="554" bestFit="1" customWidth="1"/>
    <col min="13062" max="13062" width="16.85546875" style="554" bestFit="1" customWidth="1"/>
    <col min="13063" max="13063" width="21.42578125" style="554" customWidth="1"/>
    <col min="13064" max="13064" width="9.140625" style="554"/>
    <col min="13065" max="13065" width="16.5703125" style="554" bestFit="1" customWidth="1"/>
    <col min="13066" max="13313" width="9.140625" style="554"/>
    <col min="13314" max="13314" width="24.5703125" style="554" customWidth="1"/>
    <col min="13315" max="13315" width="71.7109375" style="554" customWidth="1"/>
    <col min="13316" max="13316" width="17.140625" style="554" bestFit="1" customWidth="1"/>
    <col min="13317" max="13317" width="16.7109375" style="554" bestFit="1" customWidth="1"/>
    <col min="13318" max="13318" width="16.85546875" style="554" bestFit="1" customWidth="1"/>
    <col min="13319" max="13319" width="21.42578125" style="554" customWidth="1"/>
    <col min="13320" max="13320" width="9.140625" style="554"/>
    <col min="13321" max="13321" width="16.5703125" style="554" bestFit="1" customWidth="1"/>
    <col min="13322" max="13569" width="9.140625" style="554"/>
    <col min="13570" max="13570" width="24.5703125" style="554" customWidth="1"/>
    <col min="13571" max="13571" width="71.7109375" style="554" customWidth="1"/>
    <col min="13572" max="13572" width="17.140625" style="554" bestFit="1" customWidth="1"/>
    <col min="13573" max="13573" width="16.7109375" style="554" bestFit="1" customWidth="1"/>
    <col min="13574" max="13574" width="16.85546875" style="554" bestFit="1" customWidth="1"/>
    <col min="13575" max="13575" width="21.42578125" style="554" customWidth="1"/>
    <col min="13576" max="13576" width="9.140625" style="554"/>
    <col min="13577" max="13577" width="16.5703125" style="554" bestFit="1" customWidth="1"/>
    <col min="13578" max="13825" width="9.140625" style="554"/>
    <col min="13826" max="13826" width="24.5703125" style="554" customWidth="1"/>
    <col min="13827" max="13827" width="71.7109375" style="554" customWidth="1"/>
    <col min="13828" max="13828" width="17.140625" style="554" bestFit="1" customWidth="1"/>
    <col min="13829" max="13829" width="16.7109375" style="554" bestFit="1" customWidth="1"/>
    <col min="13830" max="13830" width="16.85546875" style="554" bestFit="1" customWidth="1"/>
    <col min="13831" max="13831" width="21.42578125" style="554" customWidth="1"/>
    <col min="13832" max="13832" width="9.140625" style="554"/>
    <col min="13833" max="13833" width="16.5703125" style="554" bestFit="1" customWidth="1"/>
    <col min="13834" max="14081" width="9.140625" style="554"/>
    <col min="14082" max="14082" width="24.5703125" style="554" customWidth="1"/>
    <col min="14083" max="14083" width="71.7109375" style="554" customWidth="1"/>
    <col min="14084" max="14084" width="17.140625" style="554" bestFit="1" customWidth="1"/>
    <col min="14085" max="14085" width="16.7109375" style="554" bestFit="1" customWidth="1"/>
    <col min="14086" max="14086" width="16.85546875" style="554" bestFit="1" customWidth="1"/>
    <col min="14087" max="14087" width="21.42578125" style="554" customWidth="1"/>
    <col min="14088" max="14088" width="9.140625" style="554"/>
    <col min="14089" max="14089" width="16.5703125" style="554" bestFit="1" customWidth="1"/>
    <col min="14090" max="14337" width="9.140625" style="554"/>
    <col min="14338" max="14338" width="24.5703125" style="554" customWidth="1"/>
    <col min="14339" max="14339" width="71.7109375" style="554" customWidth="1"/>
    <col min="14340" max="14340" width="17.140625" style="554" bestFit="1" customWidth="1"/>
    <col min="14341" max="14341" width="16.7109375" style="554" bestFit="1" customWidth="1"/>
    <col min="14342" max="14342" width="16.85546875" style="554" bestFit="1" customWidth="1"/>
    <col min="14343" max="14343" width="21.42578125" style="554" customWidth="1"/>
    <col min="14344" max="14344" width="9.140625" style="554"/>
    <col min="14345" max="14345" width="16.5703125" style="554" bestFit="1" customWidth="1"/>
    <col min="14346" max="14593" width="9.140625" style="554"/>
    <col min="14594" max="14594" width="24.5703125" style="554" customWidth="1"/>
    <col min="14595" max="14595" width="71.7109375" style="554" customWidth="1"/>
    <col min="14596" max="14596" width="17.140625" style="554" bestFit="1" customWidth="1"/>
    <col min="14597" max="14597" width="16.7109375" style="554" bestFit="1" customWidth="1"/>
    <col min="14598" max="14598" width="16.85546875" style="554" bestFit="1" customWidth="1"/>
    <col min="14599" max="14599" width="21.42578125" style="554" customWidth="1"/>
    <col min="14600" max="14600" width="9.140625" style="554"/>
    <col min="14601" max="14601" width="16.5703125" style="554" bestFit="1" customWidth="1"/>
    <col min="14602" max="14849" width="9.140625" style="554"/>
    <col min="14850" max="14850" width="24.5703125" style="554" customWidth="1"/>
    <col min="14851" max="14851" width="71.7109375" style="554" customWidth="1"/>
    <col min="14852" max="14852" width="17.140625" style="554" bestFit="1" customWidth="1"/>
    <col min="14853" max="14853" width="16.7109375" style="554" bestFit="1" customWidth="1"/>
    <col min="14854" max="14854" width="16.85546875" style="554" bestFit="1" customWidth="1"/>
    <col min="14855" max="14855" width="21.42578125" style="554" customWidth="1"/>
    <col min="14856" max="14856" width="9.140625" style="554"/>
    <col min="14857" max="14857" width="16.5703125" style="554" bestFit="1" customWidth="1"/>
    <col min="14858" max="15105" width="9.140625" style="554"/>
    <col min="15106" max="15106" width="24.5703125" style="554" customWidth="1"/>
    <col min="15107" max="15107" width="71.7109375" style="554" customWidth="1"/>
    <col min="15108" max="15108" width="17.140625" style="554" bestFit="1" customWidth="1"/>
    <col min="15109" max="15109" width="16.7109375" style="554" bestFit="1" customWidth="1"/>
    <col min="15110" max="15110" width="16.85546875" style="554" bestFit="1" customWidth="1"/>
    <col min="15111" max="15111" width="21.42578125" style="554" customWidth="1"/>
    <col min="15112" max="15112" width="9.140625" style="554"/>
    <col min="15113" max="15113" width="16.5703125" style="554" bestFit="1" customWidth="1"/>
    <col min="15114" max="15361" width="9.140625" style="554"/>
    <col min="15362" max="15362" width="24.5703125" style="554" customWidth="1"/>
    <col min="15363" max="15363" width="71.7109375" style="554" customWidth="1"/>
    <col min="15364" max="15364" width="17.140625" style="554" bestFit="1" customWidth="1"/>
    <col min="15365" max="15365" width="16.7109375" style="554" bestFit="1" customWidth="1"/>
    <col min="15366" max="15366" width="16.85546875" style="554" bestFit="1" customWidth="1"/>
    <col min="15367" max="15367" width="21.42578125" style="554" customWidth="1"/>
    <col min="15368" max="15368" width="9.140625" style="554"/>
    <col min="15369" max="15369" width="16.5703125" style="554" bestFit="1" customWidth="1"/>
    <col min="15370" max="15617" width="9.140625" style="554"/>
    <col min="15618" max="15618" width="24.5703125" style="554" customWidth="1"/>
    <col min="15619" max="15619" width="71.7109375" style="554" customWidth="1"/>
    <col min="15620" max="15620" width="17.140625" style="554" bestFit="1" customWidth="1"/>
    <col min="15621" max="15621" width="16.7109375" style="554" bestFit="1" customWidth="1"/>
    <col min="15622" max="15622" width="16.85546875" style="554" bestFit="1" customWidth="1"/>
    <col min="15623" max="15623" width="21.42578125" style="554" customWidth="1"/>
    <col min="15624" max="15624" width="9.140625" style="554"/>
    <col min="15625" max="15625" width="16.5703125" style="554" bestFit="1" customWidth="1"/>
    <col min="15626" max="15873" width="9.140625" style="554"/>
    <col min="15874" max="15874" width="24.5703125" style="554" customWidth="1"/>
    <col min="15875" max="15875" width="71.7109375" style="554" customWidth="1"/>
    <col min="15876" max="15876" width="17.140625" style="554" bestFit="1" customWidth="1"/>
    <col min="15877" max="15877" width="16.7109375" style="554" bestFit="1" customWidth="1"/>
    <col min="15878" max="15878" width="16.85546875" style="554" bestFit="1" customWidth="1"/>
    <col min="15879" max="15879" width="21.42578125" style="554" customWidth="1"/>
    <col min="15880" max="15880" width="9.140625" style="554"/>
    <col min="15881" max="15881" width="16.5703125" style="554" bestFit="1" customWidth="1"/>
    <col min="15882" max="16129" width="9.140625" style="554"/>
    <col min="16130" max="16130" width="24.5703125" style="554" customWidth="1"/>
    <col min="16131" max="16131" width="71.7109375" style="554" customWidth="1"/>
    <col min="16132" max="16132" width="17.140625" style="554" bestFit="1" customWidth="1"/>
    <col min="16133" max="16133" width="16.7109375" style="554" bestFit="1" customWidth="1"/>
    <col min="16134" max="16134" width="16.85546875" style="554" bestFit="1" customWidth="1"/>
    <col min="16135" max="16135" width="21.42578125" style="554" customWidth="1"/>
    <col min="16136" max="16136" width="9.140625" style="554"/>
    <col min="16137" max="16137" width="16.5703125" style="554" bestFit="1" customWidth="1"/>
    <col min="16138" max="16384" width="9.140625" style="554"/>
  </cols>
  <sheetData>
    <row r="3" spans="1:9" ht="15">
      <c r="A3" s="567" t="s">
        <v>1320</v>
      </c>
    </row>
    <row r="4" spans="1:9" ht="15.75" thickBot="1">
      <c r="A4" s="567" t="s">
        <v>1321</v>
      </c>
    </row>
    <row r="5" spans="1:9" s="573" customFormat="1" ht="6" thickBot="1">
      <c r="B5" s="568"/>
      <c r="C5" s="569"/>
      <c r="D5" s="570"/>
      <c r="E5" s="571"/>
      <c r="F5" s="571"/>
      <c r="G5" s="572"/>
    </row>
    <row r="6" spans="1:9" s="577" customFormat="1" ht="60" customHeight="1" thickBot="1">
      <c r="A6" s="574"/>
      <c r="B6" s="575"/>
      <c r="C6" s="576" t="s">
        <v>3</v>
      </c>
      <c r="D6" s="2678" t="str">
        <f>'ORÇAMENTO '!F5</f>
        <v>Ref.: Tabela de Serviços
SINAPI (SETEMBRO/2018)                                                          
e/ou composições PiniTCPO</v>
      </c>
      <c r="E6" s="2679"/>
      <c r="F6" s="2931"/>
      <c r="G6" s="2932"/>
    </row>
    <row r="7" spans="1:9" s="577" customFormat="1" ht="51.75" customHeight="1" thickBot="1">
      <c r="A7" s="574"/>
      <c r="B7" s="578"/>
      <c r="C7" s="579" t="s">
        <v>4</v>
      </c>
      <c r="D7" s="276" t="s">
        <v>6</v>
      </c>
      <c r="E7" s="580">
        <f>'BDI '!K31</f>
        <v>0.20349999999999999</v>
      </c>
      <c r="F7" s="2933"/>
      <c r="G7" s="2934"/>
    </row>
    <row r="8" spans="1:9" s="581" customFormat="1" ht="15" customHeight="1" thickBot="1">
      <c r="B8" s="2741" t="s">
        <v>1381</v>
      </c>
      <c r="C8" s="2742"/>
      <c r="D8" s="2742"/>
      <c r="E8" s="2742"/>
      <c r="F8" s="2742"/>
      <c r="G8" s="2743"/>
    </row>
    <row r="9" spans="1:9" s="573" customFormat="1" ht="6" thickBot="1">
      <c r="B9" s="568"/>
      <c r="C9" s="569"/>
      <c r="D9" s="570"/>
      <c r="E9" s="571"/>
      <c r="F9" s="571"/>
      <c r="G9" s="572"/>
    </row>
    <row r="10" spans="1:9" s="582" customFormat="1" ht="15" customHeight="1">
      <c r="B10" s="704" t="s">
        <v>7</v>
      </c>
      <c r="C10" s="584" t="str">
        <f>'ORÇAMENTO '!D11</f>
        <v>ILUMINAÇÃO  DA PRAÇA DO CASTELÂNDIA</v>
      </c>
      <c r="D10" s="584"/>
      <c r="E10" s="584"/>
      <c r="F10" s="705" t="s">
        <v>8</v>
      </c>
      <c r="G10" s="706">
        <f ca="1">'ORÇAMENTO '!J11</f>
        <v>43430</v>
      </c>
    </row>
    <row r="11" spans="1:9" s="589" customFormat="1" ht="16.5" thickBot="1">
      <c r="B11" s="659" t="s">
        <v>9</v>
      </c>
      <c r="C11" s="591" t="str">
        <f>'ORÇAMENTO '!D12</f>
        <v>AV. TANCREDO NEVES ESQ. AV. INÁCIO CASTELLI, PRIMAVERA DO LESTE /MT.</v>
      </c>
      <c r="D11" s="591"/>
      <c r="E11" s="591"/>
      <c r="F11" s="661" t="s">
        <v>10</v>
      </c>
      <c r="G11" s="662">
        <f>'ORÇAMENTO '!J12</f>
        <v>1.1857</v>
      </c>
    </row>
    <row r="12" spans="1:9" s="596" customFormat="1" ht="6" thickBot="1">
      <c r="B12" s="665"/>
      <c r="C12" s="603"/>
      <c r="D12" s="604"/>
      <c r="E12" s="605"/>
      <c r="F12" s="605"/>
      <c r="G12" s="666"/>
    </row>
    <row r="13" spans="1:9" s="589" customFormat="1" ht="18.75" thickBot="1">
      <c r="B13" s="2935" t="s">
        <v>1261</v>
      </c>
      <c r="C13" s="2735"/>
      <c r="D13" s="2735"/>
      <c r="E13" s="2735"/>
      <c r="F13" s="2735"/>
      <c r="G13" s="2936"/>
    </row>
    <row r="14" spans="1:9" s="596" customFormat="1" ht="6" thickBot="1">
      <c r="B14" s="665"/>
      <c r="C14" s="603"/>
      <c r="D14" s="604"/>
      <c r="E14" s="605"/>
      <c r="F14" s="605"/>
      <c r="G14" s="666"/>
    </row>
    <row r="15" spans="1:9" s="555" customFormat="1" ht="9.9499999999999993" customHeight="1" thickBot="1">
      <c r="B15" s="667"/>
      <c r="C15" s="607"/>
      <c r="D15" s="607"/>
      <c r="E15" s="607"/>
      <c r="F15" s="607"/>
      <c r="G15" s="668"/>
    </row>
    <row r="16" spans="1:9" s="545" customFormat="1" ht="36" customHeight="1">
      <c r="B16" s="786" t="s">
        <v>6707</v>
      </c>
      <c r="C16" s="2666" t="str">
        <f>CONCATENATE("FORNECIMENTO E INSTALAÇÃO DE ",C19)</f>
        <v>FORNECIMENTO E INSTALAÇÃO DE CAIXA DE EQUALIZAÇÃO DE EMBUTIR, COM BARRAMENTO E 9 TERMINAIS, APROX. 26X26X10 CM</v>
      </c>
      <c r="D16" s="2897"/>
      <c r="E16" s="2897"/>
      <c r="F16" s="2897"/>
      <c r="G16" s="787" t="s">
        <v>29</v>
      </c>
      <c r="H16" s="724">
        <f>G22</f>
        <v>326.49</v>
      </c>
      <c r="I16" s="546"/>
    </row>
    <row r="17" spans="1:10" s="545" customFormat="1" ht="31.5">
      <c r="B17" s="361" t="s">
        <v>760</v>
      </c>
      <c r="C17" s="807" t="s">
        <v>686</v>
      </c>
      <c r="D17" s="752" t="s">
        <v>29</v>
      </c>
      <c r="E17" s="807" t="s">
        <v>687</v>
      </c>
      <c r="F17" s="808" t="s">
        <v>688</v>
      </c>
      <c r="G17" s="809" t="s">
        <v>689</v>
      </c>
      <c r="I17" s="546"/>
    </row>
    <row r="18" spans="1:10" s="545" customFormat="1" ht="15.75">
      <c r="B18" s="2724" t="s">
        <v>690</v>
      </c>
      <c r="C18" s="2926"/>
      <c r="D18" s="2926"/>
      <c r="E18" s="2926"/>
      <c r="F18" s="2926"/>
      <c r="G18" s="2927"/>
      <c r="I18" s="546"/>
      <c r="J18" s="545" t="s">
        <v>722</v>
      </c>
    </row>
    <row r="19" spans="1:10" s="545" customFormat="1" ht="30">
      <c r="B19" s="777" t="s">
        <v>708</v>
      </c>
      <c r="C19" s="778" t="s">
        <v>721</v>
      </c>
      <c r="D19" s="779" t="s">
        <v>29</v>
      </c>
      <c r="E19" s="781">
        <v>1</v>
      </c>
      <c r="F19" s="781">
        <f>D29</f>
        <v>296.07</v>
      </c>
      <c r="G19" s="783">
        <f>TRUNC(F19*E19,2)</f>
        <v>296.07</v>
      </c>
      <c r="I19" s="546"/>
    </row>
    <row r="20" spans="1:10" s="545" customFormat="1" ht="15.75">
      <c r="B20" s="2724" t="s">
        <v>691</v>
      </c>
      <c r="C20" s="2926"/>
      <c r="D20" s="2926"/>
      <c r="E20" s="2926"/>
      <c r="F20" s="2926"/>
      <c r="G20" s="2927"/>
      <c r="I20" s="546"/>
    </row>
    <row r="21" spans="1:10" s="545" customFormat="1" ht="16.5" thickBot="1">
      <c r="A21" s="549" t="s">
        <v>1321</v>
      </c>
      <c r="B21" s="792">
        <v>88264</v>
      </c>
      <c r="C21" s="773" t="str">
        <f>IF($A21="INSUMO",VLOOKUP($B21,'BANCO DE DADOS SETEMBRO INS'!$A:$D,2,FALSE),VLOOKUP($B21,'BANCO DE DADOS SETEMBRO SERV'!$B:$E,2,FALSE))</f>
        <v>ELETRICISTA COM ENCARGOS COMPLEMENTARES</v>
      </c>
      <c r="D21" s="774" t="str">
        <f>IF($A21="INSUMO",VLOOKUP($B21,'BANCO DE DADOS SETEMBRO INS'!$A:$D,3,FALSE),VLOOKUP($B21,'BANCO DE DADOS SETEMBRO SERV'!$B:$E,3,FALSE))</f>
        <v>H</v>
      </c>
      <c r="E21" s="793">
        <v>1.5</v>
      </c>
      <c r="F21" s="776">
        <f>IF($A21="INSUMO",VLOOKUP($B21,'BANCO DE DADOS SETEMBRO INS'!$A:$D,4,FALSE),VLOOKUP($B21,'BANCO DE DADOS SETEMBRO SERV'!$B:$E,4,FALSE))</f>
        <v>20.28</v>
      </c>
      <c r="G21" s="794">
        <f>TRUNC(F21*E21,2)</f>
        <v>30.42</v>
      </c>
      <c r="I21" s="546"/>
    </row>
    <row r="22" spans="1:10" s="545" customFormat="1" ht="16.5" thickBot="1">
      <c r="B22" s="2940" t="s">
        <v>6837</v>
      </c>
      <c r="C22" s="2940"/>
      <c r="D22" s="2940"/>
      <c r="E22" s="2940"/>
      <c r="F22" s="795" t="s">
        <v>692</v>
      </c>
      <c r="G22" s="796">
        <f>SUM(G18:G21)</f>
        <v>326.49</v>
      </c>
      <c r="I22" s="546"/>
    </row>
    <row r="23" spans="1:10" s="550" customFormat="1" ht="16.5" thickBot="1">
      <c r="B23" s="2940"/>
      <c r="C23" s="2940"/>
      <c r="D23" s="2940"/>
      <c r="E23" s="2940"/>
      <c r="F23" s="486"/>
      <c r="G23" s="487"/>
    </row>
    <row r="24" spans="1:10" s="550" customFormat="1" ht="31.5">
      <c r="B24" s="416"/>
      <c r="C24" s="1536" t="s">
        <v>721</v>
      </c>
      <c r="D24" s="1536"/>
      <c r="E24" s="417"/>
      <c r="F24" s="418"/>
      <c r="G24" s="419" t="s">
        <v>29</v>
      </c>
      <c r="H24" s="1768" t="s">
        <v>7219</v>
      </c>
    </row>
    <row r="25" spans="1:10" s="550" customFormat="1" ht="31.5">
      <c r="B25" s="859" t="s">
        <v>701</v>
      </c>
      <c r="C25" s="1771" t="s">
        <v>702</v>
      </c>
      <c r="D25" s="1772" t="s">
        <v>703</v>
      </c>
      <c r="E25" s="1773" t="s">
        <v>704</v>
      </c>
      <c r="F25" s="1774" t="s">
        <v>705</v>
      </c>
      <c r="G25" s="1839" t="s">
        <v>706</v>
      </c>
    </row>
    <row r="26" spans="1:10" s="550" customFormat="1" ht="15">
      <c r="B26" s="2097">
        <v>43250</v>
      </c>
      <c r="C26" s="2098" t="s">
        <v>1493</v>
      </c>
      <c r="D26" s="2099">
        <v>296.07</v>
      </c>
      <c r="E26" s="2100" t="s">
        <v>6969</v>
      </c>
      <c r="F26" s="2101" t="s">
        <v>718</v>
      </c>
      <c r="G26" s="2102" t="s">
        <v>1354</v>
      </c>
      <c r="H26" s="1770">
        <f>B26+180</f>
        <v>43430</v>
      </c>
    </row>
    <row r="27" spans="1:10" s="550" customFormat="1" ht="15">
      <c r="B27" s="2097">
        <v>43255</v>
      </c>
      <c r="C27" s="2109" t="s">
        <v>7475</v>
      </c>
      <c r="D27" s="2110">
        <v>469.54</v>
      </c>
      <c r="E27" s="2107" t="s">
        <v>7476</v>
      </c>
      <c r="F27" s="2108" t="s">
        <v>7221</v>
      </c>
      <c r="G27" s="2102" t="s">
        <v>7632</v>
      </c>
      <c r="H27" s="1770">
        <f>B27+180</f>
        <v>43435</v>
      </c>
    </row>
    <row r="28" spans="1:10" s="550" customFormat="1" ht="15">
      <c r="B28" s="2097">
        <v>43256</v>
      </c>
      <c r="C28" s="2098" t="s">
        <v>7474</v>
      </c>
      <c r="D28" s="2099">
        <v>197.22</v>
      </c>
      <c r="E28" s="2103" t="s">
        <v>1703</v>
      </c>
      <c r="F28" s="2101" t="s">
        <v>6558</v>
      </c>
      <c r="G28" s="2102" t="s">
        <v>1761</v>
      </c>
      <c r="H28" s="1770">
        <f>B28+180</f>
        <v>43436</v>
      </c>
    </row>
    <row r="29" spans="1:10" s="550" customFormat="1" ht="16.5" thickBot="1">
      <c r="B29" s="1538"/>
      <c r="C29" s="1539" t="s">
        <v>707</v>
      </c>
      <c r="D29" s="1561">
        <f>MEDIAN(D26:D28)</f>
        <v>296.07</v>
      </c>
      <c r="E29" s="1540"/>
      <c r="F29" s="1541"/>
      <c r="G29" s="871"/>
    </row>
    <row r="30" spans="1:10" s="558" customFormat="1" ht="16.5" thickBot="1">
      <c r="B30" s="488"/>
      <c r="C30" s="489"/>
      <c r="D30" s="489"/>
      <c r="E30" s="489"/>
      <c r="F30" s="489"/>
      <c r="G30" s="489"/>
    </row>
    <row r="31" spans="1:10" s="545" customFormat="1" ht="15.75">
      <c r="B31" s="475" t="str">
        <f>CONCATENATE("AMM SPDA 00",(RIGHT(B16,2))+1)</f>
        <v>AMM SPDA 002</v>
      </c>
      <c r="C31" s="2666" t="str">
        <f>CONCATENATE("FORNECIMENTO E INSTALAÇÃO DE ",C34)</f>
        <v>FORNECIMENTO E INSTALAÇÃO DE CONECTOR DE MEDIÇÃO C/ 2 PARAFUSOS</v>
      </c>
      <c r="D31" s="2897"/>
      <c r="E31" s="2897"/>
      <c r="F31" s="2897"/>
      <c r="G31" s="476" t="s">
        <v>29</v>
      </c>
      <c r="H31" s="724">
        <f>G38</f>
        <v>19.68</v>
      </c>
      <c r="I31" s="546"/>
    </row>
    <row r="32" spans="1:10" s="545" customFormat="1" ht="31.5">
      <c r="B32" s="361" t="s">
        <v>760</v>
      </c>
      <c r="C32" s="520" t="s">
        <v>686</v>
      </c>
      <c r="D32" s="752" t="s">
        <v>29</v>
      </c>
      <c r="E32" s="520" t="s">
        <v>687</v>
      </c>
      <c r="F32" s="521" t="s">
        <v>688</v>
      </c>
      <c r="G32" s="522" t="s">
        <v>689</v>
      </c>
      <c r="I32" s="546"/>
    </row>
    <row r="33" spans="1:9" s="545" customFormat="1" ht="15.75">
      <c r="B33" s="2724" t="s">
        <v>690</v>
      </c>
      <c r="C33" s="2926"/>
      <c r="D33" s="2926"/>
      <c r="E33" s="2926"/>
      <c r="F33" s="2926"/>
      <c r="G33" s="2927"/>
      <c r="I33" s="546"/>
    </row>
    <row r="34" spans="1:9" s="545" customFormat="1" ht="15">
      <c r="B34" s="366" t="s">
        <v>708</v>
      </c>
      <c r="C34" s="367" t="s">
        <v>723</v>
      </c>
      <c r="D34" s="368" t="s">
        <v>29</v>
      </c>
      <c r="E34" s="405">
        <v>1</v>
      </c>
      <c r="F34" s="405">
        <f>D45</f>
        <v>14.28</v>
      </c>
      <c r="G34" s="408">
        <f>TRUNC(F34*E34,2)</f>
        <v>14.28</v>
      </c>
      <c r="I34" s="546"/>
    </row>
    <row r="35" spans="1:9" s="545" customFormat="1" ht="15.75">
      <c r="B35" s="2724" t="s">
        <v>691</v>
      </c>
      <c r="C35" s="2926"/>
      <c r="D35" s="2926"/>
      <c r="E35" s="2926"/>
      <c r="F35" s="2926"/>
      <c r="G35" s="2927"/>
      <c r="I35" s="546"/>
    </row>
    <row r="36" spans="1:9" s="545" customFormat="1" ht="15.75">
      <c r="A36" s="549" t="s">
        <v>1321</v>
      </c>
      <c r="B36" s="478">
        <v>88264</v>
      </c>
      <c r="C36" s="298" t="str">
        <f>IF($A36="INSUMO",VLOOKUP($B36,'BANCO DE DADOS SETEMBRO INS'!$A:$D,2,FALSE),VLOOKUP($B36,'BANCO DE DADOS SETEMBRO SERV'!$B:$E,2,FALSE))</f>
        <v>ELETRICISTA COM ENCARGOS COMPLEMENTARES</v>
      </c>
      <c r="D36" s="297" t="str">
        <f>IF($A36="INSUMO",VLOOKUP($B36,'BANCO DE DADOS SETEMBRO INS'!$A:$D,3,FALSE),VLOOKUP($B36,'BANCO DE DADOS SETEMBRO SERV'!$B:$E,3,FALSE))</f>
        <v>H</v>
      </c>
      <c r="E36" s="479">
        <v>0.15</v>
      </c>
      <c r="F36" s="362">
        <f>IF($A36="INSUMO",VLOOKUP($B36,'BANCO DE DADOS SETEMBRO INS'!$A:$D,4,FALSE),VLOOKUP($B36,'BANCO DE DADOS SETEMBRO SERV'!$B:$E,4,FALSE))</f>
        <v>20.28</v>
      </c>
      <c r="G36" s="480">
        <f>TRUNC(F36*E36,2)</f>
        <v>3.04</v>
      </c>
      <c r="I36" s="546"/>
    </row>
    <row r="37" spans="1:9" s="550" customFormat="1" ht="16.5" thickBot="1">
      <c r="A37" s="549" t="s">
        <v>1321</v>
      </c>
      <c r="B37" s="481">
        <v>88316</v>
      </c>
      <c r="C37" s="302" t="str">
        <f>IF($A37="INSUMO",VLOOKUP($B37,'BANCO DE DADOS SETEMBRO INS'!$A:$D,2,FALSE),VLOOKUP($B37,'BANCO DE DADOS SETEMBRO SERV'!$B:$E,2,FALSE))</f>
        <v>SERVENTE COM ENCARGOS COMPLEMENTARES</v>
      </c>
      <c r="D37" s="303" t="str">
        <f>IF($A37="INSUMO",VLOOKUP($B37,'BANCO DE DADOS SETEMBRO INS'!$A:$D,3,FALSE),VLOOKUP($B37,'BANCO DE DADOS SETEMBRO SERV'!$B:$E,3,FALSE))</f>
        <v>H</v>
      </c>
      <c r="E37" s="482">
        <v>0.15</v>
      </c>
      <c r="F37" s="364">
        <f>IF($A37="INSUMO",VLOOKUP($B37,'BANCO DE DADOS SETEMBRO INS'!$A:$D,4,FALSE),VLOOKUP($B37,'BANCO DE DADOS SETEMBRO SERV'!$B:$E,4,FALSE))</f>
        <v>15.74</v>
      </c>
      <c r="G37" s="483">
        <f>TRUNC(F37*E37,2)</f>
        <v>2.36</v>
      </c>
    </row>
    <row r="38" spans="1:9" s="550" customFormat="1" ht="16.5" thickBot="1">
      <c r="B38" s="2979" t="s">
        <v>6838</v>
      </c>
      <c r="C38" s="2979"/>
      <c r="D38" s="2979"/>
      <c r="E38" s="2980"/>
      <c r="F38" s="490" t="s">
        <v>692</v>
      </c>
      <c r="G38" s="671">
        <f>SUM(G33:G37)</f>
        <v>19.68</v>
      </c>
    </row>
    <row r="39" spans="1:9" s="550" customFormat="1" ht="15.75" thickBot="1">
      <c r="B39" s="701"/>
      <c r="C39" s="420"/>
      <c r="D39" s="420"/>
      <c r="E39" s="420"/>
      <c r="F39" s="420"/>
      <c r="G39" s="420"/>
    </row>
    <row r="40" spans="1:9" s="550" customFormat="1" ht="15.75">
      <c r="B40" s="1557"/>
      <c r="C40" s="1536" t="s">
        <v>723</v>
      </c>
      <c r="D40" s="1558"/>
      <c r="E40" s="1559"/>
      <c r="F40" s="1537"/>
      <c r="G40" s="1560" t="s">
        <v>29</v>
      </c>
      <c r="H40" s="1768" t="s">
        <v>7219</v>
      </c>
    </row>
    <row r="41" spans="1:9" s="550" customFormat="1" ht="31.5">
      <c r="B41" s="859" t="s">
        <v>701</v>
      </c>
      <c r="C41" s="1771" t="s">
        <v>702</v>
      </c>
      <c r="D41" s="1772" t="s">
        <v>703</v>
      </c>
      <c r="E41" s="1773" t="s">
        <v>704</v>
      </c>
      <c r="F41" s="1774" t="s">
        <v>705</v>
      </c>
      <c r="G41" s="1839" t="s">
        <v>706</v>
      </c>
    </row>
    <row r="42" spans="1:9" s="550" customFormat="1" ht="15">
      <c r="B42" s="2097">
        <v>43250</v>
      </c>
      <c r="C42" s="2098" t="s">
        <v>724</v>
      </c>
      <c r="D42" s="2099">
        <v>14.28</v>
      </c>
      <c r="E42" s="2111" t="s">
        <v>725</v>
      </c>
      <c r="F42" s="2104" t="s">
        <v>7628</v>
      </c>
      <c r="G42" s="2102" t="s">
        <v>7629</v>
      </c>
      <c r="H42" s="1770">
        <f>B42+180</f>
        <v>43430</v>
      </c>
    </row>
    <row r="43" spans="1:9" s="550" customFormat="1" ht="15">
      <c r="B43" s="2097">
        <v>43250</v>
      </c>
      <c r="C43" s="2098" t="s">
        <v>1493</v>
      </c>
      <c r="D43" s="2099">
        <v>14.04</v>
      </c>
      <c r="E43" s="2100" t="s">
        <v>6969</v>
      </c>
      <c r="F43" s="2101" t="s">
        <v>718</v>
      </c>
      <c r="G43" s="2102" t="s">
        <v>1354</v>
      </c>
      <c r="H43" s="1770">
        <f>B43+180</f>
        <v>43430</v>
      </c>
    </row>
    <row r="44" spans="1:9" s="550" customFormat="1" ht="15">
      <c r="B44" s="2097">
        <v>43255</v>
      </c>
      <c r="C44" s="2109" t="s">
        <v>7475</v>
      </c>
      <c r="D44" s="2110">
        <v>21.03</v>
      </c>
      <c r="E44" s="2107" t="s">
        <v>7476</v>
      </c>
      <c r="F44" s="2108" t="s">
        <v>7221</v>
      </c>
      <c r="G44" s="2102" t="s">
        <v>7632</v>
      </c>
      <c r="H44" s="1770">
        <f>B44+180</f>
        <v>43435</v>
      </c>
    </row>
    <row r="45" spans="1:9" s="550" customFormat="1" ht="16.5" thickBot="1">
      <c r="B45" s="1538"/>
      <c r="C45" s="1539" t="s">
        <v>707</v>
      </c>
      <c r="D45" s="1561">
        <f>MEDIAN(D42:D44)</f>
        <v>14.28</v>
      </c>
      <c r="E45" s="1540"/>
      <c r="F45" s="1541"/>
      <c r="G45" s="871"/>
    </row>
    <row r="46" spans="1:9" s="558" customFormat="1" ht="16.5" thickBot="1">
      <c r="B46" s="488"/>
      <c r="C46" s="489"/>
      <c r="D46" s="489"/>
      <c r="E46" s="489"/>
      <c r="F46" s="489"/>
      <c r="G46" s="489"/>
    </row>
    <row r="47" spans="1:9" s="546" customFormat="1" ht="41.25" customHeight="1">
      <c r="A47" s="545"/>
      <c r="B47" s="1549" t="str">
        <f>CONCATENATE("AMM SPDA 00",(RIGHT(B31,2))+1)</f>
        <v>AMM SPDA 003</v>
      </c>
      <c r="C47" s="2666" t="s">
        <v>726</v>
      </c>
      <c r="D47" s="2897"/>
      <c r="E47" s="2897"/>
      <c r="F47" s="2897"/>
      <c r="G47" s="476" t="s">
        <v>29</v>
      </c>
      <c r="H47" s="724">
        <f>G56</f>
        <v>12.93</v>
      </c>
    </row>
    <row r="48" spans="1:9" s="546" customFormat="1" ht="31.5">
      <c r="A48" s="545"/>
      <c r="B48" s="361" t="s">
        <v>760</v>
      </c>
      <c r="C48" s="520" t="s">
        <v>686</v>
      </c>
      <c r="D48" s="752" t="s">
        <v>29</v>
      </c>
      <c r="E48" s="520" t="s">
        <v>687</v>
      </c>
      <c r="F48" s="521" t="s">
        <v>688</v>
      </c>
      <c r="G48" s="522" t="s">
        <v>689</v>
      </c>
      <c r="H48" s="545"/>
    </row>
    <row r="49" spans="1:9" s="545" customFormat="1" ht="15.75">
      <c r="B49" s="2724" t="s">
        <v>690</v>
      </c>
      <c r="C49" s="2926"/>
      <c r="D49" s="2926"/>
      <c r="E49" s="2926"/>
      <c r="F49" s="2926"/>
      <c r="G49" s="2927"/>
      <c r="I49" s="546"/>
    </row>
    <row r="50" spans="1:9" s="546" customFormat="1" ht="15">
      <c r="A50" s="545"/>
      <c r="B50" s="366" t="s">
        <v>708</v>
      </c>
      <c r="C50" s="367" t="str">
        <f>C58</f>
        <v>CARTUCHO PARA SOLDA EXOTÉRMICA N° 90</v>
      </c>
      <c r="D50" s="368" t="s">
        <v>29</v>
      </c>
      <c r="E50" s="405">
        <v>1</v>
      </c>
      <c r="F50" s="405">
        <f>D63</f>
        <v>6.75</v>
      </c>
      <c r="G50" s="408">
        <f>TRUNC(F50*E50,2)</f>
        <v>6.75</v>
      </c>
      <c r="H50" s="545"/>
    </row>
    <row r="51" spans="1:9" s="546" customFormat="1" ht="15">
      <c r="A51" s="545"/>
      <c r="B51" s="366" t="s">
        <v>708</v>
      </c>
      <c r="C51" s="367" t="str">
        <f>C65</f>
        <v>MOLDE PARA SOLDA EXOTÉRMICA, CABO-HASTE, 35mm²</v>
      </c>
      <c r="D51" s="368" t="s">
        <v>29</v>
      </c>
      <c r="E51" s="421">
        <v>0.04</v>
      </c>
      <c r="F51" s="405">
        <f>D70</f>
        <v>66.599999999999994</v>
      </c>
      <c r="G51" s="408">
        <f>TRUNC(F51*E51,2)</f>
        <v>2.66</v>
      </c>
      <c r="H51" s="545"/>
    </row>
    <row r="52" spans="1:9" s="546" customFormat="1" ht="15">
      <c r="A52" s="545"/>
      <c r="B52" s="366" t="s">
        <v>708</v>
      </c>
      <c r="C52" s="367" t="str">
        <f>C72</f>
        <v>PALITO IGNITOR PRA SOLDA EXOTERMICA</v>
      </c>
      <c r="D52" s="368" t="s">
        <v>29</v>
      </c>
      <c r="E52" s="421">
        <v>1</v>
      </c>
      <c r="F52" s="405">
        <f>D77</f>
        <v>0.65</v>
      </c>
      <c r="G52" s="408">
        <f>TRUNC(F52*E52,2)</f>
        <v>0.65</v>
      </c>
      <c r="H52" s="674"/>
    </row>
    <row r="53" spans="1:9" s="545" customFormat="1" ht="15.75">
      <c r="B53" s="2724" t="s">
        <v>691</v>
      </c>
      <c r="C53" s="2926"/>
      <c r="D53" s="2926"/>
      <c r="E53" s="2926"/>
      <c r="F53" s="2926"/>
      <c r="G53" s="2927"/>
      <c r="I53" s="546"/>
    </row>
    <row r="54" spans="1:9" s="545" customFormat="1" ht="15.75">
      <c r="A54" s="549" t="s">
        <v>1321</v>
      </c>
      <c r="B54" s="478">
        <v>88264</v>
      </c>
      <c r="C54" s="298" t="str">
        <f>IF($A54="INSUMO",VLOOKUP($B54,'BANCO DE DADOS SETEMBRO INS'!$A:$D,2,FALSE),VLOOKUP($B54,'BANCO DE DADOS SETEMBRO SERV'!$B:$E,2,FALSE))</f>
        <v>ELETRICISTA COM ENCARGOS COMPLEMENTARES</v>
      </c>
      <c r="D54" s="297" t="str">
        <f>IF($A54="INSUMO",VLOOKUP($B54,'BANCO DE DADOS SETEMBRO INS'!$A:$D,3,FALSE),VLOOKUP($B54,'BANCO DE DADOS SETEMBRO SERV'!$B:$E,3,FALSE))</f>
        <v>H</v>
      </c>
      <c r="E54" s="479">
        <v>0.08</v>
      </c>
      <c r="F54" s="362">
        <f>IF($A54="INSUMO",VLOOKUP($B54,'BANCO DE DADOS SETEMBRO INS'!$A:$D,4,FALSE),VLOOKUP($B54,'BANCO DE DADOS SETEMBRO SERV'!$B:$E,4,FALSE))</f>
        <v>20.28</v>
      </c>
      <c r="G54" s="480">
        <f>TRUNC(F54*E54,2)</f>
        <v>1.62</v>
      </c>
    </row>
    <row r="55" spans="1:9" s="545" customFormat="1" ht="16.5" thickBot="1">
      <c r="A55" s="549" t="s">
        <v>1321</v>
      </c>
      <c r="B55" s="481">
        <v>88316</v>
      </c>
      <c r="C55" s="302" t="str">
        <f>IF($A55="INSUMO",VLOOKUP($B55,'BANCO DE DADOS SETEMBRO INS'!$A:$D,2,FALSE),VLOOKUP($B55,'BANCO DE DADOS SETEMBRO SERV'!$B:$E,2,FALSE))</f>
        <v>SERVENTE COM ENCARGOS COMPLEMENTARES</v>
      </c>
      <c r="D55" s="303" t="str">
        <f>IF($A55="INSUMO",VLOOKUP($B55,'BANCO DE DADOS SETEMBRO INS'!$A:$D,3,FALSE),VLOOKUP($B55,'BANCO DE DADOS SETEMBRO SERV'!$B:$E,3,FALSE))</f>
        <v>H</v>
      </c>
      <c r="E55" s="482">
        <v>0.08</v>
      </c>
      <c r="F55" s="364">
        <f>IF($A55="INSUMO",VLOOKUP($B55,'BANCO DE DADOS SETEMBRO INS'!$A:$D,4,FALSE),VLOOKUP($B55,'BANCO DE DADOS SETEMBRO SERV'!$B:$E,4,FALSE))</f>
        <v>15.74</v>
      </c>
      <c r="G55" s="483">
        <f>TRUNC(F55*E55,2)</f>
        <v>1.25</v>
      </c>
    </row>
    <row r="56" spans="1:9" s="545" customFormat="1" ht="16.5" thickBot="1">
      <c r="B56" s="2979" t="s">
        <v>1494</v>
      </c>
      <c r="C56" s="2979"/>
      <c r="D56" s="2979"/>
      <c r="E56" s="2980"/>
      <c r="F56" s="490" t="s">
        <v>692</v>
      </c>
      <c r="G56" s="671">
        <f>SUM(G49:G55)</f>
        <v>12.93</v>
      </c>
    </row>
    <row r="57" spans="1:9" s="545" customFormat="1" ht="15.75" thickBot="1">
      <c r="B57" s="672"/>
      <c r="C57" s="551"/>
      <c r="D57" s="551"/>
      <c r="E57" s="551"/>
    </row>
    <row r="58" spans="1:9" s="545" customFormat="1" ht="15.75">
      <c r="B58" s="422"/>
      <c r="C58" s="1536" t="s">
        <v>728</v>
      </c>
      <c r="D58" s="423"/>
      <c r="E58" s="424"/>
      <c r="F58" s="707"/>
      <c r="G58" s="1560" t="s">
        <v>29</v>
      </c>
      <c r="H58" s="1768" t="s">
        <v>7219</v>
      </c>
    </row>
    <row r="59" spans="1:9" s="545" customFormat="1" ht="31.5">
      <c r="B59" s="859" t="s">
        <v>701</v>
      </c>
      <c r="C59" s="1771" t="s">
        <v>702</v>
      </c>
      <c r="D59" s="1772" t="s">
        <v>703</v>
      </c>
      <c r="E59" s="1773" t="s">
        <v>704</v>
      </c>
      <c r="F59" s="1774" t="s">
        <v>705</v>
      </c>
      <c r="G59" s="1839" t="s">
        <v>706</v>
      </c>
    </row>
    <row r="60" spans="1:9" s="545" customFormat="1" ht="15">
      <c r="B60" s="2097">
        <v>43250</v>
      </c>
      <c r="C60" s="2098" t="s">
        <v>724</v>
      </c>
      <c r="D60" s="2099">
        <v>6.48</v>
      </c>
      <c r="E60" s="2111" t="s">
        <v>725</v>
      </c>
      <c r="F60" s="2104" t="s">
        <v>7628</v>
      </c>
      <c r="G60" s="2102" t="s">
        <v>7629</v>
      </c>
      <c r="H60" s="1770">
        <f>B60+180</f>
        <v>43430</v>
      </c>
    </row>
    <row r="61" spans="1:9" s="545" customFormat="1" ht="15">
      <c r="B61" s="2097">
        <v>43250</v>
      </c>
      <c r="C61" s="2098" t="s">
        <v>1493</v>
      </c>
      <c r="D61" s="2099">
        <v>6.75</v>
      </c>
      <c r="E61" s="2100" t="s">
        <v>6969</v>
      </c>
      <c r="F61" s="2101" t="s">
        <v>718</v>
      </c>
      <c r="G61" s="2102" t="s">
        <v>1354</v>
      </c>
      <c r="H61" s="1770">
        <f>B61+180</f>
        <v>43430</v>
      </c>
    </row>
    <row r="62" spans="1:9" s="545" customFormat="1" ht="15">
      <c r="B62" s="2097">
        <v>43255</v>
      </c>
      <c r="C62" s="2109" t="s">
        <v>7475</v>
      </c>
      <c r="D62" s="2110">
        <v>12.84</v>
      </c>
      <c r="E62" s="2107" t="s">
        <v>7476</v>
      </c>
      <c r="F62" s="2108" t="s">
        <v>7221</v>
      </c>
      <c r="G62" s="2102" t="s">
        <v>7632</v>
      </c>
      <c r="H62" s="1770">
        <f>B62+180</f>
        <v>43435</v>
      </c>
    </row>
    <row r="63" spans="1:9" s="545" customFormat="1" ht="16.5" thickBot="1">
      <c r="B63" s="1538"/>
      <c r="C63" s="1539" t="s">
        <v>707</v>
      </c>
      <c r="D63" s="1561">
        <f>MEDIAN(D60:D62)</f>
        <v>6.75</v>
      </c>
      <c r="E63" s="1540"/>
      <c r="F63" s="1541"/>
      <c r="G63" s="407"/>
    </row>
    <row r="64" spans="1:9" s="709" customFormat="1" ht="16.5" thickBot="1">
      <c r="B64" s="378"/>
      <c r="C64" s="379"/>
      <c r="D64" s="380"/>
      <c r="E64" s="381"/>
      <c r="F64" s="708"/>
      <c r="G64" s="382"/>
    </row>
    <row r="65" spans="2:10" s="545" customFormat="1" ht="15.75">
      <c r="B65" s="1557"/>
      <c r="C65" s="1536" t="s">
        <v>730</v>
      </c>
      <c r="D65" s="423"/>
      <c r="E65" s="424"/>
      <c r="F65" s="707"/>
      <c r="G65" s="1560" t="s">
        <v>29</v>
      </c>
      <c r="H65" s="1768" t="s">
        <v>7219</v>
      </c>
    </row>
    <row r="66" spans="2:10" s="545" customFormat="1" ht="31.5">
      <c r="B66" s="859" t="s">
        <v>701</v>
      </c>
      <c r="C66" s="1771" t="s">
        <v>702</v>
      </c>
      <c r="D66" s="1772" t="s">
        <v>703</v>
      </c>
      <c r="E66" s="1773" t="s">
        <v>704</v>
      </c>
      <c r="F66" s="1774" t="s">
        <v>705</v>
      </c>
      <c r="G66" s="1839" t="s">
        <v>706</v>
      </c>
    </row>
    <row r="67" spans="2:10" s="545" customFormat="1" ht="15">
      <c r="B67" s="2097">
        <v>43250</v>
      </c>
      <c r="C67" s="2098" t="s">
        <v>724</v>
      </c>
      <c r="D67" s="2099">
        <v>58.47</v>
      </c>
      <c r="E67" s="2111" t="s">
        <v>725</v>
      </c>
      <c r="F67" s="2104" t="s">
        <v>7628</v>
      </c>
      <c r="G67" s="2102" t="s">
        <v>7629</v>
      </c>
      <c r="H67" s="1770">
        <f>B67+180</f>
        <v>43430</v>
      </c>
    </row>
    <row r="68" spans="2:10" s="545" customFormat="1" ht="15">
      <c r="B68" s="2097">
        <v>43250</v>
      </c>
      <c r="C68" s="2098" t="s">
        <v>1493</v>
      </c>
      <c r="D68" s="2099">
        <v>66.599999999999994</v>
      </c>
      <c r="E68" s="2100" t="s">
        <v>6969</v>
      </c>
      <c r="F68" s="2101" t="s">
        <v>718</v>
      </c>
      <c r="G68" s="2102" t="s">
        <v>1354</v>
      </c>
      <c r="H68" s="1770">
        <f>B68+180</f>
        <v>43430</v>
      </c>
    </row>
    <row r="69" spans="2:10" s="545" customFormat="1" ht="15">
      <c r="B69" s="2097">
        <v>43255</v>
      </c>
      <c r="C69" s="2109" t="s">
        <v>7475</v>
      </c>
      <c r="D69" s="2110">
        <v>130</v>
      </c>
      <c r="E69" s="2107" t="s">
        <v>7476</v>
      </c>
      <c r="F69" s="2108" t="s">
        <v>7221</v>
      </c>
      <c r="G69" s="2102" t="s">
        <v>7632</v>
      </c>
      <c r="H69" s="1770">
        <f>B69+180</f>
        <v>43435</v>
      </c>
    </row>
    <row r="70" spans="2:10" s="545" customFormat="1" ht="16.5" thickBot="1">
      <c r="B70" s="1538"/>
      <c r="C70" s="1539" t="s">
        <v>707</v>
      </c>
      <c r="D70" s="1561">
        <f>MEDIAN(D67:D69)</f>
        <v>66.599999999999994</v>
      </c>
      <c r="E70" s="1540"/>
      <c r="F70" s="1541"/>
      <c r="G70" s="871"/>
    </row>
    <row r="71" spans="2:10" s="709" customFormat="1" ht="16.5" thickBot="1">
      <c r="B71" s="425"/>
      <c r="C71" s="426"/>
      <c r="D71" s="427"/>
      <c r="E71" s="428"/>
      <c r="F71" s="710"/>
      <c r="G71" s="429"/>
    </row>
    <row r="72" spans="2:10" s="545" customFormat="1" ht="15.75">
      <c r="B72" s="1557">
        <v>1</v>
      </c>
      <c r="C72" s="430" t="s">
        <v>731</v>
      </c>
      <c r="D72" s="1558"/>
      <c r="E72" s="1559"/>
      <c r="F72" s="1537"/>
      <c r="G72" s="1560" t="s">
        <v>29</v>
      </c>
      <c r="H72" s="1768" t="s">
        <v>7219</v>
      </c>
    </row>
    <row r="73" spans="2:10" s="545" customFormat="1" ht="31.5">
      <c r="B73" s="859" t="s">
        <v>701</v>
      </c>
      <c r="C73" s="1771" t="s">
        <v>702</v>
      </c>
      <c r="D73" s="1772" t="s">
        <v>703</v>
      </c>
      <c r="E73" s="1773" t="s">
        <v>704</v>
      </c>
      <c r="F73" s="1774" t="s">
        <v>705</v>
      </c>
      <c r="G73" s="1839" t="s">
        <v>706</v>
      </c>
    </row>
    <row r="74" spans="2:10" s="545" customFormat="1" ht="15">
      <c r="B74" s="2097">
        <v>43250</v>
      </c>
      <c r="C74" s="2098" t="s">
        <v>1493</v>
      </c>
      <c r="D74" s="2099">
        <v>0.28000000000000003</v>
      </c>
      <c r="E74" s="2100" t="s">
        <v>6969</v>
      </c>
      <c r="F74" s="2101" t="s">
        <v>718</v>
      </c>
      <c r="G74" s="2102" t="s">
        <v>1354</v>
      </c>
      <c r="H74" s="1770">
        <f>B74+180</f>
        <v>43430</v>
      </c>
    </row>
    <row r="75" spans="2:10" s="545" customFormat="1" ht="15">
      <c r="B75" s="2097">
        <v>43255</v>
      </c>
      <c r="C75" s="2098" t="s">
        <v>724</v>
      </c>
      <c r="D75" s="2099">
        <v>0.65</v>
      </c>
      <c r="E75" s="2111" t="s">
        <v>725</v>
      </c>
      <c r="F75" s="2104" t="s">
        <v>7628</v>
      </c>
      <c r="G75" s="2102" t="s">
        <v>5410</v>
      </c>
      <c r="H75" s="1770">
        <f>B75+180</f>
        <v>43435</v>
      </c>
    </row>
    <row r="76" spans="2:10" s="545" customFormat="1" ht="15">
      <c r="B76" s="2097">
        <v>43255</v>
      </c>
      <c r="C76" s="2109" t="s">
        <v>7475</v>
      </c>
      <c r="D76" s="2110">
        <v>0.96</v>
      </c>
      <c r="E76" s="2107" t="s">
        <v>7476</v>
      </c>
      <c r="F76" s="2108" t="s">
        <v>7221</v>
      </c>
      <c r="G76" s="2102" t="s">
        <v>7632</v>
      </c>
      <c r="H76" s="1770">
        <f>B76+180</f>
        <v>43435</v>
      </c>
    </row>
    <row r="77" spans="2:10" s="545" customFormat="1" ht="16.5" thickBot="1">
      <c r="B77" s="1538"/>
      <c r="C77" s="1539" t="s">
        <v>707</v>
      </c>
      <c r="D77" s="1561">
        <f>MEDIAN(D74:D76)</f>
        <v>0.65</v>
      </c>
      <c r="E77" s="1540"/>
      <c r="F77" s="1541"/>
      <c r="G77" s="871"/>
    </row>
    <row r="78" spans="2:10" s="558" customFormat="1" ht="16.5" thickBot="1">
      <c r="B78" s="488"/>
      <c r="C78" s="489"/>
      <c r="D78" s="489"/>
      <c r="E78" s="489"/>
      <c r="F78" s="489"/>
      <c r="G78" s="489"/>
    </row>
    <row r="79" spans="2:10" s="545" customFormat="1" ht="39.75" customHeight="1">
      <c r="B79" s="1549" t="str">
        <f>CONCATENATE("AMM SPDA 00",(RIGHT(B47,2))+1)</f>
        <v>AMM SPDA 004</v>
      </c>
      <c r="C79" s="2666" t="s">
        <v>732</v>
      </c>
      <c r="D79" s="2897"/>
      <c r="E79" s="2897"/>
      <c r="F79" s="2897"/>
      <c r="G79" s="476" t="s">
        <v>29</v>
      </c>
      <c r="H79" s="724">
        <f>G88</f>
        <v>18.57</v>
      </c>
      <c r="I79" s="546"/>
      <c r="J79" s="546"/>
    </row>
    <row r="80" spans="2:10" s="545" customFormat="1" ht="31.5">
      <c r="B80" s="361" t="s">
        <v>760</v>
      </c>
      <c r="C80" s="520" t="s">
        <v>686</v>
      </c>
      <c r="D80" s="752" t="s">
        <v>29</v>
      </c>
      <c r="E80" s="520" t="s">
        <v>687</v>
      </c>
      <c r="F80" s="521" t="s">
        <v>688</v>
      </c>
      <c r="G80" s="522" t="s">
        <v>689</v>
      </c>
      <c r="I80" s="546"/>
      <c r="J80" s="546"/>
    </row>
    <row r="81" spans="1:10" s="545" customFormat="1" ht="15.75">
      <c r="B81" s="2724" t="s">
        <v>690</v>
      </c>
      <c r="C81" s="2926"/>
      <c r="D81" s="2926"/>
      <c r="E81" s="2926"/>
      <c r="F81" s="2926"/>
      <c r="G81" s="2927"/>
      <c r="I81" s="546"/>
    </row>
    <row r="82" spans="1:10" s="545" customFormat="1" ht="15">
      <c r="B82" s="366" t="s">
        <v>708</v>
      </c>
      <c r="C82" s="367" t="str">
        <f>C90</f>
        <v>CARTUCHO PARA SOLDA EXOTÉRMICA N° 115</v>
      </c>
      <c r="D82" s="368" t="s">
        <v>29</v>
      </c>
      <c r="E82" s="405">
        <v>1</v>
      </c>
      <c r="F82" s="405">
        <f>D95</f>
        <v>8.89</v>
      </c>
      <c r="G82" s="408">
        <f>TRUNC(F82*E82,2)</f>
        <v>8.89</v>
      </c>
      <c r="I82" s="546"/>
      <c r="J82" s="546"/>
    </row>
    <row r="83" spans="1:10" s="545" customFormat="1" ht="15">
      <c r="B83" s="366" t="s">
        <v>708</v>
      </c>
      <c r="C83" s="367" t="str">
        <f>C97</f>
        <v>MOLDE PARA SOLDA EXOTÉRMICA, CABO-HASTE, 50mm²-58</v>
      </c>
      <c r="D83" s="368" t="s">
        <v>29</v>
      </c>
      <c r="E83" s="421">
        <v>0.04</v>
      </c>
      <c r="F83" s="405">
        <f>D102</f>
        <v>154.19</v>
      </c>
      <c r="G83" s="408">
        <f>TRUNC(F83*E83,2)</f>
        <v>6.16</v>
      </c>
      <c r="I83" s="546"/>
      <c r="J83" s="546"/>
    </row>
    <row r="84" spans="1:10" s="545" customFormat="1" ht="15">
      <c r="B84" s="366" t="s">
        <v>708</v>
      </c>
      <c r="C84" s="367" t="str">
        <f>C104</f>
        <v>PALITO IGNITOR PRA SOLDA EXOTERMICA</v>
      </c>
      <c r="D84" s="368" t="s">
        <v>29</v>
      </c>
      <c r="E84" s="421">
        <v>1</v>
      </c>
      <c r="F84" s="405">
        <f>D109</f>
        <v>0.65</v>
      </c>
      <c r="G84" s="408">
        <f>TRUNC(F84*E84,2)</f>
        <v>0.65</v>
      </c>
      <c r="I84" s="546"/>
      <c r="J84" s="546"/>
    </row>
    <row r="85" spans="1:10" s="545" customFormat="1" ht="15.75">
      <c r="B85" s="2724" t="s">
        <v>691</v>
      </c>
      <c r="C85" s="2926"/>
      <c r="D85" s="2926"/>
      <c r="E85" s="2926"/>
      <c r="F85" s="2926"/>
      <c r="G85" s="2927"/>
      <c r="I85" s="546"/>
    </row>
    <row r="86" spans="1:10" s="546" customFormat="1" ht="15.75">
      <c r="A86" s="549" t="s">
        <v>1321</v>
      </c>
      <c r="B86" s="478">
        <v>88264</v>
      </c>
      <c r="C86" s="298" t="str">
        <f>IF($A86="INSUMO",VLOOKUP($B86,'BANCO DE DADOS SETEMBRO INS'!$A:$D,2,FALSE),VLOOKUP($B86,'BANCO DE DADOS SETEMBRO SERV'!$B:$E,2,FALSE))</f>
        <v>ELETRICISTA COM ENCARGOS COMPLEMENTARES</v>
      </c>
      <c r="D86" s="297" t="str">
        <f>IF($A86="INSUMO",VLOOKUP($B86,'BANCO DE DADOS SETEMBRO INS'!$A:$D,3,FALSE),VLOOKUP($B86,'BANCO DE DADOS SETEMBRO SERV'!$B:$E,3,FALSE))</f>
        <v>H</v>
      </c>
      <c r="E86" s="479">
        <v>0.08</v>
      </c>
      <c r="F86" s="362">
        <f>IF($A86="INSUMO",VLOOKUP($B86,'BANCO DE DADOS SETEMBRO INS'!$A:$D,4,FALSE),VLOOKUP($B86,'BANCO DE DADOS SETEMBRO SERV'!$B:$E,4,FALSE))</f>
        <v>20.28</v>
      </c>
      <c r="G86" s="480">
        <f>TRUNC(F86*E86,2)</f>
        <v>1.62</v>
      </c>
      <c r="H86" s="545"/>
    </row>
    <row r="87" spans="1:10" s="546" customFormat="1" ht="16.5" thickBot="1">
      <c r="A87" s="549" t="s">
        <v>1321</v>
      </c>
      <c r="B87" s="481">
        <v>88316</v>
      </c>
      <c r="C87" s="302" t="str">
        <f>IF($A87="INSUMO",VLOOKUP($B87,'BANCO DE DADOS SETEMBRO INS'!$A:$D,2,FALSE),VLOOKUP($B87,'BANCO DE DADOS SETEMBRO SERV'!$B:$E,2,FALSE))</f>
        <v>SERVENTE COM ENCARGOS COMPLEMENTARES</v>
      </c>
      <c r="D87" s="303" t="str">
        <f>IF($A87="INSUMO",VLOOKUP($B87,'BANCO DE DADOS SETEMBRO INS'!$A:$D,3,FALSE),VLOOKUP($B87,'BANCO DE DADOS SETEMBRO SERV'!$B:$E,3,FALSE))</f>
        <v>H</v>
      </c>
      <c r="E87" s="482">
        <v>0.08</v>
      </c>
      <c r="F87" s="364">
        <f>IF($A87="INSUMO",VLOOKUP($B87,'BANCO DE DADOS SETEMBRO INS'!$A:$D,4,FALSE),VLOOKUP($B87,'BANCO DE DADOS SETEMBRO SERV'!$B:$E,4,FALSE))</f>
        <v>15.74</v>
      </c>
      <c r="G87" s="483">
        <f>TRUNC(F87*E87,2)</f>
        <v>1.25</v>
      </c>
      <c r="H87" s="545"/>
    </row>
    <row r="88" spans="1:10" s="546" customFormat="1" ht="16.5" thickBot="1">
      <c r="A88" s="545"/>
      <c r="B88" s="2979" t="s">
        <v>1494</v>
      </c>
      <c r="C88" s="2979"/>
      <c r="D88" s="2979"/>
      <c r="E88" s="2980"/>
      <c r="F88" s="490" t="s">
        <v>692</v>
      </c>
      <c r="G88" s="671">
        <f>SUM(G81:G87)</f>
        <v>18.57</v>
      </c>
      <c r="H88" s="545"/>
    </row>
    <row r="89" spans="1:10" s="546" customFormat="1" ht="15.75" thickBot="1">
      <c r="A89" s="545"/>
      <c r="B89" s="680"/>
      <c r="C89" s="680"/>
      <c r="D89" s="680"/>
      <c r="E89" s="680"/>
      <c r="F89" s="680"/>
      <c r="G89" s="680"/>
      <c r="H89" s="545"/>
    </row>
    <row r="90" spans="1:10" s="546" customFormat="1" ht="15.75">
      <c r="A90" s="545"/>
      <c r="B90" s="1557"/>
      <c r="C90" s="1536" t="s">
        <v>733</v>
      </c>
      <c r="D90" s="1558"/>
      <c r="E90" s="1559"/>
      <c r="F90" s="1537"/>
      <c r="G90" s="1560" t="s">
        <v>29</v>
      </c>
      <c r="H90" s="1768" t="s">
        <v>7219</v>
      </c>
    </row>
    <row r="91" spans="1:10" s="546" customFormat="1" ht="31.5">
      <c r="A91" s="545"/>
      <c r="B91" s="859" t="s">
        <v>701</v>
      </c>
      <c r="C91" s="1771" t="s">
        <v>702</v>
      </c>
      <c r="D91" s="1772" t="s">
        <v>703</v>
      </c>
      <c r="E91" s="1773" t="s">
        <v>704</v>
      </c>
      <c r="F91" s="1774" t="s">
        <v>705</v>
      </c>
      <c r="G91" s="1839" t="s">
        <v>706</v>
      </c>
      <c r="H91" s="545"/>
    </row>
    <row r="92" spans="1:10" s="546" customFormat="1" ht="15">
      <c r="A92" s="545"/>
      <c r="B92" s="2097">
        <v>43250</v>
      </c>
      <c r="C92" s="2098" t="s">
        <v>724</v>
      </c>
      <c r="D92" s="2099">
        <v>8.89</v>
      </c>
      <c r="E92" s="2111" t="s">
        <v>725</v>
      </c>
      <c r="F92" s="2104" t="s">
        <v>7628</v>
      </c>
      <c r="G92" s="2102" t="s">
        <v>7629</v>
      </c>
      <c r="H92" s="1770">
        <f>B92+180</f>
        <v>43430</v>
      </c>
    </row>
    <row r="93" spans="1:10" s="546" customFormat="1" ht="15">
      <c r="A93" s="545"/>
      <c r="B93" s="2097">
        <v>43250</v>
      </c>
      <c r="C93" s="2098" t="s">
        <v>1493</v>
      </c>
      <c r="D93" s="2099">
        <v>7.96</v>
      </c>
      <c r="E93" s="2100" t="s">
        <v>6969</v>
      </c>
      <c r="F93" s="2101" t="s">
        <v>718</v>
      </c>
      <c r="G93" s="2102" t="s">
        <v>1354</v>
      </c>
      <c r="H93" s="1770">
        <f>B93+180</f>
        <v>43430</v>
      </c>
    </row>
    <row r="94" spans="1:10" s="546" customFormat="1" ht="15">
      <c r="A94" s="545"/>
      <c r="B94" s="2097">
        <v>43255</v>
      </c>
      <c r="C94" s="2109" t="s">
        <v>7475</v>
      </c>
      <c r="D94" s="2110">
        <v>16.04</v>
      </c>
      <c r="E94" s="2107" t="s">
        <v>7476</v>
      </c>
      <c r="F94" s="2108" t="s">
        <v>7221</v>
      </c>
      <c r="G94" s="2102" t="s">
        <v>7632</v>
      </c>
      <c r="H94" s="1770">
        <f>B94+180</f>
        <v>43435</v>
      </c>
    </row>
    <row r="95" spans="1:10" s="546" customFormat="1" ht="16.5" thickBot="1">
      <c r="A95" s="545"/>
      <c r="B95" s="1538"/>
      <c r="C95" s="1539" t="s">
        <v>707</v>
      </c>
      <c r="D95" s="1561">
        <f>MEDIAN(D92:D94)</f>
        <v>8.89</v>
      </c>
      <c r="E95" s="1540"/>
      <c r="F95" s="1541"/>
      <c r="G95" s="871"/>
      <c r="H95" s="545"/>
    </row>
    <row r="96" spans="1:10" s="546" customFormat="1" ht="16.5" thickBot="1">
      <c r="A96" s="545"/>
      <c r="B96" s="378"/>
      <c r="C96" s="379"/>
      <c r="D96" s="380"/>
      <c r="E96" s="381"/>
      <c r="F96" s="708"/>
      <c r="G96" s="382"/>
      <c r="H96" s="545"/>
    </row>
    <row r="97" spans="1:8" s="546" customFormat="1" ht="15.75">
      <c r="A97" s="545"/>
      <c r="B97" s="1557"/>
      <c r="C97" s="1536" t="s">
        <v>734</v>
      </c>
      <c r="D97" s="1558"/>
      <c r="E97" s="1559"/>
      <c r="F97" s="1537"/>
      <c r="G97" s="1560" t="s">
        <v>29</v>
      </c>
      <c r="H97" s="1768" t="s">
        <v>7219</v>
      </c>
    </row>
    <row r="98" spans="1:8" s="546" customFormat="1" ht="31.5">
      <c r="A98" s="545"/>
      <c r="B98" s="859" t="s">
        <v>701</v>
      </c>
      <c r="C98" s="1771" t="s">
        <v>702</v>
      </c>
      <c r="D98" s="1772" t="s">
        <v>703</v>
      </c>
      <c r="E98" s="1773" t="s">
        <v>704</v>
      </c>
      <c r="F98" s="1774" t="s">
        <v>705</v>
      </c>
      <c r="G98" s="1839" t="s">
        <v>706</v>
      </c>
      <c r="H98" s="545"/>
    </row>
    <row r="99" spans="1:8" s="546" customFormat="1" ht="15">
      <c r="A99" s="545"/>
      <c r="B99" s="2097">
        <v>43255</v>
      </c>
      <c r="C99" s="2109" t="s">
        <v>7475</v>
      </c>
      <c r="D99" s="2110">
        <v>181.57</v>
      </c>
      <c r="E99" s="2107" t="s">
        <v>7476</v>
      </c>
      <c r="F99" s="2108" t="s">
        <v>7221</v>
      </c>
      <c r="G99" s="2102" t="s">
        <v>7632</v>
      </c>
      <c r="H99" s="1770">
        <f>B99+180</f>
        <v>43435</v>
      </c>
    </row>
    <row r="100" spans="1:8" s="546" customFormat="1" ht="15">
      <c r="A100" s="545"/>
      <c r="B100" s="2097">
        <v>43250</v>
      </c>
      <c r="C100" s="2098" t="s">
        <v>1493</v>
      </c>
      <c r="D100" s="2099">
        <v>114.71</v>
      </c>
      <c r="E100" s="2100" t="s">
        <v>6969</v>
      </c>
      <c r="F100" s="2101" t="s">
        <v>718</v>
      </c>
      <c r="G100" s="2102" t="s">
        <v>1354</v>
      </c>
      <c r="H100" s="1770">
        <f>B100+180</f>
        <v>43430</v>
      </c>
    </row>
    <row r="101" spans="1:8" s="546" customFormat="1" ht="15">
      <c r="A101" s="545"/>
      <c r="B101" s="2097">
        <v>43195</v>
      </c>
      <c r="C101" s="2098" t="s">
        <v>6557</v>
      </c>
      <c r="D101" s="2099">
        <v>154.19</v>
      </c>
      <c r="E101" s="2103" t="s">
        <v>1763</v>
      </c>
      <c r="F101" s="2104" t="s">
        <v>1764</v>
      </c>
      <c r="G101" s="2102" t="s">
        <v>7223</v>
      </c>
      <c r="H101" s="1770">
        <f>B101+180</f>
        <v>43375</v>
      </c>
    </row>
    <row r="102" spans="1:8" s="546" customFormat="1" ht="16.5" thickBot="1">
      <c r="A102" s="545"/>
      <c r="B102" s="1538"/>
      <c r="C102" s="1539" t="s">
        <v>707</v>
      </c>
      <c r="D102" s="431">
        <f>MEDIAN(D99:D101)</f>
        <v>154.19</v>
      </c>
      <c r="E102" s="1540"/>
      <c r="F102" s="1541"/>
      <c r="G102" s="871"/>
      <c r="H102" s="545"/>
    </row>
    <row r="103" spans="1:8" s="546" customFormat="1" ht="16.5" thickBot="1">
      <c r="A103" s="545"/>
      <c r="B103" s="425"/>
      <c r="C103" s="426"/>
      <c r="D103" s="427"/>
      <c r="E103" s="428"/>
      <c r="F103" s="710"/>
      <c r="G103" s="429"/>
      <c r="H103" s="545"/>
    </row>
    <row r="104" spans="1:8" s="546" customFormat="1" ht="15.75">
      <c r="A104" s="545"/>
      <c r="B104" s="1557"/>
      <c r="C104" s="430" t="s">
        <v>731</v>
      </c>
      <c r="D104" s="1558"/>
      <c r="E104" s="1559"/>
      <c r="F104" s="1537"/>
      <c r="G104" s="1560" t="s">
        <v>29</v>
      </c>
      <c r="H104" s="1768" t="s">
        <v>7219</v>
      </c>
    </row>
    <row r="105" spans="1:8" s="546" customFormat="1" ht="31.5">
      <c r="A105" s="545"/>
      <c r="B105" s="859" t="s">
        <v>701</v>
      </c>
      <c r="C105" s="1771" t="s">
        <v>702</v>
      </c>
      <c r="D105" s="1772" t="s">
        <v>703</v>
      </c>
      <c r="E105" s="1773" t="s">
        <v>704</v>
      </c>
      <c r="F105" s="1774" t="s">
        <v>705</v>
      </c>
      <c r="G105" s="1839" t="s">
        <v>706</v>
      </c>
      <c r="H105" s="545"/>
    </row>
    <row r="106" spans="1:8" s="546" customFormat="1" ht="15">
      <c r="A106" s="545"/>
      <c r="B106" s="2097">
        <v>43250</v>
      </c>
      <c r="C106" s="2098" t="s">
        <v>1493</v>
      </c>
      <c r="D106" s="2099">
        <v>0.28000000000000003</v>
      </c>
      <c r="E106" s="2100" t="s">
        <v>6969</v>
      </c>
      <c r="F106" s="2101" t="s">
        <v>718</v>
      </c>
      <c r="G106" s="2102" t="s">
        <v>1354</v>
      </c>
      <c r="H106" s="1770">
        <f>B106+180</f>
        <v>43430</v>
      </c>
    </row>
    <row r="107" spans="1:8" s="546" customFormat="1" ht="15">
      <c r="A107" s="545"/>
      <c r="B107" s="2097">
        <v>43255</v>
      </c>
      <c r="C107" s="2098" t="s">
        <v>724</v>
      </c>
      <c r="D107" s="2099">
        <v>0.65</v>
      </c>
      <c r="E107" s="2111" t="s">
        <v>725</v>
      </c>
      <c r="F107" s="2104" t="s">
        <v>7628</v>
      </c>
      <c r="G107" s="2102" t="s">
        <v>5410</v>
      </c>
      <c r="H107" s="1770">
        <f>B107+180</f>
        <v>43435</v>
      </c>
    </row>
    <row r="108" spans="1:8" s="546" customFormat="1" ht="15">
      <c r="A108" s="545"/>
      <c r="B108" s="2097">
        <v>43255</v>
      </c>
      <c r="C108" s="2109" t="s">
        <v>7475</v>
      </c>
      <c r="D108" s="2110">
        <v>0.96</v>
      </c>
      <c r="E108" s="2107" t="s">
        <v>7476</v>
      </c>
      <c r="F108" s="2108" t="s">
        <v>7221</v>
      </c>
      <c r="G108" s="2102" t="s">
        <v>7632</v>
      </c>
      <c r="H108" s="1770">
        <f>B108+180</f>
        <v>43435</v>
      </c>
    </row>
    <row r="109" spans="1:8" s="546" customFormat="1" ht="16.5" thickBot="1">
      <c r="A109" s="545"/>
      <c r="B109" s="1538"/>
      <c r="C109" s="1539" t="s">
        <v>707</v>
      </c>
      <c r="D109" s="1561">
        <f>MEDIAN(D106:D108)</f>
        <v>0.65</v>
      </c>
      <c r="E109" s="1540"/>
      <c r="F109" s="1541"/>
      <c r="G109" s="871"/>
      <c r="H109" s="545"/>
    </row>
    <row r="110" spans="1:8" s="558" customFormat="1" ht="16.5" thickBot="1">
      <c r="B110" s="488"/>
      <c r="C110" s="489"/>
      <c r="D110" s="489"/>
      <c r="E110" s="489"/>
      <c r="F110" s="489"/>
      <c r="G110" s="489"/>
    </row>
    <row r="111" spans="1:8" s="546" customFormat="1" ht="41.25" customHeight="1">
      <c r="A111" s="545"/>
      <c r="B111" s="1549" t="str">
        <f>CONCATENATE("AMM SPDA 00",(RIGHT(B79,2))+1)</f>
        <v>AMM SPDA 005</v>
      </c>
      <c r="C111" s="2666" t="s">
        <v>735</v>
      </c>
      <c r="D111" s="2666"/>
      <c r="E111" s="2666"/>
      <c r="F111" s="2666"/>
      <c r="G111" s="476" t="s">
        <v>29</v>
      </c>
      <c r="H111" s="724">
        <f>G120</f>
        <v>15.120000000000001</v>
      </c>
    </row>
    <row r="112" spans="1:8" s="546" customFormat="1" ht="31.5">
      <c r="A112" s="545"/>
      <c r="B112" s="361" t="s">
        <v>760</v>
      </c>
      <c r="C112" s="520" t="s">
        <v>686</v>
      </c>
      <c r="D112" s="752" t="s">
        <v>29</v>
      </c>
      <c r="E112" s="520" t="s">
        <v>687</v>
      </c>
      <c r="F112" s="521" t="s">
        <v>688</v>
      </c>
      <c r="G112" s="522" t="s">
        <v>689</v>
      </c>
      <c r="H112" s="545"/>
    </row>
    <row r="113" spans="1:9" s="545" customFormat="1" ht="15.75">
      <c r="B113" s="2724" t="s">
        <v>690</v>
      </c>
      <c r="C113" s="2926"/>
      <c r="D113" s="2926"/>
      <c r="E113" s="2926"/>
      <c r="F113" s="2926"/>
      <c r="G113" s="2927"/>
      <c r="I113" s="546"/>
    </row>
    <row r="114" spans="1:9" s="546" customFormat="1" ht="15">
      <c r="A114" s="545"/>
      <c r="B114" s="366" t="s">
        <v>708</v>
      </c>
      <c r="C114" s="367" t="str">
        <f>C122</f>
        <v>CARTUCHO PARA S'OLDA EXOTÉRMICA N° 32</v>
      </c>
      <c r="D114" s="368" t="s">
        <v>29</v>
      </c>
      <c r="E114" s="405">
        <v>1</v>
      </c>
      <c r="F114" s="405">
        <f>D127</f>
        <v>6.72</v>
      </c>
      <c r="G114" s="408">
        <f>TRUNC(F114*E114,2)</f>
        <v>6.72</v>
      </c>
      <c r="H114" s="545"/>
    </row>
    <row r="115" spans="1:9" s="546" customFormat="1" ht="30">
      <c r="A115" s="545"/>
      <c r="B115" s="366" t="s">
        <v>708</v>
      </c>
      <c r="C115" s="367" t="str">
        <f>C129</f>
        <v>MOLDE PARA SOLDA EXOTÉRMICA TIPO T, CABO-CABO, 35mm²-35mm²</v>
      </c>
      <c r="D115" s="368" t="s">
        <v>29</v>
      </c>
      <c r="E115" s="421">
        <v>0.04</v>
      </c>
      <c r="F115" s="405">
        <f>D134</f>
        <v>122.24</v>
      </c>
      <c r="G115" s="408">
        <f>TRUNC(F115*E115,2)</f>
        <v>4.88</v>
      </c>
      <c r="H115" s="545"/>
    </row>
    <row r="116" spans="1:9" s="546" customFormat="1" ht="15">
      <c r="A116" s="545"/>
      <c r="B116" s="366" t="s">
        <v>708</v>
      </c>
      <c r="C116" s="367" t="str">
        <f>C136</f>
        <v>PALITO IGNITOR PRA SOLDA EXOTERMICA</v>
      </c>
      <c r="D116" s="368" t="s">
        <v>29</v>
      </c>
      <c r="E116" s="421">
        <v>1</v>
      </c>
      <c r="F116" s="405">
        <f>D141</f>
        <v>0.65</v>
      </c>
      <c r="G116" s="408">
        <f>TRUNC(F116*E116,2)</f>
        <v>0.65</v>
      </c>
      <c r="H116" s="545"/>
    </row>
    <row r="117" spans="1:9" s="545" customFormat="1" ht="15.75">
      <c r="B117" s="2724" t="s">
        <v>691</v>
      </c>
      <c r="C117" s="2926"/>
      <c r="D117" s="2926"/>
      <c r="E117" s="2926"/>
      <c r="F117" s="2926"/>
      <c r="G117" s="2927"/>
      <c r="I117" s="546"/>
    </row>
    <row r="118" spans="1:9" s="546" customFormat="1" ht="15.75">
      <c r="A118" s="549" t="s">
        <v>1321</v>
      </c>
      <c r="B118" s="478">
        <v>88264</v>
      </c>
      <c r="C118" s="298" t="str">
        <f>IF($A118="INSUMO",VLOOKUP($B118,'BANCO DE DADOS SETEMBRO INS'!$A:$D,2,FALSE),VLOOKUP($B118,'BANCO DE DADOS SETEMBRO SERV'!$B:$E,2,FALSE))</f>
        <v>ELETRICISTA COM ENCARGOS COMPLEMENTARES</v>
      </c>
      <c r="D118" s="297" t="str">
        <f>IF($A118="INSUMO",VLOOKUP($B118,'BANCO DE DADOS SETEMBRO INS'!$A:$D,3,FALSE),VLOOKUP($B118,'BANCO DE DADOS SETEMBRO SERV'!$B:$E,3,FALSE))</f>
        <v>H</v>
      </c>
      <c r="E118" s="479">
        <v>0.08</v>
      </c>
      <c r="F118" s="362">
        <f>IF($A118="INSUMO",VLOOKUP($B118,'BANCO DE DADOS SETEMBRO INS'!$A:$D,4,FALSE),VLOOKUP($B118,'BANCO DE DADOS SETEMBRO SERV'!$B:$E,4,FALSE))</f>
        <v>20.28</v>
      </c>
      <c r="G118" s="480">
        <f>TRUNC(F118*E118,2)</f>
        <v>1.62</v>
      </c>
      <c r="H118" s="545"/>
    </row>
    <row r="119" spans="1:9" s="546" customFormat="1" ht="16.5" thickBot="1">
      <c r="A119" s="549" t="s">
        <v>1321</v>
      </c>
      <c r="B119" s="481">
        <v>88316</v>
      </c>
      <c r="C119" s="302" t="str">
        <f>IF($A119="INSUMO",VLOOKUP($B119,'BANCO DE DADOS SETEMBRO INS'!$A:$D,2,FALSE),VLOOKUP($B119,'BANCO DE DADOS SETEMBRO SERV'!$B:$E,2,FALSE))</f>
        <v>SERVENTE COM ENCARGOS COMPLEMENTARES</v>
      </c>
      <c r="D119" s="303" t="str">
        <f>IF($A119="INSUMO",VLOOKUP($B119,'BANCO DE DADOS SETEMBRO INS'!$A:$D,3,FALSE),VLOOKUP($B119,'BANCO DE DADOS SETEMBRO SERV'!$B:$E,3,FALSE))</f>
        <v>H</v>
      </c>
      <c r="E119" s="482">
        <v>0.08</v>
      </c>
      <c r="F119" s="364">
        <f>IF($A119="INSUMO",VLOOKUP($B119,'BANCO DE DADOS SETEMBRO INS'!$A:$D,4,FALSE),VLOOKUP($B119,'BANCO DE DADOS SETEMBRO SERV'!$B:$E,4,FALSE))</f>
        <v>15.74</v>
      </c>
      <c r="G119" s="483">
        <f>TRUNC(F119*E119,2)</f>
        <v>1.25</v>
      </c>
      <c r="H119" s="545"/>
    </row>
    <row r="120" spans="1:9" s="546" customFormat="1" ht="16.5" thickBot="1">
      <c r="A120" s="545"/>
      <c r="B120" s="2928" t="s">
        <v>1494</v>
      </c>
      <c r="C120" s="2928"/>
      <c r="D120" s="2928"/>
      <c r="E120" s="2929"/>
      <c r="F120" s="490" t="s">
        <v>692</v>
      </c>
      <c r="G120" s="671">
        <f>SUM(G113:G119)</f>
        <v>15.120000000000001</v>
      </c>
      <c r="H120" s="545"/>
    </row>
    <row r="121" spans="1:9" s="546" customFormat="1" ht="15.75" thickBot="1">
      <c r="A121" s="545"/>
      <c r="B121" s="680"/>
      <c r="C121" s="680"/>
      <c r="D121" s="680"/>
      <c r="E121" s="680"/>
      <c r="H121" s="545"/>
    </row>
    <row r="122" spans="1:9" s="546" customFormat="1" ht="15.75">
      <c r="A122" s="545"/>
      <c r="B122" s="1557"/>
      <c r="C122" s="1536" t="s">
        <v>736</v>
      </c>
      <c r="D122" s="1558"/>
      <c r="E122" s="1559"/>
      <c r="F122" s="1537"/>
      <c r="G122" s="1560" t="s">
        <v>29</v>
      </c>
      <c r="H122" s="1768" t="s">
        <v>7219</v>
      </c>
    </row>
    <row r="123" spans="1:9" s="546" customFormat="1" ht="31.5">
      <c r="A123" s="545"/>
      <c r="B123" s="415" t="s">
        <v>701</v>
      </c>
      <c r="C123" s="1807" t="s">
        <v>702</v>
      </c>
      <c r="D123" s="1808" t="s">
        <v>703</v>
      </c>
      <c r="E123" s="1840" t="s">
        <v>704</v>
      </c>
      <c r="F123" s="1841" t="s">
        <v>705</v>
      </c>
      <c r="G123" s="1842" t="s">
        <v>706</v>
      </c>
      <c r="H123" s="545"/>
    </row>
    <row r="124" spans="1:9" s="546" customFormat="1" ht="15">
      <c r="A124" s="545"/>
      <c r="B124" s="2097">
        <v>43250</v>
      </c>
      <c r="C124" s="2098" t="s">
        <v>1493</v>
      </c>
      <c r="D124" s="2099">
        <v>5.66</v>
      </c>
      <c r="E124" s="2100" t="s">
        <v>6969</v>
      </c>
      <c r="F124" s="2101" t="s">
        <v>718</v>
      </c>
      <c r="G124" s="2102" t="s">
        <v>1354</v>
      </c>
      <c r="H124" s="1770">
        <f>B124+180</f>
        <v>43430</v>
      </c>
    </row>
    <row r="125" spans="1:9" s="546" customFormat="1" ht="15">
      <c r="A125" s="545"/>
      <c r="B125" s="2097">
        <v>43255</v>
      </c>
      <c r="C125" s="2098" t="s">
        <v>724</v>
      </c>
      <c r="D125" s="2099">
        <v>10.95</v>
      </c>
      <c r="E125" s="2111" t="s">
        <v>725</v>
      </c>
      <c r="F125" s="2104" t="s">
        <v>7628</v>
      </c>
      <c r="G125" s="2102" t="s">
        <v>5410</v>
      </c>
      <c r="H125" s="1770">
        <f>B125+180</f>
        <v>43435</v>
      </c>
    </row>
    <row r="126" spans="1:9" s="546" customFormat="1" ht="15">
      <c r="A126" s="545"/>
      <c r="B126" s="2097">
        <v>43255</v>
      </c>
      <c r="C126" s="2109" t="s">
        <v>7475</v>
      </c>
      <c r="D126" s="2110">
        <v>6.72</v>
      </c>
      <c r="E126" s="2107" t="s">
        <v>7476</v>
      </c>
      <c r="F126" s="2108" t="s">
        <v>7221</v>
      </c>
      <c r="G126" s="2102" t="s">
        <v>7632</v>
      </c>
      <c r="H126" s="1770">
        <f>B126+180</f>
        <v>43435</v>
      </c>
    </row>
    <row r="127" spans="1:9" s="546" customFormat="1" ht="16.5" thickBot="1">
      <c r="A127" s="545"/>
      <c r="B127" s="432"/>
      <c r="C127" s="1539" t="s">
        <v>707</v>
      </c>
      <c r="D127" s="433">
        <f>MEDIAN(D124:D126)</f>
        <v>6.72</v>
      </c>
      <c r="E127" s="1539"/>
      <c r="F127" s="1539"/>
      <c r="G127" s="434"/>
      <c r="H127" s="545"/>
    </row>
    <row r="128" spans="1:9" s="546" customFormat="1" ht="16.5" thickBot="1">
      <c r="A128" s="545"/>
      <c r="B128" s="378"/>
      <c r="C128" s="379"/>
      <c r="D128" s="380"/>
      <c r="E128" s="381"/>
      <c r="F128" s="708"/>
      <c r="G128" s="382"/>
      <c r="H128" s="545"/>
    </row>
    <row r="129" spans="1:8" s="546" customFormat="1" ht="31.5">
      <c r="A129" s="545"/>
      <c r="B129" s="1557"/>
      <c r="C129" s="1536" t="s">
        <v>737</v>
      </c>
      <c r="D129" s="1558"/>
      <c r="E129" s="1559"/>
      <c r="F129" s="1537"/>
      <c r="G129" s="1560" t="s">
        <v>29</v>
      </c>
      <c r="H129" s="1768" t="s">
        <v>7219</v>
      </c>
    </row>
    <row r="130" spans="1:8" s="546" customFormat="1" ht="31.5">
      <c r="A130" s="545"/>
      <c r="B130" s="415" t="s">
        <v>701</v>
      </c>
      <c r="C130" s="1807" t="s">
        <v>702</v>
      </c>
      <c r="D130" s="1808" t="s">
        <v>703</v>
      </c>
      <c r="E130" s="1840" t="s">
        <v>704</v>
      </c>
      <c r="F130" s="1841" t="s">
        <v>705</v>
      </c>
      <c r="G130" s="1842" t="s">
        <v>706</v>
      </c>
      <c r="H130" s="545"/>
    </row>
    <row r="131" spans="1:8" s="546" customFormat="1" ht="15">
      <c r="A131" s="545"/>
      <c r="B131" s="2097">
        <v>43250</v>
      </c>
      <c r="C131" s="2098" t="s">
        <v>1493</v>
      </c>
      <c r="D131" s="2099">
        <v>66.599999999999994</v>
      </c>
      <c r="E131" s="2100" t="s">
        <v>6969</v>
      </c>
      <c r="F131" s="2101" t="s">
        <v>718</v>
      </c>
      <c r="G131" s="2102" t="s">
        <v>1354</v>
      </c>
      <c r="H131" s="1770">
        <f>B131+180</f>
        <v>43430</v>
      </c>
    </row>
    <row r="132" spans="1:8" s="546" customFormat="1" ht="15">
      <c r="A132" s="545"/>
      <c r="B132" s="2097">
        <v>43255</v>
      </c>
      <c r="C132" s="2109" t="s">
        <v>7475</v>
      </c>
      <c r="D132" s="2110">
        <v>160.81</v>
      </c>
      <c r="E132" s="2107" t="s">
        <v>7476</v>
      </c>
      <c r="F132" s="2108" t="s">
        <v>7221</v>
      </c>
      <c r="G132" s="2102" t="s">
        <v>7632</v>
      </c>
      <c r="H132" s="1770">
        <f>B132+180</f>
        <v>43435</v>
      </c>
    </row>
    <row r="133" spans="1:8" s="546" customFormat="1" ht="15">
      <c r="A133" s="545"/>
      <c r="B133" s="2097">
        <v>43256</v>
      </c>
      <c r="C133" s="2098" t="s">
        <v>7474</v>
      </c>
      <c r="D133" s="2099">
        <v>122.24</v>
      </c>
      <c r="E133" s="2103" t="s">
        <v>1703</v>
      </c>
      <c r="F133" s="2101" t="s">
        <v>6558</v>
      </c>
      <c r="G133" s="2102" t="s">
        <v>1761</v>
      </c>
      <c r="H133" s="1770">
        <f>B133+180</f>
        <v>43436</v>
      </c>
    </row>
    <row r="134" spans="1:8" s="546" customFormat="1" ht="16.5" thickBot="1">
      <c r="A134" s="545"/>
      <c r="B134" s="1538"/>
      <c r="C134" s="1539" t="s">
        <v>707</v>
      </c>
      <c r="D134" s="1561">
        <f>MEDIAN(D131:D133)</f>
        <v>122.24</v>
      </c>
      <c r="E134" s="1540"/>
      <c r="F134" s="1541"/>
      <c r="G134" s="871"/>
      <c r="H134" s="545"/>
    </row>
    <row r="135" spans="1:8" s="546" customFormat="1" ht="15.75" thickBot="1">
      <c r="A135" s="545"/>
      <c r="B135" s="2982"/>
      <c r="C135" s="2983"/>
      <c r="D135" s="2983"/>
      <c r="E135" s="2983"/>
      <c r="F135" s="2983"/>
      <c r="G135" s="2984"/>
      <c r="H135" s="545"/>
    </row>
    <row r="136" spans="1:8" s="546" customFormat="1" ht="15.75">
      <c r="A136" s="545"/>
      <c r="B136" s="1557"/>
      <c r="C136" s="430" t="s">
        <v>731</v>
      </c>
      <c r="D136" s="1558"/>
      <c r="E136" s="1559"/>
      <c r="F136" s="1537"/>
      <c r="G136" s="1560" t="s">
        <v>29</v>
      </c>
      <c r="H136" s="1768" t="s">
        <v>7219</v>
      </c>
    </row>
    <row r="137" spans="1:8" s="546" customFormat="1" ht="31.5">
      <c r="A137" s="545"/>
      <c r="B137" s="859" t="s">
        <v>701</v>
      </c>
      <c r="C137" s="1771" t="s">
        <v>702</v>
      </c>
      <c r="D137" s="1772" t="s">
        <v>703</v>
      </c>
      <c r="E137" s="1773" t="s">
        <v>704</v>
      </c>
      <c r="F137" s="1774" t="s">
        <v>705</v>
      </c>
      <c r="G137" s="1839" t="s">
        <v>706</v>
      </c>
      <c r="H137" s="545"/>
    </row>
    <row r="138" spans="1:8" s="546" customFormat="1" ht="15">
      <c r="A138" s="545"/>
      <c r="B138" s="2097">
        <v>43250</v>
      </c>
      <c r="C138" s="2098" t="s">
        <v>1493</v>
      </c>
      <c r="D138" s="2099">
        <v>0.28000000000000003</v>
      </c>
      <c r="E138" s="2100" t="s">
        <v>6969</v>
      </c>
      <c r="F138" s="2101" t="s">
        <v>718</v>
      </c>
      <c r="G138" s="2102" t="s">
        <v>1354</v>
      </c>
      <c r="H138" s="1770">
        <f>B138+180</f>
        <v>43430</v>
      </c>
    </row>
    <row r="139" spans="1:8" s="546" customFormat="1" ht="15">
      <c r="A139" s="545"/>
      <c r="B139" s="2097">
        <v>43255</v>
      </c>
      <c r="C139" s="2098" t="s">
        <v>724</v>
      </c>
      <c r="D139" s="2099">
        <v>0.65</v>
      </c>
      <c r="E139" s="2111" t="s">
        <v>725</v>
      </c>
      <c r="F139" s="2104" t="s">
        <v>7628</v>
      </c>
      <c r="G139" s="2102" t="s">
        <v>5410</v>
      </c>
      <c r="H139" s="1770">
        <f>B139+180</f>
        <v>43435</v>
      </c>
    </row>
    <row r="140" spans="1:8" s="546" customFormat="1" ht="15">
      <c r="A140" s="545"/>
      <c r="B140" s="2097">
        <v>43255</v>
      </c>
      <c r="C140" s="2109" t="s">
        <v>7475</v>
      </c>
      <c r="D140" s="2110">
        <v>0.96</v>
      </c>
      <c r="E140" s="2107" t="s">
        <v>7476</v>
      </c>
      <c r="F140" s="2108" t="s">
        <v>7221</v>
      </c>
      <c r="G140" s="2102" t="s">
        <v>7632</v>
      </c>
      <c r="H140" s="1770">
        <f>B140+180</f>
        <v>43435</v>
      </c>
    </row>
    <row r="141" spans="1:8" s="546" customFormat="1" ht="16.5" thickBot="1">
      <c r="A141" s="545"/>
      <c r="B141" s="1538"/>
      <c r="C141" s="1539" t="s">
        <v>707</v>
      </c>
      <c r="D141" s="1561">
        <f>MEDIAN(D138:D140)</f>
        <v>0.65</v>
      </c>
      <c r="E141" s="1540"/>
      <c r="F141" s="1541"/>
      <c r="G141" s="871"/>
      <c r="H141" s="545"/>
    </row>
    <row r="142" spans="1:8" s="558" customFormat="1" ht="16.5" thickBot="1">
      <c r="B142" s="488"/>
      <c r="C142" s="489"/>
      <c r="D142" s="489"/>
      <c r="E142" s="489"/>
      <c r="F142" s="489"/>
      <c r="G142" s="489"/>
    </row>
    <row r="143" spans="1:8" s="813" customFormat="1" ht="34.5" customHeight="1">
      <c r="A143" s="812"/>
      <c r="B143" s="1549" t="str">
        <f>CONCATENATE("AMM SPDA 00",(RIGHT(B111,2))+1)</f>
        <v>AMM SPDA 006</v>
      </c>
      <c r="C143" s="2666" t="str">
        <f>CONCATENATE("FORNECIMENTO E INSTALAÇÃO DE ",C146)</f>
        <v>FORNECIMENTO E INSTALAÇÃO DE SUPORTE ISOLADOR PARA CANTO 90° REFORCADO ROSCA SOBERBA EM FG C ISOLADOR</v>
      </c>
      <c r="D143" s="2897"/>
      <c r="E143" s="2897"/>
      <c r="F143" s="2897"/>
      <c r="G143" s="787" t="s">
        <v>29</v>
      </c>
      <c r="H143" s="822">
        <f>G152</f>
        <v>21.509999999999998</v>
      </c>
    </row>
    <row r="144" spans="1:8" s="813" customFormat="1" ht="31.5">
      <c r="A144" s="812"/>
      <c r="B144" s="361" t="s">
        <v>760</v>
      </c>
      <c r="C144" s="807" t="s">
        <v>686</v>
      </c>
      <c r="D144" s="752" t="s">
        <v>29</v>
      </c>
      <c r="E144" s="807" t="s">
        <v>687</v>
      </c>
      <c r="F144" s="808" t="s">
        <v>688</v>
      </c>
      <c r="G144" s="809" t="s">
        <v>689</v>
      </c>
      <c r="H144" s="812"/>
    </row>
    <row r="145" spans="1:8" s="813" customFormat="1" ht="15.75">
      <c r="A145" s="812"/>
      <c r="B145" s="2724" t="s">
        <v>690</v>
      </c>
      <c r="C145" s="2926"/>
      <c r="D145" s="2926"/>
      <c r="E145" s="2926"/>
      <c r="F145" s="2926"/>
      <c r="G145" s="2927"/>
      <c r="H145" s="812"/>
    </row>
    <row r="146" spans="1:8" s="813" customFormat="1" ht="30">
      <c r="A146" s="812"/>
      <c r="B146" s="777" t="s">
        <v>708</v>
      </c>
      <c r="C146" s="778" t="str">
        <f>C155</f>
        <v>SUPORTE ISOLADOR PARA CANTO 90° REFORCADO ROSCA SOBERBA EM FG C ISOLADOR</v>
      </c>
      <c r="D146" s="779" t="s">
        <v>29</v>
      </c>
      <c r="E146" s="781">
        <v>1</v>
      </c>
      <c r="F146" s="781">
        <f>D160</f>
        <v>14.63</v>
      </c>
      <c r="G146" s="783">
        <f>TRUNC(F146*E146,2)</f>
        <v>14.63</v>
      </c>
      <c r="H146" s="812"/>
    </row>
    <row r="147" spans="1:8" s="930" customFormat="1" ht="45">
      <c r="A147" s="931" t="s">
        <v>1320</v>
      </c>
      <c r="B147" s="810">
        <v>11950</v>
      </c>
      <c r="C147" s="927" t="str">
        <f>IF($A147="INSUMO",VLOOKUP($B147,'BANCO DE DADOS SETEMBRO INS'!$A:$D,2,FALSE),VLOOKUP($B147,'BANCO DE DADOS SETEMBRO SERV'!$B:$E,2,FALSE))</f>
        <v>BUCHA DE NYLON SEM ABA S6, COM PARAFUSO DE 4,20 X 40 MM EM ACO ZINCADO COM ROSCA SOBERBA, CABECA CHATA E FENDA PHILLIPS</v>
      </c>
      <c r="D147" s="771" t="str">
        <f>IF($A147="INSUMO",VLOOKUP($B147,'BANCO DE DADOS SETEMBRO INS'!$A:$D,3,FALSE),VLOOKUP($B147,'BANCO DE DADOS SETEMBRO SERV'!$B:$E,3,FALSE))</f>
        <v xml:space="preserve">UN    </v>
      </c>
      <c r="E147" s="781">
        <v>2</v>
      </c>
      <c r="F147" s="775">
        <f>IF($A147="INSUMO",VLOOKUP($B147,'BANCO DE DADOS SETEMBRO INS'!$A:$D,4,FALSE),VLOOKUP($B147,'BANCO DE DADOS SETEMBRO SERV'!$B:$E,4,FALSE))</f>
        <v>0.18</v>
      </c>
      <c r="G147" s="783">
        <f>TRUNC(F147*E147,2)</f>
        <v>0.36</v>
      </c>
      <c r="H147" s="929"/>
    </row>
    <row r="148" spans="1:8" s="813" customFormat="1" ht="30">
      <c r="A148" s="814" t="s">
        <v>1320</v>
      </c>
      <c r="B148" s="810">
        <v>142</v>
      </c>
      <c r="C148" s="784" t="str">
        <f>IF($A148="INSUMO",VLOOKUP($B148,'BANCO DE DADOS SETEMBRO INS'!$A:$D,2,FALSE),VLOOKUP($B148,'BANCO DE DADOS SETEMBRO SERV'!$B:$E,2,FALSE))</f>
        <v>SELANTE ELASTICO MONOCOMPONENTE A BASE DE POLIURETANO PARA JUNTAS DIVERSAS</v>
      </c>
      <c r="D148" s="1543" t="str">
        <f>IF($A148="INSUMO",VLOOKUP($B148,'BANCO DE DADOS SETEMBRO INS'!$A:$D,3,FALSE),VLOOKUP($B148,'BANCO DE DADOS SETEMBRO SERV'!$B:$E,3,FALSE))</f>
        <v xml:space="preserve">310ML </v>
      </c>
      <c r="E148" s="536">
        <v>8.0799999999999997E-2</v>
      </c>
      <c r="F148" s="1547">
        <f>IF($A148="INSUMO",VLOOKUP($B148,'BANCO DE DADOS SETEMBRO INS'!$A:$D,4,FALSE),VLOOKUP($B148,'BANCO DE DADOS SETEMBRO SERV'!$B:$E,4,FALSE))</f>
        <v>28.24</v>
      </c>
      <c r="G148" s="783">
        <f>TRUNC(F148*E148,2)</f>
        <v>2.2799999999999998</v>
      </c>
      <c r="H148" s="812"/>
    </row>
    <row r="149" spans="1:8" s="813" customFormat="1" ht="30">
      <c r="A149" s="814" t="s">
        <v>1320</v>
      </c>
      <c r="B149" s="810">
        <v>13348</v>
      </c>
      <c r="C149" s="784" t="str">
        <f>IF($A149="INSUMO",VLOOKUP($B149,'BANCO DE DADOS SETEMBRO INS'!$A:$D,2,FALSE),VLOOKUP($B149,'BANCO DE DADOS SETEMBRO SERV'!$B:$E,2,FALSE))</f>
        <v>ARRUELA  EM ACO GALVANIZADO, DIAMETRO EXTERNO = 35MM, ESPESSURA = 3MM, DIAMETRO DO FURO= 18MM</v>
      </c>
      <c r="D149" s="771" t="str">
        <f>IF($A149="INSUMO",VLOOKUP($B149,'BANCO DE DADOS SETEMBRO INS'!$A:$D,3,FALSE),VLOOKUP($B149,'BANCO DE DADOS SETEMBRO SERV'!$B:$E,3,FALSE))</f>
        <v xml:space="preserve">UN    </v>
      </c>
      <c r="E149" s="781">
        <v>2</v>
      </c>
      <c r="F149" s="775">
        <f>IF($A149="INSUMO",VLOOKUP($B149,'BANCO DE DADOS SETEMBRO INS'!$A:$D,4,FALSE),VLOOKUP($B149,'BANCO DE DADOS SETEMBRO SERV'!$B:$E,4,FALSE))</f>
        <v>0.6</v>
      </c>
      <c r="G149" s="783">
        <f>TRUNC(F149*E149,2)</f>
        <v>1.2</v>
      </c>
      <c r="H149" s="812"/>
    </row>
    <row r="150" spans="1:8" s="813" customFormat="1" ht="15.75">
      <c r="A150" s="812"/>
      <c r="B150" s="2724" t="s">
        <v>691</v>
      </c>
      <c r="C150" s="2926"/>
      <c r="D150" s="2926"/>
      <c r="E150" s="2926"/>
      <c r="F150" s="2926"/>
      <c r="G150" s="2927"/>
      <c r="H150" s="812"/>
    </row>
    <row r="151" spans="1:8" s="813" customFormat="1" ht="16.5" thickBot="1">
      <c r="A151" s="814" t="s">
        <v>1321</v>
      </c>
      <c r="B151" s="792">
        <v>88264</v>
      </c>
      <c r="C151" s="773" t="str">
        <f>IF($A151="INSUMO",VLOOKUP($B151,'BANCO DE DADOS SETEMBRO INS'!$A:$D,2,FALSE),VLOOKUP($B151,'BANCO DE DADOS SETEMBRO SERV'!$B:$E,2,FALSE))</f>
        <v>ELETRICISTA COM ENCARGOS COMPLEMENTARES</v>
      </c>
      <c r="D151" s="774" t="str">
        <f>IF($A151="INSUMO",VLOOKUP($B151,'BANCO DE DADOS SETEMBRO INS'!$A:$D,3,FALSE),VLOOKUP($B151,'BANCO DE DADOS SETEMBRO SERV'!$B:$E,3,FALSE))</f>
        <v>H</v>
      </c>
      <c r="E151" s="793">
        <v>0.15</v>
      </c>
      <c r="F151" s="776">
        <f>IF($A151="INSUMO",VLOOKUP($B151,'BANCO DE DADOS SETEMBRO INS'!$A:$D,4,FALSE),VLOOKUP($B151,'BANCO DE DADOS SETEMBRO SERV'!$B:$E,4,FALSE))</f>
        <v>20.28</v>
      </c>
      <c r="G151" s="794">
        <f>TRUNC(F151*E151,2)</f>
        <v>3.04</v>
      </c>
      <c r="H151" s="812"/>
    </row>
    <row r="152" spans="1:8" s="813" customFormat="1" ht="16.5" thickBot="1">
      <c r="A152" s="812"/>
      <c r="B152" s="2940" t="s">
        <v>6839</v>
      </c>
      <c r="C152" s="2940"/>
      <c r="D152" s="2940"/>
      <c r="E152" s="2940"/>
      <c r="F152" s="801" t="s">
        <v>692</v>
      </c>
      <c r="G152" s="819">
        <f>SUM(G146:G151)</f>
        <v>21.509999999999998</v>
      </c>
      <c r="H152" s="812"/>
    </row>
    <row r="153" spans="1:8" s="813" customFormat="1" ht="15.75">
      <c r="A153" s="812"/>
      <c r="B153" s="2940"/>
      <c r="C153" s="2940"/>
      <c r="D153" s="2940"/>
      <c r="E153" s="2940"/>
      <c r="F153" s="797"/>
      <c r="G153" s="798"/>
      <c r="H153" s="812"/>
    </row>
    <row r="154" spans="1:8" s="813" customFormat="1" ht="15.75" thickBot="1">
      <c r="A154" s="812"/>
      <c r="B154" s="2961"/>
      <c r="C154" s="2961"/>
      <c r="D154" s="2961"/>
      <c r="E154" s="2961"/>
      <c r="H154" s="812"/>
    </row>
    <row r="155" spans="1:8" s="813" customFormat="1" ht="31.5">
      <c r="A155" s="812"/>
      <c r="B155" s="1557"/>
      <c r="C155" s="1536" t="s">
        <v>739</v>
      </c>
      <c r="D155" s="1558"/>
      <c r="E155" s="1559"/>
      <c r="F155" s="1537"/>
      <c r="G155" s="1560" t="s">
        <v>29</v>
      </c>
      <c r="H155" s="1758" t="s">
        <v>7204</v>
      </c>
    </row>
    <row r="156" spans="1:8" s="813" customFormat="1" ht="31.5">
      <c r="A156" s="812"/>
      <c r="B156" s="859" t="s">
        <v>701</v>
      </c>
      <c r="C156" s="1771" t="s">
        <v>702</v>
      </c>
      <c r="D156" s="1772" t="s">
        <v>703</v>
      </c>
      <c r="E156" s="1773" t="s">
        <v>704</v>
      </c>
      <c r="F156" s="1774" t="s">
        <v>705</v>
      </c>
      <c r="G156" s="1839" t="s">
        <v>706</v>
      </c>
      <c r="H156" s="812"/>
    </row>
    <row r="157" spans="1:8" s="813" customFormat="1" ht="15">
      <c r="A157" s="812"/>
      <c r="B157" s="2097">
        <v>43250</v>
      </c>
      <c r="C157" s="2098" t="s">
        <v>1493</v>
      </c>
      <c r="D157" s="2099">
        <v>22.51</v>
      </c>
      <c r="E157" s="2100" t="s">
        <v>6969</v>
      </c>
      <c r="F157" s="2101" t="s">
        <v>718</v>
      </c>
      <c r="G157" s="2102" t="s">
        <v>1354</v>
      </c>
      <c r="H157" s="1770">
        <f>B157+180</f>
        <v>43430</v>
      </c>
    </row>
    <row r="158" spans="1:8" s="813" customFormat="1" ht="15">
      <c r="A158" s="812"/>
      <c r="B158" s="2097">
        <v>43255</v>
      </c>
      <c r="C158" s="2098" t="s">
        <v>724</v>
      </c>
      <c r="D158" s="2099">
        <v>14.63</v>
      </c>
      <c r="E158" s="2111" t="s">
        <v>725</v>
      </c>
      <c r="F158" s="2104" t="s">
        <v>7628</v>
      </c>
      <c r="G158" s="2102" t="s">
        <v>5410</v>
      </c>
      <c r="H158" s="1770">
        <f>B158+180</f>
        <v>43435</v>
      </c>
    </row>
    <row r="159" spans="1:8" s="813" customFormat="1" ht="15">
      <c r="A159" s="812"/>
      <c r="B159" s="2097">
        <v>43256</v>
      </c>
      <c r="C159" s="2098" t="s">
        <v>7474</v>
      </c>
      <c r="D159" s="2099">
        <v>12.16</v>
      </c>
      <c r="E159" s="2103" t="s">
        <v>1703</v>
      </c>
      <c r="F159" s="2101" t="s">
        <v>6558</v>
      </c>
      <c r="G159" s="2102" t="s">
        <v>1761</v>
      </c>
      <c r="H159" s="1770">
        <f>B159+180</f>
        <v>43436</v>
      </c>
    </row>
    <row r="160" spans="1:8" s="813" customFormat="1" ht="16.5" thickBot="1">
      <c r="A160" s="812"/>
      <c r="B160" s="1538"/>
      <c r="C160" s="1539" t="s">
        <v>707</v>
      </c>
      <c r="D160" s="1561">
        <f>MEDIAN(D157:D159)</f>
        <v>14.63</v>
      </c>
      <c r="E160" s="1540"/>
      <c r="F160" s="1541"/>
      <c r="G160" s="871"/>
      <c r="H160" s="812"/>
    </row>
    <row r="161" spans="1:8" s="818" customFormat="1" ht="7.5" customHeight="1">
      <c r="B161" s="799"/>
      <c r="C161" s="800"/>
      <c r="D161" s="800"/>
      <c r="E161" s="800"/>
      <c r="F161" s="800"/>
      <c r="G161" s="800"/>
    </row>
    <row r="162" spans="1:8" s="818" customFormat="1" ht="59.25" customHeight="1">
      <c r="B162" s="2893" t="s">
        <v>6594</v>
      </c>
      <c r="C162" s="2893"/>
      <c r="D162" s="2893"/>
      <c r="E162" s="2893"/>
      <c r="F162" s="2893"/>
      <c r="G162" s="2893"/>
    </row>
    <row r="163" spans="1:8" s="818" customFormat="1" ht="207" customHeight="1">
      <c r="B163" s="2962" t="s">
        <v>6595</v>
      </c>
      <c r="C163" s="2962"/>
      <c r="D163" s="2962"/>
      <c r="E163" s="2962"/>
      <c r="F163" s="2962"/>
      <c r="G163" s="2962"/>
    </row>
    <row r="164" spans="1:8" s="1519" customFormat="1" ht="15.75" thickBot="1">
      <c r="A164" s="1562"/>
      <c r="B164" s="2961"/>
      <c r="C164" s="2961"/>
      <c r="D164" s="2961"/>
      <c r="E164" s="2961"/>
      <c r="H164" s="1562"/>
    </row>
    <row r="165" spans="1:8" s="813" customFormat="1" ht="15.75">
      <c r="A165" s="812"/>
      <c r="B165" s="1549" t="str">
        <f>CONCATENATE("AMM SPDA 00",(RIGHT(B143,2))+1)</f>
        <v>AMM SPDA 007</v>
      </c>
      <c r="C165" s="2666" t="str">
        <f>CONCATENATE("FORNECIMENTO E INSTALAÇÃO DE ",C168)</f>
        <v>FORNECIMENTO E INSTALAÇÃO DE CAIXA INSPECAO, CONCRETO PRE MOLDADO, CIRCULAR, COM TAMPA, D = 40* CM</v>
      </c>
      <c r="D165" s="2897"/>
      <c r="E165" s="2897"/>
      <c r="F165" s="2897"/>
      <c r="G165" s="787" t="s">
        <v>29</v>
      </c>
      <c r="H165" s="822">
        <f>G173</f>
        <v>150.32</v>
      </c>
    </row>
    <row r="166" spans="1:8" s="813" customFormat="1" ht="31.5">
      <c r="A166" s="812"/>
      <c r="B166" s="361" t="s">
        <v>760</v>
      </c>
      <c r="C166" s="807" t="s">
        <v>686</v>
      </c>
      <c r="D166" s="752" t="s">
        <v>29</v>
      </c>
      <c r="E166" s="807" t="s">
        <v>687</v>
      </c>
      <c r="F166" s="808" t="s">
        <v>688</v>
      </c>
      <c r="G166" s="809" t="s">
        <v>689</v>
      </c>
      <c r="H166" s="812"/>
    </row>
    <row r="167" spans="1:8" s="813" customFormat="1" ht="15.75">
      <c r="A167" s="812"/>
      <c r="B167" s="2724" t="s">
        <v>690</v>
      </c>
      <c r="C167" s="2926"/>
      <c r="D167" s="2926"/>
      <c r="E167" s="2926"/>
      <c r="F167" s="2926"/>
      <c r="G167" s="2927"/>
      <c r="H167" s="812"/>
    </row>
    <row r="168" spans="1:8" s="813" customFormat="1" ht="30">
      <c r="A168" s="814" t="s">
        <v>1320</v>
      </c>
      <c r="B168" s="810">
        <v>3278</v>
      </c>
      <c r="C168" s="784" t="str">
        <f>IF($A168="INSUMO",VLOOKUP($B168,'BANCO DE DADOS SETEMBRO INS'!$A:$D,2,FALSE),VLOOKUP($B168,'BANCO DE DADOS SETEMBRO SERV'!$B:$E,2,FALSE))</f>
        <v>CAIXA INSPECAO, CONCRETO PRE MOLDADO, CIRCULAR, COM TAMPA, D = 40* CM</v>
      </c>
      <c r="D168" s="771" t="str">
        <f>IF($A168="INSUMO",VLOOKUP($B168,'BANCO DE DADOS SETEMBRO INS'!$A:$D,3,FALSE),VLOOKUP($B168,'BANCO DE DADOS SETEMBRO SERV'!$B:$E,3,FALSE))</f>
        <v xml:space="preserve">UN    </v>
      </c>
      <c r="E168" s="781">
        <v>1</v>
      </c>
      <c r="F168" s="775">
        <f>IF($A168="INSUMO",VLOOKUP($B168,'BANCO DE DADOS SETEMBRO INS'!$A:$D,4,FALSE),VLOOKUP($B168,'BANCO DE DADOS SETEMBRO SERV'!$B:$E,4,FALSE))</f>
        <v>78.34</v>
      </c>
      <c r="G168" s="783">
        <f>TRUNC(F168*E168,2)</f>
        <v>78.34</v>
      </c>
      <c r="H168" s="812"/>
    </row>
    <row r="169" spans="1:8" s="813" customFormat="1" ht="16.5" thickBot="1">
      <c r="A169" s="814" t="s">
        <v>1320</v>
      </c>
      <c r="B169" s="767">
        <v>1379</v>
      </c>
      <c r="C169" s="773" t="str">
        <f>IF($A169="INSUMO",VLOOKUP($B169,'BANCO DE DADOS SETEMBRO INS'!$A:$D,2,FALSE),VLOOKUP($B169,'BANCO DE DADOS SETEMBRO SERV'!$B:$E,2,FALSE))</f>
        <v>CIMENTO PORTLAND COMPOSTO CP II-32</v>
      </c>
      <c r="D169" s="774" t="str">
        <f>IF($A169="INSUMO",VLOOKUP($B169,'BANCO DE DADOS SETEMBRO INS'!$A:$D,3,FALSE),VLOOKUP($B169,'BANCO DE DADOS SETEMBRO SERV'!$B:$E,3,FALSE))</f>
        <v xml:space="preserve">KG    </v>
      </c>
      <c r="E169" s="1169">
        <v>0.8</v>
      </c>
      <c r="F169" s="776">
        <f>IF($A169="INSUMO",VLOOKUP($B169,'BANCO DE DADOS SETEMBRO INS'!$A:$D,4,FALSE),VLOOKUP($B169,'BANCO DE DADOS SETEMBRO SERV'!$B:$E,4,FALSE))</f>
        <v>0.51</v>
      </c>
      <c r="G169" s="811">
        <f>TRUNC(F169*E169,2)</f>
        <v>0.4</v>
      </c>
      <c r="H169" s="812"/>
    </row>
    <row r="170" spans="1:8" s="813" customFormat="1" ht="15.75">
      <c r="A170" s="812"/>
      <c r="B170" s="2958" t="s">
        <v>691</v>
      </c>
      <c r="C170" s="2959"/>
      <c r="D170" s="2959"/>
      <c r="E170" s="2959"/>
      <c r="F170" s="2959"/>
      <c r="G170" s="2960"/>
      <c r="H170" s="812"/>
    </row>
    <row r="171" spans="1:8" s="813" customFormat="1" ht="30">
      <c r="A171" s="814" t="s">
        <v>1321</v>
      </c>
      <c r="B171" s="789">
        <v>88267</v>
      </c>
      <c r="C171" s="772" t="str">
        <f>IF($A171="INSUMO",VLOOKUP($B171,'BANCO DE DADOS SETEMBRO INS'!$A:$D,2,FALSE),VLOOKUP($B171,'BANCO DE DADOS SETEMBRO SERV'!$B:$E,2,FALSE))</f>
        <v>ENCANADOR OU BOMBEIRO HIDRÁULICO COM ENCARGOS COMPLEMENTARES</v>
      </c>
      <c r="D171" s="771" t="str">
        <f>IF($A171="INSUMO",VLOOKUP($B171,'BANCO DE DADOS SETEMBRO INS'!$A:$D,3,FALSE),VLOOKUP($B171,'BANCO DE DADOS SETEMBRO SERV'!$B:$E,3,FALSE))</f>
        <v>H</v>
      </c>
      <c r="E171" s="790">
        <v>2</v>
      </c>
      <c r="F171" s="775">
        <f>IF($A171="INSUMO",VLOOKUP($B171,'BANCO DE DADOS SETEMBRO INS'!$A:$D,4,FALSE),VLOOKUP($B171,'BANCO DE DADOS SETEMBRO SERV'!$B:$E,4,FALSE))</f>
        <v>20.05</v>
      </c>
      <c r="G171" s="791">
        <f>TRUNC(F171*E171,2)</f>
        <v>40.1</v>
      </c>
      <c r="H171" s="812"/>
    </row>
    <row r="172" spans="1:8" s="813" customFormat="1" ht="16.5" thickBot="1">
      <c r="A172" s="814" t="s">
        <v>1321</v>
      </c>
      <c r="B172" s="792">
        <v>88316</v>
      </c>
      <c r="C172" s="773" t="str">
        <f>IF($A172="INSUMO",VLOOKUP($B172,'BANCO DE DADOS SETEMBRO INS'!$A:$D,2,FALSE),VLOOKUP($B172,'BANCO DE DADOS SETEMBRO SERV'!$B:$E,2,FALSE))</f>
        <v>SERVENTE COM ENCARGOS COMPLEMENTARES</v>
      </c>
      <c r="D172" s="774" t="str">
        <f>IF($A172="INSUMO",VLOOKUP($B172,'BANCO DE DADOS SETEMBRO INS'!$A:$D,3,FALSE),VLOOKUP($B172,'BANCO DE DADOS SETEMBRO SERV'!$B:$E,3,FALSE))</f>
        <v>H</v>
      </c>
      <c r="E172" s="793">
        <v>2</v>
      </c>
      <c r="F172" s="776">
        <f>IF($A172="INSUMO",VLOOKUP($B172,'BANCO DE DADOS SETEMBRO INS'!$A:$D,4,FALSE),VLOOKUP($B172,'BANCO DE DADOS SETEMBRO SERV'!$B:$E,4,FALSE))</f>
        <v>15.74</v>
      </c>
      <c r="G172" s="794">
        <f>TRUNC(F172*E172,2)</f>
        <v>31.48</v>
      </c>
      <c r="H172" s="812"/>
    </row>
    <row r="173" spans="1:8" s="813" customFormat="1" ht="16.5" thickBot="1">
      <c r="A173" s="812"/>
      <c r="B173" s="2918" t="s">
        <v>6840</v>
      </c>
      <c r="C173" s="2918"/>
      <c r="D173" s="2918"/>
      <c r="E173" s="2918"/>
      <c r="F173" s="795" t="s">
        <v>692</v>
      </c>
      <c r="G173" s="796">
        <f>SUM(G167:G172)</f>
        <v>150.32</v>
      </c>
      <c r="H173" s="812"/>
    </row>
    <row r="174" spans="1:8" s="813" customFormat="1" ht="15.75">
      <c r="A174" s="812"/>
      <c r="B174" s="2918"/>
      <c r="C174" s="2918"/>
      <c r="D174" s="2918"/>
      <c r="E174" s="2918"/>
      <c r="F174" s="797"/>
      <c r="G174" s="798"/>
      <c r="H174" s="812"/>
    </row>
    <row r="175" spans="1:8" s="817" customFormat="1" ht="16.5" thickBot="1">
      <c r="B175" s="799"/>
      <c r="C175" s="800"/>
      <c r="D175" s="800"/>
      <c r="E175" s="800"/>
      <c r="F175" s="800"/>
      <c r="G175" s="800"/>
    </row>
    <row r="176" spans="1:8" s="546" customFormat="1" ht="35.25" customHeight="1">
      <c r="A176" s="545"/>
      <c r="B176" s="1549" t="str">
        <f>CONCATENATE("AMM SPDA 00",(RIGHT(B165,2))+1)</f>
        <v>AMM SPDA 008</v>
      </c>
      <c r="C176" s="2666" t="str">
        <f>CONCATENATE("FORNECIMENTO E INSTALAÇÃO DE ",C179)</f>
        <v>FORNECIMENTO E INSTALAÇÃO DE SUPORTE ISOLADOR SIMPLES DIAMETRO NOMINAL 5/16", COM ROSCA SOBERBA E BUCHA</v>
      </c>
      <c r="D176" s="2897"/>
      <c r="E176" s="2897"/>
      <c r="F176" s="2897"/>
      <c r="G176" s="476" t="s">
        <v>29</v>
      </c>
      <c r="H176" s="724">
        <f>G186</f>
        <v>12.71</v>
      </c>
    </row>
    <row r="177" spans="1:8" s="546" customFormat="1" ht="31.5">
      <c r="A177" s="545"/>
      <c r="B177" s="361" t="s">
        <v>760</v>
      </c>
      <c r="C177" s="520" t="s">
        <v>686</v>
      </c>
      <c r="D177" s="520" t="s">
        <v>696</v>
      </c>
      <c r="E177" s="520" t="s">
        <v>687</v>
      </c>
      <c r="F177" s="521" t="s">
        <v>688</v>
      </c>
      <c r="G177" s="522" t="s">
        <v>689</v>
      </c>
      <c r="H177" s="545"/>
    </row>
    <row r="178" spans="1:8" s="546" customFormat="1" ht="15.75">
      <c r="A178" s="545"/>
      <c r="B178" s="2724" t="s">
        <v>690</v>
      </c>
      <c r="C178" s="2926"/>
      <c r="D178" s="2926"/>
      <c r="E178" s="2926"/>
      <c r="F178" s="2926"/>
      <c r="G178" s="2927"/>
      <c r="H178" s="545"/>
    </row>
    <row r="179" spans="1:8" s="546" customFormat="1" ht="30">
      <c r="A179" s="549" t="s">
        <v>1320</v>
      </c>
      <c r="B179" s="523">
        <v>3396</v>
      </c>
      <c r="C179" s="435" t="str">
        <f>IF($A179="INSUMO",VLOOKUP($B179,'BANCO DE DADOS SETEMBRO INS'!$A:$D,2,FALSE),VLOOKUP($B179,'BANCO DE DADOS SETEMBRO SERV'!$B:$E,2,FALSE))</f>
        <v>SUPORTE ISOLADOR SIMPLES DIAMETRO NOMINAL 5/16", COM ROSCA SOBERBA E BUCHA</v>
      </c>
      <c r="D179" s="297" t="str">
        <f>IF($A179="INSUMO",VLOOKUP($B179,'BANCO DE DADOS SETEMBRO INS'!$A:$D,3,FALSE),VLOOKUP($B179,'BANCO DE DADOS SETEMBRO SERV'!$B:$E,3,FALSE))</f>
        <v xml:space="preserve">UN    </v>
      </c>
      <c r="E179" s="405">
        <v>1</v>
      </c>
      <c r="F179" s="362">
        <f>IF($A179="INSUMO",VLOOKUP($B179,'BANCO DE DADOS SETEMBRO INS'!$A:$D,4,FALSE),VLOOKUP($B179,'BANCO DE DADOS SETEMBRO SERV'!$B:$E,4,FALSE))</f>
        <v>4.9000000000000004</v>
      </c>
      <c r="G179" s="408">
        <f>TRUNC(F179*E179,2)</f>
        <v>4.9000000000000004</v>
      </c>
      <c r="H179" s="545"/>
    </row>
    <row r="180" spans="1:8" s="546" customFormat="1" ht="45">
      <c r="A180" s="549" t="s">
        <v>1320</v>
      </c>
      <c r="B180" s="523">
        <v>7583</v>
      </c>
      <c r="C180" s="435" t="str">
        <f>IF($A180="INSUMO",VLOOKUP($B180,'BANCO DE DADOS SETEMBRO INS'!$A:$D,2,FALSE),VLOOKUP($B180,'BANCO DE DADOS SETEMBRO SERV'!$B:$E,2,FALSE))</f>
        <v>BUCHA DE NYLON SEM ABA S8, COM PARAFUSO DE 4,80 X 50 MM EM ACO ZINCADO COM ROSCA SOBERBA, CABECA CHATA E FENDA PHILLIPS</v>
      </c>
      <c r="D180" s="297" t="str">
        <f>IF($A180="INSUMO",VLOOKUP($B180,'BANCO DE DADOS SETEMBRO INS'!$A:$D,3,FALSE),VLOOKUP($B180,'BANCO DE DADOS SETEMBRO SERV'!$B:$E,3,FALSE))</f>
        <v xml:space="preserve">UN    </v>
      </c>
      <c r="E180" s="405">
        <v>2</v>
      </c>
      <c r="F180" s="362">
        <f>IF($A180="INSUMO",VLOOKUP($B180,'BANCO DE DADOS SETEMBRO INS'!$A:$D,4,FALSE),VLOOKUP($B180,'BANCO DE DADOS SETEMBRO SERV'!$B:$E,4,FALSE))</f>
        <v>0.37</v>
      </c>
      <c r="G180" s="408">
        <f>TRUNC(F180*E180,2)</f>
        <v>0.74</v>
      </c>
      <c r="H180" s="545"/>
    </row>
    <row r="181" spans="1:8" s="813" customFormat="1" ht="30">
      <c r="A181" s="814" t="s">
        <v>1320</v>
      </c>
      <c r="B181" s="810">
        <v>13348</v>
      </c>
      <c r="C181" s="784" t="str">
        <f>IF($A181="INSUMO",VLOOKUP($B181,'BANCO DE DADOS SETEMBRO INS'!$A:$D,2,FALSE),VLOOKUP($B181,'BANCO DE DADOS SETEMBRO SERV'!$B:$E,2,FALSE))</f>
        <v>ARRUELA  EM ACO GALVANIZADO, DIAMETRO EXTERNO = 35MM, ESPESSURA = 3MM, DIAMETRO DO FURO= 18MM</v>
      </c>
      <c r="D181" s="771" t="str">
        <f>IF($A181="INSUMO",VLOOKUP($B181,'BANCO DE DADOS SETEMBRO INS'!$A:$D,3,FALSE),VLOOKUP($B181,'BANCO DE DADOS SETEMBRO SERV'!$B:$E,3,FALSE))</f>
        <v xml:space="preserve">UN    </v>
      </c>
      <c r="E181" s="781">
        <v>2</v>
      </c>
      <c r="F181" s="775">
        <f>IF($A181="INSUMO",VLOOKUP($B181,'BANCO DE DADOS SETEMBRO INS'!$A:$D,4,FALSE),VLOOKUP($B181,'BANCO DE DADOS SETEMBRO SERV'!$B:$E,4,FALSE))</f>
        <v>0.6</v>
      </c>
      <c r="G181" s="783">
        <f>TRUNC(F181*E181,2)</f>
        <v>1.2</v>
      </c>
      <c r="H181" s="812"/>
    </row>
    <row r="182" spans="1:8" s="930" customFormat="1" ht="30">
      <c r="A182" s="931" t="s">
        <v>1320</v>
      </c>
      <c r="B182" s="810">
        <v>142</v>
      </c>
      <c r="C182" s="927" t="str">
        <f>IF($A182="INSUMO",VLOOKUP($B182,'BANCO DE DADOS SETEMBRO INS'!$A:$D,2,FALSE),VLOOKUP($B182,'BANCO DE DADOS SETEMBRO SERV'!$B:$E,2,FALSE))</f>
        <v>SELANTE ELASTICO MONOCOMPONENTE A BASE DE POLIURETANO PARA JUNTAS DIVERSAS</v>
      </c>
      <c r="D182" s="1543" t="str">
        <f>IF($A182="INSUMO",VLOOKUP($B182,'BANCO DE DADOS SETEMBRO INS'!$A:$D,3,FALSE),VLOOKUP($B182,'BANCO DE DADOS SETEMBRO SERV'!$B:$E,3,FALSE))</f>
        <v xml:space="preserve">310ML </v>
      </c>
      <c r="E182" s="536">
        <v>8.0799999999999997E-2</v>
      </c>
      <c r="F182" s="1547">
        <f>IF($A182="INSUMO",VLOOKUP($B182,'BANCO DE DADOS SETEMBRO INS'!$A:$D,4,FALSE),VLOOKUP($B182,'BANCO DE DADOS SETEMBRO SERV'!$B:$E,4,FALSE))</f>
        <v>28.24</v>
      </c>
      <c r="G182" s="783">
        <f>TRUNC(F182*E182,2)</f>
        <v>2.2799999999999998</v>
      </c>
      <c r="H182" s="929"/>
    </row>
    <row r="183" spans="1:8" s="546" customFormat="1" ht="15.75">
      <c r="A183" s="545"/>
      <c r="B183" s="2724" t="s">
        <v>691</v>
      </c>
      <c r="C183" s="2926"/>
      <c r="D183" s="2926"/>
      <c r="E183" s="2926"/>
      <c r="F183" s="2926"/>
      <c r="G183" s="2927"/>
      <c r="H183" s="545"/>
    </row>
    <row r="184" spans="1:8" s="546" customFormat="1" ht="15.75">
      <c r="A184" s="549" t="s">
        <v>1321</v>
      </c>
      <c r="B184" s="478">
        <v>88264</v>
      </c>
      <c r="C184" s="435" t="str">
        <f>IF($A184="INSUMO",VLOOKUP($B184,'BANCO DE DADOS SETEMBRO INS'!$A:$D,2,FALSE),VLOOKUP($B184,'BANCO DE DADOS SETEMBRO SERV'!$B:$E,2,FALSE))</f>
        <v>ELETRICISTA COM ENCARGOS COMPLEMENTARES</v>
      </c>
      <c r="D184" s="297" t="str">
        <f>IF($A184="INSUMO",VLOOKUP($B184,'BANCO DE DADOS SETEMBRO INS'!$A:$D,3,FALSE),VLOOKUP($B184,'BANCO DE DADOS SETEMBRO SERV'!$B:$E,3,FALSE))</f>
        <v>H</v>
      </c>
      <c r="E184" s="479">
        <v>0.1</v>
      </c>
      <c r="F184" s="362">
        <f>IF($A184="INSUMO",VLOOKUP($B184,'BANCO DE DADOS SETEMBRO INS'!$A:$D,4,FALSE),VLOOKUP($B184,'BANCO DE DADOS SETEMBRO SERV'!$B:$E,4,FALSE))</f>
        <v>20.28</v>
      </c>
      <c r="G184" s="480">
        <f>TRUNC(F184*E184,2)</f>
        <v>2.02</v>
      </c>
      <c r="H184" s="545"/>
    </row>
    <row r="185" spans="1:8" s="546" customFormat="1" ht="16.5" thickBot="1">
      <c r="A185" s="549" t="s">
        <v>1321</v>
      </c>
      <c r="B185" s="481">
        <v>88316</v>
      </c>
      <c r="C185" s="436" t="str">
        <f>IF($A185="INSUMO",VLOOKUP($B185,'BANCO DE DADOS SETEMBRO INS'!$A:$D,2,FALSE),VLOOKUP($B185,'BANCO DE DADOS SETEMBRO SERV'!$B:$E,2,FALSE))</f>
        <v>SERVENTE COM ENCARGOS COMPLEMENTARES</v>
      </c>
      <c r="D185" s="303" t="str">
        <f>IF($A185="INSUMO",VLOOKUP($B185,'BANCO DE DADOS SETEMBRO INS'!$A:$D,3,FALSE),VLOOKUP($B185,'BANCO DE DADOS SETEMBRO SERV'!$B:$E,3,FALSE))</f>
        <v>H</v>
      </c>
      <c r="E185" s="482">
        <v>0.1</v>
      </c>
      <c r="F185" s="364">
        <f>IF($A185="INSUMO",VLOOKUP($B185,'BANCO DE DADOS SETEMBRO INS'!$A:$D,4,FALSE),VLOOKUP($B185,'BANCO DE DADOS SETEMBRO SERV'!$B:$E,4,FALSE))</f>
        <v>15.74</v>
      </c>
      <c r="G185" s="483">
        <f>TRUNC(F185*E185,2)</f>
        <v>1.57</v>
      </c>
      <c r="H185" s="545"/>
    </row>
    <row r="186" spans="1:8" s="546" customFormat="1" ht="35.25" customHeight="1" thickBot="1">
      <c r="A186" s="545"/>
      <c r="B186" s="2918" t="s">
        <v>6841</v>
      </c>
      <c r="C186" s="2918"/>
      <c r="D186" s="2918"/>
      <c r="E186" s="2918"/>
      <c r="F186" s="490" t="s">
        <v>692</v>
      </c>
      <c r="G186" s="671">
        <f>SUM(G178:G185)</f>
        <v>12.71</v>
      </c>
      <c r="H186" s="545"/>
    </row>
    <row r="187" spans="1:8" s="818" customFormat="1" ht="15.75">
      <c r="B187" s="799"/>
      <c r="C187" s="800"/>
      <c r="D187" s="800"/>
      <c r="E187" s="800"/>
      <c r="F187" s="800"/>
      <c r="G187" s="800"/>
    </row>
    <row r="188" spans="1:8" s="818" customFormat="1" ht="59.25" customHeight="1">
      <c r="B188" s="2893" t="s">
        <v>6594</v>
      </c>
      <c r="C188" s="2893"/>
      <c r="D188" s="2893"/>
      <c r="E188" s="2893"/>
      <c r="F188" s="2893"/>
      <c r="G188" s="2893"/>
    </row>
    <row r="189" spans="1:8" s="818" customFormat="1" ht="207" customHeight="1">
      <c r="B189" s="2962" t="s">
        <v>6595</v>
      </c>
      <c r="C189" s="2962"/>
      <c r="D189" s="2962"/>
      <c r="E189" s="2962"/>
      <c r="F189" s="2962"/>
      <c r="G189" s="2962"/>
    </row>
    <row r="190" spans="1:8" s="558" customFormat="1" ht="16.5" thickBot="1">
      <c r="B190" s="488"/>
      <c r="C190" s="489"/>
      <c r="D190" s="489"/>
      <c r="E190" s="489"/>
      <c r="F190" s="489"/>
      <c r="G190" s="489"/>
    </row>
    <row r="191" spans="1:8" s="546" customFormat="1" ht="38.25" customHeight="1">
      <c r="A191" s="545"/>
      <c r="B191" s="1549" t="str">
        <f>CONCATENATE("AMM SPDA 00",(RIGHT(B176,2))+1)</f>
        <v>AMM SPDA 009</v>
      </c>
      <c r="C191" s="2666" t="str">
        <f>CONCATENATE("FORNECIMENTO E INSTALAÇÃO DE ",C194)</f>
        <v>FORNECIMENTO E INSTALAÇÃO DE SUPORTE ISOLADOR REFORCADO DIAMETRO NOMINAL 5/16", COM ROSCA SOBERBA E BUCHA</v>
      </c>
      <c r="D191" s="2897"/>
      <c r="E191" s="2897"/>
      <c r="F191" s="2897"/>
      <c r="G191" s="476" t="s">
        <v>29</v>
      </c>
      <c r="H191" s="724">
        <f>G201</f>
        <v>14.719999999999999</v>
      </c>
    </row>
    <row r="192" spans="1:8" s="546" customFormat="1" ht="31.5">
      <c r="A192" s="545"/>
      <c r="B192" s="361" t="s">
        <v>760</v>
      </c>
      <c r="C192" s="520" t="s">
        <v>686</v>
      </c>
      <c r="D192" s="752" t="s">
        <v>29</v>
      </c>
      <c r="E192" s="520" t="s">
        <v>687</v>
      </c>
      <c r="F192" s="521" t="s">
        <v>688</v>
      </c>
      <c r="G192" s="522" t="s">
        <v>689</v>
      </c>
      <c r="H192" s="545"/>
    </row>
    <row r="193" spans="1:8" s="546" customFormat="1" ht="15.75">
      <c r="A193" s="545"/>
      <c r="B193" s="2724" t="s">
        <v>690</v>
      </c>
      <c r="C193" s="2926"/>
      <c r="D193" s="2926"/>
      <c r="E193" s="2926"/>
      <c r="F193" s="2926"/>
      <c r="G193" s="2927"/>
      <c r="H193" s="545"/>
    </row>
    <row r="194" spans="1:8" s="546" customFormat="1" ht="30">
      <c r="A194" s="549" t="s">
        <v>1320</v>
      </c>
      <c r="B194" s="523">
        <v>7572</v>
      </c>
      <c r="C194" s="435" t="str">
        <f>IF($A194="INSUMO",VLOOKUP($B194,'BANCO DE DADOS SETEMBRO INS'!$A:$D,2,FALSE),VLOOKUP($B194,'BANCO DE DADOS SETEMBRO SERV'!$B:$E,2,FALSE))</f>
        <v>SUPORTE ISOLADOR REFORCADO DIAMETRO NOMINAL 5/16", COM ROSCA SOBERBA E BUCHA</v>
      </c>
      <c r="D194" s="297" t="str">
        <f>IF($A194="INSUMO",VLOOKUP($B194,'BANCO DE DADOS SETEMBRO INS'!$A:$D,3,FALSE),VLOOKUP($B194,'BANCO DE DADOS SETEMBRO SERV'!$B:$E,3,FALSE))</f>
        <v xml:space="preserve">UN    </v>
      </c>
      <c r="E194" s="405">
        <v>1</v>
      </c>
      <c r="F194" s="362">
        <f>IF($A194="INSUMO",VLOOKUP($B194,'BANCO DE DADOS SETEMBRO INS'!$A:$D,4,FALSE),VLOOKUP($B194,'BANCO DE DADOS SETEMBRO SERV'!$B:$E,4,FALSE))</f>
        <v>6.91</v>
      </c>
      <c r="G194" s="408">
        <f>TRUNC(F194*E194,2)</f>
        <v>6.91</v>
      </c>
      <c r="H194" s="545"/>
    </row>
    <row r="195" spans="1:8" s="546" customFormat="1" ht="45">
      <c r="A195" s="549" t="s">
        <v>1320</v>
      </c>
      <c r="B195" s="523">
        <v>7583</v>
      </c>
      <c r="C195" s="435" t="str">
        <f>IF($A195="INSUMO",VLOOKUP($B195,'BANCO DE DADOS SETEMBRO INS'!$A:$D,2,FALSE),VLOOKUP($B195,'BANCO DE DADOS SETEMBRO SERV'!$B:$E,2,FALSE))</f>
        <v>BUCHA DE NYLON SEM ABA S8, COM PARAFUSO DE 4,80 X 50 MM EM ACO ZINCADO COM ROSCA SOBERBA, CABECA CHATA E FENDA PHILLIPS</v>
      </c>
      <c r="D195" s="297" t="str">
        <f>IF($A195="INSUMO",VLOOKUP($B195,'BANCO DE DADOS SETEMBRO INS'!$A:$D,3,FALSE),VLOOKUP($B195,'BANCO DE DADOS SETEMBRO SERV'!$B:$E,3,FALSE))</f>
        <v xml:space="preserve">UN    </v>
      </c>
      <c r="E195" s="405">
        <v>2</v>
      </c>
      <c r="F195" s="362">
        <f>IF($A195="INSUMO",VLOOKUP($B195,'BANCO DE DADOS SETEMBRO INS'!$A:$D,4,FALSE),VLOOKUP($B195,'BANCO DE DADOS SETEMBRO SERV'!$B:$E,4,FALSE))</f>
        <v>0.37</v>
      </c>
      <c r="G195" s="408">
        <f>TRUNC(F195*E195,2)</f>
        <v>0.74</v>
      </c>
      <c r="H195" s="545"/>
    </row>
    <row r="196" spans="1:8" s="813" customFormat="1" ht="30">
      <c r="A196" s="814" t="s">
        <v>1320</v>
      </c>
      <c r="B196" s="810">
        <v>13348</v>
      </c>
      <c r="C196" s="784" t="str">
        <f>IF($A196="INSUMO",VLOOKUP($B196,'BANCO DE DADOS SETEMBRO INS'!$A:$D,2,FALSE),VLOOKUP($B196,'BANCO DE DADOS SETEMBRO SERV'!$B:$E,2,FALSE))</f>
        <v>ARRUELA  EM ACO GALVANIZADO, DIAMETRO EXTERNO = 35MM, ESPESSURA = 3MM, DIAMETRO DO FURO= 18MM</v>
      </c>
      <c r="D196" s="771" t="str">
        <f>IF($A196="INSUMO",VLOOKUP($B196,'BANCO DE DADOS SETEMBRO INS'!$A:$D,3,FALSE),VLOOKUP($B196,'BANCO DE DADOS SETEMBRO SERV'!$B:$E,3,FALSE))</f>
        <v xml:space="preserve">UN    </v>
      </c>
      <c r="E196" s="781">
        <v>2</v>
      </c>
      <c r="F196" s="775">
        <f>IF($A196="INSUMO",VLOOKUP($B196,'BANCO DE DADOS SETEMBRO INS'!$A:$D,4,FALSE),VLOOKUP($B196,'BANCO DE DADOS SETEMBRO SERV'!$B:$E,4,FALSE))</f>
        <v>0.6</v>
      </c>
      <c r="G196" s="783">
        <f>TRUNC(F196*E196,2)</f>
        <v>1.2</v>
      </c>
      <c r="H196" s="812"/>
    </row>
    <row r="197" spans="1:8" s="930" customFormat="1" ht="30">
      <c r="A197" s="931" t="s">
        <v>1320</v>
      </c>
      <c r="B197" s="810">
        <v>142</v>
      </c>
      <c r="C197" s="927" t="str">
        <f>IF($A197="INSUMO",VLOOKUP($B197,'BANCO DE DADOS SETEMBRO INS'!$A:$D,2,FALSE),VLOOKUP($B197,'BANCO DE DADOS SETEMBRO SERV'!$B:$E,2,FALSE))</f>
        <v>SELANTE ELASTICO MONOCOMPONENTE A BASE DE POLIURETANO PARA JUNTAS DIVERSAS</v>
      </c>
      <c r="D197" s="1543" t="str">
        <f>IF($A197="INSUMO",VLOOKUP($B197,'BANCO DE DADOS SETEMBRO INS'!$A:$D,3,FALSE),VLOOKUP($B197,'BANCO DE DADOS SETEMBRO SERV'!$B:$E,3,FALSE))</f>
        <v xml:space="preserve">310ML </v>
      </c>
      <c r="E197" s="536">
        <v>8.0799999999999997E-2</v>
      </c>
      <c r="F197" s="1547">
        <f>IF($A197="INSUMO",VLOOKUP($B197,'BANCO DE DADOS SETEMBRO INS'!$A:$D,4,FALSE),VLOOKUP($B197,'BANCO DE DADOS SETEMBRO SERV'!$B:$E,4,FALSE))</f>
        <v>28.24</v>
      </c>
      <c r="G197" s="783">
        <f>TRUNC(F197*E197,2)</f>
        <v>2.2799999999999998</v>
      </c>
      <c r="H197" s="929"/>
    </row>
    <row r="198" spans="1:8" s="546" customFormat="1" ht="15.75">
      <c r="A198" s="545"/>
      <c r="B198" s="2724" t="s">
        <v>691</v>
      </c>
      <c r="C198" s="2926"/>
      <c r="D198" s="2926"/>
      <c r="E198" s="2926"/>
      <c r="F198" s="2926"/>
      <c r="G198" s="2927"/>
      <c r="H198" s="545"/>
    </row>
    <row r="199" spans="1:8" s="546" customFormat="1" ht="15.75">
      <c r="A199" s="549" t="s">
        <v>1321</v>
      </c>
      <c r="B199" s="478">
        <v>88264</v>
      </c>
      <c r="C199" s="435" t="str">
        <f>IF($A199="INSUMO",VLOOKUP($B199,'BANCO DE DADOS SETEMBRO INS'!$A:$D,2,FALSE),VLOOKUP($B199,'BANCO DE DADOS SETEMBRO SERV'!$B:$E,2,FALSE))</f>
        <v>ELETRICISTA COM ENCARGOS COMPLEMENTARES</v>
      </c>
      <c r="D199" s="297" t="str">
        <f>IF($A199="INSUMO",VLOOKUP($B199,'BANCO DE DADOS SETEMBRO INS'!$A:$D,3,FALSE),VLOOKUP($B199,'BANCO DE DADOS SETEMBRO SERV'!$B:$E,3,FALSE))</f>
        <v>H</v>
      </c>
      <c r="E199" s="479">
        <v>0.1</v>
      </c>
      <c r="F199" s="362">
        <f>IF($A199="INSUMO",VLOOKUP($B199,'BANCO DE DADOS SETEMBRO INS'!$A:$D,4,FALSE),VLOOKUP($B199,'BANCO DE DADOS SETEMBRO SERV'!$B:$E,4,FALSE))</f>
        <v>20.28</v>
      </c>
      <c r="G199" s="480">
        <f>TRUNC(F199*E199,2)</f>
        <v>2.02</v>
      </c>
      <c r="H199" s="545"/>
    </row>
    <row r="200" spans="1:8" s="546" customFormat="1" ht="16.5" thickBot="1">
      <c r="A200" s="549" t="s">
        <v>1321</v>
      </c>
      <c r="B200" s="481">
        <v>88316</v>
      </c>
      <c r="C200" s="436" t="str">
        <f>IF($A200="INSUMO",VLOOKUP($B200,'BANCO DE DADOS SETEMBRO INS'!$A:$D,2,FALSE),VLOOKUP($B200,'BANCO DE DADOS SETEMBRO SERV'!$B:$E,2,FALSE))</f>
        <v>SERVENTE COM ENCARGOS COMPLEMENTARES</v>
      </c>
      <c r="D200" s="303" t="str">
        <f>IF($A200="INSUMO",VLOOKUP($B200,'BANCO DE DADOS SETEMBRO INS'!$A:$D,3,FALSE),VLOOKUP($B200,'BANCO DE DADOS SETEMBRO SERV'!$B:$E,3,FALSE))</f>
        <v>H</v>
      </c>
      <c r="E200" s="482">
        <v>0.1</v>
      </c>
      <c r="F200" s="364">
        <f>IF($A200="INSUMO",VLOOKUP($B200,'BANCO DE DADOS SETEMBRO INS'!$A:$D,4,FALSE),VLOOKUP($B200,'BANCO DE DADOS SETEMBRO SERV'!$B:$E,4,FALSE))</f>
        <v>15.74</v>
      </c>
      <c r="G200" s="483">
        <f>TRUNC(F200*E200,2)</f>
        <v>1.57</v>
      </c>
      <c r="H200" s="545"/>
    </row>
    <row r="201" spans="1:8" s="546" customFormat="1" ht="16.5" customHeight="1" thickBot="1">
      <c r="A201" s="545"/>
      <c r="B201" s="2937" t="s">
        <v>6842</v>
      </c>
      <c r="C201" s="2937"/>
      <c r="D201" s="2937"/>
      <c r="E201" s="2937"/>
      <c r="F201" s="490" t="s">
        <v>692</v>
      </c>
      <c r="G201" s="671">
        <f>SUM(G193:G200)</f>
        <v>14.719999999999999</v>
      </c>
      <c r="H201" s="545"/>
    </row>
    <row r="202" spans="1:8" s="818" customFormat="1" ht="15.75" customHeight="1">
      <c r="B202" s="2973"/>
      <c r="C202" s="2973"/>
      <c r="D202" s="2973"/>
      <c r="E202" s="2973"/>
      <c r="F202" s="800"/>
      <c r="G202" s="800"/>
    </row>
    <row r="203" spans="1:8" s="818" customFormat="1" ht="59.25" customHeight="1">
      <c r="B203" s="2893" t="s">
        <v>6594</v>
      </c>
      <c r="C203" s="2893"/>
      <c r="D203" s="2893"/>
      <c r="E203" s="2893"/>
      <c r="F203" s="2893"/>
      <c r="G203" s="2893"/>
    </row>
    <row r="204" spans="1:8" s="818" customFormat="1" ht="207" customHeight="1">
      <c r="B204" s="2962" t="s">
        <v>6595</v>
      </c>
      <c r="C204" s="2962"/>
      <c r="D204" s="2962"/>
      <c r="E204" s="2962"/>
      <c r="F204" s="2962"/>
      <c r="G204" s="2962"/>
    </row>
    <row r="205" spans="1:8" s="546" customFormat="1" ht="16.5" thickBot="1">
      <c r="A205" s="545"/>
      <c r="B205" s="656"/>
      <c r="C205" s="656"/>
      <c r="D205" s="656"/>
      <c r="E205" s="656"/>
      <c r="F205" s="692"/>
      <c r="G205" s="693"/>
      <c r="H205" s="545"/>
    </row>
    <row r="206" spans="1:8" s="546" customFormat="1" ht="36.75" customHeight="1">
      <c r="A206" s="545"/>
      <c r="B206" s="1549" t="str">
        <f>CONCATENATE("AMM SPDA 0",(RIGHT(B191,2))+1)</f>
        <v>AMM SPDA 010</v>
      </c>
      <c r="C206" s="2666" t="str">
        <f>CONCATENATE("FORNECIMENTO E INSTALAÇÃO DE ",C209)</f>
        <v>FORNECIMENTO E INSTALAÇÃO DE ABRACADEIRA EM ACO PARA AMARRACAO DE ELETRODUTOS, TIPO D, COM 1" E PARAFUSO DE FIXACAO</v>
      </c>
      <c r="D206" s="2897"/>
      <c r="E206" s="2897"/>
      <c r="F206" s="2897"/>
      <c r="G206" s="476" t="s">
        <v>29</v>
      </c>
      <c r="H206" s="724">
        <f>G212</f>
        <v>5.93</v>
      </c>
    </row>
    <row r="207" spans="1:8" s="546" customFormat="1" ht="31.5">
      <c r="A207" s="545"/>
      <c r="B207" s="361" t="s">
        <v>760</v>
      </c>
      <c r="C207" s="520" t="s">
        <v>686</v>
      </c>
      <c r="D207" s="752" t="s">
        <v>29</v>
      </c>
      <c r="E207" s="520" t="s">
        <v>687</v>
      </c>
      <c r="F207" s="521" t="s">
        <v>688</v>
      </c>
      <c r="G207" s="522" t="s">
        <v>689</v>
      </c>
      <c r="H207" s="545"/>
    </row>
    <row r="208" spans="1:8" s="546" customFormat="1" ht="15.75">
      <c r="A208" s="545"/>
      <c r="B208" s="2724" t="s">
        <v>690</v>
      </c>
      <c r="C208" s="2926"/>
      <c r="D208" s="2926"/>
      <c r="E208" s="2926"/>
      <c r="F208" s="2926"/>
      <c r="G208" s="2927"/>
      <c r="H208" s="545"/>
    </row>
    <row r="209" spans="1:8" s="546" customFormat="1" ht="30">
      <c r="A209" s="549" t="s">
        <v>1320</v>
      </c>
      <c r="B209" s="780">
        <v>393</v>
      </c>
      <c r="C209" s="766" t="str">
        <f>IF($A209="INSUMO",VLOOKUP($B209,'BANCO DE DADOS SETEMBRO INS'!$A:$D,2,FALSE),VLOOKUP($B209,'BANCO DE DADOS SETEMBRO SERV'!$B:$E,2,FALSE))</f>
        <v>ABRACADEIRA EM ACO PARA AMARRACAO DE ELETRODUTOS, TIPO D, COM 1" E PARAFUSO DE FIXACAO</v>
      </c>
      <c r="D209" s="297" t="str">
        <f>IF($A209="INSUMO",VLOOKUP($B209,'BANCO DE DADOS SETEMBRO INS'!$A:$D,3,FALSE),VLOOKUP($B209,'BANCO DE DADOS SETEMBRO SERV'!$B:$E,3,FALSE))</f>
        <v xml:space="preserve">UN    </v>
      </c>
      <c r="E209" s="405">
        <v>1</v>
      </c>
      <c r="F209" s="362">
        <f>IF($A209="INSUMO",VLOOKUP($B209,'BANCO DE DADOS SETEMBRO INS'!$A:$D,4,FALSE),VLOOKUP($B209,'BANCO DE DADOS SETEMBRO SERV'!$B:$E,4,FALSE))</f>
        <v>1.25</v>
      </c>
      <c r="G209" s="408">
        <f>TRUNC(F209*E209,2)</f>
        <v>1.25</v>
      </c>
      <c r="H209" s="545"/>
    </row>
    <row r="210" spans="1:8" s="546" customFormat="1" ht="15.75">
      <c r="A210" s="545"/>
      <c r="B210" s="2724" t="s">
        <v>691</v>
      </c>
      <c r="C210" s="2926"/>
      <c r="D210" s="2926"/>
      <c r="E210" s="2926"/>
      <c r="F210" s="2926"/>
      <c r="G210" s="2927"/>
      <c r="H210" s="545"/>
    </row>
    <row r="211" spans="1:8" s="546" customFormat="1" ht="16.5" thickBot="1">
      <c r="A211" s="549" t="s">
        <v>1321</v>
      </c>
      <c r="B211" s="481">
        <v>88247</v>
      </c>
      <c r="C211" s="436" t="str">
        <f>IF($A211="INSUMO",VLOOKUP($B211,'BANCO DE DADOS SETEMBRO INS'!$A:$D,2,FALSE),VLOOKUP($B211,'BANCO DE DADOS SETEMBRO SERV'!$B:$E,2,FALSE))</f>
        <v>AUXILIAR DE ELETRICISTA COM ENCARGOS COMPLEMENTARES</v>
      </c>
      <c r="D211" s="303" t="str">
        <f>IF($A211="INSUMO",VLOOKUP($B211,'BANCO DE DADOS SETEMBRO INS'!$A:$D,3,FALSE),VLOOKUP($B211,'BANCO DE DADOS SETEMBRO SERV'!$B:$E,3,FALSE))</f>
        <v>H</v>
      </c>
      <c r="E211" s="482">
        <v>0.3</v>
      </c>
      <c r="F211" s="364">
        <f>IF($A211="INSUMO",VLOOKUP($B211,'BANCO DE DADOS SETEMBRO INS'!$A:$D,4,FALSE),VLOOKUP($B211,'BANCO DE DADOS SETEMBRO SERV'!$B:$E,4,FALSE))</f>
        <v>15.62</v>
      </c>
      <c r="G211" s="483">
        <f>TRUNC(F211*E211,2)</f>
        <v>4.68</v>
      </c>
      <c r="H211" s="545"/>
    </row>
    <row r="212" spans="1:8" s="546" customFormat="1" ht="16.5" thickBot="1">
      <c r="A212" s="545"/>
      <c r="B212" s="701" t="s">
        <v>1495</v>
      </c>
      <c r="C212" s="410"/>
      <c r="D212" s="410"/>
      <c r="E212" s="410"/>
      <c r="F212" s="490" t="s">
        <v>692</v>
      </c>
      <c r="G212" s="671">
        <f>SUM(G208:G211)</f>
        <v>5.93</v>
      </c>
      <c r="H212" s="545"/>
    </row>
    <row r="213" spans="1:8" s="558" customFormat="1" ht="16.5" thickBot="1">
      <c r="B213" s="488"/>
      <c r="C213" s="489"/>
      <c r="D213" s="489"/>
      <c r="E213" s="489"/>
      <c r="F213" s="489"/>
      <c r="G213" s="489"/>
    </row>
    <row r="214" spans="1:8" s="546" customFormat="1" ht="36.75" customHeight="1">
      <c r="A214" s="545"/>
      <c r="B214" s="1549" t="str">
        <f>CONCATENATE("AMM SPDA 0",(RIGHT(B206,2))+1)</f>
        <v>AMM SPDA 011</v>
      </c>
      <c r="C214" s="2666" t="str">
        <f>CONCATENATE("FORNECIMENTO E INSTALAÇÃO DE ",C217)</f>
        <v>FORNECIMENTO E INSTALAÇÃO DE BUCHA DE NYLON SEM ABA S6, COM PARAFUSO DE 4,20 X 40 MM EM ACO ZINCADO COM ROSCA SOBERBA, CABECA CHATA E FENDA PHILLIPS</v>
      </c>
      <c r="D214" s="2897"/>
      <c r="E214" s="2897"/>
      <c r="F214" s="2897"/>
      <c r="G214" s="476" t="s">
        <v>29</v>
      </c>
      <c r="H214" s="724">
        <f>G220</f>
        <v>3.22</v>
      </c>
    </row>
    <row r="215" spans="1:8" s="546" customFormat="1" ht="31.5">
      <c r="A215" s="545"/>
      <c r="B215" s="361" t="s">
        <v>760</v>
      </c>
      <c r="C215" s="520" t="s">
        <v>686</v>
      </c>
      <c r="D215" s="752" t="s">
        <v>29</v>
      </c>
      <c r="E215" s="520" t="s">
        <v>687</v>
      </c>
      <c r="F215" s="521" t="s">
        <v>688</v>
      </c>
      <c r="G215" s="522" t="s">
        <v>689</v>
      </c>
      <c r="H215" s="545"/>
    </row>
    <row r="216" spans="1:8" s="546" customFormat="1" ht="15.75">
      <c r="A216" s="545"/>
      <c r="B216" s="2724" t="s">
        <v>690</v>
      </c>
      <c r="C216" s="2926"/>
      <c r="D216" s="2926"/>
      <c r="E216" s="2926"/>
      <c r="F216" s="2926"/>
      <c r="G216" s="2927"/>
      <c r="H216" s="545"/>
    </row>
    <row r="217" spans="1:8" s="546" customFormat="1" ht="45">
      <c r="A217" s="549" t="s">
        <v>1320</v>
      </c>
      <c r="B217" s="523">
        <v>11950</v>
      </c>
      <c r="C217" s="435" t="str">
        <f>IF($A217="INSUMO",VLOOKUP($B217,'BANCO DE DADOS SETEMBRO INS'!$A:$D,2,FALSE),VLOOKUP($B217,'BANCO DE DADOS SETEMBRO SERV'!$B:$E,2,FALSE))</f>
        <v>BUCHA DE NYLON SEM ABA S6, COM PARAFUSO DE 4,20 X 40 MM EM ACO ZINCADO COM ROSCA SOBERBA, CABECA CHATA E FENDA PHILLIPS</v>
      </c>
      <c r="D217" s="297" t="str">
        <f>IF($A217="INSUMO",VLOOKUP($B217,'BANCO DE DADOS SETEMBRO INS'!$A:$D,3,FALSE),VLOOKUP($B217,'BANCO DE DADOS SETEMBRO SERV'!$B:$E,3,FALSE))</f>
        <v xml:space="preserve">UN    </v>
      </c>
      <c r="E217" s="405">
        <v>1</v>
      </c>
      <c r="F217" s="362">
        <f>IF($A217="INSUMO",VLOOKUP($B217,'BANCO DE DADOS SETEMBRO INS'!$A:$D,4,FALSE),VLOOKUP($B217,'BANCO DE DADOS SETEMBRO SERV'!$B:$E,4,FALSE))</f>
        <v>0.18</v>
      </c>
      <c r="G217" s="408">
        <f>TRUNC(F217*E217,2)</f>
        <v>0.18</v>
      </c>
      <c r="H217" s="545"/>
    </row>
    <row r="218" spans="1:8" s="546" customFormat="1" ht="15.75">
      <c r="A218" s="545"/>
      <c r="B218" s="2724" t="s">
        <v>691</v>
      </c>
      <c r="C218" s="2926"/>
      <c r="D218" s="2926"/>
      <c r="E218" s="2926"/>
      <c r="F218" s="2926"/>
      <c r="G218" s="2927"/>
      <c r="H218" s="545"/>
    </row>
    <row r="219" spans="1:8" s="546" customFormat="1" ht="16.5" thickBot="1">
      <c r="A219" s="549" t="s">
        <v>1321</v>
      </c>
      <c r="B219" s="481">
        <v>88264</v>
      </c>
      <c r="C219" s="436" t="str">
        <f>IF($A219="INSUMO",VLOOKUP($B219,'BANCO DE DADOS SETEMBRO INS'!$A:$D,2,FALSE),VLOOKUP($B219,'BANCO DE DADOS SETEMBRO SERV'!$B:$E,2,FALSE))</f>
        <v>ELETRICISTA COM ENCARGOS COMPLEMENTARES</v>
      </c>
      <c r="D219" s="303" t="str">
        <f>IF($A219="INSUMO",VLOOKUP($B219,'BANCO DE DADOS SETEMBRO INS'!$A:$D,3,FALSE),VLOOKUP($B219,'BANCO DE DADOS SETEMBRO SERV'!$B:$E,3,FALSE))</f>
        <v>H</v>
      </c>
      <c r="E219" s="482">
        <v>0.15</v>
      </c>
      <c r="F219" s="364">
        <f>IF($A219="INSUMO",VLOOKUP($B219,'BANCO DE DADOS SETEMBRO INS'!$A:$D,4,FALSE),VLOOKUP($B219,'BANCO DE DADOS SETEMBRO SERV'!$B:$E,4,FALSE))</f>
        <v>20.28</v>
      </c>
      <c r="G219" s="483">
        <f>TRUNC(F219*E219,2)</f>
        <v>3.04</v>
      </c>
      <c r="H219" s="545"/>
    </row>
    <row r="220" spans="1:8" s="546" customFormat="1" ht="16.5" thickBot="1">
      <c r="A220" s="545"/>
      <c r="B220" s="2918" t="s">
        <v>7081</v>
      </c>
      <c r="C220" s="2918"/>
      <c r="D220" s="2918"/>
      <c r="E220" s="2918"/>
      <c r="F220" s="490" t="s">
        <v>692</v>
      </c>
      <c r="G220" s="671">
        <f>SUM(G216:G219)</f>
        <v>3.22</v>
      </c>
      <c r="H220" s="545"/>
    </row>
    <row r="221" spans="1:8" s="546" customFormat="1" ht="16.5" thickBot="1">
      <c r="A221" s="545"/>
      <c r="B221" s="2918"/>
      <c r="C221" s="2918"/>
      <c r="D221" s="2918"/>
      <c r="E221" s="2918"/>
      <c r="F221" s="486"/>
      <c r="G221" s="487"/>
      <c r="H221" s="545"/>
    </row>
    <row r="222" spans="1:8" s="546" customFormat="1" ht="15.75">
      <c r="A222" s="545"/>
      <c r="B222" s="1549" t="str">
        <f>CONCATENATE("AMM SPDA 0",(RIGHT(B214,2))+1)</f>
        <v>AMM SPDA 012</v>
      </c>
      <c r="C222" s="2666" t="s">
        <v>741</v>
      </c>
      <c r="D222" s="2897"/>
      <c r="E222" s="2897"/>
      <c r="F222" s="2897"/>
      <c r="G222" s="476" t="s">
        <v>42</v>
      </c>
      <c r="H222" s="724">
        <f>G229</f>
        <v>0.75</v>
      </c>
    </row>
    <row r="223" spans="1:8" s="546" customFormat="1" ht="31.5">
      <c r="A223" s="545"/>
      <c r="B223" s="361" t="s">
        <v>760</v>
      </c>
      <c r="C223" s="477" t="s">
        <v>686</v>
      </c>
      <c r="D223" s="477" t="s">
        <v>696</v>
      </c>
      <c r="E223" s="477" t="s">
        <v>687</v>
      </c>
      <c r="F223" s="547" t="s">
        <v>709</v>
      </c>
      <c r="G223" s="548" t="s">
        <v>710</v>
      </c>
      <c r="H223" s="545"/>
    </row>
    <row r="224" spans="1:8" s="546" customFormat="1" ht="15.75">
      <c r="A224" s="545"/>
      <c r="B224" s="2662" t="s">
        <v>690</v>
      </c>
      <c r="C224" s="2663"/>
      <c r="D224" s="2663"/>
      <c r="E224" s="2663"/>
      <c r="F224" s="2663"/>
      <c r="G224" s="2664"/>
      <c r="H224" s="545"/>
    </row>
    <row r="225" spans="1:8" s="546" customFormat="1" ht="15">
      <c r="A225" s="545"/>
      <c r="B225" s="711" t="s">
        <v>711</v>
      </c>
      <c r="C225" s="712" t="s">
        <v>742</v>
      </c>
      <c r="D225" s="678" t="s">
        <v>29</v>
      </c>
      <c r="E225" s="479">
        <v>1</v>
      </c>
      <c r="F225" s="713">
        <f>D237</f>
        <v>0.35</v>
      </c>
      <c r="G225" s="480">
        <f>TRUNC(F225*E225,2)</f>
        <v>0.35</v>
      </c>
      <c r="H225" s="545"/>
    </row>
    <row r="226" spans="1:8" s="546" customFormat="1" ht="15">
      <c r="A226" s="545"/>
      <c r="B226" s="711" t="s">
        <v>727</v>
      </c>
      <c r="C226" s="712" t="s">
        <v>743</v>
      </c>
      <c r="D226" s="678" t="s">
        <v>29</v>
      </c>
      <c r="E226" s="479">
        <v>1</v>
      </c>
      <c r="F226" s="713">
        <f>D244</f>
        <v>0.2</v>
      </c>
      <c r="G226" s="480">
        <f>TRUNC(F226*E226,2)</f>
        <v>0.2</v>
      </c>
      <c r="H226" s="545"/>
    </row>
    <row r="227" spans="1:8" s="546" customFormat="1" ht="15.75">
      <c r="A227" s="545"/>
      <c r="B227" s="2662" t="s">
        <v>691</v>
      </c>
      <c r="C227" s="2663"/>
      <c r="D227" s="2663"/>
      <c r="E227" s="2663"/>
      <c r="F227" s="2663"/>
      <c r="G227" s="2664"/>
      <c r="H227" s="545"/>
    </row>
    <row r="228" spans="1:8" s="546" customFormat="1" ht="16.5" thickBot="1">
      <c r="A228" s="549" t="s">
        <v>1321</v>
      </c>
      <c r="B228" s="481">
        <v>88264</v>
      </c>
      <c r="C228" s="436" t="str">
        <f>IF($A228="INSUMO",VLOOKUP($B228,'BANCO DE DADOS SETEMBRO INS'!$A:$D,2,FALSE),VLOOKUP($B228,'BANCO DE DADOS SETEMBRO SERV'!$B:$E,2,FALSE))</f>
        <v>ELETRICISTA COM ENCARGOS COMPLEMENTARES</v>
      </c>
      <c r="D228" s="303" t="str">
        <f>IF($A228="INSUMO",VLOOKUP($B228,'BANCO DE DADOS SETEMBRO INS'!$A:$D,3,FALSE),VLOOKUP($B228,'BANCO DE DADOS SETEMBRO SERV'!$B:$E,3,FALSE))</f>
        <v>H</v>
      </c>
      <c r="E228" s="482">
        <v>0.01</v>
      </c>
      <c r="F228" s="364">
        <f>IF($A228="INSUMO",VLOOKUP($B228,'BANCO DE DADOS SETEMBRO INS'!$A:$D,4,FALSE),VLOOKUP($B228,'BANCO DE DADOS SETEMBRO SERV'!$B:$E,4,FALSE))</f>
        <v>20.28</v>
      </c>
      <c r="G228" s="483">
        <f>TRUNC(F228*E228,2)</f>
        <v>0.2</v>
      </c>
      <c r="H228" s="545"/>
    </row>
    <row r="229" spans="1:8" s="546" customFormat="1" ht="16.5" thickBot="1">
      <c r="A229" s="545"/>
      <c r="B229" s="2939" t="s">
        <v>6843</v>
      </c>
      <c r="C229" s="2939"/>
      <c r="D229" s="2939"/>
      <c r="E229" s="2939"/>
      <c r="F229" s="490" t="s">
        <v>692</v>
      </c>
      <c r="G229" s="671">
        <f>SUM(G225:G228)</f>
        <v>0.75</v>
      </c>
      <c r="H229" s="545"/>
    </row>
    <row r="230" spans="1:8" s="546" customFormat="1" ht="15.75">
      <c r="A230" s="545"/>
      <c r="B230" s="2940"/>
      <c r="C230" s="2940"/>
      <c r="D230" s="2940"/>
      <c r="E230" s="2940"/>
      <c r="F230" s="820"/>
      <c r="G230" s="821"/>
      <c r="H230" s="545"/>
    </row>
    <row r="231" spans="1:8" s="545" customFormat="1" ht="15.75" thickBot="1">
      <c r="B231" s="714"/>
      <c r="C231" s="715"/>
      <c r="D231" s="716"/>
      <c r="E231" s="717"/>
      <c r="F231" s="718"/>
      <c r="G231" s="719"/>
    </row>
    <row r="232" spans="1:8" s="894" customFormat="1" ht="15.75">
      <c r="A232" s="893"/>
      <c r="B232" s="1557">
        <v>15</v>
      </c>
      <c r="C232" s="1536" t="s">
        <v>744</v>
      </c>
      <c r="D232" s="1558"/>
      <c r="E232" s="1559"/>
      <c r="F232" s="1537"/>
      <c r="G232" s="1560" t="s">
        <v>29</v>
      </c>
      <c r="H232" s="1758" t="s">
        <v>7204</v>
      </c>
    </row>
    <row r="233" spans="1:8" s="546" customFormat="1" ht="31.5">
      <c r="A233" s="545"/>
      <c r="B233" s="859" t="s">
        <v>701</v>
      </c>
      <c r="C233" s="1771" t="s">
        <v>702</v>
      </c>
      <c r="D233" s="1772" t="s">
        <v>703</v>
      </c>
      <c r="E233" s="1773" t="s">
        <v>704</v>
      </c>
      <c r="F233" s="1774" t="s">
        <v>705</v>
      </c>
      <c r="G233" s="1839" t="s">
        <v>706</v>
      </c>
      <c r="H233" s="545"/>
    </row>
    <row r="234" spans="1:8" s="546" customFormat="1" ht="15">
      <c r="A234" s="545"/>
      <c r="B234" s="2097">
        <v>43250</v>
      </c>
      <c r="C234" s="2098" t="s">
        <v>1493</v>
      </c>
      <c r="D234" s="2099">
        <v>0.31</v>
      </c>
      <c r="E234" s="2100" t="s">
        <v>6969</v>
      </c>
      <c r="F234" s="2101" t="s">
        <v>718</v>
      </c>
      <c r="G234" s="2102" t="s">
        <v>1354</v>
      </c>
      <c r="H234" s="1770">
        <f>B234+180</f>
        <v>43430</v>
      </c>
    </row>
    <row r="235" spans="1:8" s="546" customFormat="1" ht="15">
      <c r="A235" s="545"/>
      <c r="B235" s="2097">
        <v>43255</v>
      </c>
      <c r="C235" s="2109" t="s">
        <v>7475</v>
      </c>
      <c r="D235" s="2110">
        <v>0.46</v>
      </c>
      <c r="E235" s="2107" t="s">
        <v>7476</v>
      </c>
      <c r="F235" s="2108" t="s">
        <v>7221</v>
      </c>
      <c r="G235" s="2102" t="s">
        <v>7632</v>
      </c>
      <c r="H235" s="1770">
        <f>B235+180</f>
        <v>43435</v>
      </c>
    </row>
    <row r="236" spans="1:8" s="546" customFormat="1" ht="15">
      <c r="A236" s="545"/>
      <c r="B236" s="2097">
        <v>43256</v>
      </c>
      <c r="C236" s="2098" t="s">
        <v>7474</v>
      </c>
      <c r="D236" s="2099">
        <v>0.35</v>
      </c>
      <c r="E236" s="2103" t="s">
        <v>1703</v>
      </c>
      <c r="F236" s="2101" t="s">
        <v>6558</v>
      </c>
      <c r="G236" s="2102" t="s">
        <v>1761</v>
      </c>
      <c r="H236" s="1770">
        <f>B236+180</f>
        <v>43436</v>
      </c>
    </row>
    <row r="237" spans="1:8" s="546" customFormat="1" ht="16.5" thickBot="1">
      <c r="A237" s="545"/>
      <c r="B237" s="1538"/>
      <c r="C237" s="1539" t="s">
        <v>707</v>
      </c>
      <c r="D237" s="1561">
        <f>MEDIAN(D234:D236)</f>
        <v>0.35</v>
      </c>
      <c r="E237" s="1540"/>
      <c r="F237" s="1541"/>
      <c r="G237" s="871"/>
      <c r="H237" s="545"/>
    </row>
    <row r="238" spans="1:8" s="546" customFormat="1" ht="15.75" thickBot="1">
      <c r="A238" s="545"/>
      <c r="B238" s="714"/>
      <c r="C238" s="715"/>
      <c r="D238" s="720"/>
      <c r="E238" s="721"/>
      <c r="F238" s="718"/>
      <c r="G238" s="722"/>
      <c r="H238" s="545"/>
    </row>
    <row r="239" spans="1:8" s="894" customFormat="1" ht="15.75">
      <c r="A239" s="893"/>
      <c r="B239" s="1557">
        <v>5</v>
      </c>
      <c r="C239" s="1536" t="s">
        <v>745</v>
      </c>
      <c r="D239" s="1558"/>
      <c r="E239" s="1559"/>
      <c r="F239" s="1537"/>
      <c r="G239" s="1560" t="s">
        <v>29</v>
      </c>
      <c r="H239" s="1758" t="s">
        <v>7204</v>
      </c>
    </row>
    <row r="240" spans="1:8" s="546" customFormat="1" ht="31.5">
      <c r="A240" s="545"/>
      <c r="B240" s="859" t="s">
        <v>701</v>
      </c>
      <c r="C240" s="1771" t="s">
        <v>702</v>
      </c>
      <c r="D240" s="1772" t="s">
        <v>703</v>
      </c>
      <c r="E240" s="1773" t="s">
        <v>704</v>
      </c>
      <c r="F240" s="1774" t="s">
        <v>705</v>
      </c>
      <c r="G240" s="1839" t="s">
        <v>706</v>
      </c>
      <c r="H240" s="545"/>
    </row>
    <row r="241" spans="1:10" s="546" customFormat="1" ht="15">
      <c r="A241" s="545"/>
      <c r="B241" s="2097">
        <v>43250</v>
      </c>
      <c r="C241" s="2098" t="s">
        <v>1493</v>
      </c>
      <c r="D241" s="2099">
        <v>0.24</v>
      </c>
      <c r="E241" s="2100" t="s">
        <v>6969</v>
      </c>
      <c r="F241" s="2101" t="s">
        <v>718</v>
      </c>
      <c r="G241" s="2102" t="s">
        <v>1354</v>
      </c>
      <c r="H241" s="1770">
        <f>B241+180</f>
        <v>43430</v>
      </c>
    </row>
    <row r="242" spans="1:10" s="546" customFormat="1" ht="15">
      <c r="A242" s="545"/>
      <c r="B242" s="2097">
        <v>43255</v>
      </c>
      <c r="C242" s="2109" t="s">
        <v>7475</v>
      </c>
      <c r="D242" s="2110">
        <v>0.16</v>
      </c>
      <c r="E242" s="2107" t="s">
        <v>7476</v>
      </c>
      <c r="F242" s="2108" t="s">
        <v>7221</v>
      </c>
      <c r="G242" s="2102" t="s">
        <v>7632</v>
      </c>
      <c r="H242" s="1770">
        <f>B242+180</f>
        <v>43435</v>
      </c>
    </row>
    <row r="243" spans="1:10" s="546" customFormat="1" ht="15">
      <c r="A243" s="545"/>
      <c r="B243" s="2097">
        <v>43256</v>
      </c>
      <c r="C243" s="2098" t="s">
        <v>7474</v>
      </c>
      <c r="D243" s="2099">
        <v>0.2</v>
      </c>
      <c r="E243" s="2103" t="s">
        <v>1703</v>
      </c>
      <c r="F243" s="2101" t="s">
        <v>6558</v>
      </c>
      <c r="G243" s="2102" t="s">
        <v>1761</v>
      </c>
      <c r="H243" s="1770">
        <f>B243+180</f>
        <v>43436</v>
      </c>
    </row>
    <row r="244" spans="1:10" s="546" customFormat="1" ht="16.5" thickBot="1">
      <c r="A244" s="545"/>
      <c r="B244" s="1538"/>
      <c r="C244" s="1539" t="s">
        <v>707</v>
      </c>
      <c r="D244" s="1561">
        <f>MEDIAN(D241:D243)</f>
        <v>0.2</v>
      </c>
      <c r="E244" s="1541"/>
      <c r="F244" s="1541"/>
      <c r="G244" s="871"/>
      <c r="H244" s="545"/>
    </row>
    <row r="245" spans="1:10" s="558" customFormat="1" ht="16.5" thickBot="1">
      <c r="B245" s="488"/>
      <c r="C245" s="489"/>
      <c r="D245" s="489"/>
      <c r="E245" s="489"/>
      <c r="F245" s="489"/>
      <c r="G245" s="489"/>
    </row>
    <row r="246" spans="1:10" s="545" customFormat="1" ht="15.75">
      <c r="B246" s="1549" t="str">
        <f>CONCATENATE("AMM SPDA 0",(RIGHT(B222,2))+1)</f>
        <v>AMM SPDA 013</v>
      </c>
      <c r="C246" s="2666" t="s">
        <v>746</v>
      </c>
      <c r="D246" s="2972"/>
      <c r="E246" s="2972"/>
      <c r="F246" s="2972"/>
      <c r="G246" s="476" t="s">
        <v>29</v>
      </c>
      <c r="H246" s="724">
        <f>G255</f>
        <v>19.989999999999998</v>
      </c>
      <c r="I246" s="546"/>
      <c r="J246" s="546"/>
    </row>
    <row r="247" spans="1:10" s="545" customFormat="1" ht="31.5">
      <c r="B247" s="361" t="s">
        <v>760</v>
      </c>
      <c r="C247" s="477" t="s">
        <v>686</v>
      </c>
      <c r="D247" s="752" t="s">
        <v>29</v>
      </c>
      <c r="E247" s="477" t="s">
        <v>687</v>
      </c>
      <c r="F247" s="547" t="s">
        <v>688</v>
      </c>
      <c r="G247" s="548" t="s">
        <v>689</v>
      </c>
      <c r="I247" s="546"/>
      <c r="J247" s="546"/>
    </row>
    <row r="248" spans="1:10" s="546" customFormat="1" ht="15.75">
      <c r="A248" s="545"/>
      <c r="B248" s="2662" t="s">
        <v>690</v>
      </c>
      <c r="C248" s="2663"/>
      <c r="D248" s="2663"/>
      <c r="E248" s="2663"/>
      <c r="F248" s="2663"/>
      <c r="G248" s="2664"/>
      <c r="H248" s="545"/>
    </row>
    <row r="249" spans="1:10" s="545" customFormat="1" ht="15">
      <c r="B249" s="676" t="s">
        <v>708</v>
      </c>
      <c r="C249" s="700" t="str">
        <f>C257</f>
        <v>CARTUCHO PARA SOLDA EXOTÉRMICA N° 115</v>
      </c>
      <c r="D249" s="694" t="s">
        <v>29</v>
      </c>
      <c r="E249" s="655">
        <v>1</v>
      </c>
      <c r="F249" s="655">
        <f>D262</f>
        <v>8.89</v>
      </c>
      <c r="G249" s="697">
        <f>TRUNC(F249*E249,2)</f>
        <v>8.89</v>
      </c>
      <c r="I249" s="546"/>
      <c r="J249" s="546"/>
    </row>
    <row r="250" spans="1:10" s="545" customFormat="1" ht="15">
      <c r="B250" s="676" t="s">
        <v>708</v>
      </c>
      <c r="C250" s="723" t="str">
        <f>C264</f>
        <v>MOLDE PARA SOLDA EXOTERMICA CABO-CHAPA 50 mm²</v>
      </c>
      <c r="D250" s="694" t="s">
        <v>29</v>
      </c>
      <c r="E250" s="696">
        <v>0.04</v>
      </c>
      <c r="F250" s="655">
        <f>D269</f>
        <v>189.61</v>
      </c>
      <c r="G250" s="697">
        <f>TRUNC(F250*E250,2)</f>
        <v>7.58</v>
      </c>
      <c r="I250" s="546"/>
      <c r="J250" s="546"/>
    </row>
    <row r="251" spans="1:10" s="545" customFormat="1" ht="15">
      <c r="B251" s="676" t="s">
        <v>708</v>
      </c>
      <c r="C251" s="723" t="str">
        <f>C271</f>
        <v>PALITO IGNITOR PRA SOLDA EXOTERMICA</v>
      </c>
      <c r="D251" s="694" t="s">
        <v>29</v>
      </c>
      <c r="E251" s="696">
        <v>1</v>
      </c>
      <c r="F251" s="655">
        <f>D276</f>
        <v>0.65</v>
      </c>
      <c r="G251" s="697">
        <f>TRUNC(F251*E251,2)</f>
        <v>0.65</v>
      </c>
      <c r="I251" s="546"/>
      <c r="J251" s="546"/>
    </row>
    <row r="252" spans="1:10" s="546" customFormat="1" ht="15.75">
      <c r="A252" s="545"/>
      <c r="B252" s="2662" t="s">
        <v>691</v>
      </c>
      <c r="C252" s="2663"/>
      <c r="D252" s="2663"/>
      <c r="E252" s="2663"/>
      <c r="F252" s="2663"/>
      <c r="G252" s="2664"/>
      <c r="H252" s="545"/>
    </row>
    <row r="253" spans="1:10" s="545" customFormat="1" ht="15.75">
      <c r="A253" s="549" t="s">
        <v>1321</v>
      </c>
      <c r="B253" s="478">
        <v>88264</v>
      </c>
      <c r="C253" s="435" t="str">
        <f>IF($A253="INSUMO",VLOOKUP($B253,'BANCO DE DADOS SETEMBRO INS'!$A:$D,2,FALSE),VLOOKUP($B253,'BANCO DE DADOS SETEMBRO SERV'!$B:$E,2,FALSE))</f>
        <v>ELETRICISTA COM ENCARGOS COMPLEMENTARES</v>
      </c>
      <c r="D253" s="297" t="str">
        <f>IF($A253="INSUMO",VLOOKUP($B253,'BANCO DE DADOS SETEMBRO INS'!$A:$D,3,FALSE),VLOOKUP($B253,'BANCO DE DADOS SETEMBRO SERV'!$B:$E,3,FALSE))</f>
        <v>H</v>
      </c>
      <c r="E253" s="479">
        <v>0.08</v>
      </c>
      <c r="F253" s="362">
        <f>IF($A253="INSUMO",VLOOKUP($B253,'BANCO DE DADOS SETEMBRO INS'!$A:$D,4,FALSE),VLOOKUP($B253,'BANCO DE DADOS SETEMBRO SERV'!$B:$E,4,FALSE))</f>
        <v>20.28</v>
      </c>
      <c r="G253" s="480">
        <f>TRUNC(F253*E253,2)</f>
        <v>1.62</v>
      </c>
      <c r="I253" s="546"/>
      <c r="J253" s="546"/>
    </row>
    <row r="254" spans="1:10" s="545" customFormat="1" ht="16.5" thickBot="1">
      <c r="A254" s="549" t="s">
        <v>1321</v>
      </c>
      <c r="B254" s="481">
        <v>88316</v>
      </c>
      <c r="C254" s="436" t="str">
        <f>IF($A254="INSUMO",VLOOKUP($B254,'BANCO DE DADOS SETEMBRO INS'!$A:$D,2,FALSE),VLOOKUP($B254,'BANCO DE DADOS SETEMBRO SERV'!$B:$E,2,FALSE))</f>
        <v>SERVENTE COM ENCARGOS COMPLEMENTARES</v>
      </c>
      <c r="D254" s="303" t="str">
        <f>IF($A254="INSUMO",VLOOKUP($B254,'BANCO DE DADOS SETEMBRO INS'!$A:$D,3,FALSE),VLOOKUP($B254,'BANCO DE DADOS SETEMBRO SERV'!$B:$E,3,FALSE))</f>
        <v>H</v>
      </c>
      <c r="E254" s="482">
        <v>0.08</v>
      </c>
      <c r="F254" s="364">
        <f>IF($A254="INSUMO",VLOOKUP($B254,'BANCO DE DADOS SETEMBRO INS'!$A:$D,4,FALSE),VLOOKUP($B254,'BANCO DE DADOS SETEMBRO SERV'!$B:$E,4,FALSE))</f>
        <v>15.74</v>
      </c>
      <c r="G254" s="483">
        <f>TRUNC(F254*E254,2)</f>
        <v>1.25</v>
      </c>
      <c r="I254" s="546"/>
      <c r="J254" s="546"/>
    </row>
    <row r="255" spans="1:10" s="545" customFormat="1" ht="16.5" thickBot="1">
      <c r="B255" s="2979" t="s">
        <v>1496</v>
      </c>
      <c r="C255" s="2979"/>
      <c r="D255" s="2979"/>
      <c r="E255" s="2980"/>
      <c r="F255" s="490" t="s">
        <v>692</v>
      </c>
      <c r="G255" s="671">
        <f>SUM(G248:G254)</f>
        <v>19.989999999999998</v>
      </c>
      <c r="I255" s="546"/>
      <c r="J255" s="546"/>
    </row>
    <row r="256" spans="1:10" s="545" customFormat="1" ht="15.75" thickBot="1">
      <c r="B256" s="672"/>
      <c r="C256" s="551"/>
      <c r="D256" s="551"/>
      <c r="E256" s="551"/>
      <c r="F256" s="551"/>
      <c r="G256" s="551"/>
      <c r="I256" s="546"/>
      <c r="J256" s="546"/>
    </row>
    <row r="257" spans="2:10" s="545" customFormat="1" ht="15.75">
      <c r="B257" s="1557"/>
      <c r="C257" s="1536" t="s">
        <v>733</v>
      </c>
      <c r="D257" s="1558"/>
      <c r="E257" s="1559"/>
      <c r="F257" s="1537"/>
      <c r="G257" s="1560" t="s">
        <v>29</v>
      </c>
      <c r="H257" s="1758" t="s">
        <v>7204</v>
      </c>
      <c r="I257" s="546"/>
      <c r="J257" s="546"/>
    </row>
    <row r="258" spans="2:10" s="545" customFormat="1" ht="31.5">
      <c r="B258" s="859" t="s">
        <v>701</v>
      </c>
      <c r="C258" s="1771" t="s">
        <v>702</v>
      </c>
      <c r="D258" s="1772" t="s">
        <v>703</v>
      </c>
      <c r="E258" s="1773" t="s">
        <v>704</v>
      </c>
      <c r="F258" s="1774" t="s">
        <v>705</v>
      </c>
      <c r="G258" s="1839" t="s">
        <v>706</v>
      </c>
      <c r="I258" s="546"/>
      <c r="J258" s="546"/>
    </row>
    <row r="259" spans="2:10" s="545" customFormat="1" ht="15">
      <c r="B259" s="2097">
        <v>43250</v>
      </c>
      <c r="C259" s="2098" t="s">
        <v>724</v>
      </c>
      <c r="D259" s="2099">
        <v>8.89</v>
      </c>
      <c r="E259" s="2111" t="s">
        <v>725</v>
      </c>
      <c r="F259" s="2104" t="s">
        <v>7628</v>
      </c>
      <c r="G259" s="2102" t="s">
        <v>7629</v>
      </c>
      <c r="H259" s="1770">
        <f>B259+180</f>
        <v>43430</v>
      </c>
      <c r="I259" s="546"/>
      <c r="J259" s="546"/>
    </row>
    <row r="260" spans="2:10" s="545" customFormat="1" ht="15">
      <c r="B260" s="2097">
        <v>43250</v>
      </c>
      <c r="C260" s="2098" t="s">
        <v>1493</v>
      </c>
      <c r="D260" s="2099">
        <v>7.96</v>
      </c>
      <c r="E260" s="2100" t="s">
        <v>6969</v>
      </c>
      <c r="F260" s="2101" t="s">
        <v>718</v>
      </c>
      <c r="G260" s="2102" t="s">
        <v>1354</v>
      </c>
      <c r="H260" s="1770">
        <f>B260+180</f>
        <v>43430</v>
      </c>
      <c r="I260" s="546"/>
      <c r="J260" s="546"/>
    </row>
    <row r="261" spans="2:10" s="545" customFormat="1" ht="15">
      <c r="B261" s="2097">
        <v>43255</v>
      </c>
      <c r="C261" s="2109" t="s">
        <v>7475</v>
      </c>
      <c r="D261" s="2110">
        <v>16.04</v>
      </c>
      <c r="E261" s="2107" t="s">
        <v>7476</v>
      </c>
      <c r="F261" s="2108" t="s">
        <v>7221</v>
      </c>
      <c r="G261" s="2102" t="s">
        <v>7632</v>
      </c>
      <c r="H261" s="1770">
        <f>B261+180</f>
        <v>43435</v>
      </c>
      <c r="I261" s="546"/>
      <c r="J261" s="546"/>
    </row>
    <row r="262" spans="2:10" s="545" customFormat="1" ht="16.5" thickBot="1">
      <c r="B262" s="1538"/>
      <c r="C262" s="1539" t="s">
        <v>707</v>
      </c>
      <c r="D262" s="1561">
        <f>MEDIAN(D259:D261)</f>
        <v>8.89</v>
      </c>
      <c r="E262" s="1540"/>
      <c r="F262" s="1541"/>
      <c r="G262" s="871"/>
      <c r="I262" s="546"/>
      <c r="J262" s="546"/>
    </row>
    <row r="263" spans="2:10" s="545" customFormat="1" ht="16.5" thickBot="1">
      <c r="B263" s="378"/>
      <c r="C263" s="379"/>
      <c r="D263" s="380"/>
      <c r="E263" s="381"/>
      <c r="F263" s="708"/>
      <c r="G263" s="382"/>
      <c r="I263" s="546"/>
      <c r="J263" s="546"/>
    </row>
    <row r="264" spans="2:10" s="545" customFormat="1" ht="15.75">
      <c r="B264" s="1557"/>
      <c r="C264" s="430" t="s">
        <v>747</v>
      </c>
      <c r="D264" s="1558"/>
      <c r="E264" s="1559"/>
      <c r="F264" s="1537"/>
      <c r="G264" s="1560" t="s">
        <v>29</v>
      </c>
      <c r="H264" s="1758" t="s">
        <v>7204</v>
      </c>
      <c r="I264" s="546"/>
      <c r="J264" s="546"/>
    </row>
    <row r="265" spans="2:10" s="545" customFormat="1" ht="31.5">
      <c r="B265" s="859" t="s">
        <v>701</v>
      </c>
      <c r="C265" s="1771" t="s">
        <v>702</v>
      </c>
      <c r="D265" s="1772" t="s">
        <v>703</v>
      </c>
      <c r="E265" s="1773" t="s">
        <v>704</v>
      </c>
      <c r="F265" s="1774" t="s">
        <v>705</v>
      </c>
      <c r="G265" s="1839" t="s">
        <v>706</v>
      </c>
      <c r="I265" s="546"/>
      <c r="J265" s="546"/>
    </row>
    <row r="266" spans="2:10" s="545" customFormat="1" ht="15">
      <c r="B266" s="1573">
        <v>43119</v>
      </c>
      <c r="C266" s="1751" t="s">
        <v>716</v>
      </c>
      <c r="D266" s="1752">
        <v>106.75</v>
      </c>
      <c r="E266" s="1756" t="s">
        <v>717</v>
      </c>
      <c r="F266" s="1744" t="s">
        <v>718</v>
      </c>
      <c r="G266" s="1764" t="s">
        <v>1354</v>
      </c>
      <c r="H266" s="1770">
        <f>B266+180</f>
        <v>43299</v>
      </c>
      <c r="I266" s="546"/>
      <c r="J266" s="546"/>
    </row>
    <row r="267" spans="2:10" s="545" customFormat="1" ht="15">
      <c r="B267" s="2097">
        <v>43255</v>
      </c>
      <c r="C267" s="2109" t="s">
        <v>7475</v>
      </c>
      <c r="D267" s="2110">
        <v>272.47000000000003</v>
      </c>
      <c r="E267" s="2107" t="s">
        <v>7476</v>
      </c>
      <c r="F267" s="2108" t="s">
        <v>7221</v>
      </c>
      <c r="G267" s="2102" t="s">
        <v>7632</v>
      </c>
      <c r="H267" s="1770">
        <f>B267+180</f>
        <v>43435</v>
      </c>
      <c r="I267" s="546"/>
      <c r="J267" s="546"/>
    </row>
    <row r="268" spans="2:10" s="545" customFormat="1" ht="15">
      <c r="B268" s="1573"/>
      <c r="C268" s="1741"/>
      <c r="D268" s="1742"/>
      <c r="E268" s="1747"/>
      <c r="F268" s="1765"/>
      <c r="G268" s="1762"/>
      <c r="H268" s="1770">
        <f>B268+180</f>
        <v>180</v>
      </c>
      <c r="I268" s="546"/>
      <c r="J268" s="546"/>
    </row>
    <row r="269" spans="2:10" s="545" customFormat="1" ht="16.5" thickBot="1">
      <c r="B269" s="1538"/>
      <c r="C269" s="1539" t="s">
        <v>707</v>
      </c>
      <c r="D269" s="1561">
        <f>MEDIAN(D266:D268)</f>
        <v>189.61</v>
      </c>
      <c r="E269" s="1540"/>
      <c r="F269" s="1541"/>
      <c r="G269" s="871"/>
      <c r="I269" s="546"/>
      <c r="J269" s="546"/>
    </row>
    <row r="270" spans="2:10" s="545" customFormat="1" ht="15.75" thickBot="1">
      <c r="B270" s="2982"/>
      <c r="C270" s="2983"/>
      <c r="D270" s="2983"/>
      <c r="E270" s="2983"/>
      <c r="F270" s="2983"/>
      <c r="G270" s="2984"/>
      <c r="I270" s="546"/>
      <c r="J270" s="546"/>
    </row>
    <row r="271" spans="2:10" s="545" customFormat="1" ht="15.75">
      <c r="B271" s="1557"/>
      <c r="C271" s="430" t="s">
        <v>731</v>
      </c>
      <c r="D271" s="1558"/>
      <c r="E271" s="1559"/>
      <c r="F271" s="1537"/>
      <c r="G271" s="1560" t="s">
        <v>29</v>
      </c>
      <c r="H271" s="1758" t="s">
        <v>7204</v>
      </c>
      <c r="I271" s="546"/>
      <c r="J271" s="546"/>
    </row>
    <row r="272" spans="2:10" s="545" customFormat="1" ht="31.5">
      <c r="B272" s="859" t="s">
        <v>701</v>
      </c>
      <c r="C272" s="1771" t="s">
        <v>702</v>
      </c>
      <c r="D272" s="1772" t="s">
        <v>703</v>
      </c>
      <c r="E272" s="1773" t="s">
        <v>704</v>
      </c>
      <c r="F272" s="1774" t="s">
        <v>705</v>
      </c>
      <c r="G272" s="1839" t="s">
        <v>706</v>
      </c>
      <c r="I272" s="546"/>
      <c r="J272" s="546"/>
    </row>
    <row r="273" spans="1:10" s="545" customFormat="1" ht="15">
      <c r="B273" s="2097">
        <v>43250</v>
      </c>
      <c r="C273" s="2098" t="s">
        <v>1493</v>
      </c>
      <c r="D273" s="2099">
        <v>0.28000000000000003</v>
      </c>
      <c r="E273" s="2100" t="s">
        <v>6969</v>
      </c>
      <c r="F273" s="2101" t="s">
        <v>718</v>
      </c>
      <c r="G273" s="2102" t="s">
        <v>1354</v>
      </c>
      <c r="H273" s="1770">
        <f>B273+180</f>
        <v>43430</v>
      </c>
      <c r="I273" s="546"/>
      <c r="J273" s="546"/>
    </row>
    <row r="274" spans="1:10" s="545" customFormat="1" ht="15">
      <c r="B274" s="2097">
        <v>43255</v>
      </c>
      <c r="C274" s="2098" t="s">
        <v>724</v>
      </c>
      <c r="D274" s="2099">
        <v>0.65</v>
      </c>
      <c r="E274" s="2111" t="s">
        <v>725</v>
      </c>
      <c r="F274" s="2104" t="s">
        <v>7628</v>
      </c>
      <c r="G274" s="2102" t="s">
        <v>5410</v>
      </c>
      <c r="H274" s="1770">
        <f>B274+180</f>
        <v>43435</v>
      </c>
      <c r="I274" s="546"/>
      <c r="J274" s="546"/>
    </row>
    <row r="275" spans="1:10" s="545" customFormat="1" ht="15">
      <c r="B275" s="2097">
        <v>43255</v>
      </c>
      <c r="C275" s="2109" t="s">
        <v>7475</v>
      </c>
      <c r="D275" s="2110">
        <v>0.96</v>
      </c>
      <c r="E275" s="2107" t="s">
        <v>7476</v>
      </c>
      <c r="F275" s="2108" t="s">
        <v>7221</v>
      </c>
      <c r="G275" s="2102" t="s">
        <v>7632</v>
      </c>
      <c r="H275" s="1770">
        <f>B275+180</f>
        <v>43435</v>
      </c>
      <c r="I275" s="546"/>
      <c r="J275" s="546"/>
    </row>
    <row r="276" spans="1:10" s="545" customFormat="1" ht="16.5" thickBot="1">
      <c r="B276" s="1538"/>
      <c r="C276" s="1539" t="s">
        <v>707</v>
      </c>
      <c r="D276" s="1561">
        <f>MEDIAN(D273:D275)</f>
        <v>0.65</v>
      </c>
      <c r="E276" s="1540"/>
      <c r="F276" s="1541"/>
      <c r="G276" s="871"/>
      <c r="I276" s="546"/>
      <c r="J276" s="546"/>
    </row>
    <row r="277" spans="1:10" s="558" customFormat="1" ht="16.5" thickBot="1">
      <c r="B277" s="488"/>
      <c r="C277" s="489"/>
      <c r="D277" s="489"/>
      <c r="E277" s="489"/>
      <c r="F277" s="489"/>
      <c r="G277" s="489"/>
    </row>
    <row r="278" spans="1:10" s="545" customFormat="1" ht="21" customHeight="1">
      <c r="B278" s="1549" t="str">
        <f>CONCATENATE("AMM SPDA 0",(RIGHT(B246,2))+1)</f>
        <v>AMM SPDA 014</v>
      </c>
      <c r="C278" s="2666" t="str">
        <f>CONCATENATE("FORNECIMENTO E INSTALAÇÃO DE ",C281)</f>
        <v xml:space="preserve">FORNECIMENTO E INSTALAÇÃO DE BARRA CHATA DE ALUMÍNIO 3/4" X 1/4" </v>
      </c>
      <c r="D278" s="2972"/>
      <c r="E278" s="2972"/>
      <c r="F278" s="2972"/>
      <c r="G278" s="476" t="s">
        <v>28</v>
      </c>
      <c r="H278" s="724">
        <f>G285</f>
        <v>17.23</v>
      </c>
      <c r="I278" s="546"/>
      <c r="J278" s="546"/>
    </row>
    <row r="279" spans="1:10" s="545" customFormat="1" ht="31.5">
      <c r="B279" s="361" t="s">
        <v>760</v>
      </c>
      <c r="C279" s="477" t="s">
        <v>686</v>
      </c>
      <c r="D279" s="752" t="s">
        <v>29</v>
      </c>
      <c r="E279" s="477" t="s">
        <v>687</v>
      </c>
      <c r="F279" s="547" t="s">
        <v>688</v>
      </c>
      <c r="G279" s="548" t="s">
        <v>689</v>
      </c>
      <c r="I279" s="546"/>
      <c r="J279" s="546"/>
    </row>
    <row r="280" spans="1:10" s="545" customFormat="1" ht="15.75">
      <c r="B280" s="2662" t="s">
        <v>690</v>
      </c>
      <c r="C280" s="2663"/>
      <c r="D280" s="2663"/>
      <c r="E280" s="2663"/>
      <c r="F280" s="2663"/>
      <c r="G280" s="2664"/>
      <c r="I280" s="546"/>
      <c r="J280" s="546"/>
    </row>
    <row r="281" spans="1:10" s="545" customFormat="1" ht="15">
      <c r="B281" s="676" t="s">
        <v>708</v>
      </c>
      <c r="C281" s="700" t="str">
        <f>C288</f>
        <v xml:space="preserve">BARRA CHATA DE ALUMÍNIO 3/4" X 1/4" </v>
      </c>
      <c r="D281" s="694" t="s">
        <v>28</v>
      </c>
      <c r="E281" s="655">
        <v>1</v>
      </c>
      <c r="F281" s="655">
        <f>D300</f>
        <v>5.3966666666666674</v>
      </c>
      <c r="G281" s="697">
        <f>TRUNC(F281*E281,2)</f>
        <v>5.39</v>
      </c>
      <c r="I281" s="546"/>
      <c r="J281" s="546"/>
    </row>
    <row r="282" spans="1:10" s="545" customFormat="1" ht="15.75">
      <c r="B282" s="2662" t="s">
        <v>691</v>
      </c>
      <c r="C282" s="2663"/>
      <c r="D282" s="2663"/>
      <c r="E282" s="2663"/>
      <c r="F282" s="2663"/>
      <c r="G282" s="2664"/>
      <c r="I282" s="546"/>
      <c r="J282" s="546"/>
    </row>
    <row r="283" spans="1:10" s="546" customFormat="1" ht="15.75">
      <c r="A283" s="549" t="s">
        <v>1321</v>
      </c>
      <c r="B283" s="478">
        <v>88264</v>
      </c>
      <c r="C283" s="435" t="str">
        <f>IF($A283="INSUMO",VLOOKUP($B283,'BANCO DE DADOS SETEMBRO INS'!$A:$D,2,FALSE),VLOOKUP($B283,'BANCO DE DADOS SETEMBRO SERV'!$B:$E,2,FALSE))</f>
        <v>ELETRICISTA COM ENCARGOS COMPLEMENTARES</v>
      </c>
      <c r="D283" s="297" t="str">
        <f>IF($A283="INSUMO",VLOOKUP($B283,'BANCO DE DADOS SETEMBRO INS'!$A:$D,3,FALSE),VLOOKUP($B283,'BANCO DE DADOS SETEMBRO SERV'!$B:$E,3,FALSE))</f>
        <v>H</v>
      </c>
      <c r="E283" s="362">
        <v>0.33</v>
      </c>
      <c r="F283" s="362">
        <f>IF($A283="INSUMO",VLOOKUP($B283,'BANCO DE DADOS SETEMBRO INS'!$A:$D,4,FALSE),VLOOKUP($B283,'BANCO DE DADOS SETEMBRO SERV'!$B:$E,4,FALSE))</f>
        <v>20.28</v>
      </c>
      <c r="G283" s="480">
        <f>TRUNC(F283*E283,2)</f>
        <v>6.69</v>
      </c>
      <c r="H283" s="545"/>
    </row>
    <row r="284" spans="1:10" s="546" customFormat="1" ht="16.5" thickBot="1">
      <c r="A284" s="549" t="s">
        <v>1321</v>
      </c>
      <c r="B284" s="481">
        <v>88247</v>
      </c>
      <c r="C284" s="436" t="str">
        <f>IF($A284="INSUMO",VLOOKUP($B284,'BANCO DE DADOS SETEMBRO INS'!$A:$D,2,FALSE),VLOOKUP($B284,'BANCO DE DADOS SETEMBRO SERV'!$B:$E,2,FALSE))</f>
        <v>AUXILIAR DE ELETRICISTA COM ENCARGOS COMPLEMENTARES</v>
      </c>
      <c r="D284" s="303" t="str">
        <f>IF($A284="INSUMO",VLOOKUP($B284,'BANCO DE DADOS SETEMBRO INS'!$A:$D,3,FALSE),VLOOKUP($B284,'BANCO DE DADOS SETEMBRO SERV'!$B:$E,3,FALSE))</f>
        <v>H</v>
      </c>
      <c r="E284" s="364">
        <v>0.33</v>
      </c>
      <c r="F284" s="364">
        <f>IF($A284="INSUMO",VLOOKUP($B284,'BANCO DE DADOS SETEMBRO INS'!$A:$D,4,FALSE),VLOOKUP($B284,'BANCO DE DADOS SETEMBRO SERV'!$B:$E,4,FALSE))</f>
        <v>15.62</v>
      </c>
      <c r="G284" s="483">
        <f>TRUNC(F284*E284,2)</f>
        <v>5.15</v>
      </c>
      <c r="H284" s="545"/>
    </row>
    <row r="285" spans="1:10" s="546" customFormat="1" ht="16.5" thickBot="1">
      <c r="A285" s="545"/>
      <c r="B285" s="2940" t="s">
        <v>7083</v>
      </c>
      <c r="C285" s="2940"/>
      <c r="D285" s="2940"/>
      <c r="E285" s="2940"/>
      <c r="F285" s="490" t="s">
        <v>692</v>
      </c>
      <c r="G285" s="671">
        <f>SUM(G280:G284)</f>
        <v>17.23</v>
      </c>
      <c r="H285" s="545"/>
    </row>
    <row r="286" spans="1:10" s="546" customFormat="1" ht="36.75" customHeight="1">
      <c r="A286" s="545"/>
      <c r="B286" s="2940"/>
      <c r="C286" s="2940"/>
      <c r="D286" s="2940"/>
      <c r="E286" s="2940"/>
      <c r="F286" s="698"/>
      <c r="G286" s="698"/>
      <c r="H286" s="545"/>
    </row>
    <row r="287" spans="1:10" s="546" customFormat="1" ht="15.75" thickBot="1">
      <c r="A287" s="545"/>
      <c r="B287" s="680"/>
      <c r="C287" s="680"/>
      <c r="D287" s="680"/>
      <c r="E287" s="680"/>
      <c r="F287" s="698"/>
      <c r="G287" s="698"/>
      <c r="H287" s="545"/>
    </row>
    <row r="288" spans="1:10" s="894" customFormat="1" ht="15.75">
      <c r="A288" s="893"/>
      <c r="B288" s="1557"/>
      <c r="C288" s="430" t="s">
        <v>1765</v>
      </c>
      <c r="D288" s="1558"/>
      <c r="E288" s="1559"/>
      <c r="F288" s="1537"/>
      <c r="G288" s="1560" t="s">
        <v>28</v>
      </c>
      <c r="H288" s="1758" t="s">
        <v>7204</v>
      </c>
    </row>
    <row r="289" spans="1:10" s="546" customFormat="1" ht="31.5">
      <c r="A289" s="545"/>
      <c r="B289" s="859" t="s">
        <v>701</v>
      </c>
      <c r="C289" s="1771" t="s">
        <v>702</v>
      </c>
      <c r="D289" s="1772" t="s">
        <v>703</v>
      </c>
      <c r="E289" s="1773" t="s">
        <v>704</v>
      </c>
      <c r="F289" s="1774" t="s">
        <v>705</v>
      </c>
      <c r="G289" s="1839" t="s">
        <v>706</v>
      </c>
      <c r="H289" s="545"/>
    </row>
    <row r="290" spans="1:10" s="546" customFormat="1" ht="15">
      <c r="A290" s="545"/>
      <c r="B290" s="2097">
        <v>43250</v>
      </c>
      <c r="C290" s="2098" t="s">
        <v>1493</v>
      </c>
      <c r="D290" s="2099">
        <v>32.380000000000003</v>
      </c>
      <c r="E290" s="2100" t="s">
        <v>6969</v>
      </c>
      <c r="F290" s="2101" t="s">
        <v>718</v>
      </c>
      <c r="G290" s="2102" t="s">
        <v>1354</v>
      </c>
      <c r="H290" s="1770">
        <f>B290+180</f>
        <v>43430</v>
      </c>
    </row>
    <row r="291" spans="1:10" s="546" customFormat="1" ht="15">
      <c r="A291" s="545"/>
      <c r="B291" s="2097">
        <v>43256</v>
      </c>
      <c r="C291" s="2098" t="s">
        <v>7474</v>
      </c>
      <c r="D291" s="2099">
        <v>55.61</v>
      </c>
      <c r="E291" s="2103" t="s">
        <v>1703</v>
      </c>
      <c r="F291" s="2101" t="s">
        <v>6558</v>
      </c>
      <c r="G291" s="2102" t="s">
        <v>1761</v>
      </c>
      <c r="H291" s="1770">
        <f>B291+180</f>
        <v>43436</v>
      </c>
    </row>
    <row r="292" spans="1:10" s="546" customFormat="1" ht="15">
      <c r="A292" s="545"/>
      <c r="B292" s="2097">
        <v>43256</v>
      </c>
      <c r="C292" s="2098" t="s">
        <v>7633</v>
      </c>
      <c r="D292" s="2099">
        <v>66.56</v>
      </c>
      <c r="E292" s="2103" t="s">
        <v>7634</v>
      </c>
      <c r="F292" s="2104" t="s">
        <v>1764</v>
      </c>
      <c r="G292" s="2102" t="s">
        <v>7218</v>
      </c>
      <c r="H292" s="1770">
        <f>B292+180</f>
        <v>43436</v>
      </c>
    </row>
    <row r="293" spans="1:10" s="546" customFormat="1" ht="16.5" thickBot="1">
      <c r="A293" s="545"/>
      <c r="B293" s="1538"/>
      <c r="C293" s="1539" t="s">
        <v>707</v>
      </c>
      <c r="D293" s="1561">
        <f>D290</f>
        <v>32.380000000000003</v>
      </c>
      <c r="E293" s="1540"/>
      <c r="F293" s="1541"/>
      <c r="G293" s="871"/>
      <c r="H293" s="545"/>
    </row>
    <row r="294" spans="1:10" s="930" customFormat="1" ht="15.75" thickBot="1">
      <c r="A294" s="929"/>
      <c r="B294" s="951"/>
      <c r="C294" s="951"/>
      <c r="D294" s="951"/>
      <c r="E294" s="951"/>
      <c r="F294" s="952"/>
      <c r="G294" s="952"/>
      <c r="H294" s="929"/>
    </row>
    <row r="295" spans="1:10" s="894" customFormat="1" ht="15.75">
      <c r="A295" s="893"/>
      <c r="B295" s="1557"/>
      <c r="C295" s="430" t="s">
        <v>748</v>
      </c>
      <c r="D295" s="1558"/>
      <c r="E295" s="1559"/>
      <c r="F295" s="1537"/>
      <c r="G295" s="1560" t="s">
        <v>28</v>
      </c>
      <c r="H295" s="1758" t="s">
        <v>7204</v>
      </c>
    </row>
    <row r="296" spans="1:10" s="930" customFormat="1" ht="31.5">
      <c r="A296" s="929"/>
      <c r="B296" s="859" t="s">
        <v>701</v>
      </c>
      <c r="C296" s="1771" t="s">
        <v>702</v>
      </c>
      <c r="D296" s="1772" t="s">
        <v>703</v>
      </c>
      <c r="E296" s="1773" t="s">
        <v>704</v>
      </c>
      <c r="F296" s="1774" t="s">
        <v>705</v>
      </c>
      <c r="G296" s="1839" t="s">
        <v>706</v>
      </c>
      <c r="H296" s="929"/>
    </row>
    <row r="297" spans="1:10" s="930" customFormat="1" ht="15">
      <c r="A297" s="929"/>
      <c r="B297" s="1573">
        <f t="shared" ref="B297:C299" si="0">B290</f>
        <v>43250</v>
      </c>
      <c r="C297" s="1741" t="str">
        <f t="shared" si="0"/>
        <v>PIZZATTO</v>
      </c>
      <c r="D297" s="1752">
        <f>D290/6</f>
        <v>5.3966666666666674</v>
      </c>
      <c r="E297" s="1748" t="s">
        <v>6975</v>
      </c>
      <c r="F297" s="1765" t="s">
        <v>1687</v>
      </c>
      <c r="G297" s="1764" t="s">
        <v>1643</v>
      </c>
      <c r="H297" s="1770">
        <f>B297+180</f>
        <v>43430</v>
      </c>
    </row>
    <row r="298" spans="1:10" s="930" customFormat="1" ht="15">
      <c r="A298" s="929"/>
      <c r="B298" s="1573">
        <f t="shared" si="0"/>
        <v>43256</v>
      </c>
      <c r="C298" s="1751" t="str">
        <f t="shared" si="0"/>
        <v>TO LIGADO MATERIAIS ELÉTRICOS</v>
      </c>
      <c r="D298" s="1752">
        <f>D291/6</f>
        <v>9.2683333333333326</v>
      </c>
      <c r="E298" s="1754" t="s">
        <v>1763</v>
      </c>
      <c r="F298" s="1766" t="s">
        <v>1764</v>
      </c>
      <c r="G298" s="1764" t="s">
        <v>7223</v>
      </c>
      <c r="H298" s="1770">
        <f>B298+180</f>
        <v>43436</v>
      </c>
    </row>
    <row r="299" spans="1:10" s="930" customFormat="1" ht="15">
      <c r="A299" s="929"/>
      <c r="B299" s="1573">
        <f t="shared" si="0"/>
        <v>43256</v>
      </c>
      <c r="C299" s="1741" t="str">
        <f t="shared" si="0"/>
        <v xml:space="preserve">ELÉTRICA PARANA </v>
      </c>
      <c r="D299" s="1752">
        <f>D292/6</f>
        <v>11.093333333333334</v>
      </c>
      <c r="E299" s="1825" t="str">
        <f>E292</f>
        <v>08.139.615/0001-96</v>
      </c>
      <c r="F299" s="1825" t="str">
        <f>F292</f>
        <v>(65) 3046-4500</v>
      </c>
      <c r="G299" s="1825" t="str">
        <f>G292</f>
        <v>MAYKON</v>
      </c>
      <c r="H299" s="1770">
        <f>B299+180</f>
        <v>43436</v>
      </c>
    </row>
    <row r="300" spans="1:10" s="930" customFormat="1" ht="16.5" thickBot="1">
      <c r="A300" s="929"/>
      <c r="B300" s="1538"/>
      <c r="C300" s="1539" t="s">
        <v>707</v>
      </c>
      <c r="D300" s="1561">
        <f>D297</f>
        <v>5.3966666666666674</v>
      </c>
      <c r="E300" s="1540"/>
      <c r="F300" s="1541"/>
      <c r="G300" s="871"/>
      <c r="H300" s="929"/>
    </row>
    <row r="301" spans="1:10" s="558" customFormat="1" ht="16.5" thickBot="1">
      <c r="B301" s="488"/>
      <c r="C301" s="489"/>
      <c r="D301" s="489"/>
      <c r="E301" s="489"/>
      <c r="F301" s="489"/>
      <c r="G301" s="489"/>
    </row>
    <row r="302" spans="1:10" s="546" customFormat="1" ht="17.25" customHeight="1">
      <c r="A302" s="545"/>
      <c r="B302" s="1549" t="str">
        <f>CONCATENATE("AMM SPDA 0",(RIGHT(B278,2))+1)</f>
        <v>AMM SPDA 015</v>
      </c>
      <c r="C302" s="2666" t="s">
        <v>749</v>
      </c>
      <c r="D302" s="2897"/>
      <c r="E302" s="2897"/>
      <c r="F302" s="2897"/>
      <c r="G302" s="476" t="s">
        <v>29</v>
      </c>
      <c r="H302" s="724">
        <f>G311</f>
        <v>16.010000000000002</v>
      </c>
    </row>
    <row r="303" spans="1:10" s="546" customFormat="1" ht="31.5">
      <c r="A303" s="545"/>
      <c r="B303" s="361" t="s">
        <v>760</v>
      </c>
      <c r="C303" s="520" t="s">
        <v>686</v>
      </c>
      <c r="D303" s="752" t="s">
        <v>29</v>
      </c>
      <c r="E303" s="520" t="s">
        <v>687</v>
      </c>
      <c r="F303" s="521" t="s">
        <v>688</v>
      </c>
      <c r="G303" s="522" t="s">
        <v>689</v>
      </c>
      <c r="H303" s="545"/>
    </row>
    <row r="304" spans="1:10" s="545" customFormat="1" ht="15.75">
      <c r="B304" s="2662" t="s">
        <v>690</v>
      </c>
      <c r="C304" s="2663"/>
      <c r="D304" s="2663"/>
      <c r="E304" s="2663"/>
      <c r="F304" s="2663"/>
      <c r="G304" s="2664"/>
      <c r="I304" s="546"/>
      <c r="J304" s="546"/>
    </row>
    <row r="305" spans="1:10" s="546" customFormat="1" ht="15">
      <c r="A305" s="545"/>
      <c r="B305" s="366" t="s">
        <v>708</v>
      </c>
      <c r="C305" s="367" t="str">
        <f>C313</f>
        <v>CARTUCHO PARA SOLDA EXOTÉRMICA N° 90</v>
      </c>
      <c r="D305" s="368" t="s">
        <v>29</v>
      </c>
      <c r="E305" s="405">
        <v>1</v>
      </c>
      <c r="F305" s="405">
        <f>D318</f>
        <v>6.75</v>
      </c>
      <c r="G305" s="408">
        <f>TRUNC(F305*E305,2)</f>
        <v>6.75</v>
      </c>
      <c r="H305" s="545"/>
    </row>
    <row r="306" spans="1:10" s="546" customFormat="1" ht="15">
      <c r="A306" s="545"/>
      <c r="B306" s="366" t="s">
        <v>708</v>
      </c>
      <c r="C306" s="367" t="str">
        <f>C320</f>
        <v>MOLDE PARA SOLDA EXOTÉRMICA, CABO-CABO TIPO "X" ,35mm²</v>
      </c>
      <c r="D306" s="368" t="s">
        <v>29</v>
      </c>
      <c r="E306" s="421">
        <v>0.04</v>
      </c>
      <c r="F306" s="405">
        <f>D325</f>
        <v>143.5</v>
      </c>
      <c r="G306" s="408">
        <f>TRUNC(F306*E306,2)</f>
        <v>5.74</v>
      </c>
      <c r="H306" s="545"/>
    </row>
    <row r="307" spans="1:10" s="546" customFormat="1" ht="15">
      <c r="A307" s="545"/>
      <c r="B307" s="366" t="s">
        <v>708</v>
      </c>
      <c r="C307" s="367" t="str">
        <f>C327</f>
        <v>PALITO IGNITOR PRA SOLDA EXOTERMICA</v>
      </c>
      <c r="D307" s="368" t="s">
        <v>29</v>
      </c>
      <c r="E307" s="421">
        <v>1</v>
      </c>
      <c r="F307" s="405">
        <f>D332</f>
        <v>0.65</v>
      </c>
      <c r="G307" s="408">
        <f>TRUNC(F307*E307,2)</f>
        <v>0.65</v>
      </c>
      <c r="H307" s="545"/>
    </row>
    <row r="308" spans="1:10" s="545" customFormat="1" ht="15.75">
      <c r="B308" s="2662" t="s">
        <v>691</v>
      </c>
      <c r="C308" s="2663"/>
      <c r="D308" s="2663"/>
      <c r="E308" s="2663"/>
      <c r="F308" s="2663"/>
      <c r="G308" s="2664"/>
      <c r="I308" s="546"/>
      <c r="J308" s="546"/>
    </row>
    <row r="309" spans="1:10" s="546" customFormat="1" ht="15.75">
      <c r="A309" s="549" t="s">
        <v>1321</v>
      </c>
      <c r="B309" s="478">
        <v>88264</v>
      </c>
      <c r="C309" s="435" t="str">
        <f>IF($A309="INSUMO",VLOOKUP($B309,'BANCO DE DADOS SETEMBRO INS'!$A:$D,2,FALSE),VLOOKUP($B309,'BANCO DE DADOS SETEMBRO SERV'!$B:$E,2,FALSE))</f>
        <v>ELETRICISTA COM ENCARGOS COMPLEMENTARES</v>
      </c>
      <c r="D309" s="297" t="str">
        <f>IF($A309="INSUMO",VLOOKUP($B309,'BANCO DE DADOS SETEMBRO INS'!$A:$D,3,FALSE),VLOOKUP($B309,'BANCO DE DADOS SETEMBRO SERV'!$B:$E,3,FALSE))</f>
        <v>H</v>
      </c>
      <c r="E309" s="479">
        <v>0.08</v>
      </c>
      <c r="F309" s="362">
        <f>IF($A309="INSUMO",VLOOKUP($B309,'BANCO DE DADOS SETEMBRO INS'!$A:$D,4,FALSE),VLOOKUP($B309,'BANCO DE DADOS SETEMBRO SERV'!$B:$E,4,FALSE))</f>
        <v>20.28</v>
      </c>
      <c r="G309" s="480">
        <f>TRUNC(F309*E309,2)</f>
        <v>1.62</v>
      </c>
      <c r="H309" s="545"/>
    </row>
    <row r="310" spans="1:10" s="546" customFormat="1" ht="16.5" thickBot="1">
      <c r="A310" s="549" t="s">
        <v>1321</v>
      </c>
      <c r="B310" s="481">
        <v>88316</v>
      </c>
      <c r="C310" s="436" t="str">
        <f>IF($A310="INSUMO",VLOOKUP($B310,'BANCO DE DADOS SETEMBRO INS'!$A:$D,2,FALSE),VLOOKUP($B310,'BANCO DE DADOS SETEMBRO SERV'!$B:$E,2,FALSE))</f>
        <v>SERVENTE COM ENCARGOS COMPLEMENTARES</v>
      </c>
      <c r="D310" s="303" t="str">
        <f>IF($A310="INSUMO",VLOOKUP($B310,'BANCO DE DADOS SETEMBRO INS'!$A:$D,3,FALSE),VLOOKUP($B310,'BANCO DE DADOS SETEMBRO SERV'!$B:$E,3,FALSE))</f>
        <v>H</v>
      </c>
      <c r="E310" s="482">
        <v>0.08</v>
      </c>
      <c r="F310" s="364">
        <f>IF($A310="INSUMO",VLOOKUP($B310,'BANCO DE DADOS SETEMBRO INS'!$A:$D,4,FALSE),VLOOKUP($B310,'BANCO DE DADOS SETEMBRO SERV'!$B:$E,4,FALSE))</f>
        <v>15.74</v>
      </c>
      <c r="G310" s="483">
        <f>TRUNC(F310*E310,2)</f>
        <v>1.25</v>
      </c>
      <c r="H310" s="545"/>
    </row>
    <row r="311" spans="1:10" s="546" customFormat="1" ht="16.5" thickBot="1">
      <c r="A311" s="545"/>
      <c r="B311" s="2930" t="s">
        <v>6844</v>
      </c>
      <c r="C311" s="2930"/>
      <c r="D311" s="2930"/>
      <c r="E311" s="2930"/>
      <c r="F311" s="490" t="s">
        <v>692</v>
      </c>
      <c r="G311" s="671">
        <f>SUM(G304:G310)</f>
        <v>16.010000000000002</v>
      </c>
      <c r="H311" s="545"/>
    </row>
    <row r="312" spans="1:10" s="546" customFormat="1" ht="20.25" customHeight="1" thickBot="1">
      <c r="A312" s="545"/>
      <c r="B312" s="2918"/>
      <c r="C312" s="2918"/>
      <c r="D312" s="2918"/>
      <c r="E312" s="2918"/>
      <c r="F312" s="437"/>
      <c r="G312" s="437"/>
      <c r="H312" s="545"/>
    </row>
    <row r="313" spans="1:10" s="546" customFormat="1" ht="15.75">
      <c r="A313" s="545"/>
      <c r="B313" s="422"/>
      <c r="C313" s="1536" t="s">
        <v>728</v>
      </c>
      <c r="D313" s="423"/>
      <c r="E313" s="424"/>
      <c r="F313" s="707"/>
      <c r="G313" s="1560" t="s">
        <v>29</v>
      </c>
      <c r="H313" s="1758" t="s">
        <v>7204</v>
      </c>
    </row>
    <row r="314" spans="1:10" s="546" customFormat="1" ht="31.5">
      <c r="A314" s="545"/>
      <c r="B314" s="859" t="s">
        <v>701</v>
      </c>
      <c r="C314" s="1771" t="s">
        <v>702</v>
      </c>
      <c r="D314" s="1772" t="s">
        <v>703</v>
      </c>
      <c r="E314" s="1773" t="s">
        <v>704</v>
      </c>
      <c r="F314" s="1774" t="s">
        <v>705</v>
      </c>
      <c r="G314" s="1839" t="s">
        <v>706</v>
      </c>
      <c r="H314" s="545"/>
    </row>
    <row r="315" spans="1:10" s="546" customFormat="1" ht="15">
      <c r="A315" s="545"/>
      <c r="B315" s="2097">
        <v>43250</v>
      </c>
      <c r="C315" s="2098" t="s">
        <v>724</v>
      </c>
      <c r="D315" s="2099">
        <v>6.48</v>
      </c>
      <c r="E315" s="2111" t="s">
        <v>725</v>
      </c>
      <c r="F315" s="2104" t="s">
        <v>7628</v>
      </c>
      <c r="G315" s="2102" t="s">
        <v>7629</v>
      </c>
      <c r="H315" s="1770">
        <f>B315+180</f>
        <v>43430</v>
      </c>
    </row>
    <row r="316" spans="1:10" s="546" customFormat="1" ht="15">
      <c r="A316" s="545"/>
      <c r="B316" s="2097">
        <v>43250</v>
      </c>
      <c r="C316" s="2098" t="s">
        <v>1493</v>
      </c>
      <c r="D316" s="2099">
        <v>6.75</v>
      </c>
      <c r="E316" s="2100" t="s">
        <v>6969</v>
      </c>
      <c r="F316" s="2101" t="s">
        <v>718</v>
      </c>
      <c r="G316" s="2102" t="s">
        <v>1354</v>
      </c>
      <c r="H316" s="1770">
        <f>B316+180</f>
        <v>43430</v>
      </c>
    </row>
    <row r="317" spans="1:10" s="546" customFormat="1" ht="15">
      <c r="A317" s="545"/>
      <c r="B317" s="2097">
        <v>43255</v>
      </c>
      <c r="C317" s="2109" t="s">
        <v>7475</v>
      </c>
      <c r="D317" s="2110">
        <v>12.84</v>
      </c>
      <c r="E317" s="2107" t="s">
        <v>7476</v>
      </c>
      <c r="F317" s="2108" t="s">
        <v>7221</v>
      </c>
      <c r="G317" s="2102" t="s">
        <v>7632</v>
      </c>
      <c r="H317" s="1770">
        <f>B317+180</f>
        <v>43435</v>
      </c>
    </row>
    <row r="318" spans="1:10" s="546" customFormat="1" ht="16.5" thickBot="1">
      <c r="A318" s="545"/>
      <c r="B318" s="1538"/>
      <c r="C318" s="1539" t="s">
        <v>707</v>
      </c>
      <c r="D318" s="1561">
        <f>MEDIAN(D315:D317)</f>
        <v>6.75</v>
      </c>
      <c r="E318" s="1540"/>
      <c r="F318" s="1541"/>
      <c r="G318" s="407"/>
      <c r="H318" s="545"/>
    </row>
    <row r="319" spans="1:10" s="546" customFormat="1" ht="16.5" thickBot="1">
      <c r="A319" s="545"/>
      <c r="B319" s="378"/>
      <c r="C319" s="379"/>
      <c r="D319" s="380"/>
      <c r="E319" s="381"/>
      <c r="F319" s="708"/>
      <c r="G319" s="382"/>
      <c r="H319" s="545"/>
    </row>
    <row r="320" spans="1:10" s="546" customFormat="1" ht="15.75">
      <c r="A320" s="545"/>
      <c r="B320" s="1557"/>
      <c r="C320" s="430" t="s">
        <v>750</v>
      </c>
      <c r="D320" s="1558"/>
      <c r="E320" s="1559"/>
      <c r="F320" s="1537"/>
      <c r="G320" s="1560" t="s">
        <v>29</v>
      </c>
      <c r="H320" s="1758" t="s">
        <v>7204</v>
      </c>
    </row>
    <row r="321" spans="1:8" s="546" customFormat="1" ht="31.5">
      <c r="A321" s="545"/>
      <c r="B321" s="859" t="s">
        <v>701</v>
      </c>
      <c r="C321" s="1771" t="s">
        <v>702</v>
      </c>
      <c r="D321" s="1772" t="s">
        <v>703</v>
      </c>
      <c r="E321" s="1773" t="s">
        <v>704</v>
      </c>
      <c r="F321" s="1774" t="s">
        <v>705</v>
      </c>
      <c r="G321" s="1839" t="s">
        <v>706</v>
      </c>
      <c r="H321" s="545"/>
    </row>
    <row r="322" spans="1:8" s="546" customFormat="1" ht="15">
      <c r="A322" s="545"/>
      <c r="B322" s="2097">
        <v>43250</v>
      </c>
      <c r="C322" s="2098" t="s">
        <v>1493</v>
      </c>
      <c r="D322" s="2099">
        <v>66.599999999999994</v>
      </c>
      <c r="E322" s="2100" t="s">
        <v>6969</v>
      </c>
      <c r="F322" s="2101" t="s">
        <v>718</v>
      </c>
      <c r="G322" s="2102" t="s">
        <v>1354</v>
      </c>
      <c r="H322" s="1770">
        <f>B322+180</f>
        <v>43430</v>
      </c>
    </row>
    <row r="323" spans="1:8" s="546" customFormat="1" ht="15">
      <c r="A323" s="545"/>
      <c r="B323" s="2097">
        <v>43255</v>
      </c>
      <c r="C323" s="2098" t="s">
        <v>724</v>
      </c>
      <c r="D323" s="2099">
        <v>143.5</v>
      </c>
      <c r="E323" s="2111" t="s">
        <v>725</v>
      </c>
      <c r="F323" s="2104" t="s">
        <v>7628</v>
      </c>
      <c r="G323" s="2102" t="s">
        <v>5410</v>
      </c>
      <c r="H323" s="1770">
        <f>B323+180</f>
        <v>43435</v>
      </c>
    </row>
    <row r="324" spans="1:8" s="546" customFormat="1" ht="15">
      <c r="A324" s="545"/>
      <c r="B324" s="2097">
        <v>43256</v>
      </c>
      <c r="C324" s="2098" t="s">
        <v>7474</v>
      </c>
      <c r="D324" s="2099">
        <v>171.37</v>
      </c>
      <c r="E324" s="2103" t="s">
        <v>1703</v>
      </c>
      <c r="F324" s="2101" t="s">
        <v>6558</v>
      </c>
      <c r="G324" s="2102" t="s">
        <v>1761</v>
      </c>
      <c r="H324" s="1770">
        <f>B324+180</f>
        <v>43436</v>
      </c>
    </row>
    <row r="325" spans="1:8" s="546" customFormat="1" ht="16.5" thickBot="1">
      <c r="A325" s="545"/>
      <c r="B325" s="1538"/>
      <c r="C325" s="1539" t="s">
        <v>707</v>
      </c>
      <c r="D325" s="1561">
        <f>D323</f>
        <v>143.5</v>
      </c>
      <c r="E325" s="1540"/>
      <c r="F325" s="1541"/>
      <c r="G325" s="871"/>
      <c r="H325" s="545"/>
    </row>
    <row r="326" spans="1:8" s="546" customFormat="1" ht="15.75" thickBot="1">
      <c r="A326" s="545"/>
      <c r="B326" s="2982"/>
      <c r="C326" s="2983"/>
      <c r="D326" s="2983"/>
      <c r="E326" s="2983"/>
      <c r="F326" s="2983"/>
      <c r="G326" s="2984"/>
      <c r="H326" s="545"/>
    </row>
    <row r="327" spans="1:8" s="546" customFormat="1" ht="15.75">
      <c r="A327" s="545"/>
      <c r="B327" s="1557"/>
      <c r="C327" s="430" t="s">
        <v>731</v>
      </c>
      <c r="D327" s="1558"/>
      <c r="E327" s="1559"/>
      <c r="F327" s="1537"/>
      <c r="G327" s="1560" t="s">
        <v>29</v>
      </c>
      <c r="H327" s="1758" t="s">
        <v>7204</v>
      </c>
    </row>
    <row r="328" spans="1:8" s="546" customFormat="1" ht="31.5">
      <c r="A328" s="545"/>
      <c r="B328" s="859" t="s">
        <v>701</v>
      </c>
      <c r="C328" s="1771" t="s">
        <v>702</v>
      </c>
      <c r="D328" s="1772" t="s">
        <v>703</v>
      </c>
      <c r="E328" s="1773" t="s">
        <v>704</v>
      </c>
      <c r="F328" s="1774" t="s">
        <v>705</v>
      </c>
      <c r="G328" s="1839" t="s">
        <v>706</v>
      </c>
      <c r="H328" s="545"/>
    </row>
    <row r="329" spans="1:8" s="546" customFormat="1" ht="15">
      <c r="A329" s="545"/>
      <c r="B329" s="2097">
        <v>43250</v>
      </c>
      <c r="C329" s="2098" t="s">
        <v>1493</v>
      </c>
      <c r="D329" s="2099">
        <v>0.28000000000000003</v>
      </c>
      <c r="E329" s="2100" t="s">
        <v>6969</v>
      </c>
      <c r="F329" s="2101" t="s">
        <v>718</v>
      </c>
      <c r="G329" s="2102" t="s">
        <v>1354</v>
      </c>
      <c r="H329" s="1770">
        <f>B329+180</f>
        <v>43430</v>
      </c>
    </row>
    <row r="330" spans="1:8" s="546" customFormat="1" ht="15">
      <c r="A330" s="545"/>
      <c r="B330" s="2097">
        <v>43255</v>
      </c>
      <c r="C330" s="2098" t="s">
        <v>724</v>
      </c>
      <c r="D330" s="2099">
        <v>0.65</v>
      </c>
      <c r="E330" s="2111" t="s">
        <v>725</v>
      </c>
      <c r="F330" s="2104" t="s">
        <v>7628</v>
      </c>
      <c r="G330" s="2102" t="s">
        <v>5410</v>
      </c>
      <c r="H330" s="1770">
        <f>B330+180</f>
        <v>43435</v>
      </c>
    </row>
    <row r="331" spans="1:8" s="546" customFormat="1" ht="15">
      <c r="A331" s="545"/>
      <c r="B331" s="2097">
        <v>43255</v>
      </c>
      <c r="C331" s="2109" t="s">
        <v>7475</v>
      </c>
      <c r="D331" s="2110">
        <v>0.96</v>
      </c>
      <c r="E331" s="2107" t="s">
        <v>7476</v>
      </c>
      <c r="F331" s="2108" t="s">
        <v>7221</v>
      </c>
      <c r="G331" s="2102" t="s">
        <v>7632</v>
      </c>
      <c r="H331" s="1770">
        <f>B331+180</f>
        <v>43435</v>
      </c>
    </row>
    <row r="332" spans="1:8" s="546" customFormat="1" ht="16.5" thickBot="1">
      <c r="A332" s="545"/>
      <c r="B332" s="1538"/>
      <c r="C332" s="1539" t="s">
        <v>707</v>
      </c>
      <c r="D332" s="1561">
        <f>MEDIAN(D329:D331)</f>
        <v>0.65</v>
      </c>
      <c r="E332" s="1540"/>
      <c r="F332" s="1541"/>
      <c r="G332" s="871"/>
      <c r="H332" s="545"/>
    </row>
    <row r="333" spans="1:8" s="558" customFormat="1" ht="16.5" thickBot="1">
      <c r="B333" s="488"/>
      <c r="C333" s="489"/>
      <c r="D333" s="489"/>
      <c r="E333" s="489"/>
      <c r="F333" s="489"/>
      <c r="G333" s="489"/>
    </row>
    <row r="334" spans="1:8" s="546" customFormat="1" ht="15.75">
      <c r="A334" s="545"/>
      <c r="B334" s="1549" t="str">
        <f>CONCATENATE("AMM SPDA 0",(RIGHT(B302,2))+1)</f>
        <v>AMM SPDA 016</v>
      </c>
      <c r="C334" s="2666" t="str">
        <f>CONCATENATE("FORNECIMENTO E INSTALAÇÃO DE ",C337)</f>
        <v>FORNECIMENTO E INSTALAÇÃO DE REBITE POP EM ALUMÍNIO 4 X 16MM</v>
      </c>
      <c r="D334" s="2897"/>
      <c r="E334" s="2897"/>
      <c r="F334" s="2897"/>
      <c r="G334" s="476" t="s">
        <v>29</v>
      </c>
      <c r="H334" s="724">
        <f>G340</f>
        <v>1.0900000000000001</v>
      </c>
    </row>
    <row r="335" spans="1:8" s="546" customFormat="1" ht="31.5">
      <c r="A335" s="545"/>
      <c r="B335" s="361" t="s">
        <v>760</v>
      </c>
      <c r="C335" s="520" t="s">
        <v>686</v>
      </c>
      <c r="D335" s="752" t="s">
        <v>29</v>
      </c>
      <c r="E335" s="520" t="s">
        <v>687</v>
      </c>
      <c r="F335" s="521" t="s">
        <v>688</v>
      </c>
      <c r="G335" s="522" t="s">
        <v>689</v>
      </c>
      <c r="H335" s="545"/>
    </row>
    <row r="336" spans="1:8" s="546" customFormat="1" ht="15.75">
      <c r="A336" s="545"/>
      <c r="B336" s="2724" t="s">
        <v>690</v>
      </c>
      <c r="C336" s="2926"/>
      <c r="D336" s="2926"/>
      <c r="E336" s="2926"/>
      <c r="F336" s="2926"/>
      <c r="G336" s="2927"/>
      <c r="H336" s="545"/>
    </row>
    <row r="337" spans="1:10" s="546" customFormat="1" ht="15">
      <c r="A337" s="545"/>
      <c r="B337" s="366" t="s">
        <v>708</v>
      </c>
      <c r="C337" s="367" t="str">
        <f>C342</f>
        <v>REBITE POP EM ALUMÍNIO 4 X 16MM</v>
      </c>
      <c r="D337" s="368" t="s">
        <v>29</v>
      </c>
      <c r="E337" s="405">
        <v>1</v>
      </c>
      <c r="F337" s="405">
        <f>D347</f>
        <v>0.08</v>
      </c>
      <c r="G337" s="408">
        <f>TRUNC(F337*E337,2)</f>
        <v>0.08</v>
      </c>
      <c r="H337" s="545"/>
    </row>
    <row r="338" spans="1:10" s="546" customFormat="1" ht="15.75">
      <c r="A338" s="545"/>
      <c r="B338" s="2662" t="s">
        <v>691</v>
      </c>
      <c r="C338" s="2663"/>
      <c r="D338" s="2663"/>
      <c r="E338" s="2663"/>
      <c r="F338" s="2663"/>
      <c r="G338" s="2664"/>
      <c r="H338" s="545"/>
    </row>
    <row r="339" spans="1:10" s="546" customFormat="1" ht="16.5" thickBot="1">
      <c r="A339" s="549" t="s">
        <v>1321</v>
      </c>
      <c r="B339" s="481">
        <v>88264</v>
      </c>
      <c r="C339" s="436" t="str">
        <f>IF($A339="INSUMO",VLOOKUP($B339,'BANCO DE DADOS SETEMBRO INS'!$A:$D,2,FALSE),VLOOKUP($B339,'BANCO DE DADOS SETEMBRO SERV'!$B:$E,2,FALSE))</f>
        <v>ELETRICISTA COM ENCARGOS COMPLEMENTARES</v>
      </c>
      <c r="D339" s="303" t="str">
        <f>IF($A339="INSUMO",VLOOKUP($B339,'BANCO DE DADOS SETEMBRO INS'!$A:$D,3,FALSE),VLOOKUP($B339,'BANCO DE DADOS SETEMBRO SERV'!$B:$E,3,FALSE))</f>
        <v>H</v>
      </c>
      <c r="E339" s="482">
        <v>0.05</v>
      </c>
      <c r="F339" s="364">
        <f>IF($A339="INSUMO",VLOOKUP($B339,'BANCO DE DADOS SETEMBRO INS'!$A:$D,4,FALSE),VLOOKUP($B339,'BANCO DE DADOS SETEMBRO SERV'!$B:$E,4,FALSE))</f>
        <v>20.28</v>
      </c>
      <c r="G339" s="483">
        <f>TRUNC(F339*E339,2)</f>
        <v>1.01</v>
      </c>
      <c r="H339" s="545"/>
    </row>
    <row r="340" spans="1:10" s="546" customFormat="1" ht="16.5" thickBot="1">
      <c r="A340" s="545"/>
      <c r="B340" s="2918" t="s">
        <v>6845</v>
      </c>
      <c r="C340" s="2918"/>
      <c r="D340" s="2918"/>
      <c r="E340" s="2918"/>
      <c r="F340" s="490" t="s">
        <v>692</v>
      </c>
      <c r="G340" s="671">
        <f>SUM(G336:G339)</f>
        <v>1.0900000000000001</v>
      </c>
      <c r="H340" s="545"/>
    </row>
    <row r="341" spans="1:10" s="546" customFormat="1" ht="15.75" thickBot="1">
      <c r="A341" s="545"/>
      <c r="B341" s="411"/>
      <c r="C341" s="411"/>
      <c r="D341" s="411"/>
      <c r="E341" s="411"/>
      <c r="F341" s="411"/>
      <c r="G341" s="411"/>
      <c r="H341" s="545"/>
    </row>
    <row r="342" spans="1:10" s="546" customFormat="1" ht="15.75">
      <c r="A342" s="545"/>
      <c r="B342" s="1557"/>
      <c r="C342" s="1536" t="s">
        <v>751</v>
      </c>
      <c r="D342" s="1558"/>
      <c r="E342" s="1559"/>
      <c r="F342" s="1537"/>
      <c r="G342" s="1560" t="s">
        <v>29</v>
      </c>
      <c r="H342" s="1758" t="s">
        <v>7204</v>
      </c>
    </row>
    <row r="343" spans="1:10" s="546" customFormat="1" ht="31.5">
      <c r="A343" s="545"/>
      <c r="B343" s="859" t="s">
        <v>701</v>
      </c>
      <c r="C343" s="1771" t="s">
        <v>702</v>
      </c>
      <c r="D343" s="1772" t="s">
        <v>703</v>
      </c>
      <c r="E343" s="1773" t="s">
        <v>704</v>
      </c>
      <c r="F343" s="1774" t="s">
        <v>705</v>
      </c>
      <c r="G343" s="1839" t="s">
        <v>706</v>
      </c>
      <c r="H343" s="545"/>
    </row>
    <row r="344" spans="1:10" s="872" customFormat="1" ht="15">
      <c r="A344" s="901"/>
      <c r="B344" s="2097">
        <v>43250</v>
      </c>
      <c r="C344" s="2098" t="s">
        <v>1493</v>
      </c>
      <c r="D344" s="2099">
        <v>0.08</v>
      </c>
      <c r="E344" s="2100" t="s">
        <v>6969</v>
      </c>
      <c r="F344" s="2101" t="s">
        <v>718</v>
      </c>
      <c r="G344" s="2102" t="s">
        <v>1354</v>
      </c>
      <c r="H344" s="1770">
        <f>B344+180</f>
        <v>43430</v>
      </c>
    </row>
    <row r="345" spans="1:10" s="546" customFormat="1" ht="15">
      <c r="A345" s="545"/>
      <c r="B345" s="2097">
        <v>43255</v>
      </c>
      <c r="C345" s="2109" t="s">
        <v>7475</v>
      </c>
      <c r="D345" s="2110">
        <v>0.08</v>
      </c>
      <c r="E345" s="2107" t="s">
        <v>7476</v>
      </c>
      <c r="F345" s="2108" t="s">
        <v>7221</v>
      </c>
      <c r="G345" s="2102" t="s">
        <v>7632</v>
      </c>
      <c r="H345" s="1770">
        <f>B345+180</f>
        <v>43435</v>
      </c>
    </row>
    <row r="346" spans="1:10" s="546" customFormat="1" ht="15">
      <c r="A346" s="545"/>
      <c r="B346" s="2097">
        <v>43256</v>
      </c>
      <c r="C346" s="2098" t="s">
        <v>7474</v>
      </c>
      <c r="D346" s="2099">
        <v>0.28999999999999998</v>
      </c>
      <c r="E346" s="2103" t="s">
        <v>1703</v>
      </c>
      <c r="F346" s="2101" t="s">
        <v>6558</v>
      </c>
      <c r="G346" s="2102" t="s">
        <v>1761</v>
      </c>
      <c r="H346" s="1770">
        <f>B346+180</f>
        <v>43436</v>
      </c>
    </row>
    <row r="347" spans="1:10" s="546" customFormat="1" ht="16.5" thickBot="1">
      <c r="A347" s="545"/>
      <c r="B347" s="1538"/>
      <c r="C347" s="1539" t="s">
        <v>707</v>
      </c>
      <c r="D347" s="1561">
        <f>MEDIAN(D344:D346)</f>
        <v>0.08</v>
      </c>
      <c r="E347" s="1540"/>
      <c r="F347" s="1541"/>
      <c r="G347" s="871"/>
      <c r="H347" s="545"/>
    </row>
    <row r="348" spans="1:10" s="545" customFormat="1" ht="15.75" thickBot="1">
      <c r="B348" s="2961"/>
      <c r="C348" s="2961"/>
      <c r="D348" s="2961"/>
      <c r="E348" s="2961"/>
      <c r="F348" s="546"/>
      <c r="G348" s="546"/>
      <c r="I348" s="546"/>
      <c r="J348" s="546"/>
    </row>
    <row r="349" spans="1:10" s="546" customFormat="1" ht="15.75">
      <c r="A349" s="545"/>
      <c r="B349" s="1549" t="str">
        <f>CONCATENATE("AMM SPDA 0",(RIGHT(B334,2))+1)</f>
        <v>AMM SPDA 017</v>
      </c>
      <c r="C349" s="2666" t="str">
        <f>CONCATENATE("FORNECIMENTO E INSTALAÇÃO DE ",C352)</f>
        <v>FORNECIMENTO E INSTALAÇÃO DE PRESILHA DE LATÃO 35MM²</v>
      </c>
      <c r="D349" s="2897"/>
      <c r="E349" s="2897"/>
      <c r="F349" s="2897"/>
      <c r="G349" s="787" t="s">
        <v>29</v>
      </c>
      <c r="H349" s="724">
        <f>G357</f>
        <v>4.12</v>
      </c>
    </row>
    <row r="350" spans="1:10" s="546" customFormat="1" ht="31.5">
      <c r="A350" s="545"/>
      <c r="B350" s="361" t="s">
        <v>760</v>
      </c>
      <c r="C350" s="807" t="s">
        <v>686</v>
      </c>
      <c r="D350" s="900" t="s">
        <v>29</v>
      </c>
      <c r="E350" s="807" t="s">
        <v>687</v>
      </c>
      <c r="F350" s="808" t="s">
        <v>688</v>
      </c>
      <c r="G350" s="809" t="s">
        <v>689</v>
      </c>
      <c r="H350" s="545"/>
    </row>
    <row r="351" spans="1:10" s="546" customFormat="1" ht="15.75">
      <c r="A351" s="545"/>
      <c r="B351" s="2724" t="s">
        <v>690</v>
      </c>
      <c r="C351" s="2926"/>
      <c r="D351" s="2926"/>
      <c r="E351" s="2926"/>
      <c r="F351" s="2926"/>
      <c r="G351" s="2927"/>
      <c r="H351" s="545"/>
    </row>
    <row r="352" spans="1:10" s="546" customFormat="1" ht="15.75">
      <c r="A352" s="549"/>
      <c r="B352" s="810" t="s">
        <v>708</v>
      </c>
      <c r="C352" s="927" t="str">
        <f>C362</f>
        <v>PRESILHA DE LATÃO 35MM²</v>
      </c>
      <c r="D352" s="785" t="str">
        <f>G362</f>
        <v>UN</v>
      </c>
      <c r="E352" s="781">
        <v>1</v>
      </c>
      <c r="F352" s="775">
        <f>D367</f>
        <v>1.82</v>
      </c>
      <c r="G352" s="783">
        <f>TRUNC(F352*E352,2)</f>
        <v>1.82</v>
      </c>
      <c r="H352" s="545"/>
    </row>
    <row r="353" spans="1:10" s="930" customFormat="1" ht="30">
      <c r="A353" s="931" t="s">
        <v>1320</v>
      </c>
      <c r="B353" s="810">
        <v>142</v>
      </c>
      <c r="C353" s="927" t="str">
        <f>IF($A353="INSUMO",VLOOKUP($B353,'BANCO DE DADOS SETEMBRO INS'!$A:$D,2,FALSE),VLOOKUP($B353,'BANCO DE DADOS SETEMBRO SERV'!$B:$E,2,FALSE))</f>
        <v>SELANTE ELASTICO MONOCOMPONENTE A BASE DE POLIURETANO PARA JUNTAS DIVERSAS</v>
      </c>
      <c r="D353" s="1543" t="str">
        <f>IF($A353="INSUMO",VLOOKUP($B353,'BANCO DE DADOS SETEMBRO INS'!$A:$D,3,FALSE),VLOOKUP($B353,'BANCO DE DADOS SETEMBRO SERV'!$B:$E,3,FALSE))</f>
        <v xml:space="preserve">310ML </v>
      </c>
      <c r="E353" s="536">
        <v>6.83E-2</v>
      </c>
      <c r="F353" s="1547">
        <f>IF($A353="INSUMO",VLOOKUP($B353,'BANCO DE DADOS SETEMBRO INS'!$A:$D,4,FALSE),VLOOKUP($B353,'BANCO DE DADOS SETEMBRO SERV'!$B:$E,4,FALSE))</f>
        <v>28.24</v>
      </c>
      <c r="G353" s="783">
        <f>TRUNC(F353*E353,2)</f>
        <v>1.92</v>
      </c>
      <c r="H353" s="929"/>
    </row>
    <row r="354" spans="1:10" s="546" customFormat="1" ht="45">
      <c r="A354" s="549" t="s">
        <v>1320</v>
      </c>
      <c r="B354" s="810">
        <v>11950</v>
      </c>
      <c r="C354" s="927" t="str">
        <f>IF($A354="INSUMO",VLOOKUP($B354,'BANCO DE DADOS SETEMBRO INS'!$A:$D,2,FALSE),VLOOKUP($B354,'BANCO DE DADOS SETEMBRO SERV'!$B:$E,2,FALSE))</f>
        <v>BUCHA DE NYLON SEM ABA S6, COM PARAFUSO DE 4,20 X 40 MM EM ACO ZINCADO COM ROSCA SOBERBA, CABECA CHATA E FENDA PHILLIPS</v>
      </c>
      <c r="D354" s="771" t="str">
        <f>IF($A354="INSUMO",VLOOKUP($B354,'BANCO DE DADOS SETEMBRO INS'!$A:$D,3,FALSE),VLOOKUP($B354,'BANCO DE DADOS SETEMBRO SERV'!$B:$E,3,FALSE))</f>
        <v xml:space="preserve">UN    </v>
      </c>
      <c r="E354" s="781">
        <v>1</v>
      </c>
      <c r="F354" s="775">
        <f>IF($A354="INSUMO",VLOOKUP($B354,'BANCO DE DADOS SETEMBRO INS'!$A:$D,4,FALSE),VLOOKUP($B354,'BANCO DE DADOS SETEMBRO SERV'!$B:$E,4,FALSE))</f>
        <v>0.18</v>
      </c>
      <c r="G354" s="783">
        <f>TRUNC(F354*E354,2)</f>
        <v>0.18</v>
      </c>
      <c r="H354" s="545"/>
    </row>
    <row r="355" spans="1:10" s="546" customFormat="1" ht="15.75">
      <c r="A355" s="545"/>
      <c r="B355" s="2724" t="s">
        <v>691</v>
      </c>
      <c r="C355" s="2926"/>
      <c r="D355" s="2926"/>
      <c r="E355" s="2926"/>
      <c r="F355" s="2926"/>
      <c r="G355" s="2927"/>
      <c r="H355" s="545"/>
    </row>
    <row r="356" spans="1:10" s="546" customFormat="1" ht="16.5" thickBot="1">
      <c r="A356" s="549" t="s">
        <v>1321</v>
      </c>
      <c r="B356" s="792">
        <v>88264</v>
      </c>
      <c r="C356" s="898" t="str">
        <f>IF($A356="INSUMO",VLOOKUP($B356,'BANCO DE DADOS SETEMBRO INS'!$A:$D,2,FALSE),VLOOKUP($B356,'BANCO DE DADOS SETEMBRO SERV'!$B:$E,2,FALSE))</f>
        <v>ELETRICISTA COM ENCARGOS COMPLEMENTARES</v>
      </c>
      <c r="D356" s="774" t="str">
        <f>IF($A356="INSUMO",VLOOKUP($B356,'BANCO DE DADOS SETEMBRO INS'!$A:$D,3,FALSE),VLOOKUP($B356,'BANCO DE DADOS SETEMBRO SERV'!$B:$E,3,FALSE))</f>
        <v>H</v>
      </c>
      <c r="E356" s="793">
        <v>0.01</v>
      </c>
      <c r="F356" s="776">
        <f>IF($A356="INSUMO",VLOOKUP($B356,'BANCO DE DADOS SETEMBRO INS'!$A:$D,4,FALSE),VLOOKUP($B356,'BANCO DE DADOS SETEMBRO SERV'!$B:$E,4,FALSE))</f>
        <v>20.28</v>
      </c>
      <c r="G356" s="794">
        <f>TRUNC(F356*E356,2)</f>
        <v>0.2</v>
      </c>
      <c r="H356" s="545"/>
    </row>
    <row r="357" spans="1:10" s="546" customFormat="1" ht="16.5" thickBot="1">
      <c r="A357" s="545"/>
      <c r="B357" s="2928" t="s">
        <v>6846</v>
      </c>
      <c r="C357" s="2928"/>
      <c r="D357" s="2928"/>
      <c r="E357" s="2928"/>
      <c r="F357" s="795" t="s">
        <v>692</v>
      </c>
      <c r="G357" s="796">
        <f>SUM(G351:G356)</f>
        <v>4.12</v>
      </c>
      <c r="H357" s="545"/>
    </row>
    <row r="358" spans="1:10" s="818" customFormat="1" ht="15.75" customHeight="1">
      <c r="B358" s="2943"/>
      <c r="C358" s="2943"/>
      <c r="D358" s="2943"/>
      <c r="E358" s="2943"/>
      <c r="F358" s="800"/>
      <c r="G358" s="800"/>
    </row>
    <row r="359" spans="1:10" s="818" customFormat="1" ht="59.25" customHeight="1">
      <c r="B359" s="2893" t="s">
        <v>6596</v>
      </c>
      <c r="C359" s="2893"/>
      <c r="D359" s="2893"/>
      <c r="E359" s="2893"/>
      <c r="F359" s="2893"/>
      <c r="G359" s="2893"/>
    </row>
    <row r="360" spans="1:10" s="818" customFormat="1" ht="207" customHeight="1">
      <c r="B360" s="2962" t="s">
        <v>6597</v>
      </c>
      <c r="C360" s="2962"/>
      <c r="D360" s="2962"/>
      <c r="E360" s="2962"/>
      <c r="F360" s="2962"/>
      <c r="G360" s="2962"/>
    </row>
    <row r="361" spans="1:10" s="545" customFormat="1" ht="15.75" thickBot="1">
      <c r="F361" s="546"/>
      <c r="G361" s="546"/>
      <c r="I361" s="546"/>
      <c r="J361" s="546"/>
    </row>
    <row r="362" spans="1:10" s="546" customFormat="1" ht="15.75">
      <c r="A362" s="545"/>
      <c r="B362" s="1557"/>
      <c r="C362" s="1536" t="s">
        <v>1497</v>
      </c>
      <c r="D362" s="1558"/>
      <c r="E362" s="1559"/>
      <c r="F362" s="1537"/>
      <c r="G362" s="1560" t="s">
        <v>29</v>
      </c>
      <c r="H362" s="1758" t="s">
        <v>7204</v>
      </c>
    </row>
    <row r="363" spans="1:10" s="546" customFormat="1" ht="31.5">
      <c r="A363" s="545"/>
      <c r="B363" s="1815" t="s">
        <v>701</v>
      </c>
      <c r="C363" s="1775" t="s">
        <v>702</v>
      </c>
      <c r="D363" s="1776" t="s">
        <v>703</v>
      </c>
      <c r="E363" s="1777" t="s">
        <v>704</v>
      </c>
      <c r="F363" s="1778" t="s">
        <v>705</v>
      </c>
      <c r="G363" s="1785" t="s">
        <v>706</v>
      </c>
      <c r="H363" s="545"/>
    </row>
    <row r="364" spans="1:10" s="546" customFormat="1" ht="15">
      <c r="A364" s="545"/>
      <c r="B364" s="2097">
        <v>43250</v>
      </c>
      <c r="C364" s="2098" t="s">
        <v>1493</v>
      </c>
      <c r="D364" s="2099">
        <v>1.24</v>
      </c>
      <c r="E364" s="2100" t="s">
        <v>6969</v>
      </c>
      <c r="F364" s="2101" t="s">
        <v>718</v>
      </c>
      <c r="G364" s="2102" t="s">
        <v>1354</v>
      </c>
      <c r="H364" s="1770">
        <f>B364+180</f>
        <v>43430</v>
      </c>
    </row>
    <row r="365" spans="1:10" ht="15">
      <c r="B365" s="2097">
        <v>43255</v>
      </c>
      <c r="C365" s="2109" t="s">
        <v>7475</v>
      </c>
      <c r="D365" s="2110">
        <v>2.2999999999999998</v>
      </c>
      <c r="E365" s="2107" t="s">
        <v>7476</v>
      </c>
      <c r="F365" s="2108" t="s">
        <v>7221</v>
      </c>
      <c r="G365" s="2102" t="s">
        <v>7632</v>
      </c>
      <c r="H365" s="1770">
        <f>B365+180</f>
        <v>43435</v>
      </c>
    </row>
    <row r="366" spans="1:10" ht="15">
      <c r="B366" s="2097">
        <v>43256</v>
      </c>
      <c r="C366" s="2098" t="s">
        <v>7474</v>
      </c>
      <c r="D366" s="2099">
        <v>1.82</v>
      </c>
      <c r="E366" s="2103" t="s">
        <v>1703</v>
      </c>
      <c r="F366" s="2101" t="s">
        <v>6558</v>
      </c>
      <c r="G366" s="2102" t="s">
        <v>1761</v>
      </c>
      <c r="H366" s="1770">
        <f>B366+180</f>
        <v>43436</v>
      </c>
    </row>
    <row r="367" spans="1:10" ht="16.5" thickBot="1">
      <c r="B367" s="1538"/>
      <c r="C367" s="1539" t="s">
        <v>707</v>
      </c>
      <c r="D367" s="1561">
        <f>MEDIAN(D364:D366)</f>
        <v>1.82</v>
      </c>
      <c r="E367" s="1540"/>
      <c r="F367" s="1541"/>
      <c r="G367" s="871"/>
    </row>
    <row r="368" spans="1:10" ht="13.5" thickBot="1"/>
    <row r="369" spans="1:8" s="1304" customFormat="1" ht="29.25" customHeight="1">
      <c r="A369" s="1300"/>
      <c r="B369" s="1549" t="str">
        <f>CONCATENATE("AMM SPDA 0",(RIGHT(B349,2))+1)</f>
        <v>AMM SPDA 018</v>
      </c>
      <c r="C369" s="2666" t="s">
        <v>6539</v>
      </c>
      <c r="D369" s="2897"/>
      <c r="E369" s="2897"/>
      <c r="F369" s="2897"/>
      <c r="G369" s="787" t="s">
        <v>29</v>
      </c>
      <c r="H369" s="822">
        <f>G379</f>
        <v>6.19</v>
      </c>
    </row>
    <row r="370" spans="1:8" s="1304" customFormat="1" ht="31.5">
      <c r="A370" s="1300"/>
      <c r="B370" s="899" t="s">
        <v>760</v>
      </c>
      <c r="C370" s="807" t="s">
        <v>686</v>
      </c>
      <c r="D370" s="900" t="s">
        <v>29</v>
      </c>
      <c r="E370" s="807" t="s">
        <v>687</v>
      </c>
      <c r="F370" s="808" t="s">
        <v>688</v>
      </c>
      <c r="G370" s="809" t="s">
        <v>689</v>
      </c>
      <c r="H370" s="1300"/>
    </row>
    <row r="371" spans="1:8" s="1304" customFormat="1" ht="15.75">
      <c r="A371" s="1300"/>
      <c r="B371" s="2724" t="s">
        <v>690</v>
      </c>
      <c r="C371" s="2926"/>
      <c r="D371" s="2926"/>
      <c r="E371" s="2926"/>
      <c r="F371" s="2926"/>
      <c r="G371" s="2927"/>
      <c r="H371" s="1300"/>
    </row>
    <row r="372" spans="1:8" s="1304" customFormat="1" ht="15.75">
      <c r="A372" s="1302"/>
      <c r="B372" s="810" t="s">
        <v>708</v>
      </c>
      <c r="C372" s="1298" t="str">
        <f>C383</f>
        <v>PRESILHA DE LATÃO 35MM²</v>
      </c>
      <c r="D372" s="785" t="str">
        <f>G383</f>
        <v>UN</v>
      </c>
      <c r="E372" s="781">
        <v>1</v>
      </c>
      <c r="F372" s="775">
        <f>D388</f>
        <v>1.82</v>
      </c>
      <c r="G372" s="783">
        <f>TRUNC(F372*E372,2)</f>
        <v>1.82</v>
      </c>
      <c r="H372" s="1300"/>
    </row>
    <row r="373" spans="1:8" s="1304" customFormat="1" ht="30">
      <c r="A373" s="1302" t="s">
        <v>1320</v>
      </c>
      <c r="B373" s="810">
        <v>142</v>
      </c>
      <c r="C373" s="1298" t="str">
        <f>IF($A373="INSUMO",VLOOKUP($B373,'BANCO DE DADOS SETEMBRO INS'!$A:$D,2,FALSE),VLOOKUP($B373,'BANCO DE DADOS SETEMBRO SERV'!$B:$E,2,FALSE))</f>
        <v>SELANTE ELASTICO MONOCOMPONENTE A BASE DE POLIURETANO PARA JUNTAS DIVERSAS</v>
      </c>
      <c r="D373" s="1543" t="str">
        <f>IF($A373="INSUMO",VLOOKUP($B373,'BANCO DE DADOS SETEMBRO INS'!$A:$D,3,FALSE),VLOOKUP($B373,'BANCO DE DADOS SETEMBRO SERV'!$B:$E,3,FALSE))</f>
        <v xml:space="preserve">310ML </v>
      </c>
      <c r="E373" s="536">
        <v>6.83E-2</v>
      </c>
      <c r="F373" s="1547">
        <f>IF($A373="INSUMO",VLOOKUP($B373,'BANCO DE DADOS SETEMBRO INS'!$A:$D,4,FALSE),VLOOKUP($B373,'BANCO DE DADOS SETEMBRO SERV'!$B:$E,4,FALSE))</f>
        <v>28.24</v>
      </c>
      <c r="G373" s="783">
        <f>TRUNC(F373*E373,2)</f>
        <v>1.92</v>
      </c>
      <c r="H373" s="1300"/>
    </row>
    <row r="374" spans="1:8" s="1304" customFormat="1" ht="45">
      <c r="A374" s="1302" t="s">
        <v>1320</v>
      </c>
      <c r="B374" s="810">
        <v>7583</v>
      </c>
      <c r="C374" s="1298" t="str">
        <f>IF($A374="INSUMO",VLOOKUP($B374,'BANCO DE DADOS SETEMBRO INS'!$A:$D,2,FALSE),VLOOKUP($B374,'BANCO DE DADOS SETEMBRO SERV'!$B:$E,2,FALSE))</f>
        <v>BUCHA DE NYLON SEM ABA S8, COM PARAFUSO DE 4,80 X 50 MM EM ACO ZINCADO COM ROSCA SOBERBA, CABECA CHATA E FENDA PHILLIPS</v>
      </c>
      <c r="D374" s="771" t="str">
        <f>IF($A374="INSUMO",VLOOKUP($B374,'BANCO DE DADOS SETEMBRO INS'!$A:$D,3,FALSE),VLOOKUP($B374,'BANCO DE DADOS SETEMBRO SERV'!$B:$E,3,FALSE))</f>
        <v xml:space="preserve">UN    </v>
      </c>
      <c r="E374" s="781">
        <v>1</v>
      </c>
      <c r="F374" s="775">
        <f>IF($A374="INSUMO",VLOOKUP($B374,'BANCO DE DADOS SETEMBRO INS'!$A:$D,4,FALSE),VLOOKUP($B374,'BANCO DE DADOS SETEMBRO SERV'!$B:$E,4,FALSE))</f>
        <v>0.37</v>
      </c>
      <c r="G374" s="783">
        <f>TRUNC(F374*E374,2)</f>
        <v>0.37</v>
      </c>
      <c r="H374" s="1300"/>
    </row>
    <row r="375" spans="1:8" s="1304" customFormat="1" ht="15.75">
      <c r="A375" s="1302" t="s">
        <v>1320</v>
      </c>
      <c r="B375" s="810" t="s">
        <v>708</v>
      </c>
      <c r="C375" s="936" t="str">
        <f>C397</f>
        <v>ESPAÇADOR 90º PARA SPDA</v>
      </c>
      <c r="D375" s="785" t="str">
        <f>G397</f>
        <v>UN</v>
      </c>
      <c r="E375" s="781">
        <v>1</v>
      </c>
      <c r="F375" s="775">
        <f>D433</f>
        <v>1.72</v>
      </c>
      <c r="G375" s="783">
        <f>TRUNC(F375*E375,2)</f>
        <v>1.72</v>
      </c>
      <c r="H375" s="1300"/>
    </row>
    <row r="376" spans="1:8" s="1304" customFormat="1" ht="15.75">
      <c r="A376" s="1302" t="s">
        <v>1320</v>
      </c>
      <c r="B376" s="810" t="s">
        <v>708</v>
      </c>
      <c r="C376" s="1298" t="str">
        <f>C390</f>
        <v>REBITE POP EM ALUMÍNIO 4 X 16MM</v>
      </c>
      <c r="D376" s="785" t="str">
        <f>G390</f>
        <v>UN</v>
      </c>
      <c r="E376" s="781">
        <v>2</v>
      </c>
      <c r="F376" s="775">
        <f>D395</f>
        <v>0.08</v>
      </c>
      <c r="G376" s="783">
        <f>TRUNC(F376*E376,2)</f>
        <v>0.16</v>
      </c>
      <c r="H376" s="1300"/>
    </row>
    <row r="377" spans="1:8" s="1304" customFormat="1" ht="15.75">
      <c r="A377" s="1300"/>
      <c r="B377" s="2724" t="s">
        <v>691</v>
      </c>
      <c r="C377" s="2926"/>
      <c r="D377" s="2926"/>
      <c r="E377" s="2926"/>
      <c r="F377" s="2926"/>
      <c r="G377" s="2927"/>
      <c r="H377" s="1300"/>
    </row>
    <row r="378" spans="1:8" s="1304" customFormat="1" ht="16.5" thickBot="1">
      <c r="A378" s="1302" t="s">
        <v>1321</v>
      </c>
      <c r="B378" s="792">
        <v>88264</v>
      </c>
      <c r="C378" s="898" t="str">
        <f>IF($A378="INSUMO",VLOOKUP($B378,'BANCO DE DADOS SETEMBRO INS'!$A:$D,2,FALSE),VLOOKUP($B378,'BANCO DE DADOS SETEMBRO SERV'!$B:$E,2,FALSE))</f>
        <v>ELETRICISTA COM ENCARGOS COMPLEMENTARES</v>
      </c>
      <c r="D378" s="774" t="str">
        <f>IF($A378="INSUMO",VLOOKUP($B378,'BANCO DE DADOS SETEMBRO INS'!$A:$D,3,FALSE),VLOOKUP($B378,'BANCO DE DADOS SETEMBRO SERV'!$B:$E,3,FALSE))</f>
        <v>H</v>
      </c>
      <c r="E378" s="793">
        <v>0.01</v>
      </c>
      <c r="F378" s="776">
        <f>IF($A378="INSUMO",VLOOKUP($B378,'BANCO DE DADOS SETEMBRO INS'!$A:$D,4,FALSE),VLOOKUP($B378,'BANCO DE DADOS SETEMBRO SERV'!$B:$E,4,FALSE))</f>
        <v>20.28</v>
      </c>
      <c r="G378" s="794">
        <f>TRUNC(F378*E378,2)</f>
        <v>0.2</v>
      </c>
      <c r="H378" s="1300"/>
    </row>
    <row r="379" spans="1:8" s="1304" customFormat="1" ht="16.5" thickBot="1">
      <c r="A379" s="1300"/>
      <c r="B379" s="2928" t="s">
        <v>6846</v>
      </c>
      <c r="C379" s="2928"/>
      <c r="D379" s="2928"/>
      <c r="E379" s="2929"/>
      <c r="F379" s="795" t="s">
        <v>692</v>
      </c>
      <c r="G379" s="796">
        <f>SUM(G371:G378)</f>
        <v>6.19</v>
      </c>
      <c r="H379" s="1300"/>
    </row>
    <row r="380" spans="1:8" s="818" customFormat="1" ht="59.25" customHeight="1">
      <c r="B380" s="2893" t="s">
        <v>6596</v>
      </c>
      <c r="C380" s="2893"/>
      <c r="D380" s="2893"/>
      <c r="E380" s="2893"/>
      <c r="F380" s="2893"/>
      <c r="G380" s="2893"/>
    </row>
    <row r="381" spans="1:8" s="818" customFormat="1" ht="207" customHeight="1">
      <c r="B381" s="2962" t="s">
        <v>6597</v>
      </c>
      <c r="C381" s="2962"/>
      <c r="D381" s="2962"/>
      <c r="E381" s="2962"/>
      <c r="F381" s="2962"/>
      <c r="G381" s="2962"/>
    </row>
    <row r="382" spans="1:8" s="1304" customFormat="1" ht="16.5" thickBot="1">
      <c r="A382" s="818"/>
      <c r="B382" s="799"/>
      <c r="C382" s="800"/>
      <c r="D382" s="800"/>
      <c r="E382" s="800"/>
      <c r="F382" s="800"/>
      <c r="G382" s="800"/>
      <c r="H382" s="818"/>
    </row>
    <row r="383" spans="1:8" s="1304" customFormat="1" ht="15.75">
      <c r="A383" s="1300"/>
      <c r="B383" s="1557"/>
      <c r="C383" s="1536" t="s">
        <v>1497</v>
      </c>
      <c r="D383" s="1558"/>
      <c r="E383" s="1559"/>
      <c r="F383" s="1537"/>
      <c r="G383" s="1560" t="s">
        <v>29</v>
      </c>
      <c r="H383" s="1758" t="s">
        <v>7204</v>
      </c>
    </row>
    <row r="384" spans="1:8" s="1304" customFormat="1" ht="31.5">
      <c r="A384" s="1300"/>
      <c r="B384" s="1815" t="s">
        <v>701</v>
      </c>
      <c r="C384" s="1775" t="s">
        <v>702</v>
      </c>
      <c r="D384" s="1776" t="s">
        <v>703</v>
      </c>
      <c r="E384" s="1777" t="s">
        <v>704</v>
      </c>
      <c r="F384" s="1778" t="s">
        <v>705</v>
      </c>
      <c r="G384" s="1785" t="s">
        <v>706</v>
      </c>
      <c r="H384" s="1300"/>
    </row>
    <row r="385" spans="1:8" s="1304" customFormat="1" ht="15">
      <c r="A385" s="1300"/>
      <c r="B385" s="2097">
        <v>43250</v>
      </c>
      <c r="C385" s="2098" t="s">
        <v>1493</v>
      </c>
      <c r="D385" s="2099">
        <v>1.24</v>
      </c>
      <c r="E385" s="2100" t="s">
        <v>6969</v>
      </c>
      <c r="F385" s="2101" t="s">
        <v>718</v>
      </c>
      <c r="G385" s="2102" t="s">
        <v>1354</v>
      </c>
      <c r="H385" s="1300"/>
    </row>
    <row r="386" spans="1:8" s="1304" customFormat="1" ht="15">
      <c r="A386" s="1303"/>
      <c r="B386" s="2097">
        <v>43255</v>
      </c>
      <c r="C386" s="2109" t="s">
        <v>7475</v>
      </c>
      <c r="D386" s="2110">
        <v>2.2999999999999998</v>
      </c>
      <c r="E386" s="2107" t="s">
        <v>7476</v>
      </c>
      <c r="F386" s="2108" t="s">
        <v>7221</v>
      </c>
      <c r="G386" s="2102" t="s">
        <v>7632</v>
      </c>
      <c r="H386" s="1303"/>
    </row>
    <row r="387" spans="1:8" s="1304" customFormat="1" ht="15">
      <c r="A387" s="1303"/>
      <c r="B387" s="2097">
        <v>43256</v>
      </c>
      <c r="C387" s="2098" t="s">
        <v>7474</v>
      </c>
      <c r="D387" s="2099">
        <v>1.82</v>
      </c>
      <c r="E387" s="2103" t="s">
        <v>1703</v>
      </c>
      <c r="F387" s="2101" t="s">
        <v>6558</v>
      </c>
      <c r="G387" s="2102" t="s">
        <v>1761</v>
      </c>
      <c r="H387" s="1303"/>
    </row>
    <row r="388" spans="1:8" s="1304" customFormat="1" ht="16.5" thickBot="1">
      <c r="A388" s="1303"/>
      <c r="B388" s="1538"/>
      <c r="C388" s="1539" t="s">
        <v>707</v>
      </c>
      <c r="D388" s="1561">
        <f>MEDIAN(D385:D387)</f>
        <v>1.82</v>
      </c>
      <c r="E388" s="1540"/>
      <c r="F388" s="1541"/>
      <c r="G388" s="871"/>
      <c r="H388" s="1303"/>
    </row>
    <row r="389" spans="1:8" s="1304" customFormat="1" ht="13.5" thickBot="1">
      <c r="A389" s="1303"/>
      <c r="H389" s="1303"/>
    </row>
    <row r="390" spans="1:8" s="1304" customFormat="1" ht="15.75">
      <c r="A390" s="1303"/>
      <c r="B390" s="1557"/>
      <c r="C390" s="1536" t="s">
        <v>751</v>
      </c>
      <c r="D390" s="1558"/>
      <c r="E390" s="1559"/>
      <c r="F390" s="1537"/>
      <c r="G390" s="1560" t="s">
        <v>29</v>
      </c>
      <c r="H390" s="1758" t="s">
        <v>7204</v>
      </c>
    </row>
    <row r="391" spans="1:8" s="1304" customFormat="1" ht="31.5">
      <c r="A391" s="1303"/>
      <c r="B391" s="859" t="s">
        <v>701</v>
      </c>
      <c r="C391" s="1771" t="s">
        <v>702</v>
      </c>
      <c r="D391" s="1772" t="s">
        <v>703</v>
      </c>
      <c r="E391" s="1773" t="s">
        <v>704</v>
      </c>
      <c r="F391" s="1774" t="s">
        <v>705</v>
      </c>
      <c r="G391" s="1839" t="s">
        <v>706</v>
      </c>
      <c r="H391" s="1303"/>
    </row>
    <row r="392" spans="1:8" s="1304" customFormat="1" ht="15">
      <c r="A392" s="1303"/>
      <c r="B392" s="2097">
        <v>43250</v>
      </c>
      <c r="C392" s="2098" t="s">
        <v>1493</v>
      </c>
      <c r="D392" s="2099">
        <v>0.08</v>
      </c>
      <c r="E392" s="2100" t="s">
        <v>6969</v>
      </c>
      <c r="F392" s="2101" t="s">
        <v>718</v>
      </c>
      <c r="G392" s="2102" t="s">
        <v>1354</v>
      </c>
      <c r="H392" s="1303"/>
    </row>
    <row r="393" spans="1:8" s="1304" customFormat="1" ht="15">
      <c r="A393" s="1303"/>
      <c r="B393" s="2097">
        <v>43255</v>
      </c>
      <c r="C393" s="2109" t="s">
        <v>7475</v>
      </c>
      <c r="D393" s="2110">
        <v>0.08</v>
      </c>
      <c r="E393" s="2107" t="s">
        <v>7476</v>
      </c>
      <c r="F393" s="2108" t="s">
        <v>7221</v>
      </c>
      <c r="G393" s="2102" t="s">
        <v>7632</v>
      </c>
      <c r="H393" s="1303"/>
    </row>
    <row r="394" spans="1:8" s="1304" customFormat="1" ht="15">
      <c r="A394" s="1303"/>
      <c r="B394" s="2097">
        <v>43256</v>
      </c>
      <c r="C394" s="2098" t="s">
        <v>7474</v>
      </c>
      <c r="D394" s="2099">
        <v>0.28999999999999998</v>
      </c>
      <c r="E394" s="2103" t="s">
        <v>1703</v>
      </c>
      <c r="F394" s="2101" t="s">
        <v>6558</v>
      </c>
      <c r="G394" s="2102" t="s">
        <v>1761</v>
      </c>
      <c r="H394" s="1303"/>
    </row>
    <row r="395" spans="1:8" s="1304" customFormat="1" ht="16.5" thickBot="1">
      <c r="A395" s="1303"/>
      <c r="B395" s="1538"/>
      <c r="C395" s="1539" t="s">
        <v>707</v>
      </c>
      <c r="D395" s="1561">
        <f>MEDIAN(D392:D394)</f>
        <v>0.08</v>
      </c>
      <c r="E395" s="1540"/>
      <c r="F395" s="1541"/>
      <c r="G395" s="871"/>
      <c r="H395" s="1303"/>
    </row>
    <row r="396" spans="1:8" s="1304" customFormat="1" ht="13.5" thickBot="1">
      <c r="A396" s="1303"/>
      <c r="H396" s="1303"/>
    </row>
    <row r="397" spans="1:8" s="1304" customFormat="1" ht="16.5" thickBot="1">
      <c r="A397" s="1303"/>
      <c r="B397" s="1846">
        <v>42</v>
      </c>
      <c r="C397" s="1847" t="s">
        <v>6540</v>
      </c>
      <c r="D397" s="1848"/>
      <c r="E397" s="1849"/>
      <c r="F397" s="1850"/>
      <c r="G397" s="1851" t="s">
        <v>29</v>
      </c>
      <c r="H397" s="1303"/>
    </row>
    <row r="398" spans="1:8" s="1304" customFormat="1" ht="15">
      <c r="A398" s="1303"/>
      <c r="B398" s="2976" t="s">
        <v>1639</v>
      </c>
      <c r="C398" s="2977"/>
      <c r="D398" s="2977"/>
      <c r="E398" s="2977"/>
      <c r="F398" s="2977"/>
      <c r="G398" s="2978"/>
      <c r="H398" s="1303"/>
    </row>
    <row r="399" spans="1:8" s="1304" customFormat="1" ht="31.5">
      <c r="A399" s="1303"/>
      <c r="B399" s="1815" t="s">
        <v>701</v>
      </c>
      <c r="C399" s="1775" t="s">
        <v>702</v>
      </c>
      <c r="D399" s="1776" t="s">
        <v>703</v>
      </c>
      <c r="E399" s="1777" t="s">
        <v>704</v>
      </c>
      <c r="F399" s="1778" t="s">
        <v>705</v>
      </c>
      <c r="G399" s="1785" t="s">
        <v>706</v>
      </c>
      <c r="H399" s="1303"/>
    </row>
    <row r="400" spans="1:8" s="1304" customFormat="1" ht="15">
      <c r="A400" s="1303"/>
      <c r="B400" s="1573">
        <v>42745</v>
      </c>
      <c r="C400" s="1755" t="s">
        <v>6541</v>
      </c>
      <c r="D400" s="1759">
        <v>0.98</v>
      </c>
      <c r="E400" s="1756" t="s">
        <v>6542</v>
      </c>
      <c r="F400" s="1845" t="s">
        <v>6543</v>
      </c>
      <c r="G400" s="1761" t="s">
        <v>6544</v>
      </c>
      <c r="H400" s="1303"/>
    </row>
    <row r="401" spans="1:8" s="1304" customFormat="1" ht="15">
      <c r="A401" s="1303"/>
      <c r="B401" s="1573"/>
      <c r="C401" s="1741"/>
      <c r="D401" s="1742"/>
      <c r="E401" s="1760"/>
      <c r="F401" s="1802"/>
      <c r="G401" s="1762"/>
      <c r="H401" s="1303"/>
    </row>
    <row r="402" spans="1:8" s="1304" customFormat="1" ht="15.75" thickBot="1">
      <c r="A402" s="1303"/>
      <c r="B402" s="1336"/>
      <c r="C402" s="1337"/>
      <c r="D402" s="1178"/>
      <c r="E402" s="1337"/>
      <c r="F402" s="1337"/>
      <c r="G402" s="1854"/>
      <c r="H402" s="1303"/>
    </row>
    <row r="403" spans="1:8" s="1304" customFormat="1" ht="16.5" thickBot="1">
      <c r="A403" s="1303"/>
      <c r="B403" s="1338"/>
      <c r="C403" s="1338"/>
      <c r="D403" s="1338"/>
      <c r="E403" s="1338"/>
      <c r="F403" s="1338"/>
      <c r="G403" s="1338"/>
      <c r="H403" s="1303"/>
    </row>
    <row r="404" spans="1:8" s="1304" customFormat="1" ht="15">
      <c r="A404" s="1303"/>
      <c r="B404" s="2976" t="s">
        <v>6545</v>
      </c>
      <c r="C404" s="2977"/>
      <c r="D404" s="2977"/>
      <c r="E404" s="2977"/>
      <c r="F404" s="2977"/>
      <c r="G404" s="2978"/>
      <c r="H404" s="1303"/>
    </row>
    <row r="405" spans="1:8" s="1304" customFormat="1" ht="31.5">
      <c r="A405" s="1303"/>
      <c r="B405" s="1815" t="s">
        <v>701</v>
      </c>
      <c r="C405" s="1775" t="s">
        <v>702</v>
      </c>
      <c r="D405" s="1776" t="s">
        <v>703</v>
      </c>
      <c r="E405" s="1777" t="s">
        <v>704</v>
      </c>
      <c r="F405" s="1778" t="s">
        <v>705</v>
      </c>
      <c r="G405" s="1785" t="s">
        <v>706</v>
      </c>
      <c r="H405" s="1303"/>
    </row>
    <row r="406" spans="1:8" s="1304" customFormat="1" ht="15">
      <c r="A406" s="1303"/>
      <c r="B406" s="1542">
        <f>B400</f>
        <v>42745</v>
      </c>
      <c r="C406" s="1755" t="str">
        <f>C400</f>
        <v>MONTAL PARA RAIOS</v>
      </c>
      <c r="D406" s="1759">
        <v>43.6</v>
      </c>
      <c r="E406" s="1780" t="str">
        <f>E400</f>
        <v>21.335.245/0001-40</v>
      </c>
      <c r="F406" s="1757" t="str">
        <f>F400</f>
        <v>(31) 3024-2478</v>
      </c>
      <c r="G406" s="1761" t="str">
        <f>G400</f>
        <v>FELIPE</v>
      </c>
      <c r="H406" s="1303"/>
    </row>
    <row r="407" spans="1:8" s="1304" customFormat="1" ht="15">
      <c r="A407" s="1303"/>
      <c r="B407" s="1573"/>
      <c r="C407" s="1741"/>
      <c r="D407" s="1742"/>
      <c r="E407" s="1760"/>
      <c r="F407" s="1802"/>
      <c r="G407" s="1762"/>
      <c r="H407" s="1303"/>
    </row>
    <row r="408" spans="1:8" s="1304" customFormat="1" ht="15.75" thickBot="1">
      <c r="A408" s="1303"/>
      <c r="B408" s="1336"/>
      <c r="C408" s="1337"/>
      <c r="D408" s="1178"/>
      <c r="E408" s="1337"/>
      <c r="F408" s="1337"/>
      <c r="G408" s="1854"/>
      <c r="H408" s="1303"/>
    </row>
    <row r="409" spans="1:8" s="1304" customFormat="1" ht="16.5" thickBot="1">
      <c r="A409" s="1303"/>
      <c r="B409" s="1338"/>
      <c r="C409" s="1338"/>
      <c r="D409" s="1338"/>
      <c r="E409" s="1338"/>
      <c r="F409" s="1338"/>
      <c r="G409" s="1338"/>
      <c r="H409" s="1303"/>
    </row>
    <row r="410" spans="1:8" s="1304" customFormat="1" ht="15">
      <c r="A410" s="1303"/>
      <c r="B410" s="2976" t="s">
        <v>6546</v>
      </c>
      <c r="C410" s="2977"/>
      <c r="D410" s="2977"/>
      <c r="E410" s="2977"/>
      <c r="F410" s="2977"/>
      <c r="G410" s="2978"/>
      <c r="H410" s="1303"/>
    </row>
    <row r="411" spans="1:8" s="1304" customFormat="1" ht="31.5">
      <c r="A411" s="1303"/>
      <c r="B411" s="1815" t="s">
        <v>701</v>
      </c>
      <c r="C411" s="1775" t="s">
        <v>702</v>
      </c>
      <c r="D411" s="1776" t="s">
        <v>703</v>
      </c>
      <c r="E411" s="1777" t="s">
        <v>704</v>
      </c>
      <c r="F411" s="1778" t="s">
        <v>705</v>
      </c>
      <c r="G411" s="1785" t="s">
        <v>706</v>
      </c>
      <c r="H411" s="1303"/>
    </row>
    <row r="412" spans="1:8" s="1304" customFormat="1" ht="15">
      <c r="A412" s="1303"/>
      <c r="B412" s="1542">
        <f>B400</f>
        <v>42745</v>
      </c>
      <c r="C412" s="1755" t="str">
        <f>C406</f>
        <v>MONTAL PARA RAIOS</v>
      </c>
      <c r="D412" s="1759">
        <f>TRUNC(D406/100,2)</f>
        <v>0.43</v>
      </c>
      <c r="E412" s="1780" t="str">
        <f>E406</f>
        <v>21.335.245/0001-40</v>
      </c>
      <c r="F412" s="1757" t="str">
        <f>F406</f>
        <v>(31) 3024-2478</v>
      </c>
      <c r="G412" s="1761" t="str">
        <f>G406</f>
        <v>FELIPE</v>
      </c>
      <c r="H412" s="1303"/>
    </row>
    <row r="413" spans="1:8" s="1304" customFormat="1" ht="15">
      <c r="A413" s="1303"/>
      <c r="B413" s="1573"/>
      <c r="C413" s="1741"/>
      <c r="D413" s="1742"/>
      <c r="E413" s="1760"/>
      <c r="F413" s="1802"/>
      <c r="G413" s="1762"/>
      <c r="H413" s="1303"/>
    </row>
    <row r="414" spans="1:8" s="1304" customFormat="1" ht="15.75" thickBot="1">
      <c r="A414" s="1303"/>
      <c r="B414" s="1336"/>
      <c r="C414" s="1337"/>
      <c r="D414" s="1178"/>
      <c r="E414" s="1337"/>
      <c r="F414" s="1337"/>
      <c r="G414" s="1854"/>
      <c r="H414" s="1303"/>
    </row>
    <row r="415" spans="1:8" s="1304" customFormat="1" ht="16.5" thickBot="1">
      <c r="A415" s="1303"/>
      <c r="B415" s="1338"/>
      <c r="C415" s="1338"/>
      <c r="D415" s="1338"/>
      <c r="E415" s="1338"/>
      <c r="F415" s="1338"/>
      <c r="G415" s="1338"/>
      <c r="H415" s="1303"/>
    </row>
    <row r="416" spans="1:8" s="1304" customFormat="1" ht="15">
      <c r="A416" s="1303"/>
      <c r="B416" s="2976" t="s">
        <v>6547</v>
      </c>
      <c r="C416" s="2977"/>
      <c r="D416" s="2977"/>
      <c r="E416" s="2977"/>
      <c r="F416" s="2977"/>
      <c r="G416" s="2978"/>
      <c r="H416" s="1303"/>
    </row>
    <row r="417" spans="1:8" s="1304" customFormat="1" ht="31.5">
      <c r="A417" s="1303"/>
      <c r="B417" s="1815" t="s">
        <v>701</v>
      </c>
      <c r="C417" s="1775" t="s">
        <v>702</v>
      </c>
      <c r="D417" s="1776" t="s">
        <v>703</v>
      </c>
      <c r="E417" s="1777" t="s">
        <v>704</v>
      </c>
      <c r="F417" s="1778" t="s">
        <v>705</v>
      </c>
      <c r="G417" s="1785" t="s">
        <v>706</v>
      </c>
      <c r="H417" s="1303"/>
    </row>
    <row r="418" spans="1:8" s="1304" customFormat="1" ht="15">
      <c r="A418" s="1303"/>
      <c r="B418" s="1542">
        <f>B412</f>
        <v>42745</v>
      </c>
      <c r="C418" s="1853" t="str">
        <f>C412</f>
        <v>MONTAL PARA RAIOS</v>
      </c>
      <c r="D418" s="1799">
        <f>TRUNC((D400+D412)*0.07,2)</f>
        <v>0.09</v>
      </c>
      <c r="E418" s="1780" t="str">
        <f>E412</f>
        <v>21.335.245/0001-40</v>
      </c>
      <c r="F418" s="1757" t="str">
        <f>F412</f>
        <v>(31) 3024-2478</v>
      </c>
      <c r="G418" s="1761" t="str">
        <f>G412</f>
        <v>FELIPE</v>
      </c>
      <c r="H418" s="1303"/>
    </row>
    <row r="419" spans="1:8" s="1304" customFormat="1" ht="15">
      <c r="A419" s="1303"/>
      <c r="B419" s="1573"/>
      <c r="C419" s="1741"/>
      <c r="D419" s="1742"/>
      <c r="E419" s="1760"/>
      <c r="F419" s="1802"/>
      <c r="G419" s="1762"/>
      <c r="H419" s="1303"/>
    </row>
    <row r="420" spans="1:8" s="1304" customFormat="1" ht="15.75" thickBot="1">
      <c r="A420" s="1303"/>
      <c r="B420" s="1336"/>
      <c r="C420" s="1337"/>
      <c r="D420" s="1178"/>
      <c r="E420" s="1337"/>
      <c r="F420" s="1337"/>
      <c r="G420" s="1854"/>
      <c r="H420" s="1303"/>
    </row>
    <row r="421" spans="1:8" s="1304" customFormat="1" ht="16.5" thickBot="1">
      <c r="A421" s="1303"/>
      <c r="B421" s="1338"/>
      <c r="C421" s="1338"/>
      <c r="D421" s="1338"/>
      <c r="E421" s="1338"/>
      <c r="F421" s="1338"/>
      <c r="G421" s="1338"/>
      <c r="H421" s="1303"/>
    </row>
    <row r="422" spans="1:8" s="1304" customFormat="1" ht="15">
      <c r="A422" s="1303"/>
      <c r="B422" s="2976" t="s">
        <v>6548</v>
      </c>
      <c r="C422" s="2977"/>
      <c r="D422" s="2977"/>
      <c r="E422" s="2977"/>
      <c r="F422" s="2977"/>
      <c r="G422" s="2978"/>
      <c r="H422" s="1303"/>
    </row>
    <row r="423" spans="1:8" s="1304" customFormat="1" ht="31.5">
      <c r="A423" s="1303"/>
      <c r="B423" s="1815" t="s">
        <v>701</v>
      </c>
      <c r="C423" s="1775" t="s">
        <v>702</v>
      </c>
      <c r="D423" s="1776" t="s">
        <v>703</v>
      </c>
      <c r="E423" s="1777" t="s">
        <v>704</v>
      </c>
      <c r="F423" s="1778" t="s">
        <v>705</v>
      </c>
      <c r="G423" s="1785" t="s">
        <v>706</v>
      </c>
      <c r="H423" s="1303"/>
    </row>
    <row r="424" spans="1:8" s="1304" customFormat="1" ht="15">
      <c r="A424" s="1303"/>
      <c r="B424" s="1542">
        <f>B418</f>
        <v>42745</v>
      </c>
      <c r="C424" s="1853" t="str">
        <f>C418</f>
        <v>MONTAL PARA RAIOS</v>
      </c>
      <c r="D424" s="1799">
        <f>TRUNC((D400+D412+D418)*0.15,2)</f>
        <v>0.22</v>
      </c>
      <c r="E424" s="1780" t="str">
        <f>E418</f>
        <v>21.335.245/0001-40</v>
      </c>
      <c r="F424" s="1757" t="str">
        <f>F418</f>
        <v>(31) 3024-2478</v>
      </c>
      <c r="G424" s="1761" t="str">
        <f>G418</f>
        <v>FELIPE</v>
      </c>
      <c r="H424" s="1303"/>
    </row>
    <row r="425" spans="1:8" s="1304" customFormat="1" ht="15">
      <c r="A425" s="1303"/>
      <c r="B425" s="1573"/>
      <c r="C425" s="1741"/>
      <c r="D425" s="1742"/>
      <c r="E425" s="1760"/>
      <c r="F425" s="1802"/>
      <c r="G425" s="1762"/>
      <c r="H425" s="1303"/>
    </row>
    <row r="426" spans="1:8" s="1304" customFormat="1" ht="15.75" thickBot="1">
      <c r="A426" s="1303"/>
      <c r="B426" s="1336"/>
      <c r="C426" s="1337"/>
      <c r="D426" s="1178"/>
      <c r="E426" s="1337"/>
      <c r="F426" s="1337"/>
      <c r="G426" s="1854"/>
      <c r="H426" s="1303"/>
    </row>
    <row r="427" spans="1:8" s="1304" customFormat="1" ht="16.5" thickBot="1">
      <c r="A427" s="1303"/>
      <c r="B427" s="2921"/>
      <c r="C427" s="2921"/>
      <c r="D427" s="1338"/>
      <c r="E427" s="1338"/>
      <c r="F427" s="1338"/>
      <c r="G427" s="1338"/>
      <c r="H427" s="1303"/>
    </row>
    <row r="428" spans="1:8" s="1304" customFormat="1" ht="15">
      <c r="A428" s="1303"/>
      <c r="B428" s="2976" t="s">
        <v>1641</v>
      </c>
      <c r="C428" s="2977"/>
      <c r="D428" s="2977"/>
      <c r="E428" s="2977"/>
      <c r="F428" s="2977"/>
      <c r="G428" s="2978"/>
      <c r="H428" s="1303"/>
    </row>
    <row r="429" spans="1:8" s="1304" customFormat="1" ht="31.5">
      <c r="A429" s="1303"/>
      <c r="B429" s="1815" t="s">
        <v>701</v>
      </c>
      <c r="C429" s="1775" t="s">
        <v>702</v>
      </c>
      <c r="D429" s="1776" t="s">
        <v>703</v>
      </c>
      <c r="E429" s="1777" t="s">
        <v>704</v>
      </c>
      <c r="F429" s="1778" t="s">
        <v>705</v>
      </c>
      <c r="G429" s="1785" t="s">
        <v>706</v>
      </c>
      <c r="H429" s="1303"/>
    </row>
    <row r="430" spans="1:8" s="1304" customFormat="1" ht="15">
      <c r="A430" s="1303"/>
      <c r="B430" s="1542">
        <f>B418</f>
        <v>42745</v>
      </c>
      <c r="C430" s="1755" t="str">
        <f>C418</f>
        <v>MONTAL PARA RAIOS</v>
      </c>
      <c r="D430" s="1799">
        <f>TRUNC(D400+D412+D418+D424,2)</f>
        <v>1.72</v>
      </c>
      <c r="E430" s="1780" t="str">
        <f>E418</f>
        <v>21.335.245/0001-40</v>
      </c>
      <c r="F430" s="1757" t="str">
        <f>F418</f>
        <v>(31) 3024-2478</v>
      </c>
      <c r="G430" s="1761" t="str">
        <f>G418</f>
        <v>FELIPE</v>
      </c>
      <c r="H430" s="1303"/>
    </row>
    <row r="431" spans="1:8" s="1304" customFormat="1" ht="15">
      <c r="A431" s="1303"/>
      <c r="B431" s="1573"/>
      <c r="C431" s="1741"/>
      <c r="D431" s="1742"/>
      <c r="E431" s="1760"/>
      <c r="F431" s="1802"/>
      <c r="G431" s="1762"/>
      <c r="H431" s="1303"/>
    </row>
    <row r="432" spans="1:8" s="1304" customFormat="1" ht="15">
      <c r="A432" s="1303"/>
      <c r="B432" s="1573"/>
      <c r="C432" s="1852"/>
      <c r="D432" s="1742"/>
      <c r="E432" s="1852"/>
      <c r="F432" s="1852"/>
      <c r="G432" s="1855"/>
      <c r="H432" s="1303"/>
    </row>
    <row r="433" spans="1:8" s="1304" customFormat="1" ht="16.5" thickBot="1">
      <c r="A433" s="1303"/>
      <c r="B433" s="1538"/>
      <c r="C433" s="1539" t="s">
        <v>707</v>
      </c>
      <c r="D433" s="1561">
        <f>MEDIAN(D430:D432)</f>
        <v>1.72</v>
      </c>
      <c r="E433" s="1540"/>
      <c r="F433" s="1541"/>
      <c r="G433" s="871"/>
      <c r="H433" s="1303"/>
    </row>
    <row r="434" spans="1:8" s="1304" customFormat="1" ht="15.75" customHeight="1">
      <c r="A434" s="1303"/>
      <c r="B434" s="2981" t="s">
        <v>6549</v>
      </c>
      <c r="C434" s="2921"/>
      <c r="D434" s="2921"/>
      <c r="E434" s="2921"/>
      <c r="F434" s="2921"/>
      <c r="G434" s="2921"/>
      <c r="H434" s="1303"/>
    </row>
    <row r="435" spans="1:8" s="1304" customFormat="1" ht="15.75" customHeight="1">
      <c r="A435" s="1303"/>
      <c r="B435" s="1623" t="s">
        <v>6550</v>
      </c>
      <c r="C435" s="2921" t="s">
        <v>6551</v>
      </c>
      <c r="D435" s="2921"/>
      <c r="E435" s="2921"/>
      <c r="F435" s="2921"/>
      <c r="G435" s="1340"/>
      <c r="H435" s="1303"/>
    </row>
    <row r="436" spans="1:8" s="1304" customFormat="1" ht="15.75" customHeight="1">
      <c r="A436" s="1303"/>
      <c r="B436" s="1339" t="s">
        <v>6550</v>
      </c>
      <c r="C436" s="2921" t="s">
        <v>6552</v>
      </c>
      <c r="D436" s="2921"/>
      <c r="E436" s="2921"/>
      <c r="F436" s="2921"/>
      <c r="G436" s="1340"/>
      <c r="H436" s="1303"/>
    </row>
    <row r="437" spans="1:8" s="1304" customFormat="1" ht="15.75" customHeight="1">
      <c r="A437" s="1303"/>
      <c r="B437" s="1339" t="s">
        <v>6550</v>
      </c>
      <c r="C437" s="2921" t="s">
        <v>6553</v>
      </c>
      <c r="D437" s="2921"/>
      <c r="E437" s="2921"/>
      <c r="F437" s="2921"/>
      <c r="G437" s="1340"/>
      <c r="H437" s="1303"/>
    </row>
    <row r="438" spans="1:8" s="1304" customFormat="1" ht="15.75" customHeight="1">
      <c r="A438" s="1303"/>
      <c r="B438" s="1339" t="s">
        <v>6550</v>
      </c>
      <c r="C438" s="2921" t="s">
        <v>6554</v>
      </c>
      <c r="D438" s="2921"/>
      <c r="E438" s="2921"/>
      <c r="F438" s="2921"/>
      <c r="G438" s="1340"/>
      <c r="H438" s="1303"/>
    </row>
    <row r="439" spans="1:8" s="1304" customFormat="1" ht="16.5" thickBot="1">
      <c r="A439" s="1303"/>
      <c r="B439" s="1334"/>
      <c r="C439" s="1334"/>
      <c r="D439" s="649"/>
      <c r="E439" s="543"/>
      <c r="F439" s="650"/>
      <c r="G439" s="651"/>
      <c r="H439" s="1303"/>
    </row>
    <row r="440" spans="1:8" s="1304" customFormat="1" ht="30.75" customHeight="1">
      <c r="A440" s="1300"/>
      <c r="B440" s="1549" t="str">
        <f>CONCATENATE("AMM SPDA 0",(RIGHT(B369,2))+1)</f>
        <v>AMM SPDA 019</v>
      </c>
      <c r="C440" s="2666" t="s">
        <v>6555</v>
      </c>
      <c r="D440" s="2897"/>
      <c r="E440" s="2897"/>
      <c r="F440" s="2897"/>
      <c r="G440" s="787" t="s">
        <v>29</v>
      </c>
      <c r="H440" s="822">
        <f>G449</f>
        <v>3.87</v>
      </c>
    </row>
    <row r="441" spans="1:8" s="1304" customFormat="1" ht="31.5">
      <c r="A441" s="1300"/>
      <c r="B441" s="899" t="s">
        <v>760</v>
      </c>
      <c r="C441" s="807" t="s">
        <v>686</v>
      </c>
      <c r="D441" s="900" t="s">
        <v>29</v>
      </c>
      <c r="E441" s="807" t="s">
        <v>687</v>
      </c>
      <c r="F441" s="808" t="s">
        <v>688</v>
      </c>
      <c r="G441" s="809" t="s">
        <v>689</v>
      </c>
      <c r="H441" s="1300"/>
    </row>
    <row r="442" spans="1:8" s="1304" customFormat="1" ht="15.75">
      <c r="A442" s="1300"/>
      <c r="B442" s="2724" t="s">
        <v>690</v>
      </c>
      <c r="C442" s="2926"/>
      <c r="D442" s="2926"/>
      <c r="E442" s="2926"/>
      <c r="F442" s="2926"/>
      <c r="G442" s="2927"/>
      <c r="H442" s="1300"/>
    </row>
    <row r="443" spans="1:8" s="1304" customFormat="1" ht="15.75">
      <c r="A443" s="1302"/>
      <c r="B443" s="810" t="s">
        <v>708</v>
      </c>
      <c r="C443" s="1298" t="str">
        <f>C455</f>
        <v>PRESILHA DE LATÃO 35MM²</v>
      </c>
      <c r="D443" s="785" t="str">
        <f>G455</f>
        <v>UN</v>
      </c>
      <c r="E443" s="781">
        <v>1</v>
      </c>
      <c r="F443" s="775">
        <f>D460</f>
        <v>1.82</v>
      </c>
      <c r="G443" s="783">
        <f>TRUNC(F443*E443,2)</f>
        <v>1.82</v>
      </c>
      <c r="H443" s="1300"/>
    </row>
    <row r="444" spans="1:8" s="1304" customFormat="1" ht="30">
      <c r="A444" s="1302" t="s">
        <v>1320</v>
      </c>
      <c r="B444" s="810">
        <v>142</v>
      </c>
      <c r="C444" s="1298" t="str">
        <f>IF($A444="INSUMO",VLOOKUP($B444,'BANCO DE DADOS SETEMBRO INS'!$A:$D,2,FALSE),VLOOKUP($B444,'BANCO DE DADOS SETEMBRO SERV'!$B:$E,2,FALSE))</f>
        <v>SELANTE ELASTICO MONOCOMPONENTE A BASE DE POLIURETANO PARA JUNTAS DIVERSAS</v>
      </c>
      <c r="D444" s="1477">
        <f>G468</f>
        <v>0</v>
      </c>
      <c r="E444" s="536">
        <v>6.8349999999999994E-2</v>
      </c>
      <c r="F444" s="1547">
        <f>D504</f>
        <v>0</v>
      </c>
      <c r="G444" s="783">
        <f>TRUNC(F444*E444,2)</f>
        <v>0</v>
      </c>
      <c r="H444" s="1300"/>
    </row>
    <row r="445" spans="1:8" s="1304" customFormat="1" ht="15.75">
      <c r="A445" s="1302" t="s">
        <v>1320</v>
      </c>
      <c r="B445" s="810" t="s">
        <v>708</v>
      </c>
      <c r="C445" s="936" t="str">
        <f>C469</f>
        <v>ESPAÇADOR 90º PARA SPDA</v>
      </c>
      <c r="D445" s="785" t="str">
        <f>G469</f>
        <v>UN</v>
      </c>
      <c r="E445" s="781">
        <v>1</v>
      </c>
      <c r="F445" s="775">
        <f>D505</f>
        <v>1.72</v>
      </c>
      <c r="G445" s="783">
        <f>TRUNC(F445*E445,2)</f>
        <v>1.72</v>
      </c>
      <c r="H445" s="1300"/>
    </row>
    <row r="446" spans="1:8" s="1304" customFormat="1" ht="15.75">
      <c r="A446" s="1302" t="s">
        <v>1320</v>
      </c>
      <c r="B446" s="810" t="s">
        <v>708</v>
      </c>
      <c r="C446" s="1298" t="str">
        <f>C462</f>
        <v>REBITE POP EM ALUMÍNIO 4 X 16MM</v>
      </c>
      <c r="D446" s="785" t="str">
        <f>G462</f>
        <v>UN</v>
      </c>
      <c r="E446" s="781">
        <v>2</v>
      </c>
      <c r="F446" s="775">
        <f>D467</f>
        <v>0.08</v>
      </c>
      <c r="G446" s="783">
        <f>TRUNC(F446*E446,2)</f>
        <v>0.16</v>
      </c>
      <c r="H446" s="1300"/>
    </row>
    <row r="447" spans="1:8" s="1304" customFormat="1" ht="15.75">
      <c r="A447" s="1300"/>
      <c r="B447" s="2724" t="s">
        <v>691</v>
      </c>
      <c r="C447" s="2926"/>
      <c r="D447" s="2926"/>
      <c r="E447" s="2926"/>
      <c r="F447" s="2926"/>
      <c r="G447" s="2927"/>
      <c r="H447" s="1300"/>
    </row>
    <row r="448" spans="1:8" s="1304" customFormat="1" ht="16.5" thickBot="1">
      <c r="A448" s="1302" t="s">
        <v>1321</v>
      </c>
      <c r="B448" s="792">
        <v>88264</v>
      </c>
      <c r="C448" s="898" t="s">
        <v>607</v>
      </c>
      <c r="D448" s="774" t="s">
        <v>81</v>
      </c>
      <c r="E448" s="793">
        <v>0.01</v>
      </c>
      <c r="F448" s="776">
        <v>17.68</v>
      </c>
      <c r="G448" s="794">
        <f>TRUNC(F448*E448,2)</f>
        <v>0.17</v>
      </c>
      <c r="H448" s="1300"/>
    </row>
    <row r="449" spans="1:8" s="1304" customFormat="1" ht="16.5" customHeight="1" thickBot="1">
      <c r="A449" s="1300"/>
      <c r="B449" s="2930" t="s">
        <v>7621</v>
      </c>
      <c r="C449" s="2930"/>
      <c r="D449" s="2930"/>
      <c r="E449" s="2930"/>
      <c r="F449" s="795" t="s">
        <v>692</v>
      </c>
      <c r="G449" s="796">
        <f>SUM(G442:G448)</f>
        <v>3.87</v>
      </c>
      <c r="H449" s="1300"/>
    </row>
    <row r="450" spans="1:8" s="1567" customFormat="1" ht="15">
      <c r="A450" s="1562"/>
      <c r="B450" s="2918"/>
      <c r="C450" s="2918"/>
      <c r="D450" s="2918"/>
      <c r="E450" s="2918"/>
      <c r="F450" s="2096"/>
      <c r="G450" s="2096"/>
      <c r="H450" s="1562"/>
    </row>
    <row r="451" spans="1:8" s="818" customFormat="1" ht="59.25" customHeight="1">
      <c r="B451" s="2893" t="s">
        <v>6596</v>
      </c>
      <c r="C451" s="2893"/>
      <c r="D451" s="2893"/>
      <c r="E451" s="2893"/>
      <c r="F451" s="2893"/>
      <c r="G451" s="2893"/>
    </row>
    <row r="452" spans="1:8" s="818" customFormat="1" ht="207" customHeight="1">
      <c r="B452" s="2962" t="s">
        <v>6597</v>
      </c>
      <c r="C452" s="2962"/>
      <c r="D452" s="2962"/>
      <c r="E452" s="2962"/>
      <c r="F452" s="2962"/>
      <c r="G452" s="2962"/>
    </row>
    <row r="453" spans="1:8" s="1304" customFormat="1" ht="15.75">
      <c r="A453" s="818"/>
      <c r="B453" s="799"/>
      <c r="C453" s="800"/>
      <c r="D453" s="800"/>
      <c r="E453" s="800"/>
      <c r="F453" s="800"/>
      <c r="G453" s="800"/>
      <c r="H453" s="818"/>
    </row>
    <row r="454" spans="1:8" s="1304" customFormat="1" ht="15.75" thickBot="1">
      <c r="A454" s="1300"/>
      <c r="B454" s="1300"/>
      <c r="C454" s="1300"/>
      <c r="D454" s="1300"/>
      <c r="E454" s="1300"/>
      <c r="F454" s="1301"/>
      <c r="G454" s="1301"/>
      <c r="H454" s="1300"/>
    </row>
    <row r="455" spans="1:8" s="1304" customFormat="1" ht="15.75">
      <c r="A455" s="1300"/>
      <c r="B455" s="1557"/>
      <c r="C455" s="1536" t="s">
        <v>1497</v>
      </c>
      <c r="D455" s="1558"/>
      <c r="E455" s="1559"/>
      <c r="F455" s="1537"/>
      <c r="G455" s="1560" t="s">
        <v>29</v>
      </c>
      <c r="H455" s="1758" t="s">
        <v>7204</v>
      </c>
    </row>
    <row r="456" spans="1:8" s="1304" customFormat="1" ht="31.5">
      <c r="A456" s="1300"/>
      <c r="B456" s="1815" t="s">
        <v>701</v>
      </c>
      <c r="C456" s="1775" t="s">
        <v>702</v>
      </c>
      <c r="D456" s="1776" t="s">
        <v>703</v>
      </c>
      <c r="E456" s="1777" t="s">
        <v>704</v>
      </c>
      <c r="F456" s="1778" t="s">
        <v>705</v>
      </c>
      <c r="G456" s="1785" t="s">
        <v>706</v>
      </c>
      <c r="H456" s="1300"/>
    </row>
    <row r="457" spans="1:8" s="1304" customFormat="1" ht="15">
      <c r="A457" s="1300"/>
      <c r="B457" s="2097">
        <v>43250</v>
      </c>
      <c r="C457" s="2098" t="s">
        <v>1493</v>
      </c>
      <c r="D457" s="2099">
        <v>1.24</v>
      </c>
      <c r="E457" s="2100" t="s">
        <v>6969</v>
      </c>
      <c r="F457" s="2101" t="s">
        <v>718</v>
      </c>
      <c r="G457" s="2102" t="s">
        <v>1354</v>
      </c>
      <c r="H457" s="1300"/>
    </row>
    <row r="458" spans="1:8" s="1304" customFormat="1" ht="15">
      <c r="A458" s="1303"/>
      <c r="B458" s="2097">
        <v>43255</v>
      </c>
      <c r="C458" s="2109" t="s">
        <v>7475</v>
      </c>
      <c r="D458" s="2110">
        <v>2.2999999999999998</v>
      </c>
      <c r="E458" s="2107" t="s">
        <v>7476</v>
      </c>
      <c r="F458" s="2108" t="s">
        <v>7221</v>
      </c>
      <c r="G458" s="2102" t="s">
        <v>7632</v>
      </c>
      <c r="H458" s="1303"/>
    </row>
    <row r="459" spans="1:8" s="1304" customFormat="1" ht="15">
      <c r="A459" s="1303"/>
      <c r="B459" s="2097">
        <v>43256</v>
      </c>
      <c r="C459" s="2098" t="s">
        <v>7474</v>
      </c>
      <c r="D459" s="2099">
        <v>1.82</v>
      </c>
      <c r="E459" s="2103" t="s">
        <v>1703</v>
      </c>
      <c r="F459" s="2101" t="s">
        <v>6558</v>
      </c>
      <c r="G459" s="2102" t="s">
        <v>1761</v>
      </c>
      <c r="H459" s="1303"/>
    </row>
    <row r="460" spans="1:8" s="1304" customFormat="1" ht="16.5" thickBot="1">
      <c r="A460" s="1303"/>
      <c r="B460" s="1538"/>
      <c r="C460" s="1539" t="s">
        <v>707</v>
      </c>
      <c r="D460" s="1561">
        <f>MEDIAN(D457:D459)</f>
        <v>1.82</v>
      </c>
      <c r="E460" s="1540"/>
      <c r="F460" s="1541"/>
      <c r="G460" s="871"/>
      <c r="H460" s="1303"/>
    </row>
    <row r="461" spans="1:8" s="1304" customFormat="1" ht="13.5" thickBot="1">
      <c r="A461" s="1303"/>
      <c r="H461" s="1303"/>
    </row>
    <row r="462" spans="1:8" s="1304" customFormat="1" ht="15.75">
      <c r="A462" s="1303"/>
      <c r="B462" s="1557"/>
      <c r="C462" s="1536" t="s">
        <v>751</v>
      </c>
      <c r="D462" s="1558"/>
      <c r="E462" s="1559"/>
      <c r="F462" s="1537"/>
      <c r="G462" s="1560" t="s">
        <v>29</v>
      </c>
      <c r="H462" s="1758" t="s">
        <v>7204</v>
      </c>
    </row>
    <row r="463" spans="1:8" s="1304" customFormat="1" ht="31.5">
      <c r="A463" s="1303"/>
      <c r="B463" s="859" t="s">
        <v>701</v>
      </c>
      <c r="C463" s="1771" t="s">
        <v>702</v>
      </c>
      <c r="D463" s="1772" t="s">
        <v>703</v>
      </c>
      <c r="E463" s="1773" t="s">
        <v>704</v>
      </c>
      <c r="F463" s="1774" t="s">
        <v>705</v>
      </c>
      <c r="G463" s="1839" t="s">
        <v>706</v>
      </c>
      <c r="H463" s="1303"/>
    </row>
    <row r="464" spans="1:8" s="1304" customFormat="1" ht="15">
      <c r="A464" s="1303"/>
      <c r="B464" s="2097">
        <v>43250</v>
      </c>
      <c r="C464" s="2098" t="s">
        <v>1493</v>
      </c>
      <c r="D464" s="2099">
        <v>0.08</v>
      </c>
      <c r="E464" s="2100" t="s">
        <v>6969</v>
      </c>
      <c r="F464" s="2101" t="s">
        <v>718</v>
      </c>
      <c r="G464" s="2102" t="s">
        <v>1354</v>
      </c>
      <c r="H464" s="1303"/>
    </row>
    <row r="465" spans="1:8" s="1304" customFormat="1" ht="15">
      <c r="A465" s="1303"/>
      <c r="B465" s="2097">
        <v>43255</v>
      </c>
      <c r="C465" s="2109" t="s">
        <v>7475</v>
      </c>
      <c r="D465" s="2110">
        <v>0.08</v>
      </c>
      <c r="E465" s="2107" t="s">
        <v>7476</v>
      </c>
      <c r="F465" s="2108" t="s">
        <v>7221</v>
      </c>
      <c r="G465" s="2102" t="s">
        <v>7632</v>
      </c>
      <c r="H465" s="1303"/>
    </row>
    <row r="466" spans="1:8" s="1304" customFormat="1" ht="15">
      <c r="A466" s="1303"/>
      <c r="B466" s="2097">
        <v>43256</v>
      </c>
      <c r="C466" s="2098" t="s">
        <v>7474</v>
      </c>
      <c r="D466" s="2099">
        <v>0.28999999999999998</v>
      </c>
      <c r="E466" s="2103" t="s">
        <v>1703</v>
      </c>
      <c r="F466" s="2101" t="s">
        <v>6558</v>
      </c>
      <c r="G466" s="2102" t="s">
        <v>1761</v>
      </c>
      <c r="H466" s="1303"/>
    </row>
    <row r="467" spans="1:8" s="1304" customFormat="1" ht="16.5" thickBot="1">
      <c r="A467" s="1303"/>
      <c r="B467" s="1538"/>
      <c r="C467" s="1539" t="s">
        <v>707</v>
      </c>
      <c r="D467" s="1561">
        <f>MEDIAN(D464:D466)</f>
        <v>0.08</v>
      </c>
      <c r="E467" s="1540"/>
      <c r="F467" s="1541"/>
      <c r="G467" s="871"/>
      <c r="H467" s="1303"/>
    </row>
    <row r="468" spans="1:8" s="1304" customFormat="1" ht="13.5" thickBot="1">
      <c r="A468" s="1303"/>
      <c r="H468" s="1303"/>
    </row>
    <row r="469" spans="1:8" s="1304" customFormat="1" ht="16.5" thickBot="1">
      <c r="A469" s="1303"/>
      <c r="B469" s="1846">
        <v>42</v>
      </c>
      <c r="C469" s="1847" t="s">
        <v>6540</v>
      </c>
      <c r="D469" s="1848"/>
      <c r="E469" s="1849"/>
      <c r="F469" s="1850"/>
      <c r="G469" s="1851" t="s">
        <v>29</v>
      </c>
      <c r="H469" s="1303"/>
    </row>
    <row r="470" spans="1:8" s="1304" customFormat="1" ht="15">
      <c r="A470" s="1303"/>
      <c r="B470" s="2976" t="s">
        <v>1639</v>
      </c>
      <c r="C470" s="2977"/>
      <c r="D470" s="2977"/>
      <c r="E470" s="2977"/>
      <c r="F470" s="2977"/>
      <c r="G470" s="2978"/>
      <c r="H470" s="1303"/>
    </row>
    <row r="471" spans="1:8" s="1304" customFormat="1" ht="31.5">
      <c r="A471" s="1303"/>
      <c r="B471" s="1815" t="s">
        <v>701</v>
      </c>
      <c r="C471" s="1775" t="s">
        <v>702</v>
      </c>
      <c r="D471" s="1776" t="s">
        <v>703</v>
      </c>
      <c r="E471" s="1777" t="s">
        <v>704</v>
      </c>
      <c r="F471" s="1778" t="s">
        <v>705</v>
      </c>
      <c r="G471" s="1785" t="s">
        <v>706</v>
      </c>
      <c r="H471" s="1303"/>
    </row>
    <row r="472" spans="1:8" s="1304" customFormat="1" ht="15">
      <c r="A472" s="1303"/>
      <c r="B472" s="1573">
        <v>42745</v>
      </c>
      <c r="C472" s="1755" t="s">
        <v>6541</v>
      </c>
      <c r="D472" s="1759">
        <v>0.98</v>
      </c>
      <c r="E472" s="1756" t="s">
        <v>6542</v>
      </c>
      <c r="F472" s="1845" t="s">
        <v>6543</v>
      </c>
      <c r="G472" s="1761" t="s">
        <v>6544</v>
      </c>
      <c r="H472" s="1303"/>
    </row>
    <row r="473" spans="1:8" s="1304" customFormat="1" ht="15">
      <c r="A473" s="1303"/>
      <c r="B473" s="1573"/>
      <c r="C473" s="1741"/>
      <c r="D473" s="1742"/>
      <c r="E473" s="1760"/>
      <c r="F473" s="1802"/>
      <c r="G473" s="1762"/>
      <c r="H473" s="1303"/>
    </row>
    <row r="474" spans="1:8" s="1304" customFormat="1" ht="15.75" thickBot="1">
      <c r="A474" s="1303"/>
      <c r="B474" s="1336"/>
      <c r="C474" s="1337"/>
      <c r="D474" s="1178"/>
      <c r="E474" s="1337"/>
      <c r="F474" s="1337"/>
      <c r="G474" s="1854"/>
      <c r="H474" s="1303"/>
    </row>
    <row r="475" spans="1:8" s="1304" customFormat="1" ht="16.5" thickBot="1">
      <c r="A475" s="1303"/>
      <c r="B475" s="1338"/>
      <c r="C475" s="1338"/>
      <c r="D475" s="1338"/>
      <c r="E475" s="1338"/>
      <c r="F475" s="1338"/>
      <c r="G475" s="1338"/>
      <c r="H475" s="1303"/>
    </row>
    <row r="476" spans="1:8" s="1304" customFormat="1" ht="15">
      <c r="A476" s="1303"/>
      <c r="B476" s="2976" t="s">
        <v>6545</v>
      </c>
      <c r="C476" s="2977"/>
      <c r="D476" s="2977"/>
      <c r="E476" s="2977"/>
      <c r="F476" s="2977"/>
      <c r="G476" s="2978"/>
      <c r="H476" s="1303"/>
    </row>
    <row r="477" spans="1:8" s="1304" customFormat="1" ht="31.5">
      <c r="A477" s="1303"/>
      <c r="B477" s="1815" t="s">
        <v>701</v>
      </c>
      <c r="C477" s="1775" t="s">
        <v>702</v>
      </c>
      <c r="D477" s="1776" t="s">
        <v>703</v>
      </c>
      <c r="E477" s="1777" t="s">
        <v>704</v>
      </c>
      <c r="F477" s="1778" t="s">
        <v>705</v>
      </c>
      <c r="G477" s="1785" t="s">
        <v>706</v>
      </c>
      <c r="H477" s="1303"/>
    </row>
    <row r="478" spans="1:8" s="1304" customFormat="1" ht="15">
      <c r="A478" s="1303"/>
      <c r="B478" s="1542">
        <f>B472</f>
        <v>42745</v>
      </c>
      <c r="C478" s="1755" t="str">
        <f>C472</f>
        <v>MONTAL PARA RAIOS</v>
      </c>
      <c r="D478" s="1759">
        <v>43.6</v>
      </c>
      <c r="E478" s="1780" t="str">
        <f>E472</f>
        <v>21.335.245/0001-40</v>
      </c>
      <c r="F478" s="1757" t="str">
        <f>F472</f>
        <v>(31) 3024-2478</v>
      </c>
      <c r="G478" s="1761" t="str">
        <f>G472</f>
        <v>FELIPE</v>
      </c>
      <c r="H478" s="1303"/>
    </row>
    <row r="479" spans="1:8" s="1304" customFormat="1" ht="15">
      <c r="A479" s="1303"/>
      <c r="B479" s="1573"/>
      <c r="C479" s="1741"/>
      <c r="D479" s="1742"/>
      <c r="E479" s="1760"/>
      <c r="F479" s="1802"/>
      <c r="G479" s="1762"/>
      <c r="H479" s="1303"/>
    </row>
    <row r="480" spans="1:8" s="1304" customFormat="1" ht="15.75" thickBot="1">
      <c r="A480" s="1303"/>
      <c r="B480" s="1336"/>
      <c r="C480" s="1337"/>
      <c r="D480" s="1178"/>
      <c r="E480" s="1337"/>
      <c r="F480" s="1337"/>
      <c r="G480" s="1854"/>
      <c r="H480" s="1303"/>
    </row>
    <row r="481" spans="1:8" s="1304" customFormat="1" ht="16.5" thickBot="1">
      <c r="A481" s="1303"/>
      <c r="B481" s="1338"/>
      <c r="C481" s="1338"/>
      <c r="D481" s="1338"/>
      <c r="E481" s="1338"/>
      <c r="F481" s="1338"/>
      <c r="G481" s="1338"/>
      <c r="H481" s="1303"/>
    </row>
    <row r="482" spans="1:8" s="1304" customFormat="1" ht="15">
      <c r="A482" s="1303"/>
      <c r="B482" s="2976" t="s">
        <v>6546</v>
      </c>
      <c r="C482" s="2977"/>
      <c r="D482" s="2977"/>
      <c r="E482" s="2977"/>
      <c r="F482" s="2977"/>
      <c r="G482" s="2978"/>
      <c r="H482" s="1303"/>
    </row>
    <row r="483" spans="1:8" s="1304" customFormat="1" ht="31.5">
      <c r="A483" s="1303"/>
      <c r="B483" s="1815" t="s">
        <v>701</v>
      </c>
      <c r="C483" s="1775" t="s">
        <v>702</v>
      </c>
      <c r="D483" s="1776" t="s">
        <v>703</v>
      </c>
      <c r="E483" s="1777" t="s">
        <v>704</v>
      </c>
      <c r="F483" s="1778" t="s">
        <v>705</v>
      </c>
      <c r="G483" s="1785" t="s">
        <v>706</v>
      </c>
      <c r="H483" s="1303"/>
    </row>
    <row r="484" spans="1:8" s="1304" customFormat="1" ht="15">
      <c r="A484" s="1303"/>
      <c r="B484" s="1542">
        <f>B472</f>
        <v>42745</v>
      </c>
      <c r="C484" s="1755" t="str">
        <f>C478</f>
        <v>MONTAL PARA RAIOS</v>
      </c>
      <c r="D484" s="1759">
        <f>TRUNC(D478/100,2)</f>
        <v>0.43</v>
      </c>
      <c r="E484" s="1780" t="str">
        <f>E478</f>
        <v>21.335.245/0001-40</v>
      </c>
      <c r="F484" s="1757" t="str">
        <f>F478</f>
        <v>(31) 3024-2478</v>
      </c>
      <c r="G484" s="1761" t="str">
        <f>G478</f>
        <v>FELIPE</v>
      </c>
      <c r="H484" s="1303"/>
    </row>
    <row r="485" spans="1:8" s="1304" customFormat="1" ht="15">
      <c r="A485" s="1303"/>
      <c r="B485" s="1573"/>
      <c r="C485" s="1741"/>
      <c r="D485" s="1742"/>
      <c r="E485" s="1760"/>
      <c r="F485" s="1802"/>
      <c r="G485" s="1762"/>
      <c r="H485" s="1303"/>
    </row>
    <row r="486" spans="1:8" s="1304" customFormat="1" ht="15.75" thickBot="1">
      <c r="A486" s="1303"/>
      <c r="B486" s="1336"/>
      <c r="C486" s="1337"/>
      <c r="D486" s="1178"/>
      <c r="E486" s="1337"/>
      <c r="F486" s="1337"/>
      <c r="G486" s="1854"/>
      <c r="H486" s="1303"/>
    </row>
    <row r="487" spans="1:8" s="1304" customFormat="1" ht="16.5" thickBot="1">
      <c r="A487" s="1303"/>
      <c r="B487" s="1338"/>
      <c r="C487" s="1338"/>
      <c r="D487" s="1338"/>
      <c r="E487" s="1338"/>
      <c r="F487" s="1338"/>
      <c r="G487" s="1338"/>
      <c r="H487" s="1303"/>
    </row>
    <row r="488" spans="1:8" s="1304" customFormat="1" ht="15">
      <c r="A488" s="1303"/>
      <c r="B488" s="2976" t="s">
        <v>6547</v>
      </c>
      <c r="C488" s="2977"/>
      <c r="D488" s="2977"/>
      <c r="E488" s="2977"/>
      <c r="F488" s="2977"/>
      <c r="G488" s="2978"/>
      <c r="H488" s="1303"/>
    </row>
    <row r="489" spans="1:8" s="1304" customFormat="1" ht="31.5">
      <c r="A489" s="1303"/>
      <c r="B489" s="1815" t="s">
        <v>701</v>
      </c>
      <c r="C489" s="1775" t="s">
        <v>702</v>
      </c>
      <c r="D489" s="1776" t="s">
        <v>703</v>
      </c>
      <c r="E489" s="1777" t="s">
        <v>704</v>
      </c>
      <c r="F489" s="1778" t="s">
        <v>705</v>
      </c>
      <c r="G489" s="1785" t="s">
        <v>706</v>
      </c>
      <c r="H489" s="1303"/>
    </row>
    <row r="490" spans="1:8" s="1304" customFormat="1" ht="15">
      <c r="A490" s="1303"/>
      <c r="B490" s="1542">
        <f>B484</f>
        <v>42745</v>
      </c>
      <c r="C490" s="1853" t="str">
        <f>C484</f>
        <v>MONTAL PARA RAIOS</v>
      </c>
      <c r="D490" s="1799">
        <f>TRUNC((D472+D484)*0.07,2)</f>
        <v>0.09</v>
      </c>
      <c r="E490" s="1780" t="str">
        <f>E484</f>
        <v>21.335.245/0001-40</v>
      </c>
      <c r="F490" s="1757" t="str">
        <f>F484</f>
        <v>(31) 3024-2478</v>
      </c>
      <c r="G490" s="1761" t="str">
        <f>G484</f>
        <v>FELIPE</v>
      </c>
      <c r="H490" s="1303"/>
    </row>
    <row r="491" spans="1:8" s="1304" customFormat="1" ht="15">
      <c r="A491" s="1303"/>
      <c r="B491" s="1573"/>
      <c r="C491" s="1741"/>
      <c r="D491" s="1742"/>
      <c r="E491" s="1760"/>
      <c r="F491" s="1802"/>
      <c r="G491" s="1762"/>
      <c r="H491" s="1303"/>
    </row>
    <row r="492" spans="1:8" s="1304" customFormat="1" ht="15.75" thickBot="1">
      <c r="A492" s="1303"/>
      <c r="B492" s="1336"/>
      <c r="C492" s="1337"/>
      <c r="D492" s="1178"/>
      <c r="E492" s="1337"/>
      <c r="F492" s="1337"/>
      <c r="G492" s="1854"/>
      <c r="H492" s="1303"/>
    </row>
    <row r="493" spans="1:8" s="1304" customFormat="1" ht="16.5" thickBot="1">
      <c r="A493" s="1303"/>
      <c r="B493" s="1338"/>
      <c r="C493" s="1338"/>
      <c r="D493" s="1338"/>
      <c r="E493" s="1338"/>
      <c r="F493" s="1338"/>
      <c r="G493" s="1338"/>
      <c r="H493" s="1303"/>
    </row>
    <row r="494" spans="1:8" s="1304" customFormat="1" ht="15">
      <c r="A494" s="1303"/>
      <c r="B494" s="2976" t="s">
        <v>6548</v>
      </c>
      <c r="C494" s="2977"/>
      <c r="D494" s="2977"/>
      <c r="E494" s="2977"/>
      <c r="F494" s="2977"/>
      <c r="G494" s="2978"/>
      <c r="H494" s="1303"/>
    </row>
    <row r="495" spans="1:8" s="1304" customFormat="1" ht="31.5">
      <c r="A495" s="1303"/>
      <c r="B495" s="1815" t="s">
        <v>701</v>
      </c>
      <c r="C495" s="1775" t="s">
        <v>702</v>
      </c>
      <c r="D495" s="1776" t="s">
        <v>703</v>
      </c>
      <c r="E495" s="1777" t="s">
        <v>704</v>
      </c>
      <c r="F495" s="1778" t="s">
        <v>705</v>
      </c>
      <c r="G495" s="1785" t="s">
        <v>706</v>
      </c>
      <c r="H495" s="1303"/>
    </row>
    <row r="496" spans="1:8" s="1304" customFormat="1" ht="15">
      <c r="A496" s="1303"/>
      <c r="B496" s="1542">
        <f>B490</f>
        <v>42745</v>
      </c>
      <c r="C496" s="1853" t="str">
        <f>C490</f>
        <v>MONTAL PARA RAIOS</v>
      </c>
      <c r="D496" s="1799">
        <f>TRUNC((D472+D484+D490)*0.15,2)</f>
        <v>0.22</v>
      </c>
      <c r="E496" s="1780" t="str">
        <f>E490</f>
        <v>21.335.245/0001-40</v>
      </c>
      <c r="F496" s="1757" t="str">
        <f>F490</f>
        <v>(31) 3024-2478</v>
      </c>
      <c r="G496" s="1761" t="str">
        <f>G490</f>
        <v>FELIPE</v>
      </c>
      <c r="H496" s="1303"/>
    </row>
    <row r="497" spans="1:8" s="1304" customFormat="1" ht="15">
      <c r="A497" s="1303"/>
      <c r="B497" s="1573"/>
      <c r="C497" s="1741"/>
      <c r="D497" s="1742"/>
      <c r="E497" s="1760"/>
      <c r="F497" s="1802"/>
      <c r="G497" s="1762"/>
      <c r="H497" s="1303"/>
    </row>
    <row r="498" spans="1:8" s="1304" customFormat="1" ht="15.75" thickBot="1">
      <c r="A498" s="1303"/>
      <c r="B498" s="1336"/>
      <c r="C498" s="1337"/>
      <c r="D498" s="1178"/>
      <c r="E498" s="1337"/>
      <c r="F498" s="1337"/>
      <c r="G498" s="1854"/>
      <c r="H498" s="1303"/>
    </row>
    <row r="499" spans="1:8" s="1304" customFormat="1" ht="16.5" thickBot="1">
      <c r="A499" s="1303"/>
      <c r="B499" s="2921"/>
      <c r="C499" s="2921"/>
      <c r="D499" s="1338"/>
      <c r="E499" s="1338"/>
      <c r="F499" s="1338"/>
      <c r="G499" s="1338"/>
      <c r="H499" s="1303"/>
    </row>
    <row r="500" spans="1:8" s="1304" customFormat="1" ht="15">
      <c r="A500" s="1303"/>
      <c r="B500" s="2976" t="s">
        <v>1641</v>
      </c>
      <c r="C500" s="2977"/>
      <c r="D500" s="2977"/>
      <c r="E500" s="2977"/>
      <c r="F500" s="2977"/>
      <c r="G500" s="2978"/>
      <c r="H500" s="1303"/>
    </row>
    <row r="501" spans="1:8" s="1304" customFormat="1" ht="31.5">
      <c r="A501" s="1303"/>
      <c r="B501" s="1815" t="s">
        <v>701</v>
      </c>
      <c r="C501" s="1775" t="s">
        <v>702</v>
      </c>
      <c r="D501" s="1776" t="s">
        <v>703</v>
      </c>
      <c r="E501" s="1777" t="s">
        <v>704</v>
      </c>
      <c r="F501" s="1778" t="s">
        <v>705</v>
      </c>
      <c r="G501" s="1785" t="s">
        <v>706</v>
      </c>
      <c r="H501" s="1303"/>
    </row>
    <row r="502" spans="1:8" s="1304" customFormat="1" ht="15">
      <c r="A502" s="1303"/>
      <c r="B502" s="1542">
        <f>B490</f>
        <v>42745</v>
      </c>
      <c r="C502" s="1755" t="str">
        <f>C490</f>
        <v>MONTAL PARA RAIOS</v>
      </c>
      <c r="D502" s="1799">
        <f>TRUNC(D472+D484+D490+D496,2)</f>
        <v>1.72</v>
      </c>
      <c r="E502" s="1780" t="str">
        <f>E490</f>
        <v>21.335.245/0001-40</v>
      </c>
      <c r="F502" s="1757" t="str">
        <f>F490</f>
        <v>(31) 3024-2478</v>
      </c>
      <c r="G502" s="1761" t="str">
        <f>G490</f>
        <v>FELIPE</v>
      </c>
      <c r="H502" s="1303"/>
    </row>
    <row r="503" spans="1:8" s="1304" customFormat="1" ht="15">
      <c r="A503" s="1303"/>
      <c r="B503" s="1573"/>
      <c r="C503" s="1741"/>
      <c r="D503" s="1742"/>
      <c r="E503" s="1760"/>
      <c r="F503" s="1802"/>
      <c r="G503" s="1762"/>
      <c r="H503" s="1303"/>
    </row>
    <row r="504" spans="1:8" s="1304" customFormat="1" ht="15">
      <c r="A504" s="1303"/>
      <c r="B504" s="1573"/>
      <c r="C504" s="1852"/>
      <c r="D504" s="1742"/>
      <c r="E504" s="1852"/>
      <c r="F504" s="1852"/>
      <c r="G504" s="1855"/>
      <c r="H504" s="1303"/>
    </row>
    <row r="505" spans="1:8" s="1304" customFormat="1" ht="16.5" thickBot="1">
      <c r="A505" s="1303"/>
      <c r="B505" s="1538"/>
      <c r="C505" s="1539" t="s">
        <v>707</v>
      </c>
      <c r="D505" s="1561">
        <f>MEDIAN(D502:D504)</f>
        <v>1.72</v>
      </c>
      <c r="E505" s="1540"/>
      <c r="F505" s="1541"/>
      <c r="G505" s="871"/>
      <c r="H505" s="1303"/>
    </row>
    <row r="506" spans="1:8" s="1304" customFormat="1" ht="15.75" customHeight="1">
      <c r="A506" s="1303"/>
      <c r="B506" s="2981" t="s">
        <v>6549</v>
      </c>
      <c r="C506" s="2921"/>
      <c r="D506" s="2921"/>
      <c r="E506" s="2921"/>
      <c r="F506" s="2921"/>
      <c r="G506" s="2921"/>
      <c r="H506" s="1303"/>
    </row>
    <row r="507" spans="1:8" s="1304" customFormat="1" ht="15.75" customHeight="1">
      <c r="A507" s="1303"/>
      <c r="B507" s="1339" t="s">
        <v>6550</v>
      </c>
      <c r="C507" s="2921" t="s">
        <v>6551</v>
      </c>
      <c r="D507" s="2921"/>
      <c r="E507" s="2921"/>
      <c r="F507" s="2921"/>
      <c r="G507" s="1340"/>
      <c r="H507" s="1303"/>
    </row>
    <row r="508" spans="1:8" s="1304" customFormat="1" ht="15.75" customHeight="1">
      <c r="A508" s="1303"/>
      <c r="B508" s="1339" t="s">
        <v>6550</v>
      </c>
      <c r="C508" s="2921" t="s">
        <v>6552</v>
      </c>
      <c r="D508" s="2921"/>
      <c r="E508" s="2921"/>
      <c r="F508" s="2921"/>
      <c r="G508" s="1340"/>
      <c r="H508" s="1303"/>
    </row>
    <row r="509" spans="1:8" s="1304" customFormat="1" ht="15.75" customHeight="1">
      <c r="A509" s="1303"/>
      <c r="B509" s="1339" t="s">
        <v>6550</v>
      </c>
      <c r="C509" s="2921" t="s">
        <v>6553</v>
      </c>
      <c r="D509" s="2921"/>
      <c r="E509" s="2921"/>
      <c r="F509" s="2921"/>
      <c r="G509" s="1340"/>
      <c r="H509" s="1303"/>
    </row>
    <row r="510" spans="1:8" s="1304" customFormat="1" ht="15.75" customHeight="1">
      <c r="A510" s="1303"/>
      <c r="B510" s="1339" t="s">
        <v>6550</v>
      </c>
      <c r="C510" s="2921" t="s">
        <v>6554</v>
      </c>
      <c r="D510" s="2921"/>
      <c r="E510" s="2921"/>
      <c r="F510" s="2921"/>
      <c r="G510" s="1340"/>
      <c r="H510" s="1303"/>
    </row>
    <row r="511" spans="1:8" s="1567" customFormat="1" ht="16.5" thickBot="1">
      <c r="A511" s="1566"/>
      <c r="B511" s="2921"/>
      <c r="C511" s="2921"/>
      <c r="D511" s="1338"/>
      <c r="E511" s="1338"/>
      <c r="F511" s="1338"/>
      <c r="G511" s="1338"/>
      <c r="H511" s="1566"/>
    </row>
    <row r="512" spans="1:8" s="546" customFormat="1" ht="39" customHeight="1">
      <c r="A512" s="545"/>
      <c r="B512" s="1549" t="str">
        <f>CONCATENATE("AMM SPDA 0",(RIGHT(B440,2))+1)</f>
        <v>AMM SPDA 020</v>
      </c>
      <c r="C512" s="2666" t="s">
        <v>1498</v>
      </c>
      <c r="D512" s="2897"/>
      <c r="E512" s="2897"/>
      <c r="F512" s="2897"/>
      <c r="G512" s="787" t="s">
        <v>29</v>
      </c>
      <c r="H512" s="724">
        <f>G522</f>
        <v>30.599999999999998</v>
      </c>
    </row>
    <row r="513" spans="1:10" s="546" customFormat="1" ht="31.5">
      <c r="A513" s="545"/>
      <c r="B513" s="361" t="s">
        <v>760</v>
      </c>
      <c r="C513" s="807" t="s">
        <v>686</v>
      </c>
      <c r="D513" s="900" t="s">
        <v>29</v>
      </c>
      <c r="E513" s="807" t="s">
        <v>687</v>
      </c>
      <c r="F513" s="808" t="s">
        <v>688</v>
      </c>
      <c r="G513" s="809" t="s">
        <v>689</v>
      </c>
      <c r="H513" s="545"/>
    </row>
    <row r="514" spans="1:10" s="546" customFormat="1" ht="15.75">
      <c r="A514" s="545"/>
      <c r="B514" s="2724" t="s">
        <v>690</v>
      </c>
      <c r="C514" s="2926"/>
      <c r="D514" s="2926"/>
      <c r="E514" s="2926"/>
      <c r="F514" s="2926"/>
      <c r="G514" s="2927"/>
      <c r="H514" s="545"/>
    </row>
    <row r="515" spans="1:10" s="930" customFormat="1" ht="30">
      <c r="A515" s="931" t="s">
        <v>1320</v>
      </c>
      <c r="B515" s="810">
        <v>142</v>
      </c>
      <c r="C515" s="927" t="str">
        <f>IF($A515="INSUMO",VLOOKUP($B515,'BANCO DE DADOS SETEMBRO INS'!$A:$D,2,FALSE),VLOOKUP($B515,'BANCO DE DADOS SETEMBRO SERV'!$B:$E,2,FALSE))</f>
        <v>SELANTE ELASTICO MONOCOMPONENTE A BASE DE POLIURETANO PARA JUNTAS DIVERSAS</v>
      </c>
      <c r="D515" s="1543" t="str">
        <f>IF($A515="INSUMO",VLOOKUP($B515,'BANCO DE DADOS SETEMBRO INS'!$A:$D,3,FALSE),VLOOKUP($B515,'BANCO DE DADOS SETEMBRO SERV'!$B:$E,3,FALSE))</f>
        <v xml:space="preserve">310ML </v>
      </c>
      <c r="E515" s="536">
        <v>8.0799999999999997E-2</v>
      </c>
      <c r="F515" s="1547">
        <f>IF($A515="INSUMO",VLOOKUP($B515,'BANCO DE DADOS SETEMBRO INS'!$A:$D,4,FALSE),VLOOKUP($B515,'BANCO DE DADOS SETEMBRO SERV'!$B:$E,4,FALSE))</f>
        <v>28.24</v>
      </c>
      <c r="G515" s="783">
        <f>TRUNC(F515*E515,2)</f>
        <v>2.2799999999999998</v>
      </c>
      <c r="H515" s="929"/>
    </row>
    <row r="516" spans="1:10" s="546" customFormat="1" ht="45">
      <c r="A516" s="549" t="s">
        <v>1320</v>
      </c>
      <c r="B516" s="810">
        <v>7583</v>
      </c>
      <c r="C516" s="927" t="str">
        <f>IF($A516="INSUMO",VLOOKUP($B516,'BANCO DE DADOS SETEMBRO INS'!$A:$D,2,FALSE),VLOOKUP($B516,'BANCO DE DADOS SETEMBRO SERV'!$B:$E,2,FALSE))</f>
        <v>BUCHA DE NYLON SEM ABA S8, COM PARAFUSO DE 4,80 X 50 MM EM ACO ZINCADO COM ROSCA SOBERBA, CABECA CHATA E FENDA PHILLIPS</v>
      </c>
      <c r="D516" s="771" t="str">
        <f>IF($A516="INSUMO",VLOOKUP($B516,'BANCO DE DADOS SETEMBRO INS'!$A:$D,3,FALSE),VLOOKUP($B516,'BANCO DE DADOS SETEMBRO SERV'!$B:$E,3,FALSE))</f>
        <v xml:space="preserve">UN    </v>
      </c>
      <c r="E516" s="781">
        <v>2</v>
      </c>
      <c r="F516" s="775">
        <f>IF($A516="INSUMO",VLOOKUP($B516,'BANCO DE DADOS SETEMBRO INS'!$A:$D,4,FALSE),VLOOKUP($B516,'BANCO DE DADOS SETEMBRO SERV'!$B:$E,4,FALSE))</f>
        <v>0.37</v>
      </c>
      <c r="G516" s="783">
        <f>TRUNC(F516*E516,2)</f>
        <v>0.74</v>
      </c>
      <c r="H516" s="545"/>
    </row>
    <row r="517" spans="1:10" s="813" customFormat="1" ht="30">
      <c r="A517" s="814" t="s">
        <v>1320</v>
      </c>
      <c r="B517" s="810">
        <v>13348</v>
      </c>
      <c r="C517" s="927" t="str">
        <f>IF($A517="INSUMO",VLOOKUP($B517,'BANCO DE DADOS SETEMBRO INS'!$A:$D,2,FALSE),VLOOKUP($B517,'BANCO DE DADOS SETEMBRO SERV'!$B:$E,2,FALSE))</f>
        <v>ARRUELA  EM ACO GALVANIZADO, DIAMETRO EXTERNO = 35MM, ESPESSURA = 3MM, DIAMETRO DO FURO= 18MM</v>
      </c>
      <c r="D517" s="771" t="str">
        <f>IF($A517="INSUMO",VLOOKUP($B517,'BANCO DE DADOS SETEMBRO INS'!$A:$D,3,FALSE),VLOOKUP($B517,'BANCO DE DADOS SETEMBRO SERV'!$B:$E,3,FALSE))</f>
        <v xml:space="preserve">UN    </v>
      </c>
      <c r="E517" s="781">
        <v>2</v>
      </c>
      <c r="F517" s="775">
        <f>IF($A517="INSUMO",VLOOKUP($B517,'BANCO DE DADOS SETEMBRO INS'!$A:$D,4,FALSE),VLOOKUP($B517,'BANCO DE DADOS SETEMBRO SERV'!$B:$E,4,FALSE))</f>
        <v>0.6</v>
      </c>
      <c r="G517" s="783">
        <f>TRUNC(F517*E517,2)</f>
        <v>1.2</v>
      </c>
      <c r="H517" s="812"/>
    </row>
    <row r="518" spans="1:10" s="546" customFormat="1" ht="30">
      <c r="A518" s="549" t="s">
        <v>1320</v>
      </c>
      <c r="B518" s="810">
        <v>7571</v>
      </c>
      <c r="C518" s="927" t="str">
        <f>IF($A518="INSUMO",VLOOKUP($B518,'BANCO DE DADOS SETEMBRO INS'!$A:$D,2,FALSE),VLOOKUP($B518,'BANCO DE DADOS SETEMBRO SERV'!$B:$E,2,FALSE))</f>
        <v>TERMINAL AEREO EM ACO GALVANIZADO DN 5/16", COMPRIMENTO DE 350MM, COM BASE DE FIXACAO HORIZONTAL</v>
      </c>
      <c r="D518" s="771" t="str">
        <f>IF($A518="INSUMO",VLOOKUP($B518,'BANCO DE DADOS SETEMBRO INS'!$A:$D,3,FALSE),VLOOKUP($B518,'BANCO DE DADOS SETEMBRO SERV'!$B:$E,3,FALSE))</f>
        <v xml:space="preserve">UN    </v>
      </c>
      <c r="E518" s="781">
        <v>1</v>
      </c>
      <c r="F518" s="775">
        <f>IF($A518="INSUMO",VLOOKUP($B518,'BANCO DE DADOS SETEMBRO INS'!$A:$D,4,FALSE),VLOOKUP($B518,'BANCO DE DADOS SETEMBRO SERV'!$B:$E,4,FALSE))</f>
        <v>8.43</v>
      </c>
      <c r="G518" s="783">
        <f>TRUNC(F518*E518,2)</f>
        <v>8.43</v>
      </c>
      <c r="H518" s="545"/>
    </row>
    <row r="519" spans="1:10" s="546" customFormat="1" ht="15.75">
      <c r="A519" s="545"/>
      <c r="B519" s="2724" t="s">
        <v>691</v>
      </c>
      <c r="C519" s="2926"/>
      <c r="D519" s="2926"/>
      <c r="E519" s="2926"/>
      <c r="F519" s="2926"/>
      <c r="G519" s="2927"/>
      <c r="H519" s="545"/>
    </row>
    <row r="520" spans="1:10" s="546" customFormat="1" ht="15.75">
      <c r="A520" s="549" t="s">
        <v>1321</v>
      </c>
      <c r="B520" s="789">
        <v>88247</v>
      </c>
      <c r="C520" s="927" t="str">
        <f>IF($A520="INSUMO",VLOOKUP($B520,'BANCO DE DADOS SETEMBRO INS'!$A:$D,2,FALSE),VLOOKUP($B520,'BANCO DE DADOS SETEMBRO SERV'!$B:$E,2,FALSE))</f>
        <v>AUXILIAR DE ELETRICISTA COM ENCARGOS COMPLEMENTARES</v>
      </c>
      <c r="D520" s="771" t="str">
        <f>IF($A520="INSUMO",VLOOKUP($B520,'BANCO DE DADOS SETEMBRO INS'!$A:$D,3,FALSE),VLOOKUP($B520,'BANCO DE DADOS SETEMBRO SERV'!$B:$E,3,FALSE))</f>
        <v>H</v>
      </c>
      <c r="E520" s="790">
        <v>0.5</v>
      </c>
      <c r="F520" s="775">
        <f>IF($A520="INSUMO",VLOOKUP($B520,'BANCO DE DADOS SETEMBRO INS'!$A:$D,4,FALSE),VLOOKUP($B520,'BANCO DE DADOS SETEMBRO SERV'!$B:$E,4,FALSE))</f>
        <v>15.62</v>
      </c>
      <c r="G520" s="791">
        <f>TRUNC(F520*E520,2)</f>
        <v>7.81</v>
      </c>
      <c r="H520" s="545"/>
    </row>
    <row r="521" spans="1:10" s="546" customFormat="1" ht="16.5" thickBot="1">
      <c r="A521" s="549" t="s">
        <v>1321</v>
      </c>
      <c r="B521" s="792">
        <v>88264</v>
      </c>
      <c r="C521" s="898" t="str">
        <f>IF($A521="INSUMO",VLOOKUP($B521,'BANCO DE DADOS SETEMBRO INS'!$A:$D,2,FALSE),VLOOKUP($B521,'BANCO DE DADOS SETEMBRO SERV'!$B:$E,2,FALSE))</f>
        <v>ELETRICISTA COM ENCARGOS COMPLEMENTARES</v>
      </c>
      <c r="D521" s="774" t="str">
        <f>IF($A521="INSUMO",VLOOKUP($B521,'BANCO DE DADOS SETEMBRO INS'!$A:$D,3,FALSE),VLOOKUP($B521,'BANCO DE DADOS SETEMBRO SERV'!$B:$E,3,FALSE))</f>
        <v>H</v>
      </c>
      <c r="E521" s="793">
        <v>0.5</v>
      </c>
      <c r="F521" s="776">
        <f>IF($A521="INSUMO",VLOOKUP($B521,'BANCO DE DADOS SETEMBRO INS'!$A:$D,4,FALSE),VLOOKUP($B521,'BANCO DE DADOS SETEMBRO SERV'!$B:$E,4,FALSE))</f>
        <v>20.28</v>
      </c>
      <c r="G521" s="794">
        <f>TRUNC(F521*E521,2)</f>
        <v>10.14</v>
      </c>
      <c r="H521" s="545"/>
    </row>
    <row r="522" spans="1:10" s="546" customFormat="1" ht="16.5" thickBot="1">
      <c r="A522" s="545"/>
      <c r="B522" s="2940" t="s">
        <v>7084</v>
      </c>
      <c r="C522" s="2940"/>
      <c r="D522" s="2940"/>
      <c r="E522" s="2940"/>
      <c r="F522" s="795" t="s">
        <v>692</v>
      </c>
      <c r="G522" s="796">
        <f>SUM(G514:G521)</f>
        <v>30.599999999999998</v>
      </c>
      <c r="H522" s="545"/>
    </row>
    <row r="523" spans="1:10" s="545" customFormat="1" ht="15">
      <c r="B523" s="2940"/>
      <c r="C523" s="2940"/>
      <c r="D523" s="2940"/>
      <c r="E523" s="2940"/>
      <c r="F523" s="546"/>
      <c r="G523" s="546"/>
      <c r="I523" s="546"/>
      <c r="J523" s="546"/>
    </row>
    <row r="524" spans="1:10" s="818" customFormat="1" ht="59.25" customHeight="1">
      <c r="B524" s="2893" t="s">
        <v>6594</v>
      </c>
      <c r="C524" s="2893"/>
      <c r="D524" s="2893"/>
      <c r="E524" s="2893"/>
      <c r="F524" s="2893"/>
      <c r="G524" s="2893"/>
    </row>
    <row r="525" spans="1:10" s="818" customFormat="1" ht="207" customHeight="1">
      <c r="B525" s="2962" t="s">
        <v>6598</v>
      </c>
      <c r="C525" s="2962"/>
      <c r="D525" s="2962"/>
      <c r="E525" s="2962"/>
      <c r="F525" s="2962"/>
      <c r="G525" s="2962"/>
    </row>
    <row r="526" spans="1:10" ht="13.5" thickBot="1"/>
    <row r="527" spans="1:10" ht="36" customHeight="1">
      <c r="A527" s="545"/>
      <c r="B527" s="1549" t="str">
        <f>CONCATENATE("AMM SPDA 0",(RIGHT(B512,2))+1)</f>
        <v>AMM SPDA 021</v>
      </c>
      <c r="C527" s="2666" t="s">
        <v>1499</v>
      </c>
      <c r="D527" s="2897"/>
      <c r="E527" s="2897"/>
      <c r="F527" s="2897"/>
      <c r="G527" s="787" t="s">
        <v>29</v>
      </c>
      <c r="H527" s="725">
        <f>G537</f>
        <v>30.22</v>
      </c>
    </row>
    <row r="528" spans="1:10" ht="31.5">
      <c r="A528" s="545"/>
      <c r="B528" s="361" t="s">
        <v>760</v>
      </c>
      <c r="C528" s="807" t="s">
        <v>686</v>
      </c>
      <c r="D528" s="900" t="s">
        <v>29</v>
      </c>
      <c r="E528" s="807" t="s">
        <v>687</v>
      </c>
      <c r="F528" s="808" t="s">
        <v>688</v>
      </c>
      <c r="G528" s="809" t="s">
        <v>689</v>
      </c>
    </row>
    <row r="529" spans="1:8" ht="15.75">
      <c r="A529" s="545"/>
      <c r="B529" s="2724" t="s">
        <v>690</v>
      </c>
      <c r="C529" s="2926"/>
      <c r="D529" s="2926"/>
      <c r="E529" s="2926"/>
      <c r="F529" s="2926"/>
      <c r="G529" s="2927"/>
    </row>
    <row r="530" spans="1:8" s="905" customFormat="1" ht="30">
      <c r="A530" s="931" t="s">
        <v>1320</v>
      </c>
      <c r="B530" s="810">
        <v>142</v>
      </c>
      <c r="C530" s="927" t="str">
        <f>IF($A530="INSUMO",VLOOKUP($B530,'BANCO DE DADOS SETEMBRO INS'!$A:$D,2,FALSE),VLOOKUP($B530,'BANCO DE DADOS SETEMBRO SERV'!$B:$E,2,FALSE))</f>
        <v>SELANTE ELASTICO MONOCOMPONENTE A BASE DE POLIURETANO PARA JUNTAS DIVERSAS</v>
      </c>
      <c r="D530" s="1543" t="str">
        <f>IF($A530="INSUMO",VLOOKUP($B530,'BANCO DE DADOS SETEMBRO INS'!$A:$D,3,FALSE),VLOOKUP($B530,'BANCO DE DADOS SETEMBRO SERV'!$B:$E,3,FALSE))</f>
        <v xml:space="preserve">310ML </v>
      </c>
      <c r="E530" s="536">
        <v>8.0799999999999997E-2</v>
      </c>
      <c r="F530" s="1547">
        <f>IF($A530="INSUMO",VLOOKUP($B530,'BANCO DE DADOS SETEMBRO INS'!$A:$D,4,FALSE),VLOOKUP($B530,'BANCO DE DADOS SETEMBRO SERV'!$B:$E,4,FALSE))</f>
        <v>28.24</v>
      </c>
      <c r="G530" s="783">
        <f>TRUNC(F530*E530,2)</f>
        <v>2.2799999999999998</v>
      </c>
      <c r="H530" s="904"/>
    </row>
    <row r="531" spans="1:8" ht="45">
      <c r="A531" s="549" t="s">
        <v>1320</v>
      </c>
      <c r="B531" s="810">
        <v>11950</v>
      </c>
      <c r="C531" s="927" t="str">
        <f>IF($A531="INSUMO",VLOOKUP($B531,'BANCO DE DADOS SETEMBRO INS'!$A:$D,2,FALSE),VLOOKUP($B531,'BANCO DE DADOS SETEMBRO SERV'!$B:$E,2,FALSE))</f>
        <v>BUCHA DE NYLON SEM ABA S6, COM PARAFUSO DE 4,20 X 40 MM EM ACO ZINCADO COM ROSCA SOBERBA, CABECA CHATA E FENDA PHILLIPS</v>
      </c>
      <c r="D531" s="771" t="str">
        <f>IF($A531="INSUMO",VLOOKUP($B531,'BANCO DE DADOS SETEMBRO INS'!$A:$D,3,FALSE),VLOOKUP($B531,'BANCO DE DADOS SETEMBRO SERV'!$B:$E,3,FALSE))</f>
        <v xml:space="preserve">UN    </v>
      </c>
      <c r="E531" s="781">
        <v>2</v>
      </c>
      <c r="F531" s="775">
        <f>IF($A531="INSUMO",VLOOKUP($B531,'BANCO DE DADOS SETEMBRO INS'!$A:$D,4,FALSE),VLOOKUP($B531,'BANCO DE DADOS SETEMBRO SERV'!$B:$E,4,FALSE))</f>
        <v>0.18</v>
      </c>
      <c r="G531" s="783">
        <f>TRUNC(F531*E531,2)</f>
        <v>0.36</v>
      </c>
    </row>
    <row r="532" spans="1:8" s="813" customFormat="1" ht="30">
      <c r="A532" s="814" t="s">
        <v>1320</v>
      </c>
      <c r="B532" s="810">
        <v>13348</v>
      </c>
      <c r="C532" s="927" t="str">
        <f>IF($A532="INSUMO",VLOOKUP($B532,'BANCO DE DADOS SETEMBRO INS'!$A:$D,2,FALSE),VLOOKUP($B532,'BANCO DE DADOS SETEMBRO SERV'!$B:$E,2,FALSE))</f>
        <v>ARRUELA  EM ACO GALVANIZADO, DIAMETRO EXTERNO = 35MM, ESPESSURA = 3MM, DIAMETRO DO FURO= 18MM</v>
      </c>
      <c r="D532" s="771" t="str">
        <f>IF($A532="INSUMO",VLOOKUP($B532,'BANCO DE DADOS SETEMBRO INS'!$A:$D,3,FALSE),VLOOKUP($B532,'BANCO DE DADOS SETEMBRO SERV'!$B:$E,3,FALSE))</f>
        <v xml:space="preserve">UN    </v>
      </c>
      <c r="E532" s="781">
        <v>2</v>
      </c>
      <c r="F532" s="775">
        <f>IF($A532="INSUMO",VLOOKUP($B532,'BANCO DE DADOS SETEMBRO INS'!$A:$D,4,FALSE),VLOOKUP($B532,'BANCO DE DADOS SETEMBRO SERV'!$B:$E,4,FALSE))</f>
        <v>0.6</v>
      </c>
      <c r="G532" s="783">
        <f>TRUNC(F532*E532,2)</f>
        <v>1.2</v>
      </c>
      <c r="H532" s="812"/>
    </row>
    <row r="533" spans="1:8" ht="30">
      <c r="A533" s="549" t="s">
        <v>1320</v>
      </c>
      <c r="B533" s="810">
        <v>7571</v>
      </c>
      <c r="C533" s="927" t="str">
        <f>IF($A533="INSUMO",VLOOKUP($B533,'BANCO DE DADOS SETEMBRO INS'!$A:$D,2,FALSE),VLOOKUP($B533,'BANCO DE DADOS SETEMBRO SERV'!$B:$E,2,FALSE))</f>
        <v>TERMINAL AEREO EM ACO GALVANIZADO DN 5/16", COMPRIMENTO DE 350MM, COM BASE DE FIXACAO HORIZONTAL</v>
      </c>
      <c r="D533" s="771" t="str">
        <f>IF($A533="INSUMO",VLOOKUP($B533,'BANCO DE DADOS SETEMBRO INS'!$A:$D,3,FALSE),VLOOKUP($B533,'BANCO DE DADOS SETEMBRO SERV'!$B:$E,3,FALSE))</f>
        <v xml:space="preserve">UN    </v>
      </c>
      <c r="E533" s="781">
        <v>1</v>
      </c>
      <c r="F533" s="775">
        <f>IF($A533="INSUMO",VLOOKUP($B533,'BANCO DE DADOS SETEMBRO INS'!$A:$D,4,FALSE),VLOOKUP($B533,'BANCO DE DADOS SETEMBRO SERV'!$B:$E,4,FALSE))</f>
        <v>8.43</v>
      </c>
      <c r="G533" s="783">
        <f>TRUNC(F533*E533,2)</f>
        <v>8.43</v>
      </c>
    </row>
    <row r="534" spans="1:8" ht="15.75">
      <c r="A534" s="545"/>
      <c r="B534" s="2724" t="s">
        <v>691</v>
      </c>
      <c r="C534" s="2926"/>
      <c r="D534" s="2926"/>
      <c r="E534" s="2926"/>
      <c r="F534" s="2926"/>
      <c r="G534" s="2927"/>
    </row>
    <row r="535" spans="1:8" ht="15.75">
      <c r="A535" s="549" t="s">
        <v>1321</v>
      </c>
      <c r="B535" s="789">
        <v>88247</v>
      </c>
      <c r="C535" s="927" t="str">
        <f>IF($A535="INSUMO",VLOOKUP($B535,'BANCO DE DADOS SETEMBRO INS'!$A:$D,2,FALSE),VLOOKUP($B535,'BANCO DE DADOS SETEMBRO SERV'!$B:$E,2,FALSE))</f>
        <v>AUXILIAR DE ELETRICISTA COM ENCARGOS COMPLEMENTARES</v>
      </c>
      <c r="D535" s="771" t="str">
        <f>IF($A535="INSUMO",VLOOKUP($B535,'BANCO DE DADOS SETEMBRO INS'!$A:$D,3,FALSE),VLOOKUP($B535,'BANCO DE DADOS SETEMBRO SERV'!$B:$E,3,FALSE))</f>
        <v>H</v>
      </c>
      <c r="E535" s="790">
        <v>0.5</v>
      </c>
      <c r="F535" s="775">
        <f>IF($A535="INSUMO",VLOOKUP($B535,'BANCO DE DADOS SETEMBRO INS'!$A:$D,4,FALSE),VLOOKUP($B535,'BANCO DE DADOS SETEMBRO SERV'!$B:$E,4,FALSE))</f>
        <v>15.62</v>
      </c>
      <c r="G535" s="791">
        <f>TRUNC(F535*E535,2)</f>
        <v>7.81</v>
      </c>
    </row>
    <row r="536" spans="1:8" ht="16.5" thickBot="1">
      <c r="A536" s="549" t="s">
        <v>1321</v>
      </c>
      <c r="B536" s="792">
        <v>88264</v>
      </c>
      <c r="C536" s="898" t="str">
        <f>IF($A536="INSUMO",VLOOKUP($B536,'BANCO DE DADOS SETEMBRO INS'!$A:$D,2,FALSE),VLOOKUP($B536,'BANCO DE DADOS SETEMBRO SERV'!$B:$E,2,FALSE))</f>
        <v>ELETRICISTA COM ENCARGOS COMPLEMENTARES</v>
      </c>
      <c r="D536" s="774" t="str">
        <f>IF($A536="INSUMO",VLOOKUP($B536,'BANCO DE DADOS SETEMBRO INS'!$A:$D,3,FALSE),VLOOKUP($B536,'BANCO DE DADOS SETEMBRO SERV'!$B:$E,3,FALSE))</f>
        <v>H</v>
      </c>
      <c r="E536" s="793">
        <v>0.5</v>
      </c>
      <c r="F536" s="776">
        <f>IF($A536="INSUMO",VLOOKUP($B536,'BANCO DE DADOS SETEMBRO INS'!$A:$D,4,FALSE),VLOOKUP($B536,'BANCO DE DADOS SETEMBRO SERV'!$B:$E,4,FALSE))</f>
        <v>20.28</v>
      </c>
      <c r="G536" s="794">
        <f>TRUNC(F536*E536,2)</f>
        <v>10.14</v>
      </c>
    </row>
    <row r="537" spans="1:8" ht="16.5" thickBot="1">
      <c r="A537" s="545"/>
      <c r="B537" s="2940" t="s">
        <v>7085</v>
      </c>
      <c r="C537" s="2940"/>
      <c r="D537" s="2940"/>
      <c r="E537" s="2940"/>
      <c r="F537" s="795" t="s">
        <v>692</v>
      </c>
      <c r="G537" s="796">
        <f>SUM(G529:G536)</f>
        <v>30.22</v>
      </c>
    </row>
    <row r="538" spans="1:8" ht="15">
      <c r="A538" s="545"/>
      <c r="B538" s="2940"/>
      <c r="C538" s="2940"/>
      <c r="D538" s="2940"/>
      <c r="E538" s="2940"/>
      <c r="F538" s="546"/>
      <c r="G538" s="546"/>
    </row>
    <row r="539" spans="1:8" s="818" customFormat="1" ht="15.75">
      <c r="B539" s="799"/>
      <c r="C539" s="800"/>
      <c r="D539" s="800"/>
      <c r="E539" s="800"/>
      <c r="F539" s="800"/>
      <c r="G539" s="800"/>
    </row>
    <row r="540" spans="1:8" s="818" customFormat="1" ht="59.25" customHeight="1">
      <c r="B540" s="2893" t="s">
        <v>6594</v>
      </c>
      <c r="C540" s="2893"/>
      <c r="D540" s="2893"/>
      <c r="E540" s="2893"/>
      <c r="F540" s="2893"/>
      <c r="G540" s="2893"/>
    </row>
    <row r="541" spans="1:8" s="818" customFormat="1" ht="207" customHeight="1">
      <c r="B541" s="2962" t="s">
        <v>6598</v>
      </c>
      <c r="C541" s="2962"/>
      <c r="D541" s="2962"/>
      <c r="E541" s="2962"/>
      <c r="F541" s="2962"/>
      <c r="G541" s="2962"/>
    </row>
    <row r="542" spans="1:8" ht="13.5" thickBot="1"/>
    <row r="543" spans="1:8" s="1304" customFormat="1" ht="35.25" customHeight="1">
      <c r="A543" s="1300"/>
      <c r="B543" s="1549" t="str">
        <f>CONCATENATE("AMM SPDA 0",(RIGHT(B527,2))+1)</f>
        <v>AMM SPDA 022</v>
      </c>
      <c r="C543" s="2666" t="s">
        <v>6538</v>
      </c>
      <c r="D543" s="2897"/>
      <c r="E543" s="2897"/>
      <c r="F543" s="2897"/>
      <c r="G543" s="787" t="s">
        <v>29</v>
      </c>
      <c r="H543" s="725">
        <f>G552</f>
        <v>28.82</v>
      </c>
    </row>
    <row r="544" spans="1:8" s="1304" customFormat="1" ht="31.5">
      <c r="A544" s="1300"/>
      <c r="B544" s="899" t="s">
        <v>760</v>
      </c>
      <c r="C544" s="807" t="s">
        <v>686</v>
      </c>
      <c r="D544" s="900" t="s">
        <v>29</v>
      </c>
      <c r="E544" s="807" t="s">
        <v>687</v>
      </c>
      <c r="F544" s="808" t="s">
        <v>688</v>
      </c>
      <c r="G544" s="809" t="s">
        <v>689</v>
      </c>
      <c r="H544" s="1303"/>
    </row>
    <row r="545" spans="1:8" s="1304" customFormat="1" ht="15.75">
      <c r="A545" s="1300"/>
      <c r="B545" s="2724" t="s">
        <v>690</v>
      </c>
      <c r="C545" s="2926"/>
      <c r="D545" s="2926"/>
      <c r="E545" s="2926"/>
      <c r="F545" s="2926"/>
      <c r="G545" s="2927"/>
      <c r="H545" s="1303"/>
    </row>
    <row r="546" spans="1:8" s="1304" customFormat="1" ht="30">
      <c r="A546" s="1302" t="s">
        <v>1320</v>
      </c>
      <c r="B546" s="810">
        <v>142</v>
      </c>
      <c r="C546" s="1335" t="str">
        <f>IF($A546="INSUMO",VLOOKUP($B546,'BANCO DE DADOS SETEMBRO INS'!$A:$D,2,FALSE),VLOOKUP($B546,'BANCO DE DADOS SETEMBRO SERV'!$B:$E,2,FALSE))</f>
        <v>SELANTE ELASTICO MONOCOMPONENTE A BASE DE POLIURETANO PARA JUNTAS DIVERSAS</v>
      </c>
      <c r="D546" s="1543" t="str">
        <f>IF($A546="INSUMO",VLOOKUP($B546,'BANCO DE DADOS SETEMBRO INS'!$A:$D,3,FALSE),VLOOKUP($B546,'BANCO DE DADOS SETEMBRO SERV'!$B:$E,3,FALSE))</f>
        <v xml:space="preserve">310ML </v>
      </c>
      <c r="E546" s="536">
        <v>8.0799999999999997E-2</v>
      </c>
      <c r="F546" s="1547">
        <f>IF($A546="INSUMO",VLOOKUP($B546,'BANCO DE DADOS SETEMBRO INS'!$A:$D,4,FALSE),VLOOKUP($B546,'BANCO DE DADOS SETEMBRO SERV'!$B:$E,4,FALSE))</f>
        <v>28.24</v>
      </c>
      <c r="G546" s="783">
        <f>TRUNC(F546*E546,2)</f>
        <v>2.2799999999999998</v>
      </c>
      <c r="H546" s="1303"/>
    </row>
    <row r="547" spans="1:8" s="1304" customFormat="1" ht="15.75">
      <c r="A547" s="1302" t="s">
        <v>1320</v>
      </c>
      <c r="B547" s="810" t="s">
        <v>708</v>
      </c>
      <c r="C547" s="1298" t="str">
        <f>C557</f>
        <v>REBITE POP EM ALUMÍNIO 4 X 16MM</v>
      </c>
      <c r="D547" s="785" t="str">
        <f>G557</f>
        <v>UN</v>
      </c>
      <c r="E547" s="781">
        <v>2</v>
      </c>
      <c r="F547" s="775">
        <f>D562</f>
        <v>0.08</v>
      </c>
      <c r="G547" s="783">
        <f>TRUNC(F547*E547,2)</f>
        <v>0.16</v>
      </c>
      <c r="H547" s="1303"/>
    </row>
    <row r="548" spans="1:8" s="1304" customFormat="1" ht="30">
      <c r="A548" s="1302" t="s">
        <v>1320</v>
      </c>
      <c r="B548" s="810">
        <v>7571</v>
      </c>
      <c r="C548" s="1298" t="str">
        <f>IF($A548="INSUMO",VLOOKUP($B548,'BANCO DE DADOS SETEMBRO INS'!$A:$D,2,FALSE),VLOOKUP($B548,'BANCO DE DADOS SETEMBRO SERV'!$B:$E,2,FALSE))</f>
        <v>TERMINAL AEREO EM ACO GALVANIZADO DN 5/16", COMPRIMENTO DE 350MM, COM BASE DE FIXACAO HORIZONTAL</v>
      </c>
      <c r="D548" s="771" t="str">
        <f>IF($A548="INSUMO",VLOOKUP($B548,'BANCO DE DADOS SETEMBRO INS'!$A:$D,3,FALSE),VLOOKUP($B548,'BANCO DE DADOS SETEMBRO SERV'!$B:$E,3,FALSE))</f>
        <v xml:space="preserve">UN    </v>
      </c>
      <c r="E548" s="781">
        <v>1</v>
      </c>
      <c r="F548" s="775">
        <f>IF($A548="INSUMO",VLOOKUP($B548,'BANCO DE DADOS SETEMBRO INS'!$A:$D,4,FALSE),VLOOKUP($B548,'BANCO DE DADOS SETEMBRO SERV'!$B:$E,4,FALSE))</f>
        <v>8.43</v>
      </c>
      <c r="G548" s="783">
        <f>TRUNC(F548*E548,2)</f>
        <v>8.43</v>
      </c>
      <c r="H548" s="1303"/>
    </row>
    <row r="549" spans="1:8" s="1304" customFormat="1" ht="15.75">
      <c r="A549" s="1300"/>
      <c r="B549" s="2724" t="s">
        <v>691</v>
      </c>
      <c r="C549" s="2926"/>
      <c r="D549" s="2926"/>
      <c r="E549" s="2926"/>
      <c r="F549" s="2926"/>
      <c r="G549" s="2927"/>
      <c r="H549" s="1303"/>
    </row>
    <row r="550" spans="1:8" s="1304" customFormat="1" ht="15.75">
      <c r="A550" s="1302" t="s">
        <v>1321</v>
      </c>
      <c r="B550" s="789">
        <v>88247</v>
      </c>
      <c r="C550" s="1298" t="str">
        <f>IF($A550="INSUMO",VLOOKUP($B550,'BANCO DE DADOS SETEMBRO INS'!$A:$D,2,FALSE),VLOOKUP($B550,'BANCO DE DADOS SETEMBRO SERV'!$B:$E,2,FALSE))</f>
        <v>AUXILIAR DE ELETRICISTA COM ENCARGOS COMPLEMENTARES</v>
      </c>
      <c r="D550" s="771" t="str">
        <f>IF($A550="INSUMO",VLOOKUP($B550,'BANCO DE DADOS SETEMBRO INS'!$A:$D,3,FALSE),VLOOKUP($B550,'BANCO DE DADOS SETEMBRO SERV'!$B:$E,3,FALSE))</f>
        <v>H</v>
      </c>
      <c r="E550" s="790">
        <v>0.5</v>
      </c>
      <c r="F550" s="775">
        <f>IF($A550="INSUMO",VLOOKUP($B550,'BANCO DE DADOS SETEMBRO INS'!$A:$D,4,FALSE),VLOOKUP($B550,'BANCO DE DADOS SETEMBRO SERV'!$B:$E,4,FALSE))</f>
        <v>15.62</v>
      </c>
      <c r="G550" s="791">
        <f>TRUNC(F550*E550,2)</f>
        <v>7.81</v>
      </c>
      <c r="H550" s="1303"/>
    </row>
    <row r="551" spans="1:8" s="1304" customFormat="1" ht="16.5" thickBot="1">
      <c r="A551" s="1302" t="s">
        <v>1321</v>
      </c>
      <c r="B551" s="792">
        <v>88264</v>
      </c>
      <c r="C551" s="898" t="str">
        <f>IF($A551="INSUMO",VLOOKUP($B551,'BANCO DE DADOS SETEMBRO INS'!$A:$D,2,FALSE),VLOOKUP($B551,'BANCO DE DADOS SETEMBRO SERV'!$B:$E,2,FALSE))</f>
        <v>ELETRICISTA COM ENCARGOS COMPLEMENTARES</v>
      </c>
      <c r="D551" s="774" t="str">
        <f>IF($A551="INSUMO",VLOOKUP($B551,'BANCO DE DADOS SETEMBRO INS'!$A:$D,3,FALSE),VLOOKUP($B551,'BANCO DE DADOS SETEMBRO SERV'!$B:$E,3,FALSE))</f>
        <v>H</v>
      </c>
      <c r="E551" s="793">
        <v>0.5</v>
      </c>
      <c r="F551" s="776">
        <f>IF($A551="INSUMO",VLOOKUP($B551,'BANCO DE DADOS SETEMBRO INS'!$A:$D,4,FALSE),VLOOKUP($B551,'BANCO DE DADOS SETEMBRO SERV'!$B:$E,4,FALSE))</f>
        <v>20.28</v>
      </c>
      <c r="G551" s="794">
        <f>TRUNC(F551*E551,2)</f>
        <v>10.14</v>
      </c>
      <c r="H551" s="1303"/>
    </row>
    <row r="552" spans="1:8" s="1304" customFormat="1" ht="16.5" thickBot="1">
      <c r="A552" s="1300"/>
      <c r="B552" s="2940" t="s">
        <v>7086</v>
      </c>
      <c r="C552" s="2940"/>
      <c r="D552" s="2940"/>
      <c r="E552" s="2940"/>
      <c r="F552" s="795" t="s">
        <v>692</v>
      </c>
      <c r="G552" s="796">
        <f>SUM(G545:G551)</f>
        <v>28.82</v>
      </c>
      <c r="H552" s="1303"/>
    </row>
    <row r="553" spans="1:8" s="1304" customFormat="1" ht="15">
      <c r="A553" s="1300"/>
      <c r="B553" s="2940"/>
      <c r="C553" s="2940"/>
      <c r="D553" s="2940"/>
      <c r="E553" s="2940"/>
      <c r="F553" s="1301"/>
      <c r="G553" s="1301"/>
      <c r="H553" s="1303"/>
    </row>
    <row r="554" spans="1:8" s="818" customFormat="1" ht="59.25" customHeight="1">
      <c r="B554" s="2893" t="s">
        <v>6594</v>
      </c>
      <c r="C554" s="2893"/>
      <c r="D554" s="2893"/>
      <c r="E554" s="2893"/>
      <c r="F554" s="2893"/>
      <c r="G554" s="2893"/>
    </row>
    <row r="555" spans="1:8" s="818" customFormat="1" ht="207" customHeight="1">
      <c r="B555" s="2962" t="s">
        <v>6598</v>
      </c>
      <c r="C555" s="2962"/>
      <c r="D555" s="2962"/>
      <c r="E555" s="2962"/>
      <c r="F555" s="2962"/>
      <c r="G555" s="2962"/>
    </row>
    <row r="556" spans="1:8" s="1304" customFormat="1" ht="13.5" thickBot="1">
      <c r="A556" s="1303"/>
      <c r="H556" s="1303"/>
    </row>
    <row r="557" spans="1:8" s="1304" customFormat="1" ht="15.75">
      <c r="A557" s="1303"/>
      <c r="B557" s="1557"/>
      <c r="C557" s="1536" t="s">
        <v>751</v>
      </c>
      <c r="D557" s="1558"/>
      <c r="E557" s="1559"/>
      <c r="F557" s="1537"/>
      <c r="G557" s="1560" t="s">
        <v>29</v>
      </c>
      <c r="H557" s="1758" t="s">
        <v>7204</v>
      </c>
    </row>
    <row r="558" spans="1:8" s="1304" customFormat="1" ht="31.5">
      <c r="A558" s="1303"/>
      <c r="B558" s="859" t="s">
        <v>701</v>
      </c>
      <c r="C558" s="1771" t="s">
        <v>702</v>
      </c>
      <c r="D558" s="1772" t="s">
        <v>703</v>
      </c>
      <c r="E558" s="1773" t="s">
        <v>704</v>
      </c>
      <c r="F558" s="1774" t="s">
        <v>705</v>
      </c>
      <c r="G558" s="1839" t="s">
        <v>706</v>
      </c>
      <c r="H558" s="1303"/>
    </row>
    <row r="559" spans="1:8" s="1304" customFormat="1" ht="15">
      <c r="A559" s="1303"/>
      <c r="B559" s="2097">
        <v>43250</v>
      </c>
      <c r="C559" s="2098" t="s">
        <v>1493</v>
      </c>
      <c r="D559" s="2099">
        <v>0.08</v>
      </c>
      <c r="E559" s="2100" t="s">
        <v>6969</v>
      </c>
      <c r="F559" s="2101" t="s">
        <v>718</v>
      </c>
      <c r="G559" s="2102" t="s">
        <v>1354</v>
      </c>
      <c r="H559" s="1303"/>
    </row>
    <row r="560" spans="1:8" s="1304" customFormat="1" ht="15">
      <c r="A560" s="1303"/>
      <c r="B560" s="2097">
        <v>43255</v>
      </c>
      <c r="C560" s="2109" t="s">
        <v>7475</v>
      </c>
      <c r="D560" s="2110">
        <v>0.08</v>
      </c>
      <c r="E560" s="2107" t="s">
        <v>7476</v>
      </c>
      <c r="F560" s="2108" t="s">
        <v>7221</v>
      </c>
      <c r="G560" s="2102" t="s">
        <v>7632</v>
      </c>
      <c r="H560" s="1303"/>
    </row>
    <row r="561" spans="1:8" s="1304" customFormat="1" ht="15">
      <c r="A561" s="1303"/>
      <c r="B561" s="2097">
        <v>43256</v>
      </c>
      <c r="C561" s="2098" t="s">
        <v>7474</v>
      </c>
      <c r="D561" s="2099">
        <v>0.28999999999999998</v>
      </c>
      <c r="E561" s="2103" t="s">
        <v>1703</v>
      </c>
      <c r="F561" s="2101" t="s">
        <v>6558</v>
      </c>
      <c r="G561" s="2102" t="s">
        <v>1761</v>
      </c>
      <c r="H561" s="1303"/>
    </row>
    <row r="562" spans="1:8" s="1304" customFormat="1" ht="16.5" thickBot="1">
      <c r="A562" s="1303"/>
      <c r="B562" s="1538"/>
      <c r="C562" s="1539" t="s">
        <v>707</v>
      </c>
      <c r="D562" s="1561">
        <f>MEDIAN(D559:D561)</f>
        <v>0.08</v>
      </c>
      <c r="E562" s="1540"/>
      <c r="F562" s="1541"/>
      <c r="G562" s="871"/>
      <c r="H562" s="1303"/>
    </row>
    <row r="563" spans="1:8" s="1304" customFormat="1" ht="13.5" thickBot="1">
      <c r="A563" s="1303"/>
      <c r="H563" s="1303"/>
    </row>
    <row r="564" spans="1:8" ht="25.5" customHeight="1">
      <c r="A564" s="929"/>
      <c r="B564" s="1549" t="str">
        <f>CONCATENATE("AMM SPDA 0",(RIGHT(B543,2))+1)</f>
        <v>AMM SPDA 023</v>
      </c>
      <c r="C564" s="2666" t="str">
        <f>CONCATENATE("FORNECIMENTO E INSTALAÇÃO DE ",C567)</f>
        <v>FORNECIMENTO E INSTALAÇÃO DE VERGALHÃO GALVANIZADO A FOGO 3/8" X 3,00m (RE-BAR)</v>
      </c>
      <c r="D564" s="2897"/>
      <c r="E564" s="2897"/>
      <c r="F564" s="2897"/>
      <c r="G564" s="787" t="s">
        <v>29</v>
      </c>
      <c r="H564" s="822">
        <f>G571</f>
        <v>29.490000000000002</v>
      </c>
    </row>
    <row r="565" spans="1:8" ht="31.5">
      <c r="A565" s="929"/>
      <c r="B565" s="899" t="s">
        <v>760</v>
      </c>
      <c r="C565" s="807" t="s">
        <v>686</v>
      </c>
      <c r="D565" s="900" t="s">
        <v>29</v>
      </c>
      <c r="E565" s="807" t="s">
        <v>687</v>
      </c>
      <c r="F565" s="808" t="s">
        <v>688</v>
      </c>
      <c r="G565" s="809" t="s">
        <v>689</v>
      </c>
      <c r="H565" s="929"/>
    </row>
    <row r="566" spans="1:8" ht="15.75">
      <c r="A566" s="929"/>
      <c r="B566" s="2724" t="s">
        <v>690</v>
      </c>
      <c r="C566" s="2926"/>
      <c r="D566" s="2926"/>
      <c r="E566" s="2926"/>
      <c r="F566" s="2926"/>
      <c r="G566" s="2927"/>
      <c r="H566" s="929"/>
    </row>
    <row r="567" spans="1:8" ht="15">
      <c r="A567" s="929"/>
      <c r="B567" s="777" t="s">
        <v>708</v>
      </c>
      <c r="C567" s="778" t="str">
        <f>C573</f>
        <v>VERGALHÃO GALVANIZADO A FOGO 3/8" X 3,00m (RE-BAR)</v>
      </c>
      <c r="D567" s="779" t="s">
        <v>29</v>
      </c>
      <c r="E567" s="781">
        <v>1</v>
      </c>
      <c r="F567" s="781">
        <f>D578</f>
        <v>18.690000000000001</v>
      </c>
      <c r="G567" s="783">
        <f>TRUNC(F567*E567,2)</f>
        <v>18.690000000000001</v>
      </c>
      <c r="H567" s="929"/>
    </row>
    <row r="568" spans="1:8" ht="15.75">
      <c r="A568" s="929"/>
      <c r="B568" s="2662" t="s">
        <v>691</v>
      </c>
      <c r="C568" s="2663"/>
      <c r="D568" s="2663"/>
      <c r="E568" s="2663"/>
      <c r="F568" s="2663"/>
      <c r="G568" s="2664"/>
      <c r="H568" s="929"/>
    </row>
    <row r="569" spans="1:8" ht="15.75">
      <c r="A569" s="931" t="s">
        <v>1321</v>
      </c>
      <c r="B569" s="789">
        <v>88264</v>
      </c>
      <c r="C569" s="927" t="str">
        <f>IF($A569="INSUMO",VLOOKUP($B569,'BANCO DE DADOS SETEMBRO INS'!$A:$D,2,FALSE),VLOOKUP($B569,'BANCO DE DADOS SETEMBRO SERV'!$B:$E,2,FALSE))</f>
        <v>ELETRICISTA COM ENCARGOS COMPLEMENTARES</v>
      </c>
      <c r="D569" s="771" t="str">
        <f>IF($A569="INSUMO",VLOOKUP($B569,'BANCO DE DADOS SETEMBRO INS'!$A:$D,3,FALSE),VLOOKUP($B569,'BANCO DE DADOS SETEMBRO SERV'!$B:$E,3,FALSE))</f>
        <v>H</v>
      </c>
      <c r="E569" s="790">
        <v>0.3</v>
      </c>
      <c r="F569" s="775">
        <f>IF($A569="INSUMO",VLOOKUP($B569,'BANCO DE DADOS SETEMBRO INS'!$A:$D,4,FALSE),VLOOKUP($B569,'BANCO DE DADOS SETEMBRO SERV'!$B:$E,4,FALSE))</f>
        <v>20.28</v>
      </c>
      <c r="G569" s="791">
        <f>TRUNC(F569*E569,2)</f>
        <v>6.08</v>
      </c>
      <c r="H569" s="929"/>
    </row>
    <row r="570" spans="1:8" ht="16.5" thickBot="1">
      <c r="A570" s="931" t="s">
        <v>1321</v>
      </c>
      <c r="B570" s="792">
        <v>88316</v>
      </c>
      <c r="C570" s="898" t="str">
        <f>IF($A570="INSUMO",VLOOKUP($B570,'BANCO DE DADOS SETEMBRO INS'!$A:$D,2,FALSE),VLOOKUP($B570,'BANCO DE DADOS SETEMBRO SERV'!$B:$E,2,FALSE))</f>
        <v>SERVENTE COM ENCARGOS COMPLEMENTARES</v>
      </c>
      <c r="D570" s="774" t="str">
        <f>IF($A570="INSUMO",VLOOKUP($B570,'BANCO DE DADOS SETEMBRO INS'!$A:$D,3,FALSE),VLOOKUP($B570,'BANCO DE DADOS SETEMBRO SERV'!$B:$E,3,FALSE))</f>
        <v>H</v>
      </c>
      <c r="E570" s="793">
        <v>0.3</v>
      </c>
      <c r="F570" s="776">
        <f>IF($A570="INSUMO",VLOOKUP($B570,'BANCO DE DADOS SETEMBRO INS'!$A:$D,4,FALSE),VLOOKUP($B570,'BANCO DE DADOS SETEMBRO SERV'!$B:$E,4,FALSE))</f>
        <v>15.74</v>
      </c>
      <c r="G570" s="794">
        <f>TRUNC(F570*E570,2)</f>
        <v>4.72</v>
      </c>
      <c r="H570" s="929"/>
    </row>
    <row r="571" spans="1:8" ht="16.5" thickBot="1">
      <c r="A571" s="929"/>
      <c r="B571" s="2918" t="s">
        <v>6847</v>
      </c>
      <c r="C571" s="2918"/>
      <c r="D571" s="2918"/>
      <c r="E571" s="2918"/>
      <c r="F571" s="795" t="s">
        <v>692</v>
      </c>
      <c r="G571" s="796">
        <f>SUM(G566:G570)</f>
        <v>29.490000000000002</v>
      </c>
      <c r="H571" s="929"/>
    </row>
    <row r="572" spans="1:8" ht="15.75" thickBot="1">
      <c r="A572" s="929"/>
      <c r="B572" s="411"/>
      <c r="C572" s="411"/>
      <c r="D572" s="411"/>
      <c r="E572" s="411"/>
      <c r="F572" s="411"/>
      <c r="G572" s="411"/>
      <c r="H572" s="929"/>
    </row>
    <row r="573" spans="1:8" ht="15.75">
      <c r="A573" s="929"/>
      <c r="B573" s="1557"/>
      <c r="C573" s="1536" t="s">
        <v>1750</v>
      </c>
      <c r="D573" s="1558"/>
      <c r="E573" s="1559"/>
      <c r="F573" s="1537"/>
      <c r="G573" s="1560" t="s">
        <v>29</v>
      </c>
      <c r="H573" s="1758" t="s">
        <v>7204</v>
      </c>
    </row>
    <row r="574" spans="1:8" ht="31.5">
      <c r="A574" s="929"/>
      <c r="B574" s="859" t="s">
        <v>701</v>
      </c>
      <c r="C574" s="1771" t="s">
        <v>702</v>
      </c>
      <c r="D574" s="1772" t="s">
        <v>703</v>
      </c>
      <c r="E574" s="1773" t="s">
        <v>704</v>
      </c>
      <c r="F574" s="1774" t="s">
        <v>705</v>
      </c>
      <c r="G574" s="1839" t="s">
        <v>706</v>
      </c>
      <c r="H574" s="929"/>
    </row>
    <row r="575" spans="1:8" ht="15">
      <c r="A575" s="929"/>
      <c r="B575" s="2097">
        <v>43250</v>
      </c>
      <c r="C575" s="2098" t="s">
        <v>1493</v>
      </c>
      <c r="D575" s="2099">
        <v>18.46</v>
      </c>
      <c r="E575" s="2100" t="s">
        <v>6969</v>
      </c>
      <c r="F575" s="2101" t="s">
        <v>718</v>
      </c>
      <c r="G575" s="2102" t="s">
        <v>1354</v>
      </c>
      <c r="H575" s="1770">
        <f>B575+180</f>
        <v>43430</v>
      </c>
    </row>
    <row r="576" spans="1:8" ht="15">
      <c r="A576" s="929"/>
      <c r="B576" s="2097">
        <v>43256</v>
      </c>
      <c r="C576" s="2098" t="s">
        <v>7474</v>
      </c>
      <c r="D576" s="2099">
        <v>18.690000000000001</v>
      </c>
      <c r="E576" s="2103" t="s">
        <v>1703</v>
      </c>
      <c r="F576" s="2101" t="s">
        <v>6558</v>
      </c>
      <c r="G576" s="2102" t="s">
        <v>1761</v>
      </c>
      <c r="H576" s="1770">
        <f>B576+180</f>
        <v>43436</v>
      </c>
    </row>
    <row r="577" spans="1:8" ht="15">
      <c r="A577" s="929"/>
      <c r="B577" s="1573">
        <v>43124</v>
      </c>
      <c r="C577" s="1741" t="s">
        <v>6938</v>
      </c>
      <c r="D577" s="1752">
        <v>48.93</v>
      </c>
      <c r="E577" s="1748" t="s">
        <v>6975</v>
      </c>
      <c r="F577" s="1765" t="s">
        <v>1687</v>
      </c>
      <c r="G577" s="1764" t="s">
        <v>1643</v>
      </c>
      <c r="H577" s="1770">
        <f>B577+180</f>
        <v>43304</v>
      </c>
    </row>
    <row r="578" spans="1:8" ht="16.5" thickBot="1">
      <c r="A578" s="929"/>
      <c r="B578" s="1538"/>
      <c r="C578" s="1539" t="s">
        <v>707</v>
      </c>
      <c r="D578" s="1561">
        <f>MEDIAN(D575:D577)</f>
        <v>18.690000000000001</v>
      </c>
      <c r="E578" s="1540"/>
      <c r="F578" s="1541"/>
      <c r="G578" s="871"/>
      <c r="H578" s="929"/>
    </row>
    <row r="579" spans="1:8" ht="13.5" thickBot="1">
      <c r="A579" s="904"/>
      <c r="B579" s="905"/>
      <c r="C579" s="905"/>
      <c r="D579" s="905"/>
      <c r="E579" s="905"/>
      <c r="F579" s="905"/>
      <c r="G579" s="905"/>
      <c r="H579" s="904"/>
    </row>
    <row r="580" spans="1:8" ht="15.75">
      <c r="A580" s="929"/>
      <c r="B580" s="1549" t="str">
        <f>CONCATENATE("AMM SPDA 0",(RIGHT(B564,2))+1)</f>
        <v>AMM SPDA 024</v>
      </c>
      <c r="C580" s="2666" t="str">
        <f>CONCATENATE("FORNECIMENTO E INSTALAÇÃO DE ",C583)</f>
        <v>FORNECIMENTO E INSTALAÇÃO DE CLIPS GALVANIZADO 3/8"</v>
      </c>
      <c r="D580" s="2897"/>
      <c r="E580" s="2897"/>
      <c r="F580" s="2897"/>
      <c r="G580" s="787" t="s">
        <v>29</v>
      </c>
      <c r="H580" s="822">
        <f>G586</f>
        <v>6.51</v>
      </c>
    </row>
    <row r="581" spans="1:8" ht="31.5">
      <c r="A581" s="929"/>
      <c r="B581" s="899" t="s">
        <v>760</v>
      </c>
      <c r="C581" s="807" t="s">
        <v>686</v>
      </c>
      <c r="D581" s="900" t="s">
        <v>29</v>
      </c>
      <c r="E581" s="807" t="s">
        <v>687</v>
      </c>
      <c r="F581" s="808" t="s">
        <v>688</v>
      </c>
      <c r="G581" s="809" t="s">
        <v>689</v>
      </c>
      <c r="H581" s="929"/>
    </row>
    <row r="582" spans="1:8" ht="15.75">
      <c r="A582" s="929"/>
      <c r="B582" s="2724" t="s">
        <v>690</v>
      </c>
      <c r="C582" s="2926"/>
      <c r="D582" s="2926"/>
      <c r="E582" s="2926"/>
      <c r="F582" s="2926"/>
      <c r="G582" s="2927"/>
      <c r="H582" s="929"/>
    </row>
    <row r="583" spans="1:8" ht="15">
      <c r="A583" s="929"/>
      <c r="B583" s="777" t="s">
        <v>708</v>
      </c>
      <c r="C583" s="778" t="str">
        <f>C588</f>
        <v>CLIPS GALVANIZADO 3/8"</v>
      </c>
      <c r="D583" s="779" t="s">
        <v>29</v>
      </c>
      <c r="E583" s="781">
        <v>1</v>
      </c>
      <c r="F583" s="781">
        <f>D593</f>
        <v>5.0999999999999996</v>
      </c>
      <c r="G583" s="783">
        <f>TRUNC(F583*E583,2)</f>
        <v>5.0999999999999996</v>
      </c>
      <c r="H583" s="929"/>
    </row>
    <row r="584" spans="1:8" ht="15.75">
      <c r="A584" s="929"/>
      <c r="B584" s="2662" t="s">
        <v>691</v>
      </c>
      <c r="C584" s="2663"/>
      <c r="D584" s="2663"/>
      <c r="E584" s="2663"/>
      <c r="F584" s="2663"/>
      <c r="G584" s="2664"/>
      <c r="H584" s="929"/>
    </row>
    <row r="585" spans="1:8" ht="16.5" thickBot="1">
      <c r="A585" s="931" t="s">
        <v>1321</v>
      </c>
      <c r="B585" s="681">
        <v>88264</v>
      </c>
      <c r="C585" s="898" t="str">
        <f>IF($A585="INSUMO",VLOOKUP($B585,'BANCO DE DADOS SETEMBRO INS'!$A:$D,2,FALSE),VLOOKUP($B585,'BANCO DE DADOS SETEMBRO SERV'!$B:$E,2,FALSE))</f>
        <v>ELETRICISTA COM ENCARGOS COMPLEMENTARES</v>
      </c>
      <c r="D585" s="774" t="str">
        <f>IF($A585="INSUMO",VLOOKUP($B585,'BANCO DE DADOS SETEMBRO INS'!$A:$D,3,FALSE),VLOOKUP($B585,'BANCO DE DADOS SETEMBRO SERV'!$B:$E,3,FALSE))</f>
        <v>H</v>
      </c>
      <c r="E585" s="684">
        <v>7.0000000000000007E-2</v>
      </c>
      <c r="F585" s="775">
        <f>IF($A585="INSUMO",VLOOKUP($B585,'BANCO DE DADOS SETEMBRO INS'!$A:$D,4,FALSE),VLOOKUP($B585,'BANCO DE DADOS SETEMBRO SERV'!$B:$E,4,FALSE))</f>
        <v>20.28</v>
      </c>
      <c r="G585" s="686">
        <f>TRUNC(F585*E585,2)</f>
        <v>1.41</v>
      </c>
      <c r="H585" s="929"/>
    </row>
    <row r="586" spans="1:8" ht="16.5" thickBot="1">
      <c r="A586" s="929"/>
      <c r="B586" s="2930" t="s">
        <v>7087</v>
      </c>
      <c r="C586" s="2930"/>
      <c r="D586" s="2930"/>
      <c r="E586" s="2947"/>
      <c r="F586" s="801" t="s">
        <v>692</v>
      </c>
      <c r="G586" s="819">
        <f>SUM(G582:G585)</f>
        <v>6.51</v>
      </c>
      <c r="H586" s="929"/>
    </row>
    <row r="587" spans="1:8" ht="15.75" thickBot="1">
      <c r="A587" s="929"/>
      <c r="B587" s="411"/>
      <c r="C587" s="411"/>
      <c r="D587" s="411"/>
      <c r="E587" s="411"/>
      <c r="F587" s="411"/>
      <c r="G587" s="411"/>
      <c r="H587" s="929"/>
    </row>
    <row r="588" spans="1:8" ht="15.75">
      <c r="A588" s="929"/>
      <c r="B588" s="1557"/>
      <c r="C588" s="1536" t="s">
        <v>1751</v>
      </c>
      <c r="D588" s="1558"/>
      <c r="E588" s="1559"/>
      <c r="F588" s="1537"/>
      <c r="G588" s="1560" t="s">
        <v>29</v>
      </c>
      <c r="H588" s="1758" t="s">
        <v>7204</v>
      </c>
    </row>
    <row r="589" spans="1:8" ht="31.5">
      <c r="A589" s="929"/>
      <c r="B589" s="859" t="s">
        <v>701</v>
      </c>
      <c r="C589" s="1771" t="s">
        <v>702</v>
      </c>
      <c r="D589" s="1772" t="s">
        <v>703</v>
      </c>
      <c r="E589" s="1773" t="s">
        <v>704</v>
      </c>
      <c r="F589" s="1774" t="s">
        <v>705</v>
      </c>
      <c r="G589" s="1839" t="s">
        <v>706</v>
      </c>
      <c r="H589" s="929"/>
    </row>
    <row r="590" spans="1:8" ht="15">
      <c r="A590" s="929"/>
      <c r="B590" s="2097">
        <v>43250</v>
      </c>
      <c r="C590" s="2098" t="s">
        <v>1493</v>
      </c>
      <c r="D590" s="2099">
        <v>9.9</v>
      </c>
      <c r="E590" s="2100" t="s">
        <v>6969</v>
      </c>
      <c r="F590" s="2101" t="s">
        <v>718</v>
      </c>
      <c r="G590" s="2102" t="s">
        <v>1354</v>
      </c>
      <c r="H590" s="1770">
        <f>B590+180</f>
        <v>43430</v>
      </c>
    </row>
    <row r="591" spans="1:8" ht="15">
      <c r="A591" s="929"/>
      <c r="B591" s="2097">
        <v>43255</v>
      </c>
      <c r="C591" s="2098" t="s">
        <v>724</v>
      </c>
      <c r="D591" s="2099">
        <v>1.61</v>
      </c>
      <c r="E591" s="2111" t="s">
        <v>725</v>
      </c>
      <c r="F591" s="2104" t="s">
        <v>7628</v>
      </c>
      <c r="G591" s="2102" t="s">
        <v>5410</v>
      </c>
      <c r="H591" s="1770">
        <f>B591+180</f>
        <v>43435</v>
      </c>
    </row>
    <row r="592" spans="1:8" ht="15">
      <c r="A592" s="929"/>
      <c r="B592" s="2097">
        <v>43255</v>
      </c>
      <c r="C592" s="2109" t="s">
        <v>7475</v>
      </c>
      <c r="D592" s="2110">
        <v>5.0999999999999996</v>
      </c>
      <c r="E592" s="2107" t="s">
        <v>7476</v>
      </c>
      <c r="F592" s="2108" t="s">
        <v>7221</v>
      </c>
      <c r="G592" s="2102" t="s">
        <v>7632</v>
      </c>
      <c r="H592" s="1770">
        <f>B592+180</f>
        <v>43435</v>
      </c>
    </row>
    <row r="593" spans="1:8" ht="16.5" thickBot="1">
      <c r="A593" s="929"/>
      <c r="B593" s="1538"/>
      <c r="C593" s="1539" t="s">
        <v>707</v>
      </c>
      <c r="D593" s="1561">
        <f>MEDIAN(D590:D592)</f>
        <v>5.0999999999999996</v>
      </c>
      <c r="E593" s="1540"/>
      <c r="F593" s="1541"/>
      <c r="G593" s="871"/>
      <c r="H593" s="929"/>
    </row>
    <row r="594" spans="1:8" ht="13.5" thickBot="1">
      <c r="A594" s="904"/>
      <c r="B594" s="905"/>
      <c r="C594" s="905"/>
      <c r="D594" s="905"/>
      <c r="E594" s="905"/>
      <c r="F594" s="905"/>
      <c r="G594" s="905"/>
      <c r="H594" s="904"/>
    </row>
    <row r="595" spans="1:8" ht="21.75" customHeight="1">
      <c r="A595" s="929"/>
      <c r="B595" s="1549" t="str">
        <f>CONCATENATE("AMM SPDA 0",(RIGHT(B580,2))+1)</f>
        <v>AMM SPDA 025</v>
      </c>
      <c r="C595" s="2666" t="str">
        <f>CONCATENATE("FORNECIMENTO E INSTALAÇÃO DE ",C598)</f>
        <v>FORNECIMENTO E INSTALAÇÃO DE CONECTOR EM LATÃO TIPO MINI-GAR PARA CABOS DE 16 A 50MM²</v>
      </c>
      <c r="D595" s="2897"/>
      <c r="E595" s="2897"/>
      <c r="F595" s="2897"/>
      <c r="G595" s="787" t="s">
        <v>29</v>
      </c>
      <c r="H595" s="822">
        <f>G601</f>
        <v>20.080000000000002</v>
      </c>
    </row>
    <row r="596" spans="1:8" ht="31.5">
      <c r="A596" s="929"/>
      <c r="B596" s="899" t="s">
        <v>760</v>
      </c>
      <c r="C596" s="807" t="s">
        <v>686</v>
      </c>
      <c r="D596" s="900" t="s">
        <v>29</v>
      </c>
      <c r="E596" s="807" t="s">
        <v>687</v>
      </c>
      <c r="F596" s="808" t="s">
        <v>688</v>
      </c>
      <c r="G596" s="809" t="s">
        <v>689</v>
      </c>
      <c r="H596" s="929"/>
    </row>
    <row r="597" spans="1:8" ht="15.75">
      <c r="A597" s="929"/>
      <c r="B597" s="2724" t="s">
        <v>690</v>
      </c>
      <c r="C597" s="2926"/>
      <c r="D597" s="2926"/>
      <c r="E597" s="2926"/>
      <c r="F597" s="2926"/>
      <c r="G597" s="2927"/>
      <c r="H597" s="929"/>
    </row>
    <row r="598" spans="1:8" ht="15">
      <c r="A598" s="929"/>
      <c r="B598" s="777" t="s">
        <v>708</v>
      </c>
      <c r="C598" s="778" t="str">
        <f>C603</f>
        <v>CONECTOR EM LATÃO TIPO MINI-GAR PARA CABOS DE 16 A 50MM²</v>
      </c>
      <c r="D598" s="779" t="s">
        <v>29</v>
      </c>
      <c r="E598" s="781">
        <v>1</v>
      </c>
      <c r="F598" s="781">
        <f>D608</f>
        <v>18.46</v>
      </c>
      <c r="G598" s="783">
        <f>TRUNC(F598*E598,2)</f>
        <v>18.46</v>
      </c>
      <c r="H598" s="929"/>
    </row>
    <row r="599" spans="1:8" ht="15.75">
      <c r="A599" s="929"/>
      <c r="B599" s="2662" t="s">
        <v>691</v>
      </c>
      <c r="C599" s="2663"/>
      <c r="D599" s="2663"/>
      <c r="E599" s="2663"/>
      <c r="F599" s="2663"/>
      <c r="G599" s="2664"/>
      <c r="H599" s="929"/>
    </row>
    <row r="600" spans="1:8" ht="16.5" thickBot="1">
      <c r="A600" s="931" t="s">
        <v>1321</v>
      </c>
      <c r="B600" s="792">
        <v>88264</v>
      </c>
      <c r="C600" s="898" t="str">
        <f>IF($A600="INSUMO",VLOOKUP($B600,'BANCO DE DADOS SETEMBRO INS'!$A:$D,2,FALSE),VLOOKUP($B600,'BANCO DE DADOS SETEMBRO SERV'!$B:$E,2,FALSE))</f>
        <v>ELETRICISTA COM ENCARGOS COMPLEMENTARES</v>
      </c>
      <c r="D600" s="774" t="str">
        <f>IF($A600="INSUMO",VLOOKUP($B600,'BANCO DE DADOS SETEMBRO INS'!$A:$D,3,FALSE),VLOOKUP($B600,'BANCO DE DADOS SETEMBRO SERV'!$B:$E,3,FALSE))</f>
        <v>H</v>
      </c>
      <c r="E600" s="793">
        <v>0.08</v>
      </c>
      <c r="F600" s="776">
        <f>IF($A600="INSUMO",VLOOKUP($B600,'BANCO DE DADOS SETEMBRO INS'!$A:$D,4,FALSE),VLOOKUP($B600,'BANCO DE DADOS SETEMBRO SERV'!$B:$E,4,FALSE))</f>
        <v>20.28</v>
      </c>
      <c r="G600" s="794">
        <f>TRUNC(F600*E600,2)</f>
        <v>1.62</v>
      </c>
      <c r="H600" s="929"/>
    </row>
    <row r="601" spans="1:8" ht="16.5" thickBot="1">
      <c r="A601" s="929"/>
      <c r="B601" s="2918" t="s">
        <v>7088</v>
      </c>
      <c r="C601" s="2918"/>
      <c r="D601" s="2918"/>
      <c r="E601" s="2918"/>
      <c r="F601" s="795" t="s">
        <v>692</v>
      </c>
      <c r="G601" s="796">
        <f>SUM(G597:G600)</f>
        <v>20.080000000000002</v>
      </c>
      <c r="H601" s="929"/>
    </row>
    <row r="602" spans="1:8" ht="15.75" thickBot="1">
      <c r="A602" s="929"/>
      <c r="B602" s="411"/>
      <c r="C602" s="411"/>
      <c r="D602" s="411"/>
      <c r="E602" s="411"/>
      <c r="F602" s="411"/>
      <c r="G602" s="411"/>
      <c r="H602" s="929"/>
    </row>
    <row r="603" spans="1:8" ht="15.75">
      <c r="A603" s="929"/>
      <c r="B603" s="1557"/>
      <c r="C603" s="1536" t="s">
        <v>1752</v>
      </c>
      <c r="D603" s="1558"/>
      <c r="E603" s="1559"/>
      <c r="F603" s="1537"/>
      <c r="G603" s="1560" t="s">
        <v>29</v>
      </c>
      <c r="H603" s="1758" t="s">
        <v>7204</v>
      </c>
    </row>
    <row r="604" spans="1:8" ht="31.5">
      <c r="A604" s="929"/>
      <c r="B604" s="859" t="s">
        <v>701</v>
      </c>
      <c r="C604" s="1771" t="s">
        <v>702</v>
      </c>
      <c r="D604" s="1772" t="s">
        <v>703</v>
      </c>
      <c r="E604" s="1773" t="s">
        <v>704</v>
      </c>
      <c r="F604" s="1774" t="s">
        <v>705</v>
      </c>
      <c r="G604" s="1839" t="s">
        <v>706</v>
      </c>
      <c r="H604" s="929"/>
    </row>
    <row r="605" spans="1:8" ht="15">
      <c r="A605" s="929"/>
      <c r="B605" s="2049">
        <v>43250</v>
      </c>
      <c r="C605" s="2057" t="s">
        <v>1493</v>
      </c>
      <c r="D605" s="2048">
        <v>18.46</v>
      </c>
      <c r="E605" s="2043" t="s">
        <v>6969</v>
      </c>
      <c r="F605" s="2059" t="s">
        <v>718</v>
      </c>
      <c r="G605" s="1750" t="s">
        <v>1354</v>
      </c>
      <c r="H605" s="1770">
        <f>B605+180</f>
        <v>43430</v>
      </c>
    </row>
    <row r="606" spans="1:8" ht="15">
      <c r="A606" s="929"/>
      <c r="B606" s="2049">
        <v>43256</v>
      </c>
      <c r="C606" s="2057" t="s">
        <v>7474</v>
      </c>
      <c r="D606" s="2048">
        <v>18.690000000000001</v>
      </c>
      <c r="E606" s="2058" t="s">
        <v>1703</v>
      </c>
      <c r="F606" s="2059" t="s">
        <v>6558</v>
      </c>
      <c r="G606" s="1750" t="s">
        <v>1761</v>
      </c>
      <c r="H606" s="1770">
        <f>B606+180</f>
        <v>43436</v>
      </c>
    </row>
    <row r="607" spans="1:8" ht="15">
      <c r="A607" s="929"/>
      <c r="B607" s="1299"/>
      <c r="C607" s="1751"/>
      <c r="D607" s="1752"/>
      <c r="E607" s="1748"/>
      <c r="F607" s="1766"/>
      <c r="G607" s="1764"/>
      <c r="H607" s="1770">
        <f>B607+180</f>
        <v>180</v>
      </c>
    </row>
    <row r="608" spans="1:8" ht="16.5" thickBot="1">
      <c r="A608" s="929"/>
      <c r="B608" s="1538"/>
      <c r="C608" s="1539" t="s">
        <v>707</v>
      </c>
      <c r="D608" s="1561">
        <f>D605</f>
        <v>18.46</v>
      </c>
      <c r="E608" s="1540"/>
      <c r="F608" s="1541"/>
      <c r="G608" s="871"/>
      <c r="H608" s="929"/>
    </row>
    <row r="609" spans="1:12" ht="13.5" thickBot="1">
      <c r="A609" s="904"/>
      <c r="B609" s="905"/>
      <c r="C609" s="905"/>
      <c r="D609" s="905"/>
      <c r="E609" s="905"/>
      <c r="F609" s="905"/>
      <c r="G609" s="905"/>
      <c r="H609" s="904"/>
    </row>
    <row r="610" spans="1:12" ht="21" customHeight="1">
      <c r="A610" s="929"/>
      <c r="B610" s="1549" t="str">
        <f>CONCATENATE("AMM SPDA 0",(RIGHT(B595,2))+1)</f>
        <v>AMM SPDA 026</v>
      </c>
      <c r="C610" s="2666" t="str">
        <f>CONCATENATE("FORNECIMENTO E INSTALAÇÃO DE ",C613)</f>
        <v>FORNECIMENTO E INSTALAÇÃO DE ARAME RECOZIDO 18 BWG, 1,25 MM (0,01 KG/M)</v>
      </c>
      <c r="D610" s="2897"/>
      <c r="E610" s="2897"/>
      <c r="F610" s="2897"/>
      <c r="G610" s="787" t="s">
        <v>25</v>
      </c>
      <c r="H610" s="822">
        <f>G617</f>
        <v>0.69000000000000006</v>
      </c>
    </row>
    <row r="611" spans="1:12" ht="31.5">
      <c r="A611" s="929"/>
      <c r="B611" s="899" t="s">
        <v>760</v>
      </c>
      <c r="C611" s="807" t="s">
        <v>686</v>
      </c>
      <c r="D611" s="900" t="s">
        <v>29</v>
      </c>
      <c r="E611" s="807" t="s">
        <v>687</v>
      </c>
      <c r="F611" s="808" t="s">
        <v>688</v>
      </c>
      <c r="G611" s="809" t="s">
        <v>689</v>
      </c>
      <c r="H611" s="929"/>
    </row>
    <row r="612" spans="1:12" ht="15.75">
      <c r="A612" s="929"/>
      <c r="B612" s="2724" t="s">
        <v>690</v>
      </c>
      <c r="C612" s="2926"/>
      <c r="D612" s="2926"/>
      <c r="E612" s="2926"/>
      <c r="F612" s="2926"/>
      <c r="G612" s="2927"/>
      <c r="H612" s="929"/>
    </row>
    <row r="613" spans="1:12" ht="15.75">
      <c r="A613" s="931" t="s">
        <v>1320</v>
      </c>
      <c r="B613" s="789">
        <v>337</v>
      </c>
      <c r="C613" s="927" t="str">
        <f>IF($A613="INSUMO",VLOOKUP($B613,'BANCO DE DADOS SETEMBRO INS'!$A:$D,2,FALSE),VLOOKUP($B613,'BANCO DE DADOS SETEMBRO SERV'!$B:$E,2,FALSE))</f>
        <v>ARAME RECOZIDO 18 BWG, 1,25 MM (0,01 KG/M)</v>
      </c>
      <c r="D613" s="771" t="str">
        <f>IF($A613="INSUMO",VLOOKUP($B613,'BANCO DE DADOS SETEMBRO INS'!$A:$D,3,FALSE),VLOOKUP($B613,'BANCO DE DADOS SETEMBRO SERV'!$B:$E,3,FALSE))</f>
        <v xml:space="preserve">KG    </v>
      </c>
      <c r="E613" s="790">
        <v>0.01</v>
      </c>
      <c r="F613" s="775">
        <f>IF($A613="INSUMO",VLOOKUP($B613,'BANCO DE DADOS SETEMBRO INS'!$A:$D,4,FALSE),VLOOKUP($B613,'BANCO DE DADOS SETEMBRO SERV'!$B:$E,4,FALSE))</f>
        <v>9.9</v>
      </c>
      <c r="G613" s="791">
        <f>TRUNC(F613*E613,2)</f>
        <v>0.09</v>
      </c>
      <c r="H613" s="929"/>
    </row>
    <row r="614" spans="1:12" ht="15.75">
      <c r="A614" s="929"/>
      <c r="B614" s="2662" t="s">
        <v>691</v>
      </c>
      <c r="C614" s="2663"/>
      <c r="D614" s="2663"/>
      <c r="E614" s="2663"/>
      <c r="F614" s="2663"/>
      <c r="G614" s="2664"/>
      <c r="H614" s="929"/>
    </row>
    <row r="615" spans="1:12" ht="15.75">
      <c r="A615" s="931" t="s">
        <v>1321</v>
      </c>
      <c r="B615" s="789">
        <v>88264</v>
      </c>
      <c r="C615" s="927" t="str">
        <f>IF($A615="INSUMO",VLOOKUP($B615,'BANCO DE DADOS SETEMBRO INS'!$A:$D,2,FALSE),VLOOKUP($B615,'BANCO DE DADOS SETEMBRO SERV'!$B:$E,2,FALSE))</f>
        <v>ELETRICISTA COM ENCARGOS COMPLEMENTARES</v>
      </c>
      <c r="D615" s="771" t="str">
        <f>IF($A615="INSUMO",VLOOKUP($B615,'BANCO DE DADOS SETEMBRO INS'!$A:$D,3,FALSE),VLOOKUP($B615,'BANCO DE DADOS SETEMBRO SERV'!$B:$E,3,FALSE))</f>
        <v>H</v>
      </c>
      <c r="E615" s="462">
        <v>1.7000000000000001E-2</v>
      </c>
      <c r="F615" s="775">
        <f>IF($A615="INSUMO",VLOOKUP($B615,'BANCO DE DADOS SETEMBRO INS'!$A:$D,4,FALSE),VLOOKUP($B615,'BANCO DE DADOS SETEMBRO SERV'!$B:$E,4,FALSE))</f>
        <v>20.28</v>
      </c>
      <c r="G615" s="791">
        <f>TRUNC(F615*E615,2)</f>
        <v>0.34</v>
      </c>
      <c r="H615" s="929"/>
    </row>
    <row r="616" spans="1:12" ht="16.5" thickBot="1">
      <c r="A616" s="931" t="s">
        <v>1321</v>
      </c>
      <c r="B616" s="792">
        <v>88247</v>
      </c>
      <c r="C616" s="898" t="str">
        <f>IF($A616="INSUMO",VLOOKUP($B616,'BANCO DE DADOS SETEMBRO INS'!$A:$D,2,FALSE),VLOOKUP($B616,'BANCO DE DADOS SETEMBRO SERV'!$B:$E,2,FALSE))</f>
        <v>AUXILIAR DE ELETRICISTA COM ENCARGOS COMPLEMENTARES</v>
      </c>
      <c r="D616" s="774" t="str">
        <f>IF($A616="INSUMO",VLOOKUP($B616,'BANCO DE DADOS SETEMBRO INS'!$A:$D,3,FALSE),VLOOKUP($B616,'BANCO DE DADOS SETEMBRO SERV'!$B:$E,3,FALSE))</f>
        <v>H</v>
      </c>
      <c r="E616" s="703">
        <v>1.7000000000000001E-2</v>
      </c>
      <c r="F616" s="776">
        <f>IF($A616="INSUMO",VLOOKUP($B616,'BANCO DE DADOS SETEMBRO INS'!$A:$D,4,FALSE),VLOOKUP($B616,'BANCO DE DADOS SETEMBRO SERV'!$B:$E,4,FALSE))</f>
        <v>15.62</v>
      </c>
      <c r="G616" s="794">
        <f>TRUNC(F616*E616,2)</f>
        <v>0.26</v>
      </c>
      <c r="H616" s="929"/>
    </row>
    <row r="617" spans="1:12" ht="16.5" customHeight="1" thickBot="1">
      <c r="A617" s="929"/>
      <c r="B617" s="2930" t="s">
        <v>7068</v>
      </c>
      <c r="C617" s="2930"/>
      <c r="D617" s="2930"/>
      <c r="E617" s="2930"/>
      <c r="F617" s="795" t="s">
        <v>692</v>
      </c>
      <c r="G617" s="796">
        <f>SUM(G612:G616)</f>
        <v>0.69000000000000006</v>
      </c>
      <c r="H617" s="929"/>
    </row>
    <row r="618" spans="1:12" ht="37.5" customHeight="1">
      <c r="A618" s="929"/>
      <c r="B618" s="2918"/>
      <c r="C618" s="2918"/>
      <c r="D618" s="2918"/>
      <c r="E618" s="2918"/>
      <c r="F618" s="411"/>
      <c r="G618" s="411"/>
      <c r="H618" s="929"/>
    </row>
    <row r="619" spans="1:12" s="1567" customFormat="1" ht="15">
      <c r="A619" s="1562"/>
      <c r="B619" s="411"/>
      <c r="C619" s="411"/>
      <c r="D619" s="411"/>
      <c r="E619" s="411"/>
      <c r="F619" s="411"/>
      <c r="G619" s="411"/>
      <c r="H619" s="1562"/>
    </row>
    <row r="620" spans="1:12" s="1567" customFormat="1" ht="18.75" customHeight="1">
      <c r="A620" s="1566"/>
      <c r="B620" s="2974" t="s">
        <v>6892</v>
      </c>
      <c r="C620" s="2974"/>
      <c r="D620" s="2974"/>
      <c r="E620" s="2974"/>
      <c r="F620" s="2974"/>
      <c r="G620" s="2974"/>
      <c r="H620" s="1566"/>
    </row>
    <row r="621" spans="1:12" s="1567" customFormat="1" ht="15" customHeight="1">
      <c r="A621" s="1566"/>
      <c r="B621" s="2975" t="s">
        <v>6893</v>
      </c>
      <c r="C621" s="2975"/>
      <c r="D621" s="2975"/>
      <c r="E621" s="2975"/>
      <c r="F621" s="2975"/>
      <c r="G621" s="2975"/>
      <c r="H621" s="1566">
        <v>3.5299999999999998E-2</v>
      </c>
      <c r="I621" s="1567">
        <v>0.06</v>
      </c>
      <c r="K621" s="1566"/>
    </row>
    <row r="622" spans="1:12" s="1567" customFormat="1" ht="15" customHeight="1">
      <c r="A622" s="1566"/>
      <c r="B622" s="2975"/>
      <c r="C622" s="2975"/>
      <c r="D622" s="2975"/>
      <c r="E622" s="2975"/>
      <c r="F622" s="2975"/>
      <c r="G622" s="2975"/>
      <c r="H622" s="1566">
        <v>0.01</v>
      </c>
      <c r="I622" s="1657">
        <f>H622*I621/H621</f>
        <v>1.6997167138810197E-2</v>
      </c>
      <c r="K622" s="1566"/>
      <c r="L622" s="1657"/>
    </row>
    <row r="623" spans="1:12" s="1567" customFormat="1" ht="15" customHeight="1">
      <c r="A623" s="1566"/>
      <c r="B623" s="2975"/>
      <c r="C623" s="2975"/>
      <c r="D623" s="2975"/>
      <c r="E623" s="2975"/>
      <c r="F623" s="2975"/>
      <c r="G623" s="2975"/>
      <c r="H623" s="1566"/>
    </row>
    <row r="624" spans="1:12" s="817" customFormat="1" ht="16.5" thickBot="1">
      <c r="B624" s="799"/>
      <c r="C624" s="800"/>
      <c r="D624" s="800"/>
      <c r="E624" s="800"/>
      <c r="F624" s="800"/>
      <c r="G624" s="800"/>
    </row>
    <row r="625" spans="1:8" ht="43.5" customHeight="1">
      <c r="A625" s="929"/>
      <c r="B625" s="1549" t="str">
        <f>CONCATENATE("AMM SPDA 0",(RIGHT(B610,2))+1)</f>
        <v>AMM SPDA 027</v>
      </c>
      <c r="C625" s="2666" t="s">
        <v>1753</v>
      </c>
      <c r="D625" s="2897"/>
      <c r="E625" s="2897"/>
      <c r="F625" s="2897"/>
      <c r="G625" s="787" t="s">
        <v>29</v>
      </c>
      <c r="H625" s="725">
        <f>G635</f>
        <v>13.01</v>
      </c>
    </row>
    <row r="626" spans="1:8" ht="31.5">
      <c r="A626" s="929"/>
      <c r="B626" s="899" t="s">
        <v>760</v>
      </c>
      <c r="C626" s="807" t="s">
        <v>686</v>
      </c>
      <c r="D626" s="807" t="s">
        <v>696</v>
      </c>
      <c r="E626" s="807" t="s">
        <v>687</v>
      </c>
      <c r="F626" s="808" t="s">
        <v>688</v>
      </c>
      <c r="G626" s="809" t="s">
        <v>689</v>
      </c>
      <c r="H626" s="904"/>
    </row>
    <row r="627" spans="1:8" ht="15.75">
      <c r="A627" s="929"/>
      <c r="B627" s="2724" t="s">
        <v>690</v>
      </c>
      <c r="C627" s="2926"/>
      <c r="D627" s="2926"/>
      <c r="E627" s="2926"/>
      <c r="F627" s="2926"/>
      <c r="G627" s="2927"/>
      <c r="H627" s="904"/>
    </row>
    <row r="628" spans="1:8" ht="30">
      <c r="A628" s="931" t="s">
        <v>1320</v>
      </c>
      <c r="B628" s="810">
        <v>3396</v>
      </c>
      <c r="C628" s="927" t="str">
        <f>IF($A628="INSUMO",VLOOKUP($B628,'BANCO DE DADOS SETEMBRO INS'!$A:$D,2,FALSE),VLOOKUP($B628,'BANCO DE DADOS SETEMBRO SERV'!$B:$E,2,FALSE))</f>
        <v>SUPORTE ISOLADOR SIMPLES DIAMETRO NOMINAL 5/16", COM ROSCA SOBERBA E BUCHA</v>
      </c>
      <c r="D628" s="771" t="str">
        <f>IF($A628="INSUMO",VLOOKUP($B628,'BANCO DE DADOS SETEMBRO INS'!$A:$D,3,FALSE),VLOOKUP($B628,'BANCO DE DADOS SETEMBRO SERV'!$B:$E,3,FALSE))</f>
        <v xml:space="preserve">UN    </v>
      </c>
      <c r="E628" s="781">
        <v>1</v>
      </c>
      <c r="F628" s="775">
        <f>IF($A628="INSUMO",VLOOKUP($B628,'BANCO DE DADOS SETEMBRO INS'!$A:$D,4,FALSE),VLOOKUP($B628,'BANCO DE DADOS SETEMBRO SERV'!$B:$E,4,FALSE))</f>
        <v>4.9000000000000004</v>
      </c>
      <c r="G628" s="783">
        <f>TRUNC(F628*E628,2)</f>
        <v>4.9000000000000004</v>
      </c>
      <c r="H628" s="904"/>
    </row>
    <row r="629" spans="1:8" ht="15.75">
      <c r="A629" s="931"/>
      <c r="B629" s="810" t="s">
        <v>708</v>
      </c>
      <c r="C629" s="927" t="s">
        <v>1754</v>
      </c>
      <c r="D629" s="785" t="str">
        <f>G640</f>
        <v>UN</v>
      </c>
      <c r="E629" s="781">
        <v>2</v>
      </c>
      <c r="F629" s="775">
        <f>D651</f>
        <v>0.52</v>
      </c>
      <c r="G629" s="783">
        <f>TRUNC(F629*E629,2)</f>
        <v>1.04</v>
      </c>
      <c r="H629" s="904"/>
    </row>
    <row r="630" spans="1:8" ht="30">
      <c r="A630" s="931" t="s">
        <v>1320</v>
      </c>
      <c r="B630" s="810">
        <v>13348</v>
      </c>
      <c r="C630" s="927" t="str">
        <f>IF($A630="INSUMO",VLOOKUP($B630,'BANCO DE DADOS SETEMBRO INS'!$A:$D,2,FALSE),VLOOKUP($B630,'BANCO DE DADOS SETEMBRO SERV'!$B:$E,2,FALSE))</f>
        <v>ARRUELA  EM ACO GALVANIZADO, DIAMETRO EXTERNO = 35MM, ESPESSURA = 3MM, DIAMETRO DO FURO= 18MM</v>
      </c>
      <c r="D630" s="771" t="str">
        <f>IF($A630="INSUMO",VLOOKUP($B630,'BANCO DE DADOS SETEMBRO INS'!$A:$D,3,FALSE),VLOOKUP($B630,'BANCO DE DADOS SETEMBRO SERV'!$B:$E,3,FALSE))</f>
        <v xml:space="preserve">UN    </v>
      </c>
      <c r="E630" s="781">
        <v>2</v>
      </c>
      <c r="F630" s="775">
        <f>IF($A630="INSUMO",VLOOKUP($B630,'BANCO DE DADOS SETEMBRO INS'!$A:$D,4,FALSE),VLOOKUP($B630,'BANCO DE DADOS SETEMBRO SERV'!$B:$E,4,FALSE))</f>
        <v>0.6</v>
      </c>
      <c r="G630" s="783">
        <f>TRUNC(F630*E630,2)</f>
        <v>1.2</v>
      </c>
      <c r="H630" s="904"/>
    </row>
    <row r="631" spans="1:8" ht="30">
      <c r="A631" s="931" t="s">
        <v>1320</v>
      </c>
      <c r="B631" s="810">
        <v>142</v>
      </c>
      <c r="C631" s="927" t="str">
        <f>IF($A631="INSUMO",VLOOKUP($B631,'BANCO DE DADOS SETEMBRO INS'!$A:$D,2,FALSE),VLOOKUP($B631,'BANCO DE DADOS SETEMBRO SERV'!$B:$E,2,FALSE))</f>
        <v>SELANTE ELASTICO MONOCOMPONENTE A BASE DE POLIURETANO PARA JUNTAS DIVERSAS</v>
      </c>
      <c r="D631" s="1543" t="str">
        <f>IF($A631="INSUMO",VLOOKUP($B631,'BANCO DE DADOS SETEMBRO INS'!$A:$D,3,FALSE),VLOOKUP($B631,'BANCO DE DADOS SETEMBRO SERV'!$B:$E,3,FALSE))</f>
        <v xml:space="preserve">310ML </v>
      </c>
      <c r="E631" s="536">
        <v>8.0799999999999997E-2</v>
      </c>
      <c r="F631" s="1547">
        <f>IF($A631="INSUMO",VLOOKUP($B631,'BANCO DE DADOS SETEMBRO INS'!$A:$D,4,FALSE),VLOOKUP($B631,'BANCO DE DADOS SETEMBRO SERV'!$B:$E,4,FALSE))</f>
        <v>28.24</v>
      </c>
      <c r="G631" s="783">
        <f>TRUNC(F631*E631,2)</f>
        <v>2.2799999999999998</v>
      </c>
      <c r="H631" s="904"/>
    </row>
    <row r="632" spans="1:8" ht="15.75">
      <c r="A632" s="929"/>
      <c r="B632" s="2724" t="s">
        <v>691</v>
      </c>
      <c r="C632" s="2926"/>
      <c r="D632" s="2926"/>
      <c r="E632" s="2926"/>
      <c r="F632" s="2926"/>
      <c r="G632" s="2927"/>
      <c r="H632" s="904"/>
    </row>
    <row r="633" spans="1:8" ht="15.75">
      <c r="A633" s="931" t="s">
        <v>1321</v>
      </c>
      <c r="B633" s="789">
        <v>88264</v>
      </c>
      <c r="C633" s="927" t="str">
        <f>IF($A633="INSUMO",VLOOKUP($B633,'BANCO DE DADOS SETEMBRO INS'!$A:$D,2,FALSE),VLOOKUP($B633,'BANCO DE DADOS SETEMBRO SERV'!$B:$E,2,FALSE))</f>
        <v>ELETRICISTA COM ENCARGOS COMPLEMENTARES</v>
      </c>
      <c r="D633" s="771" t="str">
        <f>IF($A633="INSUMO",VLOOKUP($B633,'BANCO DE DADOS SETEMBRO INS'!$A:$D,3,FALSE),VLOOKUP($B633,'BANCO DE DADOS SETEMBRO SERV'!$B:$E,3,FALSE))</f>
        <v>H</v>
      </c>
      <c r="E633" s="790">
        <v>0.1</v>
      </c>
      <c r="F633" s="775">
        <f>IF($A633="INSUMO",VLOOKUP($B633,'BANCO DE DADOS SETEMBRO INS'!$A:$D,4,FALSE),VLOOKUP($B633,'BANCO DE DADOS SETEMBRO SERV'!$B:$E,4,FALSE))</f>
        <v>20.28</v>
      </c>
      <c r="G633" s="791">
        <f>TRUNC(F633*E633,2)</f>
        <v>2.02</v>
      </c>
      <c r="H633" s="904"/>
    </row>
    <row r="634" spans="1:8" ht="16.5" thickBot="1">
      <c r="A634" s="931" t="s">
        <v>1321</v>
      </c>
      <c r="B634" s="792">
        <v>88316</v>
      </c>
      <c r="C634" s="898" t="str">
        <f>IF($A634="INSUMO",VLOOKUP($B634,'BANCO DE DADOS SETEMBRO INS'!$A:$D,2,FALSE),VLOOKUP($B634,'BANCO DE DADOS SETEMBRO SERV'!$B:$E,2,FALSE))</f>
        <v>SERVENTE COM ENCARGOS COMPLEMENTARES</v>
      </c>
      <c r="D634" s="774" t="str">
        <f>IF($A634="INSUMO",VLOOKUP($B634,'BANCO DE DADOS SETEMBRO INS'!$A:$D,3,FALSE),VLOOKUP($B634,'BANCO DE DADOS SETEMBRO SERV'!$B:$E,3,FALSE))</f>
        <v>H</v>
      </c>
      <c r="E634" s="793">
        <v>0.1</v>
      </c>
      <c r="F634" s="776">
        <f>IF($A634="INSUMO",VLOOKUP($B634,'BANCO DE DADOS SETEMBRO INS'!$A:$D,4,FALSE),VLOOKUP($B634,'BANCO DE DADOS SETEMBRO SERV'!$B:$E,4,FALSE))</f>
        <v>15.74</v>
      </c>
      <c r="G634" s="794">
        <f>TRUNC(F634*E634,2)</f>
        <v>1.57</v>
      </c>
      <c r="H634" s="904"/>
    </row>
    <row r="635" spans="1:8" ht="16.5" customHeight="1" thickBot="1">
      <c r="A635" s="929"/>
      <c r="B635" s="2937" t="s">
        <v>6848</v>
      </c>
      <c r="C635" s="2937"/>
      <c r="D635" s="2937"/>
      <c r="E635" s="2937"/>
      <c r="F635" s="795" t="s">
        <v>692</v>
      </c>
      <c r="G635" s="796">
        <f>SUM(G627:G634)</f>
        <v>13.01</v>
      </c>
      <c r="H635" s="904"/>
    </row>
    <row r="636" spans="1:8" ht="38.25" customHeight="1">
      <c r="A636" s="904"/>
      <c r="B636" s="2973"/>
      <c r="C636" s="2973"/>
      <c r="D636" s="2973"/>
      <c r="E636" s="2973"/>
      <c r="F636" s="905"/>
      <c r="G636" s="905"/>
      <c r="H636" s="904"/>
    </row>
    <row r="637" spans="1:8" s="818" customFormat="1" ht="59.25" customHeight="1">
      <c r="B637" s="2893" t="s">
        <v>6594</v>
      </c>
      <c r="C637" s="2893"/>
      <c r="D637" s="2893"/>
      <c r="E637" s="2893"/>
      <c r="F637" s="2893"/>
      <c r="G637" s="2893"/>
    </row>
    <row r="638" spans="1:8" s="818" customFormat="1" ht="207" customHeight="1">
      <c r="B638" s="2962" t="s">
        <v>6595</v>
      </c>
      <c r="C638" s="2962"/>
      <c r="D638" s="2962"/>
      <c r="E638" s="2962"/>
      <c r="F638" s="2962"/>
      <c r="G638" s="2962"/>
    </row>
    <row r="639" spans="1:8" ht="13.5" thickBot="1">
      <c r="A639" s="904"/>
      <c r="B639" s="905"/>
      <c r="C639" s="905"/>
      <c r="D639" s="905"/>
      <c r="E639" s="905"/>
      <c r="F639" s="905"/>
      <c r="G639" s="905"/>
      <c r="H639" s="904"/>
    </row>
    <row r="640" spans="1:8" ht="15.75">
      <c r="A640" s="929"/>
      <c r="B640" s="2045"/>
      <c r="C640" s="2042" t="s">
        <v>1755</v>
      </c>
      <c r="D640" s="2046"/>
      <c r="E640" s="2047"/>
      <c r="F640" s="2044"/>
      <c r="G640" s="1560" t="s">
        <v>29</v>
      </c>
      <c r="H640" s="1758" t="s">
        <v>7224</v>
      </c>
    </row>
    <row r="641" spans="1:9" ht="31.5">
      <c r="A641" s="929"/>
      <c r="B641" s="859" t="s">
        <v>701</v>
      </c>
      <c r="C641" s="2112" t="s">
        <v>702</v>
      </c>
      <c r="D641" s="2113" t="s">
        <v>703</v>
      </c>
      <c r="E641" s="2116" t="s">
        <v>704</v>
      </c>
      <c r="F641" s="2117" t="s">
        <v>705</v>
      </c>
      <c r="G641" s="2118" t="s">
        <v>706</v>
      </c>
      <c r="H641" s="904"/>
    </row>
    <row r="642" spans="1:9" ht="15">
      <c r="A642" s="929"/>
      <c r="B642" s="1573">
        <f t="shared" ref="B642:C644" si="1">B648</f>
        <v>43250</v>
      </c>
      <c r="C642" s="2097" t="str">
        <f t="shared" si="1"/>
        <v>PIZZATTO</v>
      </c>
      <c r="D642" s="2099">
        <f>D648*100</f>
        <v>52</v>
      </c>
      <c r="E642" s="2097" t="str">
        <f t="shared" ref="E642:G644" si="2">E648</f>
        <v>04.181.115/0001-80</v>
      </c>
      <c r="F642" s="2097" t="str">
        <f t="shared" si="2"/>
        <v>(65) 3052-4200</v>
      </c>
      <c r="G642" s="2119" t="str">
        <f t="shared" si="2"/>
        <v>LEANDRO</v>
      </c>
      <c r="H642" s="1770">
        <f>B642+180</f>
        <v>43430</v>
      </c>
      <c r="I642" s="1266"/>
    </row>
    <row r="643" spans="1:9" ht="15">
      <c r="A643" s="929"/>
      <c r="B643" s="1573">
        <f t="shared" si="1"/>
        <v>43255</v>
      </c>
      <c r="C643" s="2097" t="str">
        <f t="shared" si="1"/>
        <v>PETEL</v>
      </c>
      <c r="D643" s="2099">
        <f>D649*100</f>
        <v>33</v>
      </c>
      <c r="E643" s="2097" t="str">
        <f t="shared" si="2"/>
        <v>22.760.075/0001-03</v>
      </c>
      <c r="F643" s="2097" t="str">
        <f t="shared" si="2"/>
        <v>(65) 3634-1717</v>
      </c>
      <c r="G643" s="2119" t="str">
        <f t="shared" si="2"/>
        <v>EDINEI</v>
      </c>
      <c r="H643" s="1770">
        <f>B643+180</f>
        <v>43435</v>
      </c>
    </row>
    <row r="644" spans="1:9" ht="15.75" thickBot="1">
      <c r="A644" s="929"/>
      <c r="B644" s="1336">
        <f t="shared" si="1"/>
        <v>43255</v>
      </c>
      <c r="C644" s="2115" t="str">
        <f t="shared" si="1"/>
        <v>ELETROATIVA</v>
      </c>
      <c r="D644" s="1179">
        <f>D650*100</f>
        <v>95</v>
      </c>
      <c r="E644" s="2115" t="str">
        <f t="shared" si="2"/>
        <v>06.110.817/0002-80</v>
      </c>
      <c r="F644" s="2115" t="str">
        <f t="shared" si="2"/>
        <v>(65) 3051-7844</v>
      </c>
      <c r="G644" s="2120" t="str">
        <f t="shared" si="2"/>
        <v>DHIONE</v>
      </c>
      <c r="H644" s="1770">
        <f>B644+180</f>
        <v>43435</v>
      </c>
    </row>
    <row r="645" spans="1:9" ht="13.5" thickBot="1">
      <c r="A645" s="904"/>
      <c r="B645" s="905"/>
      <c r="C645" s="905"/>
      <c r="D645" s="905"/>
      <c r="E645" s="905"/>
      <c r="F645" s="905"/>
      <c r="G645" s="905"/>
      <c r="H645" s="904"/>
    </row>
    <row r="646" spans="1:9" ht="31.5">
      <c r="A646" s="929"/>
      <c r="B646" s="945"/>
      <c r="C646" s="946" t="s">
        <v>1756</v>
      </c>
      <c r="D646" s="947"/>
      <c r="E646" s="948"/>
      <c r="F646" s="949"/>
      <c r="G646" s="950" t="s">
        <v>29</v>
      </c>
      <c r="H646" s="904"/>
    </row>
    <row r="647" spans="1:9" ht="31.5">
      <c r="A647" s="929"/>
      <c r="B647" s="859" t="s">
        <v>701</v>
      </c>
      <c r="C647" s="2112" t="s">
        <v>702</v>
      </c>
      <c r="D647" s="2113" t="s">
        <v>703</v>
      </c>
      <c r="E647" s="2116" t="s">
        <v>704</v>
      </c>
      <c r="F647" s="2117" t="s">
        <v>705</v>
      </c>
      <c r="G647" s="2118" t="s">
        <v>706</v>
      </c>
      <c r="H647" s="904"/>
    </row>
    <row r="648" spans="1:9" ht="15">
      <c r="A648" s="929"/>
      <c r="B648" s="1573">
        <v>43250</v>
      </c>
      <c r="C648" s="2098" t="s">
        <v>1493</v>
      </c>
      <c r="D648" s="2099">
        <v>0.52</v>
      </c>
      <c r="E648" s="2100" t="s">
        <v>6969</v>
      </c>
      <c r="F648" s="2101" t="s">
        <v>718</v>
      </c>
      <c r="G648" s="2121" t="s">
        <v>1354</v>
      </c>
      <c r="H648" s="904"/>
    </row>
    <row r="649" spans="1:9" ht="15">
      <c r="A649" s="929"/>
      <c r="B649" s="1573">
        <v>43255</v>
      </c>
      <c r="C649" s="2098" t="s">
        <v>724</v>
      </c>
      <c r="D649" s="2099">
        <v>0.33</v>
      </c>
      <c r="E649" s="2111" t="s">
        <v>725</v>
      </c>
      <c r="F649" s="2104" t="s">
        <v>7628</v>
      </c>
      <c r="G649" s="2121" t="s">
        <v>5410</v>
      </c>
      <c r="H649" s="904"/>
    </row>
    <row r="650" spans="1:9" ht="15">
      <c r="A650" s="929"/>
      <c r="B650" s="1573">
        <v>43255</v>
      </c>
      <c r="C650" s="2109" t="s">
        <v>7475</v>
      </c>
      <c r="D650" s="2110">
        <v>0.95</v>
      </c>
      <c r="E650" s="2107" t="s">
        <v>7476</v>
      </c>
      <c r="F650" s="2108" t="s">
        <v>7221</v>
      </c>
      <c r="G650" s="2121" t="s">
        <v>7632</v>
      </c>
      <c r="H650" s="904"/>
    </row>
    <row r="651" spans="1:9" ht="16.5" thickBot="1">
      <c r="A651" s="929"/>
      <c r="B651" s="1538"/>
      <c r="C651" s="1539" t="s">
        <v>707</v>
      </c>
      <c r="D651" s="1561">
        <f>MEDIAN(D648:D650)</f>
        <v>0.52</v>
      </c>
      <c r="E651" s="1540"/>
      <c r="F651" s="1541"/>
      <c r="G651" s="871"/>
      <c r="H651" s="904"/>
    </row>
    <row r="652" spans="1:9" ht="13.5" thickBot="1">
      <c r="A652" s="904"/>
      <c r="B652" s="905"/>
      <c r="C652" s="905"/>
      <c r="D652" s="905"/>
      <c r="E652" s="905"/>
      <c r="F652" s="905"/>
      <c r="G652" s="905"/>
      <c r="H652" s="904"/>
    </row>
    <row r="653" spans="1:9" ht="36.75" customHeight="1">
      <c r="A653" s="929"/>
      <c r="B653" s="1549" t="str">
        <f>CONCATENATE("AMM SPDA 0",(RIGHT(B625,2))+1)</f>
        <v>AMM SPDA 028</v>
      </c>
      <c r="C653" s="2666" t="s">
        <v>1757</v>
      </c>
      <c r="D653" s="2897"/>
      <c r="E653" s="2897"/>
      <c r="F653" s="2897"/>
      <c r="G653" s="787" t="s">
        <v>29</v>
      </c>
      <c r="H653" s="725">
        <f>G663</f>
        <v>15.02</v>
      </c>
    </row>
    <row r="654" spans="1:9" ht="31.5">
      <c r="A654" s="929"/>
      <c r="B654" s="899" t="s">
        <v>760</v>
      </c>
      <c r="C654" s="807" t="s">
        <v>686</v>
      </c>
      <c r="D654" s="807" t="s">
        <v>696</v>
      </c>
      <c r="E654" s="807" t="s">
        <v>687</v>
      </c>
      <c r="F654" s="808" t="s">
        <v>688</v>
      </c>
      <c r="G654" s="809" t="s">
        <v>689</v>
      </c>
      <c r="H654" s="904"/>
    </row>
    <row r="655" spans="1:9" ht="15.75">
      <c r="A655" s="929"/>
      <c r="B655" s="2724" t="s">
        <v>690</v>
      </c>
      <c r="C655" s="2926"/>
      <c r="D655" s="2926"/>
      <c r="E655" s="2926"/>
      <c r="F655" s="2926"/>
      <c r="G655" s="2927"/>
      <c r="H655" s="904"/>
    </row>
    <row r="656" spans="1:9" ht="30">
      <c r="A656" s="931" t="s">
        <v>1320</v>
      </c>
      <c r="B656" s="810">
        <v>7572</v>
      </c>
      <c r="C656" s="927" t="str">
        <f>IF($A656="INSUMO",VLOOKUP($B656,'BANCO DE DADOS SETEMBRO INS'!$A:$D,2,FALSE),VLOOKUP($B656,'BANCO DE DADOS SETEMBRO SERV'!$B:$E,2,FALSE))</f>
        <v>SUPORTE ISOLADOR REFORCADO DIAMETRO NOMINAL 5/16", COM ROSCA SOBERBA E BUCHA</v>
      </c>
      <c r="D656" s="771" t="str">
        <f>IF($A656="INSUMO",VLOOKUP($B656,'BANCO DE DADOS SETEMBRO INS'!$A:$D,3,FALSE),VLOOKUP($B656,'BANCO DE DADOS SETEMBRO SERV'!$B:$E,3,FALSE))</f>
        <v xml:space="preserve">UN    </v>
      </c>
      <c r="E656" s="781">
        <v>1</v>
      </c>
      <c r="F656" s="775">
        <f>IF($A656="INSUMO",VLOOKUP($B656,'BANCO DE DADOS SETEMBRO INS'!$A:$D,4,FALSE),VLOOKUP($B656,'BANCO DE DADOS SETEMBRO SERV'!$B:$E,4,FALSE))</f>
        <v>6.91</v>
      </c>
      <c r="G656" s="783">
        <f>TRUNC(F656*E656,2)</f>
        <v>6.91</v>
      </c>
      <c r="H656" s="904"/>
    </row>
    <row r="657" spans="1:8" ht="15.75">
      <c r="A657" s="931"/>
      <c r="B657" s="810" t="s">
        <v>708</v>
      </c>
      <c r="C657" s="927" t="s">
        <v>1754</v>
      </c>
      <c r="D657" s="785" t="str">
        <f>G667</f>
        <v>UN</v>
      </c>
      <c r="E657" s="781">
        <v>2</v>
      </c>
      <c r="F657" s="775">
        <f>D678</f>
        <v>0.52</v>
      </c>
      <c r="G657" s="783">
        <f>TRUNC(F657*E657,2)</f>
        <v>1.04</v>
      </c>
      <c r="H657" s="904"/>
    </row>
    <row r="658" spans="1:8" ht="30">
      <c r="A658" s="931" t="s">
        <v>1320</v>
      </c>
      <c r="B658" s="810">
        <v>13348</v>
      </c>
      <c r="C658" s="927" t="str">
        <f>IF($A658="INSUMO",VLOOKUP($B658,'BANCO DE DADOS SETEMBRO INS'!$A:$D,2,FALSE),VLOOKUP($B658,'BANCO DE DADOS SETEMBRO SERV'!$B:$E,2,FALSE))</f>
        <v>ARRUELA  EM ACO GALVANIZADO, DIAMETRO EXTERNO = 35MM, ESPESSURA = 3MM, DIAMETRO DO FURO= 18MM</v>
      </c>
      <c r="D658" s="771" t="str">
        <f>IF($A658="INSUMO",VLOOKUP($B658,'BANCO DE DADOS SETEMBRO INS'!$A:$D,3,FALSE),VLOOKUP($B658,'BANCO DE DADOS SETEMBRO SERV'!$B:$E,3,FALSE))</f>
        <v xml:space="preserve">UN    </v>
      </c>
      <c r="E658" s="781">
        <v>2</v>
      </c>
      <c r="F658" s="775">
        <f>IF($A658="INSUMO",VLOOKUP($B658,'BANCO DE DADOS SETEMBRO INS'!$A:$D,4,FALSE),VLOOKUP($B658,'BANCO DE DADOS SETEMBRO SERV'!$B:$E,4,FALSE))</f>
        <v>0.6</v>
      </c>
      <c r="G658" s="783">
        <f>TRUNC(F658*E658,2)</f>
        <v>1.2</v>
      </c>
      <c r="H658" s="904"/>
    </row>
    <row r="659" spans="1:8" ht="30">
      <c r="A659" s="931" t="s">
        <v>1320</v>
      </c>
      <c r="B659" s="810">
        <v>142</v>
      </c>
      <c r="C659" s="927" t="str">
        <f>IF($A659="INSUMO",VLOOKUP($B659,'BANCO DE DADOS SETEMBRO INS'!$A:$D,2,FALSE),VLOOKUP($B659,'BANCO DE DADOS SETEMBRO SERV'!$B:$E,2,FALSE))</f>
        <v>SELANTE ELASTICO MONOCOMPONENTE A BASE DE POLIURETANO PARA JUNTAS DIVERSAS</v>
      </c>
      <c r="D659" s="1543" t="str">
        <f>IF($A659="INSUMO",VLOOKUP($B659,'BANCO DE DADOS SETEMBRO INS'!$A:$D,3,FALSE),VLOOKUP($B659,'BANCO DE DADOS SETEMBRO SERV'!$B:$E,3,FALSE))</f>
        <v xml:space="preserve">310ML </v>
      </c>
      <c r="E659" s="536">
        <v>8.0799999999999997E-2</v>
      </c>
      <c r="F659" s="1547">
        <f>IF($A659="INSUMO",VLOOKUP($B659,'BANCO DE DADOS SETEMBRO INS'!$A:$D,4,FALSE),VLOOKUP($B659,'BANCO DE DADOS SETEMBRO SERV'!$B:$E,4,FALSE))</f>
        <v>28.24</v>
      </c>
      <c r="G659" s="783">
        <f>TRUNC(F659*E659,2)</f>
        <v>2.2799999999999998</v>
      </c>
      <c r="H659" s="904"/>
    </row>
    <row r="660" spans="1:8" ht="15.75">
      <c r="A660" s="929"/>
      <c r="B660" s="2724" t="s">
        <v>691</v>
      </c>
      <c r="C660" s="2926"/>
      <c r="D660" s="2926"/>
      <c r="E660" s="2926"/>
      <c r="F660" s="2926"/>
      <c r="G660" s="2927"/>
      <c r="H660" s="904"/>
    </row>
    <row r="661" spans="1:8" ht="15.75">
      <c r="A661" s="931" t="s">
        <v>1321</v>
      </c>
      <c r="B661" s="789">
        <v>88264</v>
      </c>
      <c r="C661" s="927" t="str">
        <f>IF($A661="INSUMO",VLOOKUP($B661,'BANCO DE DADOS SETEMBRO INS'!$A:$D,2,FALSE),VLOOKUP($B661,'BANCO DE DADOS SETEMBRO SERV'!$B:$E,2,FALSE))</f>
        <v>ELETRICISTA COM ENCARGOS COMPLEMENTARES</v>
      </c>
      <c r="D661" s="771" t="str">
        <f>IF($A661="INSUMO",VLOOKUP($B661,'BANCO DE DADOS SETEMBRO INS'!$A:$D,3,FALSE),VLOOKUP($B661,'BANCO DE DADOS SETEMBRO SERV'!$B:$E,3,FALSE))</f>
        <v>H</v>
      </c>
      <c r="E661" s="790">
        <v>0.1</v>
      </c>
      <c r="F661" s="775">
        <f>IF($A661="INSUMO",VLOOKUP($B661,'BANCO DE DADOS SETEMBRO INS'!$A:$D,4,FALSE),VLOOKUP($B661,'BANCO DE DADOS SETEMBRO SERV'!$B:$E,4,FALSE))</f>
        <v>20.28</v>
      </c>
      <c r="G661" s="791">
        <f>TRUNC(F661*E661,2)</f>
        <v>2.02</v>
      </c>
      <c r="H661" s="904"/>
    </row>
    <row r="662" spans="1:8" ht="16.5" thickBot="1">
      <c r="A662" s="931" t="s">
        <v>1321</v>
      </c>
      <c r="B662" s="792">
        <v>88316</v>
      </c>
      <c r="C662" s="898" t="str">
        <f>IF($A662="INSUMO",VLOOKUP($B662,'BANCO DE DADOS SETEMBRO INS'!$A:$D,2,FALSE),VLOOKUP($B662,'BANCO DE DADOS SETEMBRO SERV'!$B:$E,2,FALSE))</f>
        <v>SERVENTE COM ENCARGOS COMPLEMENTARES</v>
      </c>
      <c r="D662" s="774" t="str">
        <f>IF($A662="INSUMO",VLOOKUP($B662,'BANCO DE DADOS SETEMBRO INS'!$A:$D,3,FALSE),VLOOKUP($B662,'BANCO DE DADOS SETEMBRO SERV'!$B:$E,3,FALSE))</f>
        <v>H</v>
      </c>
      <c r="E662" s="793">
        <v>0.1</v>
      </c>
      <c r="F662" s="776">
        <f>IF($A662="INSUMO",VLOOKUP($B662,'BANCO DE DADOS SETEMBRO INS'!$A:$D,4,FALSE),VLOOKUP($B662,'BANCO DE DADOS SETEMBRO SERV'!$B:$E,4,FALSE))</f>
        <v>15.74</v>
      </c>
      <c r="G662" s="794">
        <f>TRUNC(F662*E662,2)</f>
        <v>1.57</v>
      </c>
      <c r="H662" s="904"/>
    </row>
    <row r="663" spans="1:8" ht="38.25" customHeight="1" thickBot="1">
      <c r="A663" s="929"/>
      <c r="B663" s="2918" t="s">
        <v>6849</v>
      </c>
      <c r="C663" s="2918"/>
      <c r="D663" s="2918"/>
      <c r="E663" s="2918"/>
      <c r="F663" s="795" t="s">
        <v>692</v>
      </c>
      <c r="G663" s="796">
        <f>SUM(G655:G662)</f>
        <v>15.02</v>
      </c>
      <c r="H663" s="904"/>
    </row>
    <row r="664" spans="1:8">
      <c r="A664" s="904"/>
      <c r="B664" s="905"/>
      <c r="C664" s="905"/>
      <c r="D664" s="905"/>
      <c r="E664" s="905"/>
      <c r="F664" s="905"/>
      <c r="G664" s="905"/>
      <c r="H664" s="904"/>
    </row>
    <row r="665" spans="1:8" s="818" customFormat="1" ht="59.25" customHeight="1">
      <c r="B665" s="2893" t="s">
        <v>6594</v>
      </c>
      <c r="C665" s="2893"/>
      <c r="D665" s="2893"/>
      <c r="E665" s="2893"/>
      <c r="F665" s="2893"/>
      <c r="G665" s="2893"/>
    </row>
    <row r="666" spans="1:8" s="818" customFormat="1" ht="207" customHeight="1" thickBot="1">
      <c r="B666" s="2962" t="s">
        <v>6595</v>
      </c>
      <c r="C666" s="2962"/>
      <c r="D666" s="2962"/>
      <c r="E666" s="2962"/>
      <c r="F666" s="2962"/>
      <c r="G666" s="2962"/>
    </row>
    <row r="667" spans="1:8" ht="15.75">
      <c r="A667" s="929"/>
      <c r="B667" s="1557"/>
      <c r="C667" s="1536" t="s">
        <v>1755</v>
      </c>
      <c r="D667" s="1558"/>
      <c r="E667" s="1559"/>
      <c r="F667" s="1537"/>
      <c r="G667" s="1560" t="s">
        <v>29</v>
      </c>
      <c r="H667" s="904"/>
    </row>
    <row r="668" spans="1:8" ht="31.5">
      <c r="A668" s="929"/>
      <c r="B668" s="859" t="s">
        <v>701</v>
      </c>
      <c r="C668" s="1771" t="s">
        <v>702</v>
      </c>
      <c r="D668" s="1772" t="s">
        <v>703</v>
      </c>
      <c r="E668" s="1773" t="s">
        <v>704</v>
      </c>
      <c r="F668" s="1774" t="s">
        <v>705</v>
      </c>
      <c r="G668" s="1839" t="s">
        <v>706</v>
      </c>
      <c r="H668" s="904"/>
    </row>
    <row r="669" spans="1:8" ht="15">
      <c r="A669" s="929"/>
      <c r="B669" s="1573">
        <v>43250</v>
      </c>
      <c r="C669" s="1751" t="s">
        <v>1493</v>
      </c>
      <c r="D669" s="1752">
        <v>52</v>
      </c>
      <c r="E669" s="1756" t="s">
        <v>6969</v>
      </c>
      <c r="F669" s="1744" t="s">
        <v>718</v>
      </c>
      <c r="G669" s="1764" t="s">
        <v>1354</v>
      </c>
      <c r="H669" s="1770">
        <f>B669+180</f>
        <v>43430</v>
      </c>
    </row>
    <row r="670" spans="1:8" ht="15">
      <c r="A670" s="929"/>
      <c r="B670" s="1573">
        <v>43255</v>
      </c>
      <c r="C670" s="1741" t="s">
        <v>724</v>
      </c>
      <c r="D670" s="1742">
        <v>33</v>
      </c>
      <c r="E670" s="1756" t="s">
        <v>725</v>
      </c>
      <c r="F670" s="1766" t="s">
        <v>7628</v>
      </c>
      <c r="G670" s="1762" t="s">
        <v>5410</v>
      </c>
      <c r="H670" s="1770">
        <f>B670+180</f>
        <v>43435</v>
      </c>
    </row>
    <row r="671" spans="1:8" ht="15.75" thickBot="1">
      <c r="A671" s="929"/>
      <c r="B671" s="1336">
        <v>43255</v>
      </c>
      <c r="C671" s="1857" t="s">
        <v>7475</v>
      </c>
      <c r="D671" s="1179">
        <v>95</v>
      </c>
      <c r="E671" s="1856" t="s">
        <v>7476</v>
      </c>
      <c r="F671" s="1858" t="s">
        <v>7221</v>
      </c>
      <c r="G671" s="1730" t="s">
        <v>7632</v>
      </c>
      <c r="H671" s="1770">
        <f>B671+180</f>
        <v>43435</v>
      </c>
    </row>
    <row r="672" spans="1:8" ht="15.75" thickBot="1">
      <c r="A672" s="929"/>
      <c r="B672" s="2969"/>
      <c r="C672" s="2970"/>
      <c r="D672" s="2970"/>
      <c r="E672" s="2970"/>
      <c r="F672" s="2970"/>
      <c r="G672" s="2971"/>
      <c r="H672" s="904"/>
    </row>
    <row r="673" spans="1:8" ht="31.5">
      <c r="A673" s="929"/>
      <c r="B673" s="945"/>
      <c r="C673" s="946" t="s">
        <v>1756</v>
      </c>
      <c r="D673" s="947"/>
      <c r="E673" s="948"/>
      <c r="F673" s="949"/>
      <c r="G673" s="950" t="s">
        <v>29</v>
      </c>
      <c r="H673" s="904"/>
    </row>
    <row r="674" spans="1:8" ht="31.5">
      <c r="A674" s="929"/>
      <c r="B674" s="2021" t="s">
        <v>701</v>
      </c>
      <c r="C674" s="2017" t="s">
        <v>702</v>
      </c>
      <c r="D674" s="2018" t="s">
        <v>703</v>
      </c>
      <c r="E674" s="2019" t="s">
        <v>704</v>
      </c>
      <c r="F674" s="2020" t="s">
        <v>705</v>
      </c>
      <c r="G674" s="2022" t="s">
        <v>706</v>
      </c>
      <c r="H674" s="904"/>
    </row>
    <row r="675" spans="1:8" ht="15">
      <c r="A675" s="929"/>
      <c r="B675" s="2014">
        <v>43250</v>
      </c>
      <c r="C675" s="2011" t="s">
        <v>1493</v>
      </c>
      <c r="D675" s="2012">
        <v>0.52</v>
      </c>
      <c r="E675" s="2016" t="s">
        <v>6969</v>
      </c>
      <c r="F675" s="2013" t="s">
        <v>718</v>
      </c>
      <c r="G675" s="2015" t="s">
        <v>1354</v>
      </c>
      <c r="H675" s="904"/>
    </row>
    <row r="676" spans="1:8" ht="15">
      <c r="A676" s="929"/>
      <c r="B676" s="2014">
        <v>43255</v>
      </c>
      <c r="C676" s="2011" t="s">
        <v>724</v>
      </c>
      <c r="D676" s="2012">
        <v>0.33</v>
      </c>
      <c r="E676" s="2016" t="s">
        <v>725</v>
      </c>
      <c r="F676" s="2013" t="s">
        <v>7628</v>
      </c>
      <c r="G676" s="2015" t="s">
        <v>5410</v>
      </c>
      <c r="H676" s="904"/>
    </row>
    <row r="677" spans="1:8" ht="15">
      <c r="A677" s="929"/>
      <c r="B677" s="2014">
        <v>43255</v>
      </c>
      <c r="C677" s="2011" t="s">
        <v>7475</v>
      </c>
      <c r="D677" s="2012">
        <v>0.95</v>
      </c>
      <c r="E677" s="2016" t="s">
        <v>7476</v>
      </c>
      <c r="F677" s="2013" t="s">
        <v>7221</v>
      </c>
      <c r="G677" s="2015" t="s">
        <v>7632</v>
      </c>
      <c r="H677" s="904"/>
    </row>
    <row r="678" spans="1:8" ht="16.5" thickBot="1">
      <c r="A678" s="929"/>
      <c r="B678" s="2023"/>
      <c r="C678" s="2024" t="s">
        <v>707</v>
      </c>
      <c r="D678" s="2025">
        <f>MEDIAN(D675:D677)</f>
        <v>0.52</v>
      </c>
      <c r="E678" s="2026"/>
      <c r="F678" s="2027"/>
      <c r="G678" s="2028"/>
      <c r="H678" s="904"/>
    </row>
    <row r="679" spans="1:8" ht="13.5" thickBot="1">
      <c r="A679" s="904"/>
      <c r="B679" s="905"/>
      <c r="C679" s="905"/>
      <c r="D679" s="905"/>
      <c r="E679" s="905"/>
      <c r="F679" s="905"/>
      <c r="G679" s="905"/>
      <c r="H679" s="904"/>
    </row>
    <row r="680" spans="1:8" ht="37.5" customHeight="1">
      <c r="A680" s="929"/>
      <c r="B680" s="1549" t="str">
        <f>CONCATENATE("AMM SPDA 0",(RIGHT(B653,2))+1)</f>
        <v>AMM SPDA 029</v>
      </c>
      <c r="C680" s="2666" t="s">
        <v>1758</v>
      </c>
      <c r="D680" s="2897"/>
      <c r="E680" s="2897"/>
      <c r="F680" s="2897"/>
      <c r="G680" s="787" t="s">
        <v>29</v>
      </c>
      <c r="H680" s="822">
        <f>G690</f>
        <v>30.9</v>
      </c>
    </row>
    <row r="681" spans="1:8" ht="31.5">
      <c r="A681" s="929"/>
      <c r="B681" s="899" t="s">
        <v>760</v>
      </c>
      <c r="C681" s="807" t="s">
        <v>686</v>
      </c>
      <c r="D681" s="900" t="s">
        <v>29</v>
      </c>
      <c r="E681" s="807" t="s">
        <v>687</v>
      </c>
      <c r="F681" s="808" t="s">
        <v>688</v>
      </c>
      <c r="G681" s="809" t="s">
        <v>689</v>
      </c>
      <c r="H681" s="904"/>
    </row>
    <row r="682" spans="1:8" ht="15.75">
      <c r="A682" s="929"/>
      <c r="B682" s="2724" t="s">
        <v>690</v>
      </c>
      <c r="C682" s="2926"/>
      <c r="D682" s="2926"/>
      <c r="E682" s="2926"/>
      <c r="F682" s="2926"/>
      <c r="G682" s="2927"/>
      <c r="H682" s="904"/>
    </row>
    <row r="683" spans="1:8" ht="30">
      <c r="A683" s="931" t="s">
        <v>1320</v>
      </c>
      <c r="B683" s="810">
        <v>142</v>
      </c>
      <c r="C683" s="927" t="str">
        <f>IF($A683="INSUMO",VLOOKUP($B683,'BANCO DE DADOS SETEMBRO INS'!$A:$D,2,FALSE),VLOOKUP($B683,'BANCO DE DADOS SETEMBRO SERV'!$B:$E,2,FALSE))</f>
        <v>SELANTE ELASTICO MONOCOMPONENTE A BASE DE POLIURETANO PARA JUNTAS DIVERSAS</v>
      </c>
      <c r="D683" s="1543" t="str">
        <f>IF($A683="INSUMO",VLOOKUP($B683,'BANCO DE DADOS SETEMBRO INS'!$A:$D,3,FALSE),VLOOKUP($B683,'BANCO DE DADOS SETEMBRO SERV'!$B:$E,3,FALSE))</f>
        <v xml:space="preserve">310ML </v>
      </c>
      <c r="E683" s="781">
        <v>8.0799999999999997E-2</v>
      </c>
      <c r="F683" s="1547">
        <f>IF($A683="INSUMO",VLOOKUP($B683,'BANCO DE DADOS SETEMBRO INS'!$A:$D,4,FALSE),VLOOKUP($B683,'BANCO DE DADOS SETEMBRO SERV'!$B:$E,4,FALSE))</f>
        <v>28.24</v>
      </c>
      <c r="G683" s="783">
        <f>TRUNC(F683*E683,2)</f>
        <v>2.2799999999999998</v>
      </c>
      <c r="H683" s="904"/>
    </row>
    <row r="684" spans="1:8" ht="15.75">
      <c r="A684" s="931"/>
      <c r="B684" s="810" t="s">
        <v>708</v>
      </c>
      <c r="C684" s="927" t="s">
        <v>1754</v>
      </c>
      <c r="D684" s="785" t="str">
        <f>G699</f>
        <v>UN</v>
      </c>
      <c r="E684" s="781">
        <v>2</v>
      </c>
      <c r="F684" s="775">
        <f>D704</f>
        <v>0.52</v>
      </c>
      <c r="G684" s="783">
        <f>TRUNC(F684*E684,2)</f>
        <v>1.04</v>
      </c>
      <c r="H684" s="904"/>
    </row>
    <row r="685" spans="1:8" ht="45.75" customHeight="1">
      <c r="A685" s="931" t="s">
        <v>1320</v>
      </c>
      <c r="B685" s="810">
        <v>13348</v>
      </c>
      <c r="C685" s="927" t="str">
        <f>IF($A685="INSUMO",VLOOKUP($B685,'BANCO DE DADOS SETEMBRO INS'!$A:$D,2,FALSE),VLOOKUP($B685,'BANCO DE DADOS SETEMBRO SERV'!$B:$E,2,FALSE))</f>
        <v>ARRUELA  EM ACO GALVANIZADO, DIAMETRO EXTERNO = 35MM, ESPESSURA = 3MM, DIAMETRO DO FURO= 18MM</v>
      </c>
      <c r="D685" s="771" t="str">
        <f>IF($A685="INSUMO",VLOOKUP($B685,'BANCO DE DADOS SETEMBRO INS'!$A:$D,3,FALSE),VLOOKUP($B685,'BANCO DE DADOS SETEMBRO SERV'!$B:$E,3,FALSE))</f>
        <v xml:space="preserve">UN    </v>
      </c>
      <c r="E685" s="781">
        <v>2</v>
      </c>
      <c r="F685" s="775">
        <f>IF($A685="INSUMO",VLOOKUP($B685,'BANCO DE DADOS SETEMBRO INS'!$A:$D,4,FALSE),VLOOKUP($B685,'BANCO DE DADOS SETEMBRO SERV'!$B:$E,4,FALSE))</f>
        <v>0.6</v>
      </c>
      <c r="G685" s="783">
        <f>TRUNC(F685*E685,2)</f>
        <v>1.2</v>
      </c>
      <c r="H685" s="904"/>
    </row>
    <row r="686" spans="1:8" ht="30">
      <c r="A686" s="931" t="s">
        <v>1320</v>
      </c>
      <c r="B686" s="810">
        <v>7571</v>
      </c>
      <c r="C686" s="927" t="str">
        <f>IF($A686="INSUMO",VLOOKUP($B686,'BANCO DE DADOS SETEMBRO INS'!$A:$D,2,FALSE),VLOOKUP($B686,'BANCO DE DADOS SETEMBRO SERV'!$B:$E,2,FALSE))</f>
        <v>TERMINAL AEREO EM ACO GALVANIZADO DN 5/16", COMPRIMENTO DE 350MM, COM BASE DE FIXACAO HORIZONTAL</v>
      </c>
      <c r="D686" s="771" t="str">
        <f>IF($A686="INSUMO",VLOOKUP($B686,'BANCO DE DADOS SETEMBRO INS'!$A:$D,3,FALSE),VLOOKUP($B686,'BANCO DE DADOS SETEMBRO SERV'!$B:$E,3,FALSE))</f>
        <v xml:space="preserve">UN    </v>
      </c>
      <c r="E686" s="781">
        <v>1</v>
      </c>
      <c r="F686" s="775">
        <f>IF($A686="INSUMO",VLOOKUP($B686,'BANCO DE DADOS SETEMBRO INS'!$A:$D,4,FALSE),VLOOKUP($B686,'BANCO DE DADOS SETEMBRO SERV'!$B:$E,4,FALSE))</f>
        <v>8.43</v>
      </c>
      <c r="G686" s="783">
        <f>TRUNC(F686*E686,2)</f>
        <v>8.43</v>
      </c>
      <c r="H686" s="904"/>
    </row>
    <row r="687" spans="1:8" ht="15.75">
      <c r="A687" s="929"/>
      <c r="B687" s="2724" t="s">
        <v>691</v>
      </c>
      <c r="C687" s="2926"/>
      <c r="D687" s="2926"/>
      <c r="E687" s="2926"/>
      <c r="F687" s="2926"/>
      <c r="G687" s="2927"/>
      <c r="H687" s="904"/>
    </row>
    <row r="688" spans="1:8" ht="15.75">
      <c r="A688" s="931" t="s">
        <v>1321</v>
      </c>
      <c r="B688" s="789">
        <v>88247</v>
      </c>
      <c r="C688" s="927" t="str">
        <f>IF($A688="INSUMO",VLOOKUP($B688,'BANCO DE DADOS SETEMBRO INS'!$A:$D,2,FALSE),VLOOKUP($B688,'BANCO DE DADOS SETEMBRO SERV'!$B:$E,2,FALSE))</f>
        <v>AUXILIAR DE ELETRICISTA COM ENCARGOS COMPLEMENTARES</v>
      </c>
      <c r="D688" s="771" t="str">
        <f>IF($A688="INSUMO",VLOOKUP($B688,'BANCO DE DADOS SETEMBRO INS'!$A:$D,3,FALSE),VLOOKUP($B688,'BANCO DE DADOS SETEMBRO SERV'!$B:$E,3,FALSE))</f>
        <v>H</v>
      </c>
      <c r="E688" s="790">
        <v>0.5</v>
      </c>
      <c r="F688" s="775">
        <f>IF($A688="INSUMO",VLOOKUP($B688,'BANCO DE DADOS SETEMBRO INS'!$A:$D,4,FALSE),VLOOKUP($B688,'BANCO DE DADOS SETEMBRO SERV'!$B:$E,4,FALSE))</f>
        <v>15.62</v>
      </c>
      <c r="G688" s="791">
        <f>TRUNC(F688*E688,2)</f>
        <v>7.81</v>
      </c>
      <c r="H688" s="904"/>
    </row>
    <row r="689" spans="1:8" ht="16.5" thickBot="1">
      <c r="A689" s="931" t="s">
        <v>1321</v>
      </c>
      <c r="B689" s="792">
        <v>88264</v>
      </c>
      <c r="C689" s="898" t="str">
        <f>IF($A689="INSUMO",VLOOKUP($B689,'BANCO DE DADOS SETEMBRO INS'!$A:$D,2,FALSE),VLOOKUP($B689,'BANCO DE DADOS SETEMBRO SERV'!$B:$E,2,FALSE))</f>
        <v>ELETRICISTA COM ENCARGOS COMPLEMENTARES</v>
      </c>
      <c r="D689" s="774" t="str">
        <f>IF($A689="INSUMO",VLOOKUP($B689,'BANCO DE DADOS SETEMBRO INS'!$A:$D,3,FALSE),VLOOKUP($B689,'BANCO DE DADOS SETEMBRO SERV'!$B:$E,3,FALSE))</f>
        <v>H</v>
      </c>
      <c r="E689" s="793">
        <v>0.5</v>
      </c>
      <c r="F689" s="776">
        <f>IF($A689="INSUMO",VLOOKUP($B689,'BANCO DE DADOS SETEMBRO INS'!$A:$D,4,FALSE),VLOOKUP($B689,'BANCO DE DADOS SETEMBRO SERV'!$B:$E,4,FALSE))</f>
        <v>20.28</v>
      </c>
      <c r="G689" s="794">
        <f>TRUNC(F689*E689,2)</f>
        <v>10.14</v>
      </c>
      <c r="H689" s="904"/>
    </row>
    <row r="690" spans="1:8" ht="16.5" thickBot="1">
      <c r="A690" s="929"/>
      <c r="B690" s="2940" t="s">
        <v>7089</v>
      </c>
      <c r="C690" s="2940"/>
      <c r="D690" s="2940"/>
      <c r="E690" s="2940"/>
      <c r="F690" s="795" t="s">
        <v>692</v>
      </c>
      <c r="G690" s="796">
        <f>SUM(G682:G689)</f>
        <v>30.9</v>
      </c>
      <c r="H690" s="904"/>
    </row>
    <row r="691" spans="1:8" ht="15">
      <c r="A691" s="929"/>
      <c r="B691" s="2940"/>
      <c r="C691" s="2940"/>
      <c r="D691" s="2940"/>
      <c r="E691" s="2940"/>
      <c r="F691" s="930"/>
      <c r="G691" s="930"/>
      <c r="H691" s="904"/>
    </row>
    <row r="692" spans="1:8" ht="13.5" thickBot="1">
      <c r="A692" s="904"/>
      <c r="B692" s="905"/>
      <c r="C692" s="905"/>
      <c r="D692" s="905"/>
      <c r="E692" s="905"/>
      <c r="F692" s="905"/>
      <c r="G692" s="905"/>
      <c r="H692" s="904"/>
    </row>
    <row r="693" spans="1:8" ht="15.75">
      <c r="A693" s="929"/>
      <c r="B693" s="1557"/>
      <c r="C693" s="1536" t="s">
        <v>1755</v>
      </c>
      <c r="D693" s="1558"/>
      <c r="E693" s="1559"/>
      <c r="F693" s="1537"/>
      <c r="G693" s="1560" t="s">
        <v>29</v>
      </c>
      <c r="H693" s="904"/>
    </row>
    <row r="694" spans="1:8" ht="31.5">
      <c r="A694" s="929"/>
      <c r="B694" s="859" t="s">
        <v>701</v>
      </c>
      <c r="C694" s="1771" t="s">
        <v>702</v>
      </c>
      <c r="D694" s="1772" t="s">
        <v>703</v>
      </c>
      <c r="E694" s="1773" t="s">
        <v>704</v>
      </c>
      <c r="F694" s="1774" t="s">
        <v>705</v>
      </c>
      <c r="G694" s="1839" t="s">
        <v>706</v>
      </c>
      <c r="H694" s="904"/>
    </row>
    <row r="695" spans="1:8" ht="15">
      <c r="A695" s="929"/>
      <c r="B695" s="1573">
        <v>43250</v>
      </c>
      <c r="C695" s="1751" t="s">
        <v>1493</v>
      </c>
      <c r="D695" s="1752">
        <v>52</v>
      </c>
      <c r="E695" s="1756" t="s">
        <v>6969</v>
      </c>
      <c r="F695" s="1744" t="s">
        <v>718</v>
      </c>
      <c r="G695" s="1764" t="s">
        <v>1354</v>
      </c>
      <c r="H695" s="1306">
        <f>B695+180</f>
        <v>43430</v>
      </c>
    </row>
    <row r="696" spans="1:8" ht="15">
      <c r="A696" s="929"/>
      <c r="B696" s="1573">
        <v>43255</v>
      </c>
      <c r="C696" s="1741" t="s">
        <v>724</v>
      </c>
      <c r="D696" s="1742">
        <v>33</v>
      </c>
      <c r="E696" s="1756" t="s">
        <v>725</v>
      </c>
      <c r="F696" s="1766" t="s">
        <v>7628</v>
      </c>
      <c r="G696" s="1762" t="s">
        <v>5410</v>
      </c>
      <c r="H696" s="1306">
        <f>B696+180</f>
        <v>43435</v>
      </c>
    </row>
    <row r="697" spans="1:8" ht="15.75" thickBot="1">
      <c r="A697" s="929"/>
      <c r="B697" s="1336">
        <v>43255</v>
      </c>
      <c r="C697" s="1857" t="s">
        <v>7475</v>
      </c>
      <c r="D697" s="1179">
        <v>95</v>
      </c>
      <c r="E697" s="1856" t="s">
        <v>7476</v>
      </c>
      <c r="F697" s="1858" t="s">
        <v>7221</v>
      </c>
      <c r="G697" s="1730" t="s">
        <v>7632</v>
      </c>
      <c r="H697" s="1306">
        <f>B697+180</f>
        <v>43435</v>
      </c>
    </row>
    <row r="698" spans="1:8" ht="15.75" thickBot="1">
      <c r="A698" s="929"/>
      <c r="B698" s="2969"/>
      <c r="C698" s="2970"/>
      <c r="D698" s="2970"/>
      <c r="E698" s="2970"/>
      <c r="F698" s="2970"/>
      <c r="G698" s="2971"/>
      <c r="H698" s="904"/>
    </row>
    <row r="699" spans="1:8" ht="31.5">
      <c r="A699" s="929"/>
      <c r="B699" s="945"/>
      <c r="C699" s="946" t="s">
        <v>1756</v>
      </c>
      <c r="D699" s="947"/>
      <c r="E699" s="948"/>
      <c r="F699" s="949"/>
      <c r="G699" s="950" t="s">
        <v>29</v>
      </c>
      <c r="H699" s="904"/>
    </row>
    <row r="700" spans="1:8" ht="31.5">
      <c r="A700" s="929"/>
      <c r="B700" s="859" t="s">
        <v>701</v>
      </c>
      <c r="C700" s="2112" t="s">
        <v>702</v>
      </c>
      <c r="D700" s="2113" t="s">
        <v>703</v>
      </c>
      <c r="E700" s="2116" t="s">
        <v>704</v>
      </c>
      <c r="F700" s="2117" t="s">
        <v>705</v>
      </c>
      <c r="G700" s="2118" t="s">
        <v>706</v>
      </c>
      <c r="H700" s="904"/>
    </row>
    <row r="701" spans="1:8" ht="15">
      <c r="A701" s="929"/>
      <c r="B701" s="1542">
        <v>43250</v>
      </c>
      <c r="C701" s="2122" t="s">
        <v>1493</v>
      </c>
      <c r="D701" s="2123">
        <v>0.52</v>
      </c>
      <c r="E701" s="2124" t="s">
        <v>6969</v>
      </c>
      <c r="F701" s="2124" t="s">
        <v>718</v>
      </c>
      <c r="G701" s="2125" t="s">
        <v>1354</v>
      </c>
      <c r="H701" s="904"/>
    </row>
    <row r="702" spans="1:8" ht="15">
      <c r="A702" s="929"/>
      <c r="B702" s="1542">
        <v>43255</v>
      </c>
      <c r="C702" s="2122" t="s">
        <v>724</v>
      </c>
      <c r="D702" s="2123">
        <v>0.33</v>
      </c>
      <c r="E702" s="2124" t="s">
        <v>725</v>
      </c>
      <c r="F702" s="2124" t="s">
        <v>7628</v>
      </c>
      <c r="G702" s="2125" t="s">
        <v>5410</v>
      </c>
      <c r="H702" s="904"/>
    </row>
    <row r="703" spans="1:8" ht="15">
      <c r="A703" s="929"/>
      <c r="B703" s="1542">
        <v>43255</v>
      </c>
      <c r="C703" s="2122" t="s">
        <v>7475</v>
      </c>
      <c r="D703" s="2123">
        <v>0.95</v>
      </c>
      <c r="E703" s="2124" t="s">
        <v>7476</v>
      </c>
      <c r="F703" s="2124" t="s">
        <v>7221</v>
      </c>
      <c r="G703" s="2125" t="s">
        <v>7632</v>
      </c>
      <c r="H703" s="904"/>
    </row>
    <row r="704" spans="1:8" ht="16.5" thickBot="1">
      <c r="A704" s="929"/>
      <c r="B704" s="1538"/>
      <c r="C704" s="1539" t="s">
        <v>707</v>
      </c>
      <c r="D704" s="1561">
        <f>MEDIAN(D701:D703)</f>
        <v>0.52</v>
      </c>
      <c r="E704" s="1540"/>
      <c r="F704" s="1541"/>
      <c r="G704" s="871"/>
      <c r="H704" s="904"/>
    </row>
    <row r="705" spans="1:8" ht="13.5" thickBot="1">
      <c r="A705" s="904"/>
      <c r="B705" s="905"/>
      <c r="C705" s="905"/>
      <c r="D705" s="905"/>
      <c r="E705" s="905"/>
      <c r="F705" s="905"/>
      <c r="G705" s="905"/>
      <c r="H705" s="904"/>
    </row>
    <row r="706" spans="1:8" ht="37.5" customHeight="1">
      <c r="A706" s="929"/>
      <c r="B706" s="1549" t="str">
        <f>CONCATENATE("AMM SPDA 0",(RIGHT(B680,2))+1)</f>
        <v>AMM SPDA 030</v>
      </c>
      <c r="C706" s="2666" t="s">
        <v>1759</v>
      </c>
      <c r="D706" s="2897"/>
      <c r="E706" s="2897"/>
      <c r="F706" s="2897"/>
      <c r="G706" s="787" t="s">
        <v>29</v>
      </c>
      <c r="H706" s="822">
        <f>G715</f>
        <v>22.189999999999998</v>
      </c>
    </row>
    <row r="707" spans="1:8" ht="31.5">
      <c r="A707" s="929"/>
      <c r="B707" s="899" t="s">
        <v>760</v>
      </c>
      <c r="C707" s="807" t="s">
        <v>686</v>
      </c>
      <c r="D707" s="900" t="s">
        <v>29</v>
      </c>
      <c r="E707" s="807" t="s">
        <v>687</v>
      </c>
      <c r="F707" s="808" t="s">
        <v>688</v>
      </c>
      <c r="G707" s="809" t="s">
        <v>689</v>
      </c>
      <c r="H707" s="929"/>
    </row>
    <row r="708" spans="1:8" ht="15.75">
      <c r="A708" s="929"/>
      <c r="B708" s="2724" t="s">
        <v>690</v>
      </c>
      <c r="C708" s="2926"/>
      <c r="D708" s="2926"/>
      <c r="E708" s="2926"/>
      <c r="F708" s="2926"/>
      <c r="G708" s="2927"/>
      <c r="H708" s="929"/>
    </row>
    <row r="709" spans="1:8" ht="30">
      <c r="A709" s="929"/>
      <c r="B709" s="777" t="s">
        <v>708</v>
      </c>
      <c r="C709" s="778" t="str">
        <f>C721</f>
        <v>SUPORTE ISOLADOR PARA CANTO 90° REFORCADO ROSCA SOBERBA EM FG C ISOLADOR</v>
      </c>
      <c r="D709" s="779" t="s">
        <v>29</v>
      </c>
      <c r="E709" s="781">
        <v>1</v>
      </c>
      <c r="F709" s="781">
        <f>D726</f>
        <v>14.63</v>
      </c>
      <c r="G709" s="783">
        <f>TRUNC(F709*E709,2)</f>
        <v>14.63</v>
      </c>
      <c r="H709" s="929"/>
    </row>
    <row r="710" spans="1:8" ht="30">
      <c r="A710" s="931" t="s">
        <v>1320</v>
      </c>
      <c r="B710" s="941">
        <v>142</v>
      </c>
      <c r="C710" s="927" t="str">
        <f>IF($A710="INSUMO",VLOOKUP($B710,'BANCO DE DADOS SETEMBRO INS'!$A:$D,2,FALSE),VLOOKUP($B710,'BANCO DE DADOS SETEMBRO SERV'!$B:$E,2,FALSE))</f>
        <v>SELANTE ELASTICO MONOCOMPONENTE A BASE DE POLIURETANO PARA JUNTAS DIVERSAS</v>
      </c>
      <c r="D710" s="683" t="str">
        <f>IF($A710="INSUMO",VLOOKUP($B710,'BANCO DE DADOS SETEMBRO INS'!$A:$D,3,FALSE),VLOOKUP($B710,'BANCO DE DADOS SETEMBRO SERV'!$B:$E,3,FALSE))</f>
        <v xml:space="preserve">310ML </v>
      </c>
      <c r="E710" s="1579">
        <v>8.0799999999999997E-2</v>
      </c>
      <c r="F710" s="1569">
        <f>IF($A710="INSUMO",VLOOKUP($B710,'BANCO DE DADOS SETEMBRO INS'!$A:$D,4,FALSE),VLOOKUP($B710,'BANCO DE DADOS SETEMBRO SERV'!$B:$E,4,FALSE))</f>
        <v>28.24</v>
      </c>
      <c r="G710" s="943">
        <f>TRUNC(F710*E710,2)</f>
        <v>2.2799999999999998</v>
      </c>
      <c r="H710" s="929"/>
    </row>
    <row r="711" spans="1:8" ht="15.75">
      <c r="A711" s="931"/>
      <c r="B711" s="810" t="s">
        <v>708</v>
      </c>
      <c r="C711" s="927" t="s">
        <v>1754</v>
      </c>
      <c r="D711" s="785" t="str">
        <f>G728</f>
        <v>UN</v>
      </c>
      <c r="E711" s="781">
        <v>2</v>
      </c>
      <c r="F711" s="775">
        <f>D740</f>
        <v>0.52</v>
      </c>
      <c r="G711" s="783">
        <f>TRUNC(F711*E711,2)</f>
        <v>1.04</v>
      </c>
      <c r="H711" s="929"/>
    </row>
    <row r="712" spans="1:8" ht="30.75" thickBot="1">
      <c r="A712" s="931" t="s">
        <v>1320</v>
      </c>
      <c r="B712" s="941">
        <v>13348</v>
      </c>
      <c r="C712" s="1335" t="str">
        <f>IF($A712="INSUMO",VLOOKUP($B712,'BANCO DE DADOS SETEMBRO INS'!$A:$D,2,FALSE),VLOOKUP($B712,'BANCO DE DADOS SETEMBRO SERV'!$B:$E,2,FALSE))</f>
        <v>ARRUELA  EM ACO GALVANIZADO, DIAMETRO EXTERNO = 35MM, ESPESSURA = 3MM, DIAMETRO DO FURO= 18MM</v>
      </c>
      <c r="D712" s="683" t="str">
        <f>IF($A712="INSUMO",VLOOKUP($B712,'BANCO DE DADOS SETEMBRO INS'!$A:$D,3,FALSE),VLOOKUP($B712,'BANCO DE DADOS SETEMBRO SERV'!$B:$E,3,FALSE))</f>
        <v xml:space="preserve">UN    </v>
      </c>
      <c r="E712" s="942">
        <v>2</v>
      </c>
      <c r="F712" s="1569">
        <f>IF($A712="INSUMO",VLOOKUP($B712,'BANCO DE DADOS SETEMBRO INS'!$A:$D,4,FALSE),VLOOKUP($B712,'BANCO DE DADOS SETEMBRO SERV'!$B:$E,4,FALSE))</f>
        <v>0.6</v>
      </c>
      <c r="G712" s="943">
        <f>TRUNC(F712*E712,2)</f>
        <v>1.2</v>
      </c>
      <c r="H712" s="929"/>
    </row>
    <row r="713" spans="1:8" ht="15.75">
      <c r="A713" s="929"/>
      <c r="B713" s="2966" t="s">
        <v>691</v>
      </c>
      <c r="C713" s="2967"/>
      <c r="D713" s="2967"/>
      <c r="E713" s="2967"/>
      <c r="F713" s="2967"/>
      <c r="G713" s="2968"/>
      <c r="H713" s="929"/>
    </row>
    <row r="714" spans="1:8" ht="16.5" thickBot="1">
      <c r="A714" s="931" t="s">
        <v>1321</v>
      </c>
      <c r="B714" s="1554">
        <v>88264</v>
      </c>
      <c r="C714" s="898" t="str">
        <f>IF($A714="INSUMO",VLOOKUP($B714,'BANCO DE DADOS SETEMBRO INS'!$A:$D,2,FALSE),VLOOKUP($B714,'BANCO DE DADOS SETEMBRO SERV'!$B:$E,2,FALSE))</f>
        <v>ELETRICISTA COM ENCARGOS COMPLEMENTARES</v>
      </c>
      <c r="D714" s="1546" t="str">
        <f>IF($A714="INSUMO",VLOOKUP($B714,'BANCO DE DADOS SETEMBRO INS'!$A:$D,3,FALSE),VLOOKUP($B714,'BANCO DE DADOS SETEMBRO SERV'!$B:$E,3,FALSE))</f>
        <v>H</v>
      </c>
      <c r="E714" s="1555">
        <v>0.15</v>
      </c>
      <c r="F714" s="1548">
        <f>IF($A714="INSUMO",VLOOKUP($B714,'BANCO DE DADOS SETEMBRO INS'!$A:$D,4,FALSE),VLOOKUP($B714,'BANCO DE DADOS SETEMBRO SERV'!$B:$E,4,FALSE))</f>
        <v>20.28</v>
      </c>
      <c r="G714" s="1556">
        <f>TRUNC(F714*E714,2)</f>
        <v>3.04</v>
      </c>
      <c r="H714" s="929"/>
    </row>
    <row r="715" spans="1:8" ht="16.5" thickBot="1">
      <c r="A715" s="929"/>
      <c r="B715" s="2940" t="s">
        <v>7090</v>
      </c>
      <c r="C715" s="2940"/>
      <c r="D715" s="2940"/>
      <c r="E715" s="2940"/>
      <c r="F715" s="795" t="s">
        <v>692</v>
      </c>
      <c r="G715" s="796">
        <f>SUM(G709:G714)</f>
        <v>22.189999999999998</v>
      </c>
      <c r="H715" s="929"/>
    </row>
    <row r="716" spans="1:8" ht="15.75">
      <c r="A716" s="929"/>
      <c r="B716" s="2940"/>
      <c r="C716" s="2940"/>
      <c r="D716" s="2940"/>
      <c r="E716" s="2940"/>
      <c r="F716" s="797"/>
      <c r="G716" s="798"/>
      <c r="H716" s="929"/>
    </row>
    <row r="717" spans="1:8" ht="15">
      <c r="A717" s="929"/>
      <c r="B717" s="2961"/>
      <c r="C717" s="2961"/>
      <c r="D717" s="2961"/>
      <c r="E717" s="2961"/>
      <c r="F717" s="930"/>
      <c r="G717" s="930"/>
      <c r="H717" s="929"/>
    </row>
    <row r="718" spans="1:8" s="818" customFormat="1" ht="59.25" customHeight="1">
      <c r="B718" s="2893" t="s">
        <v>6594</v>
      </c>
      <c r="C718" s="2893"/>
      <c r="D718" s="2893"/>
      <c r="E718" s="2893"/>
      <c r="F718" s="2893"/>
      <c r="G718" s="2893"/>
    </row>
    <row r="719" spans="1:8" s="818" customFormat="1" ht="207" customHeight="1">
      <c r="B719" s="2962" t="s">
        <v>6595</v>
      </c>
      <c r="C719" s="2962"/>
      <c r="D719" s="2962"/>
      <c r="E719" s="2962"/>
      <c r="F719" s="2962"/>
      <c r="G719" s="2962"/>
    </row>
    <row r="720" spans="1:8" s="1567" customFormat="1" ht="15.75" thickBot="1">
      <c r="A720" s="1562"/>
      <c r="B720" s="2961"/>
      <c r="C720" s="2961"/>
      <c r="D720" s="2961"/>
      <c r="E720" s="2961"/>
      <c r="F720" s="1519"/>
      <c r="G720" s="1519"/>
      <c r="H720" s="1562"/>
    </row>
    <row r="721" spans="1:8" ht="31.5">
      <c r="A721" s="929"/>
      <c r="B721" s="1557"/>
      <c r="C721" s="1536" t="s">
        <v>739</v>
      </c>
      <c r="D721" s="1558"/>
      <c r="E721" s="1559"/>
      <c r="F721" s="1537"/>
      <c r="G721" s="1560" t="s">
        <v>29</v>
      </c>
      <c r="H721" s="1758" t="s">
        <v>7204</v>
      </c>
    </row>
    <row r="722" spans="1:8" ht="31.5">
      <c r="A722" s="929"/>
      <c r="B722" s="859" t="s">
        <v>701</v>
      </c>
      <c r="C722" s="1771" t="s">
        <v>702</v>
      </c>
      <c r="D722" s="1772" t="s">
        <v>703</v>
      </c>
      <c r="E722" s="1773" t="s">
        <v>704</v>
      </c>
      <c r="F722" s="1774" t="s">
        <v>705</v>
      </c>
      <c r="G722" s="1839" t="s">
        <v>706</v>
      </c>
      <c r="H722" s="929"/>
    </row>
    <row r="723" spans="1:8" ht="15">
      <c r="A723" s="929"/>
      <c r="B723" s="1573">
        <v>43250</v>
      </c>
      <c r="C723" s="1751" t="s">
        <v>1493</v>
      </c>
      <c r="D723" s="1752">
        <v>22.51</v>
      </c>
      <c r="E723" s="1756" t="s">
        <v>6969</v>
      </c>
      <c r="F723" s="1744" t="s">
        <v>718</v>
      </c>
      <c r="G723" s="1764" t="s">
        <v>1354</v>
      </c>
      <c r="H723" s="1770">
        <f>B723+180</f>
        <v>43430</v>
      </c>
    </row>
    <row r="724" spans="1:8" ht="15">
      <c r="A724" s="929"/>
      <c r="B724" s="1573">
        <v>43255</v>
      </c>
      <c r="C724" s="1751" t="s">
        <v>724</v>
      </c>
      <c r="D724" s="1752">
        <v>14.63</v>
      </c>
      <c r="E724" s="1754" t="s">
        <v>725</v>
      </c>
      <c r="F724" s="1766" t="s">
        <v>7628</v>
      </c>
      <c r="G724" s="1764" t="s">
        <v>5410</v>
      </c>
      <c r="H724" s="1770">
        <f>B724+180</f>
        <v>43435</v>
      </c>
    </row>
    <row r="725" spans="1:8" ht="15">
      <c r="A725" s="929"/>
      <c r="B725" s="1542">
        <v>43256</v>
      </c>
      <c r="C725" s="1755" t="s">
        <v>7474</v>
      </c>
      <c r="D725" s="1759">
        <v>12.16</v>
      </c>
      <c r="E725" s="1780" t="s">
        <v>1703</v>
      </c>
      <c r="F725" s="1757" t="s">
        <v>6558</v>
      </c>
      <c r="G725" s="1761" t="s">
        <v>1761</v>
      </c>
      <c r="H725" s="1770">
        <f>B725+180</f>
        <v>43436</v>
      </c>
    </row>
    <row r="726" spans="1:8" ht="16.5" thickBot="1">
      <c r="A726" s="929"/>
      <c r="B726" s="1538"/>
      <c r="C726" s="1539" t="s">
        <v>707</v>
      </c>
      <c r="D726" s="1561">
        <f>MEDIAN(D723:D725)</f>
        <v>14.63</v>
      </c>
      <c r="E726" s="1540"/>
      <c r="F726" s="1541"/>
      <c r="G726" s="871"/>
      <c r="H726" s="929"/>
    </row>
    <row r="727" spans="1:8" ht="13.5" thickBot="1">
      <c r="A727" s="904"/>
      <c r="B727" s="905"/>
      <c r="C727" s="905"/>
      <c r="D727" s="905"/>
      <c r="E727" s="905"/>
      <c r="F727" s="905"/>
      <c r="G727" s="905"/>
      <c r="H727" s="904"/>
    </row>
    <row r="728" spans="1:8" ht="15.75">
      <c r="A728" s="929"/>
      <c r="B728" s="2045"/>
      <c r="C728" s="2042" t="s">
        <v>1755</v>
      </c>
      <c r="D728" s="2046"/>
      <c r="E728" s="2047"/>
      <c r="F728" s="2044"/>
      <c r="G728" s="1560" t="s">
        <v>29</v>
      </c>
      <c r="H728" s="929"/>
    </row>
    <row r="729" spans="1:8" ht="31.5">
      <c r="A729" s="929"/>
      <c r="B729" s="859" t="s">
        <v>701</v>
      </c>
      <c r="C729" s="2112" t="s">
        <v>702</v>
      </c>
      <c r="D729" s="2113" t="s">
        <v>703</v>
      </c>
      <c r="E729" s="2116" t="s">
        <v>704</v>
      </c>
      <c r="F729" s="2117" t="s">
        <v>705</v>
      </c>
      <c r="G729" s="2118" t="s">
        <v>706</v>
      </c>
      <c r="H729" s="929"/>
    </row>
    <row r="730" spans="1:8" ht="15">
      <c r="A730" s="929"/>
      <c r="B730" s="1573">
        <v>43250</v>
      </c>
      <c r="C730" s="2098" t="s">
        <v>1493</v>
      </c>
      <c r="D730" s="2099">
        <v>52</v>
      </c>
      <c r="E730" s="2100" t="s">
        <v>6969</v>
      </c>
      <c r="F730" s="2101" t="s">
        <v>718</v>
      </c>
      <c r="G730" s="2121" t="s">
        <v>1354</v>
      </c>
      <c r="H730" s="1770">
        <f>B730+180</f>
        <v>43430</v>
      </c>
    </row>
    <row r="731" spans="1:8" ht="15">
      <c r="A731" s="929"/>
      <c r="B731" s="1573">
        <v>43255</v>
      </c>
      <c r="C731" s="2106" t="s">
        <v>724</v>
      </c>
      <c r="D731" s="2114">
        <v>33</v>
      </c>
      <c r="E731" s="2100" t="s">
        <v>725</v>
      </c>
      <c r="F731" s="2104" t="s">
        <v>7628</v>
      </c>
      <c r="G731" s="2126" t="s">
        <v>5410</v>
      </c>
      <c r="H731" s="1770">
        <f>B731+180</f>
        <v>43435</v>
      </c>
    </row>
    <row r="732" spans="1:8" ht="15">
      <c r="A732" s="929"/>
      <c r="B732" s="1573">
        <v>43255</v>
      </c>
      <c r="C732" s="2106" t="s">
        <v>7475</v>
      </c>
      <c r="D732" s="2099">
        <v>95</v>
      </c>
      <c r="E732" s="2111" t="s">
        <v>7476</v>
      </c>
      <c r="F732" s="2108" t="s">
        <v>7221</v>
      </c>
      <c r="G732" s="2121" t="s">
        <v>7632</v>
      </c>
      <c r="H732" s="1770">
        <f>B732+180</f>
        <v>43435</v>
      </c>
    </row>
    <row r="733" spans="1:8" s="1567" customFormat="1" ht="16.5" thickBot="1">
      <c r="A733" s="1562"/>
      <c r="B733" s="1538"/>
      <c r="C733" s="1539" t="s">
        <v>707</v>
      </c>
      <c r="D733" s="1561">
        <f>MEDIAN(D730:D732)</f>
        <v>52</v>
      </c>
      <c r="E733" s="1540"/>
      <c r="F733" s="1541"/>
      <c r="G733" s="871"/>
      <c r="H733" s="1562"/>
    </row>
    <row r="734" spans="1:8" ht="15.75" thickBot="1">
      <c r="A734" s="929"/>
      <c r="B734" s="2969"/>
      <c r="C734" s="2970"/>
      <c r="D734" s="2970"/>
      <c r="E734" s="2970"/>
      <c r="F734" s="2970"/>
      <c r="G734" s="2971"/>
      <c r="H734" s="929"/>
    </row>
    <row r="735" spans="1:8" ht="31.5">
      <c r="A735" s="929"/>
      <c r="B735" s="945"/>
      <c r="C735" s="946" t="s">
        <v>1756</v>
      </c>
      <c r="D735" s="947"/>
      <c r="E735" s="948"/>
      <c r="F735" s="949"/>
      <c r="G735" s="950" t="s">
        <v>29</v>
      </c>
      <c r="H735" s="929"/>
    </row>
    <row r="736" spans="1:8" ht="31.5">
      <c r="A736" s="929"/>
      <c r="B736" s="859" t="s">
        <v>701</v>
      </c>
      <c r="C736" s="2112" t="s">
        <v>702</v>
      </c>
      <c r="D736" s="2113" t="s">
        <v>703</v>
      </c>
      <c r="E736" s="2116" t="s">
        <v>704</v>
      </c>
      <c r="F736" s="2117" t="s">
        <v>705</v>
      </c>
      <c r="G736" s="2118" t="s">
        <v>706</v>
      </c>
      <c r="H736" s="929"/>
    </row>
    <row r="737" spans="1:8" ht="15">
      <c r="A737" s="929"/>
      <c r="B737" s="1542">
        <f t="shared" ref="B737:C739" si="3">B730</f>
        <v>43250</v>
      </c>
      <c r="C737" s="2122" t="str">
        <f t="shared" si="3"/>
        <v>PIZZATTO</v>
      </c>
      <c r="D737" s="2123">
        <f>D730/100</f>
        <v>0.52</v>
      </c>
      <c r="E737" s="2124" t="str">
        <f t="shared" ref="E737:G739" si="4">E730</f>
        <v>04.181.115/0001-80</v>
      </c>
      <c r="F737" s="2124" t="str">
        <f t="shared" si="4"/>
        <v>(65) 3052-4200</v>
      </c>
      <c r="G737" s="2125" t="str">
        <f t="shared" si="4"/>
        <v>LEANDRO</v>
      </c>
      <c r="H737" s="929"/>
    </row>
    <row r="738" spans="1:8" ht="15">
      <c r="A738" s="929"/>
      <c r="B738" s="1542">
        <f t="shared" si="3"/>
        <v>43255</v>
      </c>
      <c r="C738" s="2122" t="str">
        <f t="shared" si="3"/>
        <v>PETEL</v>
      </c>
      <c r="D738" s="2123">
        <f>D731/100</f>
        <v>0.33</v>
      </c>
      <c r="E738" s="2124" t="str">
        <f t="shared" si="4"/>
        <v>22.760.075/0001-03</v>
      </c>
      <c r="F738" s="2124" t="str">
        <f t="shared" si="4"/>
        <v>(65) 3634-1717</v>
      </c>
      <c r="G738" s="2125" t="str">
        <f t="shared" si="4"/>
        <v>EDINEI</v>
      </c>
      <c r="H738" s="929"/>
    </row>
    <row r="739" spans="1:8" ht="15">
      <c r="A739" s="929"/>
      <c r="B739" s="1542">
        <f t="shared" si="3"/>
        <v>43255</v>
      </c>
      <c r="C739" s="2122" t="str">
        <f t="shared" si="3"/>
        <v>ELETROATIVA</v>
      </c>
      <c r="D739" s="2123">
        <f>D732/100</f>
        <v>0.95</v>
      </c>
      <c r="E739" s="2124" t="str">
        <f t="shared" si="4"/>
        <v>06.110.817/0002-80</v>
      </c>
      <c r="F739" s="2124" t="str">
        <f t="shared" si="4"/>
        <v>(65) 3051-7844</v>
      </c>
      <c r="G739" s="2125" t="str">
        <f t="shared" si="4"/>
        <v>DHIONE</v>
      </c>
      <c r="H739" s="929"/>
    </row>
    <row r="740" spans="1:8" ht="16.5" thickBot="1">
      <c r="A740" s="929"/>
      <c r="B740" s="1538"/>
      <c r="C740" s="1539" t="s">
        <v>707</v>
      </c>
      <c r="D740" s="1561">
        <f>MEDIAN(D737:D739)</f>
        <v>0.52</v>
      </c>
      <c r="E740" s="1540"/>
      <c r="F740" s="1541"/>
      <c r="G740" s="871"/>
      <c r="H740" s="929"/>
    </row>
    <row r="741" spans="1:8" ht="13.5" thickBot="1">
      <c r="A741" s="904"/>
      <c r="B741" s="905"/>
      <c r="C741" s="905"/>
      <c r="D741" s="905"/>
      <c r="E741" s="905"/>
      <c r="F741" s="905"/>
      <c r="G741" s="905"/>
      <c r="H741" s="904"/>
    </row>
    <row r="742" spans="1:8" ht="36" customHeight="1">
      <c r="A742" s="929"/>
      <c r="B742" s="1549" t="str">
        <f>CONCATENATE("AMM SPDA 0",(RIGHT(B706,2))+1)</f>
        <v>AMM SPDA 031</v>
      </c>
      <c r="C742" s="2666" t="str">
        <f>CONCATENATE("FORNECIMENTO E INSTALAÇÃO DE ",C745)</f>
        <v>FORNECIMENTO E INSTALAÇÃO DE TERMINAL A COMPRESSAO EM COBRE ESTANHADO PARA CABO 35 MM2, 1 FURO E 1 COMPRESSAO, PARA PARAFUSO DE FIXACAO M8</v>
      </c>
      <c r="D742" s="2972"/>
      <c r="E742" s="2972"/>
      <c r="F742" s="2972"/>
      <c r="G742" s="787" t="s">
        <v>29</v>
      </c>
      <c r="H742" s="822">
        <f>G748</f>
        <v>2.74</v>
      </c>
    </row>
    <row r="743" spans="1:8" ht="31.5">
      <c r="A743" s="929"/>
      <c r="B743" s="899" t="s">
        <v>760</v>
      </c>
      <c r="C743" s="807" t="s">
        <v>686</v>
      </c>
      <c r="D743" s="900" t="s">
        <v>29</v>
      </c>
      <c r="E743" s="807" t="s">
        <v>687</v>
      </c>
      <c r="F743" s="808" t="s">
        <v>688</v>
      </c>
      <c r="G743" s="809" t="s">
        <v>689</v>
      </c>
      <c r="H743" s="929"/>
    </row>
    <row r="744" spans="1:8" ht="15.75">
      <c r="A744" s="929"/>
      <c r="B744" s="2724" t="s">
        <v>690</v>
      </c>
      <c r="C744" s="2926"/>
      <c r="D744" s="2926"/>
      <c r="E744" s="2926"/>
      <c r="F744" s="2926"/>
      <c r="G744" s="2927"/>
      <c r="H744" s="929"/>
    </row>
    <row r="745" spans="1:8" ht="30">
      <c r="A745" s="931" t="s">
        <v>1320</v>
      </c>
      <c r="B745" s="810">
        <v>1577</v>
      </c>
      <c r="C745" s="927" t="str">
        <f>IF($A745="INSUMO",VLOOKUP($B745,'BANCO DE DADOS SETEMBRO INS'!$A:$D,2,FALSE),VLOOKUP($B745,'BANCO DE DADOS SETEMBRO SERV'!$B:$E,2,FALSE))</f>
        <v>TERMINAL A COMPRESSAO EM COBRE ESTANHADO PARA CABO 35 MM2, 1 FURO E 1 COMPRESSAO, PARA PARAFUSO DE FIXACAO M8</v>
      </c>
      <c r="D745" s="771" t="s">
        <v>29</v>
      </c>
      <c r="E745" s="781">
        <v>1</v>
      </c>
      <c r="F745" s="775">
        <f>IF($A745="INSUMO",VLOOKUP($B745,'BANCO DE DADOS SETEMBRO INS'!$A:$D,4,FALSE),VLOOKUP($B745,'BANCO DE DADOS SETEMBRO SERV'!$B:$E,4,FALSE))</f>
        <v>1.61</v>
      </c>
      <c r="G745" s="783">
        <f>TRUNC(F745*E745,2)</f>
        <v>1.61</v>
      </c>
      <c r="H745" s="929"/>
    </row>
    <row r="746" spans="1:8" ht="15.75">
      <c r="A746" s="929"/>
      <c r="B746" s="2958" t="s">
        <v>691</v>
      </c>
      <c r="C746" s="2959"/>
      <c r="D746" s="2959"/>
      <c r="E746" s="2959"/>
      <c r="F746" s="2959"/>
      <c r="G746" s="2960"/>
      <c r="H746" s="929"/>
    </row>
    <row r="747" spans="1:8" ht="16.5" thickBot="1">
      <c r="A747" s="931" t="s">
        <v>1321</v>
      </c>
      <c r="B747" s="792">
        <v>88264</v>
      </c>
      <c r="C747" s="898" t="str">
        <f>IF($A747="INSUMO",VLOOKUP($B747,'BANCO DE DADOS SETEMBRO INS'!$A:$D,2,FALSE),VLOOKUP($B747,'BANCO DE DADOS SETEMBRO SERV'!$B:$E,2,FALSE))</f>
        <v>ELETRICISTA COM ENCARGOS COMPLEMENTARES</v>
      </c>
      <c r="D747" s="774" t="s">
        <v>81</v>
      </c>
      <c r="E747" s="703">
        <v>5.6000000000000001E-2</v>
      </c>
      <c r="F747" s="776">
        <f>IF($A747="INSUMO",VLOOKUP($B747,'BANCO DE DADOS SETEMBRO INS'!$A:$D,4,FALSE),VLOOKUP($B747,'BANCO DE DADOS SETEMBRO SERV'!$B:$E,4,FALSE))</f>
        <v>20.28</v>
      </c>
      <c r="G747" s="794">
        <f>TRUNC(F747*E747,2)</f>
        <v>1.1299999999999999</v>
      </c>
      <c r="H747" s="929"/>
    </row>
    <row r="748" spans="1:8" ht="16.5" thickBot="1">
      <c r="A748" s="929"/>
      <c r="B748" s="2918" t="s">
        <v>7091</v>
      </c>
      <c r="C748" s="2918"/>
      <c r="D748" s="2918"/>
      <c r="E748" s="2918"/>
      <c r="F748" s="795" t="s">
        <v>692</v>
      </c>
      <c r="G748" s="796">
        <f>SUM(G744:G747)</f>
        <v>2.74</v>
      </c>
      <c r="H748" s="929"/>
    </row>
    <row r="749" spans="1:8" ht="15.75" thickBot="1">
      <c r="A749" s="929"/>
      <c r="B749" s="2918"/>
      <c r="C749" s="2918"/>
      <c r="D749" s="2918"/>
      <c r="E749" s="2918"/>
      <c r="F749" s="930"/>
      <c r="G749" s="930"/>
      <c r="H749" s="929"/>
    </row>
    <row r="750" spans="1:8" s="546" customFormat="1" ht="36" customHeight="1">
      <c r="A750" s="753"/>
      <c r="B750" s="1549" t="str">
        <f>CONCATENATE("AMM SPDA 0",(RIGHT(B742,2))+1)</f>
        <v>AMM SPDA 032</v>
      </c>
      <c r="C750" s="2721" t="str">
        <f>CONCATENATE("FORNECIMENTO E INSTALAÇÃO DE ",C753)</f>
        <v>FORNECIMENTO E INSTALAÇÃO DE SELANTE ELASTICO MONOCOMPONENTE A BASE DE POLIURETANO PARA JUNTAS DIVERSAS</v>
      </c>
      <c r="D750" s="2722"/>
      <c r="E750" s="2722"/>
      <c r="F750" s="2723"/>
      <c r="G750" s="515" t="s">
        <v>438</v>
      </c>
      <c r="H750" s="724">
        <f>G756</f>
        <v>97.85</v>
      </c>
    </row>
    <row r="751" spans="1:8" s="546" customFormat="1" ht="31.5">
      <c r="A751" s="753"/>
      <c r="B751" s="361" t="s">
        <v>760</v>
      </c>
      <c r="C751" s="731" t="s">
        <v>686</v>
      </c>
      <c r="D751" s="752" t="s">
        <v>29</v>
      </c>
      <c r="E751" s="731" t="s">
        <v>687</v>
      </c>
      <c r="F751" s="732" t="s">
        <v>688</v>
      </c>
      <c r="G751" s="733" t="s">
        <v>689</v>
      </c>
      <c r="H751" s="753"/>
    </row>
    <row r="752" spans="1:8" s="546" customFormat="1" ht="15.75">
      <c r="A752" s="753"/>
      <c r="B752" s="2985" t="s">
        <v>690</v>
      </c>
      <c r="C752" s="2986"/>
      <c r="D752" s="2986"/>
      <c r="E752" s="2986"/>
      <c r="F752" s="2986"/>
      <c r="G752" s="2987"/>
      <c r="H752" s="753"/>
    </row>
    <row r="753" spans="1:9" s="546" customFormat="1" ht="30.75" thickBot="1">
      <c r="A753" s="931" t="s">
        <v>1320</v>
      </c>
      <c r="B753" s="941">
        <v>142</v>
      </c>
      <c r="C753" s="1335" t="str">
        <f>IF($A753="INSUMO",VLOOKUP($B753,'BANCO DE DADOS SETEMBRO INS'!$A:$D,2,FALSE),VLOOKUP($B753,'BANCO DE DADOS SETEMBRO SERV'!$B:$E,2,FALSE))</f>
        <v>SELANTE ELASTICO MONOCOMPONENTE A BASE DE POLIURETANO PARA JUNTAS DIVERSAS</v>
      </c>
      <c r="D753" s="1543" t="str">
        <f>IF($A753="INSUMO",VLOOKUP($B753,'BANCO DE DADOS SETEMBRO INS'!$A:$D,3,FALSE),VLOOKUP($B753,'BANCO DE DADOS SETEMBRO SERV'!$B:$E,3,FALSE))</f>
        <v xml:space="preserve">310ML </v>
      </c>
      <c r="E753" s="1578">
        <v>3.226</v>
      </c>
      <c r="F753" s="1547">
        <f>IF($A753="INSUMO",VLOOKUP($B753,'BANCO DE DADOS SETEMBRO INS'!$A:$D,4,FALSE),VLOOKUP($B753,'BANCO DE DADOS SETEMBRO SERV'!$B:$E,4,FALSE))</f>
        <v>28.24</v>
      </c>
      <c r="G753" s="943">
        <f>TRUNC(F753*E753,2)</f>
        <v>91.1</v>
      </c>
      <c r="H753" s="753"/>
    </row>
    <row r="754" spans="1:9" s="546" customFormat="1" ht="15.75">
      <c r="A754" s="753"/>
      <c r="B754" s="2963" t="s">
        <v>691</v>
      </c>
      <c r="C754" s="2964"/>
      <c r="D754" s="2964"/>
      <c r="E754" s="2964"/>
      <c r="F754" s="2964"/>
      <c r="G754" s="2965"/>
      <c r="H754" s="753"/>
    </row>
    <row r="755" spans="1:9" s="546" customFormat="1" ht="16.5" thickBot="1">
      <c r="A755" s="757" t="s">
        <v>1321</v>
      </c>
      <c r="B755" s="1554">
        <v>88270</v>
      </c>
      <c r="C755" s="1545" t="str">
        <f>IF($A755="INSUMO",VLOOKUP($B755,'BANCO DE DADOS SETEMBRO INS'!$A:$D,2,FALSE),VLOOKUP($B755,'BANCO DE DADOS SETEMBRO SERV'!$B:$E,2,FALSE))</f>
        <v>IMPERMEABILIZADOR COM ENCARGOS COMPLEMENTARES</v>
      </c>
      <c r="D755" s="1546" t="str">
        <f>IF($A755="INSUMO",VLOOKUP($B755,'BANCO DE DADOS SETEMBRO INS'!$A:$D,3,FALSE),VLOOKUP($B755,'BANCO DE DADOS SETEMBRO SERV'!$B:$E,3,FALSE))</f>
        <v>H</v>
      </c>
      <c r="E755" s="1555">
        <v>0.33</v>
      </c>
      <c r="F755" s="1548">
        <f>IF($A755="INSUMO",VLOOKUP($B755,'BANCO DE DADOS SETEMBRO INS'!$A:$D,4,FALSE),VLOOKUP($B755,'BANCO DE DADOS SETEMBRO SERV'!$B:$E,4,FALSE))</f>
        <v>20.46</v>
      </c>
      <c r="G755" s="1556">
        <f>TRUNC(F755*E755,2)</f>
        <v>6.75</v>
      </c>
      <c r="H755" s="753"/>
    </row>
    <row r="756" spans="1:9" s="546" customFormat="1" ht="16.5" thickBot="1">
      <c r="A756" s="753"/>
      <c r="B756" s="2930" t="s">
        <v>7092</v>
      </c>
      <c r="C756" s="2930"/>
      <c r="D756" s="2930"/>
      <c r="E756" s="2947"/>
      <c r="F756" s="730" t="s">
        <v>692</v>
      </c>
      <c r="G756" s="726">
        <f>SUM(G752:G755)</f>
        <v>97.85</v>
      </c>
      <c r="H756" s="753"/>
    </row>
    <row r="757" spans="1:9" s="546" customFormat="1" ht="15.75">
      <c r="A757" s="753"/>
      <c r="B757" s="765"/>
      <c r="C757" s="765"/>
      <c r="D757" s="765"/>
      <c r="E757" s="765"/>
      <c r="F757" s="486"/>
      <c r="G757" s="487"/>
      <c r="H757" s="753"/>
    </row>
    <row r="758" spans="1:9" ht="13.5" thickBot="1"/>
    <row r="759" spans="1:9" s="546" customFormat="1" ht="37.5" customHeight="1">
      <c r="A759" s="545"/>
      <c r="B759" s="1549" t="str">
        <f>CONCATENATE("AMM SPDA 0",(RIGHT(B750,2))+1)</f>
        <v>AMM SPDA 033</v>
      </c>
      <c r="C759" s="2666" t="str">
        <f>CONCATENATE("FORNECIMENTO E INSTALAÇÃO DE ",C762)</f>
        <v>FORNECIMENTO E INSTALAÇÃO DE BUCHA DE NYLON SEM ABA S10, COM PARAFUSO DE 6,10 X 65 MM EM ACO ZINCADO COM ROSCA SOBERBA, CABECA CHATA E FENDA PHILLIPS</v>
      </c>
      <c r="D759" s="2897"/>
      <c r="E759" s="2897"/>
      <c r="F759" s="2897"/>
      <c r="G759" s="476" t="s">
        <v>29</v>
      </c>
      <c r="H759" s="724">
        <f>G765</f>
        <v>3.59</v>
      </c>
    </row>
    <row r="760" spans="1:9" s="546" customFormat="1" ht="31.5">
      <c r="A760" s="545"/>
      <c r="B760" s="361" t="s">
        <v>760</v>
      </c>
      <c r="C760" s="520" t="s">
        <v>686</v>
      </c>
      <c r="D760" s="752" t="s">
        <v>29</v>
      </c>
      <c r="E760" s="520" t="s">
        <v>687</v>
      </c>
      <c r="F760" s="521" t="s">
        <v>688</v>
      </c>
      <c r="G760" s="522" t="s">
        <v>689</v>
      </c>
      <c r="H760" s="545"/>
    </row>
    <row r="761" spans="1:9" s="546" customFormat="1" ht="15.75">
      <c r="A761" s="545"/>
      <c r="B761" s="2724" t="s">
        <v>690</v>
      </c>
      <c r="C761" s="2926"/>
      <c r="D761" s="2926"/>
      <c r="E761" s="2926"/>
      <c r="F761" s="2926"/>
      <c r="G761" s="2927"/>
      <c r="H761" s="545"/>
    </row>
    <row r="762" spans="1:9" s="546" customFormat="1" ht="45">
      <c r="A762" s="549" t="s">
        <v>1320</v>
      </c>
      <c r="B762" s="523">
        <v>7568</v>
      </c>
      <c r="C762" s="435" t="str">
        <f>IF($A762="INSUMO",VLOOKUP($B762,'BANCO DE DADOS SETEMBRO INS'!$A:$D,2,FALSE),VLOOKUP($B762,'BANCO DE DADOS SETEMBRO SERV'!$B:$E,2,FALSE))</f>
        <v>BUCHA DE NYLON SEM ABA S10, COM PARAFUSO DE 6,10 X 65 MM EM ACO ZINCADO COM ROSCA SOBERBA, CABECA CHATA E FENDA PHILLIPS</v>
      </c>
      <c r="D762" s="297" t="str">
        <f>IF($A762="INSUMO",VLOOKUP($B762,'BANCO DE DADOS SETEMBRO INS'!$A:$D,3,FALSE),VLOOKUP($B762,'BANCO DE DADOS SETEMBRO SERV'!$B:$E,3,FALSE))</f>
        <v xml:space="preserve">UN    </v>
      </c>
      <c r="E762" s="405">
        <v>1</v>
      </c>
      <c r="F762" s="362">
        <f>IF($A762="INSUMO",VLOOKUP($B762,'BANCO DE DADOS SETEMBRO INS'!$A:$D,4,FALSE),VLOOKUP($B762,'BANCO DE DADOS SETEMBRO SERV'!$B:$E,4,FALSE))</f>
        <v>0.55000000000000004</v>
      </c>
      <c r="G762" s="408">
        <f>TRUNC(F762*E762,2)</f>
        <v>0.55000000000000004</v>
      </c>
      <c r="H762" s="545"/>
    </row>
    <row r="763" spans="1:9" s="546" customFormat="1" ht="15.75">
      <c r="A763" s="545"/>
      <c r="B763" s="2724" t="s">
        <v>691</v>
      </c>
      <c r="C763" s="2926"/>
      <c r="D763" s="2926"/>
      <c r="E763" s="2926"/>
      <c r="F763" s="2926"/>
      <c r="G763" s="2927"/>
      <c r="H763" s="545"/>
    </row>
    <row r="764" spans="1:9" s="546" customFormat="1" ht="16.5" thickBot="1">
      <c r="A764" s="549" t="s">
        <v>1321</v>
      </c>
      <c r="B764" s="481">
        <v>88264</v>
      </c>
      <c r="C764" s="436" t="str">
        <f>IF($A764="INSUMO",VLOOKUP($B764,'BANCO DE DADOS SETEMBRO INS'!$A:$D,2,FALSE),VLOOKUP($B764,'BANCO DE DADOS SETEMBRO SERV'!$B:$E,2,FALSE))</f>
        <v>ELETRICISTA COM ENCARGOS COMPLEMENTARES</v>
      </c>
      <c r="D764" s="303" t="str">
        <f>IF($A764="INSUMO",VLOOKUP($B764,'BANCO DE DADOS SETEMBRO INS'!$A:$D,3,FALSE),VLOOKUP($B764,'BANCO DE DADOS SETEMBRO SERV'!$B:$E,3,FALSE))</f>
        <v>H</v>
      </c>
      <c r="E764" s="482">
        <v>0.15</v>
      </c>
      <c r="F764" s="364">
        <f>IF($A764="INSUMO",VLOOKUP($B764,'BANCO DE DADOS SETEMBRO INS'!$A:$D,4,FALSE),VLOOKUP($B764,'BANCO DE DADOS SETEMBRO SERV'!$B:$E,4,FALSE))</f>
        <v>20.28</v>
      </c>
      <c r="G764" s="483">
        <f>TRUNC(F764*E764,2)</f>
        <v>3.04</v>
      </c>
      <c r="H764" s="545"/>
    </row>
    <row r="765" spans="1:9" s="546" customFormat="1" ht="16.5" thickBot="1">
      <c r="A765" s="545"/>
      <c r="B765" s="2918" t="s">
        <v>7093</v>
      </c>
      <c r="C765" s="2918"/>
      <c r="D765" s="2918"/>
      <c r="E765" s="2918"/>
      <c r="F765" s="490" t="s">
        <v>692</v>
      </c>
      <c r="G765" s="671">
        <f>SUM(G761:G764)</f>
        <v>3.59</v>
      </c>
      <c r="H765" s="545"/>
    </row>
    <row r="766" spans="1:9" s="558" customFormat="1" ht="16.5" thickBot="1">
      <c r="B766" s="488"/>
      <c r="C766" s="489"/>
      <c r="D766" s="489"/>
      <c r="E766" s="489"/>
      <c r="F766" s="489"/>
      <c r="G766" s="489"/>
    </row>
    <row r="767" spans="1:9" s="1567" customFormat="1" ht="45" customHeight="1">
      <c r="A767" s="1562"/>
      <c r="B767" s="1549" t="str">
        <f>CONCATENATE("AMM SPDA 0",(RIGHT(B759,2))+1)</f>
        <v>AMM SPDA 034</v>
      </c>
      <c r="C767" s="2666" t="s">
        <v>7572</v>
      </c>
      <c r="D767" s="2897"/>
      <c r="E767" s="2897"/>
      <c r="F767" s="2897"/>
      <c r="G767" s="515" t="s">
        <v>29</v>
      </c>
      <c r="H767" s="1526">
        <f>G779</f>
        <v>593.26</v>
      </c>
      <c r="I767" s="1567" t="s">
        <v>7572</v>
      </c>
    </row>
    <row r="768" spans="1:9" s="1567" customFormat="1" ht="31.5">
      <c r="A768" s="1562"/>
      <c r="B768" s="1574" t="s">
        <v>700</v>
      </c>
      <c r="C768" s="1735" t="s">
        <v>686</v>
      </c>
      <c r="D768" s="2073" t="s">
        <v>29</v>
      </c>
      <c r="E768" s="1735" t="s">
        <v>687</v>
      </c>
      <c r="F768" s="1736" t="s">
        <v>688</v>
      </c>
      <c r="G768" s="1737" t="s">
        <v>689</v>
      </c>
      <c r="H768" s="1566"/>
    </row>
    <row r="769" spans="1:8" s="1567" customFormat="1" ht="15.75">
      <c r="A769" s="1562"/>
      <c r="B769" s="2724" t="s">
        <v>690</v>
      </c>
      <c r="C769" s="2954"/>
      <c r="D769" s="2954"/>
      <c r="E769" s="2954"/>
      <c r="F769" s="2954"/>
      <c r="G769" s="2955"/>
      <c r="H769" s="1566"/>
    </row>
    <row r="770" spans="1:8" s="1567" customFormat="1" ht="45">
      <c r="A770" s="1565" t="s">
        <v>1320</v>
      </c>
      <c r="B770" s="1552">
        <v>7583</v>
      </c>
      <c r="C770" s="2077" t="str">
        <f>IF($A770="INSUMO",VLOOKUP($B770,'BANCO DE DADOS SETEMBRO INS'!$A:$D,2,FALSE),VLOOKUP($B770,'BANCO DE DADOS SETEMBRO SERV'!$B:$E,2,FALSE))</f>
        <v>BUCHA DE NYLON SEM ABA S8, COM PARAFUSO DE 4,80 X 50 MM EM ACO ZINCADO COM ROSCA SOBERBA, CABECA CHATA E FENDA PHILLIPS</v>
      </c>
      <c r="D770" s="2036" t="str">
        <f>IF($A770="INSUMO",VLOOKUP($B770,'BANCO DE DADOS SETEMBRO INS'!$A:$D,3,FALSE),VLOOKUP($B770,'BANCO DE DADOS SETEMBRO SERV'!$B:$E,3,FALSE))</f>
        <v xml:space="preserve">UN    </v>
      </c>
      <c r="E770" s="2074">
        <v>4</v>
      </c>
      <c r="F770" s="2075">
        <f>IF($A770="INSUMO",VLOOKUP($B770,'BANCO DE DADOS SETEMBRO INS'!$A:$D,4,FALSE),VLOOKUP($B770,'BANCO DE DADOS SETEMBRO SERV'!$B:$E,4,FALSE))</f>
        <v>0.37</v>
      </c>
      <c r="G770" s="2076">
        <f t="shared" ref="G770:G775" si="5">TRUNC(F770*E770,2)</f>
        <v>1.48</v>
      </c>
      <c r="H770" s="1566"/>
    </row>
    <row r="771" spans="1:8" s="1567" customFormat="1" ht="30">
      <c r="A771" s="1565" t="s">
        <v>1320</v>
      </c>
      <c r="B771" s="1552">
        <v>11854</v>
      </c>
      <c r="C771" s="2077" t="str">
        <f>IF($A771="INSUMO",VLOOKUP($B771,'BANCO DE DADOS SETEMBRO INS'!$A:$D,2,FALSE),VLOOKUP($B771,'BANCO DE DADOS SETEMBRO SERV'!$B:$E,2,FALSE))</f>
        <v>CONECTOR METALICO TIPO PARAFUSO FENDIDO (SPLIT BOLT), PARA CABOS ATE 35 MM2</v>
      </c>
      <c r="D771" s="2036" t="str">
        <f>IF($A771="INSUMO",VLOOKUP($B771,'BANCO DE DADOS SETEMBRO INS'!$A:$D,3,FALSE),VLOOKUP($B771,'BANCO DE DADOS SETEMBRO SERV'!$B:$E,3,FALSE))</f>
        <v xml:space="preserve">UN    </v>
      </c>
      <c r="E771" s="2074">
        <v>6</v>
      </c>
      <c r="F771" s="2075">
        <f>IF($A771="INSUMO",VLOOKUP($B771,'BANCO DE DADOS SETEMBRO INS'!$A:$D,4,FALSE),VLOOKUP($B771,'BANCO DE DADOS SETEMBRO SERV'!$B:$E,4,FALSE))</f>
        <v>5.28</v>
      </c>
      <c r="G771" s="2076">
        <f t="shared" si="5"/>
        <v>31.68</v>
      </c>
      <c r="H771" s="1566"/>
    </row>
    <row r="772" spans="1:8" s="1567" customFormat="1" ht="30">
      <c r="A772" s="1565" t="s">
        <v>1320</v>
      </c>
      <c r="B772" s="1552">
        <v>11270</v>
      </c>
      <c r="C772" s="2077" t="str">
        <f>IF($A772="INSUMO",VLOOKUP($B772,'BANCO DE DADOS SETEMBRO INS'!$A:$D,2,FALSE),VLOOKUP($B772,'BANCO DE DADOS SETEMBRO SERV'!$B:$E,2,FALSE))</f>
        <v>ABRACADEIRA DE LATAO PARA FIXACAO DE CABO PARA-RAIO, DIMENSOES 32 X 24 X 24 MM</v>
      </c>
      <c r="D772" s="2036" t="str">
        <f>IF($A772="INSUMO",VLOOKUP($B772,'BANCO DE DADOS SETEMBRO INS'!$A:$D,3,FALSE),VLOOKUP($B772,'BANCO DE DADOS SETEMBRO SERV'!$B:$E,3,FALSE))</f>
        <v xml:space="preserve">UN    </v>
      </c>
      <c r="E772" s="2074">
        <v>1</v>
      </c>
      <c r="F772" s="2075">
        <f>IF($A772="INSUMO",VLOOKUP($B772,'BANCO DE DADOS SETEMBRO INS'!$A:$D,4,FALSE),VLOOKUP($B772,'BANCO DE DADOS SETEMBRO SERV'!$B:$E,4,FALSE))</f>
        <v>1.36</v>
      </c>
      <c r="G772" s="2076">
        <f t="shared" si="5"/>
        <v>1.36</v>
      </c>
      <c r="H772" s="1566"/>
    </row>
    <row r="773" spans="1:8" s="1567" customFormat="1" ht="45">
      <c r="A773" s="1565" t="s">
        <v>1320</v>
      </c>
      <c r="B773" s="1552">
        <v>4274</v>
      </c>
      <c r="C773" s="2077" t="str">
        <f>IF($A773="INSUMO",VLOOKUP($B773,'BANCO DE DADOS SETEMBRO INS'!$A:$D,2,FALSE),VLOOKUP($B773,'BANCO DE DADOS SETEMBRO SERV'!$B:$E,2,FALSE))</f>
        <v>PARA-RAIOS TIPO FRANKLIN 350 MM, EM LATAO CROMADO, DUAS DESCIDAS, PARA PROTECAO DE EDIFICACOES CONTRA DESCARGAS ATMOSFERICAS</v>
      </c>
      <c r="D773" s="2036" t="str">
        <f>IF($A773="INSUMO",VLOOKUP($B773,'BANCO DE DADOS SETEMBRO INS'!$A:$D,3,FALSE),VLOOKUP($B773,'BANCO DE DADOS SETEMBRO SERV'!$B:$E,3,FALSE))</f>
        <v xml:space="preserve">UN    </v>
      </c>
      <c r="E773" s="2074">
        <v>1</v>
      </c>
      <c r="F773" s="2075">
        <f>IF($A773="INSUMO",VLOOKUP($B773,'BANCO DE DADOS SETEMBRO INS'!$A:$D,4,FALSE),VLOOKUP($B773,'BANCO DE DADOS SETEMBRO SERV'!$B:$E,4,FALSE))</f>
        <v>80.069999999999993</v>
      </c>
      <c r="G773" s="2076">
        <f t="shared" si="5"/>
        <v>80.069999999999993</v>
      </c>
      <c r="H773" s="1566"/>
    </row>
    <row r="774" spans="1:8" s="1567" customFormat="1" ht="30">
      <c r="A774" s="1565" t="s">
        <v>1320</v>
      </c>
      <c r="B774" s="1552">
        <v>7572</v>
      </c>
      <c r="C774" s="2077" t="str">
        <f>IF($A774="INSUMO",VLOOKUP($B774,'BANCO DE DADOS SETEMBRO INS'!$A:$D,2,FALSE),VLOOKUP($B774,'BANCO DE DADOS SETEMBRO SERV'!$B:$E,2,FALSE))</f>
        <v>SUPORTE ISOLADOR REFORCADO DIAMETRO NOMINAL 5/16", COM ROSCA SOBERBA E BUCHA</v>
      </c>
      <c r="D774" s="2036" t="str">
        <f>IF($A774="INSUMO",VLOOKUP($B774,'BANCO DE DADOS SETEMBRO INS'!$A:$D,3,FALSE),VLOOKUP($B774,'BANCO DE DADOS SETEMBRO SERV'!$B:$E,3,FALSE))</f>
        <v xml:space="preserve">UN    </v>
      </c>
      <c r="E774" s="2074">
        <v>6</v>
      </c>
      <c r="F774" s="2075">
        <f>IF($A774="INSUMO",VLOOKUP($B774,'BANCO DE DADOS SETEMBRO INS'!$A:$D,4,FALSE),VLOOKUP($B774,'BANCO DE DADOS SETEMBRO SERV'!$B:$E,4,FALSE))</f>
        <v>6.91</v>
      </c>
      <c r="G774" s="2076">
        <f t="shared" si="5"/>
        <v>41.46</v>
      </c>
      <c r="H774" s="1566"/>
    </row>
    <row r="775" spans="1:8" s="1567" customFormat="1" ht="30">
      <c r="A775" s="1565" t="s">
        <v>1320</v>
      </c>
      <c r="B775" s="1552">
        <v>7696</v>
      </c>
      <c r="C775" s="2077" t="str">
        <f>IF($A775="INSUMO",VLOOKUP($B775,'BANCO DE DADOS SETEMBRO INS'!$A:$D,2,FALSE),VLOOKUP($B775,'BANCO DE DADOS SETEMBRO SERV'!$B:$E,2,FALSE))</f>
        <v>TUBO ACO GALVANIZADO COM COSTURA, CLASSE MEDIA, DN 2", E = *3,65* MM, PESO *5,10* KG/M (NBR 5580)</v>
      </c>
      <c r="D775" s="2036" t="str">
        <f>IF($A775="INSUMO",VLOOKUP($B775,'BANCO DE DADOS SETEMBRO INS'!$A:$D,3,FALSE),VLOOKUP($B775,'BANCO DE DADOS SETEMBRO SERV'!$B:$E,3,FALSE))</f>
        <v xml:space="preserve">M     </v>
      </c>
      <c r="E775" s="2074">
        <v>6</v>
      </c>
      <c r="F775" s="2075">
        <f>IF($A775="INSUMO",VLOOKUP($B775,'BANCO DE DADOS SETEMBRO INS'!$A:$D,4,FALSE),VLOOKUP($B775,'BANCO DE DADOS SETEMBRO SERV'!$B:$E,4,FALSE))</f>
        <v>39.85</v>
      </c>
      <c r="G775" s="2076">
        <f t="shared" si="5"/>
        <v>239.1</v>
      </c>
      <c r="H775" s="1566"/>
    </row>
    <row r="776" spans="1:8" s="1567" customFormat="1" ht="15.75">
      <c r="A776" s="1562"/>
      <c r="B776" s="2724" t="s">
        <v>691</v>
      </c>
      <c r="C776" s="2954"/>
      <c r="D776" s="2954"/>
      <c r="E776" s="2954"/>
      <c r="F776" s="2954"/>
      <c r="G776" s="2955"/>
      <c r="H776" s="1566"/>
    </row>
    <row r="777" spans="1:8" s="1567" customFormat="1" ht="15.75">
      <c r="A777" s="1565" t="s">
        <v>1321</v>
      </c>
      <c r="B777" s="1552">
        <v>88264</v>
      </c>
      <c r="C777" s="2077" t="str">
        <f>IF($A777="INSUMO",VLOOKUP($B777,'BANCO DE DADOS SETEMBRO INS'!$A:$D,2,FALSE),VLOOKUP($B777,'BANCO DE DADOS SETEMBRO SERV'!$B:$E,2,FALSE))</f>
        <v>ELETRICISTA COM ENCARGOS COMPLEMENTARES</v>
      </c>
      <c r="D777" s="2036" t="str">
        <f>IF($A777="INSUMO",VLOOKUP($B777,'BANCO DE DADOS SETEMBRO INS'!$A:$D,3,FALSE),VLOOKUP($B777,'BANCO DE DADOS SETEMBRO SERV'!$B:$E,3,FALSE))</f>
        <v>H</v>
      </c>
      <c r="E777" s="2074">
        <v>5.5</v>
      </c>
      <c r="F777" s="2075">
        <f>IF($A777="INSUMO",VLOOKUP($B777,'BANCO DE DADOS SETEMBRO INS'!$A:$D,4,FALSE),VLOOKUP($B777,'BANCO DE DADOS SETEMBRO SERV'!$B:$E,4,FALSE))</f>
        <v>20.28</v>
      </c>
      <c r="G777" s="2076">
        <f>TRUNC(F777*E777,2)</f>
        <v>111.54</v>
      </c>
      <c r="H777" s="1566"/>
    </row>
    <row r="778" spans="1:8" s="1567" customFormat="1" ht="16.5" thickBot="1">
      <c r="A778" s="1565" t="s">
        <v>1321</v>
      </c>
      <c r="B778" s="1554">
        <v>88316</v>
      </c>
      <c r="C778" s="898" t="str">
        <f>IF($A778="INSUMO",VLOOKUP($B778,'BANCO DE DADOS SETEMBRO INS'!$A:$D,2,FALSE),VLOOKUP($B778,'BANCO DE DADOS SETEMBRO SERV'!$B:$E,2,FALSE))</f>
        <v>SERVENTE COM ENCARGOS COMPLEMENTARES</v>
      </c>
      <c r="D778" s="2037" t="str">
        <f>IF($A778="INSUMO",VLOOKUP($B778,'BANCO DE DADOS SETEMBRO INS'!$A:$D,3,FALSE),VLOOKUP($B778,'BANCO DE DADOS SETEMBRO SERV'!$B:$E,3,FALSE))</f>
        <v>H</v>
      </c>
      <c r="E778" s="1555">
        <v>5.5</v>
      </c>
      <c r="F778" s="1548">
        <f>IF($A778="INSUMO",VLOOKUP($B778,'BANCO DE DADOS SETEMBRO INS'!$A:$D,4,FALSE),VLOOKUP($B778,'BANCO DE DADOS SETEMBRO SERV'!$B:$E,4,FALSE))</f>
        <v>15.74</v>
      </c>
      <c r="G778" s="1556">
        <f>TRUNC(F778*E778,2)</f>
        <v>86.57</v>
      </c>
      <c r="H778" s="1566"/>
    </row>
    <row r="779" spans="1:8" s="1567" customFormat="1" ht="16.5" thickBot="1">
      <c r="A779" s="1562"/>
      <c r="B779" s="2956" t="s">
        <v>7573</v>
      </c>
      <c r="C779" s="2956"/>
      <c r="D779" s="2956"/>
      <c r="E779" s="2957"/>
      <c r="F779" s="795" t="s">
        <v>692</v>
      </c>
      <c r="G779" s="796">
        <f>SUM(G769:G778)</f>
        <v>593.26</v>
      </c>
      <c r="H779" s="1566"/>
    </row>
  </sheetData>
  <mergeCells count="201">
    <mergeCell ref="B476:G476"/>
    <mergeCell ref="B482:G482"/>
    <mergeCell ref="B488:G488"/>
    <mergeCell ref="B494:G494"/>
    <mergeCell ref="B499:C499"/>
    <mergeCell ref="B500:G500"/>
    <mergeCell ref="B511:C511"/>
    <mergeCell ref="B524:G524"/>
    <mergeCell ref="B525:G525"/>
    <mergeCell ref="C507:F507"/>
    <mergeCell ref="C508:F508"/>
    <mergeCell ref="C509:F509"/>
    <mergeCell ref="C510:F510"/>
    <mergeCell ref="B506:G506"/>
    <mergeCell ref="B540:G540"/>
    <mergeCell ref="B541:G541"/>
    <mergeCell ref="B554:G554"/>
    <mergeCell ref="B555:G555"/>
    <mergeCell ref="B534:G534"/>
    <mergeCell ref="B537:E538"/>
    <mergeCell ref="C512:F512"/>
    <mergeCell ref="B514:G514"/>
    <mergeCell ref="B519:G519"/>
    <mergeCell ref="B522:E523"/>
    <mergeCell ref="C527:F527"/>
    <mergeCell ref="B529:G529"/>
    <mergeCell ref="B380:G380"/>
    <mergeCell ref="B381:G381"/>
    <mergeCell ref="B336:G336"/>
    <mergeCell ref="B338:G338"/>
    <mergeCell ref="B340:E340"/>
    <mergeCell ref="B326:G326"/>
    <mergeCell ref="C334:F334"/>
    <mergeCell ref="C349:F349"/>
    <mergeCell ref="B355:G355"/>
    <mergeCell ref="B348:E348"/>
    <mergeCell ref="C302:F302"/>
    <mergeCell ref="B304:G304"/>
    <mergeCell ref="B308:G308"/>
    <mergeCell ref="B311:E312"/>
    <mergeCell ref="C369:F369"/>
    <mergeCell ref="B371:G371"/>
    <mergeCell ref="B377:G377"/>
    <mergeCell ref="B220:E221"/>
    <mergeCell ref="B218:G218"/>
    <mergeCell ref="B285:E286"/>
    <mergeCell ref="C222:F222"/>
    <mergeCell ref="B224:G224"/>
    <mergeCell ref="B227:G227"/>
    <mergeCell ref="B229:E230"/>
    <mergeCell ref="B359:G359"/>
    <mergeCell ref="B360:G360"/>
    <mergeCell ref="C246:F246"/>
    <mergeCell ref="B248:G248"/>
    <mergeCell ref="B252:G252"/>
    <mergeCell ref="C176:F176"/>
    <mergeCell ref="B178:G178"/>
    <mergeCell ref="B183:G183"/>
    <mergeCell ref="C206:F206"/>
    <mergeCell ref="B188:G188"/>
    <mergeCell ref="B189:G189"/>
    <mergeCell ref="B203:G203"/>
    <mergeCell ref="B204:G204"/>
    <mergeCell ref="B201:E202"/>
    <mergeCell ref="C191:F191"/>
    <mergeCell ref="B193:G193"/>
    <mergeCell ref="B198:G198"/>
    <mergeCell ref="D6:E6"/>
    <mergeCell ref="F6:G7"/>
    <mergeCell ref="B8:G8"/>
    <mergeCell ref="B13:G13"/>
    <mergeCell ref="C16:F16"/>
    <mergeCell ref="C111:F111"/>
    <mergeCell ref="B20:G20"/>
    <mergeCell ref="B22:E23"/>
    <mergeCell ref="C31:F31"/>
    <mergeCell ref="B33:G33"/>
    <mergeCell ref="B35:G35"/>
    <mergeCell ref="C47:F47"/>
    <mergeCell ref="B49:G49"/>
    <mergeCell ref="B53:G53"/>
    <mergeCell ref="C79:F79"/>
    <mergeCell ref="B81:G81"/>
    <mergeCell ref="B85:G85"/>
    <mergeCell ref="C165:F165"/>
    <mergeCell ref="B167:G167"/>
    <mergeCell ref="B170:G170"/>
    <mergeCell ref="B173:E174"/>
    <mergeCell ref="B756:E756"/>
    <mergeCell ref="B18:G18"/>
    <mergeCell ref="B113:G113"/>
    <mergeCell ref="B117:G117"/>
    <mergeCell ref="B135:G135"/>
    <mergeCell ref="C750:F750"/>
    <mergeCell ref="B752:G752"/>
    <mergeCell ref="C143:F143"/>
    <mergeCell ref="B145:G145"/>
    <mergeCell ref="B150:G150"/>
    <mergeCell ref="B152:E153"/>
    <mergeCell ref="B154:E154"/>
    <mergeCell ref="B162:G162"/>
    <mergeCell ref="B163:G163"/>
    <mergeCell ref="B164:E164"/>
    <mergeCell ref="B38:E38"/>
    <mergeCell ref="B56:E56"/>
    <mergeCell ref="B88:E88"/>
    <mergeCell ref="B120:E120"/>
    <mergeCell ref="B186:E186"/>
    <mergeCell ref="C595:F595"/>
    <mergeCell ref="B597:G597"/>
    <mergeCell ref="B599:G599"/>
    <mergeCell ref="B601:E601"/>
    <mergeCell ref="C610:F610"/>
    <mergeCell ref="B571:E571"/>
    <mergeCell ref="C580:F580"/>
    <mergeCell ref="B582:G582"/>
    <mergeCell ref="B584:G584"/>
    <mergeCell ref="B586:E586"/>
    <mergeCell ref="C564:F564"/>
    <mergeCell ref="B566:G566"/>
    <mergeCell ref="B568:G568"/>
    <mergeCell ref="B208:G208"/>
    <mergeCell ref="B210:G210"/>
    <mergeCell ref="C214:F214"/>
    <mergeCell ref="B216:G216"/>
    <mergeCell ref="C543:F543"/>
    <mergeCell ref="B545:G545"/>
    <mergeCell ref="B549:G549"/>
    <mergeCell ref="B552:E553"/>
    <mergeCell ref="B282:G282"/>
    <mergeCell ref="B255:E255"/>
    <mergeCell ref="B357:E358"/>
    <mergeCell ref="B379:E379"/>
    <mergeCell ref="B434:G434"/>
    <mergeCell ref="C436:F436"/>
    <mergeCell ref="C437:F437"/>
    <mergeCell ref="C438:F438"/>
    <mergeCell ref="B270:G270"/>
    <mergeCell ref="C278:F278"/>
    <mergeCell ref="B280:G280"/>
    <mergeCell ref="C435:F435"/>
    <mergeCell ref="B351:G351"/>
    <mergeCell ref="B447:G447"/>
    <mergeCell ref="B470:G470"/>
    <mergeCell ref="B398:G398"/>
    <mergeCell ref="B404:G404"/>
    <mergeCell ref="B410:G410"/>
    <mergeCell ref="B416:G416"/>
    <mergeCell ref="B422:G422"/>
    <mergeCell ref="B427:C427"/>
    <mergeCell ref="B428:G428"/>
    <mergeCell ref="C440:F440"/>
    <mergeCell ref="B442:G442"/>
    <mergeCell ref="B451:G451"/>
    <mergeCell ref="B452:G452"/>
    <mergeCell ref="B449:E450"/>
    <mergeCell ref="B632:G632"/>
    <mergeCell ref="B612:G612"/>
    <mergeCell ref="B614:G614"/>
    <mergeCell ref="C625:F625"/>
    <mergeCell ref="B627:G627"/>
    <mergeCell ref="B637:G637"/>
    <mergeCell ref="B638:G638"/>
    <mergeCell ref="B635:E636"/>
    <mergeCell ref="B620:G620"/>
    <mergeCell ref="B621:G623"/>
    <mergeCell ref="B617:E618"/>
    <mergeCell ref="B672:G672"/>
    <mergeCell ref="C680:F680"/>
    <mergeCell ref="C653:F653"/>
    <mergeCell ref="B655:G655"/>
    <mergeCell ref="B660:G660"/>
    <mergeCell ref="B663:E663"/>
    <mergeCell ref="B665:G665"/>
    <mergeCell ref="B666:G666"/>
    <mergeCell ref="B698:G698"/>
    <mergeCell ref="C706:F706"/>
    <mergeCell ref="B708:G708"/>
    <mergeCell ref="B713:G713"/>
    <mergeCell ref="B682:G682"/>
    <mergeCell ref="B687:G687"/>
    <mergeCell ref="B690:E691"/>
    <mergeCell ref="B734:G734"/>
    <mergeCell ref="C742:F742"/>
    <mergeCell ref="B744:G744"/>
    <mergeCell ref="C767:F767"/>
    <mergeCell ref="B769:G769"/>
    <mergeCell ref="B776:G776"/>
    <mergeCell ref="B779:E779"/>
    <mergeCell ref="B746:G746"/>
    <mergeCell ref="B748:E749"/>
    <mergeCell ref="B715:E716"/>
    <mergeCell ref="B717:E717"/>
    <mergeCell ref="B718:G718"/>
    <mergeCell ref="B719:G719"/>
    <mergeCell ref="B720:E720"/>
    <mergeCell ref="B754:G754"/>
    <mergeCell ref="C759:F759"/>
    <mergeCell ref="B761:G761"/>
    <mergeCell ref="B763:G763"/>
    <mergeCell ref="B765:E765"/>
  </mergeCells>
  <dataValidations disablePrompts="1" count="1">
    <dataValidation type="list" allowBlank="1" showInputMessage="1" showErrorMessage="1" sqref="A21 A36:A37 A54:A55 A86:A87 A118:A119 A755 A764 A184:A185 A199:A200 A211 A219 A228 A253:A254 A283:A284 A309:A310 A339 A530:A533 A762 A194:A197 A209 A217 A356 A515:A518 A520:A521 A352:A354 A535:A536 A168:A169 A151 A179:A182 A171:A172 A147:A149 A753 A569:A570 A585 A600 A615:A616 A613 A633:A634 A628:A631 A661:A662 A656:A659 A688:A689 A683:A686 A714 A710:A712 A747 A745 A550:A551 A546:A548 A448 A443:A446 A378 A372:A376 A359:A360 A380:A381 A777:A778 A770:A775">
      <formula1>$A$3:$A$4</formula1>
    </dataValidation>
  </dataValidations>
  <hyperlinks>
    <hyperlink ref="C313" r:id="rId1"/>
  </hyperlinks>
  <printOptions horizontalCentered="1"/>
  <pageMargins left="0.78740157480314965" right="0.19685039370078741" top="0.39370078740157483" bottom="0.78740157480314965" header="0.19685039370078741" footer="0.19685039370078741"/>
  <pageSetup paperSize="9" scale="49" orientation="portrait" r:id="rId2"/>
  <headerFooter scaleWithDoc="0" alignWithMargins="0">
    <oddHeader>&amp;RPágina &amp;P de &amp;N</oddHeader>
    <oddFooter>&amp;C&amp;G</oddFooter>
  </headerFooter>
  <rowBreaks count="1" manualBreakCount="1">
    <brk id="685" min="1" max="6"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tabColor theme="5" tint="0.39997558519241921"/>
  </sheetPr>
  <dimension ref="A3:I1451"/>
  <sheetViews>
    <sheetView view="pageBreakPreview" topLeftCell="A1414" zoomScale="70" zoomScaleNormal="100" zoomScaleSheetLayoutView="70" workbookViewId="0">
      <selection activeCell="F1420" sqref="F1420"/>
    </sheetView>
  </sheetViews>
  <sheetFormatPr defaultRowHeight="12.75"/>
  <cols>
    <col min="1" max="1" width="19.5703125" style="815" customWidth="1"/>
    <col min="2" max="2" width="24.5703125" style="816" customWidth="1"/>
    <col min="3" max="3" width="78.5703125" style="816" customWidth="1"/>
    <col min="4" max="4" width="17.140625" style="816" bestFit="1" customWidth="1"/>
    <col min="5" max="5" width="25.5703125" style="816" customWidth="1"/>
    <col min="6" max="6" width="18.140625" style="816" bestFit="1" customWidth="1"/>
    <col min="7" max="7" width="21.42578125" style="816" customWidth="1"/>
    <col min="8" max="8" width="16.140625" style="815" bestFit="1" customWidth="1"/>
    <col min="9" max="9" width="16.5703125" style="816" bestFit="1" customWidth="1"/>
    <col min="10" max="257" width="9.140625" style="816"/>
    <col min="258" max="258" width="24.5703125" style="816" customWidth="1"/>
    <col min="259" max="259" width="71.7109375" style="816" customWidth="1"/>
    <col min="260" max="260" width="17.140625" style="816" bestFit="1" customWidth="1"/>
    <col min="261" max="261" width="16.7109375" style="816" bestFit="1" customWidth="1"/>
    <col min="262" max="262" width="16.85546875" style="816" bestFit="1" customWidth="1"/>
    <col min="263" max="263" width="21.42578125" style="816" customWidth="1"/>
    <col min="264" max="264" width="9.140625" style="816"/>
    <col min="265" max="265" width="16.5703125" style="816" bestFit="1" customWidth="1"/>
    <col min="266" max="513" width="9.140625" style="816"/>
    <col min="514" max="514" width="24.5703125" style="816" customWidth="1"/>
    <col min="515" max="515" width="71.7109375" style="816" customWidth="1"/>
    <col min="516" max="516" width="17.140625" style="816" bestFit="1" customWidth="1"/>
    <col min="517" max="517" width="16.7109375" style="816" bestFit="1" customWidth="1"/>
    <col min="518" max="518" width="16.85546875" style="816" bestFit="1" customWidth="1"/>
    <col min="519" max="519" width="21.42578125" style="816" customWidth="1"/>
    <col min="520" max="520" width="9.140625" style="816"/>
    <col min="521" max="521" width="16.5703125" style="816" bestFit="1" customWidth="1"/>
    <col min="522" max="769" width="9.140625" style="816"/>
    <col min="770" max="770" width="24.5703125" style="816" customWidth="1"/>
    <col min="771" max="771" width="71.7109375" style="816" customWidth="1"/>
    <col min="772" max="772" width="17.140625" style="816" bestFit="1" customWidth="1"/>
    <col min="773" max="773" width="16.7109375" style="816" bestFit="1" customWidth="1"/>
    <col min="774" max="774" width="16.85546875" style="816" bestFit="1" customWidth="1"/>
    <col min="775" max="775" width="21.42578125" style="816" customWidth="1"/>
    <col min="776" max="776" width="9.140625" style="816"/>
    <col min="777" max="777" width="16.5703125" style="816" bestFit="1" customWidth="1"/>
    <col min="778" max="1025" width="9.140625" style="816"/>
    <col min="1026" max="1026" width="24.5703125" style="816" customWidth="1"/>
    <col min="1027" max="1027" width="71.7109375" style="816" customWidth="1"/>
    <col min="1028" max="1028" width="17.140625" style="816" bestFit="1" customWidth="1"/>
    <col min="1029" max="1029" width="16.7109375" style="816" bestFit="1" customWidth="1"/>
    <col min="1030" max="1030" width="16.85546875" style="816" bestFit="1" customWidth="1"/>
    <col min="1031" max="1031" width="21.42578125" style="816" customWidth="1"/>
    <col min="1032" max="1032" width="9.140625" style="816"/>
    <col min="1033" max="1033" width="16.5703125" style="816" bestFit="1" customWidth="1"/>
    <col min="1034" max="1281" width="9.140625" style="816"/>
    <col min="1282" max="1282" width="24.5703125" style="816" customWidth="1"/>
    <col min="1283" max="1283" width="71.7109375" style="816" customWidth="1"/>
    <col min="1284" max="1284" width="17.140625" style="816" bestFit="1" customWidth="1"/>
    <col min="1285" max="1285" width="16.7109375" style="816" bestFit="1" customWidth="1"/>
    <col min="1286" max="1286" width="16.85546875" style="816" bestFit="1" customWidth="1"/>
    <col min="1287" max="1287" width="21.42578125" style="816" customWidth="1"/>
    <col min="1288" max="1288" width="9.140625" style="816"/>
    <col min="1289" max="1289" width="16.5703125" style="816" bestFit="1" customWidth="1"/>
    <col min="1290" max="1537" width="9.140625" style="816"/>
    <col min="1538" max="1538" width="24.5703125" style="816" customWidth="1"/>
    <col min="1539" max="1539" width="71.7109375" style="816" customWidth="1"/>
    <col min="1540" max="1540" width="17.140625" style="816" bestFit="1" customWidth="1"/>
    <col min="1541" max="1541" width="16.7109375" style="816" bestFit="1" customWidth="1"/>
    <col min="1542" max="1542" width="16.85546875" style="816" bestFit="1" customWidth="1"/>
    <col min="1543" max="1543" width="21.42578125" style="816" customWidth="1"/>
    <col min="1544" max="1544" width="9.140625" style="816"/>
    <col min="1545" max="1545" width="16.5703125" style="816" bestFit="1" customWidth="1"/>
    <col min="1546" max="1793" width="9.140625" style="816"/>
    <col min="1794" max="1794" width="24.5703125" style="816" customWidth="1"/>
    <col min="1795" max="1795" width="71.7109375" style="816" customWidth="1"/>
    <col min="1796" max="1796" width="17.140625" style="816" bestFit="1" customWidth="1"/>
    <col min="1797" max="1797" width="16.7109375" style="816" bestFit="1" customWidth="1"/>
    <col min="1798" max="1798" width="16.85546875" style="816" bestFit="1" customWidth="1"/>
    <col min="1799" max="1799" width="21.42578125" style="816" customWidth="1"/>
    <col min="1800" max="1800" width="9.140625" style="816"/>
    <col min="1801" max="1801" width="16.5703125" style="816" bestFit="1" customWidth="1"/>
    <col min="1802" max="2049" width="9.140625" style="816"/>
    <col min="2050" max="2050" width="24.5703125" style="816" customWidth="1"/>
    <col min="2051" max="2051" width="71.7109375" style="816" customWidth="1"/>
    <col min="2052" max="2052" width="17.140625" style="816" bestFit="1" customWidth="1"/>
    <col min="2053" max="2053" width="16.7109375" style="816" bestFit="1" customWidth="1"/>
    <col min="2054" max="2054" width="16.85546875" style="816" bestFit="1" customWidth="1"/>
    <col min="2055" max="2055" width="21.42578125" style="816" customWidth="1"/>
    <col min="2056" max="2056" width="9.140625" style="816"/>
    <col min="2057" max="2057" width="16.5703125" style="816" bestFit="1" customWidth="1"/>
    <col min="2058" max="2305" width="9.140625" style="816"/>
    <col min="2306" max="2306" width="24.5703125" style="816" customWidth="1"/>
    <col min="2307" max="2307" width="71.7109375" style="816" customWidth="1"/>
    <col min="2308" max="2308" width="17.140625" style="816" bestFit="1" customWidth="1"/>
    <col min="2309" max="2309" width="16.7109375" style="816" bestFit="1" customWidth="1"/>
    <col min="2310" max="2310" width="16.85546875" style="816" bestFit="1" customWidth="1"/>
    <col min="2311" max="2311" width="21.42578125" style="816" customWidth="1"/>
    <col min="2312" max="2312" width="9.140625" style="816"/>
    <col min="2313" max="2313" width="16.5703125" style="816" bestFit="1" customWidth="1"/>
    <col min="2314" max="2561" width="9.140625" style="816"/>
    <col min="2562" max="2562" width="24.5703125" style="816" customWidth="1"/>
    <col min="2563" max="2563" width="71.7109375" style="816" customWidth="1"/>
    <col min="2564" max="2564" width="17.140625" style="816" bestFit="1" customWidth="1"/>
    <col min="2565" max="2565" width="16.7109375" style="816" bestFit="1" customWidth="1"/>
    <col min="2566" max="2566" width="16.85546875" style="816" bestFit="1" customWidth="1"/>
    <col min="2567" max="2567" width="21.42578125" style="816" customWidth="1"/>
    <col min="2568" max="2568" width="9.140625" style="816"/>
    <col min="2569" max="2569" width="16.5703125" style="816" bestFit="1" customWidth="1"/>
    <col min="2570" max="2817" width="9.140625" style="816"/>
    <col min="2818" max="2818" width="24.5703125" style="816" customWidth="1"/>
    <col min="2819" max="2819" width="71.7109375" style="816" customWidth="1"/>
    <col min="2820" max="2820" width="17.140625" style="816" bestFit="1" customWidth="1"/>
    <col min="2821" max="2821" width="16.7109375" style="816" bestFit="1" customWidth="1"/>
    <col min="2822" max="2822" width="16.85546875" style="816" bestFit="1" customWidth="1"/>
    <col min="2823" max="2823" width="21.42578125" style="816" customWidth="1"/>
    <col min="2824" max="2824" width="9.140625" style="816"/>
    <col min="2825" max="2825" width="16.5703125" style="816" bestFit="1" customWidth="1"/>
    <col min="2826" max="3073" width="9.140625" style="816"/>
    <col min="3074" max="3074" width="24.5703125" style="816" customWidth="1"/>
    <col min="3075" max="3075" width="71.7109375" style="816" customWidth="1"/>
    <col min="3076" max="3076" width="17.140625" style="816" bestFit="1" customWidth="1"/>
    <col min="3077" max="3077" width="16.7109375" style="816" bestFit="1" customWidth="1"/>
    <col min="3078" max="3078" width="16.85546875" style="816" bestFit="1" customWidth="1"/>
    <col min="3079" max="3079" width="21.42578125" style="816" customWidth="1"/>
    <col min="3080" max="3080" width="9.140625" style="816"/>
    <col min="3081" max="3081" width="16.5703125" style="816" bestFit="1" customWidth="1"/>
    <col min="3082" max="3329" width="9.140625" style="816"/>
    <col min="3330" max="3330" width="24.5703125" style="816" customWidth="1"/>
    <col min="3331" max="3331" width="71.7109375" style="816" customWidth="1"/>
    <col min="3332" max="3332" width="17.140625" style="816" bestFit="1" customWidth="1"/>
    <col min="3333" max="3333" width="16.7109375" style="816" bestFit="1" customWidth="1"/>
    <col min="3334" max="3334" width="16.85546875" style="816" bestFit="1" customWidth="1"/>
    <col min="3335" max="3335" width="21.42578125" style="816" customWidth="1"/>
    <col min="3336" max="3336" width="9.140625" style="816"/>
    <col min="3337" max="3337" width="16.5703125" style="816" bestFit="1" customWidth="1"/>
    <col min="3338" max="3585" width="9.140625" style="816"/>
    <col min="3586" max="3586" width="24.5703125" style="816" customWidth="1"/>
    <col min="3587" max="3587" width="71.7109375" style="816" customWidth="1"/>
    <col min="3588" max="3588" width="17.140625" style="816" bestFit="1" customWidth="1"/>
    <col min="3589" max="3589" width="16.7109375" style="816" bestFit="1" customWidth="1"/>
    <col min="3590" max="3590" width="16.85546875" style="816" bestFit="1" customWidth="1"/>
    <col min="3591" max="3591" width="21.42578125" style="816" customWidth="1"/>
    <col min="3592" max="3592" width="9.140625" style="816"/>
    <col min="3593" max="3593" width="16.5703125" style="816" bestFit="1" customWidth="1"/>
    <col min="3594" max="3841" width="9.140625" style="816"/>
    <col min="3842" max="3842" width="24.5703125" style="816" customWidth="1"/>
    <col min="3843" max="3843" width="71.7109375" style="816" customWidth="1"/>
    <col min="3844" max="3844" width="17.140625" style="816" bestFit="1" customWidth="1"/>
    <col min="3845" max="3845" width="16.7109375" style="816" bestFit="1" customWidth="1"/>
    <col min="3846" max="3846" width="16.85546875" style="816" bestFit="1" customWidth="1"/>
    <col min="3847" max="3847" width="21.42578125" style="816" customWidth="1"/>
    <col min="3848" max="3848" width="9.140625" style="816"/>
    <col min="3849" max="3849" width="16.5703125" style="816" bestFit="1" customWidth="1"/>
    <col min="3850" max="4097" width="9.140625" style="816"/>
    <col min="4098" max="4098" width="24.5703125" style="816" customWidth="1"/>
    <col min="4099" max="4099" width="71.7109375" style="816" customWidth="1"/>
    <col min="4100" max="4100" width="17.140625" style="816" bestFit="1" customWidth="1"/>
    <col min="4101" max="4101" width="16.7109375" style="816" bestFit="1" customWidth="1"/>
    <col min="4102" max="4102" width="16.85546875" style="816" bestFit="1" customWidth="1"/>
    <col min="4103" max="4103" width="21.42578125" style="816" customWidth="1"/>
    <col min="4104" max="4104" width="9.140625" style="816"/>
    <col min="4105" max="4105" width="16.5703125" style="816" bestFit="1" customWidth="1"/>
    <col min="4106" max="4353" width="9.140625" style="816"/>
    <col min="4354" max="4354" width="24.5703125" style="816" customWidth="1"/>
    <col min="4355" max="4355" width="71.7109375" style="816" customWidth="1"/>
    <col min="4356" max="4356" width="17.140625" style="816" bestFit="1" customWidth="1"/>
    <col min="4357" max="4357" width="16.7109375" style="816" bestFit="1" customWidth="1"/>
    <col min="4358" max="4358" width="16.85546875" style="816" bestFit="1" customWidth="1"/>
    <col min="4359" max="4359" width="21.42578125" style="816" customWidth="1"/>
    <col min="4360" max="4360" width="9.140625" style="816"/>
    <col min="4361" max="4361" width="16.5703125" style="816" bestFit="1" customWidth="1"/>
    <col min="4362" max="4609" width="9.140625" style="816"/>
    <col min="4610" max="4610" width="24.5703125" style="816" customWidth="1"/>
    <col min="4611" max="4611" width="71.7109375" style="816" customWidth="1"/>
    <col min="4612" max="4612" width="17.140625" style="816" bestFit="1" customWidth="1"/>
    <col min="4613" max="4613" width="16.7109375" style="816" bestFit="1" customWidth="1"/>
    <col min="4614" max="4614" width="16.85546875" style="816" bestFit="1" customWidth="1"/>
    <col min="4615" max="4615" width="21.42578125" style="816" customWidth="1"/>
    <col min="4616" max="4616" width="9.140625" style="816"/>
    <col min="4617" max="4617" width="16.5703125" style="816" bestFit="1" customWidth="1"/>
    <col min="4618" max="4865" width="9.140625" style="816"/>
    <col min="4866" max="4866" width="24.5703125" style="816" customWidth="1"/>
    <col min="4867" max="4867" width="71.7109375" style="816" customWidth="1"/>
    <col min="4868" max="4868" width="17.140625" style="816" bestFit="1" customWidth="1"/>
    <col min="4869" max="4869" width="16.7109375" style="816" bestFit="1" customWidth="1"/>
    <col min="4870" max="4870" width="16.85546875" style="816" bestFit="1" customWidth="1"/>
    <col min="4871" max="4871" width="21.42578125" style="816" customWidth="1"/>
    <col min="4872" max="4872" width="9.140625" style="816"/>
    <col min="4873" max="4873" width="16.5703125" style="816" bestFit="1" customWidth="1"/>
    <col min="4874" max="5121" width="9.140625" style="816"/>
    <col min="5122" max="5122" width="24.5703125" style="816" customWidth="1"/>
    <col min="5123" max="5123" width="71.7109375" style="816" customWidth="1"/>
    <col min="5124" max="5124" width="17.140625" style="816" bestFit="1" customWidth="1"/>
    <col min="5125" max="5125" width="16.7109375" style="816" bestFit="1" customWidth="1"/>
    <col min="5126" max="5126" width="16.85546875" style="816" bestFit="1" customWidth="1"/>
    <col min="5127" max="5127" width="21.42578125" style="816" customWidth="1"/>
    <col min="5128" max="5128" width="9.140625" style="816"/>
    <col min="5129" max="5129" width="16.5703125" style="816" bestFit="1" customWidth="1"/>
    <col min="5130" max="5377" width="9.140625" style="816"/>
    <col min="5378" max="5378" width="24.5703125" style="816" customWidth="1"/>
    <col min="5379" max="5379" width="71.7109375" style="816" customWidth="1"/>
    <col min="5380" max="5380" width="17.140625" style="816" bestFit="1" customWidth="1"/>
    <col min="5381" max="5381" width="16.7109375" style="816" bestFit="1" customWidth="1"/>
    <col min="5382" max="5382" width="16.85546875" style="816" bestFit="1" customWidth="1"/>
    <col min="5383" max="5383" width="21.42578125" style="816" customWidth="1"/>
    <col min="5384" max="5384" width="9.140625" style="816"/>
    <col min="5385" max="5385" width="16.5703125" style="816" bestFit="1" customWidth="1"/>
    <col min="5386" max="5633" width="9.140625" style="816"/>
    <col min="5634" max="5634" width="24.5703125" style="816" customWidth="1"/>
    <col min="5635" max="5635" width="71.7109375" style="816" customWidth="1"/>
    <col min="5636" max="5636" width="17.140625" style="816" bestFit="1" customWidth="1"/>
    <col min="5637" max="5637" width="16.7109375" style="816" bestFit="1" customWidth="1"/>
    <col min="5638" max="5638" width="16.85546875" style="816" bestFit="1" customWidth="1"/>
    <col min="5639" max="5639" width="21.42578125" style="816" customWidth="1"/>
    <col min="5640" max="5640" width="9.140625" style="816"/>
    <col min="5641" max="5641" width="16.5703125" style="816" bestFit="1" customWidth="1"/>
    <col min="5642" max="5889" width="9.140625" style="816"/>
    <col min="5890" max="5890" width="24.5703125" style="816" customWidth="1"/>
    <col min="5891" max="5891" width="71.7109375" style="816" customWidth="1"/>
    <col min="5892" max="5892" width="17.140625" style="816" bestFit="1" customWidth="1"/>
    <col min="5893" max="5893" width="16.7109375" style="816" bestFit="1" customWidth="1"/>
    <col min="5894" max="5894" width="16.85546875" style="816" bestFit="1" customWidth="1"/>
    <col min="5895" max="5895" width="21.42578125" style="816" customWidth="1"/>
    <col min="5896" max="5896" width="9.140625" style="816"/>
    <col min="5897" max="5897" width="16.5703125" style="816" bestFit="1" customWidth="1"/>
    <col min="5898" max="6145" width="9.140625" style="816"/>
    <col min="6146" max="6146" width="24.5703125" style="816" customWidth="1"/>
    <col min="6147" max="6147" width="71.7109375" style="816" customWidth="1"/>
    <col min="6148" max="6148" width="17.140625" style="816" bestFit="1" customWidth="1"/>
    <col min="6149" max="6149" width="16.7109375" style="816" bestFit="1" customWidth="1"/>
    <col min="6150" max="6150" width="16.85546875" style="816" bestFit="1" customWidth="1"/>
    <col min="6151" max="6151" width="21.42578125" style="816" customWidth="1"/>
    <col min="6152" max="6152" width="9.140625" style="816"/>
    <col min="6153" max="6153" width="16.5703125" style="816" bestFit="1" customWidth="1"/>
    <col min="6154" max="6401" width="9.140625" style="816"/>
    <col min="6402" max="6402" width="24.5703125" style="816" customWidth="1"/>
    <col min="6403" max="6403" width="71.7109375" style="816" customWidth="1"/>
    <col min="6404" max="6404" width="17.140625" style="816" bestFit="1" customWidth="1"/>
    <col min="6405" max="6405" width="16.7109375" style="816" bestFit="1" customWidth="1"/>
    <col min="6406" max="6406" width="16.85546875" style="816" bestFit="1" customWidth="1"/>
    <col min="6407" max="6407" width="21.42578125" style="816" customWidth="1"/>
    <col min="6408" max="6408" width="9.140625" style="816"/>
    <col min="6409" max="6409" width="16.5703125" style="816" bestFit="1" customWidth="1"/>
    <col min="6410" max="6657" width="9.140625" style="816"/>
    <col min="6658" max="6658" width="24.5703125" style="816" customWidth="1"/>
    <col min="6659" max="6659" width="71.7109375" style="816" customWidth="1"/>
    <col min="6660" max="6660" width="17.140625" style="816" bestFit="1" customWidth="1"/>
    <col min="6661" max="6661" width="16.7109375" style="816" bestFit="1" customWidth="1"/>
    <col min="6662" max="6662" width="16.85546875" style="816" bestFit="1" customWidth="1"/>
    <col min="6663" max="6663" width="21.42578125" style="816" customWidth="1"/>
    <col min="6664" max="6664" width="9.140625" style="816"/>
    <col min="6665" max="6665" width="16.5703125" style="816" bestFit="1" customWidth="1"/>
    <col min="6666" max="6913" width="9.140625" style="816"/>
    <col min="6914" max="6914" width="24.5703125" style="816" customWidth="1"/>
    <col min="6915" max="6915" width="71.7109375" style="816" customWidth="1"/>
    <col min="6916" max="6916" width="17.140625" style="816" bestFit="1" customWidth="1"/>
    <col min="6917" max="6917" width="16.7109375" style="816" bestFit="1" customWidth="1"/>
    <col min="6918" max="6918" width="16.85546875" style="816" bestFit="1" customWidth="1"/>
    <col min="6919" max="6919" width="21.42578125" style="816" customWidth="1"/>
    <col min="6920" max="6920" width="9.140625" style="816"/>
    <col min="6921" max="6921" width="16.5703125" style="816" bestFit="1" customWidth="1"/>
    <col min="6922" max="7169" width="9.140625" style="816"/>
    <col min="7170" max="7170" width="24.5703125" style="816" customWidth="1"/>
    <col min="7171" max="7171" width="71.7109375" style="816" customWidth="1"/>
    <col min="7172" max="7172" width="17.140625" style="816" bestFit="1" customWidth="1"/>
    <col min="7173" max="7173" width="16.7109375" style="816" bestFit="1" customWidth="1"/>
    <col min="7174" max="7174" width="16.85546875" style="816" bestFit="1" customWidth="1"/>
    <col min="7175" max="7175" width="21.42578125" style="816" customWidth="1"/>
    <col min="7176" max="7176" width="9.140625" style="816"/>
    <col min="7177" max="7177" width="16.5703125" style="816" bestFit="1" customWidth="1"/>
    <col min="7178" max="7425" width="9.140625" style="816"/>
    <col min="7426" max="7426" width="24.5703125" style="816" customWidth="1"/>
    <col min="7427" max="7427" width="71.7109375" style="816" customWidth="1"/>
    <col min="7428" max="7428" width="17.140625" style="816" bestFit="1" customWidth="1"/>
    <col min="7429" max="7429" width="16.7109375" style="816" bestFit="1" customWidth="1"/>
    <col min="7430" max="7430" width="16.85546875" style="816" bestFit="1" customWidth="1"/>
    <col min="7431" max="7431" width="21.42578125" style="816" customWidth="1"/>
    <col min="7432" max="7432" width="9.140625" style="816"/>
    <col min="7433" max="7433" width="16.5703125" style="816" bestFit="1" customWidth="1"/>
    <col min="7434" max="7681" width="9.140625" style="816"/>
    <col min="7682" max="7682" width="24.5703125" style="816" customWidth="1"/>
    <col min="7683" max="7683" width="71.7109375" style="816" customWidth="1"/>
    <col min="7684" max="7684" width="17.140625" style="816" bestFit="1" customWidth="1"/>
    <col min="7685" max="7685" width="16.7109375" style="816" bestFit="1" customWidth="1"/>
    <col min="7686" max="7686" width="16.85546875" style="816" bestFit="1" customWidth="1"/>
    <col min="7687" max="7687" width="21.42578125" style="816" customWidth="1"/>
    <col min="7688" max="7688" width="9.140625" style="816"/>
    <col min="7689" max="7689" width="16.5703125" style="816" bestFit="1" customWidth="1"/>
    <col min="7690" max="7937" width="9.140625" style="816"/>
    <col min="7938" max="7938" width="24.5703125" style="816" customWidth="1"/>
    <col min="7939" max="7939" width="71.7109375" style="816" customWidth="1"/>
    <col min="7940" max="7940" width="17.140625" style="816" bestFit="1" customWidth="1"/>
    <col min="7941" max="7941" width="16.7109375" style="816" bestFit="1" customWidth="1"/>
    <col min="7942" max="7942" width="16.85546875" style="816" bestFit="1" customWidth="1"/>
    <col min="7943" max="7943" width="21.42578125" style="816" customWidth="1"/>
    <col min="7944" max="7944" width="9.140625" style="816"/>
    <col min="7945" max="7945" width="16.5703125" style="816" bestFit="1" customWidth="1"/>
    <col min="7946" max="8193" width="9.140625" style="816"/>
    <col min="8194" max="8194" width="24.5703125" style="816" customWidth="1"/>
    <col min="8195" max="8195" width="71.7109375" style="816" customWidth="1"/>
    <col min="8196" max="8196" width="17.140625" style="816" bestFit="1" customWidth="1"/>
    <col min="8197" max="8197" width="16.7109375" style="816" bestFit="1" customWidth="1"/>
    <col min="8198" max="8198" width="16.85546875" style="816" bestFit="1" customWidth="1"/>
    <col min="8199" max="8199" width="21.42578125" style="816" customWidth="1"/>
    <col min="8200" max="8200" width="9.140625" style="816"/>
    <col min="8201" max="8201" width="16.5703125" style="816" bestFit="1" customWidth="1"/>
    <col min="8202" max="8449" width="9.140625" style="816"/>
    <col min="8450" max="8450" width="24.5703125" style="816" customWidth="1"/>
    <col min="8451" max="8451" width="71.7109375" style="816" customWidth="1"/>
    <col min="8452" max="8452" width="17.140625" style="816" bestFit="1" customWidth="1"/>
    <col min="8453" max="8453" width="16.7109375" style="816" bestFit="1" customWidth="1"/>
    <col min="8454" max="8454" width="16.85546875" style="816" bestFit="1" customWidth="1"/>
    <col min="8455" max="8455" width="21.42578125" style="816" customWidth="1"/>
    <col min="8456" max="8456" width="9.140625" style="816"/>
    <col min="8457" max="8457" width="16.5703125" style="816" bestFit="1" customWidth="1"/>
    <col min="8458" max="8705" width="9.140625" style="816"/>
    <col min="8706" max="8706" width="24.5703125" style="816" customWidth="1"/>
    <col min="8707" max="8707" width="71.7109375" style="816" customWidth="1"/>
    <col min="8708" max="8708" width="17.140625" style="816" bestFit="1" customWidth="1"/>
    <col min="8709" max="8709" width="16.7109375" style="816" bestFit="1" customWidth="1"/>
    <col min="8710" max="8710" width="16.85546875" style="816" bestFit="1" customWidth="1"/>
    <col min="8711" max="8711" width="21.42578125" style="816" customWidth="1"/>
    <col min="8712" max="8712" width="9.140625" style="816"/>
    <col min="8713" max="8713" width="16.5703125" style="816" bestFit="1" customWidth="1"/>
    <col min="8714" max="8961" width="9.140625" style="816"/>
    <col min="8962" max="8962" width="24.5703125" style="816" customWidth="1"/>
    <col min="8963" max="8963" width="71.7109375" style="816" customWidth="1"/>
    <col min="8964" max="8964" width="17.140625" style="816" bestFit="1" customWidth="1"/>
    <col min="8965" max="8965" width="16.7109375" style="816" bestFit="1" customWidth="1"/>
    <col min="8966" max="8966" width="16.85546875" style="816" bestFit="1" customWidth="1"/>
    <col min="8967" max="8967" width="21.42578125" style="816" customWidth="1"/>
    <col min="8968" max="8968" width="9.140625" style="816"/>
    <col min="8969" max="8969" width="16.5703125" style="816" bestFit="1" customWidth="1"/>
    <col min="8970" max="9217" width="9.140625" style="816"/>
    <col min="9218" max="9218" width="24.5703125" style="816" customWidth="1"/>
    <col min="9219" max="9219" width="71.7109375" style="816" customWidth="1"/>
    <col min="9220" max="9220" width="17.140625" style="816" bestFit="1" customWidth="1"/>
    <col min="9221" max="9221" width="16.7109375" style="816" bestFit="1" customWidth="1"/>
    <col min="9222" max="9222" width="16.85546875" style="816" bestFit="1" customWidth="1"/>
    <col min="9223" max="9223" width="21.42578125" style="816" customWidth="1"/>
    <col min="9224" max="9224" width="9.140625" style="816"/>
    <col min="9225" max="9225" width="16.5703125" style="816" bestFit="1" customWidth="1"/>
    <col min="9226" max="9473" width="9.140625" style="816"/>
    <col min="9474" max="9474" width="24.5703125" style="816" customWidth="1"/>
    <col min="9475" max="9475" width="71.7109375" style="816" customWidth="1"/>
    <col min="9476" max="9476" width="17.140625" style="816" bestFit="1" customWidth="1"/>
    <col min="9477" max="9477" width="16.7109375" style="816" bestFit="1" customWidth="1"/>
    <col min="9478" max="9478" width="16.85546875" style="816" bestFit="1" customWidth="1"/>
    <col min="9479" max="9479" width="21.42578125" style="816" customWidth="1"/>
    <col min="9480" max="9480" width="9.140625" style="816"/>
    <col min="9481" max="9481" width="16.5703125" style="816" bestFit="1" customWidth="1"/>
    <col min="9482" max="9729" width="9.140625" style="816"/>
    <col min="9730" max="9730" width="24.5703125" style="816" customWidth="1"/>
    <col min="9731" max="9731" width="71.7109375" style="816" customWidth="1"/>
    <col min="9732" max="9732" width="17.140625" style="816" bestFit="1" customWidth="1"/>
    <col min="9733" max="9733" width="16.7109375" style="816" bestFit="1" customWidth="1"/>
    <col min="9734" max="9734" width="16.85546875" style="816" bestFit="1" customWidth="1"/>
    <col min="9735" max="9735" width="21.42578125" style="816" customWidth="1"/>
    <col min="9736" max="9736" width="9.140625" style="816"/>
    <col min="9737" max="9737" width="16.5703125" style="816" bestFit="1" customWidth="1"/>
    <col min="9738" max="9985" width="9.140625" style="816"/>
    <col min="9986" max="9986" width="24.5703125" style="816" customWidth="1"/>
    <col min="9987" max="9987" width="71.7109375" style="816" customWidth="1"/>
    <col min="9988" max="9988" width="17.140625" style="816" bestFit="1" customWidth="1"/>
    <col min="9989" max="9989" width="16.7109375" style="816" bestFit="1" customWidth="1"/>
    <col min="9990" max="9990" width="16.85546875" style="816" bestFit="1" customWidth="1"/>
    <col min="9991" max="9991" width="21.42578125" style="816" customWidth="1"/>
    <col min="9992" max="9992" width="9.140625" style="816"/>
    <col min="9993" max="9993" width="16.5703125" style="816" bestFit="1" customWidth="1"/>
    <col min="9994" max="10241" width="9.140625" style="816"/>
    <col min="10242" max="10242" width="24.5703125" style="816" customWidth="1"/>
    <col min="10243" max="10243" width="71.7109375" style="816" customWidth="1"/>
    <col min="10244" max="10244" width="17.140625" style="816" bestFit="1" customWidth="1"/>
    <col min="10245" max="10245" width="16.7109375" style="816" bestFit="1" customWidth="1"/>
    <col min="10246" max="10246" width="16.85546875" style="816" bestFit="1" customWidth="1"/>
    <col min="10247" max="10247" width="21.42578125" style="816" customWidth="1"/>
    <col min="10248" max="10248" width="9.140625" style="816"/>
    <col min="10249" max="10249" width="16.5703125" style="816" bestFit="1" customWidth="1"/>
    <col min="10250" max="10497" width="9.140625" style="816"/>
    <col min="10498" max="10498" width="24.5703125" style="816" customWidth="1"/>
    <col min="10499" max="10499" width="71.7109375" style="816" customWidth="1"/>
    <col min="10500" max="10500" width="17.140625" style="816" bestFit="1" customWidth="1"/>
    <col min="10501" max="10501" width="16.7109375" style="816" bestFit="1" customWidth="1"/>
    <col min="10502" max="10502" width="16.85546875" style="816" bestFit="1" customWidth="1"/>
    <col min="10503" max="10503" width="21.42578125" style="816" customWidth="1"/>
    <col min="10504" max="10504" width="9.140625" style="816"/>
    <col min="10505" max="10505" width="16.5703125" style="816" bestFit="1" customWidth="1"/>
    <col min="10506" max="10753" width="9.140625" style="816"/>
    <col min="10754" max="10754" width="24.5703125" style="816" customWidth="1"/>
    <col min="10755" max="10755" width="71.7109375" style="816" customWidth="1"/>
    <col min="10756" max="10756" width="17.140625" style="816" bestFit="1" customWidth="1"/>
    <col min="10757" max="10757" width="16.7109375" style="816" bestFit="1" customWidth="1"/>
    <col min="10758" max="10758" width="16.85546875" style="816" bestFit="1" customWidth="1"/>
    <col min="10759" max="10759" width="21.42578125" style="816" customWidth="1"/>
    <col min="10760" max="10760" width="9.140625" style="816"/>
    <col min="10761" max="10761" width="16.5703125" style="816" bestFit="1" customWidth="1"/>
    <col min="10762" max="11009" width="9.140625" style="816"/>
    <col min="11010" max="11010" width="24.5703125" style="816" customWidth="1"/>
    <col min="11011" max="11011" width="71.7109375" style="816" customWidth="1"/>
    <col min="11012" max="11012" width="17.140625" style="816" bestFit="1" customWidth="1"/>
    <col min="11013" max="11013" width="16.7109375" style="816" bestFit="1" customWidth="1"/>
    <col min="11014" max="11014" width="16.85546875" style="816" bestFit="1" customWidth="1"/>
    <col min="11015" max="11015" width="21.42578125" style="816" customWidth="1"/>
    <col min="11016" max="11016" width="9.140625" style="816"/>
    <col min="11017" max="11017" width="16.5703125" style="816" bestFit="1" customWidth="1"/>
    <col min="11018" max="11265" width="9.140625" style="816"/>
    <col min="11266" max="11266" width="24.5703125" style="816" customWidth="1"/>
    <col min="11267" max="11267" width="71.7109375" style="816" customWidth="1"/>
    <col min="11268" max="11268" width="17.140625" style="816" bestFit="1" customWidth="1"/>
    <col min="11269" max="11269" width="16.7109375" style="816" bestFit="1" customWidth="1"/>
    <col min="11270" max="11270" width="16.85546875" style="816" bestFit="1" customWidth="1"/>
    <col min="11271" max="11271" width="21.42578125" style="816" customWidth="1"/>
    <col min="11272" max="11272" width="9.140625" style="816"/>
    <col min="11273" max="11273" width="16.5703125" style="816" bestFit="1" customWidth="1"/>
    <col min="11274" max="11521" width="9.140625" style="816"/>
    <col min="11522" max="11522" width="24.5703125" style="816" customWidth="1"/>
    <col min="11523" max="11523" width="71.7109375" style="816" customWidth="1"/>
    <col min="11524" max="11524" width="17.140625" style="816" bestFit="1" customWidth="1"/>
    <col min="11525" max="11525" width="16.7109375" style="816" bestFit="1" customWidth="1"/>
    <col min="11526" max="11526" width="16.85546875" style="816" bestFit="1" customWidth="1"/>
    <col min="11527" max="11527" width="21.42578125" style="816" customWidth="1"/>
    <col min="11528" max="11528" width="9.140625" style="816"/>
    <col min="11529" max="11529" width="16.5703125" style="816" bestFit="1" customWidth="1"/>
    <col min="11530" max="11777" width="9.140625" style="816"/>
    <col min="11778" max="11778" width="24.5703125" style="816" customWidth="1"/>
    <col min="11779" max="11779" width="71.7109375" style="816" customWidth="1"/>
    <col min="11780" max="11780" width="17.140625" style="816" bestFit="1" customWidth="1"/>
    <col min="11781" max="11781" width="16.7109375" style="816" bestFit="1" customWidth="1"/>
    <col min="11782" max="11782" width="16.85546875" style="816" bestFit="1" customWidth="1"/>
    <col min="11783" max="11783" width="21.42578125" style="816" customWidth="1"/>
    <col min="11784" max="11784" width="9.140625" style="816"/>
    <col min="11785" max="11785" width="16.5703125" style="816" bestFit="1" customWidth="1"/>
    <col min="11786" max="12033" width="9.140625" style="816"/>
    <col min="12034" max="12034" width="24.5703125" style="816" customWidth="1"/>
    <col min="12035" max="12035" width="71.7109375" style="816" customWidth="1"/>
    <col min="12036" max="12036" width="17.140625" style="816" bestFit="1" customWidth="1"/>
    <col min="12037" max="12037" width="16.7109375" style="816" bestFit="1" customWidth="1"/>
    <col min="12038" max="12038" width="16.85546875" style="816" bestFit="1" customWidth="1"/>
    <col min="12039" max="12039" width="21.42578125" style="816" customWidth="1"/>
    <col min="12040" max="12040" width="9.140625" style="816"/>
    <col min="12041" max="12041" width="16.5703125" style="816" bestFit="1" customWidth="1"/>
    <col min="12042" max="12289" width="9.140625" style="816"/>
    <col min="12290" max="12290" width="24.5703125" style="816" customWidth="1"/>
    <col min="12291" max="12291" width="71.7109375" style="816" customWidth="1"/>
    <col min="12292" max="12292" width="17.140625" style="816" bestFit="1" customWidth="1"/>
    <col min="12293" max="12293" width="16.7109375" style="816" bestFit="1" customWidth="1"/>
    <col min="12294" max="12294" width="16.85546875" style="816" bestFit="1" customWidth="1"/>
    <col min="12295" max="12295" width="21.42578125" style="816" customWidth="1"/>
    <col min="12296" max="12296" width="9.140625" style="816"/>
    <col min="12297" max="12297" width="16.5703125" style="816" bestFit="1" customWidth="1"/>
    <col min="12298" max="12545" width="9.140625" style="816"/>
    <col min="12546" max="12546" width="24.5703125" style="816" customWidth="1"/>
    <col min="12547" max="12547" width="71.7109375" style="816" customWidth="1"/>
    <col min="12548" max="12548" width="17.140625" style="816" bestFit="1" customWidth="1"/>
    <col min="12549" max="12549" width="16.7109375" style="816" bestFit="1" customWidth="1"/>
    <col min="12550" max="12550" width="16.85546875" style="816" bestFit="1" customWidth="1"/>
    <col min="12551" max="12551" width="21.42578125" style="816" customWidth="1"/>
    <col min="12552" max="12552" width="9.140625" style="816"/>
    <col min="12553" max="12553" width="16.5703125" style="816" bestFit="1" customWidth="1"/>
    <col min="12554" max="12801" width="9.140625" style="816"/>
    <col min="12802" max="12802" width="24.5703125" style="816" customWidth="1"/>
    <col min="12803" max="12803" width="71.7109375" style="816" customWidth="1"/>
    <col min="12804" max="12804" width="17.140625" style="816" bestFit="1" customWidth="1"/>
    <col min="12805" max="12805" width="16.7109375" style="816" bestFit="1" customWidth="1"/>
    <col min="12806" max="12806" width="16.85546875" style="816" bestFit="1" customWidth="1"/>
    <col min="12807" max="12807" width="21.42578125" style="816" customWidth="1"/>
    <col min="12808" max="12808" width="9.140625" style="816"/>
    <col min="12809" max="12809" width="16.5703125" style="816" bestFit="1" customWidth="1"/>
    <col min="12810" max="13057" width="9.140625" style="816"/>
    <col min="13058" max="13058" width="24.5703125" style="816" customWidth="1"/>
    <col min="13059" max="13059" width="71.7109375" style="816" customWidth="1"/>
    <col min="13060" max="13060" width="17.140625" style="816" bestFit="1" customWidth="1"/>
    <col min="13061" max="13061" width="16.7109375" style="816" bestFit="1" customWidth="1"/>
    <col min="13062" max="13062" width="16.85546875" style="816" bestFit="1" customWidth="1"/>
    <col min="13063" max="13063" width="21.42578125" style="816" customWidth="1"/>
    <col min="13064" max="13064" width="9.140625" style="816"/>
    <col min="13065" max="13065" width="16.5703125" style="816" bestFit="1" customWidth="1"/>
    <col min="13066" max="13313" width="9.140625" style="816"/>
    <col min="13314" max="13314" width="24.5703125" style="816" customWidth="1"/>
    <col min="13315" max="13315" width="71.7109375" style="816" customWidth="1"/>
    <col min="13316" max="13316" width="17.140625" style="816" bestFit="1" customWidth="1"/>
    <col min="13317" max="13317" width="16.7109375" style="816" bestFit="1" customWidth="1"/>
    <col min="13318" max="13318" width="16.85546875" style="816" bestFit="1" customWidth="1"/>
    <col min="13319" max="13319" width="21.42578125" style="816" customWidth="1"/>
    <col min="13320" max="13320" width="9.140625" style="816"/>
    <col min="13321" max="13321" width="16.5703125" style="816" bestFit="1" customWidth="1"/>
    <col min="13322" max="13569" width="9.140625" style="816"/>
    <col min="13570" max="13570" width="24.5703125" style="816" customWidth="1"/>
    <col min="13571" max="13571" width="71.7109375" style="816" customWidth="1"/>
    <col min="13572" max="13572" width="17.140625" style="816" bestFit="1" customWidth="1"/>
    <col min="13573" max="13573" width="16.7109375" style="816" bestFit="1" customWidth="1"/>
    <col min="13574" max="13574" width="16.85546875" style="816" bestFit="1" customWidth="1"/>
    <col min="13575" max="13575" width="21.42578125" style="816" customWidth="1"/>
    <col min="13576" max="13576" width="9.140625" style="816"/>
    <col min="13577" max="13577" width="16.5703125" style="816" bestFit="1" customWidth="1"/>
    <col min="13578" max="13825" width="9.140625" style="816"/>
    <col min="13826" max="13826" width="24.5703125" style="816" customWidth="1"/>
    <col min="13827" max="13827" width="71.7109375" style="816" customWidth="1"/>
    <col min="13828" max="13828" width="17.140625" style="816" bestFit="1" customWidth="1"/>
    <col min="13829" max="13829" width="16.7109375" style="816" bestFit="1" customWidth="1"/>
    <col min="13830" max="13830" width="16.85546875" style="816" bestFit="1" customWidth="1"/>
    <col min="13831" max="13831" width="21.42578125" style="816" customWidth="1"/>
    <col min="13832" max="13832" width="9.140625" style="816"/>
    <col min="13833" max="13833" width="16.5703125" style="816" bestFit="1" customWidth="1"/>
    <col min="13834" max="14081" width="9.140625" style="816"/>
    <col min="14082" max="14082" width="24.5703125" style="816" customWidth="1"/>
    <col min="14083" max="14083" width="71.7109375" style="816" customWidth="1"/>
    <col min="14084" max="14084" width="17.140625" style="816" bestFit="1" customWidth="1"/>
    <col min="14085" max="14085" width="16.7109375" style="816" bestFit="1" customWidth="1"/>
    <col min="14086" max="14086" width="16.85546875" style="816" bestFit="1" customWidth="1"/>
    <col min="14087" max="14087" width="21.42578125" style="816" customWidth="1"/>
    <col min="14088" max="14088" width="9.140625" style="816"/>
    <col min="14089" max="14089" width="16.5703125" style="816" bestFit="1" customWidth="1"/>
    <col min="14090" max="14337" width="9.140625" style="816"/>
    <col min="14338" max="14338" width="24.5703125" style="816" customWidth="1"/>
    <col min="14339" max="14339" width="71.7109375" style="816" customWidth="1"/>
    <col min="14340" max="14340" width="17.140625" style="816" bestFit="1" customWidth="1"/>
    <col min="14341" max="14341" width="16.7109375" style="816" bestFit="1" customWidth="1"/>
    <col min="14342" max="14342" width="16.85546875" style="816" bestFit="1" customWidth="1"/>
    <col min="14343" max="14343" width="21.42578125" style="816" customWidth="1"/>
    <col min="14344" max="14344" width="9.140625" style="816"/>
    <col min="14345" max="14345" width="16.5703125" style="816" bestFit="1" customWidth="1"/>
    <col min="14346" max="14593" width="9.140625" style="816"/>
    <col min="14594" max="14594" width="24.5703125" style="816" customWidth="1"/>
    <col min="14595" max="14595" width="71.7109375" style="816" customWidth="1"/>
    <col min="14596" max="14596" width="17.140625" style="816" bestFit="1" customWidth="1"/>
    <col min="14597" max="14597" width="16.7109375" style="816" bestFit="1" customWidth="1"/>
    <col min="14598" max="14598" width="16.85546875" style="816" bestFit="1" customWidth="1"/>
    <col min="14599" max="14599" width="21.42578125" style="816" customWidth="1"/>
    <col min="14600" max="14600" width="9.140625" style="816"/>
    <col min="14601" max="14601" width="16.5703125" style="816" bestFit="1" customWidth="1"/>
    <col min="14602" max="14849" width="9.140625" style="816"/>
    <col min="14850" max="14850" width="24.5703125" style="816" customWidth="1"/>
    <col min="14851" max="14851" width="71.7109375" style="816" customWidth="1"/>
    <col min="14852" max="14852" width="17.140625" style="816" bestFit="1" customWidth="1"/>
    <col min="14853" max="14853" width="16.7109375" style="816" bestFit="1" customWidth="1"/>
    <col min="14854" max="14854" width="16.85546875" style="816" bestFit="1" customWidth="1"/>
    <col min="14855" max="14855" width="21.42578125" style="816" customWidth="1"/>
    <col min="14856" max="14856" width="9.140625" style="816"/>
    <col min="14857" max="14857" width="16.5703125" style="816" bestFit="1" customWidth="1"/>
    <col min="14858" max="15105" width="9.140625" style="816"/>
    <col min="15106" max="15106" width="24.5703125" style="816" customWidth="1"/>
    <col min="15107" max="15107" width="71.7109375" style="816" customWidth="1"/>
    <col min="15108" max="15108" width="17.140625" style="816" bestFit="1" customWidth="1"/>
    <col min="15109" max="15109" width="16.7109375" style="816" bestFit="1" customWidth="1"/>
    <col min="15110" max="15110" width="16.85546875" style="816" bestFit="1" customWidth="1"/>
    <col min="15111" max="15111" width="21.42578125" style="816" customWidth="1"/>
    <col min="15112" max="15112" width="9.140625" style="816"/>
    <col min="15113" max="15113" width="16.5703125" style="816" bestFit="1" customWidth="1"/>
    <col min="15114" max="15361" width="9.140625" style="816"/>
    <col min="15362" max="15362" width="24.5703125" style="816" customWidth="1"/>
    <col min="15363" max="15363" width="71.7109375" style="816" customWidth="1"/>
    <col min="15364" max="15364" width="17.140625" style="816" bestFit="1" customWidth="1"/>
    <col min="15365" max="15365" width="16.7109375" style="816" bestFit="1" customWidth="1"/>
    <col min="15366" max="15366" width="16.85546875" style="816" bestFit="1" customWidth="1"/>
    <col min="15367" max="15367" width="21.42578125" style="816" customWidth="1"/>
    <col min="15368" max="15368" width="9.140625" style="816"/>
    <col min="15369" max="15369" width="16.5703125" style="816" bestFit="1" customWidth="1"/>
    <col min="15370" max="15617" width="9.140625" style="816"/>
    <col min="15618" max="15618" width="24.5703125" style="816" customWidth="1"/>
    <col min="15619" max="15619" width="71.7109375" style="816" customWidth="1"/>
    <col min="15620" max="15620" width="17.140625" style="816" bestFit="1" customWidth="1"/>
    <col min="15621" max="15621" width="16.7109375" style="816" bestFit="1" customWidth="1"/>
    <col min="15622" max="15622" width="16.85546875" style="816" bestFit="1" customWidth="1"/>
    <col min="15623" max="15623" width="21.42578125" style="816" customWidth="1"/>
    <col min="15624" max="15624" width="9.140625" style="816"/>
    <col min="15625" max="15625" width="16.5703125" style="816" bestFit="1" customWidth="1"/>
    <col min="15626" max="15873" width="9.140625" style="816"/>
    <col min="15874" max="15874" width="24.5703125" style="816" customWidth="1"/>
    <col min="15875" max="15875" width="71.7109375" style="816" customWidth="1"/>
    <col min="15876" max="15876" width="17.140625" style="816" bestFit="1" customWidth="1"/>
    <col min="15877" max="15877" width="16.7109375" style="816" bestFit="1" customWidth="1"/>
    <col min="15878" max="15878" width="16.85546875" style="816" bestFit="1" customWidth="1"/>
    <col min="15879" max="15879" width="21.42578125" style="816" customWidth="1"/>
    <col min="15880" max="15880" width="9.140625" style="816"/>
    <col min="15881" max="15881" width="16.5703125" style="816" bestFit="1" customWidth="1"/>
    <col min="15882" max="16129" width="9.140625" style="816"/>
    <col min="16130" max="16130" width="24.5703125" style="816" customWidth="1"/>
    <col min="16131" max="16131" width="71.7109375" style="816" customWidth="1"/>
    <col min="16132" max="16132" width="17.140625" style="816" bestFit="1" customWidth="1"/>
    <col min="16133" max="16133" width="16.7109375" style="816" bestFit="1" customWidth="1"/>
    <col min="16134" max="16134" width="16.85546875" style="816" bestFit="1" customWidth="1"/>
    <col min="16135" max="16135" width="21.42578125" style="816" customWidth="1"/>
    <col min="16136" max="16136" width="9.140625" style="816"/>
    <col min="16137" max="16137" width="16.5703125" style="816" bestFit="1" customWidth="1"/>
    <col min="16138" max="16384" width="9.140625" style="816"/>
  </cols>
  <sheetData>
    <row r="3" spans="1:9" ht="15">
      <c r="A3" s="567" t="s">
        <v>1320</v>
      </c>
    </row>
    <row r="4" spans="1:9" ht="15.75" thickBot="1">
      <c r="A4" s="567" t="s">
        <v>1321</v>
      </c>
    </row>
    <row r="5" spans="1:9" s="573" customFormat="1" ht="6" thickBot="1">
      <c r="B5" s="568"/>
      <c r="C5" s="569"/>
      <c r="D5" s="570"/>
      <c r="E5" s="571"/>
      <c r="F5" s="571"/>
      <c r="G5" s="572"/>
    </row>
    <row r="6" spans="1:9" s="577" customFormat="1" ht="60" customHeight="1" thickBot="1">
      <c r="A6" s="574"/>
      <c r="B6" s="575"/>
      <c r="C6" s="576" t="s">
        <v>3</v>
      </c>
      <c r="D6" s="2678" t="str">
        <f>'ORÇAMENTO '!F5</f>
        <v>Ref.: Tabela de Serviços
SINAPI (SETEMBRO/2018)                                                          
e/ou composições PiniTCPO</v>
      </c>
      <c r="E6" s="2679"/>
      <c r="F6" s="2931"/>
      <c r="G6" s="2932"/>
    </row>
    <row r="7" spans="1:9" s="577" customFormat="1" ht="51.75" customHeight="1" thickBot="1">
      <c r="A7" s="574"/>
      <c r="B7" s="578"/>
      <c r="C7" s="579" t="s">
        <v>4</v>
      </c>
      <c r="D7" s="276" t="s">
        <v>6</v>
      </c>
      <c r="E7" s="580">
        <f>'BDI '!K31</f>
        <v>0.20349999999999999</v>
      </c>
      <c r="F7" s="2933"/>
      <c r="G7" s="2934"/>
    </row>
    <row r="8" spans="1:9" s="581" customFormat="1" ht="15" customHeight="1" thickBot="1">
      <c r="B8" s="2741" t="s">
        <v>1381</v>
      </c>
      <c r="C8" s="2742"/>
      <c r="D8" s="2742"/>
      <c r="E8" s="2742"/>
      <c r="F8" s="2742"/>
      <c r="G8" s="2743"/>
    </row>
    <row r="9" spans="1:9" s="573" customFormat="1" ht="6" thickBot="1">
      <c r="B9" s="568"/>
      <c r="C9" s="569"/>
      <c r="D9" s="570"/>
      <c r="E9" s="571"/>
      <c r="F9" s="571"/>
      <c r="G9" s="572"/>
    </row>
    <row r="10" spans="1:9" s="582" customFormat="1" ht="15" customHeight="1">
      <c r="B10" s="704" t="s">
        <v>7</v>
      </c>
      <c r="C10" s="584" t="str">
        <f>'ORÇAMENTO '!D11</f>
        <v>ILUMINAÇÃO  DA PRAÇA DO CASTELÂNDIA</v>
      </c>
      <c r="D10" s="584"/>
      <c r="E10" s="584"/>
      <c r="F10" s="705" t="s">
        <v>8</v>
      </c>
      <c r="G10" s="706">
        <f ca="1">'ORÇAMENTO '!J11</f>
        <v>43430</v>
      </c>
    </row>
    <row r="11" spans="1:9" s="589" customFormat="1" ht="16.5" thickBot="1">
      <c r="B11" s="659" t="s">
        <v>9</v>
      </c>
      <c r="C11" s="591" t="str">
        <f>'ORÇAMENTO '!D12</f>
        <v>AV. TANCREDO NEVES ESQ. AV. INÁCIO CASTELLI, PRIMAVERA DO LESTE /MT.</v>
      </c>
      <c r="D11" s="591"/>
      <c r="E11" s="591"/>
      <c r="F11" s="661" t="s">
        <v>10</v>
      </c>
      <c r="G11" s="662">
        <f>'ORÇAMENTO '!J12</f>
        <v>1.1857</v>
      </c>
    </row>
    <row r="12" spans="1:9" s="818" customFormat="1" ht="6" thickBot="1">
      <c r="B12" s="665"/>
      <c r="C12" s="603"/>
      <c r="D12" s="604"/>
      <c r="E12" s="605"/>
      <c r="F12" s="605"/>
      <c r="G12" s="666"/>
    </row>
    <row r="13" spans="1:9" s="589" customFormat="1" ht="18.75" thickBot="1">
      <c r="B13" s="2935" t="s">
        <v>1611</v>
      </c>
      <c r="C13" s="2735"/>
      <c r="D13" s="2735"/>
      <c r="E13" s="2735"/>
      <c r="F13" s="2735"/>
      <c r="G13" s="2936"/>
    </row>
    <row r="14" spans="1:9" s="818" customFormat="1" ht="6" thickBot="1">
      <c r="B14" s="665"/>
      <c r="C14" s="603"/>
      <c r="D14" s="604"/>
      <c r="E14" s="605"/>
      <c r="F14" s="605"/>
      <c r="G14" s="666"/>
    </row>
    <row r="15" spans="1:9" s="817" customFormat="1" ht="16.5" thickBot="1">
      <c r="B15" s="799"/>
      <c r="C15" s="800"/>
      <c r="D15" s="800"/>
      <c r="E15" s="800"/>
      <c r="F15" s="800"/>
      <c r="G15" s="800"/>
    </row>
    <row r="16" spans="1:9" s="812" customFormat="1" ht="15.75">
      <c r="B16" s="1549" t="s">
        <v>6740</v>
      </c>
      <c r="C16" s="2666" t="str">
        <f>CONCATENATE("FORNECIMENTO E INSTALAÇÃO DE ",C19)</f>
        <v>FORNECIMENTO E INSTALAÇÃO DE TRAVA PATH</v>
      </c>
      <c r="D16" s="2897"/>
      <c r="E16" s="2897"/>
      <c r="F16" s="2897"/>
      <c r="G16" s="787" t="s">
        <v>29</v>
      </c>
      <c r="H16" s="822">
        <f>G23</f>
        <v>56.14</v>
      </c>
      <c r="I16" s="813"/>
    </row>
    <row r="17" spans="1:9" s="813" customFormat="1" ht="31.5">
      <c r="A17" s="812"/>
      <c r="B17" s="361" t="s">
        <v>760</v>
      </c>
      <c r="C17" s="752" t="s">
        <v>686</v>
      </c>
      <c r="D17" s="752" t="s">
        <v>29</v>
      </c>
      <c r="E17" s="752" t="s">
        <v>687</v>
      </c>
      <c r="F17" s="755" t="s">
        <v>688</v>
      </c>
      <c r="G17" s="756" t="s">
        <v>689</v>
      </c>
      <c r="H17" s="812"/>
    </row>
    <row r="18" spans="1:9" s="813" customFormat="1" ht="15.75">
      <c r="A18" s="812"/>
      <c r="B18" s="2662" t="s">
        <v>690</v>
      </c>
      <c r="C18" s="2663"/>
      <c r="D18" s="2663"/>
      <c r="E18" s="2663"/>
      <c r="F18" s="2663"/>
      <c r="G18" s="2664"/>
      <c r="H18" s="812"/>
    </row>
    <row r="19" spans="1:9" s="812" customFormat="1" ht="15">
      <c r="B19" s="777" t="s">
        <v>708</v>
      </c>
      <c r="C19" s="778" t="str">
        <f>C25</f>
        <v>TRAVA PATH</v>
      </c>
      <c r="D19" s="779" t="s">
        <v>29</v>
      </c>
      <c r="E19" s="781">
        <v>1</v>
      </c>
      <c r="F19" s="781">
        <f>D30</f>
        <v>51.78</v>
      </c>
      <c r="G19" s="783">
        <f>TRUNC(F19*E19,2)</f>
        <v>51.78</v>
      </c>
      <c r="I19" s="813"/>
    </row>
    <row r="20" spans="1:9" s="813" customFormat="1" ht="15.75">
      <c r="A20" s="812"/>
      <c r="B20" s="2662" t="s">
        <v>691</v>
      </c>
      <c r="C20" s="2663"/>
      <c r="D20" s="2663"/>
      <c r="E20" s="2663"/>
      <c r="F20" s="2663"/>
      <c r="G20" s="2664"/>
      <c r="H20" s="812"/>
    </row>
    <row r="21" spans="1:9" s="813" customFormat="1" ht="15.75">
      <c r="A21" s="814" t="s">
        <v>1321</v>
      </c>
      <c r="B21" s="789">
        <v>88264</v>
      </c>
      <c r="C21" s="772" t="str">
        <f>IF($A21="INSUMO",VLOOKUP($B21,'BANCO DE DADOS SETEMBRO INS'!$A:$D,2,FALSE),VLOOKUP($B21,'BANCO DE DADOS SETEMBRO SERV'!$B:$E,2,FALSE))</f>
        <v>ELETRICISTA COM ENCARGOS COMPLEMENTARES</v>
      </c>
      <c r="D21" s="771" t="str">
        <f>IF($A21="INSUMO",VLOOKUP($B21,'BANCO DE DADOS SETEMBRO INS'!$A:$D,3,FALSE),VLOOKUP($B21,'BANCO DE DADOS SETEMBRO SERV'!$B:$E,3,FALSE))</f>
        <v>H</v>
      </c>
      <c r="E21" s="790">
        <v>0.1</v>
      </c>
      <c r="F21" s="775">
        <f>IF($A21="INSUMO",VLOOKUP($B21,'BANCO DE DADOS SETEMBRO INS'!$A:$D,4,FALSE),VLOOKUP($B21,'BANCO DE DADOS SETEMBRO SERV'!$B:$E,4,FALSE))</f>
        <v>20.28</v>
      </c>
      <c r="G21" s="791">
        <f>TRUNC(F21*E21,2)</f>
        <v>2.02</v>
      </c>
      <c r="H21" s="812"/>
    </row>
    <row r="22" spans="1:9" s="813" customFormat="1" ht="16.5" thickBot="1">
      <c r="A22" s="814" t="s">
        <v>1321</v>
      </c>
      <c r="B22" s="827">
        <v>88247</v>
      </c>
      <c r="C22" s="773" t="str">
        <f>IF($A22="INSUMO",VLOOKUP($B22,'BANCO DE DADOS SETEMBRO INS'!$A:$D,2,FALSE),VLOOKUP($B22,'BANCO DE DADOS SETEMBRO SERV'!$B:$E,2,FALSE))</f>
        <v>AUXILIAR DE ELETRICISTA COM ENCARGOS COMPLEMENTARES</v>
      </c>
      <c r="D22" s="774" t="str">
        <f>IF($A22="INSUMO",VLOOKUP($B22,'BANCO DE DADOS SETEMBRO INS'!$A:$D,3,FALSE),VLOOKUP($B22,'BANCO DE DADOS SETEMBRO SERV'!$B:$E,3,FALSE))</f>
        <v>H</v>
      </c>
      <c r="E22" s="793">
        <v>0.15</v>
      </c>
      <c r="F22" s="776">
        <f>IF($A22="INSUMO",VLOOKUP($B22,'BANCO DE DADOS SETEMBRO INS'!$A:$D,4,FALSE),VLOOKUP($B22,'BANCO DE DADOS SETEMBRO SERV'!$B:$E,4,FALSE))</f>
        <v>15.62</v>
      </c>
      <c r="G22" s="794">
        <f>TRUNC(F22*E22,2)</f>
        <v>2.34</v>
      </c>
      <c r="H22" s="812"/>
    </row>
    <row r="23" spans="1:9" s="813" customFormat="1" ht="16.5" thickBot="1">
      <c r="A23" s="812"/>
      <c r="B23" s="2979" t="s">
        <v>6850</v>
      </c>
      <c r="C23" s="2979"/>
      <c r="D23" s="2979"/>
      <c r="E23" s="2980"/>
      <c r="F23" s="801" t="s">
        <v>692</v>
      </c>
      <c r="G23" s="819">
        <f>SUM(G19:G22)</f>
        <v>56.14</v>
      </c>
      <c r="H23" s="812"/>
    </row>
    <row r="24" spans="1:9" s="813" customFormat="1" ht="15.75" thickBot="1">
      <c r="A24" s="812"/>
      <c r="B24" s="829"/>
      <c r="C24" s="829"/>
      <c r="D24" s="829"/>
      <c r="E24" s="829"/>
      <c r="F24" s="832"/>
      <c r="G24" s="832"/>
      <c r="H24" s="812"/>
    </row>
    <row r="25" spans="1:9" s="762" customFormat="1" ht="15.75">
      <c r="B25" s="1557"/>
      <c r="C25" s="1536" t="s">
        <v>1606</v>
      </c>
      <c r="D25" s="1558"/>
      <c r="E25" s="1559"/>
      <c r="F25" s="1537"/>
      <c r="G25" s="1560" t="s">
        <v>29</v>
      </c>
      <c r="H25" s="1768" t="s">
        <v>7213</v>
      </c>
    </row>
    <row r="26" spans="1:9" s="762" customFormat="1" ht="31.5">
      <c r="B26" s="859" t="s">
        <v>701</v>
      </c>
      <c r="C26" s="1771" t="s">
        <v>702</v>
      </c>
      <c r="D26" s="1772" t="s">
        <v>703</v>
      </c>
      <c r="E26" s="1773" t="s">
        <v>704</v>
      </c>
      <c r="F26" s="1774" t="s">
        <v>705</v>
      </c>
      <c r="G26" s="1839" t="s">
        <v>706</v>
      </c>
    </row>
    <row r="27" spans="1:9" s="762" customFormat="1" ht="15">
      <c r="B27" s="828">
        <v>42605</v>
      </c>
      <c r="C27" s="1859" t="s">
        <v>1601</v>
      </c>
      <c r="D27" s="1860">
        <v>51.78</v>
      </c>
      <c r="E27" s="1861" t="s">
        <v>1602</v>
      </c>
      <c r="F27" s="1862" t="s">
        <v>1603</v>
      </c>
      <c r="G27" s="1863" t="s">
        <v>1604</v>
      </c>
    </row>
    <row r="28" spans="1:9" s="762" customFormat="1" ht="15">
      <c r="B28" s="1542"/>
      <c r="C28" s="1741"/>
      <c r="D28" s="1742"/>
      <c r="E28" s="1747"/>
      <c r="F28" s="1765"/>
      <c r="G28" s="1762"/>
    </row>
    <row r="29" spans="1:9" s="762" customFormat="1" ht="15">
      <c r="B29" s="1542"/>
      <c r="C29" s="1755"/>
      <c r="D29" s="1759"/>
      <c r="E29" s="1780"/>
      <c r="F29" s="1757"/>
      <c r="G29" s="1761"/>
    </row>
    <row r="30" spans="1:9" s="762" customFormat="1" ht="16.5" thickBot="1">
      <c r="B30" s="1538"/>
      <c r="C30" s="1539" t="s">
        <v>707</v>
      </c>
      <c r="D30" s="1561">
        <f>MEDIAN(D27:D29)</f>
        <v>51.78</v>
      </c>
      <c r="E30" s="1540"/>
      <c r="F30" s="1541"/>
      <c r="G30" s="871"/>
    </row>
    <row r="31" spans="1:9" s="817" customFormat="1" ht="16.5" thickBot="1">
      <c r="B31" s="799"/>
      <c r="C31" s="800"/>
      <c r="D31" s="800"/>
      <c r="E31" s="800"/>
      <c r="F31" s="800"/>
      <c r="G31" s="800"/>
    </row>
    <row r="32" spans="1:9" ht="49.5" customHeight="1">
      <c r="A32" s="929"/>
      <c r="B32" s="1549" t="str">
        <f>CONCATENATE("AMM LOG 00",(RIGHT(B16,2))+1)</f>
        <v>AMM LOG 002</v>
      </c>
      <c r="C32" s="2666" t="str">
        <f>CONCATENATE("FORNECIMENTO E INSTALAÇÃO DE ",C35)</f>
        <v>FORNECIMENTO E INSTALAÇÃO DE ROTEADOR WIRELESS GIGABITE DUAL BAND COM CONEXÕES COM FIO GIGABITE (RJ45), COMPATIVEL COM OS PADRÕES 802.11ac e 802.11n E TAXA DE TRANSFERÊNCIA DE DADOS WIRELESS COMBINADA MÍNIMA DE 750Mbps.</v>
      </c>
      <c r="D32" s="2897"/>
      <c r="E32" s="2897"/>
      <c r="F32" s="2897"/>
      <c r="G32" s="787" t="s">
        <v>29</v>
      </c>
      <c r="H32" s="822">
        <f>G38</f>
        <v>189.23</v>
      </c>
    </row>
    <row r="33" spans="1:8" ht="31.5">
      <c r="A33" s="929"/>
      <c r="B33" s="899" t="s">
        <v>760</v>
      </c>
      <c r="C33" s="807" t="s">
        <v>686</v>
      </c>
      <c r="D33" s="900" t="s">
        <v>29</v>
      </c>
      <c r="E33" s="807" t="s">
        <v>687</v>
      </c>
      <c r="F33" s="808" t="s">
        <v>688</v>
      </c>
      <c r="G33" s="809" t="s">
        <v>689</v>
      </c>
      <c r="H33" s="929"/>
    </row>
    <row r="34" spans="1:8" ht="15.75">
      <c r="A34" s="929"/>
      <c r="B34" s="2724" t="s">
        <v>690</v>
      </c>
      <c r="C34" s="2926"/>
      <c r="D34" s="2926"/>
      <c r="E34" s="2926"/>
      <c r="F34" s="2926"/>
      <c r="G34" s="2927"/>
      <c r="H34" s="929"/>
    </row>
    <row r="35" spans="1:8" ht="60">
      <c r="A35" s="929"/>
      <c r="B35" s="414" t="s">
        <v>708</v>
      </c>
      <c r="C35" s="778" t="str">
        <f>C41</f>
        <v>ROTEADOR WIRELESS GIGABITE DUAL BAND COM CONEXÕES COM FIO GIGABITE (RJ45), COMPATIVEL COM OS PADRÕES 802.11ac e 802.11n E TAXA DE TRANSFERÊNCIA DE DADOS WIRELESS COMBINADA MÍNIMA DE 750Mbps.</v>
      </c>
      <c r="D35" s="514" t="str">
        <f>G41</f>
        <v>UN</v>
      </c>
      <c r="E35" s="781">
        <v>1</v>
      </c>
      <c r="F35" s="781">
        <f>D46</f>
        <v>168.95</v>
      </c>
      <c r="G35" s="783">
        <f>TRUNC(F35*E35,2)</f>
        <v>168.95</v>
      </c>
      <c r="H35" s="929"/>
    </row>
    <row r="36" spans="1:8" ht="15.75">
      <c r="A36" s="929"/>
      <c r="B36" s="2724" t="s">
        <v>691</v>
      </c>
      <c r="C36" s="2926"/>
      <c r="D36" s="2926"/>
      <c r="E36" s="2926"/>
      <c r="F36" s="2926"/>
      <c r="G36" s="2927"/>
      <c r="H36" s="929"/>
    </row>
    <row r="37" spans="1:8" ht="16.5" thickBot="1">
      <c r="A37" s="931" t="s">
        <v>1321</v>
      </c>
      <c r="B37" s="830">
        <v>88264</v>
      </c>
      <c r="C37" s="772" t="str">
        <f>IF($A37="INSUMO",VLOOKUP($B37,'BANCO DE DADOS SETEMBRO INS'!$A:$D,2,FALSE),VLOOKUP($B37,'BANCO DE DADOS SETEMBRO SERV'!$B:$E,2,FALSE))</f>
        <v>ELETRICISTA COM ENCARGOS COMPLEMENTARES</v>
      </c>
      <c r="D37" s="771" t="s">
        <v>81</v>
      </c>
      <c r="E37" s="790">
        <v>1</v>
      </c>
      <c r="F37" s="775">
        <f>IF($A37="INSUMO",VLOOKUP($B37,'BANCO DE DADOS SETEMBRO INS'!$A:$D,4,FALSE),VLOOKUP($B37,'BANCO DE DADOS SETEMBRO SERV'!$B:$E,4,FALSE))</f>
        <v>20.28</v>
      </c>
      <c r="G37" s="713">
        <f>TRUNC(F37*E37,2)</f>
        <v>20.28</v>
      </c>
      <c r="H37" s="929"/>
    </row>
    <row r="38" spans="1:8" ht="16.5" customHeight="1" thickBot="1">
      <c r="A38" s="929"/>
      <c r="B38" s="2939" t="s">
        <v>6854</v>
      </c>
      <c r="C38" s="2939"/>
      <c r="D38" s="2939"/>
      <c r="E38" s="2939"/>
      <c r="F38" s="801" t="s">
        <v>692</v>
      </c>
      <c r="G38" s="819">
        <f>SUM(G34:G37)</f>
        <v>189.23</v>
      </c>
      <c r="H38" s="929"/>
    </row>
    <row r="39" spans="1:8" ht="15">
      <c r="A39" s="929"/>
      <c r="B39" s="2940"/>
      <c r="C39" s="2940"/>
      <c r="D39" s="2940"/>
      <c r="E39" s="2940"/>
      <c r="F39" s="930"/>
      <c r="G39" s="930"/>
      <c r="H39" s="929"/>
    </row>
    <row r="40" spans="1:8" s="1567" customFormat="1" ht="15.75" thickBot="1">
      <c r="A40" s="1562"/>
      <c r="B40" s="1519"/>
      <c r="C40" s="1519"/>
      <c r="D40" s="1519"/>
      <c r="E40" s="1519"/>
      <c r="F40" s="1519"/>
      <c r="G40" s="1519"/>
      <c r="H40" s="1562"/>
    </row>
    <row r="41" spans="1:8" ht="63">
      <c r="A41" s="873"/>
      <c r="B41" s="1557"/>
      <c r="C41" s="1536" t="s">
        <v>1678</v>
      </c>
      <c r="D41" s="1558"/>
      <c r="E41" s="1559"/>
      <c r="F41" s="1537"/>
      <c r="G41" s="1560" t="s">
        <v>29</v>
      </c>
      <c r="H41" s="1768" t="s">
        <v>7213</v>
      </c>
    </row>
    <row r="42" spans="1:8" ht="31.5">
      <c r="A42" s="873"/>
      <c r="B42" s="1815" t="s">
        <v>701</v>
      </c>
      <c r="C42" s="1775" t="s">
        <v>702</v>
      </c>
      <c r="D42" s="1776" t="s">
        <v>703</v>
      </c>
      <c r="E42" s="1777" t="s">
        <v>704</v>
      </c>
      <c r="F42" s="1778" t="s">
        <v>705</v>
      </c>
      <c r="G42" s="1785" t="s">
        <v>706</v>
      </c>
      <c r="H42" s="873"/>
    </row>
    <row r="43" spans="1:8" ht="15">
      <c r="A43" s="873"/>
      <c r="B43" s="1573">
        <v>43117</v>
      </c>
      <c r="C43" s="1751" t="s">
        <v>1679</v>
      </c>
      <c r="D43" s="1752">
        <v>168.95</v>
      </c>
      <c r="E43" s="1749" t="s">
        <v>1680</v>
      </c>
      <c r="F43" s="1744" t="s">
        <v>1681</v>
      </c>
      <c r="G43" s="1764" t="s">
        <v>1682</v>
      </c>
      <c r="H43" s="873"/>
    </row>
    <row r="44" spans="1:8" ht="15">
      <c r="A44" s="873"/>
      <c r="B44" s="1573"/>
      <c r="C44" s="1751"/>
      <c r="D44" s="1752"/>
      <c r="E44" s="1749"/>
      <c r="F44" s="1744"/>
      <c r="G44" s="1764"/>
      <c r="H44" s="873"/>
    </row>
    <row r="45" spans="1:8" ht="15">
      <c r="A45" s="873"/>
      <c r="B45" s="1299"/>
      <c r="C45" s="1751"/>
      <c r="D45" s="1752"/>
      <c r="E45" s="1749"/>
      <c r="F45" s="1744"/>
      <c r="G45" s="1764"/>
      <c r="H45" s="873"/>
    </row>
    <row r="46" spans="1:8" ht="16.5" thickBot="1">
      <c r="A46" s="873"/>
      <c r="B46" s="1538"/>
      <c r="C46" s="1539" t="s">
        <v>707</v>
      </c>
      <c r="D46" s="1561">
        <f>MEDIAN(D43:D45)</f>
        <v>168.95</v>
      </c>
      <c r="E46" s="1540"/>
      <c r="F46" s="1541"/>
      <c r="G46" s="871"/>
      <c r="H46" s="873"/>
    </row>
    <row r="47" spans="1:8" ht="13.5" thickBot="1">
      <c r="A47" s="555"/>
      <c r="B47" s="667"/>
      <c r="C47" s="607"/>
      <c r="D47" s="607"/>
      <c r="E47" s="607"/>
      <c r="F47" s="607"/>
      <c r="G47" s="668"/>
      <c r="H47" s="555"/>
    </row>
    <row r="48" spans="1:8" ht="15.75">
      <c r="A48" s="929"/>
      <c r="B48" s="1549" t="str">
        <f>CONCATENATE("AMM LOG 00",(RIGHT(B32,2))+1)</f>
        <v>AMM LOG 003</v>
      </c>
      <c r="C48" s="2666" t="str">
        <f>CONCATENATE("FORNECIMENTO E INSTALAÇÃO DE ",C51)</f>
        <v>FORNECIMENTO E INSTALAÇÃO DE CABO UTP 4 PARES CATEGORIA 5e</v>
      </c>
      <c r="D48" s="2897"/>
      <c r="E48" s="2897"/>
      <c r="F48" s="2897"/>
      <c r="G48" s="515" t="str">
        <f>G58</f>
        <v>M</v>
      </c>
      <c r="H48" s="822">
        <f>G56</f>
        <v>8.0300000000000011</v>
      </c>
    </row>
    <row r="49" spans="1:8" ht="31.5">
      <c r="A49" s="929"/>
      <c r="B49" s="899" t="s">
        <v>760</v>
      </c>
      <c r="C49" s="807" t="s">
        <v>686</v>
      </c>
      <c r="D49" s="900" t="s">
        <v>29</v>
      </c>
      <c r="E49" s="807" t="s">
        <v>687</v>
      </c>
      <c r="F49" s="808" t="s">
        <v>688</v>
      </c>
      <c r="G49" s="809" t="s">
        <v>689</v>
      </c>
      <c r="H49" s="929"/>
    </row>
    <row r="50" spans="1:8" ht="15.75">
      <c r="A50" s="929"/>
      <c r="B50" s="2724" t="s">
        <v>690</v>
      </c>
      <c r="C50" s="2926"/>
      <c r="D50" s="2926"/>
      <c r="E50" s="2926"/>
      <c r="F50" s="2926"/>
      <c r="G50" s="2927"/>
      <c r="H50" s="929"/>
    </row>
    <row r="51" spans="1:8" ht="15">
      <c r="A51" s="929"/>
      <c r="B51" s="414" t="s">
        <v>708</v>
      </c>
      <c r="C51" s="778" t="str">
        <f>C58</f>
        <v>CABO UTP 4 PARES CATEGORIA 5e</v>
      </c>
      <c r="D51" s="514" t="str">
        <f>G58</f>
        <v>M</v>
      </c>
      <c r="E51" s="781">
        <v>1.05</v>
      </c>
      <c r="F51" s="781">
        <f>D63</f>
        <v>1.5275081967213116</v>
      </c>
      <c r="G51" s="783">
        <f>TRUNC(F51*E51,2)</f>
        <v>1.6</v>
      </c>
      <c r="H51" s="929"/>
    </row>
    <row r="52" spans="1:8" ht="15.75">
      <c r="A52" s="931" t="s">
        <v>1320</v>
      </c>
      <c r="B52" s="789">
        <v>333</v>
      </c>
      <c r="C52" s="772" t="str">
        <f>IF($A52="INSUMO",VLOOKUP($B52,'BANCO DE DADOS SETEMBRO INS'!$A:$D,2,FALSE),VLOOKUP($B52,'BANCO DE DADOS SETEMBRO SERV'!$B:$E,2,FALSE))</f>
        <v>ARAME GALVANIZADO 14 BWG, D = 2,11 MM (0,026 KG/M)</v>
      </c>
      <c r="D52" s="771" t="str">
        <f>IF($A52="INSUMO",VLOOKUP($B52,'BANCO DE DADOS SETEMBRO INS'!$A:$D,3,FALSE),VLOOKUP($B52,'BANCO DE DADOS SETEMBRO SERV'!$B:$E,3,FALSE))</f>
        <v xml:space="preserve">KG    </v>
      </c>
      <c r="E52" s="790">
        <v>0.1</v>
      </c>
      <c r="F52" s="775">
        <f>IF($A52="INSUMO",VLOOKUP($B52,'BANCO DE DADOS SETEMBRO INS'!$A:$D,4,FALSE),VLOOKUP($B52,'BANCO DE DADOS SETEMBRO SERV'!$B:$E,4,FALSE))</f>
        <v>14</v>
      </c>
      <c r="G52" s="791">
        <f>TRUNC(F52*E52,2)</f>
        <v>1.4</v>
      </c>
      <c r="H52" s="929"/>
    </row>
    <row r="53" spans="1:8" ht="15.75">
      <c r="A53" s="929"/>
      <c r="B53" s="2724" t="s">
        <v>691</v>
      </c>
      <c r="C53" s="2926"/>
      <c r="D53" s="2926"/>
      <c r="E53" s="2926"/>
      <c r="F53" s="2926"/>
      <c r="G53" s="2927"/>
      <c r="H53" s="929"/>
    </row>
    <row r="54" spans="1:8" ht="15.75">
      <c r="A54" s="931" t="s">
        <v>1321</v>
      </c>
      <c r="B54" s="789">
        <v>88264</v>
      </c>
      <c r="C54" s="772" t="str">
        <f>IF($A54="INSUMO",VLOOKUP($B54,'BANCO DE DADOS SETEMBRO INS'!$A:$D,2,FALSE),VLOOKUP($B54,'BANCO DE DADOS SETEMBRO SERV'!$B:$E,2,FALSE))</f>
        <v>ELETRICISTA COM ENCARGOS COMPLEMENTARES</v>
      </c>
      <c r="D54" s="771" t="str">
        <f>IF($A54="INSUMO",VLOOKUP($B54,'BANCO DE DADOS SETEMBRO INS'!$A:$D,3,FALSE),VLOOKUP($B54,'BANCO DE DADOS SETEMBRO SERV'!$B:$E,3,FALSE))</f>
        <v>H</v>
      </c>
      <c r="E54" s="790">
        <v>0.14000000000000001</v>
      </c>
      <c r="F54" s="775">
        <f>IF($A54="INSUMO",VLOOKUP($B54,'BANCO DE DADOS SETEMBRO INS'!$A:$D,4,FALSE),VLOOKUP($B54,'BANCO DE DADOS SETEMBRO SERV'!$B:$E,4,FALSE))</f>
        <v>20.28</v>
      </c>
      <c r="G54" s="791">
        <f>TRUNC(F54*E54,2)</f>
        <v>2.83</v>
      </c>
      <c r="H54" s="929"/>
    </row>
    <row r="55" spans="1:8" ht="16.5" thickBot="1">
      <c r="A55" s="931" t="s">
        <v>1321</v>
      </c>
      <c r="B55" s="792">
        <v>88316</v>
      </c>
      <c r="C55" s="773" t="str">
        <f>IF($A55="INSUMO",VLOOKUP($B55,'BANCO DE DADOS SETEMBRO INS'!$A:$D,2,FALSE),VLOOKUP($B55,'BANCO DE DADOS SETEMBRO SERV'!$B:$E,2,FALSE))</f>
        <v>SERVENTE COM ENCARGOS COMPLEMENTARES</v>
      </c>
      <c r="D55" s="774" t="str">
        <f>IF($A55="INSUMO",VLOOKUP($B55,'BANCO DE DADOS SETEMBRO INS'!$A:$D,3,FALSE),VLOOKUP($B55,'BANCO DE DADOS SETEMBRO SERV'!$B:$E,3,FALSE))</f>
        <v>H</v>
      </c>
      <c r="E55" s="793">
        <v>0.14000000000000001</v>
      </c>
      <c r="F55" s="776">
        <f>IF($A55="INSUMO",VLOOKUP($B55,'BANCO DE DADOS SETEMBRO INS'!$A:$D,4,FALSE),VLOOKUP($B55,'BANCO DE DADOS SETEMBRO SERV'!$B:$E,4,FALSE))</f>
        <v>15.74</v>
      </c>
      <c r="G55" s="794">
        <f>TRUNC(F55*E55,2)</f>
        <v>2.2000000000000002</v>
      </c>
      <c r="H55" s="929"/>
    </row>
    <row r="56" spans="1:8" ht="16.5" thickBot="1">
      <c r="A56" s="929"/>
      <c r="B56" s="2940" t="s">
        <v>6853</v>
      </c>
      <c r="C56" s="2940"/>
      <c r="D56" s="2940"/>
      <c r="E56" s="3032"/>
      <c r="F56" s="795" t="s">
        <v>692</v>
      </c>
      <c r="G56" s="796">
        <f>SUM(G50:G55)</f>
        <v>8.0300000000000011</v>
      </c>
      <c r="H56" s="929"/>
    </row>
    <row r="57" spans="1:8" ht="15.75" thickBot="1">
      <c r="A57" s="929"/>
      <c r="B57" s="930"/>
      <c r="C57" s="930"/>
      <c r="D57" s="930"/>
      <c r="E57" s="930"/>
      <c r="F57" s="930"/>
      <c r="G57" s="930"/>
      <c r="H57" s="929"/>
    </row>
    <row r="58" spans="1:8" ht="15.75">
      <c r="A58" s="873"/>
      <c r="B58" s="1557"/>
      <c r="C58" s="1536" t="s">
        <v>1683</v>
      </c>
      <c r="D58" s="1558"/>
      <c r="E58" s="1559"/>
      <c r="F58" s="1537"/>
      <c r="G58" s="1560" t="s">
        <v>28</v>
      </c>
      <c r="H58" s="1768" t="s">
        <v>7213</v>
      </c>
    </row>
    <row r="59" spans="1:8" ht="31.5">
      <c r="A59" s="873"/>
      <c r="B59" s="1815" t="s">
        <v>701</v>
      </c>
      <c r="C59" s="1775" t="s">
        <v>702</v>
      </c>
      <c r="D59" s="1776" t="s">
        <v>703</v>
      </c>
      <c r="E59" s="1777" t="s">
        <v>704</v>
      </c>
      <c r="F59" s="1778" t="s">
        <v>705</v>
      </c>
      <c r="G59" s="1785" t="s">
        <v>706</v>
      </c>
      <c r="H59" s="873"/>
    </row>
    <row r="60" spans="1:8" ht="15">
      <c r="A60" s="873"/>
      <c r="B60" s="2049">
        <v>43245</v>
      </c>
      <c r="C60" s="2057" t="s">
        <v>1352</v>
      </c>
      <c r="D60" s="2048">
        <v>1.33</v>
      </c>
      <c r="E60" s="2142" t="s">
        <v>7626</v>
      </c>
      <c r="F60" s="2141" t="s">
        <v>1353</v>
      </c>
      <c r="G60" s="1750" t="s">
        <v>7635</v>
      </c>
      <c r="H60" s="873"/>
    </row>
    <row r="61" spans="1:8" ht="15">
      <c r="A61" s="873"/>
      <c r="B61" s="2049">
        <v>43245</v>
      </c>
      <c r="C61" s="2050" t="s">
        <v>7636</v>
      </c>
      <c r="D61" s="2051">
        <f>(526.13/305)</f>
        <v>1.725016393442623</v>
      </c>
      <c r="E61" s="2131" t="s">
        <v>1599</v>
      </c>
      <c r="F61" s="2060" t="s">
        <v>7637</v>
      </c>
      <c r="G61" s="2144" t="s">
        <v>6544</v>
      </c>
      <c r="H61" s="873"/>
    </row>
    <row r="62" spans="1:8" ht="15">
      <c r="A62" s="873"/>
      <c r="B62" s="2049">
        <v>43256</v>
      </c>
      <c r="C62" s="2032" t="s">
        <v>7630</v>
      </c>
      <c r="D62" s="2048"/>
      <c r="E62" s="2033" t="s">
        <v>7631</v>
      </c>
      <c r="F62" s="2034" t="s">
        <v>7624</v>
      </c>
      <c r="G62" s="1750" t="s">
        <v>7625</v>
      </c>
      <c r="H62" s="873"/>
    </row>
    <row r="63" spans="1:8" ht="16.5" thickBot="1">
      <c r="A63" s="873"/>
      <c r="B63" s="1538"/>
      <c r="C63" s="1539" t="s">
        <v>707</v>
      </c>
      <c r="D63" s="1561">
        <f>MEDIAN(D60:D62)</f>
        <v>1.5275081967213116</v>
      </c>
      <c r="E63" s="1540"/>
      <c r="F63" s="1541"/>
      <c r="G63" s="871"/>
      <c r="H63" s="873"/>
    </row>
    <row r="64" spans="1:8" ht="13.5" thickBot="1">
      <c r="A64" s="904"/>
      <c r="B64" s="905"/>
      <c r="C64" s="905"/>
      <c r="D64" s="905"/>
      <c r="E64" s="905"/>
      <c r="F64" s="905"/>
      <c r="G64" s="905"/>
      <c r="H64" s="904"/>
    </row>
    <row r="65" spans="1:8" ht="46.5" customHeight="1">
      <c r="A65" s="929"/>
      <c r="B65" s="1549" t="str">
        <f>CONCATENATE("AMM LOG 00",(RIGHT(B48,2))+1)</f>
        <v>AMM LOG 004</v>
      </c>
      <c r="C65" s="2666" t="str">
        <f>CONCATENATE("FORNECIMENTO E INSTALAÇÃO DE ",C68)</f>
        <v xml:space="preserve">FORNECIMENTO E INSTALAÇÃO DE QUADRO PARA INSTALAÇÕES DE EQUIPAMENTOS DE TELEFONIA E LÓGICA, FABRICADO EM PVC, MODELO DE EMBUTIR, 40X40X13,5CM, COM ALETAS DE VENTILAÇÃO, COM PLACA FUNDO MÓVEL, QUE PERMITAM A FIXAÇÃO DE CONECTORES E DISPOSITIVOS DE TELEFONIA E DADOS </v>
      </c>
      <c r="D65" s="2897"/>
      <c r="E65" s="2897"/>
      <c r="F65" s="2897"/>
      <c r="G65" s="787" t="s">
        <v>29</v>
      </c>
      <c r="H65" s="822">
        <f>G75</f>
        <v>209.15</v>
      </c>
    </row>
    <row r="66" spans="1:8" ht="31.5">
      <c r="A66" s="929"/>
      <c r="B66" s="899" t="s">
        <v>760</v>
      </c>
      <c r="C66" s="807" t="s">
        <v>686</v>
      </c>
      <c r="D66" s="900" t="s">
        <v>29</v>
      </c>
      <c r="E66" s="807" t="s">
        <v>687</v>
      </c>
      <c r="F66" s="808" t="s">
        <v>688</v>
      </c>
      <c r="G66" s="809" t="s">
        <v>689</v>
      </c>
      <c r="H66" s="929"/>
    </row>
    <row r="67" spans="1:8" ht="15.75">
      <c r="A67" s="929"/>
      <c r="B67" s="2724" t="s">
        <v>690</v>
      </c>
      <c r="C67" s="2926"/>
      <c r="D67" s="2926"/>
      <c r="E67" s="2926"/>
      <c r="F67" s="2926"/>
      <c r="G67" s="2927"/>
      <c r="H67" s="929"/>
    </row>
    <row r="68" spans="1:8" ht="75">
      <c r="A68" s="929"/>
      <c r="B68" s="414" t="s">
        <v>708</v>
      </c>
      <c r="C68" s="778" t="str">
        <f>C77</f>
        <v xml:space="preserve">QUADRO PARA INSTALAÇÕES DE EQUIPAMENTOS DE TELEFONIA E LÓGICA, FABRICADO EM PVC, MODELO DE EMBUTIR, 40X40X13,5CM, COM ALETAS DE VENTILAÇÃO, COM PLACA FUNDO MÓVEL, QUE PERMITAM A FIXAÇÃO DE CONECTORES E DISPOSITIVOS DE TELEFONIA E DADOS </v>
      </c>
      <c r="D68" s="514" t="str">
        <f>G77</f>
        <v>UN</v>
      </c>
      <c r="E68" s="781">
        <v>1</v>
      </c>
      <c r="F68" s="781">
        <f>D82</f>
        <v>116.54</v>
      </c>
      <c r="G68" s="783">
        <f>TRUNC(F68*E68,2)</f>
        <v>116.54</v>
      </c>
      <c r="H68" s="929"/>
    </row>
    <row r="69" spans="1:8" ht="45">
      <c r="A69" s="931" t="s">
        <v>1321</v>
      </c>
      <c r="B69" s="830">
        <v>87367</v>
      </c>
      <c r="C69" s="772" t="str">
        <f>IF($A69="INSUMO",VLOOKUP($B69,'BANCO DE DADOS SETEMBRO INS'!$A:$D,2,FALSE),VLOOKUP($B69,'BANCO DE DADOS SETEMBRO SERV'!$B:$E,2,FALSE))</f>
        <v>ARGAMASSA TRAÇO 1:1:6 (CIMENTO, CAL E AREIA MÉDIA) PARA EMBOÇO/MASSA ÚNICA/ASSENTAMENTO DE ALVENARIA DE VEDAÇÃO, PREPARO MANUAL. AF_06/2014</v>
      </c>
      <c r="D69" s="771" t="str">
        <f>IF($A69="INSUMO",VLOOKUP($B69,'BANCO DE DADOS SETEMBRO INS'!$A:$D,3,FALSE),VLOOKUP($B69,'BANCO DE DADOS SETEMBRO SERV'!$B:$E,3,FALSE))</f>
        <v>M3</v>
      </c>
      <c r="E69" s="1524">
        <v>3.5000000000000003E-2</v>
      </c>
      <c r="F69" s="775">
        <f>IF($A69="INSUMO",VLOOKUP($B69,'BANCO DE DADOS SETEMBRO INS'!$A:$D,4,FALSE),VLOOKUP($B69,'BANCO DE DADOS SETEMBRO SERV'!$B:$E,4,FALSE))</f>
        <v>448.12</v>
      </c>
      <c r="G69" s="713">
        <f>TRUNC(F69*E69,2)</f>
        <v>15.68</v>
      </c>
      <c r="H69" s="929"/>
    </row>
    <row r="70" spans="1:8" ht="15.75">
      <c r="A70" s="929"/>
      <c r="B70" s="2724" t="s">
        <v>691</v>
      </c>
      <c r="C70" s="2926"/>
      <c r="D70" s="2926"/>
      <c r="E70" s="2926"/>
      <c r="F70" s="2926"/>
      <c r="G70" s="2927"/>
      <c r="H70" s="929"/>
    </row>
    <row r="71" spans="1:8" ht="15.75">
      <c r="A71" s="931" t="s">
        <v>1321</v>
      </c>
      <c r="B71" s="830">
        <v>88247</v>
      </c>
      <c r="C71" s="772" t="str">
        <f>IF($A71="INSUMO",VLOOKUP($B71,'BANCO DE DADOS SETEMBRO INS'!$A:$D,2,FALSE),VLOOKUP($B71,'BANCO DE DADOS SETEMBRO SERV'!$B:$E,2,FALSE))</f>
        <v>AUXILIAR DE ELETRICISTA COM ENCARGOS COMPLEMENTARES</v>
      </c>
      <c r="D71" s="771" t="str">
        <f>IF($A71="INSUMO",VLOOKUP($B71,'BANCO DE DADOS SETEMBRO INS'!$A:$D,3,FALSE),VLOOKUP($B71,'BANCO DE DADOS SETEMBRO SERV'!$B:$E,3,FALSE))</f>
        <v>H</v>
      </c>
      <c r="E71" s="790">
        <v>1.75</v>
      </c>
      <c r="F71" s="775">
        <f>IF($A71="INSUMO",VLOOKUP($B71,'BANCO DE DADOS SETEMBRO INS'!$A:$D,4,FALSE),VLOOKUP($B71,'BANCO DE DADOS SETEMBRO SERV'!$B:$E,4,FALSE))</f>
        <v>15.62</v>
      </c>
      <c r="G71" s="713">
        <f>TRUNC(F71*E71,2)</f>
        <v>27.33</v>
      </c>
      <c r="H71" s="929"/>
    </row>
    <row r="72" spans="1:8" ht="15.75">
      <c r="A72" s="931" t="s">
        <v>1321</v>
      </c>
      <c r="B72" s="830">
        <v>88264</v>
      </c>
      <c r="C72" s="772" t="str">
        <f>IF($A72="INSUMO",VLOOKUP($B72,'BANCO DE DADOS SETEMBRO INS'!$A:$D,2,FALSE),VLOOKUP($B72,'BANCO DE DADOS SETEMBRO SERV'!$B:$E,2,FALSE))</f>
        <v>ELETRICISTA COM ENCARGOS COMPLEMENTARES</v>
      </c>
      <c r="D72" s="771" t="str">
        <f>IF($A72="INSUMO",VLOOKUP($B72,'BANCO DE DADOS SETEMBRO INS'!$A:$D,3,FALSE),VLOOKUP($B72,'BANCO DE DADOS SETEMBRO SERV'!$B:$E,3,FALSE))</f>
        <v>H</v>
      </c>
      <c r="E72" s="790">
        <v>1.75</v>
      </c>
      <c r="F72" s="775">
        <f>IF($A72="INSUMO",VLOOKUP($B72,'BANCO DE DADOS SETEMBRO INS'!$A:$D,4,FALSE),VLOOKUP($B72,'BANCO DE DADOS SETEMBRO SERV'!$B:$E,4,FALSE))</f>
        <v>20.28</v>
      </c>
      <c r="G72" s="713">
        <f>TRUNC(F72*E72,2)</f>
        <v>35.49</v>
      </c>
      <c r="H72" s="929"/>
    </row>
    <row r="73" spans="1:8" ht="15.75">
      <c r="A73" s="931" t="s">
        <v>1321</v>
      </c>
      <c r="B73" s="830">
        <v>88309</v>
      </c>
      <c r="C73" s="772" t="str">
        <f>IF($A73="INSUMO",VLOOKUP($B73,'BANCO DE DADOS SETEMBRO INS'!$A:$D,2,FALSE),VLOOKUP($B73,'BANCO DE DADOS SETEMBRO SERV'!$B:$E,2,FALSE))</f>
        <v>PEDREIRO COM ENCARGOS COMPLEMENTARES</v>
      </c>
      <c r="D73" s="771" t="str">
        <f>IF($A73="INSUMO",VLOOKUP($B73,'BANCO DE DADOS SETEMBRO INS'!$A:$D,3,FALSE),VLOOKUP($B73,'BANCO DE DADOS SETEMBRO SERV'!$B:$E,3,FALSE))</f>
        <v>H</v>
      </c>
      <c r="E73" s="790">
        <v>0.4</v>
      </c>
      <c r="F73" s="775">
        <f>IF($A73="INSUMO",VLOOKUP($B73,'BANCO DE DADOS SETEMBRO INS'!$A:$D,4,FALSE),VLOOKUP($B73,'BANCO DE DADOS SETEMBRO SERV'!$B:$E,4,FALSE))</f>
        <v>19.57</v>
      </c>
      <c r="G73" s="713">
        <f>TRUNC(F73*E73,2)</f>
        <v>7.82</v>
      </c>
      <c r="H73" s="929"/>
    </row>
    <row r="74" spans="1:8" ht="16.5" thickBot="1">
      <c r="A74" s="931" t="s">
        <v>1321</v>
      </c>
      <c r="B74" s="830">
        <v>88316</v>
      </c>
      <c r="C74" s="772" t="str">
        <f>IF($A74="INSUMO",VLOOKUP($B74,'BANCO DE DADOS SETEMBRO INS'!$A:$D,2,FALSE),VLOOKUP($B74,'BANCO DE DADOS SETEMBRO SERV'!$B:$E,2,FALSE))</f>
        <v>SERVENTE COM ENCARGOS COMPLEMENTARES</v>
      </c>
      <c r="D74" s="771" t="str">
        <f>IF($A74="INSUMO",VLOOKUP($B74,'BANCO DE DADOS SETEMBRO INS'!$A:$D,3,FALSE),VLOOKUP($B74,'BANCO DE DADOS SETEMBRO SERV'!$B:$E,3,FALSE))</f>
        <v>H</v>
      </c>
      <c r="E74" s="790">
        <v>0.4</v>
      </c>
      <c r="F74" s="775">
        <f>IF($A74="INSUMO",VLOOKUP($B74,'BANCO DE DADOS SETEMBRO INS'!$A:$D,4,FALSE),VLOOKUP($B74,'BANCO DE DADOS SETEMBRO SERV'!$B:$E,4,FALSE))</f>
        <v>15.74</v>
      </c>
      <c r="G74" s="713">
        <f>TRUNC(F74*E74,2)</f>
        <v>6.29</v>
      </c>
      <c r="H74" s="929"/>
    </row>
    <row r="75" spans="1:8" ht="16.5" thickBot="1">
      <c r="A75" s="929"/>
      <c r="B75" s="2939" t="s">
        <v>6852</v>
      </c>
      <c r="C75" s="2939"/>
      <c r="D75" s="2939"/>
      <c r="E75" s="3021"/>
      <c r="F75" s="801" t="s">
        <v>692</v>
      </c>
      <c r="G75" s="819">
        <f>SUM(G67:G74)</f>
        <v>209.15</v>
      </c>
      <c r="H75" s="929"/>
    </row>
    <row r="76" spans="1:8" ht="15.75" thickBot="1">
      <c r="A76" s="929"/>
      <c r="B76" s="930"/>
      <c r="C76" s="930"/>
      <c r="D76" s="930"/>
      <c r="E76" s="930"/>
      <c r="F76" s="930"/>
      <c r="G76" s="930"/>
      <c r="H76" s="929"/>
    </row>
    <row r="77" spans="1:8" ht="78.75">
      <c r="A77" s="873"/>
      <c r="B77" s="1557"/>
      <c r="C77" s="1536" t="s">
        <v>6851</v>
      </c>
      <c r="D77" s="1558"/>
      <c r="E77" s="1559"/>
      <c r="F77" s="1537"/>
      <c r="G77" s="503" t="s">
        <v>29</v>
      </c>
      <c r="H77" s="1768" t="s">
        <v>7213</v>
      </c>
    </row>
    <row r="78" spans="1:8" ht="31.5">
      <c r="A78" s="873"/>
      <c r="B78" s="1815" t="s">
        <v>701</v>
      </c>
      <c r="C78" s="1775" t="s">
        <v>702</v>
      </c>
      <c r="D78" s="1776" t="s">
        <v>703</v>
      </c>
      <c r="E78" s="1777" t="s">
        <v>704</v>
      </c>
      <c r="F78" s="1778" t="s">
        <v>705</v>
      </c>
      <c r="G78" s="1785" t="s">
        <v>706</v>
      </c>
      <c r="H78" s="873"/>
    </row>
    <row r="79" spans="1:8" ht="15">
      <c r="A79" s="873"/>
      <c r="B79" s="1573">
        <v>43115</v>
      </c>
      <c r="C79" s="1741" t="s">
        <v>6561</v>
      </c>
      <c r="D79" s="1742">
        <v>172.85</v>
      </c>
      <c r="E79" s="1756" t="s">
        <v>1703</v>
      </c>
      <c r="F79" s="1765" t="s">
        <v>7225</v>
      </c>
      <c r="G79" s="1762" t="s">
        <v>1761</v>
      </c>
      <c r="H79" s="873"/>
    </row>
    <row r="80" spans="1:8" ht="15">
      <c r="A80" s="873"/>
      <c r="B80" s="1573">
        <v>43119</v>
      </c>
      <c r="C80" s="1751" t="s">
        <v>716</v>
      </c>
      <c r="D80" s="1752">
        <v>116.54</v>
      </c>
      <c r="E80" s="1756" t="s">
        <v>717</v>
      </c>
      <c r="F80" s="1744" t="s">
        <v>718</v>
      </c>
      <c r="G80" s="1764" t="s">
        <v>1354</v>
      </c>
      <c r="H80" s="873"/>
    </row>
    <row r="81" spans="1:8" ht="15">
      <c r="A81" s="873"/>
      <c r="B81" s="1299"/>
      <c r="C81" s="1751"/>
      <c r="D81" s="1752"/>
      <c r="E81" s="1749"/>
      <c r="F81" s="1744"/>
      <c r="G81" s="1764"/>
      <c r="H81" s="873"/>
    </row>
    <row r="82" spans="1:8" ht="16.5" thickBot="1">
      <c r="A82" s="873"/>
      <c r="B82" s="1538"/>
      <c r="C82" s="1539" t="s">
        <v>707</v>
      </c>
      <c r="D82" s="1561">
        <f>D80</f>
        <v>116.54</v>
      </c>
      <c r="E82" s="1540"/>
      <c r="F82" s="1541"/>
      <c r="G82" s="871"/>
      <c r="H82" s="873"/>
    </row>
    <row r="83" spans="1:8" ht="13.5" thickBot="1">
      <c r="A83" s="904"/>
      <c r="B83" s="905"/>
      <c r="C83" s="905"/>
      <c r="D83" s="905"/>
      <c r="E83" s="905"/>
      <c r="F83" s="905"/>
      <c r="G83" s="905"/>
      <c r="H83" s="904"/>
    </row>
    <row r="84" spans="1:8" ht="15.75">
      <c r="A84" s="929"/>
      <c r="B84" s="1549" t="str">
        <f>CONCATENATE("AMM LOG 00",(RIGHT(B65,2))+1)</f>
        <v>AMM LOG 005</v>
      </c>
      <c r="C84" s="2666" t="str">
        <f>CONCATENATE("FORNECIMENTO E INSTALAÇÃO DE ",C87)</f>
        <v>FORNECIMENTO E INSTALAÇÃO DE SUPORTE PARA 5 CONECTORES RJ11/45 PARA QUADRO VDI</v>
      </c>
      <c r="D84" s="2897"/>
      <c r="E84" s="2897"/>
      <c r="F84" s="2897"/>
      <c r="G84" s="787" t="s">
        <v>29</v>
      </c>
      <c r="H84" s="822">
        <f>G91</f>
        <v>37.150000000000006</v>
      </c>
    </row>
    <row r="85" spans="1:8" ht="31.5">
      <c r="A85" s="929"/>
      <c r="B85" s="899" t="s">
        <v>760</v>
      </c>
      <c r="C85" s="807" t="s">
        <v>686</v>
      </c>
      <c r="D85" s="900" t="s">
        <v>29</v>
      </c>
      <c r="E85" s="807" t="s">
        <v>687</v>
      </c>
      <c r="F85" s="808" t="s">
        <v>688</v>
      </c>
      <c r="G85" s="809" t="s">
        <v>689</v>
      </c>
      <c r="H85" s="929"/>
    </row>
    <row r="86" spans="1:8" ht="15.75">
      <c r="A86" s="929"/>
      <c r="B86" s="2724" t="s">
        <v>690</v>
      </c>
      <c r="C86" s="2926"/>
      <c r="D86" s="2926"/>
      <c r="E86" s="2926"/>
      <c r="F86" s="2926"/>
      <c r="G86" s="2927"/>
      <c r="H86" s="929"/>
    </row>
    <row r="87" spans="1:8" ht="15">
      <c r="A87" s="929"/>
      <c r="B87" s="414" t="s">
        <v>708</v>
      </c>
      <c r="C87" s="778" t="str">
        <f>C94</f>
        <v>SUPORTE PARA 5 CONECTORES RJ11/45 PARA QUADRO VDI</v>
      </c>
      <c r="D87" s="514" t="str">
        <f>G94</f>
        <v>UN</v>
      </c>
      <c r="E87" s="781">
        <v>1</v>
      </c>
      <c r="F87" s="781">
        <f>D99</f>
        <v>29.62</v>
      </c>
      <c r="G87" s="783">
        <f>TRUNC(F87*E87,2)</f>
        <v>29.62</v>
      </c>
      <c r="H87" s="929"/>
    </row>
    <row r="88" spans="1:8" ht="15.75">
      <c r="A88" s="929"/>
      <c r="B88" s="2724" t="s">
        <v>691</v>
      </c>
      <c r="C88" s="2926"/>
      <c r="D88" s="2926"/>
      <c r="E88" s="2926"/>
      <c r="F88" s="2926"/>
      <c r="G88" s="2927"/>
      <c r="H88" s="929"/>
    </row>
    <row r="89" spans="1:8" ht="15.75">
      <c r="A89" s="931" t="s">
        <v>1321</v>
      </c>
      <c r="B89" s="789">
        <v>88264</v>
      </c>
      <c r="C89" s="772" t="str">
        <f>IF($A89="INSUMO",VLOOKUP($B89,'BANCO DE DADOS SETEMBRO INS'!$A:$D,2,FALSE),VLOOKUP($B89,'BANCO DE DADOS SETEMBRO SERV'!$B:$E,2,FALSE))</f>
        <v>ELETRICISTA COM ENCARGOS COMPLEMENTARES</v>
      </c>
      <c r="D89" s="771" t="str">
        <f>IF($A89="INSUMO",VLOOKUP($B89,'BANCO DE DADOS SETEMBRO INS'!$A:$D,3,FALSE),VLOOKUP($B89,'BANCO DE DADOS SETEMBRO SERV'!$B:$E,3,FALSE))</f>
        <v>H</v>
      </c>
      <c r="E89" s="790">
        <v>0.21</v>
      </c>
      <c r="F89" s="775">
        <f>IF($A89="INSUMO",VLOOKUP($B89,'BANCO DE DADOS SETEMBRO INS'!$A:$D,4,FALSE),VLOOKUP($B89,'BANCO DE DADOS SETEMBRO SERV'!$B:$E,4,FALSE))</f>
        <v>20.28</v>
      </c>
      <c r="G89" s="791">
        <f>TRUNC(F89*E89,2)</f>
        <v>4.25</v>
      </c>
      <c r="H89" s="929"/>
    </row>
    <row r="90" spans="1:8" ht="16.5" thickBot="1">
      <c r="A90" s="931" t="s">
        <v>1321</v>
      </c>
      <c r="B90" s="792">
        <v>88247</v>
      </c>
      <c r="C90" s="773" t="str">
        <f>IF($A90="INSUMO",VLOOKUP($B90,'BANCO DE DADOS SETEMBRO INS'!$A:$D,2,FALSE),VLOOKUP($B90,'BANCO DE DADOS SETEMBRO SERV'!$B:$E,2,FALSE))</f>
        <v>AUXILIAR DE ELETRICISTA COM ENCARGOS COMPLEMENTARES</v>
      </c>
      <c r="D90" s="774" t="str">
        <f>IF($A90="INSUMO",VLOOKUP($B90,'BANCO DE DADOS SETEMBRO INS'!$A:$D,3,FALSE),VLOOKUP($B90,'BANCO DE DADOS SETEMBRO SERV'!$B:$E,3,FALSE))</f>
        <v>H</v>
      </c>
      <c r="E90" s="793">
        <v>0.21</v>
      </c>
      <c r="F90" s="776">
        <f>IF($A90="INSUMO",VLOOKUP($B90,'BANCO DE DADOS SETEMBRO INS'!$A:$D,4,FALSE),VLOOKUP($B90,'BANCO DE DADOS SETEMBRO SERV'!$B:$E,4,FALSE))</f>
        <v>15.62</v>
      </c>
      <c r="G90" s="794">
        <f>TRUNC(F90*E90,2)</f>
        <v>3.28</v>
      </c>
      <c r="H90" s="929"/>
    </row>
    <row r="91" spans="1:8" ht="16.5" customHeight="1" thickBot="1">
      <c r="A91" s="929"/>
      <c r="B91" s="2939" t="s">
        <v>6855</v>
      </c>
      <c r="C91" s="2939"/>
      <c r="D91" s="2939"/>
      <c r="E91" s="2939"/>
      <c r="F91" s="795" t="s">
        <v>692</v>
      </c>
      <c r="G91" s="796">
        <f>SUM(G86:G90)</f>
        <v>37.150000000000006</v>
      </c>
      <c r="H91" s="929"/>
    </row>
    <row r="92" spans="1:8" ht="15">
      <c r="A92" s="929"/>
      <c r="B92" s="2940"/>
      <c r="C92" s="2940"/>
      <c r="D92" s="2940"/>
      <c r="E92" s="2940"/>
      <c r="F92" s="930"/>
      <c r="G92" s="930"/>
      <c r="H92" s="929"/>
    </row>
    <row r="93" spans="1:8" s="1567" customFormat="1" ht="15.75" thickBot="1">
      <c r="A93" s="1562"/>
      <c r="B93" s="1519"/>
      <c r="C93" s="1519"/>
      <c r="D93" s="1519"/>
      <c r="E93" s="1519"/>
      <c r="F93" s="1519"/>
      <c r="G93" s="1519"/>
      <c r="H93" s="1562"/>
    </row>
    <row r="94" spans="1:8" ht="15.75">
      <c r="A94" s="873"/>
      <c r="B94" s="1557"/>
      <c r="C94" s="1558" t="s">
        <v>1692</v>
      </c>
      <c r="D94" s="1558"/>
      <c r="E94" s="1559"/>
      <c r="F94" s="1537"/>
      <c r="G94" s="1560" t="s">
        <v>29</v>
      </c>
      <c r="H94" s="1768" t="s">
        <v>7213</v>
      </c>
    </row>
    <row r="95" spans="1:8" ht="31.5">
      <c r="A95" s="873"/>
      <c r="B95" s="1815" t="s">
        <v>701</v>
      </c>
      <c r="C95" s="1775" t="s">
        <v>702</v>
      </c>
      <c r="D95" s="1776" t="s">
        <v>703</v>
      </c>
      <c r="E95" s="1777" t="s">
        <v>704</v>
      </c>
      <c r="F95" s="1778" t="s">
        <v>705</v>
      </c>
      <c r="G95" s="1785" t="s">
        <v>706</v>
      </c>
      <c r="H95" s="873"/>
    </row>
    <row r="96" spans="1:8" ht="15">
      <c r="A96" s="873"/>
      <c r="B96" s="1573">
        <v>43116</v>
      </c>
      <c r="C96" s="1755" t="s">
        <v>7232</v>
      </c>
      <c r="D96" s="1759">
        <v>31.64</v>
      </c>
      <c r="E96" s="1780" t="s">
        <v>1605</v>
      </c>
      <c r="F96" s="1757" t="s">
        <v>7231</v>
      </c>
      <c r="G96" s="1761" t="s">
        <v>7230</v>
      </c>
      <c r="H96" s="873"/>
    </row>
    <row r="97" spans="1:8" ht="15">
      <c r="A97" s="873"/>
      <c r="B97" s="1573">
        <v>43116</v>
      </c>
      <c r="C97" s="1755" t="s">
        <v>7229</v>
      </c>
      <c r="D97" s="1759">
        <v>29.62</v>
      </c>
      <c r="E97" s="1780" t="s">
        <v>7228</v>
      </c>
      <c r="F97" s="1864" t="s">
        <v>7227</v>
      </c>
      <c r="G97" s="1761" t="s">
        <v>7226</v>
      </c>
      <c r="H97" s="873"/>
    </row>
    <row r="98" spans="1:8" ht="15">
      <c r="A98" s="873"/>
      <c r="B98" s="1542"/>
      <c r="C98" s="1755"/>
      <c r="D98" s="1759"/>
      <c r="E98" s="1780"/>
      <c r="F98" s="1757"/>
      <c r="G98" s="1761"/>
      <c r="H98" s="873"/>
    </row>
    <row r="99" spans="1:8" ht="16.5" thickBot="1">
      <c r="A99" s="873"/>
      <c r="B99" s="1538"/>
      <c r="C99" s="1539" t="s">
        <v>707</v>
      </c>
      <c r="D99" s="1561">
        <f>D97</f>
        <v>29.62</v>
      </c>
      <c r="E99" s="1540"/>
      <c r="F99" s="1541"/>
      <c r="G99" s="871"/>
      <c r="H99" s="873"/>
    </row>
    <row r="100" spans="1:8" ht="13.5" thickBot="1">
      <c r="A100" s="904"/>
      <c r="B100" s="905"/>
      <c r="C100" s="905"/>
      <c r="D100" s="905"/>
      <c r="E100" s="905"/>
      <c r="F100" s="905"/>
      <c r="G100" s="905"/>
      <c r="H100" s="904"/>
    </row>
    <row r="101" spans="1:8" ht="15.75">
      <c r="A101" s="929"/>
      <c r="B101" s="1549" t="str">
        <f>CONCATENATE("AMM LOG 00",(RIGHT(B84,2))+1)</f>
        <v>AMM LOG 006</v>
      </c>
      <c r="C101" s="2666" t="str">
        <f>CONCATENATE("FORNECIMENTO E INSTALAÇÃO DE ",C104)</f>
        <v>FORNECIMENTO E INSTALAÇÃO DE BLOCO TERMINAL PARA TELEFONE 10 PARES - BLOCO M10</v>
      </c>
      <c r="D101" s="2897"/>
      <c r="E101" s="2897"/>
      <c r="F101" s="2897"/>
      <c r="G101" s="787" t="s">
        <v>29</v>
      </c>
      <c r="H101" s="822">
        <f>G108</f>
        <v>14.14</v>
      </c>
    </row>
    <row r="102" spans="1:8" ht="31.5">
      <c r="A102" s="929"/>
      <c r="B102" s="899" t="s">
        <v>760</v>
      </c>
      <c r="C102" s="807" t="s">
        <v>686</v>
      </c>
      <c r="D102" s="900" t="s">
        <v>29</v>
      </c>
      <c r="E102" s="807" t="s">
        <v>687</v>
      </c>
      <c r="F102" s="808" t="s">
        <v>688</v>
      </c>
      <c r="G102" s="809" t="s">
        <v>689</v>
      </c>
      <c r="H102" s="929"/>
    </row>
    <row r="103" spans="1:8" ht="15.75">
      <c r="A103" s="929"/>
      <c r="B103" s="2724" t="s">
        <v>690</v>
      </c>
      <c r="C103" s="2926"/>
      <c r="D103" s="2926"/>
      <c r="E103" s="2926"/>
      <c r="F103" s="2926"/>
      <c r="G103" s="2927"/>
      <c r="H103" s="929"/>
    </row>
    <row r="104" spans="1:8" ht="15">
      <c r="A104" s="929"/>
      <c r="B104" s="414" t="s">
        <v>708</v>
      </c>
      <c r="C104" s="778" t="str">
        <f>C110</f>
        <v>BLOCO TERMINAL PARA TELEFONE 10 PARES - BLOCO M10</v>
      </c>
      <c r="D104" s="514" t="str">
        <f>G110</f>
        <v>UN</v>
      </c>
      <c r="E104" s="781">
        <v>1</v>
      </c>
      <c r="F104" s="781">
        <f>D115</f>
        <v>6.95</v>
      </c>
      <c r="G104" s="783">
        <f>TRUNC(F104*E104,2)</f>
        <v>6.95</v>
      </c>
      <c r="H104" s="929"/>
    </row>
    <row r="105" spans="1:8" ht="15.75">
      <c r="A105" s="929"/>
      <c r="B105" s="2724" t="s">
        <v>691</v>
      </c>
      <c r="C105" s="2926"/>
      <c r="D105" s="2926"/>
      <c r="E105" s="2926"/>
      <c r="F105" s="2926"/>
      <c r="G105" s="2927"/>
      <c r="H105" s="929"/>
    </row>
    <row r="106" spans="1:8" ht="15.75">
      <c r="A106" s="931" t="s">
        <v>1321</v>
      </c>
      <c r="B106" s="789">
        <v>88264</v>
      </c>
      <c r="C106" s="772" t="str">
        <f>IF($A106="INSUMO",VLOOKUP($B106,'BANCO DE DADOS SETEMBRO INS'!$A:$D,2,FALSE),VLOOKUP($B106,'BANCO DE DADOS SETEMBRO SERV'!$B:$E,2,FALSE))</f>
        <v>ELETRICISTA COM ENCARGOS COMPLEMENTARES</v>
      </c>
      <c r="D106" s="771" t="str">
        <f>IF($A106="INSUMO",VLOOKUP($B106,'BANCO DE DADOS SETEMBRO INS'!$A:$D,3,FALSE),VLOOKUP($B106,'BANCO DE DADOS SETEMBRO SERV'!$B:$E,3,FALSE))</f>
        <v>H</v>
      </c>
      <c r="E106" s="790">
        <v>0.2</v>
      </c>
      <c r="F106" s="775">
        <f>IF($A106="INSUMO",VLOOKUP($B106,'BANCO DE DADOS SETEMBRO INS'!$A:$D,4,FALSE),VLOOKUP($B106,'BANCO DE DADOS SETEMBRO SERV'!$B:$E,4,FALSE))</f>
        <v>20.28</v>
      </c>
      <c r="G106" s="791">
        <f>TRUNC(F106*E106,2)</f>
        <v>4.05</v>
      </c>
      <c r="H106" s="929"/>
    </row>
    <row r="107" spans="1:8" ht="16.5" thickBot="1">
      <c r="A107" s="931" t="s">
        <v>1321</v>
      </c>
      <c r="B107" s="792">
        <v>88316</v>
      </c>
      <c r="C107" s="773" t="str">
        <f>IF($A107="INSUMO",VLOOKUP($B107,'BANCO DE DADOS SETEMBRO INS'!$A:$D,2,FALSE),VLOOKUP($B107,'BANCO DE DADOS SETEMBRO SERV'!$B:$E,2,FALSE))</f>
        <v>SERVENTE COM ENCARGOS COMPLEMENTARES</v>
      </c>
      <c r="D107" s="774" t="str">
        <f>IF($A107="INSUMO",VLOOKUP($B107,'BANCO DE DADOS SETEMBRO INS'!$A:$D,3,FALSE),VLOOKUP($B107,'BANCO DE DADOS SETEMBRO SERV'!$B:$E,3,FALSE))</f>
        <v>H</v>
      </c>
      <c r="E107" s="793">
        <v>0.2</v>
      </c>
      <c r="F107" s="776">
        <f>IF($A107="INSUMO",VLOOKUP($B107,'BANCO DE DADOS SETEMBRO INS'!$A:$D,4,FALSE),VLOOKUP($B107,'BANCO DE DADOS SETEMBRO SERV'!$B:$E,4,FALSE))</f>
        <v>15.74</v>
      </c>
      <c r="G107" s="794">
        <f>TRUNC(F107*E107,2)</f>
        <v>3.14</v>
      </c>
      <c r="H107" s="929"/>
    </row>
    <row r="108" spans="1:8" ht="16.5" thickBot="1">
      <c r="A108" s="929"/>
      <c r="B108" s="2940" t="s">
        <v>6856</v>
      </c>
      <c r="C108" s="2940"/>
      <c r="D108" s="2940"/>
      <c r="E108" s="3032"/>
      <c r="F108" s="795" t="s">
        <v>692</v>
      </c>
      <c r="G108" s="796">
        <f>SUM(G103:G107)</f>
        <v>14.14</v>
      </c>
      <c r="H108" s="929"/>
    </row>
    <row r="109" spans="1:8" ht="15.75" thickBot="1">
      <c r="A109" s="929"/>
      <c r="B109" s="930"/>
      <c r="C109" s="930"/>
      <c r="D109" s="930"/>
      <c r="E109" s="930"/>
      <c r="F109" s="930"/>
      <c r="G109" s="930"/>
      <c r="H109" s="929"/>
    </row>
    <row r="110" spans="1:8" ht="15.75">
      <c r="A110" s="873"/>
      <c r="B110" s="1557"/>
      <c r="C110" s="1536" t="s">
        <v>1693</v>
      </c>
      <c r="D110" s="1558"/>
      <c r="E110" s="1559"/>
      <c r="F110" s="1537"/>
      <c r="G110" s="503" t="s">
        <v>29</v>
      </c>
      <c r="H110" s="873"/>
    </row>
    <row r="111" spans="1:8" ht="31.5">
      <c r="A111" s="873"/>
      <c r="B111" s="1815" t="s">
        <v>701</v>
      </c>
      <c r="C111" s="1775" t="s">
        <v>702</v>
      </c>
      <c r="D111" s="1776" t="s">
        <v>703</v>
      </c>
      <c r="E111" s="1777" t="s">
        <v>704</v>
      </c>
      <c r="F111" s="1778" t="s">
        <v>705</v>
      </c>
      <c r="G111" s="1785" t="s">
        <v>706</v>
      </c>
      <c r="H111" s="873"/>
    </row>
    <row r="112" spans="1:8" ht="15">
      <c r="A112" s="873"/>
      <c r="B112" s="1299">
        <v>42753</v>
      </c>
      <c r="C112" s="1751" t="s">
        <v>1645</v>
      </c>
      <c r="D112" s="1752">
        <v>6.38</v>
      </c>
      <c r="E112" s="1749" t="s">
        <v>1646</v>
      </c>
      <c r="F112" s="1744" t="s">
        <v>1647</v>
      </c>
      <c r="G112" s="1764" t="s">
        <v>1648</v>
      </c>
      <c r="H112" s="873"/>
    </row>
    <row r="113" spans="1:8" ht="15">
      <c r="A113" s="873"/>
      <c r="B113" s="1299">
        <v>42760</v>
      </c>
      <c r="C113" s="1751" t="s">
        <v>1352</v>
      </c>
      <c r="D113" s="1752">
        <v>11.58</v>
      </c>
      <c r="E113" s="1749" t="s">
        <v>1356</v>
      </c>
      <c r="F113" s="1744" t="s">
        <v>1355</v>
      </c>
      <c r="G113" s="1764" t="s">
        <v>1686</v>
      </c>
      <c r="H113" s="873"/>
    </row>
    <row r="114" spans="1:8" ht="15">
      <c r="A114" s="873"/>
      <c r="B114" s="1299">
        <v>42766</v>
      </c>
      <c r="C114" s="1751" t="s">
        <v>1607</v>
      </c>
      <c r="D114" s="1752">
        <v>6.95</v>
      </c>
      <c r="E114" s="1749" t="s">
        <v>1608</v>
      </c>
      <c r="F114" s="1744" t="s">
        <v>1609</v>
      </c>
      <c r="G114" s="1764" t="s">
        <v>1694</v>
      </c>
      <c r="H114" s="873"/>
    </row>
    <row r="115" spans="1:8" ht="16.5" thickBot="1">
      <c r="A115" s="873"/>
      <c r="B115" s="1538"/>
      <c r="C115" s="1539" t="s">
        <v>707</v>
      </c>
      <c r="D115" s="1561">
        <f>MEDIAN(D112:D114)</f>
        <v>6.95</v>
      </c>
      <c r="E115" s="1540"/>
      <c r="F115" s="1541"/>
      <c r="G115" s="871"/>
      <c r="H115" s="873"/>
    </row>
    <row r="116" spans="1:8" ht="13.5" thickBot="1">
      <c r="A116" s="904"/>
      <c r="B116" s="905"/>
      <c r="C116" s="905"/>
      <c r="D116" s="905"/>
      <c r="E116" s="905"/>
      <c r="F116" s="905"/>
      <c r="G116" s="905"/>
      <c r="H116" s="904"/>
    </row>
    <row r="117" spans="1:8" ht="15.75">
      <c r="A117" s="929"/>
      <c r="B117" s="1549" t="str">
        <f>CONCATENATE("AMM LOG 00",(RIGHT(B101,2))+1)</f>
        <v>AMM LOG 007</v>
      </c>
      <c r="C117" s="2666" t="str">
        <f>CONCATENATE("FORNECIMENTO E INSTALAÇÃO DE ",C120)</f>
        <v>FORNECIMENTO E INSTALAÇÃO DE CABO TELEFONICO CCE - APL - 50, 4 PARES, USO EXTERNO</v>
      </c>
      <c r="D117" s="2897"/>
      <c r="E117" s="2897"/>
      <c r="F117" s="2897"/>
      <c r="G117" s="787" t="s">
        <v>28</v>
      </c>
      <c r="H117" s="822">
        <f>G124</f>
        <v>6.03</v>
      </c>
    </row>
    <row r="118" spans="1:8" ht="31.5">
      <c r="A118" s="929"/>
      <c r="B118" s="899" t="s">
        <v>760</v>
      </c>
      <c r="C118" s="807" t="s">
        <v>686</v>
      </c>
      <c r="D118" s="900" t="s">
        <v>29</v>
      </c>
      <c r="E118" s="807" t="s">
        <v>687</v>
      </c>
      <c r="F118" s="808" t="s">
        <v>688</v>
      </c>
      <c r="G118" s="809" t="s">
        <v>689</v>
      </c>
      <c r="H118" s="929"/>
    </row>
    <row r="119" spans="1:8" ht="15.75">
      <c r="A119" s="929"/>
      <c r="B119" s="2724" t="s">
        <v>690</v>
      </c>
      <c r="C119" s="2926"/>
      <c r="D119" s="2926"/>
      <c r="E119" s="2926"/>
      <c r="F119" s="2926"/>
      <c r="G119" s="2927"/>
      <c r="H119" s="929"/>
    </row>
    <row r="120" spans="1:8" ht="15">
      <c r="A120" s="929"/>
      <c r="B120" s="414" t="s">
        <v>708</v>
      </c>
      <c r="C120" s="778" t="str">
        <f>C126</f>
        <v>CABO TELEFONICO CCE - APL - 50, 4 PARES, USO EXTERNO</v>
      </c>
      <c r="D120" s="514" t="str">
        <f>G126</f>
        <v>M</v>
      </c>
      <c r="E120" s="781">
        <v>1</v>
      </c>
      <c r="F120" s="781">
        <f>D131</f>
        <v>2.99</v>
      </c>
      <c r="G120" s="783">
        <f>TRUNC(F120*E120,2)</f>
        <v>2.99</v>
      </c>
      <c r="H120" s="929"/>
    </row>
    <row r="121" spans="1:8" ht="15.75">
      <c r="A121" s="929"/>
      <c r="B121" s="2724" t="s">
        <v>691</v>
      </c>
      <c r="C121" s="2926"/>
      <c r="D121" s="2926"/>
      <c r="E121" s="2926"/>
      <c r="F121" s="2926"/>
      <c r="G121" s="2927"/>
      <c r="H121" s="929"/>
    </row>
    <row r="122" spans="1:8" ht="15.75">
      <c r="A122" s="931" t="s">
        <v>1321</v>
      </c>
      <c r="B122" s="789">
        <v>88264</v>
      </c>
      <c r="C122" s="772" t="str">
        <f>IF($A122="INSUMO",VLOOKUP($B122,'BANCO DE DADOS SETEMBRO INS'!$A:$D,2,FALSE),VLOOKUP($B122,'BANCO DE DADOS SETEMBRO SERV'!$B:$E,2,FALSE))</f>
        <v>ELETRICISTA COM ENCARGOS COMPLEMENTARES</v>
      </c>
      <c r="D122" s="771" t="str">
        <f>IF($A122="INSUMO",VLOOKUP($B122,'BANCO DE DADOS SETEMBRO INS'!$A:$D,3,FALSE),VLOOKUP($B122,'BANCO DE DADOS SETEMBRO SERV'!$B:$E,3,FALSE))</f>
        <v>H</v>
      </c>
      <c r="E122" s="702">
        <v>8.5000000000000006E-2</v>
      </c>
      <c r="F122" s="775">
        <f>IF($A122="INSUMO",VLOOKUP($B122,'BANCO DE DADOS SETEMBRO INS'!$A:$D,4,FALSE),VLOOKUP($B122,'BANCO DE DADOS SETEMBRO SERV'!$B:$E,4,FALSE))</f>
        <v>20.28</v>
      </c>
      <c r="G122" s="791">
        <f>TRUNC(F122*E122,2)</f>
        <v>1.72</v>
      </c>
      <c r="H122" s="929"/>
    </row>
    <row r="123" spans="1:8" ht="16.5" thickBot="1">
      <c r="A123" s="931" t="s">
        <v>1321</v>
      </c>
      <c r="B123" s="792">
        <v>88247</v>
      </c>
      <c r="C123" s="773" t="str">
        <f>IF($A123="INSUMO",VLOOKUP($B123,'BANCO DE DADOS SETEMBRO INS'!$A:$D,2,FALSE),VLOOKUP($B123,'BANCO DE DADOS SETEMBRO SERV'!$B:$E,2,FALSE))</f>
        <v>AUXILIAR DE ELETRICISTA COM ENCARGOS COMPLEMENTARES</v>
      </c>
      <c r="D123" s="774" t="str">
        <f>IF($A123="INSUMO",VLOOKUP($B123,'BANCO DE DADOS SETEMBRO INS'!$A:$D,3,FALSE),VLOOKUP($B123,'BANCO DE DADOS SETEMBRO SERV'!$B:$E,3,FALSE))</f>
        <v>H</v>
      </c>
      <c r="E123" s="703">
        <v>8.5000000000000006E-2</v>
      </c>
      <c r="F123" s="776">
        <f>IF($A123="INSUMO",VLOOKUP($B123,'BANCO DE DADOS SETEMBRO INS'!$A:$D,4,FALSE),VLOOKUP($B123,'BANCO DE DADOS SETEMBRO SERV'!$B:$E,4,FALSE))</f>
        <v>15.62</v>
      </c>
      <c r="G123" s="794">
        <f>TRUNC(F123*E123,2)</f>
        <v>1.32</v>
      </c>
      <c r="H123" s="929"/>
    </row>
    <row r="124" spans="1:8" ht="16.5" thickBot="1">
      <c r="A124" s="929"/>
      <c r="B124" s="2940" t="s">
        <v>6857</v>
      </c>
      <c r="C124" s="2940"/>
      <c r="D124" s="2940"/>
      <c r="E124" s="3032"/>
      <c r="F124" s="795" t="s">
        <v>692</v>
      </c>
      <c r="G124" s="796">
        <f>SUM(G119:G123)</f>
        <v>6.03</v>
      </c>
      <c r="H124" s="929"/>
    </row>
    <row r="125" spans="1:8" ht="15.75" thickBot="1">
      <c r="A125" s="929"/>
      <c r="B125" s="930"/>
      <c r="C125" s="930"/>
      <c r="D125" s="930"/>
      <c r="E125" s="930"/>
      <c r="F125" s="930"/>
      <c r="G125" s="930"/>
      <c r="H125" s="929"/>
    </row>
    <row r="126" spans="1:8" ht="15.75">
      <c r="A126" s="873"/>
      <c r="B126" s="1557"/>
      <c r="C126" s="1536" t="s">
        <v>1696</v>
      </c>
      <c r="D126" s="1558"/>
      <c r="E126" s="1559"/>
      <c r="F126" s="1537"/>
      <c r="G126" s="503" t="s">
        <v>28</v>
      </c>
      <c r="H126" s="873"/>
    </row>
    <row r="127" spans="1:8" ht="31.5">
      <c r="A127" s="873"/>
      <c r="B127" s="1815" t="s">
        <v>701</v>
      </c>
      <c r="C127" s="1775" t="s">
        <v>702</v>
      </c>
      <c r="D127" s="1776" t="s">
        <v>703</v>
      </c>
      <c r="E127" s="1777" t="s">
        <v>704</v>
      </c>
      <c r="F127" s="1778" t="s">
        <v>705</v>
      </c>
      <c r="G127" s="1785" t="s">
        <v>706</v>
      </c>
      <c r="H127" s="873"/>
    </row>
    <row r="128" spans="1:8" ht="15">
      <c r="A128" s="873"/>
      <c r="B128" s="1299">
        <v>42753</v>
      </c>
      <c r="C128" s="1751" t="s">
        <v>1684</v>
      </c>
      <c r="D128" s="1752">
        <v>2.99</v>
      </c>
      <c r="E128" s="1749" t="s">
        <v>1599</v>
      </c>
      <c r="F128" s="1744" t="s">
        <v>1600</v>
      </c>
      <c r="G128" s="1764" t="s">
        <v>1685</v>
      </c>
      <c r="H128" s="873"/>
    </row>
    <row r="129" spans="1:8" ht="15">
      <c r="A129" s="873"/>
      <c r="B129" s="1299"/>
      <c r="C129" s="1751"/>
      <c r="D129" s="1752"/>
      <c r="E129" s="1749"/>
      <c r="F129" s="1744"/>
      <c r="G129" s="1764"/>
      <c r="H129" s="873"/>
    </row>
    <row r="130" spans="1:8" ht="15">
      <c r="A130" s="873"/>
      <c r="B130" s="1299"/>
      <c r="C130" s="1751"/>
      <c r="D130" s="1752"/>
      <c r="E130" s="1749"/>
      <c r="F130" s="1744"/>
      <c r="G130" s="1764"/>
      <c r="H130" s="873"/>
    </row>
    <row r="131" spans="1:8" ht="16.5" thickBot="1">
      <c r="A131" s="873"/>
      <c r="B131" s="1538"/>
      <c r="C131" s="1539" t="s">
        <v>707</v>
      </c>
      <c r="D131" s="1561">
        <f>MEDIAN(D128:D130)</f>
        <v>2.99</v>
      </c>
      <c r="E131" s="1540"/>
      <c r="F131" s="1541"/>
      <c r="G131" s="871"/>
      <c r="H131" s="873"/>
    </row>
    <row r="132" spans="1:8" ht="13.5" thickBot="1">
      <c r="A132" s="904"/>
      <c r="B132" s="905"/>
      <c r="C132" s="905"/>
      <c r="D132" s="905"/>
      <c r="E132" s="905"/>
      <c r="F132" s="905"/>
      <c r="G132" s="905"/>
      <c r="H132" s="904"/>
    </row>
    <row r="133" spans="1:8" ht="15.75">
      <c r="A133" s="929"/>
      <c r="B133" s="1549" t="str">
        <f>CONCATENATE("AMM LOG 00",(RIGHT(B117,2))+1)</f>
        <v>AMM LOG 008</v>
      </c>
      <c r="C133" s="2666" t="str">
        <f>CONCATENATE("FORNECIMENTO E INSTALAÇÃO DE ",C136)</f>
        <v>FORNECIMENTO E INSTALAÇÃO DE ESPELHO PARA CAIXA 4X2" COM DUAS SAIDAS RJ45 (FEMEA), CAT 5e</v>
      </c>
      <c r="D133" s="2897"/>
      <c r="E133" s="2897"/>
      <c r="F133" s="2897"/>
      <c r="G133" s="787" t="s">
        <v>29</v>
      </c>
      <c r="H133" s="822">
        <f>G140</f>
        <v>8.2199999999999989</v>
      </c>
    </row>
    <row r="134" spans="1:8" ht="31.5">
      <c r="A134" s="929"/>
      <c r="B134" s="899" t="s">
        <v>760</v>
      </c>
      <c r="C134" s="807" t="s">
        <v>686</v>
      </c>
      <c r="D134" s="900" t="s">
        <v>29</v>
      </c>
      <c r="E134" s="807" t="s">
        <v>687</v>
      </c>
      <c r="F134" s="808" t="s">
        <v>688</v>
      </c>
      <c r="G134" s="809" t="s">
        <v>689</v>
      </c>
      <c r="H134" s="929"/>
    </row>
    <row r="135" spans="1:8" ht="15.75">
      <c r="A135" s="929"/>
      <c r="B135" s="2724" t="s">
        <v>690</v>
      </c>
      <c r="C135" s="2926"/>
      <c r="D135" s="2926"/>
      <c r="E135" s="2926"/>
      <c r="F135" s="2926"/>
      <c r="G135" s="2927"/>
      <c r="H135" s="929"/>
    </row>
    <row r="136" spans="1:8" ht="30">
      <c r="A136" s="929"/>
      <c r="B136" s="414" t="s">
        <v>708</v>
      </c>
      <c r="C136" s="778" t="str">
        <f>C142</f>
        <v>ESPELHO PARA CAIXA 4X2" COM DUAS SAIDAS RJ45 (FEMEA), CAT 5e</v>
      </c>
      <c r="D136" s="514" t="str">
        <f>G142</f>
        <v>UN</v>
      </c>
      <c r="E136" s="781">
        <v>1</v>
      </c>
      <c r="F136" s="781">
        <f>D147</f>
        <v>2.82</v>
      </c>
      <c r="G136" s="783">
        <f>TRUNC(F136*E136,2)</f>
        <v>2.82</v>
      </c>
      <c r="H136" s="929"/>
    </row>
    <row r="137" spans="1:8" ht="15.75">
      <c r="A137" s="929"/>
      <c r="B137" s="2724" t="s">
        <v>691</v>
      </c>
      <c r="C137" s="2926"/>
      <c r="D137" s="2926"/>
      <c r="E137" s="2926"/>
      <c r="F137" s="2926"/>
      <c r="G137" s="2927"/>
      <c r="H137" s="929"/>
    </row>
    <row r="138" spans="1:8" ht="15.75">
      <c r="A138" s="931" t="s">
        <v>1321</v>
      </c>
      <c r="B138" s="789">
        <v>88264</v>
      </c>
      <c r="C138" s="772" t="str">
        <f>IF($A138="INSUMO",VLOOKUP($B138,'BANCO DE DADOS SETEMBRO INS'!$A:$D,2,FALSE),VLOOKUP($B138,'BANCO DE DADOS SETEMBRO SERV'!$B:$E,2,FALSE))</f>
        <v>ELETRICISTA COM ENCARGOS COMPLEMENTARES</v>
      </c>
      <c r="D138" s="771" t="str">
        <f>IF($A138="INSUMO",VLOOKUP($B138,'BANCO DE DADOS SETEMBRO INS'!$A:$D,3,FALSE),VLOOKUP($B138,'BANCO DE DADOS SETEMBRO SERV'!$B:$E,3,FALSE))</f>
        <v>H</v>
      </c>
      <c r="E138" s="702">
        <v>0.15</v>
      </c>
      <c r="F138" s="775">
        <f>IF($A138="INSUMO",VLOOKUP($B138,'BANCO DE DADOS SETEMBRO INS'!$A:$D,4,FALSE),VLOOKUP($B138,'BANCO DE DADOS SETEMBRO SERV'!$B:$E,4,FALSE))</f>
        <v>20.28</v>
      </c>
      <c r="G138" s="791">
        <f>TRUNC(F138*E138,2)</f>
        <v>3.04</v>
      </c>
      <c r="H138" s="929"/>
    </row>
    <row r="139" spans="1:8" ht="16.5" thickBot="1">
      <c r="A139" s="931" t="s">
        <v>1321</v>
      </c>
      <c r="B139" s="792">
        <v>88316</v>
      </c>
      <c r="C139" s="773" t="str">
        <f>IF($A139="INSUMO",VLOOKUP($B139,'BANCO DE DADOS SETEMBRO INS'!$A:$D,2,FALSE),VLOOKUP($B139,'BANCO DE DADOS SETEMBRO SERV'!$B:$E,2,FALSE))</f>
        <v>SERVENTE COM ENCARGOS COMPLEMENTARES</v>
      </c>
      <c r="D139" s="774" t="str">
        <f>IF($A139="INSUMO",VLOOKUP($B139,'BANCO DE DADOS SETEMBRO INS'!$A:$D,3,FALSE),VLOOKUP($B139,'BANCO DE DADOS SETEMBRO SERV'!$B:$E,3,FALSE))</f>
        <v>H</v>
      </c>
      <c r="E139" s="703">
        <v>0.15</v>
      </c>
      <c r="F139" s="776">
        <f>IF($A139="INSUMO",VLOOKUP($B139,'BANCO DE DADOS SETEMBRO INS'!$A:$D,4,FALSE),VLOOKUP($B139,'BANCO DE DADOS SETEMBRO SERV'!$B:$E,4,FALSE))</f>
        <v>15.74</v>
      </c>
      <c r="G139" s="794">
        <f>TRUNC(F139*E139,2)</f>
        <v>2.36</v>
      </c>
      <c r="H139" s="929"/>
    </row>
    <row r="140" spans="1:8" ht="16.5" thickBot="1">
      <c r="A140" s="929"/>
      <c r="B140" s="2940" t="s">
        <v>6858</v>
      </c>
      <c r="C140" s="2940"/>
      <c r="D140" s="2940"/>
      <c r="E140" s="3032"/>
      <c r="F140" s="795" t="s">
        <v>692</v>
      </c>
      <c r="G140" s="796">
        <f>SUM(G135:G139)</f>
        <v>8.2199999999999989</v>
      </c>
      <c r="H140" s="929"/>
    </row>
    <row r="141" spans="1:8" ht="15.75" thickBot="1">
      <c r="A141" s="929"/>
      <c r="B141" s="930"/>
      <c r="C141" s="930"/>
      <c r="D141" s="930"/>
      <c r="E141" s="930"/>
      <c r="F141" s="930"/>
      <c r="G141" s="930"/>
      <c r="H141" s="929"/>
    </row>
    <row r="142" spans="1:8" ht="31.5">
      <c r="A142" s="873"/>
      <c r="B142" s="1557"/>
      <c r="C142" s="1536" t="s">
        <v>1697</v>
      </c>
      <c r="D142" s="1558"/>
      <c r="E142" s="1559"/>
      <c r="F142" s="1537"/>
      <c r="G142" s="503" t="s">
        <v>29</v>
      </c>
      <c r="H142" s="873"/>
    </row>
    <row r="143" spans="1:8" ht="31.5">
      <c r="A143" s="873"/>
      <c r="B143" s="1815" t="s">
        <v>701</v>
      </c>
      <c r="C143" s="1775" t="s">
        <v>702</v>
      </c>
      <c r="D143" s="1776" t="s">
        <v>703</v>
      </c>
      <c r="E143" s="1777" t="s">
        <v>704</v>
      </c>
      <c r="F143" s="1778" t="s">
        <v>705</v>
      </c>
      <c r="G143" s="1785" t="s">
        <v>706</v>
      </c>
      <c r="H143" s="873"/>
    </row>
    <row r="144" spans="1:8" ht="15">
      <c r="A144" s="873"/>
      <c r="B144" s="1299">
        <v>42753</v>
      </c>
      <c r="C144" s="1751" t="s">
        <v>1684</v>
      </c>
      <c r="D144" s="1752">
        <v>2.15</v>
      </c>
      <c r="E144" s="1749" t="s">
        <v>1599</v>
      </c>
      <c r="F144" s="1744" t="s">
        <v>1600</v>
      </c>
      <c r="G144" s="1764" t="s">
        <v>1685</v>
      </c>
      <c r="H144" s="873"/>
    </row>
    <row r="145" spans="1:8" ht="15">
      <c r="A145" s="873"/>
      <c r="B145" s="1299">
        <v>42753</v>
      </c>
      <c r="C145" s="1751" t="s">
        <v>1645</v>
      </c>
      <c r="D145" s="1752">
        <v>2.82</v>
      </c>
      <c r="E145" s="1749" t="s">
        <v>1646</v>
      </c>
      <c r="F145" s="1744" t="s">
        <v>1647</v>
      </c>
      <c r="G145" s="1764" t="s">
        <v>1648</v>
      </c>
      <c r="H145" s="873"/>
    </row>
    <row r="146" spans="1:8" ht="15">
      <c r="A146" s="873"/>
      <c r="B146" s="1299">
        <v>42760</v>
      </c>
      <c r="C146" s="1751" t="s">
        <v>1352</v>
      </c>
      <c r="D146" s="1752">
        <v>3.12</v>
      </c>
      <c r="E146" s="1749" t="s">
        <v>1356</v>
      </c>
      <c r="F146" s="1744" t="s">
        <v>1355</v>
      </c>
      <c r="G146" s="1764" t="s">
        <v>1686</v>
      </c>
      <c r="H146" s="873"/>
    </row>
    <row r="147" spans="1:8" ht="16.5" thickBot="1">
      <c r="A147" s="873"/>
      <c r="B147" s="1538"/>
      <c r="C147" s="1539" t="s">
        <v>707</v>
      </c>
      <c r="D147" s="1561">
        <f>MEDIAN(D144:D146)</f>
        <v>2.82</v>
      </c>
      <c r="E147" s="1540"/>
      <c r="F147" s="1541"/>
      <c r="G147" s="871"/>
      <c r="H147" s="873"/>
    </row>
    <row r="148" spans="1:8" ht="13.5" thickBot="1">
      <c r="A148" s="904"/>
      <c r="B148" s="905"/>
      <c r="C148" s="905"/>
      <c r="D148" s="905"/>
      <c r="E148" s="905"/>
      <c r="F148" s="905"/>
      <c r="G148" s="905"/>
      <c r="H148" s="904"/>
    </row>
    <row r="149" spans="1:8" ht="15.75">
      <c r="A149" s="929"/>
      <c r="B149" s="1549" t="str">
        <f>CONCATENATE("AMM LOG 00",(RIGHT(B133,2))+1)</f>
        <v>AMM LOG 009</v>
      </c>
      <c r="C149" s="2666" t="str">
        <f>CONCATENATE("FORNECIMENTO E INSTALAÇÃO DE ",C152)</f>
        <v>FORNECIMENTO E INSTALAÇÃO DE ESPELHO PARA CAIXA 4X2" COM UMA SAÍDA RJ45 (FEMEA), CAT 5e</v>
      </c>
      <c r="D149" s="2897"/>
      <c r="E149" s="2897"/>
      <c r="F149" s="2897"/>
      <c r="G149" s="787" t="s">
        <v>29</v>
      </c>
      <c r="H149" s="822">
        <f>G156</f>
        <v>6.7100000000000009</v>
      </c>
    </row>
    <row r="150" spans="1:8" ht="31.5">
      <c r="A150" s="929"/>
      <c r="B150" s="899" t="s">
        <v>760</v>
      </c>
      <c r="C150" s="807" t="s">
        <v>686</v>
      </c>
      <c r="D150" s="900" t="s">
        <v>29</v>
      </c>
      <c r="E150" s="807" t="s">
        <v>687</v>
      </c>
      <c r="F150" s="808" t="s">
        <v>688</v>
      </c>
      <c r="G150" s="809" t="s">
        <v>689</v>
      </c>
      <c r="H150" s="929"/>
    </row>
    <row r="151" spans="1:8" ht="15.75">
      <c r="A151" s="929"/>
      <c r="B151" s="2724" t="s">
        <v>690</v>
      </c>
      <c r="C151" s="2926"/>
      <c r="D151" s="2926"/>
      <c r="E151" s="2926"/>
      <c r="F151" s="2926"/>
      <c r="G151" s="2927"/>
      <c r="H151" s="929"/>
    </row>
    <row r="152" spans="1:8" ht="15">
      <c r="A152" s="929"/>
      <c r="B152" s="414" t="s">
        <v>708</v>
      </c>
      <c r="C152" s="778" t="str">
        <f>C158</f>
        <v>ESPELHO PARA CAIXA 4X2" COM UMA SAÍDA RJ45 (FEMEA), CAT 5e</v>
      </c>
      <c r="D152" s="514" t="str">
        <f>G158</f>
        <v>UN</v>
      </c>
      <c r="E152" s="781">
        <v>1</v>
      </c>
      <c r="F152" s="781">
        <f>D163</f>
        <v>3.12</v>
      </c>
      <c r="G152" s="783">
        <f>TRUNC(F152*E152,2)</f>
        <v>3.12</v>
      </c>
      <c r="H152" s="929"/>
    </row>
    <row r="153" spans="1:8" ht="15.75">
      <c r="A153" s="929"/>
      <c r="B153" s="2724" t="s">
        <v>691</v>
      </c>
      <c r="C153" s="2926"/>
      <c r="D153" s="2926"/>
      <c r="E153" s="2926"/>
      <c r="F153" s="2926"/>
      <c r="G153" s="2927"/>
      <c r="H153" s="929"/>
    </row>
    <row r="154" spans="1:8" ht="15.75">
      <c r="A154" s="931" t="s">
        <v>1321</v>
      </c>
      <c r="B154" s="789">
        <v>88264</v>
      </c>
      <c r="C154" s="772" t="str">
        <f>IF($A154="INSUMO",VLOOKUP($B154,'BANCO DE DADOS SETEMBRO INS'!$A:$D,2,FALSE),VLOOKUP($B154,'BANCO DE DADOS SETEMBRO SERV'!$B:$E,2,FALSE))</f>
        <v>ELETRICISTA COM ENCARGOS COMPLEMENTARES</v>
      </c>
      <c r="D154" s="771" t="str">
        <f>IF($A154="INSUMO",VLOOKUP($B154,'BANCO DE DADOS SETEMBRO INS'!$A:$D,3,FALSE),VLOOKUP($B154,'BANCO DE DADOS SETEMBRO SERV'!$B:$E,3,FALSE))</f>
        <v>H</v>
      </c>
      <c r="E154" s="702">
        <v>0.1</v>
      </c>
      <c r="F154" s="775">
        <f>IF($A154="INSUMO",VLOOKUP($B154,'BANCO DE DADOS SETEMBRO INS'!$A:$D,4,FALSE),VLOOKUP($B154,'BANCO DE DADOS SETEMBRO SERV'!$B:$E,4,FALSE))</f>
        <v>20.28</v>
      </c>
      <c r="G154" s="791">
        <f>TRUNC(F154*E154,2)</f>
        <v>2.02</v>
      </c>
      <c r="H154" s="929"/>
    </row>
    <row r="155" spans="1:8" ht="16.5" thickBot="1">
      <c r="A155" s="931" t="s">
        <v>1321</v>
      </c>
      <c r="B155" s="792">
        <v>88316</v>
      </c>
      <c r="C155" s="773" t="str">
        <f>IF($A155="INSUMO",VLOOKUP($B155,'BANCO DE DADOS SETEMBRO INS'!$A:$D,2,FALSE),VLOOKUP($B155,'BANCO DE DADOS SETEMBRO SERV'!$B:$E,2,FALSE))</f>
        <v>SERVENTE COM ENCARGOS COMPLEMENTARES</v>
      </c>
      <c r="D155" s="774" t="str">
        <f>IF($A155="INSUMO",VLOOKUP($B155,'BANCO DE DADOS SETEMBRO INS'!$A:$D,3,FALSE),VLOOKUP($B155,'BANCO DE DADOS SETEMBRO SERV'!$B:$E,3,FALSE))</f>
        <v>H</v>
      </c>
      <c r="E155" s="703">
        <v>0.1</v>
      </c>
      <c r="F155" s="776">
        <f>IF($A155="INSUMO",VLOOKUP($B155,'BANCO DE DADOS SETEMBRO INS'!$A:$D,4,FALSE),VLOOKUP($B155,'BANCO DE DADOS SETEMBRO SERV'!$B:$E,4,FALSE))</f>
        <v>15.74</v>
      </c>
      <c r="G155" s="794">
        <f>TRUNC(F155*E155,2)</f>
        <v>1.57</v>
      </c>
      <c r="H155" s="929"/>
    </row>
    <row r="156" spans="1:8" ht="16.5" thickBot="1">
      <c r="A156" s="929"/>
      <c r="B156" s="2940" t="s">
        <v>6859</v>
      </c>
      <c r="C156" s="2940"/>
      <c r="D156" s="2940"/>
      <c r="E156" s="3032"/>
      <c r="F156" s="795" t="s">
        <v>692</v>
      </c>
      <c r="G156" s="796">
        <f>SUM(G151:G155)</f>
        <v>6.7100000000000009</v>
      </c>
      <c r="H156" s="929"/>
    </row>
    <row r="157" spans="1:8" ht="15.75" thickBot="1">
      <c r="A157" s="929"/>
      <c r="B157" s="930"/>
      <c r="C157" s="930"/>
      <c r="D157" s="930"/>
      <c r="E157" s="930"/>
      <c r="F157" s="930"/>
      <c r="G157" s="930"/>
      <c r="H157" s="929"/>
    </row>
    <row r="158" spans="1:8" ht="31.5">
      <c r="A158" s="873"/>
      <c r="B158" s="1557"/>
      <c r="C158" s="1536" t="s">
        <v>1698</v>
      </c>
      <c r="D158" s="1558"/>
      <c r="E158" s="1559"/>
      <c r="F158" s="1537" t="s">
        <v>29</v>
      </c>
      <c r="G158" s="503" t="s">
        <v>29</v>
      </c>
      <c r="H158" s="873"/>
    </row>
    <row r="159" spans="1:8" ht="31.5">
      <c r="A159" s="873"/>
      <c r="B159" s="1815" t="s">
        <v>701</v>
      </c>
      <c r="C159" s="1775" t="s">
        <v>702</v>
      </c>
      <c r="D159" s="1776" t="s">
        <v>703</v>
      </c>
      <c r="E159" s="1777" t="s">
        <v>704</v>
      </c>
      <c r="F159" s="1778" t="s">
        <v>705</v>
      </c>
      <c r="G159" s="1785" t="s">
        <v>706</v>
      </c>
      <c r="H159" s="873"/>
    </row>
    <row r="160" spans="1:8" ht="15">
      <c r="A160" s="873"/>
      <c r="B160" s="1299">
        <v>42760</v>
      </c>
      <c r="C160" s="1751" t="s">
        <v>1352</v>
      </c>
      <c r="D160" s="1752">
        <v>3.12</v>
      </c>
      <c r="E160" s="1749" t="s">
        <v>1356</v>
      </c>
      <c r="F160" s="1744" t="s">
        <v>1355</v>
      </c>
      <c r="G160" s="1764" t="s">
        <v>1686</v>
      </c>
      <c r="H160" s="873"/>
    </row>
    <row r="161" spans="1:8" ht="15">
      <c r="A161" s="873"/>
      <c r="B161" s="1299"/>
      <c r="C161" s="1751"/>
      <c r="D161" s="1752"/>
      <c r="E161" s="1749"/>
      <c r="F161" s="1744"/>
      <c r="G161" s="1764"/>
      <c r="H161" s="873"/>
    </row>
    <row r="162" spans="1:8" ht="15">
      <c r="A162" s="873"/>
      <c r="B162" s="1299"/>
      <c r="C162" s="1751"/>
      <c r="D162" s="1752"/>
      <c r="E162" s="1749"/>
      <c r="F162" s="1744"/>
      <c r="G162" s="1764"/>
      <c r="H162" s="873"/>
    </row>
    <row r="163" spans="1:8" ht="16.5" thickBot="1">
      <c r="A163" s="873"/>
      <c r="B163" s="1538"/>
      <c r="C163" s="1539" t="s">
        <v>707</v>
      </c>
      <c r="D163" s="1561">
        <f>MEDIAN(D160:D162)</f>
        <v>3.12</v>
      </c>
      <c r="E163" s="1540"/>
      <c r="F163" s="1541"/>
      <c r="G163" s="871"/>
      <c r="H163" s="873"/>
    </row>
    <row r="164" spans="1:8" ht="13.5" thickBot="1">
      <c r="A164" s="904"/>
      <c r="B164" s="905"/>
      <c r="C164" s="905"/>
      <c r="D164" s="905"/>
      <c r="E164" s="905"/>
      <c r="F164" s="905"/>
      <c r="G164" s="905"/>
      <c r="H164" s="904"/>
    </row>
    <row r="165" spans="1:8" ht="15.75">
      <c r="A165" s="929"/>
      <c r="B165" s="1549" t="str">
        <f>CONCATENATE("AMM LOG 0",(RIGHT(B149,2))+1)</f>
        <v>AMM LOG 010</v>
      </c>
      <c r="C165" s="2666" t="str">
        <f>CONCATENATE("FORNECIMENTO E INSTALAÇÃO DE ",C168)</f>
        <v>FORNECIMENTO E INSTALAÇÃO DE CONECTOR RJ45 FEMEA, CAT 5e</v>
      </c>
      <c r="D165" s="2897"/>
      <c r="E165" s="2897"/>
      <c r="F165" s="2897"/>
      <c r="G165" s="787" t="s">
        <v>29</v>
      </c>
      <c r="H165" s="822">
        <f>G172</f>
        <v>23.1</v>
      </c>
    </row>
    <row r="166" spans="1:8" ht="31.5">
      <c r="A166" s="929"/>
      <c r="B166" s="899" t="s">
        <v>760</v>
      </c>
      <c r="C166" s="807" t="s">
        <v>686</v>
      </c>
      <c r="D166" s="900" t="s">
        <v>29</v>
      </c>
      <c r="E166" s="807" t="s">
        <v>687</v>
      </c>
      <c r="F166" s="808" t="s">
        <v>688</v>
      </c>
      <c r="G166" s="809" t="s">
        <v>689</v>
      </c>
      <c r="H166" s="929"/>
    </row>
    <row r="167" spans="1:8" ht="15.75">
      <c r="A167" s="929"/>
      <c r="B167" s="2724" t="s">
        <v>690</v>
      </c>
      <c r="C167" s="2926"/>
      <c r="D167" s="2926"/>
      <c r="E167" s="2926"/>
      <c r="F167" s="2926"/>
      <c r="G167" s="2927"/>
      <c r="H167" s="929"/>
    </row>
    <row r="168" spans="1:8" ht="15">
      <c r="A168" s="929"/>
      <c r="B168" s="414" t="s">
        <v>708</v>
      </c>
      <c r="C168" s="778" t="str">
        <f>C174</f>
        <v>CONECTOR RJ45 FEMEA, CAT 5e</v>
      </c>
      <c r="D168" s="514" t="str">
        <f>G174</f>
        <v>UN</v>
      </c>
      <c r="E168" s="781">
        <v>1</v>
      </c>
      <c r="F168" s="781">
        <f>D179</f>
        <v>19.510999999999999</v>
      </c>
      <c r="G168" s="783">
        <f>TRUNC(F168*E168,2)</f>
        <v>19.510000000000002</v>
      </c>
      <c r="H168" s="929"/>
    </row>
    <row r="169" spans="1:8" ht="15.75">
      <c r="A169" s="929"/>
      <c r="B169" s="2724" t="s">
        <v>691</v>
      </c>
      <c r="C169" s="2926"/>
      <c r="D169" s="2926"/>
      <c r="E169" s="2926"/>
      <c r="F169" s="2926"/>
      <c r="G169" s="2927"/>
      <c r="H169" s="929"/>
    </row>
    <row r="170" spans="1:8" ht="15.75">
      <c r="A170" s="931" t="s">
        <v>1321</v>
      </c>
      <c r="B170" s="830">
        <v>88264</v>
      </c>
      <c r="C170" s="772" t="str">
        <f>IF($A170="INSUMO",VLOOKUP($B170,'BANCO DE DADOS SETEMBRO INS'!$A:$D,2,FALSE),VLOOKUP($B170,'BANCO DE DADOS SETEMBRO SERV'!$B:$E,2,FALSE))</f>
        <v>ELETRICISTA COM ENCARGOS COMPLEMENTARES</v>
      </c>
      <c r="D170" s="771" t="str">
        <f>IF($A170="INSUMO",VLOOKUP($B170,'BANCO DE DADOS SETEMBRO INS'!$A:$D,3,FALSE),VLOOKUP($B170,'BANCO DE DADOS SETEMBRO SERV'!$B:$E,3,FALSE))</f>
        <v>H</v>
      </c>
      <c r="E170" s="702">
        <v>0.1</v>
      </c>
      <c r="F170" s="775">
        <f>IF($A170="INSUMO",VLOOKUP($B170,'BANCO DE DADOS SETEMBRO INS'!$A:$D,4,FALSE),VLOOKUP($B170,'BANCO DE DADOS SETEMBRO SERV'!$B:$E,4,FALSE))</f>
        <v>20.28</v>
      </c>
      <c r="G170" s="713">
        <f>TRUNC(F170*E170,2)</f>
        <v>2.02</v>
      </c>
      <c r="H170" s="929"/>
    </row>
    <row r="171" spans="1:8" ht="16.5" thickBot="1">
      <c r="A171" s="931" t="s">
        <v>1321</v>
      </c>
      <c r="B171" s="830">
        <v>88316</v>
      </c>
      <c r="C171" s="772" t="str">
        <f>IF($A171="INSUMO",VLOOKUP($B171,'BANCO DE DADOS SETEMBRO INS'!$A:$D,2,FALSE),VLOOKUP($B171,'BANCO DE DADOS SETEMBRO SERV'!$B:$E,2,FALSE))</f>
        <v>SERVENTE COM ENCARGOS COMPLEMENTARES</v>
      </c>
      <c r="D171" s="771" t="str">
        <f>IF($A171="INSUMO",VLOOKUP($B171,'BANCO DE DADOS SETEMBRO INS'!$A:$D,3,FALSE),VLOOKUP($B171,'BANCO DE DADOS SETEMBRO SERV'!$B:$E,3,FALSE))</f>
        <v>H</v>
      </c>
      <c r="E171" s="702">
        <v>0.1</v>
      </c>
      <c r="F171" s="775">
        <f>IF($A171="INSUMO",VLOOKUP($B171,'BANCO DE DADOS SETEMBRO INS'!$A:$D,4,FALSE),VLOOKUP($B171,'BANCO DE DADOS SETEMBRO SERV'!$B:$E,4,FALSE))</f>
        <v>15.74</v>
      </c>
      <c r="G171" s="713">
        <f>TRUNC(F171*E171,2)</f>
        <v>1.57</v>
      </c>
      <c r="H171" s="929"/>
    </row>
    <row r="172" spans="1:8" ht="16.5" thickBot="1">
      <c r="A172" s="929"/>
      <c r="B172" s="2939" t="s">
        <v>6860</v>
      </c>
      <c r="C172" s="2939"/>
      <c r="D172" s="2939"/>
      <c r="E172" s="3021"/>
      <c r="F172" s="801" t="s">
        <v>692</v>
      </c>
      <c r="G172" s="819">
        <f>SUM(G167:G171)</f>
        <v>23.1</v>
      </c>
      <c r="H172" s="929"/>
    </row>
    <row r="173" spans="1:8" ht="15.75" thickBot="1">
      <c r="A173" s="929"/>
      <c r="B173" s="930"/>
      <c r="C173" s="930"/>
      <c r="D173" s="930"/>
      <c r="E173" s="930"/>
      <c r="F173" s="930"/>
      <c r="G173" s="930"/>
      <c r="H173" s="929"/>
    </row>
    <row r="174" spans="1:8" ht="15.75">
      <c r="A174" s="873"/>
      <c r="B174" s="1557"/>
      <c r="C174" s="1536" t="s">
        <v>1699</v>
      </c>
      <c r="D174" s="1558"/>
      <c r="E174" s="1559"/>
      <c r="F174" s="1537"/>
      <c r="G174" s="503" t="s">
        <v>29</v>
      </c>
      <c r="H174" s="873"/>
    </row>
    <row r="175" spans="1:8" ht="31.5">
      <c r="A175" s="873"/>
      <c r="B175" s="1815" t="s">
        <v>701</v>
      </c>
      <c r="C175" s="1775" t="s">
        <v>702</v>
      </c>
      <c r="D175" s="1776" t="s">
        <v>703</v>
      </c>
      <c r="E175" s="1777" t="s">
        <v>704</v>
      </c>
      <c r="F175" s="1778" t="s">
        <v>705</v>
      </c>
      <c r="G175" s="1785" t="s">
        <v>706</v>
      </c>
      <c r="H175" s="873"/>
    </row>
    <row r="176" spans="1:8" ht="15">
      <c r="A176" s="873"/>
      <c r="B176" s="1299">
        <v>42753</v>
      </c>
      <c r="C176" s="1751" t="s">
        <v>1684</v>
      </c>
      <c r="D176" s="1752">
        <v>20.92</v>
      </c>
      <c r="E176" s="1749" t="s">
        <v>1599</v>
      </c>
      <c r="F176" s="1744" t="s">
        <v>1600</v>
      </c>
      <c r="G176" s="1764" t="s">
        <v>1685</v>
      </c>
      <c r="H176" s="873"/>
    </row>
    <row r="177" spans="1:8" ht="15">
      <c r="A177" s="873"/>
      <c r="B177" s="1299">
        <v>42753</v>
      </c>
      <c r="C177" s="1751" t="s">
        <v>1645</v>
      </c>
      <c r="D177" s="1752">
        <v>19.510999999999999</v>
      </c>
      <c r="E177" s="1749" t="s">
        <v>1646</v>
      </c>
      <c r="F177" s="1744" t="s">
        <v>1647</v>
      </c>
      <c r="G177" s="1764" t="s">
        <v>1648</v>
      </c>
      <c r="H177" s="873"/>
    </row>
    <row r="178" spans="1:8" ht="15">
      <c r="A178" s="873"/>
      <c r="B178" s="1299">
        <v>42760</v>
      </c>
      <c r="C178" s="1751" t="s">
        <v>1352</v>
      </c>
      <c r="D178" s="1752">
        <v>8.69</v>
      </c>
      <c r="E178" s="1749" t="s">
        <v>1356</v>
      </c>
      <c r="F178" s="1744" t="s">
        <v>1355</v>
      </c>
      <c r="G178" s="1764" t="s">
        <v>1686</v>
      </c>
      <c r="H178" s="873"/>
    </row>
    <row r="179" spans="1:8" ht="16.5" thickBot="1">
      <c r="A179" s="873"/>
      <c r="B179" s="1538"/>
      <c r="C179" s="1539" t="s">
        <v>707</v>
      </c>
      <c r="D179" s="1561">
        <f>MEDIAN(D176:D178)</f>
        <v>19.510999999999999</v>
      </c>
      <c r="E179" s="1540"/>
      <c r="F179" s="1541"/>
      <c r="G179" s="871"/>
      <c r="H179" s="873"/>
    </row>
    <row r="180" spans="1:8" ht="13.5" thickBot="1">
      <c r="A180" s="904"/>
      <c r="B180" s="905"/>
      <c r="C180" s="905"/>
      <c r="D180" s="905"/>
      <c r="E180" s="905"/>
      <c r="F180" s="905"/>
      <c r="G180" s="905"/>
      <c r="H180" s="904"/>
    </row>
    <row r="181" spans="1:8" ht="41.25" customHeight="1">
      <c r="A181" s="929"/>
      <c r="B181" s="1549" t="str">
        <f>CONCATENATE("AMM LOG 0",(RIGHT(B165,2))+1)</f>
        <v>AMM LOG 011</v>
      </c>
      <c r="C181" s="2666" t="str">
        <f>CONCATENATE("FORNECIMENTO E INSTALAÇÃO DE ",C184)</f>
        <v>FORNECIMENTO E INSTALAÇÃO DE ELETRODUTO FLEXIVEL, EM ACO GALVANIZADO, REVESTIDO EXTERNAMENTE COM PVC PRETO, DIAMETRO EXTERNO DE 32 MM (1"), TIPO SEALTUBO</v>
      </c>
      <c r="D181" s="2897"/>
      <c r="E181" s="2897"/>
      <c r="F181" s="2897"/>
      <c r="G181" s="787" t="s">
        <v>29</v>
      </c>
      <c r="H181" s="822">
        <f>G188</f>
        <v>20.509999999999998</v>
      </c>
    </row>
    <row r="182" spans="1:8" ht="31.5">
      <c r="A182" s="929"/>
      <c r="B182" s="899" t="s">
        <v>760</v>
      </c>
      <c r="C182" s="807" t="s">
        <v>686</v>
      </c>
      <c r="D182" s="900" t="s">
        <v>29</v>
      </c>
      <c r="E182" s="807" t="s">
        <v>687</v>
      </c>
      <c r="F182" s="808" t="s">
        <v>688</v>
      </c>
      <c r="G182" s="809" t="s">
        <v>689</v>
      </c>
      <c r="H182" s="929"/>
    </row>
    <row r="183" spans="1:8" ht="15.75">
      <c r="A183" s="929"/>
      <c r="B183" s="2724" t="s">
        <v>690</v>
      </c>
      <c r="C183" s="2926"/>
      <c r="D183" s="2926"/>
      <c r="E183" s="2926"/>
      <c r="F183" s="2926"/>
      <c r="G183" s="2927"/>
      <c r="H183" s="929"/>
    </row>
    <row r="184" spans="1:8" ht="45">
      <c r="A184" s="931" t="s">
        <v>1320</v>
      </c>
      <c r="B184" s="789">
        <v>2501</v>
      </c>
      <c r="C184" s="772" t="str">
        <f>IF($A184="INSUMO",VLOOKUP($B184,'BANCO DE DADOS SETEMBRO INS'!$A:$D,2,FALSE),VLOOKUP($B184,'BANCO DE DADOS SETEMBRO SERV'!$B:$E,2,FALSE))</f>
        <v>ELETRODUTO FLEXIVEL, EM ACO GALVANIZADO, REVESTIDO EXTERNAMENTE COM PVC PRETO, DIAMETRO EXTERNO DE 32 MM (1"), TIPO SEALTUBO</v>
      </c>
      <c r="D184" s="771" t="str">
        <f>IF($A184="INSUMO",VLOOKUP($B184,'BANCO DE DADOS SETEMBRO INS'!$A:$D,3,FALSE),VLOOKUP($B184,'BANCO DE DADOS SETEMBRO SERV'!$B:$E,3,FALSE))</f>
        <v xml:space="preserve">M     </v>
      </c>
      <c r="E184" s="1524">
        <v>1.0169999999999999</v>
      </c>
      <c r="F184" s="775">
        <f>IF($A184="INSUMO",VLOOKUP($B184,'BANCO DE DADOS SETEMBRO INS'!$A:$D,4,FALSE),VLOOKUP($B184,'BANCO DE DADOS SETEMBRO SERV'!$B:$E,4,FALSE))</f>
        <v>14.37</v>
      </c>
      <c r="G184" s="713">
        <f>TRUNC(F184*E184,2)</f>
        <v>14.61</v>
      </c>
      <c r="H184" s="929"/>
    </row>
    <row r="185" spans="1:8" ht="15.75">
      <c r="A185" s="929"/>
      <c r="B185" s="2724" t="s">
        <v>691</v>
      </c>
      <c r="C185" s="2926"/>
      <c r="D185" s="2926"/>
      <c r="E185" s="2926"/>
      <c r="F185" s="2926"/>
      <c r="G185" s="2927"/>
      <c r="H185" s="929"/>
    </row>
    <row r="186" spans="1:8" ht="15.75">
      <c r="A186" s="931" t="s">
        <v>1321</v>
      </c>
      <c r="B186" s="830">
        <v>88264</v>
      </c>
      <c r="C186" s="772" t="str">
        <f>IF($A186="INSUMO",VLOOKUP($B186,'BANCO DE DADOS SETEMBRO INS'!$A:$D,2,FALSE),VLOOKUP($B186,'BANCO DE DADOS SETEMBRO SERV'!$B:$E,2,FALSE))</f>
        <v>ELETRICISTA COM ENCARGOS COMPLEMENTARES</v>
      </c>
      <c r="D186" s="771" t="str">
        <f>IF($A186="INSUMO",VLOOKUP($B186,'BANCO DE DADOS SETEMBRO INS'!$A:$D,3,FALSE),VLOOKUP($B186,'BANCO DE DADOS SETEMBRO SERV'!$B:$E,3,FALSE))</f>
        <v>H</v>
      </c>
      <c r="E186" s="1524">
        <v>0.16400000000000001</v>
      </c>
      <c r="F186" s="775">
        <f>IF($A186="INSUMO",VLOOKUP($B186,'BANCO DE DADOS SETEMBRO INS'!$A:$D,4,FALSE),VLOOKUP($B186,'BANCO DE DADOS SETEMBRO SERV'!$B:$E,4,FALSE))</f>
        <v>20.28</v>
      </c>
      <c r="G186" s="713">
        <f>TRUNC(F186*E186,2)</f>
        <v>3.32</v>
      </c>
      <c r="H186" s="929"/>
    </row>
    <row r="187" spans="1:8" ht="16.5" thickBot="1">
      <c r="A187" s="931" t="s">
        <v>1321</v>
      </c>
      <c r="B187" s="830">
        <v>88316</v>
      </c>
      <c r="C187" s="772" t="str">
        <f>IF($A187="INSUMO",VLOOKUP($B187,'BANCO DE DADOS SETEMBRO INS'!$A:$D,2,FALSE),VLOOKUP($B187,'BANCO DE DADOS SETEMBRO SERV'!$B:$E,2,FALSE))</f>
        <v>SERVENTE COM ENCARGOS COMPLEMENTARES</v>
      </c>
      <c r="D187" s="771" t="str">
        <f>IF($A187="INSUMO",VLOOKUP($B187,'BANCO DE DADOS SETEMBRO INS'!$A:$D,3,FALSE),VLOOKUP($B187,'BANCO DE DADOS SETEMBRO SERV'!$B:$E,3,FALSE))</f>
        <v>H</v>
      </c>
      <c r="E187" s="1524">
        <v>0.16400000000000001</v>
      </c>
      <c r="F187" s="775">
        <f>IF($A187="INSUMO",VLOOKUP($B187,'BANCO DE DADOS SETEMBRO INS'!$A:$D,4,FALSE),VLOOKUP($B187,'BANCO DE DADOS SETEMBRO SERV'!$B:$E,4,FALSE))</f>
        <v>15.74</v>
      </c>
      <c r="G187" s="713">
        <f>TRUNC(F187*E187,2)</f>
        <v>2.58</v>
      </c>
      <c r="H187" s="929"/>
    </row>
    <row r="188" spans="1:8" ht="16.5" thickBot="1">
      <c r="A188" s="929"/>
      <c r="B188" s="2939" t="s">
        <v>6861</v>
      </c>
      <c r="C188" s="2939"/>
      <c r="D188" s="2939"/>
      <c r="E188" s="3021"/>
      <c r="F188" s="801" t="s">
        <v>692</v>
      </c>
      <c r="G188" s="819">
        <f>SUM(G183:G187)</f>
        <v>20.509999999999998</v>
      </c>
      <c r="H188" s="929"/>
    </row>
    <row r="189" spans="1:8" ht="15.75" thickBot="1">
      <c r="A189" s="929"/>
      <c r="B189" s="930"/>
      <c r="C189" s="930"/>
      <c r="D189" s="930"/>
      <c r="E189" s="930"/>
      <c r="F189" s="930"/>
      <c r="G189" s="930"/>
      <c r="H189" s="929"/>
    </row>
    <row r="190" spans="1:8" ht="15.75">
      <c r="A190" s="929"/>
      <c r="B190" s="1549" t="str">
        <f>CONCATENATE("AMM LOG 0",(RIGHT(B181,2))+1)</f>
        <v>AMM LOG 012</v>
      </c>
      <c r="C190" s="2666" t="str">
        <f>CONCATENATE("FORNECIMENTO E INSTALAÇÃO DE ",C193)</f>
        <v>FORNECIMENTO E INSTALAÇÃO DE PATH CORD CAT 5e, 2,5m, COM 2 RJ45 NAS EXTREMIDADES</v>
      </c>
      <c r="D190" s="2897"/>
      <c r="E190" s="2897"/>
      <c r="F190" s="2897"/>
      <c r="G190" s="787" t="s">
        <v>29</v>
      </c>
      <c r="H190" s="822">
        <f>G197</f>
        <v>12.66</v>
      </c>
    </row>
    <row r="191" spans="1:8" ht="31.5">
      <c r="A191" s="929"/>
      <c r="B191" s="899" t="s">
        <v>760</v>
      </c>
      <c r="C191" s="807" t="s">
        <v>686</v>
      </c>
      <c r="D191" s="900" t="s">
        <v>29</v>
      </c>
      <c r="E191" s="807" t="s">
        <v>687</v>
      </c>
      <c r="F191" s="808" t="s">
        <v>688</v>
      </c>
      <c r="G191" s="809" t="s">
        <v>689</v>
      </c>
      <c r="H191" s="929"/>
    </row>
    <row r="192" spans="1:8" ht="15.75">
      <c r="A192" s="929"/>
      <c r="B192" s="2724" t="s">
        <v>690</v>
      </c>
      <c r="C192" s="2926"/>
      <c r="D192" s="2926"/>
      <c r="E192" s="2926"/>
      <c r="F192" s="2926"/>
      <c r="G192" s="2927"/>
      <c r="H192" s="929"/>
    </row>
    <row r="193" spans="1:8" ht="15">
      <c r="A193" s="929"/>
      <c r="B193" s="414" t="s">
        <v>708</v>
      </c>
      <c r="C193" s="1293" t="str">
        <f>C199</f>
        <v>PATH CORD CAT 5e, 2,5m, COM 2 RJ45 NAS EXTREMIDADES</v>
      </c>
      <c r="D193" s="514" t="str">
        <f>G199</f>
        <v>UN</v>
      </c>
      <c r="E193" s="781">
        <v>1</v>
      </c>
      <c r="F193" s="781">
        <f>D204</f>
        <v>5.84</v>
      </c>
      <c r="G193" s="783">
        <f>TRUNC(F193*E193,2)</f>
        <v>5.84</v>
      </c>
      <c r="H193" s="929"/>
    </row>
    <row r="194" spans="1:8" ht="15.75">
      <c r="A194" s="929"/>
      <c r="B194" s="2724" t="s">
        <v>691</v>
      </c>
      <c r="C194" s="2926"/>
      <c r="D194" s="2926"/>
      <c r="E194" s="2926"/>
      <c r="F194" s="2926"/>
      <c r="G194" s="2927"/>
      <c r="H194" s="929"/>
    </row>
    <row r="195" spans="1:8" ht="15.75">
      <c r="A195" s="931" t="s">
        <v>1321</v>
      </c>
      <c r="B195" s="789">
        <v>88264</v>
      </c>
      <c r="C195" s="772" t="str">
        <f>IF($A195="INSUMO",VLOOKUP($B195,'BANCO DE DADOS SETEMBRO INS'!$A:$D,2,FALSE),VLOOKUP($B195,'BANCO DE DADOS SETEMBRO SERV'!$B:$E,2,FALSE))</f>
        <v>ELETRICISTA COM ENCARGOS COMPLEMENTARES</v>
      </c>
      <c r="D195" s="771" t="str">
        <f>IF($A195="INSUMO",VLOOKUP($B195,'BANCO DE DADOS SETEMBRO INS'!$A:$D,3,FALSE),VLOOKUP($B195,'BANCO DE DADOS SETEMBRO SERV'!$B:$E,3,FALSE))</f>
        <v>H</v>
      </c>
      <c r="E195" s="790">
        <v>0.2</v>
      </c>
      <c r="F195" s="775">
        <f>IF($A195="INSUMO",VLOOKUP($B195,'BANCO DE DADOS SETEMBRO INS'!$A:$D,4,FALSE),VLOOKUP($B195,'BANCO DE DADOS SETEMBRO SERV'!$B:$E,4,FALSE))</f>
        <v>20.28</v>
      </c>
      <c r="G195" s="791">
        <f>TRUNC(F195*E195,2)</f>
        <v>4.05</v>
      </c>
      <c r="H195" s="929"/>
    </row>
    <row r="196" spans="1:8" ht="16.5" thickBot="1">
      <c r="A196" s="931" t="s">
        <v>1321</v>
      </c>
      <c r="B196" s="792">
        <v>88316</v>
      </c>
      <c r="C196" s="773" t="str">
        <f>IF($A196="INSUMO",VLOOKUP($B196,'BANCO DE DADOS SETEMBRO INS'!$A:$D,2,FALSE),VLOOKUP($B196,'BANCO DE DADOS SETEMBRO SERV'!$B:$E,2,FALSE))</f>
        <v>SERVENTE COM ENCARGOS COMPLEMENTARES</v>
      </c>
      <c r="D196" s="774" t="str">
        <f>IF($A196="INSUMO",VLOOKUP($B196,'BANCO DE DADOS SETEMBRO INS'!$A:$D,3,FALSE),VLOOKUP($B196,'BANCO DE DADOS SETEMBRO SERV'!$B:$E,3,FALSE))</f>
        <v>H</v>
      </c>
      <c r="E196" s="793">
        <v>0.2</v>
      </c>
      <c r="F196" s="776">
        <v>13.89</v>
      </c>
      <c r="G196" s="794">
        <f>TRUNC(F196*E196,2)</f>
        <v>2.77</v>
      </c>
      <c r="H196" s="929"/>
    </row>
    <row r="197" spans="1:8" ht="16.5" thickBot="1">
      <c r="A197" s="929"/>
      <c r="B197" s="2940" t="s">
        <v>6862</v>
      </c>
      <c r="C197" s="2940"/>
      <c r="D197" s="2940"/>
      <c r="E197" s="3032"/>
      <c r="F197" s="795" t="s">
        <v>692</v>
      </c>
      <c r="G197" s="796">
        <f>SUM(G192:G196)</f>
        <v>12.66</v>
      </c>
      <c r="H197" s="929"/>
    </row>
    <row r="198" spans="1:8" ht="15.75" thickBot="1">
      <c r="A198" s="929"/>
      <c r="B198" s="930"/>
      <c r="C198" s="930"/>
      <c r="D198" s="930"/>
      <c r="E198" s="930"/>
      <c r="F198" s="930"/>
      <c r="G198" s="930"/>
      <c r="H198" s="929"/>
    </row>
    <row r="199" spans="1:8" ht="15.75">
      <c r="A199" s="873"/>
      <c r="B199" s="1557"/>
      <c r="C199" s="1536" t="s">
        <v>1695</v>
      </c>
      <c r="D199" s="1558"/>
      <c r="E199" s="1559"/>
      <c r="F199" s="1537"/>
      <c r="G199" s="503" t="s">
        <v>29</v>
      </c>
      <c r="H199" s="873"/>
    </row>
    <row r="200" spans="1:8" ht="31.5">
      <c r="A200" s="873"/>
      <c r="B200" s="1815" t="s">
        <v>701</v>
      </c>
      <c r="C200" s="1775" t="s">
        <v>702</v>
      </c>
      <c r="D200" s="1776" t="s">
        <v>703</v>
      </c>
      <c r="E200" s="1777" t="s">
        <v>704</v>
      </c>
      <c r="F200" s="1778" t="s">
        <v>705</v>
      </c>
      <c r="G200" s="1785" t="s">
        <v>706</v>
      </c>
      <c r="H200" s="873"/>
    </row>
    <row r="201" spans="1:8" ht="15">
      <c r="A201" s="873"/>
      <c r="B201" s="1299">
        <v>42753</v>
      </c>
      <c r="C201" s="1751" t="s">
        <v>1684</v>
      </c>
      <c r="D201" s="1752">
        <v>15.41</v>
      </c>
      <c r="E201" s="1749" t="s">
        <v>1599</v>
      </c>
      <c r="F201" s="1744" t="s">
        <v>1600</v>
      </c>
      <c r="G201" s="1764" t="s">
        <v>1685</v>
      </c>
      <c r="H201" s="873"/>
    </row>
    <row r="202" spans="1:8" ht="15">
      <c r="A202" s="873"/>
      <c r="B202" s="1299">
        <v>42753</v>
      </c>
      <c r="C202" s="1751" t="s">
        <v>1645</v>
      </c>
      <c r="D202" s="1752">
        <v>5.84</v>
      </c>
      <c r="E202" s="1749" t="s">
        <v>1646</v>
      </c>
      <c r="F202" s="1744" t="s">
        <v>1647</v>
      </c>
      <c r="G202" s="1764" t="s">
        <v>1648</v>
      </c>
      <c r="H202" s="873"/>
    </row>
    <row r="203" spans="1:8" ht="15">
      <c r="A203" s="873"/>
      <c r="B203" s="1299"/>
      <c r="C203" s="1751"/>
      <c r="D203" s="1752"/>
      <c r="E203" s="1749"/>
      <c r="F203" s="1744"/>
      <c r="G203" s="1764"/>
      <c r="H203" s="873"/>
    </row>
    <row r="204" spans="1:8" ht="16.5" thickBot="1">
      <c r="A204" s="873"/>
      <c r="B204" s="1538"/>
      <c r="C204" s="1539" t="s">
        <v>707</v>
      </c>
      <c r="D204" s="1561">
        <f>D202</f>
        <v>5.84</v>
      </c>
      <c r="E204" s="1540"/>
      <c r="F204" s="1541"/>
      <c r="G204" s="871"/>
      <c r="H204" s="873"/>
    </row>
    <row r="205" spans="1:8" ht="13.5" thickBot="1">
      <c r="A205" s="904"/>
      <c r="B205" s="905"/>
      <c r="C205" s="905"/>
      <c r="D205" s="905"/>
      <c r="E205" s="905"/>
      <c r="F205" s="905"/>
      <c r="G205" s="905"/>
      <c r="H205" s="904"/>
    </row>
    <row r="206" spans="1:8" ht="15.75">
      <c r="A206" s="929"/>
      <c r="B206" s="1549" t="str">
        <f>CONCATENATE("AMM LOG 0",(RIGHT(B190,2))+1)</f>
        <v>AMM LOG 013</v>
      </c>
      <c r="C206" s="2666" t="str">
        <f>CONCATENATE("FORNECIMENTO E INSTALAÇÃO DE ",C209)</f>
        <v>FORNECIMENTO E INSTALAÇÃO DE PATH CORD CAT 5e, 1,5m, COM 2 RJ45 NAS EXTREMIDADES</v>
      </c>
      <c r="D206" s="2897"/>
      <c r="E206" s="2897"/>
      <c r="F206" s="2897"/>
      <c r="G206" s="787" t="s">
        <v>29</v>
      </c>
      <c r="H206" s="822">
        <f>G213</f>
        <v>17.490000000000002</v>
      </c>
    </row>
    <row r="207" spans="1:8" ht="31.5">
      <c r="A207" s="929"/>
      <c r="B207" s="899" t="s">
        <v>760</v>
      </c>
      <c r="C207" s="807" t="s">
        <v>686</v>
      </c>
      <c r="D207" s="900" t="s">
        <v>29</v>
      </c>
      <c r="E207" s="807" t="s">
        <v>687</v>
      </c>
      <c r="F207" s="808" t="s">
        <v>688</v>
      </c>
      <c r="G207" s="809" t="s">
        <v>689</v>
      </c>
      <c r="H207" s="929"/>
    </row>
    <row r="208" spans="1:8" ht="15.75">
      <c r="A208" s="929"/>
      <c r="B208" s="2724" t="s">
        <v>690</v>
      </c>
      <c r="C208" s="2926"/>
      <c r="D208" s="2926"/>
      <c r="E208" s="2926"/>
      <c r="F208" s="2926"/>
      <c r="G208" s="2927"/>
      <c r="H208" s="929"/>
    </row>
    <row r="209" spans="1:8" ht="15">
      <c r="A209" s="929"/>
      <c r="B209" s="414" t="s">
        <v>708</v>
      </c>
      <c r="C209" s="778" t="str">
        <f>C215</f>
        <v>PATH CORD CAT 5e, 1,5m, COM 2 RJ45 NAS EXTREMIDADES</v>
      </c>
      <c r="D209" s="514" t="str">
        <f>G215</f>
        <v>UN</v>
      </c>
      <c r="E209" s="781">
        <v>1</v>
      </c>
      <c r="F209" s="781">
        <f>D220</f>
        <v>10.3</v>
      </c>
      <c r="G209" s="783">
        <f>TRUNC(F209*E209,2)</f>
        <v>10.3</v>
      </c>
      <c r="H209" s="929"/>
    </row>
    <row r="210" spans="1:8" ht="15.75">
      <c r="A210" s="929"/>
      <c r="B210" s="2724" t="s">
        <v>691</v>
      </c>
      <c r="C210" s="2926"/>
      <c r="D210" s="2926"/>
      <c r="E210" s="2926"/>
      <c r="F210" s="2926"/>
      <c r="G210" s="2927"/>
      <c r="H210" s="929"/>
    </row>
    <row r="211" spans="1:8" ht="15.75">
      <c r="A211" s="931" t="s">
        <v>1321</v>
      </c>
      <c r="B211" s="830">
        <v>88264</v>
      </c>
      <c r="C211" s="772" t="str">
        <f>IF($A211="INSUMO",VLOOKUP($B211,'BANCO DE DADOS SETEMBRO INS'!$A:$D,2,FALSE),VLOOKUP($B211,'BANCO DE DADOS SETEMBRO SERV'!$B:$E,2,FALSE))</f>
        <v>ELETRICISTA COM ENCARGOS COMPLEMENTARES</v>
      </c>
      <c r="D211" s="771" t="str">
        <f>IF($A211="INSUMO",VLOOKUP($B211,'BANCO DE DADOS SETEMBRO INS'!$A:$D,3,FALSE),VLOOKUP($B211,'BANCO DE DADOS SETEMBRO SERV'!$B:$E,3,FALSE))</f>
        <v>H</v>
      </c>
      <c r="E211" s="702">
        <v>0.2</v>
      </c>
      <c r="F211" s="775">
        <f>IF($A211="INSUMO",VLOOKUP($B211,'BANCO DE DADOS SETEMBRO INS'!$A:$D,4,FALSE),VLOOKUP($B211,'BANCO DE DADOS SETEMBRO SERV'!$B:$E,4,FALSE))</f>
        <v>20.28</v>
      </c>
      <c r="G211" s="713">
        <f>TRUNC(F211*E211,2)</f>
        <v>4.05</v>
      </c>
      <c r="H211" s="929"/>
    </row>
    <row r="212" spans="1:8" ht="16.5" thickBot="1">
      <c r="A212" s="931" t="s">
        <v>1321</v>
      </c>
      <c r="B212" s="830">
        <v>88316</v>
      </c>
      <c r="C212" s="772" t="str">
        <f>IF($A212="INSUMO",VLOOKUP($B212,'BANCO DE DADOS SETEMBRO INS'!$A:$D,2,FALSE),VLOOKUP($B212,'BANCO DE DADOS SETEMBRO SERV'!$B:$E,2,FALSE))</f>
        <v>SERVENTE COM ENCARGOS COMPLEMENTARES</v>
      </c>
      <c r="D212" s="771" t="str">
        <f>IF($A212="INSUMO",VLOOKUP($B212,'BANCO DE DADOS SETEMBRO INS'!$A:$D,3,FALSE),VLOOKUP($B212,'BANCO DE DADOS SETEMBRO SERV'!$B:$E,3,FALSE))</f>
        <v>H</v>
      </c>
      <c r="E212" s="702">
        <v>0.2</v>
      </c>
      <c r="F212" s="775">
        <f>IF($A212="INSUMO",VLOOKUP($B212,'BANCO DE DADOS SETEMBRO INS'!$A:$D,4,FALSE),VLOOKUP($B212,'BANCO DE DADOS SETEMBRO SERV'!$B:$E,4,FALSE))</f>
        <v>15.74</v>
      </c>
      <c r="G212" s="713">
        <f>TRUNC(F212*E212,2)</f>
        <v>3.14</v>
      </c>
      <c r="H212" s="929"/>
    </row>
    <row r="213" spans="1:8" ht="16.5" thickBot="1">
      <c r="A213" s="929"/>
      <c r="B213" s="2939" t="s">
        <v>6863</v>
      </c>
      <c r="C213" s="2939"/>
      <c r="D213" s="2939"/>
      <c r="E213" s="3021"/>
      <c r="F213" s="801" t="s">
        <v>692</v>
      </c>
      <c r="G213" s="819">
        <f>SUM(G208:G212)</f>
        <v>17.490000000000002</v>
      </c>
      <c r="H213" s="929"/>
    </row>
    <row r="214" spans="1:8" ht="15.75" thickBot="1">
      <c r="A214" s="929"/>
      <c r="B214" s="930"/>
      <c r="C214" s="930"/>
      <c r="D214" s="930"/>
      <c r="E214" s="930"/>
      <c r="F214" s="930"/>
      <c r="G214" s="930"/>
      <c r="H214" s="929"/>
    </row>
    <row r="215" spans="1:8" ht="15.75">
      <c r="A215" s="873"/>
      <c r="B215" s="1557"/>
      <c r="C215" s="1536" t="s">
        <v>1700</v>
      </c>
      <c r="D215" s="1558"/>
      <c r="E215" s="1559"/>
      <c r="F215" s="1537"/>
      <c r="G215" s="503" t="s">
        <v>29</v>
      </c>
      <c r="H215" s="873"/>
    </row>
    <row r="216" spans="1:8" ht="31.5">
      <c r="A216" s="873"/>
      <c r="B216" s="1815" t="s">
        <v>701</v>
      </c>
      <c r="C216" s="1775" t="s">
        <v>702</v>
      </c>
      <c r="D216" s="1776" t="s">
        <v>703</v>
      </c>
      <c r="E216" s="1777" t="s">
        <v>704</v>
      </c>
      <c r="F216" s="1778" t="s">
        <v>705</v>
      </c>
      <c r="G216" s="1785" t="s">
        <v>706</v>
      </c>
      <c r="H216" s="873"/>
    </row>
    <row r="217" spans="1:8" ht="15">
      <c r="A217" s="873"/>
      <c r="B217" s="1299">
        <v>42753</v>
      </c>
      <c r="C217" s="1751" t="s">
        <v>1684</v>
      </c>
      <c r="D217" s="1752">
        <v>10.3</v>
      </c>
      <c r="E217" s="1749" t="s">
        <v>1599</v>
      </c>
      <c r="F217" s="1744" t="s">
        <v>1600</v>
      </c>
      <c r="G217" s="1764" t="s">
        <v>1685</v>
      </c>
      <c r="H217" s="873"/>
    </row>
    <row r="218" spans="1:8" ht="15">
      <c r="A218" s="873"/>
      <c r="B218" s="1299">
        <v>42753</v>
      </c>
      <c r="C218" s="1751" t="s">
        <v>1645</v>
      </c>
      <c r="D218" s="1752">
        <v>11.78</v>
      </c>
      <c r="E218" s="1749" t="s">
        <v>1646</v>
      </c>
      <c r="F218" s="1744" t="s">
        <v>1647</v>
      </c>
      <c r="G218" s="1764" t="s">
        <v>1648</v>
      </c>
      <c r="H218" s="873"/>
    </row>
    <row r="219" spans="1:8" ht="15">
      <c r="A219" s="873"/>
      <c r="B219" s="1299">
        <v>42760</v>
      </c>
      <c r="C219" s="1751" t="s">
        <v>1352</v>
      </c>
      <c r="D219" s="1752">
        <v>4.1399999999999997</v>
      </c>
      <c r="E219" s="1749" t="s">
        <v>1356</v>
      </c>
      <c r="F219" s="1744" t="s">
        <v>1355</v>
      </c>
      <c r="G219" s="1764" t="s">
        <v>1686</v>
      </c>
      <c r="H219" s="873"/>
    </row>
    <row r="220" spans="1:8" ht="16.5" thickBot="1">
      <c r="A220" s="873"/>
      <c r="B220" s="1538"/>
      <c r="C220" s="1539" t="s">
        <v>707</v>
      </c>
      <c r="D220" s="1561">
        <f>MEDIAN(D217:D219)</f>
        <v>10.3</v>
      </c>
      <c r="E220" s="1540"/>
      <c r="F220" s="1541"/>
      <c r="G220" s="871"/>
      <c r="H220" s="873"/>
    </row>
    <row r="221" spans="1:8" ht="13.5" thickBot="1">
      <c r="A221" s="904"/>
      <c r="B221" s="905"/>
      <c r="C221" s="905"/>
      <c r="D221" s="905"/>
      <c r="E221" s="905"/>
      <c r="F221" s="905"/>
      <c r="G221" s="905"/>
      <c r="H221" s="904"/>
    </row>
    <row r="222" spans="1:8" ht="33.75" customHeight="1">
      <c r="A222" s="929"/>
      <c r="B222" s="1549" t="str">
        <f>CONCATENATE("AMM LOG 0",(RIGHT(B206,2))+1)</f>
        <v>AMM LOG 014</v>
      </c>
      <c r="C222" s="2666" t="str">
        <f>CONCATENATE("FORNECIMENTO E INSTALAÇÃO DE ",C225)</f>
        <v>FORNECIMENTO E INSTALAÇÃO DE CURVA 90 GRAUS, PARA ELETRODUTO, EM ACO GALVANIZADO ELETROLITICO, DIAMETRO DE 25 MM (1")</v>
      </c>
      <c r="D222" s="2897"/>
      <c r="E222" s="2897"/>
      <c r="F222" s="2897"/>
      <c r="G222" s="787" t="s">
        <v>29</v>
      </c>
      <c r="H222" s="822">
        <f>G229</f>
        <v>11.59</v>
      </c>
    </row>
    <row r="223" spans="1:8" ht="31.5">
      <c r="A223" s="929"/>
      <c r="B223" s="899" t="s">
        <v>760</v>
      </c>
      <c r="C223" s="807" t="s">
        <v>686</v>
      </c>
      <c r="D223" s="900" t="s">
        <v>29</v>
      </c>
      <c r="E223" s="807" t="s">
        <v>687</v>
      </c>
      <c r="F223" s="808" t="s">
        <v>688</v>
      </c>
      <c r="G223" s="809" t="s">
        <v>689</v>
      </c>
      <c r="H223" s="929"/>
    </row>
    <row r="224" spans="1:8" ht="15.75">
      <c r="A224" s="929"/>
      <c r="B224" s="2724" t="s">
        <v>690</v>
      </c>
      <c r="C224" s="2926"/>
      <c r="D224" s="2926"/>
      <c r="E224" s="2926"/>
      <c r="F224" s="2926"/>
      <c r="G224" s="2927"/>
      <c r="H224" s="929"/>
    </row>
    <row r="225" spans="1:9" ht="30">
      <c r="A225" s="931" t="s">
        <v>1320</v>
      </c>
      <c r="B225" s="789">
        <v>2617</v>
      </c>
      <c r="C225" s="772" t="str">
        <f>IF($A225="INSUMO",VLOOKUP($B225,'BANCO DE DADOS SETEMBRO INS'!$A:$D,2,FALSE),VLOOKUP($B225,'BANCO DE DADOS SETEMBRO SERV'!$B:$E,2,FALSE))</f>
        <v>CURVA 90 GRAUS, PARA ELETRODUTO, EM ACO GALVANIZADO ELETROLITICO, DIAMETRO DE 25 MM (1")</v>
      </c>
      <c r="D225" s="771" t="str">
        <f>IF($A225="INSUMO",VLOOKUP($B225,'BANCO DE DADOS SETEMBRO INS'!$A:$D,3,FALSE),VLOOKUP($B225,'BANCO DE DADOS SETEMBRO SERV'!$B:$E,3,FALSE))</f>
        <v xml:space="preserve">UN    </v>
      </c>
      <c r="E225" s="790">
        <v>1</v>
      </c>
      <c r="F225" s="775">
        <f>IF($A225="INSUMO",VLOOKUP($B225,'BANCO DE DADOS SETEMBRO INS'!$A:$D,4,FALSE),VLOOKUP($B225,'BANCO DE DADOS SETEMBRO SERV'!$B:$E,4,FALSE))</f>
        <v>6.56</v>
      </c>
      <c r="G225" s="713">
        <f>TRUNC(F225*E225,2)</f>
        <v>6.56</v>
      </c>
      <c r="H225" s="929"/>
    </row>
    <row r="226" spans="1:9" ht="15.75">
      <c r="A226" s="929"/>
      <c r="B226" s="2724" t="s">
        <v>691</v>
      </c>
      <c r="C226" s="2926"/>
      <c r="D226" s="2926"/>
      <c r="E226" s="2926"/>
      <c r="F226" s="2926"/>
      <c r="G226" s="2927"/>
      <c r="H226" s="929"/>
    </row>
    <row r="227" spans="1:9" ht="15.75">
      <c r="A227" s="931" t="s">
        <v>1321</v>
      </c>
      <c r="B227" s="830">
        <v>88264</v>
      </c>
      <c r="C227" s="772" t="str">
        <f>IF($A227="INSUMO",VLOOKUP($B227,'BANCO DE DADOS SETEMBRO INS'!$A:$D,2,FALSE),VLOOKUP($B227,'BANCO DE DADOS SETEMBRO SERV'!$B:$E,2,FALSE))</f>
        <v>ELETRICISTA COM ENCARGOS COMPLEMENTARES</v>
      </c>
      <c r="D227" s="771" t="str">
        <f>IF($A227="INSUMO",VLOOKUP($B227,'BANCO DE DADOS SETEMBRO INS'!$A:$D,3,FALSE),VLOOKUP($B227,'BANCO DE DADOS SETEMBRO SERV'!$B:$E,3,FALSE))</f>
        <v>H</v>
      </c>
      <c r="E227" s="790">
        <v>0.14000000000000001</v>
      </c>
      <c r="F227" s="775">
        <f>IF($A227="INSUMO",VLOOKUP($B227,'BANCO DE DADOS SETEMBRO INS'!$A:$D,4,FALSE),VLOOKUP($B227,'BANCO DE DADOS SETEMBRO SERV'!$B:$E,4,FALSE))</f>
        <v>20.28</v>
      </c>
      <c r="G227" s="713">
        <f>TRUNC(F227*E227,2)</f>
        <v>2.83</v>
      </c>
      <c r="H227" s="929"/>
    </row>
    <row r="228" spans="1:9" ht="16.5" thickBot="1">
      <c r="A228" s="931" t="s">
        <v>1321</v>
      </c>
      <c r="B228" s="830">
        <v>88316</v>
      </c>
      <c r="C228" s="772" t="str">
        <f>IF($A228="INSUMO",VLOOKUP($B228,'BANCO DE DADOS SETEMBRO INS'!$A:$D,2,FALSE),VLOOKUP($B228,'BANCO DE DADOS SETEMBRO SERV'!$B:$E,2,FALSE))</f>
        <v>SERVENTE COM ENCARGOS COMPLEMENTARES</v>
      </c>
      <c r="D228" s="771" t="str">
        <f>IF($A228="INSUMO",VLOOKUP($B228,'BANCO DE DADOS SETEMBRO INS'!$A:$D,3,FALSE),VLOOKUP($B228,'BANCO DE DADOS SETEMBRO SERV'!$B:$E,3,FALSE))</f>
        <v>H</v>
      </c>
      <c r="E228" s="790">
        <v>0.14000000000000001</v>
      </c>
      <c r="F228" s="775">
        <f>IF($A228="INSUMO",VLOOKUP($B228,'BANCO DE DADOS SETEMBRO INS'!$A:$D,4,FALSE),VLOOKUP($B228,'BANCO DE DADOS SETEMBRO SERV'!$B:$E,4,FALSE))</f>
        <v>15.74</v>
      </c>
      <c r="G228" s="713">
        <f>TRUNC(F228*E228,2)</f>
        <v>2.2000000000000002</v>
      </c>
      <c r="H228" s="929"/>
    </row>
    <row r="229" spans="1:9" ht="16.5" thickBot="1">
      <c r="A229" s="929"/>
      <c r="B229" s="2939" t="s">
        <v>6864</v>
      </c>
      <c r="C229" s="2939"/>
      <c r="D229" s="2939"/>
      <c r="E229" s="3021"/>
      <c r="F229" s="801" t="s">
        <v>692</v>
      </c>
      <c r="G229" s="819">
        <f>SUM(G224:G228)</f>
        <v>11.59</v>
      </c>
      <c r="H229" s="929"/>
    </row>
    <row r="230" spans="1:9" ht="15.75" thickBot="1">
      <c r="A230" s="929"/>
      <c r="B230" s="930"/>
      <c r="C230" s="930"/>
      <c r="D230" s="930"/>
      <c r="E230" s="930"/>
      <c r="F230" s="930"/>
      <c r="G230" s="930"/>
      <c r="H230" s="929"/>
    </row>
    <row r="231" spans="1:9" ht="39" customHeight="1">
      <c r="A231" s="929"/>
      <c r="B231" s="1549" t="str">
        <f>CONCATENATE("AMM LOG 0",(RIGHT(B222,2))+1)</f>
        <v>AMM LOG 015</v>
      </c>
      <c r="C231" s="2666" t="str">
        <f>CONCATENATE("FORNECIMENTO E INSTALAÇÃO DE ",C234)</f>
        <v>FORNECIMENTO E INSTALAÇÃO DE LUVA PARA ELETRODUTO, EM ACO GALVANIZADO ELETROLITICO, DIAMETRO DE 25 MM (1")</v>
      </c>
      <c r="D231" s="2897"/>
      <c r="E231" s="2897"/>
      <c r="F231" s="2897"/>
      <c r="G231" s="787" t="s">
        <v>29</v>
      </c>
      <c r="H231" s="822">
        <f>G238</f>
        <v>4.26</v>
      </c>
    </row>
    <row r="232" spans="1:9" ht="31.5">
      <c r="A232" s="929"/>
      <c r="B232" s="899" t="s">
        <v>760</v>
      </c>
      <c r="C232" s="807" t="s">
        <v>686</v>
      </c>
      <c r="D232" s="900" t="s">
        <v>29</v>
      </c>
      <c r="E232" s="807" t="s">
        <v>687</v>
      </c>
      <c r="F232" s="808" t="s">
        <v>688</v>
      </c>
      <c r="G232" s="809" t="s">
        <v>689</v>
      </c>
      <c r="H232" s="929"/>
    </row>
    <row r="233" spans="1:9" ht="15.75">
      <c r="A233" s="929"/>
      <c r="B233" s="2724" t="s">
        <v>690</v>
      </c>
      <c r="C233" s="2926"/>
      <c r="D233" s="2926"/>
      <c r="E233" s="2926"/>
      <c r="F233" s="2926"/>
      <c r="G233" s="2927"/>
      <c r="H233" s="929"/>
    </row>
    <row r="234" spans="1:9" ht="30">
      <c r="A234" s="931" t="s">
        <v>1320</v>
      </c>
      <c r="B234" s="789">
        <v>2638</v>
      </c>
      <c r="C234" s="772" t="str">
        <f>IF($A234="INSUMO",VLOOKUP($B234,'BANCO DE DADOS SETEMBRO INS'!$A:$D,2,FALSE),VLOOKUP($B234,'BANCO DE DADOS SETEMBRO SERV'!$B:$E,2,FALSE))</f>
        <v>LUVA PARA ELETRODUTO, EM ACO GALVANIZADO ELETROLITICO, DIAMETRO DE 25 MM (1")</v>
      </c>
      <c r="D234" s="771" t="str">
        <f>IF($A234="INSUMO",VLOOKUP($B234,'BANCO DE DADOS SETEMBRO INS'!$A:$D,3,FALSE),VLOOKUP($B234,'BANCO DE DADOS SETEMBRO SERV'!$B:$E,3,FALSE))</f>
        <v xml:space="preserve">UN    </v>
      </c>
      <c r="E234" s="790">
        <v>1</v>
      </c>
      <c r="F234" s="775">
        <f>IF($A234="INSUMO",VLOOKUP($B234,'BANCO DE DADOS SETEMBRO INS'!$A:$D,4,FALSE),VLOOKUP($B234,'BANCO DE DADOS SETEMBRO SERV'!$B:$E,4,FALSE))</f>
        <v>2.11</v>
      </c>
      <c r="G234" s="713">
        <f>TRUNC(F234*E234,2)</f>
        <v>2.11</v>
      </c>
      <c r="H234" s="929"/>
    </row>
    <row r="235" spans="1:9" ht="15.75">
      <c r="A235" s="929"/>
      <c r="B235" s="2724" t="s">
        <v>691</v>
      </c>
      <c r="C235" s="2926"/>
      <c r="D235" s="2926"/>
      <c r="E235" s="2926"/>
      <c r="F235" s="2926"/>
      <c r="G235" s="2927"/>
      <c r="H235" s="929"/>
    </row>
    <row r="236" spans="1:9" ht="15.75">
      <c r="A236" s="931" t="s">
        <v>1321</v>
      </c>
      <c r="B236" s="830">
        <v>88264</v>
      </c>
      <c r="C236" s="772" t="str">
        <f>IF($A236="INSUMO",VLOOKUP($B236,'BANCO DE DADOS SETEMBRO INS'!$A:$D,2,FALSE),VLOOKUP($B236,'BANCO DE DADOS SETEMBRO SERV'!$B:$E,2,FALSE))</f>
        <v>ELETRICISTA COM ENCARGOS COMPLEMENTARES</v>
      </c>
      <c r="D236" s="771" t="str">
        <f>IF($A236="INSUMO",VLOOKUP($B236,'BANCO DE DADOS SETEMBRO INS'!$A:$D,3,FALSE),VLOOKUP($B236,'BANCO DE DADOS SETEMBRO SERV'!$B:$E,3,FALSE))</f>
        <v>H</v>
      </c>
      <c r="E236" s="790">
        <v>0.06</v>
      </c>
      <c r="F236" s="775">
        <f>IF($A236="INSUMO",VLOOKUP($B236,'BANCO DE DADOS SETEMBRO INS'!$A:$D,4,FALSE),VLOOKUP($B236,'BANCO DE DADOS SETEMBRO SERV'!$B:$E,4,FALSE))</f>
        <v>20.28</v>
      </c>
      <c r="G236" s="713">
        <f>TRUNC(F236*E236,2)</f>
        <v>1.21</v>
      </c>
      <c r="H236" s="929"/>
    </row>
    <row r="237" spans="1:9" ht="16.5" thickBot="1">
      <c r="A237" s="931" t="s">
        <v>1321</v>
      </c>
      <c r="B237" s="830">
        <v>88316</v>
      </c>
      <c r="C237" s="772" t="str">
        <f>IF($A237="INSUMO",VLOOKUP($B237,'BANCO DE DADOS SETEMBRO INS'!$A:$D,2,FALSE),VLOOKUP($B237,'BANCO DE DADOS SETEMBRO SERV'!$B:$E,2,FALSE))</f>
        <v>SERVENTE COM ENCARGOS COMPLEMENTARES</v>
      </c>
      <c r="D237" s="771" t="str">
        <f>IF($A237="INSUMO",VLOOKUP($B237,'BANCO DE DADOS SETEMBRO INS'!$A:$D,3,FALSE),VLOOKUP($B237,'BANCO DE DADOS SETEMBRO SERV'!$B:$E,3,FALSE))</f>
        <v>H</v>
      </c>
      <c r="E237" s="790">
        <v>0.06</v>
      </c>
      <c r="F237" s="775">
        <f>IF($A237="INSUMO",VLOOKUP($B237,'BANCO DE DADOS SETEMBRO INS'!$A:$D,4,FALSE),VLOOKUP($B237,'BANCO DE DADOS SETEMBRO SERV'!$B:$E,4,FALSE))</f>
        <v>15.74</v>
      </c>
      <c r="G237" s="713">
        <f>TRUNC(F237*E237,2)</f>
        <v>0.94</v>
      </c>
      <c r="H237" s="929"/>
    </row>
    <row r="238" spans="1:9" ht="16.5" thickBot="1">
      <c r="A238" s="929"/>
      <c r="B238" s="2939" t="s">
        <v>6865</v>
      </c>
      <c r="C238" s="2939"/>
      <c r="D238" s="2939"/>
      <c r="E238" s="3021"/>
      <c r="F238" s="801" t="s">
        <v>692</v>
      </c>
      <c r="G238" s="819">
        <f>SUM(G233:G237)</f>
        <v>4.26</v>
      </c>
      <c r="H238" s="929"/>
    </row>
    <row r="239" spans="1:9" ht="13.5" thickBot="1">
      <c r="A239" s="904"/>
      <c r="B239" s="905"/>
      <c r="C239" s="905"/>
      <c r="D239" s="905"/>
      <c r="E239" s="905"/>
      <c r="F239" s="905"/>
      <c r="G239" s="905"/>
      <c r="H239" s="904"/>
    </row>
    <row r="240" spans="1:9" ht="36.75" customHeight="1">
      <c r="A240" s="1351"/>
      <c r="B240" s="1549" t="str">
        <f>CONCATENATE("AMM LOG 0",(RIGHT(B231,2))+1)</f>
        <v>AMM LOG 016</v>
      </c>
      <c r="C240" s="2721" t="str">
        <f>CONCATENATE("FORNECIMENTO E INSTALAÇÃO DE ",C243)</f>
        <v>FORNECIMENTO E INSTALAÇÃO DE SAÍDA LATERAL DE ELETROCALHA PERFURADA GALVANIZADA PARA ELETRODUTO DE 1"</v>
      </c>
      <c r="D240" s="2722"/>
      <c r="E240" s="2722"/>
      <c r="F240" s="2723"/>
      <c r="G240" s="1345" t="s">
        <v>29</v>
      </c>
      <c r="H240" s="1352">
        <f>G249</f>
        <v>9.76</v>
      </c>
      <c r="I240" s="1304"/>
    </row>
    <row r="241" spans="1:9" ht="31.5">
      <c r="A241" s="1351"/>
      <c r="B241" s="1353" t="s">
        <v>760</v>
      </c>
      <c r="C241" s="1348" t="s">
        <v>686</v>
      </c>
      <c r="D241" s="1346" t="s">
        <v>29</v>
      </c>
      <c r="E241" s="1348" t="s">
        <v>687</v>
      </c>
      <c r="F241" s="1349" t="s">
        <v>688</v>
      </c>
      <c r="G241" s="1350" t="s">
        <v>689</v>
      </c>
      <c r="H241" s="1351"/>
      <c r="I241" s="1304"/>
    </row>
    <row r="242" spans="1:9" ht="15.75">
      <c r="A242" s="1351"/>
      <c r="B242" s="2985" t="s">
        <v>690</v>
      </c>
      <c r="C242" s="2986"/>
      <c r="D242" s="2986"/>
      <c r="E242" s="2986"/>
      <c r="F242" s="2986"/>
      <c r="G242" s="2987"/>
      <c r="H242" s="1351"/>
      <c r="I242" s="1304"/>
    </row>
    <row r="243" spans="1:9" ht="30">
      <c r="A243" s="1351"/>
      <c r="B243" s="1344" t="s">
        <v>708</v>
      </c>
      <c r="C243" s="1341" t="str">
        <f>C262</f>
        <v>SAÍDA LATERAL DE ELETROCALHA PERFURADA GALVANIZADA PARA ELETRODUTO DE 1"</v>
      </c>
      <c r="D243" s="1347" t="str">
        <f>G262</f>
        <v>UN</v>
      </c>
      <c r="E243" s="1342">
        <v>1</v>
      </c>
      <c r="F243" s="1342">
        <f>D267</f>
        <v>3.97</v>
      </c>
      <c r="G243" s="1343">
        <f>TRUNC(F243*E243,2)</f>
        <v>3.97</v>
      </c>
      <c r="H243" s="1351"/>
      <c r="I243" s="1304"/>
    </row>
    <row r="244" spans="1:9" ht="15.75">
      <c r="A244" s="931" t="s">
        <v>1320</v>
      </c>
      <c r="B244" s="789">
        <v>39176</v>
      </c>
      <c r="C244" s="772" t="str">
        <f>IF($A244="INSUMO",VLOOKUP($B244,'BANCO DE DADOS SETEMBRO INS'!$A:$D,2,FALSE),VLOOKUP($B244,'BANCO DE DADOS SETEMBRO SERV'!$B:$E,2,FALSE))</f>
        <v>BUCHA EM ALUMINIO, COM ROSCA, DE 1", PARA ELETRODUTO</v>
      </c>
      <c r="D244" s="771" t="str">
        <f>IF($A244="INSUMO",VLOOKUP($B244,'BANCO DE DADOS SETEMBRO INS'!$A:$D,3,FALSE),VLOOKUP($B244,'BANCO DE DADOS SETEMBRO SERV'!$B:$E,3,FALSE))</f>
        <v xml:space="preserve">UN    </v>
      </c>
      <c r="E244" s="790">
        <v>1</v>
      </c>
      <c r="F244" s="775">
        <f>IF($A244="INSUMO",VLOOKUP($B244,'BANCO DE DADOS SETEMBRO INS'!$A:$D,4,FALSE),VLOOKUP($B244,'BANCO DE DADOS SETEMBRO SERV'!$B:$E,4,FALSE))</f>
        <v>0.64</v>
      </c>
      <c r="G244" s="713">
        <f>TRUNC(F244*E244,2)</f>
        <v>0.64</v>
      </c>
      <c r="H244" s="929"/>
    </row>
    <row r="245" spans="1:9" ht="15.75">
      <c r="A245" s="931" t="s">
        <v>1320</v>
      </c>
      <c r="B245" s="789">
        <v>39210</v>
      </c>
      <c r="C245" s="772" t="str">
        <f>IF($A245="INSUMO",VLOOKUP($B245,'BANCO DE DADOS SETEMBRO INS'!$A:$D,2,FALSE),VLOOKUP($B245,'BANCO DE DADOS SETEMBRO SERV'!$B:$E,2,FALSE))</f>
        <v>ARRUELA EM ALUMINIO, COM ROSCA, DE 1", PARA ELETRODUTO</v>
      </c>
      <c r="D245" s="771" t="str">
        <f>IF($A245="INSUMO",VLOOKUP($B245,'BANCO DE DADOS SETEMBRO INS'!$A:$D,3,FALSE),VLOOKUP($B245,'BANCO DE DADOS SETEMBRO SERV'!$B:$E,3,FALSE))</f>
        <v xml:space="preserve">UN    </v>
      </c>
      <c r="E245" s="790">
        <v>1</v>
      </c>
      <c r="F245" s="775">
        <f>IF($A245="INSUMO",VLOOKUP($B245,'BANCO DE DADOS SETEMBRO INS'!$A:$D,4,FALSE),VLOOKUP($B245,'BANCO DE DADOS SETEMBRO SERV'!$B:$E,4,FALSE))</f>
        <v>0.48</v>
      </c>
      <c r="G245" s="713">
        <f>TRUNC(F245*E245,2)</f>
        <v>0.48</v>
      </c>
      <c r="H245" s="929"/>
    </row>
    <row r="246" spans="1:9" ht="15.75">
      <c r="A246" s="929"/>
      <c r="B246" s="2724" t="s">
        <v>691</v>
      </c>
      <c r="C246" s="2926"/>
      <c r="D246" s="2926"/>
      <c r="E246" s="2926"/>
      <c r="F246" s="2926"/>
      <c r="G246" s="2927"/>
      <c r="H246" s="929"/>
    </row>
    <row r="247" spans="1:9" ht="15.75">
      <c r="A247" s="931" t="s">
        <v>1321</v>
      </c>
      <c r="B247" s="830">
        <v>88264</v>
      </c>
      <c r="C247" s="772" t="str">
        <f>IF($A247="INSUMO",VLOOKUP($B247,'BANCO DE DADOS SETEMBRO INS'!$A:$D,2,FALSE),VLOOKUP($B247,'BANCO DE DADOS SETEMBRO SERV'!$B:$E,2,FALSE))</f>
        <v>ELETRICISTA COM ENCARGOS COMPLEMENTARES</v>
      </c>
      <c r="D247" s="771" t="str">
        <f>IF($A247="INSUMO",VLOOKUP($B247,'BANCO DE DADOS SETEMBRO INS'!$A:$D,3,FALSE),VLOOKUP($B247,'BANCO DE DADOS SETEMBRO SERV'!$B:$E,3,FALSE))</f>
        <v>H</v>
      </c>
      <c r="E247" s="702">
        <f>E259</f>
        <v>0.13</v>
      </c>
      <c r="F247" s="775">
        <f>IF($A247="INSUMO",VLOOKUP($B247,'BANCO DE DADOS SETEMBRO INS'!$A:$D,4,FALSE),VLOOKUP($B247,'BANCO DE DADOS SETEMBRO SERV'!$B:$E,4,FALSE))</f>
        <v>20.28</v>
      </c>
      <c r="G247" s="713">
        <f>TRUNC(F247*E247,2)</f>
        <v>2.63</v>
      </c>
      <c r="H247" s="929"/>
    </row>
    <row r="248" spans="1:9" ht="16.5" thickBot="1">
      <c r="A248" s="931" t="s">
        <v>1321</v>
      </c>
      <c r="B248" s="830">
        <v>88316</v>
      </c>
      <c r="C248" s="772" t="str">
        <f>IF($A248="INSUMO",VLOOKUP($B248,'BANCO DE DADOS SETEMBRO INS'!$A:$D,2,FALSE),VLOOKUP($B248,'BANCO DE DADOS SETEMBRO SERV'!$B:$E,2,FALSE))</f>
        <v>SERVENTE COM ENCARGOS COMPLEMENTARES</v>
      </c>
      <c r="D248" s="771" t="str">
        <f>IF($A248="INSUMO",VLOOKUP($B248,'BANCO DE DADOS SETEMBRO INS'!$A:$D,3,FALSE),VLOOKUP($B248,'BANCO DE DADOS SETEMBRO SERV'!$B:$E,3,FALSE))</f>
        <v>H</v>
      </c>
      <c r="E248" s="702">
        <f>E260</f>
        <v>0.13</v>
      </c>
      <c r="F248" s="775">
        <f>IF($A248="INSUMO",VLOOKUP($B248,'BANCO DE DADOS SETEMBRO INS'!$A:$D,4,FALSE),VLOOKUP($B248,'BANCO DE DADOS SETEMBRO SERV'!$B:$E,4,FALSE))</f>
        <v>15.74</v>
      </c>
      <c r="G248" s="713">
        <f>TRUNC(F248*E248,2)</f>
        <v>2.04</v>
      </c>
      <c r="H248" s="929"/>
    </row>
    <row r="249" spans="1:9" ht="16.5" customHeight="1" thickBot="1">
      <c r="A249" s="929"/>
      <c r="B249" s="2939" t="s">
        <v>6869</v>
      </c>
      <c r="C249" s="2939"/>
      <c r="D249" s="2939"/>
      <c r="E249" s="2939"/>
      <c r="F249" s="801" t="s">
        <v>692</v>
      </c>
      <c r="G249" s="819">
        <f>SUM(G242:G248)</f>
        <v>9.76</v>
      </c>
      <c r="H249" s="929"/>
    </row>
    <row r="250" spans="1:9" s="1567" customFormat="1" ht="15">
      <c r="A250" s="1562"/>
      <c r="B250" s="2940"/>
      <c r="C250" s="2940"/>
      <c r="D250" s="2940"/>
      <c r="E250" s="2940"/>
      <c r="F250" s="1519"/>
      <c r="G250" s="1519"/>
      <c r="H250" s="1562"/>
    </row>
    <row r="251" spans="1:9" s="1575" customFormat="1" ht="20.25" customHeight="1" thickBot="1">
      <c r="B251" s="3033" t="s">
        <v>6866</v>
      </c>
      <c r="C251" s="3033"/>
      <c r="D251" s="472"/>
      <c r="E251" s="472"/>
      <c r="F251" s="472"/>
      <c r="G251" s="472"/>
    </row>
    <row r="252" spans="1:9" s="1577" customFormat="1" ht="15.75">
      <c r="A252" s="1576"/>
      <c r="B252" s="3022" t="s">
        <v>6867</v>
      </c>
      <c r="C252" s="3023"/>
      <c r="D252" s="3023"/>
      <c r="E252" s="3023"/>
      <c r="F252" s="3023"/>
      <c r="G252" s="3024"/>
      <c r="H252" s="1576"/>
    </row>
    <row r="253" spans="1:9" s="1577" customFormat="1" ht="15">
      <c r="A253" s="1576"/>
      <c r="B253" s="468">
        <v>88264</v>
      </c>
      <c r="C253" s="1544" t="str">
        <f>IF($A253="INSUMO",VLOOKUP($B253,'BANCO DE DADOS SETEMBRO INS'!$A:$D,2,FALSE),VLOOKUP($B253,'BANCO DE DADOS SETEMBRO SERV'!$B:$E,2,FALSE))</f>
        <v>ELETRICISTA COM ENCARGOS COMPLEMENTARES</v>
      </c>
      <c r="D253" s="1543" t="str">
        <f>IF($A253="INSUMO",VLOOKUP($B253,'BANCO DE DADOS SETEMBRO INS'!$A:$D,3,FALSE),VLOOKUP($B253,'BANCO DE DADOS SETEMBRO SERV'!$B:$E,3,FALSE))</f>
        <v>H</v>
      </c>
      <c r="E253" s="2988">
        <v>0.12</v>
      </c>
      <c r="F253" s="2989"/>
      <c r="G253" s="2990"/>
      <c r="H253" s="1576"/>
    </row>
    <row r="254" spans="1:9" s="1577" customFormat="1" ht="16.5" customHeight="1" thickBot="1">
      <c r="A254" s="1576"/>
      <c r="B254" s="470">
        <v>88247</v>
      </c>
      <c r="C254" s="1544" t="str">
        <f>IF($A254="INSUMO",VLOOKUP($B254,'BANCO DE DADOS SETEMBRO INS'!$A:$D,2,FALSE),VLOOKUP($B254,'BANCO DE DADOS SETEMBRO SERV'!$B:$E,2,FALSE))</f>
        <v>AUXILIAR DE ELETRICISTA COM ENCARGOS COMPLEMENTARES</v>
      </c>
      <c r="D254" s="1543" t="str">
        <f>IF($A254="INSUMO",VLOOKUP($B254,'BANCO DE DADOS SETEMBRO INS'!$A:$D,3,FALSE),VLOOKUP($B254,'BANCO DE DADOS SETEMBRO SERV'!$B:$E,3,FALSE))</f>
        <v>H</v>
      </c>
      <c r="E254" s="2991">
        <v>0.12</v>
      </c>
      <c r="F254" s="2992"/>
      <c r="G254" s="2993"/>
      <c r="H254" s="1576"/>
    </row>
    <row r="255" spans="1:9" s="1577" customFormat="1" ht="15.75">
      <c r="A255" s="1576"/>
      <c r="B255" s="3022" t="s">
        <v>6868</v>
      </c>
      <c r="C255" s="3023"/>
      <c r="D255" s="3023"/>
      <c r="E255" s="3023"/>
      <c r="F255" s="3023"/>
      <c r="G255" s="3024"/>
      <c r="H255" s="1576"/>
    </row>
    <row r="256" spans="1:9" s="1577" customFormat="1" ht="15">
      <c r="A256" s="1576"/>
      <c r="B256" s="468">
        <v>88264</v>
      </c>
      <c r="C256" s="1544" t="str">
        <f>IF($A256="INSUMO",VLOOKUP($B256,'BANCO DE DADOS SETEMBRO INS'!$A:$D,2,FALSE),VLOOKUP($B256,'BANCO DE DADOS SETEMBRO SERV'!$B:$E,2,FALSE))</f>
        <v>ELETRICISTA COM ENCARGOS COMPLEMENTARES</v>
      </c>
      <c r="D256" s="1543" t="str">
        <f>IF($A256="INSUMO",VLOOKUP($B256,'BANCO DE DADOS SETEMBRO INS'!$A:$D,3,FALSE),VLOOKUP($B256,'BANCO DE DADOS SETEMBRO SERV'!$B:$E,3,FALSE))</f>
        <v>H</v>
      </c>
      <c r="E256" s="2988">
        <v>0.01</v>
      </c>
      <c r="F256" s="2989"/>
      <c r="G256" s="2990"/>
      <c r="H256" s="1576"/>
    </row>
    <row r="257" spans="1:8" s="1577" customFormat="1" ht="16.5" customHeight="1" thickBot="1">
      <c r="A257" s="1576"/>
      <c r="B257" s="470">
        <v>88247</v>
      </c>
      <c r="C257" s="1544" t="str">
        <f>IF($A257="INSUMO",VLOOKUP($B257,'BANCO DE DADOS SETEMBRO INS'!$A:$D,2,FALSE),VLOOKUP($B257,'BANCO DE DADOS SETEMBRO SERV'!$B:$E,2,FALSE))</f>
        <v>AUXILIAR DE ELETRICISTA COM ENCARGOS COMPLEMENTARES</v>
      </c>
      <c r="D257" s="1543" t="str">
        <f>IF($A257="INSUMO",VLOOKUP($B257,'BANCO DE DADOS SETEMBRO INS'!$A:$D,3,FALSE),VLOOKUP($B257,'BANCO DE DADOS SETEMBRO SERV'!$B:$E,3,FALSE))</f>
        <v>H</v>
      </c>
      <c r="E257" s="2991">
        <v>0.01</v>
      </c>
      <c r="F257" s="2992"/>
      <c r="G257" s="2993"/>
      <c r="H257" s="1576"/>
    </row>
    <row r="258" spans="1:8" s="1577" customFormat="1" ht="15.75">
      <c r="A258" s="1576"/>
      <c r="B258" s="3022" t="s">
        <v>6870</v>
      </c>
      <c r="C258" s="3023"/>
      <c r="D258" s="3023"/>
      <c r="E258" s="3023"/>
      <c r="F258" s="3023"/>
      <c r="G258" s="3024"/>
      <c r="H258" s="1576"/>
    </row>
    <row r="259" spans="1:8" s="1577" customFormat="1" ht="15">
      <c r="A259" s="1576"/>
      <c r="B259" s="468">
        <v>88264</v>
      </c>
      <c r="C259" s="1544" t="str">
        <f>IF($A259="INSUMO",VLOOKUP($B259,'BANCO DE DADOS SETEMBRO INS'!$A:$D,2,FALSE),VLOOKUP($B259,'BANCO DE DADOS SETEMBRO SERV'!$B:$E,2,FALSE))</f>
        <v>ELETRICISTA COM ENCARGOS COMPLEMENTARES</v>
      </c>
      <c r="D259" s="1543" t="str">
        <f>IF($A259="INSUMO",VLOOKUP($B259,'BANCO DE DADOS SETEMBRO INS'!$A:$D,3,FALSE),VLOOKUP($B259,'BANCO DE DADOS SETEMBRO SERV'!$B:$E,3,FALSE))</f>
        <v>H</v>
      </c>
      <c r="E259" s="2988">
        <f>E253+E256</f>
        <v>0.13</v>
      </c>
      <c r="F259" s="3030"/>
      <c r="G259" s="3031"/>
      <c r="H259" s="1576"/>
    </row>
    <row r="260" spans="1:8" s="1577" customFormat="1" ht="16.5" customHeight="1" thickBot="1">
      <c r="A260" s="1576"/>
      <c r="B260" s="470">
        <v>88247</v>
      </c>
      <c r="C260" s="1618" t="str">
        <f>IF($A260="INSUMO",VLOOKUP($B260,'BANCO DE DADOS SETEMBRO INS'!$A:$D,2,FALSE),VLOOKUP($B260,'BANCO DE DADOS SETEMBRO SERV'!$B:$E,2,FALSE))</f>
        <v>AUXILIAR DE ELETRICISTA COM ENCARGOS COMPLEMENTARES</v>
      </c>
      <c r="D260" s="1619" t="str">
        <f>IF($A260="INSUMO",VLOOKUP($B260,'BANCO DE DADOS SETEMBRO INS'!$A:$D,3,FALSE),VLOOKUP($B260,'BANCO DE DADOS SETEMBRO SERV'!$B:$E,3,FALSE))</f>
        <v>H</v>
      </c>
      <c r="E260" s="2988">
        <f>E254+E257</f>
        <v>0.13</v>
      </c>
      <c r="F260" s="3030"/>
      <c r="G260" s="3031"/>
      <c r="H260" s="1576"/>
    </row>
    <row r="261" spans="1:8" s="1567" customFormat="1" ht="15.75" thickBot="1">
      <c r="A261" s="1562"/>
      <c r="B261" s="1865"/>
      <c r="C261" s="1866"/>
      <c r="D261" s="1866"/>
      <c r="E261" s="1866"/>
      <c r="F261" s="1866"/>
      <c r="G261" s="1867"/>
      <c r="H261" s="1562"/>
    </row>
    <row r="262" spans="1:8" ht="31.5">
      <c r="A262" s="873"/>
      <c r="B262" s="1557"/>
      <c r="C262" s="1536" t="s">
        <v>7883</v>
      </c>
      <c r="D262" s="1558"/>
      <c r="E262" s="1559"/>
      <c r="F262" s="1537"/>
      <c r="G262" s="503" t="s">
        <v>29</v>
      </c>
      <c r="H262" s="1781" t="s">
        <v>7219</v>
      </c>
    </row>
    <row r="263" spans="1:8" ht="31.5">
      <c r="A263" s="873"/>
      <c r="B263" s="1815" t="s">
        <v>701</v>
      </c>
      <c r="C263" s="1775" t="s">
        <v>702</v>
      </c>
      <c r="D263" s="1776" t="s">
        <v>703</v>
      </c>
      <c r="E263" s="1777" t="s">
        <v>704</v>
      </c>
      <c r="F263" s="1778" t="s">
        <v>705</v>
      </c>
      <c r="G263" s="1785" t="s">
        <v>706</v>
      </c>
      <c r="H263" s="873"/>
    </row>
    <row r="264" spans="1:8" ht="15">
      <c r="A264" s="873"/>
      <c r="B264" s="1573">
        <v>43119</v>
      </c>
      <c r="C264" s="1751" t="s">
        <v>716</v>
      </c>
      <c r="D264" s="1752">
        <v>3.97</v>
      </c>
      <c r="E264" s="1756" t="s">
        <v>717</v>
      </c>
      <c r="F264" s="1744" t="s">
        <v>718</v>
      </c>
      <c r="G264" s="1764" t="s">
        <v>1354</v>
      </c>
      <c r="H264" s="873"/>
    </row>
    <row r="265" spans="1:8" ht="15">
      <c r="A265" s="873"/>
      <c r="B265" s="2049">
        <v>43245</v>
      </c>
      <c r="C265" s="2057" t="s">
        <v>1352</v>
      </c>
      <c r="D265" s="2048">
        <v>2.02</v>
      </c>
      <c r="E265" s="2142" t="s">
        <v>7626</v>
      </c>
      <c r="F265" s="2141" t="s">
        <v>1353</v>
      </c>
      <c r="G265" s="1750" t="s">
        <v>7635</v>
      </c>
      <c r="H265" s="873"/>
    </row>
    <row r="266" spans="1:8" ht="15">
      <c r="A266" s="873"/>
      <c r="B266" s="2049">
        <v>43264</v>
      </c>
      <c r="C266" s="2050" t="s">
        <v>1607</v>
      </c>
      <c r="D266" s="2051">
        <v>5.99</v>
      </c>
      <c r="E266" s="2131" t="s">
        <v>1608</v>
      </c>
      <c r="F266" s="2060" t="s">
        <v>1609</v>
      </c>
      <c r="G266" s="2144" t="s">
        <v>1604</v>
      </c>
      <c r="H266" s="873"/>
    </row>
    <row r="267" spans="1:8" ht="16.5" thickBot="1">
      <c r="A267" s="873"/>
      <c r="B267" s="1538"/>
      <c r="C267" s="1539" t="s">
        <v>707</v>
      </c>
      <c r="D267" s="1561">
        <f>D264</f>
        <v>3.97</v>
      </c>
      <c r="E267" s="1540"/>
      <c r="F267" s="1541"/>
      <c r="G267" s="871"/>
      <c r="H267" s="873"/>
    </row>
    <row r="268" spans="1:8" ht="13.5" thickBot="1">
      <c r="A268" s="904"/>
      <c r="B268" s="905"/>
      <c r="C268" s="905"/>
      <c r="D268" s="905"/>
      <c r="E268" s="905"/>
      <c r="F268" s="905"/>
      <c r="G268" s="905"/>
      <c r="H268" s="904"/>
    </row>
    <row r="269" spans="1:8" ht="42" customHeight="1">
      <c r="A269" s="929"/>
      <c r="B269" s="1549" t="str">
        <f>CONCATENATE("AMM LOG 0",(RIGHT(B240,2))+1)</f>
        <v>AMM LOG 017</v>
      </c>
      <c r="C269" s="2666" t="str">
        <f>CONCATENATE("FORNECIMENTO E INSTALAÇÃO DE ",C272)</f>
        <v>FORNECIMENTO E INSTALAÇÃO DE MÃO FRANCESA PARA ELETROCALHA PERFURADA GALVANIZADA DE 100 X 50 X 3000mm</v>
      </c>
      <c r="D269" s="2897"/>
      <c r="E269" s="2897"/>
      <c r="F269" s="2897"/>
      <c r="G269" s="787" t="s">
        <v>29</v>
      </c>
      <c r="H269" s="822">
        <f>G277</f>
        <v>21.639999999999997</v>
      </c>
    </row>
    <row r="270" spans="1:8" ht="31.5">
      <c r="A270" s="929"/>
      <c r="B270" s="899" t="s">
        <v>760</v>
      </c>
      <c r="C270" s="807" t="s">
        <v>686</v>
      </c>
      <c r="D270" s="900" t="s">
        <v>29</v>
      </c>
      <c r="E270" s="807" t="s">
        <v>687</v>
      </c>
      <c r="F270" s="808" t="s">
        <v>688</v>
      </c>
      <c r="G270" s="809" t="s">
        <v>689</v>
      </c>
      <c r="H270" s="929"/>
    </row>
    <row r="271" spans="1:8" ht="15.75">
      <c r="A271" s="929"/>
      <c r="B271" s="2724" t="s">
        <v>690</v>
      </c>
      <c r="C271" s="2926"/>
      <c r="D271" s="2926"/>
      <c r="E271" s="2926"/>
      <c r="F271" s="2926"/>
      <c r="G271" s="2927"/>
      <c r="H271" s="929"/>
    </row>
    <row r="272" spans="1:8" ht="30">
      <c r="A272" s="929"/>
      <c r="B272" s="414" t="s">
        <v>708</v>
      </c>
      <c r="C272" s="778" t="str">
        <f>C279</f>
        <v>MÃO FRANCESA PARA ELETROCALHA PERFURADA GALVANIZADA DE 100 X 50 X 3000mm</v>
      </c>
      <c r="D272" s="514" t="str">
        <f>G279</f>
        <v>UN</v>
      </c>
      <c r="E272" s="781">
        <v>1</v>
      </c>
      <c r="F272" s="781">
        <f>D284</f>
        <v>15.7</v>
      </c>
      <c r="G272" s="783">
        <f>TRUNC(F272*E272,2)</f>
        <v>15.7</v>
      </c>
      <c r="H272" s="929"/>
    </row>
    <row r="273" spans="1:8" ht="45">
      <c r="A273" s="931" t="s">
        <v>1320</v>
      </c>
      <c r="B273" s="789">
        <v>11950</v>
      </c>
      <c r="C273" s="772" t="str">
        <f>IF($A273="INSUMO",VLOOKUP($B273,'BANCO DE DADOS SETEMBRO INS'!$A:$D,2,FALSE),VLOOKUP($B273,'BANCO DE DADOS SETEMBRO SERV'!$B:$E,2,FALSE))</f>
        <v>BUCHA DE NYLON SEM ABA S6, COM PARAFUSO DE 4,20 X 40 MM EM ACO ZINCADO COM ROSCA SOBERBA, CABECA CHATA E FENDA PHILLIPS</v>
      </c>
      <c r="D273" s="771" t="str">
        <f>IF($A273="INSUMO",VLOOKUP($B273,'BANCO DE DADOS SETEMBRO INS'!$A:$D,3,FALSE),VLOOKUP($B273,'BANCO DE DADOS SETEMBRO SERV'!$B:$E,3,FALSE))</f>
        <v xml:space="preserve">UN    </v>
      </c>
      <c r="E273" s="790">
        <v>3</v>
      </c>
      <c r="F273" s="775">
        <f>IF($A273="INSUMO",VLOOKUP($B273,'BANCO DE DADOS SETEMBRO INS'!$A:$D,4,FALSE),VLOOKUP($B273,'BANCO DE DADOS SETEMBRO SERV'!$B:$E,4,FALSE))</f>
        <v>0.18</v>
      </c>
      <c r="G273" s="713">
        <f>TRUNC(F273*E273,2)</f>
        <v>0.54</v>
      </c>
      <c r="H273" s="929"/>
    </row>
    <row r="274" spans="1:8" ht="15.75">
      <c r="A274" s="929"/>
      <c r="B274" s="2724" t="s">
        <v>691</v>
      </c>
      <c r="C274" s="2926"/>
      <c r="D274" s="2926"/>
      <c r="E274" s="2926"/>
      <c r="F274" s="2926"/>
      <c r="G274" s="2927"/>
      <c r="H274" s="929"/>
    </row>
    <row r="275" spans="1:8" ht="15.75">
      <c r="A275" s="931" t="s">
        <v>1321</v>
      </c>
      <c r="B275" s="830">
        <v>88264</v>
      </c>
      <c r="C275" s="772" t="str">
        <f>IF($A275="INSUMO",VLOOKUP($B275,'BANCO DE DADOS SETEMBRO INS'!$A:$D,2,FALSE),VLOOKUP($B275,'BANCO DE DADOS SETEMBRO SERV'!$B:$E,2,FALSE))</f>
        <v>ELETRICISTA COM ENCARGOS COMPLEMENTARES</v>
      </c>
      <c r="D275" s="771" t="str">
        <f>IF($A275="INSUMO",VLOOKUP($B275,'BANCO DE DADOS SETEMBRO INS'!$A:$D,3,FALSE),VLOOKUP($B275,'BANCO DE DADOS SETEMBRO SERV'!$B:$E,3,FALSE))</f>
        <v>H</v>
      </c>
      <c r="E275" s="702">
        <v>0.15</v>
      </c>
      <c r="F275" s="775">
        <f>IF($A275="INSUMO",VLOOKUP($B275,'BANCO DE DADOS SETEMBRO INS'!$A:$D,4,FALSE),VLOOKUP($B275,'BANCO DE DADOS SETEMBRO SERV'!$B:$E,4,FALSE))</f>
        <v>20.28</v>
      </c>
      <c r="G275" s="713">
        <f>TRUNC(F275*E275,2)</f>
        <v>3.04</v>
      </c>
      <c r="H275" s="929"/>
    </row>
    <row r="276" spans="1:8" ht="16.5" thickBot="1">
      <c r="A276" s="931" t="s">
        <v>1321</v>
      </c>
      <c r="B276" s="830">
        <v>88316</v>
      </c>
      <c r="C276" s="772" t="str">
        <f>IF($A276="INSUMO",VLOOKUP($B276,'BANCO DE DADOS SETEMBRO INS'!$A:$D,2,FALSE),VLOOKUP($B276,'BANCO DE DADOS SETEMBRO SERV'!$B:$E,2,FALSE))</f>
        <v>SERVENTE COM ENCARGOS COMPLEMENTARES</v>
      </c>
      <c r="D276" s="771" t="str">
        <f>IF($A276="INSUMO",VLOOKUP($B276,'BANCO DE DADOS SETEMBRO INS'!$A:$D,3,FALSE),VLOOKUP($B276,'BANCO DE DADOS SETEMBRO SERV'!$B:$E,3,FALSE))</f>
        <v>H</v>
      </c>
      <c r="E276" s="702">
        <v>0.15</v>
      </c>
      <c r="F276" s="775">
        <f>IF($A276="INSUMO",VLOOKUP($B276,'BANCO DE DADOS SETEMBRO INS'!$A:$D,4,FALSE),VLOOKUP($B276,'BANCO DE DADOS SETEMBRO SERV'!$B:$E,4,FALSE))</f>
        <v>15.74</v>
      </c>
      <c r="G276" s="713">
        <f>TRUNC(F276*E276,2)</f>
        <v>2.36</v>
      </c>
      <c r="H276" s="929"/>
    </row>
    <row r="277" spans="1:8" ht="16.5" thickBot="1">
      <c r="A277" s="929"/>
      <c r="B277" s="3014" t="s">
        <v>7082</v>
      </c>
      <c r="C277" s="2939"/>
      <c r="D277" s="2939"/>
      <c r="E277" s="3021"/>
      <c r="F277" s="801" t="s">
        <v>692</v>
      </c>
      <c r="G277" s="1523">
        <f>SUM(G271:G276)</f>
        <v>21.639999999999997</v>
      </c>
      <c r="H277" s="929"/>
    </row>
    <row r="278" spans="1:8" ht="15.75" thickBot="1">
      <c r="A278" s="929"/>
      <c r="B278" s="1790"/>
      <c r="C278" s="1562"/>
      <c r="D278" s="1562"/>
      <c r="E278" s="1562"/>
      <c r="F278" s="1562"/>
      <c r="G278" s="1628"/>
      <c r="H278" s="929"/>
    </row>
    <row r="279" spans="1:8" ht="31.5">
      <c r="A279" s="873"/>
      <c r="B279" s="1557"/>
      <c r="C279" s="1868" t="s">
        <v>1708</v>
      </c>
      <c r="D279" s="1558"/>
      <c r="E279" s="1559"/>
      <c r="F279" s="1537"/>
      <c r="G279" s="503" t="s">
        <v>29</v>
      </c>
      <c r="H279" s="1781" t="s">
        <v>7219</v>
      </c>
    </row>
    <row r="280" spans="1:8" ht="31.5">
      <c r="A280" s="873"/>
      <c r="B280" s="1815" t="s">
        <v>701</v>
      </c>
      <c r="C280" s="1775" t="s">
        <v>702</v>
      </c>
      <c r="D280" s="1776" t="s">
        <v>703</v>
      </c>
      <c r="E280" s="1777" t="s">
        <v>704</v>
      </c>
      <c r="F280" s="1778" t="s">
        <v>705</v>
      </c>
      <c r="G280" s="1785" t="s">
        <v>706</v>
      </c>
      <c r="H280" s="873"/>
    </row>
    <row r="281" spans="1:8" ht="15">
      <c r="A281" s="873"/>
      <c r="B281" s="2049">
        <v>43245</v>
      </c>
      <c r="C281" s="2057" t="s">
        <v>1352</v>
      </c>
      <c r="D281" s="2048">
        <v>24.65</v>
      </c>
      <c r="E281" s="2142" t="s">
        <v>7626</v>
      </c>
      <c r="F281" s="2141" t="s">
        <v>1353</v>
      </c>
      <c r="G281" s="1750" t="s">
        <v>7635</v>
      </c>
      <c r="H281" s="873"/>
    </row>
    <row r="282" spans="1:8" ht="15">
      <c r="A282" s="873"/>
      <c r="B282" s="2049">
        <v>43264</v>
      </c>
      <c r="C282" s="2050" t="s">
        <v>1607</v>
      </c>
      <c r="D282" s="2051">
        <v>15.7</v>
      </c>
      <c r="E282" s="2131" t="s">
        <v>1608</v>
      </c>
      <c r="F282" s="2060" t="s">
        <v>1609</v>
      </c>
      <c r="G282" s="2144" t="s">
        <v>1604</v>
      </c>
      <c r="H282" s="873"/>
    </row>
    <row r="283" spans="1:8" ht="15">
      <c r="A283" s="873"/>
      <c r="B283" s="1573"/>
      <c r="C283" s="1741"/>
      <c r="D283" s="1742"/>
      <c r="E283" s="1756"/>
      <c r="F283" s="1765"/>
      <c r="G283" s="1762"/>
      <c r="H283" s="873"/>
    </row>
    <row r="284" spans="1:8" ht="16.5" thickBot="1">
      <c r="A284" s="873"/>
      <c r="B284" s="1538"/>
      <c r="C284" s="1539" t="s">
        <v>707</v>
      </c>
      <c r="D284" s="1561">
        <f>D282</f>
        <v>15.7</v>
      </c>
      <c r="E284" s="1540"/>
      <c r="F284" s="1541"/>
      <c r="G284" s="871"/>
      <c r="H284" s="873"/>
    </row>
    <row r="285" spans="1:8" ht="13.5" thickBot="1">
      <c r="A285" s="904"/>
      <c r="B285" s="905"/>
      <c r="C285" s="905"/>
      <c r="D285" s="905"/>
      <c r="E285" s="905"/>
      <c r="F285" s="905"/>
      <c r="G285" s="905"/>
      <c r="H285" s="904"/>
    </row>
    <row r="286" spans="1:8" ht="32.25" customHeight="1">
      <c r="A286" s="929"/>
      <c r="B286" s="1549" t="str">
        <f>CONCATENATE("AMM LOG 0",(RIGHT(B269,2))+1)</f>
        <v>AMM LOG 018</v>
      </c>
      <c r="C286" s="2666" t="str">
        <f>CONCATENATE("FORNECIMENTO E INSTALAÇÃO DE ",C289)</f>
        <v>FORNECIMENTO E INSTALAÇÃO DE MINI RACK DE PAREDE COM EQUIPAMENTO DE VENTILAÇÃO DE 8U PARA EQUIPAMENTOS</v>
      </c>
      <c r="D286" s="2897"/>
      <c r="E286" s="2897"/>
      <c r="F286" s="2897"/>
      <c r="G286" s="787" t="s">
        <v>29</v>
      </c>
      <c r="H286" s="822">
        <f>G293</f>
        <v>481.08000000000004</v>
      </c>
    </row>
    <row r="287" spans="1:8" ht="31.5">
      <c r="A287" s="929"/>
      <c r="B287" s="899" t="s">
        <v>760</v>
      </c>
      <c r="C287" s="807" t="s">
        <v>686</v>
      </c>
      <c r="D287" s="900" t="s">
        <v>29</v>
      </c>
      <c r="E287" s="807" t="s">
        <v>687</v>
      </c>
      <c r="F287" s="808" t="s">
        <v>688</v>
      </c>
      <c r="G287" s="809" t="s">
        <v>689</v>
      </c>
      <c r="H287" s="929"/>
    </row>
    <row r="288" spans="1:8" ht="15.75">
      <c r="A288" s="929"/>
      <c r="B288" s="2724" t="s">
        <v>690</v>
      </c>
      <c r="C288" s="2926"/>
      <c r="D288" s="2926"/>
      <c r="E288" s="2926"/>
      <c r="F288" s="2926"/>
      <c r="G288" s="2927"/>
      <c r="H288" s="929"/>
    </row>
    <row r="289" spans="1:8" ht="30">
      <c r="A289" s="929"/>
      <c r="B289" s="414" t="s">
        <v>708</v>
      </c>
      <c r="C289" s="778" t="str">
        <f>C295</f>
        <v>MINI RACK DE PAREDE COM EQUIPAMENTO DE VENTILAÇÃO DE 8U PARA EQUIPAMENTOS</v>
      </c>
      <c r="D289" s="514" t="str">
        <f>G295</f>
        <v>UN</v>
      </c>
      <c r="E289" s="781">
        <v>1</v>
      </c>
      <c r="F289" s="781">
        <f>D300</f>
        <v>409.04</v>
      </c>
      <c r="G289" s="783">
        <f>TRUNC(F289*E289,2)</f>
        <v>409.04</v>
      </c>
      <c r="H289" s="929"/>
    </row>
    <row r="290" spans="1:8" ht="15.75">
      <c r="A290" s="929"/>
      <c r="B290" s="2724" t="s">
        <v>691</v>
      </c>
      <c r="C290" s="2926"/>
      <c r="D290" s="2926"/>
      <c r="E290" s="2926"/>
      <c r="F290" s="2926"/>
      <c r="G290" s="2927"/>
      <c r="H290" s="929"/>
    </row>
    <row r="291" spans="1:8" ht="15.75">
      <c r="A291" s="931" t="s">
        <v>1321</v>
      </c>
      <c r="B291" s="830">
        <v>88264</v>
      </c>
      <c r="C291" s="772" t="str">
        <f>IF($A291="INSUMO",VLOOKUP($B291,'BANCO DE DADOS SETEMBRO INS'!$A:$D,2,FALSE),VLOOKUP($B291,'BANCO DE DADOS SETEMBRO SERV'!$B:$E,2,FALSE))</f>
        <v>ELETRICISTA COM ENCARGOS COMPLEMENTARES</v>
      </c>
      <c r="D291" s="771" t="str">
        <f>IF($A291="INSUMO",VLOOKUP($B291,'BANCO DE DADOS SETEMBRO INS'!$A:$D,3,FALSE),VLOOKUP($B291,'BANCO DE DADOS SETEMBRO SERV'!$B:$E,3,FALSE))</f>
        <v>H</v>
      </c>
      <c r="E291" s="702">
        <v>2</v>
      </c>
      <c r="F291" s="775">
        <f>IF($A291="INSUMO",VLOOKUP($B291,'BANCO DE DADOS SETEMBRO INS'!$A:$D,4,FALSE),VLOOKUP($B291,'BANCO DE DADOS SETEMBRO SERV'!$B:$E,4,FALSE))</f>
        <v>20.28</v>
      </c>
      <c r="G291" s="713">
        <f>TRUNC(F291*E291,2)</f>
        <v>40.56</v>
      </c>
      <c r="H291" s="929"/>
    </row>
    <row r="292" spans="1:8" ht="16.5" thickBot="1">
      <c r="A292" s="931" t="s">
        <v>1321</v>
      </c>
      <c r="B292" s="830">
        <v>88316</v>
      </c>
      <c r="C292" s="772" t="str">
        <f>IF($A292="INSUMO",VLOOKUP($B292,'BANCO DE DADOS SETEMBRO INS'!$A:$D,2,FALSE),VLOOKUP($B292,'BANCO DE DADOS SETEMBRO SERV'!$B:$E,2,FALSE))</f>
        <v>SERVENTE COM ENCARGOS COMPLEMENTARES</v>
      </c>
      <c r="D292" s="771" t="str">
        <f>IF($A292="INSUMO",VLOOKUP($B292,'BANCO DE DADOS SETEMBRO INS'!$A:$D,3,FALSE),VLOOKUP($B292,'BANCO DE DADOS SETEMBRO SERV'!$B:$E,3,FALSE))</f>
        <v>H</v>
      </c>
      <c r="E292" s="702">
        <v>2</v>
      </c>
      <c r="F292" s="775">
        <f>IF($A292="INSUMO",VLOOKUP($B292,'BANCO DE DADOS SETEMBRO INS'!$A:$D,4,FALSE),VLOOKUP($B292,'BANCO DE DADOS SETEMBRO SERV'!$B:$E,4,FALSE))</f>
        <v>15.74</v>
      </c>
      <c r="G292" s="713">
        <f>TRUNC(F292*E292,2)</f>
        <v>31.48</v>
      </c>
      <c r="H292" s="929"/>
    </row>
    <row r="293" spans="1:8" ht="16.5" thickBot="1">
      <c r="A293" s="929"/>
      <c r="B293" s="2939" t="s">
        <v>7097</v>
      </c>
      <c r="C293" s="2939"/>
      <c r="D293" s="2939"/>
      <c r="E293" s="3021"/>
      <c r="F293" s="801" t="s">
        <v>692</v>
      </c>
      <c r="G293" s="819">
        <f>SUM(G288:G292)</f>
        <v>481.08000000000004</v>
      </c>
      <c r="H293" s="929"/>
    </row>
    <row r="294" spans="1:8" ht="15.75" thickBot="1">
      <c r="A294" s="929"/>
      <c r="B294" s="930"/>
      <c r="C294" s="930"/>
      <c r="D294" s="930"/>
      <c r="E294" s="930"/>
      <c r="F294" s="930"/>
      <c r="G294" s="930"/>
      <c r="H294" s="929"/>
    </row>
    <row r="295" spans="1:8" ht="31.5">
      <c r="A295" s="873"/>
      <c r="B295" s="1557"/>
      <c r="C295" s="1868" t="s">
        <v>1709</v>
      </c>
      <c r="D295" s="1558"/>
      <c r="E295" s="1559"/>
      <c r="F295" s="1537"/>
      <c r="G295" s="503" t="s">
        <v>29</v>
      </c>
      <c r="H295" s="1781" t="s">
        <v>7219</v>
      </c>
    </row>
    <row r="296" spans="1:8" ht="31.5">
      <c r="A296" s="873"/>
      <c r="B296" s="1815" t="s">
        <v>701</v>
      </c>
      <c r="C296" s="1775" t="s">
        <v>702</v>
      </c>
      <c r="D296" s="1776" t="s">
        <v>703</v>
      </c>
      <c r="E296" s="1777" t="s">
        <v>704</v>
      </c>
      <c r="F296" s="1778" t="s">
        <v>705</v>
      </c>
      <c r="G296" s="1785" t="s">
        <v>706</v>
      </c>
      <c r="H296" s="873"/>
    </row>
    <row r="297" spans="1:8" ht="15">
      <c r="A297" s="873"/>
      <c r="B297" s="2049">
        <v>43245</v>
      </c>
      <c r="C297" s="2057" t="s">
        <v>1352</v>
      </c>
      <c r="D297" s="2048">
        <v>437.14</v>
      </c>
      <c r="E297" s="2142" t="s">
        <v>7626</v>
      </c>
      <c r="F297" s="2141" t="s">
        <v>1353</v>
      </c>
      <c r="G297" s="1750" t="s">
        <v>7635</v>
      </c>
      <c r="H297" s="873"/>
    </row>
    <row r="298" spans="1:8" ht="15">
      <c r="A298" s="873"/>
      <c r="B298" s="2049">
        <v>43245</v>
      </c>
      <c r="C298" s="2050" t="s">
        <v>7636</v>
      </c>
      <c r="D298" s="2051">
        <v>409.04</v>
      </c>
      <c r="E298" s="2131" t="s">
        <v>1599</v>
      </c>
      <c r="F298" s="2060" t="s">
        <v>7637</v>
      </c>
      <c r="G298" s="2144" t="s">
        <v>6544</v>
      </c>
      <c r="H298" s="873"/>
    </row>
    <row r="299" spans="1:8" ht="15">
      <c r="A299" s="873"/>
      <c r="B299" s="1299"/>
      <c r="C299" s="1751"/>
      <c r="D299" s="1752"/>
      <c r="E299" s="1749"/>
      <c r="F299" s="1744"/>
      <c r="G299" s="1764"/>
      <c r="H299" s="873"/>
    </row>
    <row r="300" spans="1:8" ht="16.5" thickBot="1">
      <c r="A300" s="873"/>
      <c r="B300" s="1538"/>
      <c r="C300" s="1539" t="s">
        <v>707</v>
      </c>
      <c r="D300" s="1561">
        <f>D298</f>
        <v>409.04</v>
      </c>
      <c r="E300" s="1540"/>
      <c r="F300" s="1541"/>
      <c r="G300" s="871"/>
      <c r="H300" s="873"/>
    </row>
    <row r="301" spans="1:8" ht="13.5" thickBot="1">
      <c r="A301" s="904"/>
      <c r="B301" s="905"/>
      <c r="C301" s="905"/>
      <c r="D301" s="905"/>
      <c r="E301" s="905"/>
      <c r="F301" s="905"/>
      <c r="G301" s="905"/>
      <c r="H301" s="904"/>
    </row>
    <row r="302" spans="1:8" s="1500" customFormat="1" ht="33.75" customHeight="1">
      <c r="A302" s="1495"/>
      <c r="B302" s="1549" t="str">
        <f>CONCATENATE("AMM LOG 0",(RIGHT(B286,2))+1)</f>
        <v>AMM LOG 019</v>
      </c>
      <c r="C302" s="2666" t="str">
        <f>CONCATENATE("FORNECIMENTO E INSTALAÇÃO DE ",C305)</f>
        <v>FORNECIMENTO E INSTALAÇÃO DE MINI RACK DE PAREDE COM UNIDADE DE VENTILAÇÃO, COM 12U PARA INSTALAÇÃO DE EQUIPAMENTOS</v>
      </c>
      <c r="D302" s="2897"/>
      <c r="E302" s="2897"/>
      <c r="F302" s="2897"/>
      <c r="G302" s="1488" t="s">
        <v>29</v>
      </c>
      <c r="H302" s="1504">
        <f>G309</f>
        <v>472.24</v>
      </c>
    </row>
    <row r="303" spans="1:8" s="1500" customFormat="1" ht="31.5">
      <c r="A303" s="1495"/>
      <c r="B303" s="1506" t="s">
        <v>760</v>
      </c>
      <c r="C303" s="1492" t="s">
        <v>686</v>
      </c>
      <c r="D303" s="1489" t="s">
        <v>29</v>
      </c>
      <c r="E303" s="1492" t="s">
        <v>687</v>
      </c>
      <c r="F303" s="1493" t="s">
        <v>688</v>
      </c>
      <c r="G303" s="1494" t="s">
        <v>689</v>
      </c>
      <c r="H303" s="1495"/>
    </row>
    <row r="304" spans="1:8" s="1500" customFormat="1" ht="15.75">
      <c r="A304" s="1495"/>
      <c r="B304" s="2724" t="s">
        <v>690</v>
      </c>
      <c r="C304" s="2926"/>
      <c r="D304" s="2926"/>
      <c r="E304" s="2926"/>
      <c r="F304" s="2926"/>
      <c r="G304" s="2927"/>
      <c r="H304" s="1495"/>
    </row>
    <row r="305" spans="1:8" s="1500" customFormat="1" ht="30">
      <c r="A305" s="1495"/>
      <c r="B305" s="1487" t="s">
        <v>708</v>
      </c>
      <c r="C305" s="1484" t="str">
        <f>C311</f>
        <v>MINI RACK DE PAREDE COM UNIDADE DE VENTILAÇÃO, COM 12U PARA INSTALAÇÃO DE EQUIPAMENTOS</v>
      </c>
      <c r="D305" s="1491" t="str">
        <f>G311</f>
        <v>UN</v>
      </c>
      <c r="E305" s="1485">
        <v>1</v>
      </c>
      <c r="F305" s="1485">
        <f>D316</f>
        <v>400.2</v>
      </c>
      <c r="G305" s="1486">
        <f>TRUNC(F305*E305,2)</f>
        <v>400.2</v>
      </c>
      <c r="H305" s="1495"/>
    </row>
    <row r="306" spans="1:8" s="1500" customFormat="1" ht="15.75">
      <c r="A306" s="1495"/>
      <c r="B306" s="2724" t="s">
        <v>691</v>
      </c>
      <c r="C306" s="2926"/>
      <c r="D306" s="2926"/>
      <c r="E306" s="2926"/>
      <c r="F306" s="2926"/>
      <c r="G306" s="2927"/>
      <c r="H306" s="1495"/>
    </row>
    <row r="307" spans="1:8" s="1500" customFormat="1" ht="15.75">
      <c r="A307" s="1497" t="s">
        <v>1321</v>
      </c>
      <c r="B307" s="1505">
        <v>88264</v>
      </c>
      <c r="C307" s="1482" t="str">
        <f>IF($A307="INSUMO",VLOOKUP($B307,'BANCO DE DADOS SETEMBRO INS'!$A:$D,2,FALSE),VLOOKUP($B307,'BANCO DE DADOS SETEMBRO SERV'!$B:$E,2,FALSE))</f>
        <v>ELETRICISTA COM ENCARGOS COMPLEMENTARES</v>
      </c>
      <c r="D307" s="1481" t="str">
        <f>IF($A307="INSUMO",VLOOKUP($B307,'BANCO DE DADOS SETEMBRO INS'!$A:$D,3,FALSE),VLOOKUP($B307,'BANCO DE DADOS SETEMBRO SERV'!$B:$E,3,FALSE))</f>
        <v>H</v>
      </c>
      <c r="E307" s="1502">
        <v>2</v>
      </c>
      <c r="F307" s="1483">
        <f>IF($A307="INSUMO",VLOOKUP($B307,'BANCO DE DADOS SETEMBRO INS'!$A:$D,4,FALSE),VLOOKUP($B307,'BANCO DE DADOS SETEMBRO SERV'!$B:$E,4,FALSE))</f>
        <v>20.28</v>
      </c>
      <c r="G307" s="1503">
        <f>TRUNC(F307*E307,2)</f>
        <v>40.56</v>
      </c>
      <c r="H307" s="1495"/>
    </row>
    <row r="308" spans="1:8" s="1500" customFormat="1" ht="16.5" thickBot="1">
      <c r="A308" s="1497" t="s">
        <v>1321</v>
      </c>
      <c r="B308" s="1505">
        <v>88316</v>
      </c>
      <c r="C308" s="1482" t="str">
        <f>IF($A308="INSUMO",VLOOKUP($B308,'BANCO DE DADOS SETEMBRO INS'!$A:$D,2,FALSE),VLOOKUP($B308,'BANCO DE DADOS SETEMBRO SERV'!$B:$E,2,FALSE))</f>
        <v>SERVENTE COM ENCARGOS COMPLEMENTARES</v>
      </c>
      <c r="D308" s="1481" t="str">
        <f>IF($A308="INSUMO",VLOOKUP($B308,'BANCO DE DADOS SETEMBRO INS'!$A:$D,3,FALSE),VLOOKUP($B308,'BANCO DE DADOS SETEMBRO SERV'!$B:$E,3,FALSE))</f>
        <v>H</v>
      </c>
      <c r="E308" s="1502">
        <v>2</v>
      </c>
      <c r="F308" s="1483">
        <f>IF($A308="INSUMO",VLOOKUP($B308,'BANCO DE DADOS SETEMBRO INS'!$A:$D,4,FALSE),VLOOKUP($B308,'BANCO DE DADOS SETEMBRO SERV'!$B:$E,4,FALSE))</f>
        <v>15.74</v>
      </c>
      <c r="G308" s="1503">
        <f>TRUNC(F308*E308,2)</f>
        <v>31.48</v>
      </c>
      <c r="H308" s="1495"/>
    </row>
    <row r="309" spans="1:8" s="1500" customFormat="1" ht="16.5" thickBot="1">
      <c r="A309" s="1495"/>
      <c r="B309" s="2939" t="s">
        <v>7098</v>
      </c>
      <c r="C309" s="2939"/>
      <c r="D309" s="2939"/>
      <c r="E309" s="3021"/>
      <c r="F309" s="801" t="s">
        <v>692</v>
      </c>
      <c r="G309" s="1501">
        <f>SUM(G304:G308)</f>
        <v>472.24</v>
      </c>
      <c r="H309" s="1495"/>
    </row>
    <row r="310" spans="1:8" s="1500" customFormat="1" ht="15.75" thickBot="1">
      <c r="A310" s="1495"/>
      <c r="B310" s="1496"/>
      <c r="C310" s="1496"/>
      <c r="D310" s="1496"/>
      <c r="E310" s="1496"/>
      <c r="F310" s="1496"/>
      <c r="G310" s="1496"/>
      <c r="H310" s="1495"/>
    </row>
    <row r="311" spans="1:8" s="1500" customFormat="1" ht="31.5">
      <c r="A311" s="1498"/>
      <c r="B311" s="1557"/>
      <c r="C311" s="1558" t="s">
        <v>1741</v>
      </c>
      <c r="D311" s="1558"/>
      <c r="E311" s="1559"/>
      <c r="F311" s="1537"/>
      <c r="G311" s="1560" t="s">
        <v>29</v>
      </c>
      <c r="H311" s="1498"/>
    </row>
    <row r="312" spans="1:8" s="1500" customFormat="1" ht="31.5">
      <c r="A312" s="1498"/>
      <c r="B312" s="1815" t="s">
        <v>701</v>
      </c>
      <c r="C312" s="1775" t="s">
        <v>702</v>
      </c>
      <c r="D312" s="1776" t="s">
        <v>703</v>
      </c>
      <c r="E312" s="1777" t="s">
        <v>704</v>
      </c>
      <c r="F312" s="1778" t="s">
        <v>705</v>
      </c>
      <c r="G312" s="1785" t="s">
        <v>706</v>
      </c>
      <c r="H312" s="1498"/>
    </row>
    <row r="313" spans="1:8" s="1500" customFormat="1" ht="15">
      <c r="A313" s="1498"/>
      <c r="B313" s="1299">
        <v>42773</v>
      </c>
      <c r="C313" s="1751" t="s">
        <v>1688</v>
      </c>
      <c r="D313" s="1752">
        <v>480.03</v>
      </c>
      <c r="E313" s="1749" t="s">
        <v>1689</v>
      </c>
      <c r="F313" s="1744" t="s">
        <v>1690</v>
      </c>
      <c r="G313" s="1764" t="s">
        <v>1691</v>
      </c>
      <c r="H313" s="1498"/>
    </row>
    <row r="314" spans="1:8" s="1500" customFormat="1" ht="15">
      <c r="A314" s="1498"/>
      <c r="B314" s="1299">
        <v>42773</v>
      </c>
      <c r="C314" s="1751" t="s">
        <v>1742</v>
      </c>
      <c r="D314" s="1752">
        <v>394.53</v>
      </c>
      <c r="E314" s="1749" t="s">
        <v>1743</v>
      </c>
      <c r="F314" s="1744" t="s">
        <v>1744</v>
      </c>
      <c r="G314" s="1764" t="s">
        <v>1745</v>
      </c>
      <c r="H314" s="1498"/>
    </row>
    <row r="315" spans="1:8" s="1500" customFormat="1" ht="15">
      <c r="A315" s="1498"/>
      <c r="B315" s="1299">
        <f>B314</f>
        <v>42773</v>
      </c>
      <c r="C315" s="1751" t="s">
        <v>1710</v>
      </c>
      <c r="D315" s="1752">
        <v>400.2</v>
      </c>
      <c r="E315" s="1749" t="s">
        <v>1711</v>
      </c>
      <c r="F315" s="1744" t="s">
        <v>1712</v>
      </c>
      <c r="G315" s="1764" t="s">
        <v>1713</v>
      </c>
      <c r="H315" s="1498"/>
    </row>
    <row r="316" spans="1:8" s="1500" customFormat="1" ht="16.5" thickBot="1">
      <c r="A316" s="1498"/>
      <c r="B316" s="1538"/>
      <c r="C316" s="1539" t="s">
        <v>707</v>
      </c>
      <c r="D316" s="1561">
        <f>MEDIAN(D313:D315)</f>
        <v>400.2</v>
      </c>
      <c r="E316" s="1540"/>
      <c r="F316" s="1541"/>
      <c r="G316" s="871"/>
      <c r="H316" s="1498"/>
    </row>
    <row r="317" spans="1:8" s="1500" customFormat="1" ht="13.5" thickBot="1">
      <c r="A317" s="1499"/>
      <c r="H317" s="1499"/>
    </row>
    <row r="318" spans="1:8" ht="31.5" customHeight="1">
      <c r="A318" s="929"/>
      <c r="B318" s="1549" t="str">
        <f>CONCATENATE("AMM LOG 0",(RIGHT(B302,2))+1)</f>
        <v>AMM LOG 020</v>
      </c>
      <c r="C318" s="2666" t="str">
        <f>CONCATENATE("FORNECIMENTO E INSTALAÇÃO DE ",C321)</f>
        <v xml:space="preserve">FORNECIMENTO E INSTALAÇÃO DE SWITCH COM 8 PORTAS DE 10/100/1000Mbps E CAPACIDADE DE ROUTING/SWITCHING DE 10 Gbps. SUPORTE AOS PROTOCOLOS  IEEE 802.3 10BASE-T, IEEE 802.3u 100BASE-TX e IEEE 802.3ab 1000BASE-T. </v>
      </c>
      <c r="D318" s="2897"/>
      <c r="E318" s="2897"/>
      <c r="F318" s="2897"/>
      <c r="G318" s="787" t="s">
        <v>29</v>
      </c>
      <c r="H318" s="822">
        <f>G324</f>
        <v>98.28</v>
      </c>
    </row>
    <row r="319" spans="1:8" ht="31.5">
      <c r="A319" s="929"/>
      <c r="B319" s="899" t="s">
        <v>760</v>
      </c>
      <c r="C319" s="807" t="s">
        <v>686</v>
      </c>
      <c r="D319" s="900" t="s">
        <v>29</v>
      </c>
      <c r="E319" s="807" t="s">
        <v>687</v>
      </c>
      <c r="F319" s="808" t="s">
        <v>688</v>
      </c>
      <c r="G319" s="809" t="s">
        <v>689</v>
      </c>
      <c r="H319" s="929"/>
    </row>
    <row r="320" spans="1:8" ht="15.75">
      <c r="A320" s="929"/>
      <c r="B320" s="2724" t="s">
        <v>690</v>
      </c>
      <c r="C320" s="2926"/>
      <c r="D320" s="2926"/>
      <c r="E320" s="2926"/>
      <c r="F320" s="2926"/>
      <c r="G320" s="2927"/>
      <c r="H320" s="929"/>
    </row>
    <row r="321" spans="1:8" ht="60">
      <c r="A321" s="929"/>
      <c r="B321" s="414" t="s">
        <v>708</v>
      </c>
      <c r="C321" s="778" t="str">
        <f>C327</f>
        <v xml:space="preserve">SWITCH COM 8 PORTAS DE 10/100/1000Mbps E CAPACIDADE DE ROUTING/SWITCHING DE 10 Gbps. SUPORTE AOS PROTOCOLOS  IEEE 802.3 10BASE-T, IEEE 802.3u 100BASE-TX e IEEE 802.3ab 1000BASE-T. </v>
      </c>
      <c r="D321" s="514" t="str">
        <f>G327</f>
        <v>UN</v>
      </c>
      <c r="E321" s="781">
        <v>1</v>
      </c>
      <c r="F321" s="781">
        <f>D332</f>
        <v>78</v>
      </c>
      <c r="G321" s="783">
        <f>TRUNC(F321*E321,2)</f>
        <v>78</v>
      </c>
      <c r="H321" s="929"/>
    </row>
    <row r="322" spans="1:8" ht="15.75">
      <c r="A322" s="929"/>
      <c r="B322" s="2724" t="s">
        <v>691</v>
      </c>
      <c r="C322" s="2926"/>
      <c r="D322" s="2926"/>
      <c r="E322" s="2926"/>
      <c r="F322" s="2926"/>
      <c r="G322" s="2927"/>
      <c r="H322" s="929"/>
    </row>
    <row r="323" spans="1:8" ht="16.5" thickBot="1">
      <c r="A323" s="931" t="s">
        <v>1321</v>
      </c>
      <c r="B323" s="830">
        <v>88264</v>
      </c>
      <c r="C323" s="772" t="str">
        <f>IF($A323="INSUMO",VLOOKUP($B323,'BANCO DE DADOS SETEMBRO INS'!$A:$D,2,FALSE),VLOOKUP($B323,'BANCO DE DADOS SETEMBRO SERV'!$B:$E,2,FALSE))</f>
        <v>ELETRICISTA COM ENCARGOS COMPLEMENTARES</v>
      </c>
      <c r="D323" s="771" t="str">
        <f>IF($A323="INSUMO",VLOOKUP($B323,'BANCO DE DADOS SETEMBRO INS'!$A:$D,3,FALSE),VLOOKUP($B323,'BANCO DE DADOS SETEMBRO SERV'!$B:$E,3,FALSE))</f>
        <v>H</v>
      </c>
      <c r="E323" s="702">
        <v>1</v>
      </c>
      <c r="F323" s="775">
        <f>IF($A323="INSUMO",VLOOKUP($B323,'BANCO DE DADOS SETEMBRO INS'!$A:$D,4,FALSE),VLOOKUP($B323,'BANCO DE DADOS SETEMBRO SERV'!$B:$E,4,FALSE))</f>
        <v>20.28</v>
      </c>
      <c r="G323" s="713">
        <f>TRUNC(F323*E323,2)</f>
        <v>20.28</v>
      </c>
      <c r="H323" s="929"/>
    </row>
    <row r="324" spans="1:8" ht="16.5" customHeight="1" thickBot="1">
      <c r="A324" s="929"/>
      <c r="B324" s="2939" t="s">
        <v>6854</v>
      </c>
      <c r="C324" s="2939"/>
      <c r="D324" s="2939"/>
      <c r="E324" s="2939"/>
      <c r="F324" s="801" t="s">
        <v>692</v>
      </c>
      <c r="G324" s="819">
        <f>SUM(G320:G323)</f>
        <v>98.28</v>
      </c>
      <c r="H324" s="929"/>
    </row>
    <row r="325" spans="1:8" s="1567" customFormat="1" ht="15">
      <c r="A325" s="1562"/>
      <c r="B325" s="2940"/>
      <c r="C325" s="2940"/>
      <c r="D325" s="2940"/>
      <c r="E325" s="2940"/>
      <c r="F325" s="1519"/>
      <c r="G325" s="1519"/>
      <c r="H325" s="1562"/>
    </row>
    <row r="326" spans="1:8" ht="15.75" thickBot="1">
      <c r="A326" s="929"/>
      <c r="B326" s="930"/>
      <c r="C326" s="930"/>
      <c r="D326" s="930"/>
      <c r="E326" s="930"/>
      <c r="F326" s="930"/>
      <c r="G326" s="930"/>
      <c r="H326" s="929"/>
    </row>
    <row r="327" spans="1:8" ht="63">
      <c r="A327" s="873"/>
      <c r="B327" s="1557"/>
      <c r="C327" s="1536" t="s">
        <v>1714</v>
      </c>
      <c r="D327" s="1558"/>
      <c r="E327" s="1559"/>
      <c r="F327" s="1537"/>
      <c r="G327" s="1560" t="s">
        <v>29</v>
      </c>
      <c r="H327" s="873"/>
    </row>
    <row r="328" spans="1:8" ht="31.5">
      <c r="A328" s="873"/>
      <c r="B328" s="1815" t="s">
        <v>701</v>
      </c>
      <c r="C328" s="1775" t="s">
        <v>702</v>
      </c>
      <c r="D328" s="1776" t="s">
        <v>703</v>
      </c>
      <c r="E328" s="1777" t="s">
        <v>704</v>
      </c>
      <c r="F328" s="1778" t="s">
        <v>705</v>
      </c>
      <c r="G328" s="1785" t="s">
        <v>706</v>
      </c>
      <c r="H328" s="873"/>
    </row>
    <row r="329" spans="1:8" ht="15">
      <c r="A329" s="873"/>
      <c r="B329" s="1299">
        <v>42753</v>
      </c>
      <c r="C329" s="1751" t="s">
        <v>1684</v>
      </c>
      <c r="D329" s="1752">
        <v>78</v>
      </c>
      <c r="E329" s="1749" t="s">
        <v>1599</v>
      </c>
      <c r="F329" s="1744" t="s">
        <v>1600</v>
      </c>
      <c r="G329" s="1764" t="s">
        <v>1685</v>
      </c>
      <c r="H329" s="873"/>
    </row>
    <row r="330" spans="1:8" ht="15">
      <c r="A330" s="873"/>
      <c r="B330" s="1299">
        <v>42753</v>
      </c>
      <c r="C330" s="1751" t="s">
        <v>1645</v>
      </c>
      <c r="D330" s="1752">
        <v>74.069999999999993</v>
      </c>
      <c r="E330" s="1749" t="s">
        <v>1646</v>
      </c>
      <c r="F330" s="1744" t="s">
        <v>1647</v>
      </c>
      <c r="G330" s="1764" t="s">
        <v>1648</v>
      </c>
      <c r="H330" s="873"/>
    </row>
    <row r="331" spans="1:8" ht="15">
      <c r="A331" s="873"/>
      <c r="B331" s="1299">
        <v>42760</v>
      </c>
      <c r="C331" s="1751" t="s">
        <v>1352</v>
      </c>
      <c r="D331" s="1752">
        <v>205.36</v>
      </c>
      <c r="E331" s="1749" t="s">
        <v>1356</v>
      </c>
      <c r="F331" s="1744" t="s">
        <v>1355</v>
      </c>
      <c r="G331" s="1764" t="s">
        <v>1686</v>
      </c>
      <c r="H331" s="873"/>
    </row>
    <row r="332" spans="1:8" ht="16.5" thickBot="1">
      <c r="A332" s="873"/>
      <c r="B332" s="1538"/>
      <c r="C332" s="1539" t="s">
        <v>707</v>
      </c>
      <c r="D332" s="1561">
        <f>MEDIAN(D329:D331)</f>
        <v>78</v>
      </c>
      <c r="E332" s="1540"/>
      <c r="F332" s="1541"/>
      <c r="G332" s="871"/>
      <c r="H332" s="873"/>
    </row>
    <row r="333" spans="1:8" ht="13.5" thickBot="1">
      <c r="A333" s="904"/>
      <c r="B333" s="905"/>
      <c r="C333" s="905"/>
      <c r="D333" s="905"/>
      <c r="E333" s="905"/>
      <c r="F333" s="905"/>
      <c r="G333" s="905"/>
      <c r="H333" s="904"/>
    </row>
    <row r="334" spans="1:8" s="1500" customFormat="1" ht="52.5" customHeight="1">
      <c r="A334" s="1495"/>
      <c r="B334" s="1549" t="str">
        <f>CONCATENATE("AMM LOG 0",(RIGHT(B318,2))+1)</f>
        <v>AMM LOG 021</v>
      </c>
      <c r="C334" s="2666" t="str">
        <f>CONCATENATE("FORNECIMENTO E INSTALAÇÃO DE ",C337)</f>
        <v xml:space="preserve">FORNECIMENTO E INSTALAÇÃO DE SWITCH COM 16 PORTAS DE 10/100/1000Mbps E CAPACIDADE DE ROUTING/SWITCHING DE 10 Gbps. SUPORTE AOS PROTOCOLOS  IEEE 802.3 10BASE-T, IEEE 802.3u 100BASE-TX e IEEE 802.3ab 1000BASE-T. </v>
      </c>
      <c r="D334" s="2897"/>
      <c r="E334" s="2897"/>
      <c r="F334" s="2897"/>
      <c r="G334" s="1488" t="s">
        <v>29</v>
      </c>
      <c r="H334" s="1504">
        <f>G340</f>
        <v>247.28</v>
      </c>
    </row>
    <row r="335" spans="1:8" s="1500" customFormat="1" ht="31.5">
      <c r="A335" s="1495"/>
      <c r="B335" s="1506" t="s">
        <v>760</v>
      </c>
      <c r="C335" s="1492" t="s">
        <v>686</v>
      </c>
      <c r="D335" s="1489" t="s">
        <v>29</v>
      </c>
      <c r="E335" s="1492" t="s">
        <v>687</v>
      </c>
      <c r="F335" s="1493" t="s">
        <v>688</v>
      </c>
      <c r="G335" s="1494" t="s">
        <v>689</v>
      </c>
      <c r="H335" s="1495"/>
    </row>
    <row r="336" spans="1:8" s="1500" customFormat="1" ht="15.75">
      <c r="A336" s="1495"/>
      <c r="B336" s="2724" t="s">
        <v>690</v>
      </c>
      <c r="C336" s="2926"/>
      <c r="D336" s="2926"/>
      <c r="E336" s="2926"/>
      <c r="F336" s="2926"/>
      <c r="G336" s="2927"/>
      <c r="H336" s="1495"/>
    </row>
    <row r="337" spans="1:8" s="1500" customFormat="1" ht="60">
      <c r="A337" s="1495"/>
      <c r="B337" s="1487" t="s">
        <v>708</v>
      </c>
      <c r="C337" s="1484" t="str">
        <f>C343</f>
        <v xml:space="preserve">SWITCH COM 16 PORTAS DE 10/100/1000Mbps E CAPACIDADE DE ROUTING/SWITCHING DE 10 Gbps. SUPORTE AOS PROTOCOLOS  IEEE 802.3 10BASE-T, IEEE 802.3u 100BASE-TX e IEEE 802.3ab 1000BASE-T. </v>
      </c>
      <c r="D337" s="1491" t="str">
        <f>G343</f>
        <v>UN</v>
      </c>
      <c r="E337" s="1485">
        <v>1</v>
      </c>
      <c r="F337" s="1485">
        <f>D348</f>
        <v>227</v>
      </c>
      <c r="G337" s="1486">
        <f>TRUNC(F337*E337,2)</f>
        <v>227</v>
      </c>
      <c r="H337" s="1495"/>
    </row>
    <row r="338" spans="1:8" s="1500" customFormat="1" ht="15.75">
      <c r="A338" s="1495"/>
      <c r="B338" s="2724" t="s">
        <v>691</v>
      </c>
      <c r="C338" s="2926"/>
      <c r="D338" s="2926"/>
      <c r="E338" s="2926"/>
      <c r="F338" s="2926"/>
      <c r="G338" s="2927"/>
      <c r="H338" s="1495"/>
    </row>
    <row r="339" spans="1:8" s="1500" customFormat="1" ht="16.5" thickBot="1">
      <c r="A339" s="1497" t="s">
        <v>1321</v>
      </c>
      <c r="B339" s="1505">
        <v>88264</v>
      </c>
      <c r="C339" s="1482" t="str">
        <f>IF($A339="INSUMO",VLOOKUP($B339,'BANCO DE DADOS SETEMBRO INS'!$A:$D,2,FALSE),VLOOKUP($B339,'BANCO DE DADOS SETEMBRO SERV'!$B:$E,2,FALSE))</f>
        <v>ELETRICISTA COM ENCARGOS COMPLEMENTARES</v>
      </c>
      <c r="D339" s="1481" t="str">
        <f>IF($A339="INSUMO",VLOOKUP($B339,'BANCO DE DADOS SETEMBRO INS'!$A:$D,3,FALSE),VLOOKUP($B339,'BANCO DE DADOS SETEMBRO SERV'!$B:$E,3,FALSE))</f>
        <v>H</v>
      </c>
      <c r="E339" s="1502">
        <v>1</v>
      </c>
      <c r="F339" s="1483">
        <f>IF($A339="INSUMO",VLOOKUP($B339,'BANCO DE DADOS SETEMBRO INS'!$A:$D,4,FALSE),VLOOKUP($B339,'BANCO DE DADOS SETEMBRO SERV'!$B:$E,4,FALSE))</f>
        <v>20.28</v>
      </c>
      <c r="G339" s="1503">
        <f>TRUNC(F339*E339,2)</f>
        <v>20.28</v>
      </c>
      <c r="H339" s="1495"/>
    </row>
    <row r="340" spans="1:8" s="1500" customFormat="1" ht="16.5" customHeight="1" thickBot="1">
      <c r="A340" s="1495"/>
      <c r="B340" s="2939" t="s">
        <v>6854</v>
      </c>
      <c r="C340" s="2939"/>
      <c r="D340" s="2939"/>
      <c r="E340" s="2939"/>
      <c r="F340" s="801" t="s">
        <v>692</v>
      </c>
      <c r="G340" s="1501">
        <f>SUM(G336:G339)</f>
        <v>247.28</v>
      </c>
      <c r="H340" s="1495"/>
    </row>
    <row r="341" spans="1:8" s="1567" customFormat="1" ht="15">
      <c r="A341" s="1562"/>
      <c r="B341" s="2940"/>
      <c r="C341" s="2940"/>
      <c r="D341" s="2940"/>
      <c r="E341" s="2940"/>
      <c r="F341" s="1519"/>
      <c r="G341" s="1519"/>
      <c r="H341" s="1562"/>
    </row>
    <row r="342" spans="1:8" s="1500" customFormat="1" ht="15.75" thickBot="1">
      <c r="A342" s="1495"/>
      <c r="B342" s="1496"/>
      <c r="C342" s="1496"/>
      <c r="D342" s="1496"/>
      <c r="E342" s="1496"/>
      <c r="F342" s="1496"/>
      <c r="G342" s="1496"/>
      <c r="H342" s="1495"/>
    </row>
    <row r="343" spans="1:8" s="1500" customFormat="1" ht="63">
      <c r="A343" s="1498"/>
      <c r="B343" s="1557"/>
      <c r="C343" s="1536" t="s">
        <v>1735</v>
      </c>
      <c r="D343" s="1558"/>
      <c r="E343" s="1559"/>
      <c r="F343" s="1537"/>
      <c r="G343" s="1560" t="s">
        <v>29</v>
      </c>
      <c r="H343" s="1498"/>
    </row>
    <row r="344" spans="1:8" s="1500" customFormat="1" ht="31.5">
      <c r="A344" s="1498"/>
      <c r="B344" s="1815" t="s">
        <v>701</v>
      </c>
      <c r="C344" s="1775" t="s">
        <v>702</v>
      </c>
      <c r="D344" s="1776" t="s">
        <v>703</v>
      </c>
      <c r="E344" s="1777" t="s">
        <v>704</v>
      </c>
      <c r="F344" s="1778" t="s">
        <v>705</v>
      </c>
      <c r="G344" s="1785" t="s">
        <v>706</v>
      </c>
      <c r="H344" s="1498"/>
    </row>
    <row r="345" spans="1:8" s="1500" customFormat="1" ht="15">
      <c r="A345" s="1498"/>
      <c r="B345" s="1299">
        <v>42753</v>
      </c>
      <c r="C345" s="1751" t="s">
        <v>1684</v>
      </c>
      <c r="D345" s="1752">
        <v>227</v>
      </c>
      <c r="E345" s="1749" t="s">
        <v>1599</v>
      </c>
      <c r="F345" s="1744" t="s">
        <v>1600</v>
      </c>
      <c r="G345" s="1764" t="s">
        <v>1685</v>
      </c>
      <c r="H345" s="1498"/>
    </row>
    <row r="346" spans="1:8" s="1500" customFormat="1" ht="15">
      <c r="A346" s="1498"/>
      <c r="B346" s="1299">
        <v>42753</v>
      </c>
      <c r="C346" s="1751" t="s">
        <v>1645</v>
      </c>
      <c r="D346" s="1752">
        <v>159.9</v>
      </c>
      <c r="E346" s="1749" t="s">
        <v>1646</v>
      </c>
      <c r="F346" s="1744" t="s">
        <v>1647</v>
      </c>
      <c r="G346" s="1764" t="s">
        <v>1648</v>
      </c>
      <c r="H346" s="1498"/>
    </row>
    <row r="347" spans="1:8" s="1500" customFormat="1" ht="15">
      <c r="A347" s="1498"/>
      <c r="B347" s="1299">
        <v>42760</v>
      </c>
      <c r="C347" s="1751" t="s">
        <v>1352</v>
      </c>
      <c r="D347" s="1752">
        <v>608.09</v>
      </c>
      <c r="E347" s="1749" t="s">
        <v>1356</v>
      </c>
      <c r="F347" s="1744" t="s">
        <v>1355</v>
      </c>
      <c r="G347" s="1764" t="s">
        <v>1686</v>
      </c>
      <c r="H347" s="1498"/>
    </row>
    <row r="348" spans="1:8" s="1500" customFormat="1" ht="16.5" thickBot="1">
      <c r="A348" s="1498"/>
      <c r="B348" s="1538"/>
      <c r="C348" s="1539" t="s">
        <v>707</v>
      </c>
      <c r="D348" s="1561">
        <f>MEDIAN(D345:D347)</f>
        <v>227</v>
      </c>
      <c r="E348" s="1540"/>
      <c r="F348" s="1541"/>
      <c r="G348" s="871"/>
      <c r="H348" s="1498"/>
    </row>
    <row r="349" spans="1:8" s="1500" customFormat="1" ht="13.5" thickBot="1">
      <c r="A349" s="1499"/>
      <c r="H349" s="1499"/>
    </row>
    <row r="350" spans="1:8" ht="15.75">
      <c r="A350" s="929"/>
      <c r="B350" s="1549" t="str">
        <f>CONCATENATE("AMM LOG 0",(RIGHT(B334,2))+1)</f>
        <v>AMM LOG 022</v>
      </c>
      <c r="C350" s="2666" t="s">
        <v>7233</v>
      </c>
      <c r="D350" s="2897"/>
      <c r="E350" s="2897"/>
      <c r="F350" s="2897"/>
      <c r="G350" s="787" t="s">
        <v>29</v>
      </c>
      <c r="H350" s="822">
        <f>G357</f>
        <v>268.55</v>
      </c>
    </row>
    <row r="351" spans="1:8" ht="31.5">
      <c r="A351" s="929"/>
      <c r="B351" s="899" t="s">
        <v>760</v>
      </c>
      <c r="C351" s="807" t="s">
        <v>686</v>
      </c>
      <c r="D351" s="900" t="s">
        <v>29</v>
      </c>
      <c r="E351" s="807" t="s">
        <v>687</v>
      </c>
      <c r="F351" s="808" t="s">
        <v>688</v>
      </c>
      <c r="G351" s="809" t="s">
        <v>689</v>
      </c>
      <c r="H351" s="929"/>
    </row>
    <row r="352" spans="1:8" ht="15.75">
      <c r="A352" s="929"/>
      <c r="B352" s="2724" t="s">
        <v>690</v>
      </c>
      <c r="C352" s="2926"/>
      <c r="D352" s="2926"/>
      <c r="E352" s="2926"/>
      <c r="F352" s="2926"/>
      <c r="G352" s="2927"/>
      <c r="H352" s="929"/>
    </row>
    <row r="353" spans="1:9" s="1567" customFormat="1" ht="30">
      <c r="A353" s="1565" t="s">
        <v>1320</v>
      </c>
      <c r="B353" s="1527">
        <v>39594</v>
      </c>
      <c r="C353" s="1544" t="str">
        <f>IF($A353="INSUMO",VLOOKUP($B353,'BANCO DE DADOS SETEMBRO INS'!$A:$D,2,FALSE),VLOOKUP($B353,'BANCO DE DADOS SETEMBRO SERV'!$B:$E,2,FALSE))</f>
        <v>PATCH PANEL, 24 PORTAS, CATEGORIA 5E, COM RACKS DE 19" E 1 U DE ALTURA</v>
      </c>
      <c r="D353" s="1543" t="str">
        <f>IF($A353="INSUMO",VLOOKUP($B353,'BANCO DE DADOS SETEMBRO INS'!$A:$D,3,FALSE),VLOOKUP($B353,'BANCO DE DADOS SETEMBRO SERV'!$B:$E,3,FALSE))</f>
        <v xml:space="preserve">UN    </v>
      </c>
      <c r="E353" s="1524">
        <v>1</v>
      </c>
      <c r="F353" s="1547">
        <f>IF($A353="INSUMO",VLOOKUP($B353,'BANCO DE DADOS SETEMBRO INS'!$A:$D,4,FALSE),VLOOKUP($B353,'BANCO DE DADOS SETEMBRO SERV'!$B:$E,4,FALSE))</f>
        <v>178.5</v>
      </c>
      <c r="G353" s="1525">
        <f>TRUNC(F353*E353,2)</f>
        <v>178.5</v>
      </c>
      <c r="H353" s="1562"/>
    </row>
    <row r="354" spans="1:9" ht="15.75">
      <c r="A354" s="929"/>
      <c r="B354" s="2724" t="s">
        <v>691</v>
      </c>
      <c r="C354" s="2926"/>
      <c r="D354" s="2926"/>
      <c r="E354" s="2926"/>
      <c r="F354" s="2926"/>
      <c r="G354" s="2927"/>
      <c r="H354" s="929"/>
    </row>
    <row r="355" spans="1:9" ht="15.75">
      <c r="A355" s="931" t="s">
        <v>1321</v>
      </c>
      <c r="B355" s="830">
        <v>88264</v>
      </c>
      <c r="C355" s="772" t="str">
        <f>IF($A355="INSUMO",VLOOKUP($B355,'BANCO DE DADOS SETEMBRO INS'!$A:$D,2,FALSE),VLOOKUP($B355,'BANCO DE DADOS SETEMBRO SERV'!$B:$E,2,FALSE))</f>
        <v>ELETRICISTA COM ENCARGOS COMPLEMENTARES</v>
      </c>
      <c r="D355" s="771" t="str">
        <f>IF($A355="INSUMO",VLOOKUP($B355,'BANCO DE DADOS SETEMBRO INS'!$A:$D,3,FALSE),VLOOKUP($B355,'BANCO DE DADOS SETEMBRO SERV'!$B:$E,3,FALSE))</f>
        <v>H</v>
      </c>
      <c r="E355" s="702">
        <v>2.5</v>
      </c>
      <c r="F355" s="775">
        <f>IF($A355="INSUMO",VLOOKUP($B355,'BANCO DE DADOS SETEMBRO INS'!$A:$D,4,FALSE),VLOOKUP($B355,'BANCO DE DADOS SETEMBRO SERV'!$B:$E,4,FALSE))</f>
        <v>20.28</v>
      </c>
      <c r="G355" s="713">
        <f>TRUNC(F355*E355,2)</f>
        <v>50.7</v>
      </c>
      <c r="H355" s="929"/>
    </row>
    <row r="356" spans="1:9" ht="16.5" thickBot="1">
      <c r="A356" s="931" t="s">
        <v>1321</v>
      </c>
      <c r="B356" s="830">
        <v>88316</v>
      </c>
      <c r="C356" s="1544" t="str">
        <f>IF($A356="INSUMO",VLOOKUP($B356,'BANCO DE DADOS SETEMBRO INS'!$A:$D,2,FALSE),VLOOKUP($B356,'BANCO DE DADOS SETEMBRO SERV'!$B:$E,2,FALSE))</f>
        <v>SERVENTE COM ENCARGOS COMPLEMENTARES</v>
      </c>
      <c r="D356" s="771" t="str">
        <f>IF($A356="INSUMO",VLOOKUP($B356,'BANCO DE DADOS SETEMBRO INS'!$A:$D,3,FALSE),VLOOKUP($B356,'BANCO DE DADOS SETEMBRO SERV'!$B:$E,3,FALSE))</f>
        <v>H</v>
      </c>
      <c r="E356" s="702">
        <v>2.5</v>
      </c>
      <c r="F356" s="775">
        <f>IF($A356="INSUMO",VLOOKUP($B356,'BANCO DE DADOS SETEMBRO INS'!$A:$D,4,FALSE),VLOOKUP($B356,'BANCO DE DADOS SETEMBRO SERV'!$B:$E,4,FALSE))</f>
        <v>15.74</v>
      </c>
      <c r="G356" s="713">
        <f>TRUNC(F356*E356,2)</f>
        <v>39.35</v>
      </c>
      <c r="H356" s="929"/>
    </row>
    <row r="357" spans="1:9" ht="16.5" thickBot="1">
      <c r="A357" s="929"/>
      <c r="B357" s="2939" t="s">
        <v>6871</v>
      </c>
      <c r="C357" s="2939"/>
      <c r="D357" s="2939"/>
      <c r="E357" s="3021"/>
      <c r="F357" s="801" t="s">
        <v>692</v>
      </c>
      <c r="G357" s="819">
        <f>SUM(G352:G356)</f>
        <v>268.55</v>
      </c>
      <c r="H357" s="929"/>
    </row>
    <row r="358" spans="1:9" ht="15.75" thickBot="1">
      <c r="A358" s="929"/>
      <c r="B358" s="930"/>
      <c r="C358" s="930"/>
      <c r="D358" s="930"/>
      <c r="E358" s="930"/>
      <c r="F358" s="930"/>
      <c r="G358" s="930"/>
      <c r="H358" s="929"/>
    </row>
    <row r="359" spans="1:9" s="1522" customFormat="1" ht="15.75">
      <c r="A359" s="1518"/>
      <c r="B359" s="1549" t="str">
        <f>CONCATENATE("AMM LOG 0",(RIGHT(B350,2))+1)</f>
        <v>AMM LOG 023</v>
      </c>
      <c r="C359" s="2666" t="s">
        <v>7234</v>
      </c>
      <c r="D359" s="2897"/>
      <c r="E359" s="2897"/>
      <c r="F359" s="2897"/>
      <c r="G359" s="1513" t="s">
        <v>29</v>
      </c>
      <c r="H359" s="1526">
        <f>G366</f>
        <v>351.21000000000004</v>
      </c>
      <c r="I359" s="1782"/>
    </row>
    <row r="360" spans="1:9" s="1522" customFormat="1" ht="31.5">
      <c r="A360" s="1518"/>
      <c r="B360" s="1528" t="s">
        <v>760</v>
      </c>
      <c r="C360" s="1515" t="s">
        <v>686</v>
      </c>
      <c r="D360" s="1514" t="s">
        <v>29</v>
      </c>
      <c r="E360" s="1515" t="s">
        <v>687</v>
      </c>
      <c r="F360" s="1516" t="s">
        <v>688</v>
      </c>
      <c r="G360" s="1517" t="s">
        <v>689</v>
      </c>
      <c r="H360" s="1518"/>
    </row>
    <row r="361" spans="1:9" s="1522" customFormat="1" ht="15.75">
      <c r="A361" s="1518"/>
      <c r="B361" s="2724" t="s">
        <v>690</v>
      </c>
      <c r="C361" s="2926"/>
      <c r="D361" s="2926"/>
      <c r="E361" s="2926"/>
      <c r="F361" s="2926"/>
      <c r="G361" s="2927"/>
      <c r="H361" s="1518"/>
    </row>
    <row r="362" spans="1:9" s="1567" customFormat="1" ht="30">
      <c r="A362" s="1565" t="s">
        <v>1320</v>
      </c>
      <c r="B362" s="1527">
        <v>39595</v>
      </c>
      <c r="C362" s="1544" t="str">
        <f>IF($A362="INSUMO",VLOOKUP($B362,'BANCO DE DADOS SETEMBRO INS'!$A:$D,2,FALSE),VLOOKUP($B362,'BANCO DE DADOS SETEMBRO SERV'!$B:$E,2,FALSE))</f>
        <v>PATCH PANEL, 48 PORTAS, CATEGORIA 5E, COM RACKS DE 19" E 2 U DE ALTURA</v>
      </c>
      <c r="D362" s="1543" t="str">
        <f>IF($A362="INSUMO",VLOOKUP($B362,'BANCO DE DADOS SETEMBRO INS'!$A:$D,3,FALSE),VLOOKUP($B362,'BANCO DE DADOS SETEMBRO SERV'!$B:$E,3,FALSE))</f>
        <v xml:space="preserve">UN    </v>
      </c>
      <c r="E362" s="1524">
        <v>1</v>
      </c>
      <c r="F362" s="1547">
        <f>IF($A362="INSUMO",VLOOKUP($B362,'BANCO DE DADOS SETEMBRO INS'!$A:$D,4,FALSE),VLOOKUP($B362,'BANCO DE DADOS SETEMBRO SERV'!$B:$E,4,FALSE))</f>
        <v>261.16000000000003</v>
      </c>
      <c r="G362" s="1525">
        <f>TRUNC(F362*E362,2)</f>
        <v>261.16000000000003</v>
      </c>
      <c r="H362" s="1562"/>
    </row>
    <row r="363" spans="1:9" s="1522" customFormat="1" ht="15.75">
      <c r="A363" s="1518"/>
      <c r="B363" s="2724" t="s">
        <v>691</v>
      </c>
      <c r="C363" s="2926"/>
      <c r="D363" s="2926"/>
      <c r="E363" s="2926"/>
      <c r="F363" s="2926"/>
      <c r="G363" s="2927"/>
      <c r="H363" s="1518"/>
    </row>
    <row r="364" spans="1:9" s="1522" customFormat="1" ht="15.75">
      <c r="A364" s="1520" t="s">
        <v>1321</v>
      </c>
      <c r="B364" s="1527">
        <v>88264</v>
      </c>
      <c r="C364" s="1508" t="str">
        <f>IF($A364="INSUMO",VLOOKUP($B364,'BANCO DE DADOS SETEMBRO INS'!$A:$D,2,FALSE),VLOOKUP($B364,'BANCO DE DADOS SETEMBRO SERV'!$B:$E,2,FALSE))</f>
        <v>ELETRICISTA COM ENCARGOS COMPLEMENTARES</v>
      </c>
      <c r="D364" s="1507" t="str">
        <f>IF($A364="INSUMO",VLOOKUP($B364,'BANCO DE DADOS SETEMBRO INS'!$A:$D,3,FALSE),VLOOKUP($B364,'BANCO DE DADOS SETEMBRO SERV'!$B:$E,3,FALSE))</f>
        <v>H</v>
      </c>
      <c r="E364" s="1524">
        <v>2.5</v>
      </c>
      <c r="F364" s="1509">
        <f>IF($A364="INSUMO",VLOOKUP($B364,'BANCO DE DADOS SETEMBRO INS'!$A:$D,4,FALSE),VLOOKUP($B364,'BANCO DE DADOS SETEMBRO SERV'!$B:$E,4,FALSE))</f>
        <v>20.28</v>
      </c>
      <c r="G364" s="1525">
        <f>TRUNC(F364*E364,2)</f>
        <v>50.7</v>
      </c>
      <c r="H364" s="1518"/>
    </row>
    <row r="365" spans="1:9" s="1522" customFormat="1" ht="16.5" thickBot="1">
      <c r="A365" s="1520" t="s">
        <v>1321</v>
      </c>
      <c r="B365" s="1527">
        <v>88316</v>
      </c>
      <c r="C365" s="1508" t="str">
        <f>IF($A365="INSUMO",VLOOKUP($B365,'BANCO DE DADOS SETEMBRO INS'!$A:$D,2,FALSE),VLOOKUP($B365,'BANCO DE DADOS SETEMBRO SERV'!$B:$E,2,FALSE))</f>
        <v>SERVENTE COM ENCARGOS COMPLEMENTARES</v>
      </c>
      <c r="D365" s="1507" t="str">
        <f>IF($A365="INSUMO",VLOOKUP($B365,'BANCO DE DADOS SETEMBRO INS'!$A:$D,3,FALSE),VLOOKUP($B365,'BANCO DE DADOS SETEMBRO SERV'!$B:$E,3,FALSE))</f>
        <v>H</v>
      </c>
      <c r="E365" s="1524">
        <v>2.5</v>
      </c>
      <c r="F365" s="1509">
        <f>IF($A365="INSUMO",VLOOKUP($B365,'BANCO DE DADOS SETEMBRO INS'!$A:$D,4,FALSE),VLOOKUP($B365,'BANCO DE DADOS SETEMBRO SERV'!$B:$E,4,FALSE))</f>
        <v>15.74</v>
      </c>
      <c r="G365" s="1525">
        <f>TRUNC(F365*E365,2)</f>
        <v>39.35</v>
      </c>
      <c r="H365" s="1518"/>
    </row>
    <row r="366" spans="1:9" s="1522" customFormat="1" ht="16.5" thickBot="1">
      <c r="A366" s="1518"/>
      <c r="B366" s="3014" t="s">
        <v>6871</v>
      </c>
      <c r="C366" s="2939"/>
      <c r="D366" s="2939"/>
      <c r="E366" s="3021"/>
      <c r="F366" s="801" t="s">
        <v>692</v>
      </c>
      <c r="G366" s="1523">
        <f>SUM(G361:G365)</f>
        <v>351.21000000000004</v>
      </c>
      <c r="H366" s="1518"/>
    </row>
    <row r="367" spans="1:9" s="1522" customFormat="1" ht="15.75" thickBot="1">
      <c r="A367" s="1518"/>
      <c r="B367" s="1625"/>
      <c r="C367" s="1626"/>
      <c r="D367" s="1626"/>
      <c r="E367" s="1626"/>
      <c r="F367" s="1626"/>
      <c r="G367" s="1627"/>
      <c r="H367" s="1518"/>
    </row>
    <row r="368" spans="1:9" ht="15.75">
      <c r="A368" s="929"/>
      <c r="B368" s="1549" t="str">
        <f>CONCATENATE("AMM LOG 0",(RIGHT(B359,2))+1)</f>
        <v>AMM LOG 024</v>
      </c>
      <c r="C368" s="2666" t="str">
        <f>CONCATENATE("FORNECIMENTO E INSTALAÇÃO DE ",C371)</f>
        <v>FORNECIMENTO E INSTALAÇÃO DE VOICE PAINEL 20 POSIÇÕES RJ45</v>
      </c>
      <c r="D368" s="2897"/>
      <c r="E368" s="2897"/>
      <c r="F368" s="2897"/>
      <c r="G368" s="787" t="s">
        <v>29</v>
      </c>
      <c r="H368" s="822">
        <f>G374</f>
        <v>335.38</v>
      </c>
    </row>
    <row r="369" spans="1:8" ht="31.5">
      <c r="A369" s="929"/>
      <c r="B369" s="899" t="s">
        <v>760</v>
      </c>
      <c r="C369" s="807" t="s">
        <v>686</v>
      </c>
      <c r="D369" s="900" t="s">
        <v>29</v>
      </c>
      <c r="E369" s="807" t="s">
        <v>687</v>
      </c>
      <c r="F369" s="808" t="s">
        <v>688</v>
      </c>
      <c r="G369" s="809" t="s">
        <v>689</v>
      </c>
      <c r="H369" s="929"/>
    </row>
    <row r="370" spans="1:8" ht="15.75">
      <c r="A370" s="929"/>
      <c r="B370" s="2724" t="s">
        <v>690</v>
      </c>
      <c r="C370" s="2926"/>
      <c r="D370" s="2926"/>
      <c r="E370" s="2926"/>
      <c r="F370" s="2926"/>
      <c r="G370" s="2927"/>
      <c r="H370" s="929"/>
    </row>
    <row r="371" spans="1:8" ht="15">
      <c r="A371" s="929"/>
      <c r="B371" s="414" t="s">
        <v>708</v>
      </c>
      <c r="C371" s="778" t="str">
        <f>C376</f>
        <v>VOICE PAINEL 20 POSIÇÕES RJ45</v>
      </c>
      <c r="D371" s="514" t="str">
        <f>G376</f>
        <v>UN</v>
      </c>
      <c r="E371" s="781">
        <v>1</v>
      </c>
      <c r="F371" s="781">
        <f>D381</f>
        <v>315.10000000000002</v>
      </c>
      <c r="G371" s="783">
        <f>TRUNC(F371*E371,2)</f>
        <v>315.10000000000002</v>
      </c>
      <c r="H371" s="929"/>
    </row>
    <row r="372" spans="1:8" ht="15.75">
      <c r="A372" s="929"/>
      <c r="B372" s="2724" t="s">
        <v>691</v>
      </c>
      <c r="C372" s="2926"/>
      <c r="D372" s="2926"/>
      <c r="E372" s="2926"/>
      <c r="F372" s="2926"/>
      <c r="G372" s="2927"/>
      <c r="H372" s="929"/>
    </row>
    <row r="373" spans="1:8" ht="16.5" thickBot="1">
      <c r="A373" s="931" t="s">
        <v>1321</v>
      </c>
      <c r="B373" s="830">
        <v>88264</v>
      </c>
      <c r="C373" s="772" t="str">
        <f>IF($A373="INSUMO",VLOOKUP($B373,'BANCO DE DADOS SETEMBRO INS'!$A:$D,2,FALSE),VLOOKUP($B373,'BANCO DE DADOS SETEMBRO SERV'!$B:$E,2,FALSE))</f>
        <v>ELETRICISTA COM ENCARGOS COMPLEMENTARES</v>
      </c>
      <c r="D373" s="771" t="str">
        <f>IF($A373="INSUMO",VLOOKUP($B373,'BANCO DE DADOS SETEMBRO INS'!$A:$D,3,FALSE),VLOOKUP($B373,'BANCO DE DADOS SETEMBRO SERV'!$B:$E,3,FALSE))</f>
        <v>H</v>
      </c>
      <c r="E373" s="702">
        <v>1</v>
      </c>
      <c r="F373" s="775">
        <f>IF($A373="INSUMO",VLOOKUP($B373,'BANCO DE DADOS SETEMBRO INS'!$A:$D,4,FALSE),VLOOKUP($B373,'BANCO DE DADOS SETEMBRO SERV'!$B:$E,4,FALSE))</f>
        <v>20.28</v>
      </c>
      <c r="G373" s="713">
        <f>TRUNC(F373*E373,2)</f>
        <v>20.28</v>
      </c>
      <c r="H373" s="929"/>
    </row>
    <row r="374" spans="1:8" ht="16.5" thickBot="1">
      <c r="A374" s="929"/>
      <c r="B374" s="3014" t="s">
        <v>6872</v>
      </c>
      <c r="C374" s="2939"/>
      <c r="D374" s="2939"/>
      <c r="E374" s="3021"/>
      <c r="F374" s="801" t="s">
        <v>692</v>
      </c>
      <c r="G374" s="1523">
        <f>SUM(G370:G373)</f>
        <v>335.38</v>
      </c>
      <c r="H374" s="929"/>
    </row>
    <row r="375" spans="1:8" ht="15.75" thickBot="1">
      <c r="A375" s="929"/>
      <c r="B375" s="1790"/>
      <c r="C375" s="1562"/>
      <c r="D375" s="1562"/>
      <c r="E375" s="1562"/>
      <c r="F375" s="1562"/>
      <c r="G375" s="1628"/>
      <c r="H375" s="929"/>
    </row>
    <row r="376" spans="1:8" ht="15.75">
      <c r="A376" s="873"/>
      <c r="B376" s="1557"/>
      <c r="C376" s="1536" t="s">
        <v>1718</v>
      </c>
      <c r="D376" s="1558"/>
      <c r="E376" s="1559"/>
      <c r="F376" s="1537"/>
      <c r="G376" s="503" t="s">
        <v>29</v>
      </c>
      <c r="H376" s="873"/>
    </row>
    <row r="377" spans="1:8" ht="31.5">
      <c r="A377" s="873"/>
      <c r="B377" s="1815" t="s">
        <v>701</v>
      </c>
      <c r="C377" s="1775" t="s">
        <v>702</v>
      </c>
      <c r="D377" s="1776" t="s">
        <v>703</v>
      </c>
      <c r="E377" s="1777" t="s">
        <v>704</v>
      </c>
      <c r="F377" s="1778" t="s">
        <v>705</v>
      </c>
      <c r="G377" s="1785" t="s">
        <v>706</v>
      </c>
      <c r="H377" s="873"/>
    </row>
    <row r="378" spans="1:8" ht="15">
      <c r="A378" s="873"/>
      <c r="B378" s="1299">
        <v>42406</v>
      </c>
      <c r="C378" s="1751" t="s">
        <v>1719</v>
      </c>
      <c r="D378" s="1752">
        <v>315.10000000000002</v>
      </c>
      <c r="E378" s="1749" t="s">
        <v>1720</v>
      </c>
      <c r="F378" s="1744" t="s">
        <v>1721</v>
      </c>
      <c r="G378" s="1764" t="s">
        <v>1722</v>
      </c>
      <c r="H378" s="873"/>
    </row>
    <row r="379" spans="1:8" ht="15">
      <c r="A379" s="873"/>
      <c r="B379" s="1299"/>
      <c r="C379" s="1751"/>
      <c r="D379" s="1752"/>
      <c r="E379" s="1749"/>
      <c r="F379" s="1744"/>
      <c r="G379" s="1764"/>
      <c r="H379" s="873"/>
    </row>
    <row r="380" spans="1:8" ht="15">
      <c r="A380" s="873"/>
      <c r="B380" s="1299"/>
      <c r="C380" s="1751"/>
      <c r="D380" s="1752"/>
      <c r="E380" s="1749"/>
      <c r="F380" s="1744"/>
      <c r="G380" s="1764"/>
      <c r="H380" s="873"/>
    </row>
    <row r="381" spans="1:8" ht="16.5" thickBot="1">
      <c r="A381" s="873"/>
      <c r="B381" s="1538"/>
      <c r="C381" s="1539" t="s">
        <v>707</v>
      </c>
      <c r="D381" s="1561">
        <f>MEDIAN(D378:D380)</f>
        <v>315.10000000000002</v>
      </c>
      <c r="E381" s="1540"/>
      <c r="F381" s="1541"/>
      <c r="G381" s="871"/>
      <c r="H381" s="873"/>
    </row>
    <row r="382" spans="1:8" ht="13.5" thickBot="1">
      <c r="A382" s="904"/>
      <c r="B382" s="905"/>
      <c r="C382" s="905"/>
      <c r="D382" s="905"/>
      <c r="E382" s="905"/>
      <c r="F382" s="905"/>
      <c r="G382" s="905"/>
      <c r="H382" s="904"/>
    </row>
    <row r="383" spans="1:8" s="1500" customFormat="1" ht="15.75">
      <c r="A383" s="1495"/>
      <c r="B383" s="1549" t="str">
        <f>CONCATENATE("AMM LOG 0",(RIGHT(B368,2))+1)</f>
        <v>AMM LOG 025</v>
      </c>
      <c r="C383" s="2666" t="str">
        <f>CONCATENATE("FORNECIMENTO E INSTALAÇÃO DE ",C386)</f>
        <v>FORNECIMENTO E INSTALAÇÃO DE VOICE PAINEL 30 POSIÇÕES RJ45, CAT 5e</v>
      </c>
      <c r="D383" s="2897"/>
      <c r="E383" s="2897"/>
      <c r="F383" s="2897"/>
      <c r="G383" s="1488" t="s">
        <v>29</v>
      </c>
      <c r="H383" s="1504">
        <f>G389</f>
        <v>530.65</v>
      </c>
    </row>
    <row r="384" spans="1:8" s="1500" customFormat="1" ht="31.5">
      <c r="A384" s="1495"/>
      <c r="B384" s="1506" t="s">
        <v>760</v>
      </c>
      <c r="C384" s="1492" t="s">
        <v>686</v>
      </c>
      <c r="D384" s="1489" t="s">
        <v>29</v>
      </c>
      <c r="E384" s="1492" t="s">
        <v>687</v>
      </c>
      <c r="F384" s="1493" t="s">
        <v>688</v>
      </c>
      <c r="G384" s="1494" t="s">
        <v>689</v>
      </c>
      <c r="H384" s="1495"/>
    </row>
    <row r="385" spans="1:8" s="1500" customFormat="1" ht="15.75">
      <c r="A385" s="1495"/>
      <c r="B385" s="2724" t="s">
        <v>690</v>
      </c>
      <c r="C385" s="2926"/>
      <c r="D385" s="2926"/>
      <c r="E385" s="2926"/>
      <c r="F385" s="2926"/>
      <c r="G385" s="2927"/>
      <c r="H385" s="1495"/>
    </row>
    <row r="386" spans="1:8" s="1500" customFormat="1" ht="15">
      <c r="A386" s="1495"/>
      <c r="B386" s="1487" t="s">
        <v>708</v>
      </c>
      <c r="C386" s="1484" t="str">
        <f>C392</f>
        <v>VOICE PAINEL 30 POSIÇÕES RJ45, CAT 5e</v>
      </c>
      <c r="D386" s="1491" t="str">
        <f>G392</f>
        <v>UN</v>
      </c>
      <c r="E386" s="1485">
        <v>1</v>
      </c>
      <c r="F386" s="1485">
        <f>D397</f>
        <v>496.78999999999996</v>
      </c>
      <c r="G386" s="1486">
        <f>TRUNC(F386*E386,2)</f>
        <v>496.79</v>
      </c>
      <c r="H386" s="1495"/>
    </row>
    <row r="387" spans="1:8" s="1500" customFormat="1" ht="15.75">
      <c r="A387" s="1495"/>
      <c r="B387" s="2724" t="s">
        <v>691</v>
      </c>
      <c r="C387" s="2926"/>
      <c r="D387" s="2926"/>
      <c r="E387" s="2926"/>
      <c r="F387" s="2926"/>
      <c r="G387" s="2927"/>
      <c r="H387" s="1495"/>
    </row>
    <row r="388" spans="1:8" s="1500" customFormat="1" ht="16.5" thickBot="1">
      <c r="A388" s="1497" t="s">
        <v>1321</v>
      </c>
      <c r="B388" s="1505">
        <v>88264</v>
      </c>
      <c r="C388" s="1482" t="str">
        <f>IF($A388="INSUMO",VLOOKUP($B388,'BANCO DE DADOS SETEMBRO INS'!$A:$D,2,FALSE),VLOOKUP($B388,'BANCO DE DADOS SETEMBRO SERV'!$B:$E,2,FALSE))</f>
        <v>ELETRICISTA COM ENCARGOS COMPLEMENTARES</v>
      </c>
      <c r="D388" s="1481" t="str">
        <f>IF($A388="INSUMO",VLOOKUP($B388,'BANCO DE DADOS SETEMBRO INS'!$A:$D,3,FALSE),VLOOKUP($B388,'BANCO DE DADOS SETEMBRO SERV'!$B:$E,3,FALSE))</f>
        <v>H</v>
      </c>
      <c r="E388" s="1502">
        <v>1.67</v>
      </c>
      <c r="F388" s="1483">
        <f>IF($A388="INSUMO",VLOOKUP($B388,'BANCO DE DADOS SETEMBRO INS'!$A:$D,4,FALSE),VLOOKUP($B388,'BANCO DE DADOS SETEMBRO SERV'!$B:$E,4,FALSE))</f>
        <v>20.28</v>
      </c>
      <c r="G388" s="1503">
        <f>TRUNC(F388*E388,2)</f>
        <v>33.86</v>
      </c>
      <c r="H388" s="1495"/>
    </row>
    <row r="389" spans="1:8" s="1500" customFormat="1" ht="16.5" customHeight="1" thickBot="1">
      <c r="A389" s="1495"/>
      <c r="B389" s="3014" t="s">
        <v>6873</v>
      </c>
      <c r="C389" s="2939"/>
      <c r="D389" s="2939"/>
      <c r="E389" s="2939"/>
      <c r="F389" s="801" t="s">
        <v>692</v>
      </c>
      <c r="G389" s="1523">
        <f>SUM(G385:G388)</f>
        <v>530.65</v>
      </c>
      <c r="H389" s="1495"/>
    </row>
    <row r="390" spans="1:8" s="1500" customFormat="1" ht="30" customHeight="1">
      <c r="A390" s="1495"/>
      <c r="B390" s="3015"/>
      <c r="C390" s="2940"/>
      <c r="D390" s="2940"/>
      <c r="E390" s="2940"/>
      <c r="F390" s="1562"/>
      <c r="G390" s="1628"/>
      <c r="H390" s="1495"/>
    </row>
    <row r="391" spans="1:8" s="1567" customFormat="1" ht="13.5" thickBot="1">
      <c r="A391" s="1566"/>
      <c r="B391" s="1869"/>
      <c r="C391" s="1566"/>
      <c r="D391" s="1566"/>
      <c r="E391" s="1566"/>
      <c r="F391" s="1566"/>
      <c r="G391" s="1870"/>
      <c r="H391" s="1566"/>
    </row>
    <row r="392" spans="1:8" s="1500" customFormat="1" ht="15.75">
      <c r="A392" s="1498"/>
      <c r="B392" s="1557"/>
      <c r="C392" s="1536" t="s">
        <v>6583</v>
      </c>
      <c r="D392" s="1558"/>
      <c r="E392" s="1559"/>
      <c r="F392" s="1537"/>
      <c r="G392" s="503" t="s">
        <v>29</v>
      </c>
      <c r="H392" s="1498"/>
    </row>
    <row r="393" spans="1:8" s="1500" customFormat="1" ht="31.5">
      <c r="A393" s="1498"/>
      <c r="B393" s="1815" t="s">
        <v>701</v>
      </c>
      <c r="C393" s="1775" t="s">
        <v>702</v>
      </c>
      <c r="D393" s="1776" t="s">
        <v>703</v>
      </c>
      <c r="E393" s="1777" t="s">
        <v>704</v>
      </c>
      <c r="F393" s="1778" t="s">
        <v>705</v>
      </c>
      <c r="G393" s="1785" t="s">
        <v>706</v>
      </c>
      <c r="H393" s="1498"/>
    </row>
    <row r="394" spans="1:8" s="1500" customFormat="1" ht="15">
      <c r="A394" s="1498"/>
      <c r="B394" s="1573">
        <v>42962</v>
      </c>
      <c r="C394" s="1741" t="s">
        <v>6584</v>
      </c>
      <c r="D394" s="1804">
        <v>496.78999999999996</v>
      </c>
      <c r="E394" s="1805" t="s">
        <v>6585</v>
      </c>
      <c r="F394" s="1800" t="s">
        <v>6586</v>
      </c>
      <c r="G394" s="1806" t="s">
        <v>6587</v>
      </c>
      <c r="H394" s="1498"/>
    </row>
    <row r="395" spans="1:8" s="1500" customFormat="1" ht="30">
      <c r="A395" s="1498"/>
      <c r="B395" s="1573">
        <v>42962</v>
      </c>
      <c r="C395" s="1853" t="s">
        <v>1715</v>
      </c>
      <c r="D395" s="1804">
        <v>443.5</v>
      </c>
      <c r="E395" s="1805" t="s">
        <v>1716</v>
      </c>
      <c r="F395" s="1763" t="s">
        <v>6588</v>
      </c>
      <c r="G395" s="1826" t="s">
        <v>1717</v>
      </c>
      <c r="H395" s="1498"/>
    </row>
    <row r="396" spans="1:8" s="1500" customFormat="1" ht="15">
      <c r="A396" s="1498"/>
      <c r="B396" s="1573">
        <v>42962</v>
      </c>
      <c r="C396" s="1803" t="s">
        <v>6589</v>
      </c>
      <c r="D396" s="1871">
        <v>517.93000000000006</v>
      </c>
      <c r="E396" s="1805" t="s">
        <v>6590</v>
      </c>
      <c r="F396" s="1872" t="s">
        <v>6591</v>
      </c>
      <c r="G396" s="1855" t="s">
        <v>6592</v>
      </c>
      <c r="H396" s="1498"/>
    </row>
    <row r="397" spans="1:8" s="1500" customFormat="1" ht="16.5" thickBot="1">
      <c r="A397" s="1498"/>
      <c r="B397" s="1538"/>
      <c r="C397" s="1539" t="s">
        <v>707</v>
      </c>
      <c r="D397" s="1561">
        <f>MEDIAN(D394:D396)</f>
        <v>496.78999999999996</v>
      </c>
      <c r="E397" s="1540"/>
      <c r="F397" s="1541"/>
      <c r="G397" s="871"/>
      <c r="H397" s="1498"/>
    </row>
    <row r="398" spans="1:8" s="1500" customFormat="1" ht="13.5" thickBot="1">
      <c r="A398" s="1499"/>
      <c r="H398" s="1499"/>
    </row>
    <row r="399" spans="1:8" s="1500" customFormat="1" ht="15.75">
      <c r="A399" s="1495"/>
      <c r="B399" s="1549" t="str">
        <f>CONCATENATE("AMM LOG 0",(RIGHT(B383,2))+1)</f>
        <v>AMM LOG 026</v>
      </c>
      <c r="C399" s="2666" t="str">
        <f>CONCATENATE("FORNECIMENTO E INSTALAÇÃO DE ",C402)</f>
        <v>FORNECIMENTO E INSTALAÇÃO DE VOICE PAINEL 50 POSIÇÕES RJ45, CAT 5e</v>
      </c>
      <c r="D399" s="2897"/>
      <c r="E399" s="2897"/>
      <c r="F399" s="2897"/>
      <c r="G399" s="1488" t="s">
        <v>29</v>
      </c>
      <c r="H399" s="1504">
        <f>G405</f>
        <v>637.06999999999994</v>
      </c>
    </row>
    <row r="400" spans="1:8" s="1500" customFormat="1" ht="31.5">
      <c r="A400" s="1495"/>
      <c r="B400" s="1506" t="s">
        <v>760</v>
      </c>
      <c r="C400" s="1492" t="s">
        <v>686</v>
      </c>
      <c r="D400" s="1489" t="s">
        <v>29</v>
      </c>
      <c r="E400" s="1492" t="s">
        <v>687</v>
      </c>
      <c r="F400" s="1493" t="s">
        <v>688</v>
      </c>
      <c r="G400" s="1494" t="s">
        <v>689</v>
      </c>
      <c r="H400" s="1495"/>
    </row>
    <row r="401" spans="1:8" s="1500" customFormat="1" ht="15.75">
      <c r="A401" s="1495"/>
      <c r="B401" s="2724" t="s">
        <v>690</v>
      </c>
      <c r="C401" s="2926"/>
      <c r="D401" s="2926"/>
      <c r="E401" s="2926"/>
      <c r="F401" s="2926"/>
      <c r="G401" s="2927"/>
      <c r="H401" s="1495"/>
    </row>
    <row r="402" spans="1:8" s="1500" customFormat="1" ht="15">
      <c r="A402" s="1495"/>
      <c r="B402" s="1487" t="s">
        <v>708</v>
      </c>
      <c r="C402" s="1484" t="str">
        <f>C408</f>
        <v>VOICE PAINEL 50 POSIÇÕES RJ45, CAT 5e</v>
      </c>
      <c r="D402" s="1491" t="str">
        <f>G408</f>
        <v>UN</v>
      </c>
      <c r="E402" s="1485">
        <v>1</v>
      </c>
      <c r="F402" s="1485">
        <f>D413</f>
        <v>616.79</v>
      </c>
      <c r="G402" s="1486">
        <f>TRUNC(F402*E402,2)</f>
        <v>616.79</v>
      </c>
      <c r="H402" s="1495"/>
    </row>
    <row r="403" spans="1:8" s="1500" customFormat="1" ht="15.75">
      <c r="A403" s="1495"/>
      <c r="B403" s="2724" t="s">
        <v>691</v>
      </c>
      <c r="C403" s="2926"/>
      <c r="D403" s="2926"/>
      <c r="E403" s="2926"/>
      <c r="F403" s="2926"/>
      <c r="G403" s="2927"/>
      <c r="H403" s="1495"/>
    </row>
    <row r="404" spans="1:8" s="1500" customFormat="1" ht="16.5" thickBot="1">
      <c r="A404" s="1497" t="s">
        <v>1321</v>
      </c>
      <c r="B404" s="1629">
        <v>88264</v>
      </c>
      <c r="C404" s="682" t="str">
        <f>IF($A404="INSUMO",VLOOKUP($B404,'BANCO DE DADOS SETEMBRO INS'!$A:$D,2,FALSE),VLOOKUP($B404,'BANCO DE DADOS SETEMBRO SERV'!$B:$E,2,FALSE))</f>
        <v>ELETRICISTA COM ENCARGOS COMPLEMENTARES</v>
      </c>
      <c r="D404" s="683" t="str">
        <f>IF($A404="INSUMO",VLOOKUP($B404,'BANCO DE DADOS SETEMBRO INS'!$A:$D,3,FALSE),VLOOKUP($B404,'BANCO DE DADOS SETEMBRO SERV'!$B:$E,3,FALSE))</f>
        <v>H</v>
      </c>
      <c r="E404" s="1630">
        <v>1</v>
      </c>
      <c r="F404" s="1569">
        <f>IF($A404="INSUMO",VLOOKUP($B404,'BANCO DE DADOS SETEMBRO INS'!$A:$D,4,FALSE),VLOOKUP($B404,'BANCO DE DADOS SETEMBRO SERV'!$B:$E,4,FALSE))</f>
        <v>20.28</v>
      </c>
      <c r="G404" s="1631">
        <f>TRUNC(F404*E404,2)</f>
        <v>20.28</v>
      </c>
      <c r="H404" s="1495"/>
    </row>
    <row r="405" spans="1:8" s="1500" customFormat="1" ht="16.5" customHeight="1" thickBot="1">
      <c r="A405" s="1495"/>
      <c r="B405" s="3025" t="s">
        <v>6874</v>
      </c>
      <c r="C405" s="3026"/>
      <c r="D405" s="3026"/>
      <c r="E405" s="3027"/>
      <c r="F405" s="801" t="s">
        <v>692</v>
      </c>
      <c r="G405" s="1523">
        <f>SUM(G401:G404)</f>
        <v>637.06999999999994</v>
      </c>
      <c r="H405" s="1495"/>
    </row>
    <row r="406" spans="1:8" s="1500" customFormat="1" ht="32.25" customHeight="1">
      <c r="A406" s="1495"/>
      <c r="B406" s="3028"/>
      <c r="C406" s="3029"/>
      <c r="D406" s="3029"/>
      <c r="E406" s="3029"/>
      <c r="F406" s="1632"/>
      <c r="G406" s="1633"/>
      <c r="H406" s="1495"/>
    </row>
    <row r="407" spans="1:8" s="1567" customFormat="1" ht="13.5" thickBot="1">
      <c r="A407" s="1566"/>
      <c r="B407" s="1869"/>
      <c r="C407" s="1566"/>
      <c r="D407" s="1566"/>
      <c r="E407" s="1566"/>
      <c r="F407" s="1566"/>
      <c r="G407" s="1870"/>
      <c r="H407" s="1566"/>
    </row>
    <row r="408" spans="1:8" s="1500" customFormat="1" ht="15.75">
      <c r="A408" s="1498"/>
      <c r="B408" s="1557"/>
      <c r="C408" s="1536" t="s">
        <v>6593</v>
      </c>
      <c r="D408" s="1558"/>
      <c r="E408" s="1559"/>
      <c r="F408" s="1537"/>
      <c r="G408" s="503" t="s">
        <v>29</v>
      </c>
      <c r="H408" s="1498"/>
    </row>
    <row r="409" spans="1:8" s="1500" customFormat="1" ht="31.5">
      <c r="A409" s="1498"/>
      <c r="B409" s="1815" t="s">
        <v>701</v>
      </c>
      <c r="C409" s="1775" t="s">
        <v>702</v>
      </c>
      <c r="D409" s="1776" t="s">
        <v>703</v>
      </c>
      <c r="E409" s="1777" t="s">
        <v>704</v>
      </c>
      <c r="F409" s="1778" t="s">
        <v>705</v>
      </c>
      <c r="G409" s="1785" t="s">
        <v>706</v>
      </c>
      <c r="H409" s="1498"/>
    </row>
    <row r="410" spans="1:8" s="1500" customFormat="1" ht="15">
      <c r="A410" s="1498"/>
      <c r="B410" s="1573">
        <v>42962</v>
      </c>
      <c r="C410" s="1741" t="s">
        <v>6584</v>
      </c>
      <c r="D410" s="1804">
        <v>616.79</v>
      </c>
      <c r="E410" s="1805" t="s">
        <v>6585</v>
      </c>
      <c r="F410" s="1800" t="s">
        <v>6586</v>
      </c>
      <c r="G410" s="1806" t="s">
        <v>6587</v>
      </c>
      <c r="H410" s="1498"/>
    </row>
    <row r="411" spans="1:8" s="1500" customFormat="1" ht="30">
      <c r="A411" s="1498"/>
      <c r="B411" s="1573">
        <v>42962</v>
      </c>
      <c r="C411" s="1853" t="s">
        <v>1715</v>
      </c>
      <c r="D411" s="1804">
        <v>572.31000000000006</v>
      </c>
      <c r="E411" s="1805" t="s">
        <v>1716</v>
      </c>
      <c r="F411" s="1763" t="s">
        <v>6588</v>
      </c>
      <c r="G411" s="1826" t="s">
        <v>1717</v>
      </c>
      <c r="H411" s="1498"/>
    </row>
    <row r="412" spans="1:8" s="1500" customFormat="1" ht="15">
      <c r="A412" s="1498"/>
      <c r="B412" s="1573">
        <v>42962</v>
      </c>
      <c r="C412" s="1803" t="s">
        <v>6589</v>
      </c>
      <c r="D412" s="1871">
        <v>749.44</v>
      </c>
      <c r="E412" s="1805" t="s">
        <v>6590</v>
      </c>
      <c r="F412" s="1872" t="s">
        <v>6591</v>
      </c>
      <c r="G412" s="1855" t="s">
        <v>6592</v>
      </c>
      <c r="H412" s="1498"/>
    </row>
    <row r="413" spans="1:8" s="1500" customFormat="1" ht="16.5" thickBot="1">
      <c r="A413" s="1498"/>
      <c r="B413" s="1538"/>
      <c r="C413" s="1539" t="s">
        <v>707</v>
      </c>
      <c r="D413" s="1561">
        <f>MEDIAN(D410:D412)</f>
        <v>616.79</v>
      </c>
      <c r="E413" s="1540"/>
      <c r="F413" s="1541"/>
      <c r="G413" s="871"/>
      <c r="H413" s="1498"/>
    </row>
    <row r="414" spans="1:8" s="1500" customFormat="1" ht="13.5" thickBot="1">
      <c r="A414" s="1499"/>
      <c r="H414" s="1499"/>
    </row>
    <row r="415" spans="1:8" ht="39" customHeight="1">
      <c r="A415" s="929"/>
      <c r="B415" s="1549" t="str">
        <f>CONCATENATE("AMM LOG 0",(RIGHT(B399,2))+1)</f>
        <v>AMM LOG 027</v>
      </c>
      <c r="C415" s="2666" t="str">
        <f>CONCATENATE("FORNECIMENTO E INSTALAÇÃO DE ",C418)</f>
        <v>FORNECIMENTO E INSTALAÇÃO DE CENTRAL TELEFONICA PABX, CAPACIDADE DE 2 LINHAS E 8 RAMAIS</v>
      </c>
      <c r="D415" s="2897"/>
      <c r="E415" s="2897"/>
      <c r="F415" s="2897"/>
      <c r="G415" s="787" t="s">
        <v>29</v>
      </c>
      <c r="H415" s="822">
        <f>G423</f>
        <v>556.46</v>
      </c>
    </row>
    <row r="416" spans="1:8" ht="31.5">
      <c r="A416" s="929"/>
      <c r="B416" s="899" t="s">
        <v>760</v>
      </c>
      <c r="C416" s="807" t="s">
        <v>686</v>
      </c>
      <c r="D416" s="900" t="s">
        <v>29</v>
      </c>
      <c r="E416" s="807" t="s">
        <v>687</v>
      </c>
      <c r="F416" s="808" t="s">
        <v>688</v>
      </c>
      <c r="G416" s="809" t="s">
        <v>689</v>
      </c>
      <c r="H416" s="929"/>
    </row>
    <row r="417" spans="1:8" ht="15.75">
      <c r="A417" s="929"/>
      <c r="B417" s="2724" t="s">
        <v>690</v>
      </c>
      <c r="C417" s="2926"/>
      <c r="D417" s="2926"/>
      <c r="E417" s="2926"/>
      <c r="F417" s="2926"/>
      <c r="G417" s="2927"/>
      <c r="H417" s="929"/>
    </row>
    <row r="418" spans="1:8" ht="30">
      <c r="A418" s="929"/>
      <c r="B418" s="414" t="s">
        <v>708</v>
      </c>
      <c r="C418" s="778" t="str">
        <f>C425</f>
        <v>CENTRAL TELEFONICA PABX, CAPACIDADE DE 2 LINHAS E 8 RAMAIS</v>
      </c>
      <c r="D418" s="514" t="str">
        <f>G425</f>
        <v>UN</v>
      </c>
      <c r="E418" s="781">
        <v>1</v>
      </c>
      <c r="F418" s="781">
        <f>D430</f>
        <v>501.16</v>
      </c>
      <c r="G418" s="783">
        <f>TRUNC(F418*E418,2)</f>
        <v>501.16</v>
      </c>
      <c r="H418" s="929"/>
    </row>
    <row r="419" spans="1:8" s="1567" customFormat="1" ht="30">
      <c r="A419" s="1565" t="s">
        <v>1320</v>
      </c>
      <c r="B419" s="1527">
        <v>11902</v>
      </c>
      <c r="C419" s="1544" t="str">
        <f>IF($A419="INSUMO",VLOOKUP($B419,'BANCO DE DADOS SETEMBRO INS'!$A:$D,2,FALSE),VLOOKUP($B419,'BANCO DE DADOS SETEMBRO SERV'!$B:$E,2,FALSE))</f>
        <v>CABO TELEFONICO CCI 50, 2 PARES, USO INTERNO, SEM BLINDAGEM</v>
      </c>
      <c r="D419" s="1543" t="str">
        <f>IF($A419="INSUMO",VLOOKUP($B419,'BANCO DE DADOS SETEMBRO INS'!$A:$D,3,FALSE),VLOOKUP($B419,'BANCO DE DADOS SETEMBRO SERV'!$B:$E,3,FALSE))</f>
        <v xml:space="preserve">M     </v>
      </c>
      <c r="E419" s="1524">
        <v>1</v>
      </c>
      <c r="F419" s="1547">
        <f>IF($A419="INSUMO",VLOOKUP($B419,'BANCO DE DADOS SETEMBRO INS'!$A:$D,4,FALSE),VLOOKUP($B419,'BANCO DE DADOS SETEMBRO SERV'!$B:$E,4,FALSE))</f>
        <v>1.27</v>
      </c>
      <c r="G419" s="1525">
        <f>TRUNC(F419*E419,2)</f>
        <v>1.27</v>
      </c>
      <c r="H419" s="1562"/>
    </row>
    <row r="420" spans="1:8" ht="15.75">
      <c r="A420" s="929"/>
      <c r="B420" s="2724" t="s">
        <v>691</v>
      </c>
      <c r="C420" s="2926"/>
      <c r="D420" s="2926"/>
      <c r="E420" s="2926"/>
      <c r="F420" s="2926"/>
      <c r="G420" s="2927"/>
      <c r="H420" s="929"/>
    </row>
    <row r="421" spans="1:8" ht="15.75">
      <c r="A421" s="931" t="s">
        <v>1321</v>
      </c>
      <c r="B421" s="830">
        <v>88264</v>
      </c>
      <c r="C421" s="772" t="str">
        <f>IF($A421="INSUMO",VLOOKUP($B421,'BANCO DE DADOS SETEMBRO INS'!$A:$D,2,FALSE),VLOOKUP($B421,'BANCO DE DADOS SETEMBRO SERV'!$B:$E,2,FALSE))</f>
        <v>ELETRICISTA COM ENCARGOS COMPLEMENTARES</v>
      </c>
      <c r="D421" s="771" t="str">
        <f>IF($A421="INSUMO",VLOOKUP($B421,'BANCO DE DADOS SETEMBRO INS'!$A:$D,3,FALSE),VLOOKUP($B421,'BANCO DE DADOS SETEMBRO SERV'!$B:$E,3,FALSE))</f>
        <v>H</v>
      </c>
      <c r="E421" s="702">
        <v>1.5</v>
      </c>
      <c r="F421" s="775">
        <f>IF($A421="INSUMO",VLOOKUP($B421,'BANCO DE DADOS SETEMBRO INS'!$A:$D,4,FALSE),VLOOKUP($B421,'BANCO DE DADOS SETEMBRO SERV'!$B:$E,4,FALSE))</f>
        <v>20.28</v>
      </c>
      <c r="G421" s="713">
        <f>TRUNC(F421*E421,2)</f>
        <v>30.42</v>
      </c>
      <c r="H421" s="929"/>
    </row>
    <row r="422" spans="1:8" ht="16.5" thickBot="1">
      <c r="A422" s="931" t="s">
        <v>1321</v>
      </c>
      <c r="B422" s="830">
        <v>88316</v>
      </c>
      <c r="C422" s="772" t="str">
        <f>IF($A422="INSUMO",VLOOKUP($B422,'BANCO DE DADOS SETEMBRO INS'!$A:$D,2,FALSE),VLOOKUP($B422,'BANCO DE DADOS SETEMBRO SERV'!$B:$E,2,FALSE))</f>
        <v>SERVENTE COM ENCARGOS COMPLEMENTARES</v>
      </c>
      <c r="D422" s="771" t="str">
        <f>IF($A422="INSUMO",VLOOKUP($B422,'BANCO DE DADOS SETEMBRO INS'!$A:$D,3,FALSE),VLOOKUP($B422,'BANCO DE DADOS SETEMBRO SERV'!$B:$E,3,FALSE))</f>
        <v>H</v>
      </c>
      <c r="E422" s="702">
        <v>1.5</v>
      </c>
      <c r="F422" s="775">
        <f>IF($A422="INSUMO",VLOOKUP($B422,'BANCO DE DADOS SETEMBRO INS'!$A:$D,4,FALSE),VLOOKUP($B422,'BANCO DE DADOS SETEMBRO SERV'!$B:$E,4,FALSE))</f>
        <v>15.74</v>
      </c>
      <c r="G422" s="713">
        <f>TRUNC(F422*E422,2)</f>
        <v>23.61</v>
      </c>
      <c r="H422" s="929"/>
    </row>
    <row r="423" spans="1:8" ht="16.5" thickBot="1">
      <c r="A423" s="929"/>
      <c r="B423" s="3014" t="s">
        <v>6875</v>
      </c>
      <c r="C423" s="2939"/>
      <c r="D423" s="2939"/>
      <c r="E423" s="3021"/>
      <c r="F423" s="801" t="s">
        <v>692</v>
      </c>
      <c r="G423" s="1523">
        <f>SUM(G417:G422)</f>
        <v>556.46</v>
      </c>
      <c r="H423" s="929"/>
    </row>
    <row r="424" spans="1:8" ht="15.75" thickBot="1">
      <c r="A424" s="929"/>
      <c r="B424" s="1790"/>
      <c r="C424" s="1562"/>
      <c r="D424" s="1562"/>
      <c r="E424" s="1562"/>
      <c r="F424" s="1562"/>
      <c r="G424" s="1628"/>
      <c r="H424" s="929"/>
    </row>
    <row r="425" spans="1:8" ht="31.5">
      <c r="A425" s="873"/>
      <c r="B425" s="1557"/>
      <c r="C425" s="1536" t="s">
        <v>1723</v>
      </c>
      <c r="D425" s="1558"/>
      <c r="E425" s="1559"/>
      <c r="F425" s="1537"/>
      <c r="G425" s="503" t="s">
        <v>29</v>
      </c>
      <c r="H425" s="873"/>
    </row>
    <row r="426" spans="1:8" ht="31.5">
      <c r="A426" s="873"/>
      <c r="B426" s="1815" t="s">
        <v>701</v>
      </c>
      <c r="C426" s="1775" t="s">
        <v>702</v>
      </c>
      <c r="D426" s="1776" t="s">
        <v>703</v>
      </c>
      <c r="E426" s="1777" t="s">
        <v>704</v>
      </c>
      <c r="F426" s="1778" t="s">
        <v>705</v>
      </c>
      <c r="G426" s="1785" t="s">
        <v>706</v>
      </c>
      <c r="H426" s="873"/>
    </row>
    <row r="427" spans="1:8" ht="15">
      <c r="A427" s="873"/>
      <c r="B427" s="1299">
        <v>42766</v>
      </c>
      <c r="C427" s="1751" t="s">
        <v>1724</v>
      </c>
      <c r="D427" s="1752">
        <f>TRUNC((434.5+36.4),2)</f>
        <v>470.9</v>
      </c>
      <c r="E427" s="1749" t="s">
        <v>1725</v>
      </c>
      <c r="F427" s="1744" t="s">
        <v>1726</v>
      </c>
      <c r="G427" s="1764" t="s">
        <v>1727</v>
      </c>
      <c r="H427" s="873"/>
    </row>
    <row r="428" spans="1:8" ht="15">
      <c r="A428" s="873"/>
      <c r="B428" s="1299">
        <v>42766</v>
      </c>
      <c r="C428" s="1751" t="s">
        <v>1728</v>
      </c>
      <c r="D428" s="1752">
        <f>TRUNC((478.9+22.26),2)</f>
        <v>501.16</v>
      </c>
      <c r="E428" s="1749" t="s">
        <v>1729</v>
      </c>
      <c r="F428" s="1744" t="s">
        <v>1730</v>
      </c>
      <c r="G428" s="1764" t="s">
        <v>1731</v>
      </c>
      <c r="H428" s="873"/>
    </row>
    <row r="429" spans="1:8" ht="15">
      <c r="A429" s="873"/>
      <c r="B429" s="2049">
        <v>43245</v>
      </c>
      <c r="C429" s="2057" t="s">
        <v>1352</v>
      </c>
      <c r="D429" s="2048">
        <v>765.37</v>
      </c>
      <c r="E429" s="2142" t="s">
        <v>7626</v>
      </c>
      <c r="F429" s="2141" t="s">
        <v>1353</v>
      </c>
      <c r="G429" s="1750" t="s">
        <v>7635</v>
      </c>
      <c r="H429" s="873"/>
    </row>
    <row r="430" spans="1:8" ht="16.5" thickBot="1">
      <c r="A430" s="873"/>
      <c r="B430" s="1538"/>
      <c r="C430" s="1539" t="s">
        <v>707</v>
      </c>
      <c r="D430" s="1561">
        <f>MEDIAN(D427:D429)</f>
        <v>501.16</v>
      </c>
      <c r="E430" s="1540"/>
      <c r="F430" s="1541"/>
      <c r="G430" s="871"/>
      <c r="H430" s="873"/>
    </row>
    <row r="431" spans="1:8" ht="13.5" thickBot="1">
      <c r="A431" s="904"/>
      <c r="B431" s="905"/>
      <c r="C431" s="905"/>
      <c r="D431" s="905"/>
      <c r="E431" s="905"/>
      <c r="F431" s="905"/>
      <c r="G431" s="905"/>
      <c r="H431" s="904"/>
    </row>
    <row r="432" spans="1:8" ht="15.75">
      <c r="A432" s="929"/>
      <c r="B432" s="1549" t="str">
        <f>CONCATENATE("AMM LOG 0",(RIGHT(B415,2))+1)</f>
        <v>AMM LOG 028</v>
      </c>
      <c r="C432" s="2666" t="str">
        <f>CONCATENATE("FORNECIMENTO E INSTALAÇÃO DE ",C435)</f>
        <v>FORNECIMENTO E INSTALAÇÃO DE GUIA DE CABOS HORIZONTAIS FECHADOS</v>
      </c>
      <c r="D432" s="2897"/>
      <c r="E432" s="2897"/>
      <c r="F432" s="2897"/>
      <c r="G432" s="787" t="s">
        <v>29</v>
      </c>
      <c r="H432" s="822">
        <f>G438</f>
        <v>22.490000000000002</v>
      </c>
    </row>
    <row r="433" spans="1:8" ht="31.5">
      <c r="A433" s="929"/>
      <c r="B433" s="899" t="s">
        <v>760</v>
      </c>
      <c r="C433" s="807" t="s">
        <v>686</v>
      </c>
      <c r="D433" s="900" t="s">
        <v>29</v>
      </c>
      <c r="E433" s="807" t="s">
        <v>687</v>
      </c>
      <c r="F433" s="808" t="s">
        <v>688</v>
      </c>
      <c r="G433" s="809" t="s">
        <v>689</v>
      </c>
      <c r="H433" s="929"/>
    </row>
    <row r="434" spans="1:8" ht="15.75">
      <c r="A434" s="929"/>
      <c r="B434" s="2724" t="s">
        <v>690</v>
      </c>
      <c r="C434" s="2926"/>
      <c r="D434" s="2926"/>
      <c r="E434" s="2926"/>
      <c r="F434" s="2926"/>
      <c r="G434" s="2927"/>
      <c r="H434" s="929"/>
    </row>
    <row r="435" spans="1:8" ht="15">
      <c r="A435" s="929"/>
      <c r="B435" s="414" t="s">
        <v>708</v>
      </c>
      <c r="C435" s="778" t="str">
        <f>C440</f>
        <v>GUIA DE CABOS HORIZONTAIS FECHADOS</v>
      </c>
      <c r="D435" s="514" t="str">
        <f>G440</f>
        <v>UN</v>
      </c>
      <c r="E435" s="781">
        <v>1</v>
      </c>
      <c r="F435" s="781">
        <f>D445</f>
        <v>18.440000000000001</v>
      </c>
      <c r="G435" s="783">
        <f>TRUNC(F435*E435,2)</f>
        <v>18.440000000000001</v>
      </c>
      <c r="H435" s="929"/>
    </row>
    <row r="436" spans="1:8" ht="15.75">
      <c r="A436" s="929"/>
      <c r="B436" s="2724" t="s">
        <v>691</v>
      </c>
      <c r="C436" s="2926"/>
      <c r="D436" s="2926"/>
      <c r="E436" s="2926"/>
      <c r="F436" s="2926"/>
      <c r="G436" s="2927"/>
      <c r="H436" s="929"/>
    </row>
    <row r="437" spans="1:8" ht="16.5" thickBot="1">
      <c r="A437" s="931" t="s">
        <v>1321</v>
      </c>
      <c r="B437" s="830">
        <v>88264</v>
      </c>
      <c r="C437" s="772" t="str">
        <f>IF($A437="INSUMO",VLOOKUP($B437,'BANCO DE DADOS SETEMBRO INS'!$A:$D,2,FALSE),VLOOKUP($B437,'BANCO DE DADOS SETEMBRO SERV'!$B:$E,2,FALSE))</f>
        <v>ELETRICISTA COM ENCARGOS COMPLEMENTARES</v>
      </c>
      <c r="D437" s="771" t="str">
        <f>IF($A437="INSUMO",VLOOKUP($B437,'BANCO DE DADOS SETEMBRO INS'!$A:$D,3,FALSE),VLOOKUP($B437,'BANCO DE DADOS SETEMBRO SERV'!$B:$E,3,FALSE))</f>
        <v>H</v>
      </c>
      <c r="E437" s="702">
        <v>0.2</v>
      </c>
      <c r="F437" s="775">
        <f>IF($A437="INSUMO",VLOOKUP($B437,'BANCO DE DADOS SETEMBRO INS'!$A:$D,4,FALSE),VLOOKUP($B437,'BANCO DE DADOS SETEMBRO SERV'!$B:$E,4,FALSE))</f>
        <v>20.28</v>
      </c>
      <c r="G437" s="713">
        <f>TRUNC(F437*E437,2)</f>
        <v>4.05</v>
      </c>
      <c r="H437" s="929"/>
    </row>
    <row r="438" spans="1:8" ht="16.5" thickBot="1">
      <c r="A438" s="929"/>
      <c r="B438" s="3014" t="s">
        <v>6876</v>
      </c>
      <c r="C438" s="2939"/>
      <c r="D438" s="2939"/>
      <c r="E438" s="3021"/>
      <c r="F438" s="801" t="s">
        <v>692</v>
      </c>
      <c r="G438" s="1523">
        <f>SUM(G434:G437)</f>
        <v>22.490000000000002</v>
      </c>
      <c r="H438" s="929"/>
    </row>
    <row r="439" spans="1:8" ht="15.75" thickBot="1">
      <c r="A439" s="929"/>
      <c r="B439" s="1790"/>
      <c r="C439" s="1562"/>
      <c r="D439" s="1562"/>
      <c r="E439" s="1562"/>
      <c r="F439" s="1562"/>
      <c r="G439" s="1628"/>
      <c r="H439" s="929"/>
    </row>
    <row r="440" spans="1:8" ht="15.75">
      <c r="A440" s="873"/>
      <c r="B440" s="1557"/>
      <c r="C440" s="1536" t="s">
        <v>1732</v>
      </c>
      <c r="D440" s="1558"/>
      <c r="E440" s="1559"/>
      <c r="F440" s="1537"/>
      <c r="G440" s="503" t="s">
        <v>29</v>
      </c>
      <c r="H440" s="873"/>
    </row>
    <row r="441" spans="1:8" ht="31.5">
      <c r="A441" s="873"/>
      <c r="B441" s="1815" t="s">
        <v>701</v>
      </c>
      <c r="C441" s="1775" t="s">
        <v>702</v>
      </c>
      <c r="D441" s="1776" t="s">
        <v>703</v>
      </c>
      <c r="E441" s="1777" t="s">
        <v>704</v>
      </c>
      <c r="F441" s="1778" t="s">
        <v>705</v>
      </c>
      <c r="G441" s="1785" t="s">
        <v>706</v>
      </c>
      <c r="H441" s="873"/>
    </row>
    <row r="442" spans="1:8" ht="15">
      <c r="A442" s="873"/>
      <c r="B442" s="1299">
        <v>42766</v>
      </c>
      <c r="C442" s="1751" t="s">
        <v>1688</v>
      </c>
      <c r="D442" s="1752">
        <f>TRUNC((137.1+47.31)/10,2)</f>
        <v>18.440000000000001</v>
      </c>
      <c r="E442" s="1749" t="s">
        <v>1689</v>
      </c>
      <c r="F442" s="1744" t="s">
        <v>1690</v>
      </c>
      <c r="G442" s="1764" t="s">
        <v>1691</v>
      </c>
      <c r="H442" s="873"/>
    </row>
    <row r="443" spans="1:8" ht="15">
      <c r="A443" s="873"/>
      <c r="B443" s="1299"/>
      <c r="C443" s="1751"/>
      <c r="D443" s="1752"/>
      <c r="E443" s="1749"/>
      <c r="F443" s="1744"/>
      <c r="G443" s="1764"/>
      <c r="H443" s="873"/>
    </row>
    <row r="444" spans="1:8" ht="15">
      <c r="A444" s="873"/>
      <c r="B444" s="1299"/>
      <c r="C444" s="1751"/>
      <c r="D444" s="1752"/>
      <c r="E444" s="1749"/>
      <c r="F444" s="1744"/>
      <c r="G444" s="1764"/>
      <c r="H444" s="873"/>
    </row>
    <row r="445" spans="1:8" ht="16.5" thickBot="1">
      <c r="A445" s="873"/>
      <c r="B445" s="1538"/>
      <c r="C445" s="1539" t="s">
        <v>707</v>
      </c>
      <c r="D445" s="1561">
        <f>MEDIAN(D442:D444)</f>
        <v>18.440000000000001</v>
      </c>
      <c r="E445" s="1540"/>
      <c r="F445" s="1541"/>
      <c r="G445" s="871"/>
      <c r="H445" s="873"/>
    </row>
    <row r="446" spans="1:8" ht="13.5" thickBot="1">
      <c r="A446" s="904"/>
      <c r="B446" s="905"/>
      <c r="C446" s="905"/>
      <c r="D446" s="905"/>
      <c r="E446" s="905"/>
      <c r="F446" s="905"/>
      <c r="G446" s="905"/>
      <c r="H446" s="904"/>
    </row>
    <row r="447" spans="1:8" ht="15.75">
      <c r="A447" s="929"/>
      <c r="B447" s="1549" t="str">
        <f>CONCATENATE("AMM LOG 0",(RIGHT(B432,2))+1)</f>
        <v>AMM LOG 029</v>
      </c>
      <c r="C447" s="2666" t="str">
        <f>CONCATENATE("FORNECIMENTO E INSTALAÇÃO DE ",C450)</f>
        <v>FORNECIMENTO E INSTALAÇÃO DE RÉGUA DE TOMADAS PARA RACK - 6 TOMADAS 2P+T 10A - 1U</v>
      </c>
      <c r="D447" s="2897"/>
      <c r="E447" s="2897"/>
      <c r="F447" s="2897"/>
      <c r="G447" s="787" t="s">
        <v>29</v>
      </c>
      <c r="H447" s="822">
        <f>G454</f>
        <v>97.26</v>
      </c>
    </row>
    <row r="448" spans="1:8" ht="31.5">
      <c r="A448" s="929"/>
      <c r="B448" s="899" t="s">
        <v>760</v>
      </c>
      <c r="C448" s="807" t="s">
        <v>686</v>
      </c>
      <c r="D448" s="900" t="s">
        <v>29</v>
      </c>
      <c r="E448" s="807" t="s">
        <v>687</v>
      </c>
      <c r="F448" s="808" t="s">
        <v>688</v>
      </c>
      <c r="G448" s="809" t="s">
        <v>689</v>
      </c>
      <c r="H448" s="929"/>
    </row>
    <row r="449" spans="1:8" ht="15.75">
      <c r="A449" s="929"/>
      <c r="B449" s="2724" t="s">
        <v>690</v>
      </c>
      <c r="C449" s="2926"/>
      <c r="D449" s="2926"/>
      <c r="E449" s="2926"/>
      <c r="F449" s="2926"/>
      <c r="G449" s="2927"/>
      <c r="H449" s="929"/>
    </row>
    <row r="450" spans="1:8" ht="15">
      <c r="A450" s="929"/>
      <c r="B450" s="414" t="s">
        <v>708</v>
      </c>
      <c r="C450" s="778" t="str">
        <f>C456</f>
        <v>RÉGUA DE TOMADAS PARA RACK - 6 TOMADAS 2P+T 10A - 1U</v>
      </c>
      <c r="D450" s="514" t="str">
        <f>G456</f>
        <v>UN</v>
      </c>
      <c r="E450" s="781">
        <v>1</v>
      </c>
      <c r="F450" s="781">
        <f>D461</f>
        <v>69.17</v>
      </c>
      <c r="G450" s="783">
        <f>TRUNC(F450*E450,2)</f>
        <v>69.17</v>
      </c>
      <c r="H450" s="929"/>
    </row>
    <row r="451" spans="1:8" ht="15.75">
      <c r="A451" s="929"/>
      <c r="B451" s="2724" t="s">
        <v>691</v>
      </c>
      <c r="C451" s="2926"/>
      <c r="D451" s="2926"/>
      <c r="E451" s="2926"/>
      <c r="F451" s="2926"/>
      <c r="G451" s="2927"/>
      <c r="H451" s="929"/>
    </row>
    <row r="452" spans="1:8" ht="15.75">
      <c r="A452" s="931" t="s">
        <v>1321</v>
      </c>
      <c r="B452" s="830">
        <v>88264</v>
      </c>
      <c r="C452" s="772" t="str">
        <f>IF($A452="INSUMO",VLOOKUP($B452,'BANCO DE DADOS SETEMBRO INS'!$A:$D,2,FALSE),VLOOKUP($B452,'BANCO DE DADOS SETEMBRO SERV'!$B:$E,2,FALSE))</f>
        <v>ELETRICISTA COM ENCARGOS COMPLEMENTARES</v>
      </c>
      <c r="D452" s="771" t="str">
        <f>IF($A452="INSUMO",VLOOKUP($B452,'BANCO DE DADOS SETEMBRO INS'!$A:$D,3,FALSE),VLOOKUP($B452,'BANCO DE DADOS SETEMBRO SERV'!$B:$E,3,FALSE))</f>
        <v>H</v>
      </c>
      <c r="E452" s="702">
        <v>1</v>
      </c>
      <c r="F452" s="775">
        <f>IF($A452="INSUMO",VLOOKUP($B452,'BANCO DE DADOS SETEMBRO INS'!$A:$D,4,FALSE),VLOOKUP($B452,'BANCO DE DADOS SETEMBRO SERV'!$B:$E,4,FALSE))</f>
        <v>20.28</v>
      </c>
      <c r="G452" s="713">
        <f>TRUNC(F452*E452,2)</f>
        <v>20.28</v>
      </c>
      <c r="H452" s="929"/>
    </row>
    <row r="453" spans="1:8" ht="16.5" thickBot="1">
      <c r="A453" s="931" t="s">
        <v>1321</v>
      </c>
      <c r="B453" s="830">
        <v>88247</v>
      </c>
      <c r="C453" s="772" t="str">
        <f>IF($A453="INSUMO",VLOOKUP($B453,'BANCO DE DADOS SETEMBRO INS'!$A:$D,2,FALSE),VLOOKUP($B453,'BANCO DE DADOS SETEMBRO SERV'!$B:$E,2,FALSE))</f>
        <v>AUXILIAR DE ELETRICISTA COM ENCARGOS COMPLEMENTARES</v>
      </c>
      <c r="D453" s="771" t="str">
        <f>IF($A453="INSUMO",VLOOKUP($B453,'BANCO DE DADOS SETEMBRO INS'!$A:$D,3,FALSE),VLOOKUP($B453,'BANCO DE DADOS SETEMBRO SERV'!$B:$E,3,FALSE))</f>
        <v>H</v>
      </c>
      <c r="E453" s="702">
        <v>0.5</v>
      </c>
      <c r="F453" s="775">
        <f>IF($A453="INSUMO",VLOOKUP($B453,'BANCO DE DADOS SETEMBRO INS'!$A:$D,4,FALSE),VLOOKUP($B453,'BANCO DE DADOS SETEMBRO SERV'!$B:$E,4,FALSE))</f>
        <v>15.62</v>
      </c>
      <c r="G453" s="713">
        <f>TRUNC(F453*E453,2)</f>
        <v>7.81</v>
      </c>
      <c r="H453" s="929"/>
    </row>
    <row r="454" spans="1:8" ht="16.5" thickBot="1">
      <c r="A454" s="929"/>
      <c r="B454" s="3014" t="s">
        <v>6877</v>
      </c>
      <c r="C454" s="2939"/>
      <c r="D454" s="2939"/>
      <c r="E454" s="3021"/>
      <c r="F454" s="801" t="s">
        <v>692</v>
      </c>
      <c r="G454" s="1523">
        <f>SUM(G449:G453)</f>
        <v>97.26</v>
      </c>
      <c r="H454" s="929"/>
    </row>
    <row r="455" spans="1:8" ht="15.75" thickBot="1">
      <c r="A455" s="929"/>
      <c r="B455" s="1790"/>
      <c r="C455" s="1562"/>
      <c r="D455" s="1562"/>
      <c r="E455" s="1562"/>
      <c r="F455" s="1562"/>
      <c r="G455" s="1628"/>
      <c r="H455" s="929"/>
    </row>
    <row r="456" spans="1:8" ht="15.75">
      <c r="A456" s="873"/>
      <c r="B456" s="1557"/>
      <c r="C456" s="1536" t="s">
        <v>1733</v>
      </c>
      <c r="D456" s="1558"/>
      <c r="E456" s="1559"/>
      <c r="F456" s="1537"/>
      <c r="G456" s="503" t="s">
        <v>29</v>
      </c>
      <c r="H456" s="873"/>
    </row>
    <row r="457" spans="1:8" ht="31.5">
      <c r="A457" s="873"/>
      <c r="B457" s="1815" t="s">
        <v>701</v>
      </c>
      <c r="C457" s="1775" t="s">
        <v>702</v>
      </c>
      <c r="D457" s="1776" t="s">
        <v>703</v>
      </c>
      <c r="E457" s="1777" t="s">
        <v>704</v>
      </c>
      <c r="F457" s="1778" t="s">
        <v>705</v>
      </c>
      <c r="G457" s="1785" t="s">
        <v>706</v>
      </c>
      <c r="H457" s="873"/>
    </row>
    <row r="458" spans="1:8" ht="15">
      <c r="A458" s="873"/>
      <c r="B458" s="1299">
        <v>42753</v>
      </c>
      <c r="C458" s="1751" t="s">
        <v>1645</v>
      </c>
      <c r="D458" s="1752">
        <v>69.17</v>
      </c>
      <c r="E458" s="1749" t="s">
        <v>1646</v>
      </c>
      <c r="F458" s="1744" t="s">
        <v>1647</v>
      </c>
      <c r="G458" s="1764" t="s">
        <v>1648</v>
      </c>
      <c r="H458" s="873"/>
    </row>
    <row r="459" spans="1:8" ht="15">
      <c r="A459" s="873"/>
      <c r="B459" s="1299"/>
      <c r="C459" s="1751"/>
      <c r="D459" s="1752"/>
      <c r="E459" s="1749"/>
      <c r="F459" s="1744"/>
      <c r="G459" s="1764"/>
      <c r="H459" s="873"/>
    </row>
    <row r="460" spans="1:8" ht="15">
      <c r="A460" s="873"/>
      <c r="B460" s="1299"/>
      <c r="C460" s="1751"/>
      <c r="D460" s="1752"/>
      <c r="E460" s="1749"/>
      <c r="F460" s="1744"/>
      <c r="G460" s="1764"/>
      <c r="H460" s="873"/>
    </row>
    <row r="461" spans="1:8" ht="16.5" thickBot="1">
      <c r="A461" s="873"/>
      <c r="B461" s="1538"/>
      <c r="C461" s="1539" t="s">
        <v>707</v>
      </c>
      <c r="D461" s="1561">
        <f>MEDIAN(D458:D460)</f>
        <v>69.17</v>
      </c>
      <c r="E461" s="1540"/>
      <c r="F461" s="1541"/>
      <c r="G461" s="871"/>
      <c r="H461" s="873"/>
    </row>
    <row r="462" spans="1:8" ht="13.5" thickBot="1">
      <c r="A462" s="904"/>
      <c r="B462" s="905"/>
      <c r="C462" s="905"/>
      <c r="D462" s="905"/>
      <c r="E462" s="905"/>
      <c r="F462" s="905"/>
      <c r="G462" s="905"/>
      <c r="H462" s="904"/>
    </row>
    <row r="463" spans="1:8" ht="44.25" customHeight="1">
      <c r="A463" s="929"/>
      <c r="B463" s="1549" t="str">
        <f>CONCATENATE("AMM LOG 0",(RIGHT(B447,2))+1)</f>
        <v>AMM LOG 030</v>
      </c>
      <c r="C463" s="2666" t="str">
        <f>CONCATENATE("FORNECIMENTO E INSTALAÇÃO DE ",C466)</f>
        <v>FORNECIMENTO E INSTALAÇÃO DE CAIXA DE PASSAGEM METALICA DE SOBREPOR COM TAMPA PARAFUSADA, DIMENSOES 35 X 35 X 12 CM</v>
      </c>
      <c r="D463" s="2897"/>
      <c r="E463" s="2897"/>
      <c r="F463" s="2897"/>
      <c r="G463" s="787" t="s">
        <v>29</v>
      </c>
      <c r="H463" s="822">
        <f>G470</f>
        <v>127.33</v>
      </c>
    </row>
    <row r="464" spans="1:8" ht="31.5">
      <c r="A464" s="929"/>
      <c r="B464" s="899" t="s">
        <v>760</v>
      </c>
      <c r="C464" s="807" t="s">
        <v>686</v>
      </c>
      <c r="D464" s="900" t="s">
        <v>29</v>
      </c>
      <c r="E464" s="807" t="s">
        <v>687</v>
      </c>
      <c r="F464" s="808" t="s">
        <v>688</v>
      </c>
      <c r="G464" s="809" t="s">
        <v>689</v>
      </c>
      <c r="H464" s="929"/>
    </row>
    <row r="465" spans="1:8" ht="15.75">
      <c r="A465" s="929"/>
      <c r="B465" s="2724" t="s">
        <v>690</v>
      </c>
      <c r="C465" s="2926"/>
      <c r="D465" s="2926"/>
      <c r="E465" s="2926"/>
      <c r="F465" s="2926"/>
      <c r="G465" s="2927"/>
      <c r="H465" s="929"/>
    </row>
    <row r="466" spans="1:8" ht="30">
      <c r="A466" s="931" t="s">
        <v>1320</v>
      </c>
      <c r="B466" s="789">
        <v>20253</v>
      </c>
      <c r="C466" s="772" t="str">
        <f>IF($A466="INSUMO",VLOOKUP($B466,'BANCO DE DADOS SETEMBRO INS'!$A:$D,2,FALSE),VLOOKUP($B466,'BANCO DE DADOS SETEMBRO SERV'!$B:$E,2,FALSE))</f>
        <v>CAIXA DE PASSAGEM METALICA DE SOBREPOR COM TAMPA PARAFUSADA, DIMENSOES 35 X 35 X 12 CM</v>
      </c>
      <c r="D466" s="771" t="s">
        <v>29</v>
      </c>
      <c r="E466" s="790">
        <v>1</v>
      </c>
      <c r="F466" s="775">
        <f>IF($A466="INSUMO",VLOOKUP($B466,'BANCO DE DADOS SETEMBRO INS'!$A:$D,4,FALSE),VLOOKUP($B466,'BANCO DE DADOS SETEMBRO SERV'!$B:$E,4,FALSE))</f>
        <v>73.3</v>
      </c>
      <c r="G466" s="713">
        <f>TRUNC(F466*E466,2)</f>
        <v>73.3</v>
      </c>
      <c r="H466" s="929"/>
    </row>
    <row r="467" spans="1:8" ht="15.75">
      <c r="A467" s="929"/>
      <c r="B467" s="2724" t="s">
        <v>691</v>
      </c>
      <c r="C467" s="2926"/>
      <c r="D467" s="2926"/>
      <c r="E467" s="2926"/>
      <c r="F467" s="2926"/>
      <c r="G467" s="2927"/>
      <c r="H467" s="929"/>
    </row>
    <row r="468" spans="1:8" ht="15.75">
      <c r="A468" s="931" t="s">
        <v>1321</v>
      </c>
      <c r="B468" s="830">
        <v>88264</v>
      </c>
      <c r="C468" s="772" t="str">
        <f>IF($A468="INSUMO",VLOOKUP($B468,'BANCO DE DADOS SETEMBRO INS'!$A:$D,2,FALSE),VLOOKUP($B468,'BANCO DE DADOS SETEMBRO SERV'!$B:$E,2,FALSE))</f>
        <v>ELETRICISTA COM ENCARGOS COMPLEMENTARES</v>
      </c>
      <c r="D468" s="771" t="str">
        <f>IF($A468="INSUMO",VLOOKUP($B468,'BANCO DE DADOS SETEMBRO INS'!$A:$D,3,FALSE),VLOOKUP($B468,'BANCO DE DADOS SETEMBRO SERV'!$B:$E,3,FALSE))</f>
        <v>H</v>
      </c>
      <c r="E468" s="702">
        <v>1.5</v>
      </c>
      <c r="F468" s="775">
        <f>IF($A468="INSUMO",VLOOKUP($B468,'BANCO DE DADOS SETEMBRO INS'!$A:$D,4,FALSE),VLOOKUP($B468,'BANCO DE DADOS SETEMBRO SERV'!$B:$E,4,FALSE))</f>
        <v>20.28</v>
      </c>
      <c r="G468" s="713">
        <f>TRUNC(F468*E468,2)</f>
        <v>30.42</v>
      </c>
      <c r="H468" s="929"/>
    </row>
    <row r="469" spans="1:8" ht="16.5" thickBot="1">
      <c r="A469" s="931" t="s">
        <v>1321</v>
      </c>
      <c r="B469" s="830">
        <v>88316</v>
      </c>
      <c r="C469" s="772" t="str">
        <f>IF($A469="INSUMO",VLOOKUP($B469,'BANCO DE DADOS SETEMBRO INS'!$A:$D,2,FALSE),VLOOKUP($B469,'BANCO DE DADOS SETEMBRO SERV'!$B:$E,2,FALSE))</f>
        <v>SERVENTE COM ENCARGOS COMPLEMENTARES</v>
      </c>
      <c r="D469" s="771" t="str">
        <f>IF($A469="INSUMO",VLOOKUP($B469,'BANCO DE DADOS SETEMBRO INS'!$A:$D,3,FALSE),VLOOKUP($B469,'BANCO DE DADOS SETEMBRO SERV'!$B:$E,3,FALSE))</f>
        <v>H</v>
      </c>
      <c r="E469" s="702">
        <v>1.5</v>
      </c>
      <c r="F469" s="775">
        <f>IF($A469="INSUMO",VLOOKUP($B469,'BANCO DE DADOS SETEMBRO INS'!$A:$D,4,FALSE),VLOOKUP($B469,'BANCO DE DADOS SETEMBRO SERV'!$B:$E,4,FALSE))</f>
        <v>15.74</v>
      </c>
      <c r="G469" s="713">
        <f>TRUNC(F469*E469,2)</f>
        <v>23.61</v>
      </c>
      <c r="H469" s="929"/>
    </row>
    <row r="470" spans="1:8" ht="16.5" thickBot="1">
      <c r="A470" s="929"/>
      <c r="B470" s="2939" t="s">
        <v>1734</v>
      </c>
      <c r="C470" s="2939"/>
      <c r="D470" s="2939"/>
      <c r="E470" s="3021"/>
      <c r="F470" s="801" t="s">
        <v>692</v>
      </c>
      <c r="G470" s="819">
        <f>SUM(G465:G469)</f>
        <v>127.33</v>
      </c>
      <c r="H470" s="929"/>
    </row>
    <row r="471" spans="1:8" ht="13.5" thickBot="1">
      <c r="A471" s="904"/>
      <c r="B471" s="905"/>
      <c r="C471" s="905"/>
      <c r="D471" s="905"/>
      <c r="E471" s="905"/>
      <c r="F471" s="905"/>
      <c r="G471" s="905"/>
      <c r="H471" s="904"/>
    </row>
    <row r="472" spans="1:8" ht="36" customHeight="1">
      <c r="A472" s="929"/>
      <c r="B472" s="1549" t="str">
        <f>CONCATENATE("AMM LOG 0",(RIGHT(B463,2))+1)</f>
        <v>AMM LOG 031</v>
      </c>
      <c r="C472" s="2666" t="str">
        <f>CONCATENATE("FORNECIMENTO E INSTALAÇÃO DE ",C475)</f>
        <v>FORNECIMENTO E INSTALAÇÃO DE TOMADA RJ45 DUPLA COM CAIXA DE PASSAGEM 4x2" PARA EMBUTIR NO PISO, COM ESPELHO CROMADO</v>
      </c>
      <c r="D472" s="2897"/>
      <c r="E472" s="2897"/>
      <c r="F472" s="2897"/>
      <c r="G472" s="787" t="s">
        <v>29</v>
      </c>
      <c r="H472" s="822">
        <f>G479</f>
        <v>55.18</v>
      </c>
    </row>
    <row r="473" spans="1:8" ht="31.5">
      <c r="A473" s="929"/>
      <c r="B473" s="899" t="s">
        <v>760</v>
      </c>
      <c r="C473" s="807" t="s">
        <v>686</v>
      </c>
      <c r="D473" s="900" t="s">
        <v>29</v>
      </c>
      <c r="E473" s="807" t="s">
        <v>687</v>
      </c>
      <c r="F473" s="808" t="s">
        <v>688</v>
      </c>
      <c r="G473" s="809" t="s">
        <v>689</v>
      </c>
      <c r="H473" s="929"/>
    </row>
    <row r="474" spans="1:8" ht="15.75">
      <c r="A474" s="929"/>
      <c r="B474" s="2724" t="s">
        <v>690</v>
      </c>
      <c r="C474" s="2926"/>
      <c r="D474" s="2926"/>
      <c r="E474" s="2926"/>
      <c r="F474" s="2926"/>
      <c r="G474" s="2927"/>
      <c r="H474" s="929"/>
    </row>
    <row r="475" spans="1:8" ht="30">
      <c r="A475" s="929"/>
      <c r="B475" s="414" t="s">
        <v>708</v>
      </c>
      <c r="C475" s="778" t="str">
        <f>C481</f>
        <v>TOMADA RJ45 DUPLA COM CAIXA DE PASSAGEM 4x2" PARA EMBUTIR NO PISO, COM ESPELHO CROMADO</v>
      </c>
      <c r="D475" s="514" t="str">
        <f>G481</f>
        <v>UN</v>
      </c>
      <c r="E475" s="781">
        <v>1</v>
      </c>
      <c r="F475" s="781">
        <f>D486</f>
        <v>29.98</v>
      </c>
      <c r="G475" s="783">
        <f>TRUNC(F475*E475,2)</f>
        <v>29.98</v>
      </c>
      <c r="H475" s="929"/>
    </row>
    <row r="476" spans="1:8" ht="15.75">
      <c r="A476" s="929"/>
      <c r="B476" s="2724" t="s">
        <v>691</v>
      </c>
      <c r="C476" s="2926"/>
      <c r="D476" s="2926"/>
      <c r="E476" s="2926"/>
      <c r="F476" s="2926"/>
      <c r="G476" s="2927"/>
      <c r="H476" s="929"/>
    </row>
    <row r="477" spans="1:8" ht="15.75">
      <c r="A477" s="931" t="s">
        <v>1321</v>
      </c>
      <c r="B477" s="830">
        <v>88264</v>
      </c>
      <c r="C477" s="772" t="str">
        <f>IF($A477="INSUMO",VLOOKUP($B477,'BANCO DE DADOS SETEMBRO INS'!$A:$D,2,FALSE),VLOOKUP($B477,'BANCO DE DADOS SETEMBRO SERV'!$B:$E,2,FALSE))</f>
        <v>ELETRICISTA COM ENCARGOS COMPLEMENTARES</v>
      </c>
      <c r="D477" s="771" t="str">
        <f>IF($A477="INSUMO",VLOOKUP($B477,'BANCO DE DADOS SETEMBRO INS'!$A:$D,3,FALSE),VLOOKUP($B477,'BANCO DE DADOS SETEMBRO SERV'!$B:$E,3,FALSE))</f>
        <v>H</v>
      </c>
      <c r="E477" s="702">
        <v>0.7</v>
      </c>
      <c r="F477" s="775">
        <f>IF($A477="INSUMO",VLOOKUP($B477,'BANCO DE DADOS SETEMBRO INS'!$A:$D,4,FALSE),VLOOKUP($B477,'BANCO DE DADOS SETEMBRO SERV'!$B:$E,4,FALSE))</f>
        <v>20.28</v>
      </c>
      <c r="G477" s="713">
        <f>TRUNC(F477*E477,2)</f>
        <v>14.19</v>
      </c>
      <c r="H477" s="929"/>
    </row>
    <row r="478" spans="1:8" ht="16.5" thickBot="1">
      <c r="A478" s="931" t="s">
        <v>1321</v>
      </c>
      <c r="B478" s="830">
        <v>88316</v>
      </c>
      <c r="C478" s="772" t="str">
        <f>IF($A478="INSUMO",VLOOKUP($B478,'BANCO DE DADOS SETEMBRO INS'!$A:$D,2,FALSE),VLOOKUP($B478,'BANCO DE DADOS SETEMBRO SERV'!$B:$E,2,FALSE))</f>
        <v>SERVENTE COM ENCARGOS COMPLEMENTARES</v>
      </c>
      <c r="D478" s="771" t="str">
        <f>IF($A478="INSUMO",VLOOKUP($B478,'BANCO DE DADOS SETEMBRO INS'!$A:$D,3,FALSE),VLOOKUP($B478,'BANCO DE DADOS SETEMBRO SERV'!$B:$E,3,FALSE))</f>
        <v>H</v>
      </c>
      <c r="E478" s="702">
        <v>0.7</v>
      </c>
      <c r="F478" s="775">
        <f>IF($A478="INSUMO",VLOOKUP($B478,'BANCO DE DADOS SETEMBRO INS'!$A:$D,4,FALSE),VLOOKUP($B478,'BANCO DE DADOS SETEMBRO SERV'!$B:$E,4,FALSE))</f>
        <v>15.74</v>
      </c>
      <c r="G478" s="713">
        <f>TRUNC(F478*E478,2)</f>
        <v>11.01</v>
      </c>
      <c r="H478" s="929"/>
    </row>
    <row r="479" spans="1:8" ht="16.5" customHeight="1" thickBot="1">
      <c r="A479" s="929"/>
      <c r="B479" s="3014" t="s">
        <v>6878</v>
      </c>
      <c r="C479" s="2939"/>
      <c r="D479" s="2939"/>
      <c r="E479" s="2939"/>
      <c r="F479" s="801" t="s">
        <v>692</v>
      </c>
      <c r="G479" s="1523">
        <f>SUM(G474:G478)</f>
        <v>55.18</v>
      </c>
      <c r="H479" s="929"/>
    </row>
    <row r="480" spans="1:8" ht="15.75" thickBot="1">
      <c r="A480" s="929"/>
      <c r="B480" s="3015"/>
      <c r="C480" s="2940"/>
      <c r="D480" s="2940"/>
      <c r="E480" s="2940"/>
      <c r="F480" s="1562"/>
      <c r="G480" s="1628"/>
      <c r="H480" s="929"/>
    </row>
    <row r="481" spans="1:8" ht="31.5">
      <c r="A481" s="873"/>
      <c r="B481" s="1557"/>
      <c r="C481" s="1558" t="s">
        <v>1736</v>
      </c>
      <c r="D481" s="1558"/>
      <c r="E481" s="1559"/>
      <c r="F481" s="1537"/>
      <c r="G481" s="1560" t="s">
        <v>29</v>
      </c>
      <c r="H481" s="873"/>
    </row>
    <row r="482" spans="1:8" ht="31.5">
      <c r="A482" s="873"/>
      <c r="B482" s="1815" t="s">
        <v>701</v>
      </c>
      <c r="C482" s="1775" t="s">
        <v>702</v>
      </c>
      <c r="D482" s="1776" t="s">
        <v>703</v>
      </c>
      <c r="E482" s="1777" t="s">
        <v>704</v>
      </c>
      <c r="F482" s="1778" t="s">
        <v>705</v>
      </c>
      <c r="G482" s="1785" t="s">
        <v>706</v>
      </c>
      <c r="H482" s="873"/>
    </row>
    <row r="483" spans="1:8" ht="15">
      <c r="A483" s="873"/>
      <c r="B483" s="1299">
        <v>42766</v>
      </c>
      <c r="C483" s="1751" t="s">
        <v>1607</v>
      </c>
      <c r="D483" s="1752">
        <v>29.98</v>
      </c>
      <c r="E483" s="1749" t="s">
        <v>1608</v>
      </c>
      <c r="F483" s="1744" t="s">
        <v>1609</v>
      </c>
      <c r="G483" s="1764" t="s">
        <v>1694</v>
      </c>
      <c r="H483" s="873"/>
    </row>
    <row r="484" spans="1:8" ht="15">
      <c r="A484" s="873"/>
      <c r="B484" s="1299"/>
      <c r="C484" s="1751"/>
      <c r="D484" s="1752"/>
      <c r="E484" s="1749"/>
      <c r="F484" s="1744"/>
      <c r="G484" s="1764"/>
      <c r="H484" s="873"/>
    </row>
    <row r="485" spans="1:8" ht="15">
      <c r="A485" s="873"/>
      <c r="B485" s="1299"/>
      <c r="C485" s="1751"/>
      <c r="D485" s="1752"/>
      <c r="E485" s="1749"/>
      <c r="F485" s="1744"/>
      <c r="G485" s="1764"/>
      <c r="H485" s="873"/>
    </row>
    <row r="486" spans="1:8" ht="16.5" thickBot="1">
      <c r="A486" s="873"/>
      <c r="B486" s="1538"/>
      <c r="C486" s="1539" t="s">
        <v>707</v>
      </c>
      <c r="D486" s="1561">
        <f>MEDIAN(D483:D485)</f>
        <v>29.98</v>
      </c>
      <c r="E486" s="1540"/>
      <c r="F486" s="1541"/>
      <c r="G486" s="871"/>
      <c r="H486" s="873"/>
    </row>
    <row r="487" spans="1:8" ht="13.5" thickBot="1">
      <c r="A487" s="904"/>
      <c r="B487" s="905"/>
      <c r="C487" s="905"/>
      <c r="D487" s="905"/>
      <c r="E487" s="905"/>
      <c r="F487" s="905"/>
      <c r="G487" s="905"/>
      <c r="H487" s="904"/>
    </row>
    <row r="488" spans="1:8" ht="15.75">
      <c r="A488" s="929"/>
      <c r="B488" s="1549" t="str">
        <f>CONCATENATE("AMM LOG 0",(RIGHT(B472,2))+1)</f>
        <v>AMM LOG 032</v>
      </c>
      <c r="C488" s="2666" t="str">
        <f>CONCATENATE("FORNECIMENTO E INSTALAÇÃO DE ",C491)</f>
        <v>FORNECIMENTO E INSTALAÇÃO DE CONECTOR RJ45 (MACHO) P/ CABO CAT 5e</v>
      </c>
      <c r="D488" s="2897"/>
      <c r="E488" s="2897"/>
      <c r="F488" s="2897"/>
      <c r="G488" s="787" t="s">
        <v>29</v>
      </c>
      <c r="H488" s="822">
        <f>G495</f>
        <v>4.54</v>
      </c>
    </row>
    <row r="489" spans="1:8" ht="31.5">
      <c r="A489" s="929"/>
      <c r="B489" s="899" t="s">
        <v>760</v>
      </c>
      <c r="C489" s="807" t="s">
        <v>686</v>
      </c>
      <c r="D489" s="900" t="s">
        <v>29</v>
      </c>
      <c r="E489" s="807" t="s">
        <v>687</v>
      </c>
      <c r="F489" s="808" t="s">
        <v>688</v>
      </c>
      <c r="G489" s="809" t="s">
        <v>689</v>
      </c>
      <c r="H489" s="929"/>
    </row>
    <row r="490" spans="1:8" ht="15.75">
      <c r="A490" s="929"/>
      <c r="B490" s="2724" t="s">
        <v>690</v>
      </c>
      <c r="C490" s="2926"/>
      <c r="D490" s="2926"/>
      <c r="E490" s="2926"/>
      <c r="F490" s="2926"/>
      <c r="G490" s="2927"/>
      <c r="H490" s="929"/>
    </row>
    <row r="491" spans="1:8" ht="15">
      <c r="A491" s="929"/>
      <c r="B491" s="414" t="s">
        <v>708</v>
      </c>
      <c r="C491" s="778" t="str">
        <f>C497</f>
        <v>CONECTOR RJ45 (MACHO) P/ CABO CAT 5e</v>
      </c>
      <c r="D491" s="514" t="str">
        <f>G497</f>
        <v>UN</v>
      </c>
      <c r="E491" s="781">
        <v>1</v>
      </c>
      <c r="F491" s="781">
        <f>D502</f>
        <v>0.95</v>
      </c>
      <c r="G491" s="783">
        <f>TRUNC(F491*E491,2)</f>
        <v>0.95</v>
      </c>
      <c r="H491" s="929"/>
    </row>
    <row r="492" spans="1:8" ht="15.75">
      <c r="A492" s="929"/>
      <c r="B492" s="2724" t="s">
        <v>691</v>
      </c>
      <c r="C492" s="2926"/>
      <c r="D492" s="2926"/>
      <c r="E492" s="2926"/>
      <c r="F492" s="2926"/>
      <c r="G492" s="2927"/>
      <c r="H492" s="929"/>
    </row>
    <row r="493" spans="1:8" ht="15.75">
      <c r="A493" s="931" t="s">
        <v>1321</v>
      </c>
      <c r="B493" s="830">
        <v>88264</v>
      </c>
      <c r="C493" s="772" t="str">
        <f>IF($A493="INSUMO",VLOOKUP($B493,'BANCO DE DADOS SETEMBRO INS'!$A:$D,2,FALSE),VLOOKUP($B493,'BANCO DE DADOS SETEMBRO SERV'!$B:$E,2,FALSE))</f>
        <v>ELETRICISTA COM ENCARGOS COMPLEMENTARES</v>
      </c>
      <c r="D493" s="771" t="str">
        <f>IF($A493="INSUMO",VLOOKUP($B493,'BANCO DE DADOS SETEMBRO INS'!$A:$D,3,FALSE),VLOOKUP($B493,'BANCO DE DADOS SETEMBRO SERV'!$B:$E,3,FALSE))</f>
        <v>H</v>
      </c>
      <c r="E493" s="702">
        <v>0.1</v>
      </c>
      <c r="F493" s="775">
        <f>IF($A493="INSUMO",VLOOKUP($B493,'BANCO DE DADOS SETEMBRO INS'!$A:$D,4,FALSE),VLOOKUP($B493,'BANCO DE DADOS SETEMBRO SERV'!$B:$E,4,FALSE))</f>
        <v>20.28</v>
      </c>
      <c r="G493" s="713">
        <f>TRUNC(F493*E493,2)</f>
        <v>2.02</v>
      </c>
      <c r="H493" s="929"/>
    </row>
    <row r="494" spans="1:8" ht="16.5" thickBot="1">
      <c r="A494" s="931" t="s">
        <v>1321</v>
      </c>
      <c r="B494" s="830">
        <v>88316</v>
      </c>
      <c r="C494" s="772" t="str">
        <f>IF($A494="INSUMO",VLOOKUP($B494,'BANCO DE DADOS SETEMBRO INS'!$A:$D,2,FALSE),VLOOKUP($B494,'BANCO DE DADOS SETEMBRO SERV'!$B:$E,2,FALSE))</f>
        <v>SERVENTE COM ENCARGOS COMPLEMENTARES</v>
      </c>
      <c r="D494" s="771" t="str">
        <f>IF($A494="INSUMO",VLOOKUP($B494,'BANCO DE DADOS SETEMBRO INS'!$A:$D,3,FALSE),VLOOKUP($B494,'BANCO DE DADOS SETEMBRO SERV'!$B:$E,3,FALSE))</f>
        <v>H</v>
      </c>
      <c r="E494" s="702">
        <v>0.1</v>
      </c>
      <c r="F494" s="775">
        <f>IF($A494="INSUMO",VLOOKUP($B494,'BANCO DE DADOS SETEMBRO INS'!$A:$D,4,FALSE),VLOOKUP($B494,'BANCO DE DADOS SETEMBRO SERV'!$B:$E,4,FALSE))</f>
        <v>15.74</v>
      </c>
      <c r="G494" s="713">
        <f>TRUNC(F494*E494,2)</f>
        <v>1.57</v>
      </c>
      <c r="H494" s="929"/>
    </row>
    <row r="495" spans="1:8" ht="16.5" thickBot="1">
      <c r="A495" s="929"/>
      <c r="B495" s="3014" t="s">
        <v>6879</v>
      </c>
      <c r="C495" s="2939"/>
      <c r="D495" s="2939"/>
      <c r="E495" s="3021"/>
      <c r="F495" s="801" t="s">
        <v>692</v>
      </c>
      <c r="G495" s="1523">
        <f>SUM(G490:G494)</f>
        <v>4.54</v>
      </c>
      <c r="H495" s="929"/>
    </row>
    <row r="496" spans="1:8" ht="15.75" thickBot="1">
      <c r="A496" s="929"/>
      <c r="B496" s="1790"/>
      <c r="C496" s="1562"/>
      <c r="D496" s="1562"/>
      <c r="E496" s="1562"/>
      <c r="F496" s="1562"/>
      <c r="G496" s="1628"/>
      <c r="H496" s="929"/>
    </row>
    <row r="497" spans="1:8" ht="15.75">
      <c r="A497" s="873"/>
      <c r="B497" s="1557"/>
      <c r="C497" s="1558" t="s">
        <v>1740</v>
      </c>
      <c r="D497" s="1558"/>
      <c r="E497" s="1559"/>
      <c r="F497" s="1537"/>
      <c r="G497" s="1560" t="s">
        <v>29</v>
      </c>
      <c r="H497" s="873"/>
    </row>
    <row r="498" spans="1:8" ht="31.5">
      <c r="A498" s="873"/>
      <c r="B498" s="1815" t="s">
        <v>701</v>
      </c>
      <c r="C498" s="1775" t="s">
        <v>702</v>
      </c>
      <c r="D498" s="1776" t="s">
        <v>703</v>
      </c>
      <c r="E498" s="1777" t="s">
        <v>704</v>
      </c>
      <c r="F498" s="1778" t="s">
        <v>705</v>
      </c>
      <c r="G498" s="1785" t="s">
        <v>706</v>
      </c>
      <c r="H498" s="873"/>
    </row>
    <row r="499" spans="1:8" ht="15">
      <c r="A499" s="873"/>
      <c r="B499" s="2049">
        <v>43245</v>
      </c>
      <c r="C499" s="2057" t="s">
        <v>1352</v>
      </c>
      <c r="D499" s="2048">
        <v>0.34</v>
      </c>
      <c r="E499" s="2142" t="s">
        <v>7626</v>
      </c>
      <c r="F499" s="2141" t="s">
        <v>1353</v>
      </c>
      <c r="G499" s="1750" t="s">
        <v>7635</v>
      </c>
      <c r="H499" s="873"/>
    </row>
    <row r="500" spans="1:8" ht="15">
      <c r="A500" s="873"/>
      <c r="B500" s="2049">
        <v>43245</v>
      </c>
      <c r="C500" s="2050" t="s">
        <v>7636</v>
      </c>
      <c r="D500" s="2051">
        <v>1.96</v>
      </c>
      <c r="E500" s="2131" t="s">
        <v>1599</v>
      </c>
      <c r="F500" s="2060" t="s">
        <v>7637</v>
      </c>
      <c r="G500" s="2144" t="s">
        <v>6544</v>
      </c>
      <c r="H500" s="873"/>
    </row>
    <row r="501" spans="1:8" ht="15">
      <c r="A501" s="873"/>
      <c r="B501" s="2049">
        <v>43264</v>
      </c>
      <c r="C501" s="2050" t="s">
        <v>1607</v>
      </c>
      <c r="D501" s="2051">
        <v>0.95</v>
      </c>
      <c r="E501" s="2131" t="s">
        <v>1608</v>
      </c>
      <c r="F501" s="2060" t="s">
        <v>1609</v>
      </c>
      <c r="G501" s="2144" t="s">
        <v>1604</v>
      </c>
      <c r="H501" s="873"/>
    </row>
    <row r="502" spans="1:8" ht="16.5" thickBot="1">
      <c r="A502" s="873"/>
      <c r="B502" s="1538"/>
      <c r="C502" s="1539" t="s">
        <v>707</v>
      </c>
      <c r="D502" s="1561">
        <f>MEDIAN(D499:D501)</f>
        <v>0.95</v>
      </c>
      <c r="E502" s="1540"/>
      <c r="F502" s="1541"/>
      <c r="G502" s="871"/>
      <c r="H502" s="873"/>
    </row>
    <row r="503" spans="1:8" ht="13.5" thickBot="1">
      <c r="A503" s="904"/>
      <c r="B503" s="905"/>
      <c r="C503" s="905"/>
      <c r="D503" s="905"/>
      <c r="E503" s="905"/>
      <c r="F503" s="905"/>
      <c r="G503" s="905"/>
      <c r="H503" s="904"/>
    </row>
    <row r="504" spans="1:8" ht="15.75">
      <c r="A504" s="929"/>
      <c r="B504" s="1549" t="str">
        <f>CONCATENATE("AMM LOG 0",(RIGHT(B488,2))+1)</f>
        <v>AMM LOG 033</v>
      </c>
      <c r="C504" s="2666" t="str">
        <f>CONCATENATE("FORNECIMENTO E INSTALAÇÃO DE ",C507)</f>
        <v>FORNECIMENTO E INSTALAÇÃO DE ELETROCALHA PERFURADA GALVANIZADA DE 50 X 50 X 3000mm</v>
      </c>
      <c r="D504" s="2897"/>
      <c r="E504" s="2897"/>
      <c r="F504" s="2897"/>
      <c r="G504" s="787" t="s">
        <v>29</v>
      </c>
      <c r="H504" s="822">
        <f>G511</f>
        <v>31.990000000000002</v>
      </c>
    </row>
    <row r="505" spans="1:8" ht="31.5">
      <c r="A505" s="929"/>
      <c r="B505" s="899" t="s">
        <v>760</v>
      </c>
      <c r="C505" s="807" t="s">
        <v>686</v>
      </c>
      <c r="D505" s="900" t="s">
        <v>29</v>
      </c>
      <c r="E505" s="807" t="s">
        <v>687</v>
      </c>
      <c r="F505" s="808" t="s">
        <v>688</v>
      </c>
      <c r="G505" s="809" t="s">
        <v>689</v>
      </c>
      <c r="H505" s="929"/>
    </row>
    <row r="506" spans="1:8" ht="15.75">
      <c r="A506" s="929"/>
      <c r="B506" s="2724" t="s">
        <v>690</v>
      </c>
      <c r="C506" s="2926"/>
      <c r="D506" s="2926"/>
      <c r="E506" s="2926"/>
      <c r="F506" s="2926"/>
      <c r="G506" s="2927"/>
      <c r="H506" s="929"/>
    </row>
    <row r="507" spans="1:8" ht="15">
      <c r="A507" s="929"/>
      <c r="B507" s="414" t="s">
        <v>708</v>
      </c>
      <c r="C507" s="778" t="str">
        <f>C513</f>
        <v>ELETROCALHA PERFURADA GALVANIZADA DE 50 X 50 X 3000mm</v>
      </c>
      <c r="D507" s="514" t="str">
        <f>G513</f>
        <v>UN</v>
      </c>
      <c r="E507" s="781">
        <v>1</v>
      </c>
      <c r="F507" s="781">
        <f>D518</f>
        <v>24.8</v>
      </c>
      <c r="G507" s="783">
        <f>TRUNC(F507*E507,2)</f>
        <v>24.8</v>
      </c>
      <c r="H507" s="929"/>
    </row>
    <row r="508" spans="1:8" ht="15.75">
      <c r="A508" s="929"/>
      <c r="B508" s="2724" t="s">
        <v>691</v>
      </c>
      <c r="C508" s="2926"/>
      <c r="D508" s="2926"/>
      <c r="E508" s="2926"/>
      <c r="F508" s="2926"/>
      <c r="G508" s="2927"/>
      <c r="H508" s="929"/>
    </row>
    <row r="509" spans="1:8" ht="15.75">
      <c r="A509" s="931" t="s">
        <v>1321</v>
      </c>
      <c r="B509" s="939">
        <v>88264</v>
      </c>
      <c r="C509" s="772" t="str">
        <f>IF($A509="INSUMO",VLOOKUP($B509,'BANCO DE DADOS SETEMBRO INS'!$A:$D,2,FALSE),VLOOKUP($B509,'BANCO DE DADOS SETEMBRO SERV'!$B:$E,2,FALSE))</f>
        <v>ELETRICISTA COM ENCARGOS COMPLEMENTARES</v>
      </c>
      <c r="D509" s="771" t="str">
        <f>IF($A509="INSUMO",VLOOKUP($B509,'BANCO DE DADOS SETEMBRO INS'!$A:$D,3,FALSE),VLOOKUP($B509,'BANCO DE DADOS SETEMBRO SERV'!$B:$E,3,FALSE))</f>
        <v>H</v>
      </c>
      <c r="E509" s="940">
        <v>0.2</v>
      </c>
      <c r="F509" s="775">
        <f>IF($A509="INSUMO",VLOOKUP($B509,'BANCO DE DADOS SETEMBRO INS'!$A:$D,4,FALSE),VLOOKUP($B509,'BANCO DE DADOS SETEMBRO SERV'!$B:$E,4,FALSE))</f>
        <v>20.28</v>
      </c>
      <c r="G509" s="713">
        <f>TRUNC(F509*E509,2)</f>
        <v>4.05</v>
      </c>
      <c r="H509" s="929"/>
    </row>
    <row r="510" spans="1:8" ht="16.5" thickBot="1">
      <c r="A510" s="931" t="s">
        <v>1321</v>
      </c>
      <c r="B510" s="939">
        <v>88316</v>
      </c>
      <c r="C510" s="772" t="str">
        <f>IF($A510="INSUMO",VLOOKUP($B510,'BANCO DE DADOS SETEMBRO INS'!$A:$D,2,FALSE),VLOOKUP($B510,'BANCO DE DADOS SETEMBRO SERV'!$B:$E,2,FALSE))</f>
        <v>SERVENTE COM ENCARGOS COMPLEMENTARES</v>
      </c>
      <c r="D510" s="771" t="str">
        <f>IF($A510="INSUMO",VLOOKUP($B510,'BANCO DE DADOS SETEMBRO INS'!$A:$D,3,FALSE),VLOOKUP($B510,'BANCO DE DADOS SETEMBRO SERV'!$B:$E,3,FALSE))</f>
        <v>H</v>
      </c>
      <c r="E510" s="940">
        <v>0.2</v>
      </c>
      <c r="F510" s="775">
        <f>IF($A510="INSUMO",VLOOKUP($B510,'BANCO DE DADOS SETEMBRO INS'!$A:$D,4,FALSE),VLOOKUP($B510,'BANCO DE DADOS SETEMBRO SERV'!$B:$E,4,FALSE))</f>
        <v>15.74</v>
      </c>
      <c r="G510" s="713">
        <f>TRUNC(F510*E510,2)</f>
        <v>3.14</v>
      </c>
      <c r="H510" s="929"/>
    </row>
    <row r="511" spans="1:8" ht="16.5" thickBot="1">
      <c r="A511" s="929"/>
      <c r="B511" s="3014" t="s">
        <v>6880</v>
      </c>
      <c r="C511" s="2939"/>
      <c r="D511" s="2939"/>
      <c r="E511" s="3021"/>
      <c r="F511" s="801" t="s">
        <v>692</v>
      </c>
      <c r="G511" s="1523">
        <f>SUM(G506:G510)</f>
        <v>31.990000000000002</v>
      </c>
      <c r="H511" s="929"/>
    </row>
    <row r="512" spans="1:8" ht="15.75" thickBot="1">
      <c r="A512" s="929"/>
      <c r="B512" s="1790"/>
      <c r="C512" s="1562"/>
      <c r="D512" s="1562"/>
      <c r="E512" s="1562"/>
      <c r="F512" s="1562"/>
      <c r="G512" s="1628"/>
      <c r="H512" s="929"/>
    </row>
    <row r="513" spans="1:8" ht="15.75">
      <c r="A513" s="873"/>
      <c r="B513" s="1557"/>
      <c r="C513" s="1558" t="s">
        <v>1747</v>
      </c>
      <c r="D513" s="1558"/>
      <c r="E513" s="1559"/>
      <c r="F513" s="1537"/>
      <c r="G513" s="503" t="s">
        <v>29</v>
      </c>
      <c r="H513" s="1768" t="s">
        <v>7204</v>
      </c>
    </row>
    <row r="514" spans="1:8" ht="31.5">
      <c r="A514" s="873"/>
      <c r="B514" s="415" t="s">
        <v>701</v>
      </c>
      <c r="C514" s="1807" t="s">
        <v>702</v>
      </c>
      <c r="D514" s="1808" t="s">
        <v>703</v>
      </c>
      <c r="E514" s="1777" t="s">
        <v>704</v>
      </c>
      <c r="F514" s="1778" t="s">
        <v>705</v>
      </c>
      <c r="G514" s="1785" t="s">
        <v>706</v>
      </c>
      <c r="H514" s="873"/>
    </row>
    <row r="515" spans="1:8" ht="15">
      <c r="A515" s="873"/>
      <c r="B515" s="1573">
        <v>43245</v>
      </c>
      <c r="C515" s="1741" t="s">
        <v>1352</v>
      </c>
      <c r="D515" s="1742">
        <v>32.92</v>
      </c>
      <c r="E515" s="1756" t="s">
        <v>7626</v>
      </c>
      <c r="F515" s="1765" t="s">
        <v>1353</v>
      </c>
      <c r="G515" s="1762" t="s">
        <v>7635</v>
      </c>
      <c r="H515" s="873"/>
    </row>
    <row r="516" spans="1:8" ht="15">
      <c r="A516" s="873"/>
      <c r="B516" s="1573">
        <v>43256</v>
      </c>
      <c r="C516" s="1791" t="s">
        <v>7633</v>
      </c>
      <c r="D516" s="1752">
        <v>19.2</v>
      </c>
      <c r="E516" s="1749" t="s">
        <v>7634</v>
      </c>
      <c r="F516" s="1744" t="s">
        <v>1764</v>
      </c>
      <c r="G516" s="1764" t="s">
        <v>7218</v>
      </c>
      <c r="H516" s="873"/>
    </row>
    <row r="517" spans="1:8" ht="15">
      <c r="A517" s="873"/>
      <c r="B517" s="1573">
        <v>43256</v>
      </c>
      <c r="C517" s="1751" t="s">
        <v>7622</v>
      </c>
      <c r="D517" s="1752">
        <v>24.8</v>
      </c>
      <c r="E517" s="1754" t="s">
        <v>7631</v>
      </c>
      <c r="F517" s="1766" t="s">
        <v>7624</v>
      </c>
      <c r="G517" s="1764" t="s">
        <v>7625</v>
      </c>
      <c r="H517" s="873"/>
    </row>
    <row r="518" spans="1:8" ht="16.5" thickBot="1">
      <c r="A518" s="873"/>
      <c r="B518" s="1538"/>
      <c r="C518" s="1539"/>
      <c r="D518" s="1561">
        <f>MEDIAN(D515:D517)</f>
        <v>24.8</v>
      </c>
      <c r="E518" s="1540"/>
      <c r="F518" s="1541"/>
      <c r="G518" s="871"/>
      <c r="H518" s="873"/>
    </row>
    <row r="519" spans="1:8">
      <c r="A519" s="904"/>
      <c r="B519" s="905"/>
      <c r="C519" s="905"/>
      <c r="D519" s="905"/>
      <c r="E519" s="905"/>
      <c r="F519" s="905"/>
      <c r="G519" s="905"/>
      <c r="H519" s="904"/>
    </row>
    <row r="520" spans="1:8" ht="13.5" thickBot="1">
      <c r="A520" s="904"/>
      <c r="B520" s="905"/>
      <c r="C520" s="905"/>
      <c r="D520" s="905"/>
      <c r="E520" s="905"/>
      <c r="F520" s="905"/>
      <c r="G520" s="905"/>
      <c r="H520" s="904"/>
    </row>
    <row r="521" spans="1:8" ht="42.75" customHeight="1">
      <c r="A521" s="929"/>
      <c r="B521" s="1549" t="str">
        <f>CONCATENATE("AMM LOG 0",(RIGHT(B504,2))+1)</f>
        <v>AMM LOG 034</v>
      </c>
      <c r="C521" s="2666" t="str">
        <f>CONCATENATE("FORNECIMENTO E INSTALAÇÃO DE ",C524)</f>
        <v>FORNECIMENTO E INSTALAÇÃO DE EMENDA INTERNA PARA ELETROCLHA PERFURADA GALVANIZADA DE 50 X 50 X 3000mm</v>
      </c>
      <c r="D521" s="2897"/>
      <c r="E521" s="2897"/>
      <c r="F521" s="2897"/>
      <c r="G521" s="787" t="s">
        <v>29</v>
      </c>
      <c r="H521" s="822">
        <f>G531</f>
        <v>14.829999999999998</v>
      </c>
    </row>
    <row r="522" spans="1:8" ht="31.5">
      <c r="A522" s="929"/>
      <c r="B522" s="899" t="s">
        <v>760</v>
      </c>
      <c r="C522" s="807" t="s">
        <v>686</v>
      </c>
      <c r="D522" s="900" t="s">
        <v>29</v>
      </c>
      <c r="E522" s="807" t="s">
        <v>687</v>
      </c>
      <c r="F522" s="808" t="s">
        <v>688</v>
      </c>
      <c r="G522" s="809" t="s">
        <v>689</v>
      </c>
      <c r="H522" s="929"/>
    </row>
    <row r="523" spans="1:8" ht="15.75">
      <c r="A523" s="929"/>
      <c r="B523" s="2724" t="s">
        <v>690</v>
      </c>
      <c r="C523" s="2926"/>
      <c r="D523" s="2926"/>
      <c r="E523" s="2926"/>
      <c r="F523" s="2926"/>
      <c r="G523" s="2927"/>
      <c r="H523" s="929"/>
    </row>
    <row r="524" spans="1:8" ht="30">
      <c r="A524" s="929"/>
      <c r="B524" s="414" t="s">
        <v>708</v>
      </c>
      <c r="C524" s="778" t="str">
        <f>C551</f>
        <v>EMENDA INTERNA PARA ELETROCLHA PERFURADA GALVANIZADA DE 50 X 50 X 3000mm</v>
      </c>
      <c r="D524" s="514" t="str">
        <f>G551</f>
        <v>UN</v>
      </c>
      <c r="E524" s="781">
        <v>1</v>
      </c>
      <c r="F524" s="781">
        <f>D556</f>
        <v>2.39</v>
      </c>
      <c r="G524" s="783">
        <f>TRUNC(F524*E524,2)</f>
        <v>2.39</v>
      </c>
      <c r="H524" s="929"/>
    </row>
    <row r="525" spans="1:8" s="1567" customFormat="1" ht="30">
      <c r="A525" s="1565" t="s">
        <v>1320</v>
      </c>
      <c r="B525" s="695">
        <v>11962</v>
      </c>
      <c r="C525" s="1544" t="str">
        <f>IF($A525="INSUMO",VLOOKUP($B525,'BANCO DE DADOS SETEMBRO INS'!$A:$D,2,FALSE),VLOOKUP($B525,'BANCO DE DADOS SETEMBRO SERV'!$B:$E,2,FALSE))</f>
        <v>PARAFUSO ZINCADO, SEXTAVADO, COM ROSCA INTEIRA, DIAMETRO 1/4", COMPRIMENTO 1/2"</v>
      </c>
      <c r="D525" s="1543" t="str">
        <f>IF($A525="INSUMO",VLOOKUP($B525,'BANCO DE DADOS SETEMBRO INS'!$A:$D,3,FALSE),VLOOKUP($B525,'BANCO DE DADOS SETEMBRO SERV'!$B:$E,3,FALSE))</f>
        <v xml:space="preserve">UN    </v>
      </c>
      <c r="E525" s="670">
        <v>4</v>
      </c>
      <c r="F525" s="1547">
        <f>IF($A525="INSUMO",VLOOKUP($B525,'BANCO DE DADOS SETEMBRO INS'!$A:$D,4,FALSE),VLOOKUP($B525,'BANCO DE DADOS SETEMBRO SERV'!$B:$E,4,FALSE))</f>
        <v>0.11</v>
      </c>
      <c r="G525" s="1525">
        <f>TRUNC(F525*E525,2)</f>
        <v>0.44</v>
      </c>
      <c r="H525" s="1562"/>
    </row>
    <row r="526" spans="1:8" s="1567" customFormat="1" ht="30">
      <c r="A526" s="1565" t="s">
        <v>1320</v>
      </c>
      <c r="B526" s="695">
        <v>39211</v>
      </c>
      <c r="C526" s="1544" t="str">
        <f>IF($A526="INSUMO",VLOOKUP($B526,'BANCO DE DADOS SETEMBRO INS'!$A:$D,2,FALSE),VLOOKUP($B526,'BANCO DE DADOS SETEMBRO SERV'!$B:$E,2,FALSE))</f>
        <v>ARRUELA EM ALUMINIO, COM ROSCA, DE  1 1/4", PARA ELETRODUTO</v>
      </c>
      <c r="D526" s="1543" t="str">
        <f>IF($A526="INSUMO",VLOOKUP($B526,'BANCO DE DADOS SETEMBRO INS'!$A:$D,3,FALSE),VLOOKUP($B526,'BANCO DE DADOS SETEMBRO SERV'!$B:$E,3,FALSE))</f>
        <v xml:space="preserve">UN    </v>
      </c>
      <c r="E526" s="670">
        <v>4</v>
      </c>
      <c r="F526" s="1547">
        <f>IF($A526="INSUMO",VLOOKUP($B526,'BANCO DE DADOS SETEMBRO INS'!$A:$D,4,FALSE),VLOOKUP($B526,'BANCO DE DADOS SETEMBRO SERV'!$B:$E,4,FALSE))</f>
        <v>0.86</v>
      </c>
      <c r="G526" s="1525">
        <f>TRUNC(F526*E526,2)</f>
        <v>3.44</v>
      </c>
      <c r="H526" s="1562"/>
    </row>
    <row r="527" spans="1:8" s="1567" customFormat="1" ht="15.75">
      <c r="A527" s="1565" t="s">
        <v>1320</v>
      </c>
      <c r="B527" s="695">
        <v>39997</v>
      </c>
      <c r="C527" s="1544" t="str">
        <f>IF($A527="INSUMO",VLOOKUP($B527,'BANCO DE DADOS SETEMBRO INS'!$A:$D,2,FALSE),VLOOKUP($B527,'BANCO DE DADOS SETEMBRO SERV'!$B:$E,2,FALSE))</f>
        <v>PORCA ZINCADA, SEXTAVADA, DIAMETRO 1/4"</v>
      </c>
      <c r="D527" s="1543" t="str">
        <f>IF($A527="INSUMO",VLOOKUP($B527,'BANCO DE DADOS SETEMBRO INS'!$A:$D,3,FALSE),VLOOKUP($B527,'BANCO DE DADOS SETEMBRO SERV'!$B:$E,3,FALSE))</f>
        <v xml:space="preserve">UN    </v>
      </c>
      <c r="E527" s="670">
        <v>4</v>
      </c>
      <c r="F527" s="1547">
        <f>IF($A527="INSUMO",VLOOKUP($B527,'BANCO DE DADOS SETEMBRO INS'!$A:$D,4,FALSE),VLOOKUP($B527,'BANCO DE DADOS SETEMBRO SERV'!$B:$E,4,FALSE))</f>
        <v>0.16</v>
      </c>
      <c r="G527" s="1525">
        <f>TRUNC(F527*E527,2)</f>
        <v>0.64</v>
      </c>
      <c r="H527" s="1562"/>
    </row>
    <row r="528" spans="1:8" ht="15.75">
      <c r="A528" s="929"/>
      <c r="B528" s="2724" t="s">
        <v>691</v>
      </c>
      <c r="C528" s="2926"/>
      <c r="D528" s="2926"/>
      <c r="E528" s="2926"/>
      <c r="F528" s="2926"/>
      <c r="G528" s="2927"/>
      <c r="H528" s="929"/>
    </row>
    <row r="529" spans="1:8" ht="15.75">
      <c r="A529" s="931" t="s">
        <v>1321</v>
      </c>
      <c r="B529" s="939">
        <v>88264</v>
      </c>
      <c r="C529" s="772" t="str">
        <f>IF($A529="INSUMO",VLOOKUP($B529,'BANCO DE DADOS SETEMBRO INS'!$A:$D,2,FALSE),VLOOKUP($B529,'BANCO DE DADOS SETEMBRO SERV'!$B:$E,2,FALSE))</f>
        <v>ELETRICISTA COM ENCARGOS COMPLEMENTARES</v>
      </c>
      <c r="D529" s="771" t="str">
        <f>IF($A529="INSUMO",VLOOKUP($B529,'BANCO DE DADOS SETEMBRO INS'!$A:$D,3,FALSE),VLOOKUP($B529,'BANCO DE DADOS SETEMBRO SERV'!$B:$E,3,FALSE))</f>
        <v>H</v>
      </c>
      <c r="E529" s="940">
        <f>E548</f>
        <v>0.22000000000000003</v>
      </c>
      <c r="F529" s="775">
        <f>IF($A529="INSUMO",VLOOKUP($B529,'BANCO DE DADOS SETEMBRO INS'!$A:$D,4,FALSE),VLOOKUP($B529,'BANCO DE DADOS SETEMBRO SERV'!$B:$E,4,FALSE))</f>
        <v>20.28</v>
      </c>
      <c r="G529" s="713">
        <f>TRUNC(F529*E529,2)</f>
        <v>4.46</v>
      </c>
      <c r="H529" s="929"/>
    </row>
    <row r="530" spans="1:8" ht="16.5" thickBot="1">
      <c r="A530" s="931" t="s">
        <v>1321</v>
      </c>
      <c r="B530" s="939">
        <v>88316</v>
      </c>
      <c r="C530" s="772" t="str">
        <f>IF($A530="INSUMO",VLOOKUP($B530,'BANCO DE DADOS SETEMBRO INS'!$A:$D,2,FALSE),VLOOKUP($B530,'BANCO DE DADOS SETEMBRO SERV'!$B:$E,2,FALSE))</f>
        <v>SERVENTE COM ENCARGOS COMPLEMENTARES</v>
      </c>
      <c r="D530" s="771" t="str">
        <f>IF($A530="INSUMO",VLOOKUP($B530,'BANCO DE DADOS SETEMBRO INS'!$A:$D,3,FALSE),VLOOKUP($B530,'BANCO DE DADOS SETEMBRO SERV'!$B:$E,3,FALSE))</f>
        <v>H</v>
      </c>
      <c r="E530" s="940">
        <f>E549</f>
        <v>0.22000000000000003</v>
      </c>
      <c r="F530" s="775">
        <f>IF($A530="INSUMO",VLOOKUP($B530,'BANCO DE DADOS SETEMBRO INS'!$A:$D,4,FALSE),VLOOKUP($B530,'BANCO DE DADOS SETEMBRO SERV'!$B:$E,4,FALSE))</f>
        <v>15.74</v>
      </c>
      <c r="G530" s="713">
        <f>TRUNC(F530*E530,2)</f>
        <v>3.46</v>
      </c>
      <c r="H530" s="929"/>
    </row>
    <row r="531" spans="1:8" ht="16.5" customHeight="1" thickBot="1">
      <c r="A531" s="929"/>
      <c r="B531" s="2939" t="s">
        <v>6882</v>
      </c>
      <c r="C531" s="2939"/>
      <c r="D531" s="2939"/>
      <c r="E531" s="2939"/>
      <c r="F531" s="801" t="s">
        <v>692</v>
      </c>
      <c r="G531" s="819">
        <f>SUM(G523:G530)</f>
        <v>14.829999999999998</v>
      </c>
      <c r="H531" s="929"/>
    </row>
    <row r="532" spans="1:8" s="1567" customFormat="1" ht="15">
      <c r="A532" s="1562"/>
      <c r="B532" s="2940"/>
      <c r="C532" s="2940"/>
      <c r="D532" s="2940"/>
      <c r="E532" s="2940"/>
      <c r="F532" s="1519"/>
      <c r="G532" s="1519"/>
      <c r="H532" s="1562"/>
    </row>
    <row r="533" spans="1:8" ht="15">
      <c r="A533" s="929"/>
      <c r="B533" s="930"/>
      <c r="C533" s="930"/>
      <c r="D533" s="930"/>
      <c r="E533" s="930"/>
      <c r="F533" s="930"/>
      <c r="G533" s="930"/>
      <c r="H533" s="929"/>
    </row>
    <row r="534" spans="1:8" s="1575" customFormat="1" ht="20.25" customHeight="1" thickBot="1">
      <c r="B534" s="3007" t="s">
        <v>6866</v>
      </c>
      <c r="C534" s="3008"/>
      <c r="D534" s="1634"/>
      <c r="E534" s="1634"/>
      <c r="F534" s="1634"/>
      <c r="G534" s="1635"/>
    </row>
    <row r="535" spans="1:8" s="1577" customFormat="1" ht="15.75">
      <c r="A535" s="1576"/>
      <c r="B535" s="3009" t="s">
        <v>6881</v>
      </c>
      <c r="C535" s="3010"/>
      <c r="D535" s="3010"/>
      <c r="E535" s="3010"/>
      <c r="F535" s="3010"/>
      <c r="G535" s="3011"/>
      <c r="H535" s="1576"/>
    </row>
    <row r="536" spans="1:8" s="1577" customFormat="1" ht="15">
      <c r="A536" s="1576"/>
      <c r="B536" s="468">
        <v>88264</v>
      </c>
      <c r="C536" s="1544" t="str">
        <f>IF($A536="INSUMO",VLOOKUP($B536,'BANCO DE DADOS SETEMBRO INS'!$A:$D,2,FALSE),VLOOKUP($B536,'BANCO DE DADOS SETEMBRO SERV'!$B:$E,2,FALSE))</f>
        <v>ELETRICISTA COM ENCARGOS COMPLEMENTARES</v>
      </c>
      <c r="D536" s="1543" t="str">
        <f>IF($A536="INSUMO",VLOOKUP($B536,'BANCO DE DADOS SETEMBRO INS'!$A:$D,3,FALSE),VLOOKUP($B536,'BANCO DE DADOS SETEMBRO SERV'!$B:$E,3,FALSE))</f>
        <v>H</v>
      </c>
      <c r="E536" s="2988">
        <v>0.1</v>
      </c>
      <c r="F536" s="2989"/>
      <c r="G536" s="2990"/>
      <c r="H536" s="1576"/>
    </row>
    <row r="537" spans="1:8" s="1577" customFormat="1" ht="16.5" customHeight="1" thickBot="1">
      <c r="A537" s="1576"/>
      <c r="B537" s="470">
        <v>88247</v>
      </c>
      <c r="C537" s="1544" t="str">
        <f>IF($A537="INSUMO",VLOOKUP($B537,'BANCO DE DADOS SETEMBRO INS'!$A:$D,2,FALSE),VLOOKUP($B537,'BANCO DE DADOS SETEMBRO SERV'!$B:$E,2,FALSE))</f>
        <v>AUXILIAR DE ELETRICISTA COM ENCARGOS COMPLEMENTARES</v>
      </c>
      <c r="D537" s="1543" t="str">
        <f>IF($A537="INSUMO",VLOOKUP($B537,'BANCO DE DADOS SETEMBRO INS'!$A:$D,3,FALSE),VLOOKUP($B537,'BANCO DE DADOS SETEMBRO SERV'!$B:$E,3,FALSE))</f>
        <v>H</v>
      </c>
      <c r="E537" s="2991">
        <v>0.1</v>
      </c>
      <c r="F537" s="2992"/>
      <c r="G537" s="2993"/>
      <c r="H537" s="1576"/>
    </row>
    <row r="538" spans="1:8" s="1577" customFormat="1" ht="15.75">
      <c r="A538" s="1576"/>
      <c r="B538" s="2994" t="s">
        <v>6885</v>
      </c>
      <c r="C538" s="2995"/>
      <c r="D538" s="2995"/>
      <c r="E538" s="2996"/>
      <c r="F538" s="1641" t="s">
        <v>687</v>
      </c>
      <c r="G538" s="1640" t="s">
        <v>6900</v>
      </c>
      <c r="H538" s="1576"/>
    </row>
    <row r="539" spans="1:8" s="1577" customFormat="1" ht="15">
      <c r="A539" s="1576"/>
      <c r="B539" s="468">
        <v>88264</v>
      </c>
      <c r="C539" s="1617" t="str">
        <f>IF($A539="INSUMO",VLOOKUP($B539,'BANCO DE DADOS SETEMBRO INS'!$A:$D,2,FALSE),VLOOKUP($B539,'BANCO DE DADOS SETEMBRO SERV'!$B:$E,2,FALSE))</f>
        <v>ELETRICISTA COM ENCARGOS COMPLEMENTARES</v>
      </c>
      <c r="D539" s="1616" t="str">
        <f>IF($A539="INSUMO",VLOOKUP($B539,'BANCO DE DADOS SETEMBRO INS'!$A:$D,3,FALSE),VLOOKUP($B539,'BANCO DE DADOS SETEMBRO SERV'!$B:$E,3,FALSE))</f>
        <v>H</v>
      </c>
      <c r="E539" s="1636">
        <v>0.01</v>
      </c>
      <c r="F539" s="1636">
        <v>4</v>
      </c>
      <c r="G539" s="1637">
        <f>E539*F539</f>
        <v>0.04</v>
      </c>
      <c r="H539" s="1576"/>
    </row>
    <row r="540" spans="1:8" s="1577" customFormat="1" ht="16.5" customHeight="1" thickBot="1">
      <c r="A540" s="1576"/>
      <c r="B540" s="470">
        <v>88247</v>
      </c>
      <c r="C540" s="1618" t="str">
        <f>IF($A540="INSUMO",VLOOKUP($B540,'BANCO DE DADOS SETEMBRO INS'!$A:$D,2,FALSE),VLOOKUP($B540,'BANCO DE DADOS SETEMBRO SERV'!$B:$E,2,FALSE))</f>
        <v>AUXILIAR DE ELETRICISTA COM ENCARGOS COMPLEMENTARES</v>
      </c>
      <c r="D540" s="1619" t="str">
        <f>IF($A540="INSUMO",VLOOKUP($B540,'BANCO DE DADOS SETEMBRO INS'!$A:$D,3,FALSE),VLOOKUP($B540,'BANCO DE DADOS SETEMBRO SERV'!$B:$E,3,FALSE))</f>
        <v>H</v>
      </c>
      <c r="E540" s="1638">
        <v>0.01</v>
      </c>
      <c r="F540" s="1638">
        <v>4</v>
      </c>
      <c r="G540" s="1639">
        <f>E540*F540</f>
        <v>0.04</v>
      </c>
      <c r="H540" s="1576"/>
    </row>
    <row r="541" spans="1:8" s="1577" customFormat="1" ht="15.75">
      <c r="A541" s="1576"/>
      <c r="B541" s="2994" t="s">
        <v>6883</v>
      </c>
      <c r="C541" s="2995"/>
      <c r="D541" s="2995"/>
      <c r="E541" s="2996"/>
      <c r="F541" s="1641" t="s">
        <v>687</v>
      </c>
      <c r="G541" s="1640" t="s">
        <v>6900</v>
      </c>
      <c r="H541" s="1576"/>
    </row>
    <row r="542" spans="1:8" s="1577" customFormat="1" ht="15">
      <c r="A542" s="1576"/>
      <c r="B542" s="468">
        <v>88264</v>
      </c>
      <c r="C542" s="1617" t="str">
        <f>IF($A542="INSUMO",VLOOKUP($B542,'BANCO DE DADOS SETEMBRO INS'!$A:$D,2,FALSE),VLOOKUP($B542,'BANCO DE DADOS SETEMBRO SERV'!$B:$E,2,FALSE))</f>
        <v>ELETRICISTA COM ENCARGOS COMPLEMENTARES</v>
      </c>
      <c r="D542" s="1616" t="str">
        <f>IF($A542="INSUMO",VLOOKUP($B542,'BANCO DE DADOS SETEMBRO INS'!$A:$D,3,FALSE),VLOOKUP($B542,'BANCO DE DADOS SETEMBRO SERV'!$B:$E,3,FALSE))</f>
        <v>H</v>
      </c>
      <c r="E542" s="1636">
        <v>0.01</v>
      </c>
      <c r="F542" s="1636">
        <v>4</v>
      </c>
      <c r="G542" s="1637">
        <f>E542*F542</f>
        <v>0.04</v>
      </c>
      <c r="H542" s="1576"/>
    </row>
    <row r="543" spans="1:8" s="1577" customFormat="1" ht="16.5" customHeight="1" thickBot="1">
      <c r="A543" s="1576"/>
      <c r="B543" s="470">
        <v>88247</v>
      </c>
      <c r="C543" s="1618" t="str">
        <f>IF($A543="INSUMO",VLOOKUP($B543,'BANCO DE DADOS SETEMBRO INS'!$A:$D,2,FALSE),VLOOKUP($B543,'BANCO DE DADOS SETEMBRO SERV'!$B:$E,2,FALSE))</f>
        <v>AUXILIAR DE ELETRICISTA COM ENCARGOS COMPLEMENTARES</v>
      </c>
      <c r="D543" s="1619" t="str">
        <f>IF($A543="INSUMO",VLOOKUP($B543,'BANCO DE DADOS SETEMBRO INS'!$A:$D,3,FALSE),VLOOKUP($B543,'BANCO DE DADOS SETEMBRO SERV'!$B:$E,3,FALSE))</f>
        <v>H</v>
      </c>
      <c r="E543" s="1638">
        <v>0.01</v>
      </c>
      <c r="F543" s="1638">
        <v>4</v>
      </c>
      <c r="G543" s="1639">
        <f>E543*F543</f>
        <v>0.04</v>
      </c>
      <c r="H543" s="1576"/>
    </row>
    <row r="544" spans="1:8" s="1577" customFormat="1" ht="15.75">
      <c r="A544" s="1576"/>
      <c r="B544" s="2997" t="s">
        <v>6884</v>
      </c>
      <c r="C544" s="2998"/>
      <c r="D544" s="2998"/>
      <c r="E544" s="2999"/>
      <c r="F544" s="1641" t="s">
        <v>687</v>
      </c>
      <c r="G544" s="1640" t="s">
        <v>6900</v>
      </c>
      <c r="H544" s="1576"/>
    </row>
    <row r="545" spans="1:8" s="1577" customFormat="1" ht="15">
      <c r="A545" s="1576"/>
      <c r="B545" s="468">
        <v>88264</v>
      </c>
      <c r="C545" s="1617" t="str">
        <f>IF($A545="INSUMO",VLOOKUP($B545,'BANCO DE DADOS SETEMBRO INS'!$A:$D,2,FALSE),VLOOKUP($B545,'BANCO DE DADOS SETEMBRO SERV'!$B:$E,2,FALSE))</f>
        <v>ELETRICISTA COM ENCARGOS COMPLEMENTARES</v>
      </c>
      <c r="D545" s="1616" t="str">
        <f>IF($A545="INSUMO",VLOOKUP($B545,'BANCO DE DADOS SETEMBRO INS'!$A:$D,3,FALSE),VLOOKUP($B545,'BANCO DE DADOS SETEMBRO SERV'!$B:$E,3,FALSE))</f>
        <v>H</v>
      </c>
      <c r="E545" s="1636">
        <v>0.01</v>
      </c>
      <c r="F545" s="1636">
        <v>4</v>
      </c>
      <c r="G545" s="1637">
        <f>E545*F545</f>
        <v>0.04</v>
      </c>
      <c r="H545" s="1576"/>
    </row>
    <row r="546" spans="1:8" s="1577" customFormat="1" ht="16.5" customHeight="1" thickBot="1">
      <c r="A546" s="1576"/>
      <c r="B546" s="470">
        <v>88247</v>
      </c>
      <c r="C546" s="1618" t="str">
        <f>IF($A546="INSUMO",VLOOKUP($B546,'BANCO DE DADOS SETEMBRO INS'!$A:$D,2,FALSE),VLOOKUP($B546,'BANCO DE DADOS SETEMBRO SERV'!$B:$E,2,FALSE))</f>
        <v>AUXILIAR DE ELETRICISTA COM ENCARGOS COMPLEMENTARES</v>
      </c>
      <c r="D546" s="1619" t="str">
        <f>IF($A546="INSUMO",VLOOKUP($B546,'BANCO DE DADOS SETEMBRO INS'!$A:$D,3,FALSE),VLOOKUP($B546,'BANCO DE DADOS SETEMBRO SERV'!$B:$E,3,FALSE))</f>
        <v>H</v>
      </c>
      <c r="E546" s="1638">
        <v>0.01</v>
      </c>
      <c r="F546" s="1638">
        <v>4</v>
      </c>
      <c r="G546" s="1639">
        <f>E546*F546</f>
        <v>0.04</v>
      </c>
      <c r="H546" s="1576"/>
    </row>
    <row r="547" spans="1:8" s="1577" customFormat="1" ht="15.75">
      <c r="A547" s="1576"/>
      <c r="B547" s="2994" t="s">
        <v>6870</v>
      </c>
      <c r="C547" s="2995"/>
      <c r="D547" s="2995"/>
      <c r="E547" s="2995"/>
      <c r="F547" s="2995"/>
      <c r="G547" s="3000"/>
      <c r="H547" s="1576"/>
    </row>
    <row r="548" spans="1:8" s="1577" customFormat="1" ht="15">
      <c r="A548" s="1576"/>
      <c r="B548" s="468">
        <v>88264</v>
      </c>
      <c r="C548" s="1617" t="str">
        <f>IF($A548="INSUMO",VLOOKUP($B548,'BANCO DE DADOS SETEMBRO INS'!$A:$D,2,FALSE),VLOOKUP($B548,'BANCO DE DADOS SETEMBRO SERV'!$B:$E,2,FALSE))</f>
        <v>ELETRICISTA COM ENCARGOS COMPLEMENTARES</v>
      </c>
      <c r="D548" s="1616" t="str">
        <f>IF($A548="INSUMO",VLOOKUP($B548,'BANCO DE DADOS SETEMBRO INS'!$A:$D,3,FALSE),VLOOKUP($B548,'BANCO DE DADOS SETEMBRO SERV'!$B:$E,3,FALSE))</f>
        <v>H</v>
      </c>
      <c r="E548" s="3001">
        <f>E536+G539+G542+G545</f>
        <v>0.22000000000000003</v>
      </c>
      <c r="F548" s="3002"/>
      <c r="G548" s="3003"/>
      <c r="H548" s="1576"/>
    </row>
    <row r="549" spans="1:8" s="1577" customFormat="1" ht="16.5" customHeight="1" thickBot="1">
      <c r="A549" s="1576"/>
      <c r="B549" s="470">
        <v>88247</v>
      </c>
      <c r="C549" s="1618" t="str">
        <f>IF($A549="INSUMO",VLOOKUP($B549,'BANCO DE DADOS SETEMBRO INS'!$A:$D,2,FALSE),VLOOKUP($B549,'BANCO DE DADOS SETEMBRO SERV'!$B:$E,2,FALSE))</f>
        <v>AUXILIAR DE ELETRICISTA COM ENCARGOS COMPLEMENTARES</v>
      </c>
      <c r="D549" s="1619" t="str">
        <f>IF($A549="INSUMO",VLOOKUP($B549,'BANCO DE DADOS SETEMBRO INS'!$A:$D,3,FALSE),VLOOKUP($B549,'BANCO DE DADOS SETEMBRO SERV'!$B:$E,3,FALSE))</f>
        <v>H</v>
      </c>
      <c r="E549" s="3004">
        <f>E537+G540+G543+G546</f>
        <v>0.22000000000000003</v>
      </c>
      <c r="F549" s="3005"/>
      <c r="G549" s="3006"/>
      <c r="H549" s="1576"/>
    </row>
    <row r="550" spans="1:8" s="1567" customFormat="1" ht="15.75" thickBot="1">
      <c r="A550" s="1562"/>
      <c r="B550" s="1790"/>
      <c r="C550" s="1562"/>
      <c r="D550" s="1562"/>
      <c r="E550" s="1562"/>
      <c r="F550" s="1562"/>
      <c r="G550" s="1628"/>
      <c r="H550" s="1562"/>
    </row>
    <row r="551" spans="1:8" ht="31.5">
      <c r="A551" s="873"/>
      <c r="B551" s="1557"/>
      <c r="C551" s="1558" t="s">
        <v>1748</v>
      </c>
      <c r="D551" s="1558"/>
      <c r="E551" s="1559"/>
      <c r="F551" s="1537"/>
      <c r="G551" s="503" t="s">
        <v>29</v>
      </c>
      <c r="H551" s="1768" t="s">
        <v>7219</v>
      </c>
    </row>
    <row r="552" spans="1:8" ht="31.5">
      <c r="A552" s="873"/>
      <c r="B552" s="1815" t="s">
        <v>701</v>
      </c>
      <c r="C552" s="1775" t="s">
        <v>702</v>
      </c>
      <c r="D552" s="1776" t="s">
        <v>703</v>
      </c>
      <c r="E552" s="1777" t="s">
        <v>704</v>
      </c>
      <c r="F552" s="1778" t="s">
        <v>705</v>
      </c>
      <c r="G552" s="1785" t="s">
        <v>706</v>
      </c>
      <c r="H552" s="873"/>
    </row>
    <row r="553" spans="1:8" ht="15">
      <c r="A553" s="873"/>
      <c r="B553" s="1573">
        <v>43245</v>
      </c>
      <c r="C553" s="1741" t="s">
        <v>1352</v>
      </c>
      <c r="D553" s="1742">
        <v>1.96</v>
      </c>
      <c r="E553" s="1756" t="s">
        <v>7626</v>
      </c>
      <c r="F553" s="1765" t="s">
        <v>1353</v>
      </c>
      <c r="G553" s="1762" t="s">
        <v>7635</v>
      </c>
      <c r="H553" s="873"/>
    </row>
    <row r="554" spans="1:8" ht="15">
      <c r="A554" s="873"/>
      <c r="B554" s="1573">
        <v>43256</v>
      </c>
      <c r="C554" s="1751" t="s">
        <v>7633</v>
      </c>
      <c r="D554" s="1752">
        <v>2.39</v>
      </c>
      <c r="E554" s="1754" t="s">
        <v>7634</v>
      </c>
      <c r="F554" s="1766" t="s">
        <v>1764</v>
      </c>
      <c r="G554" s="1764" t="s">
        <v>7218</v>
      </c>
      <c r="H554" s="873"/>
    </row>
    <row r="555" spans="1:8" ht="15">
      <c r="A555" s="873"/>
      <c r="B555" s="1573">
        <v>43256</v>
      </c>
      <c r="C555" s="1791" t="s">
        <v>7622</v>
      </c>
      <c r="D555" s="1752">
        <v>3.74</v>
      </c>
      <c r="E555" s="1749" t="s">
        <v>7631</v>
      </c>
      <c r="F555" s="1744" t="s">
        <v>7624</v>
      </c>
      <c r="G555" s="1764" t="s">
        <v>7625</v>
      </c>
      <c r="H555" s="873"/>
    </row>
    <row r="556" spans="1:8" ht="16.5" thickBot="1">
      <c r="A556" s="873"/>
      <c r="B556" s="1538"/>
      <c r="C556" s="1539" t="s">
        <v>707</v>
      </c>
      <c r="D556" s="1561">
        <f>MEDIAN(D553:D555)</f>
        <v>2.39</v>
      </c>
      <c r="E556" s="1540"/>
      <c r="F556" s="1541"/>
      <c r="G556" s="871"/>
      <c r="H556" s="873"/>
    </row>
    <row r="557" spans="1:8" ht="15.75" thickBot="1">
      <c r="A557" s="904"/>
      <c r="B557" s="3012"/>
      <c r="C557" s="2970"/>
      <c r="D557" s="2970"/>
      <c r="E557" s="2970"/>
      <c r="F557" s="2970"/>
      <c r="G557" s="3013"/>
      <c r="H557" s="904"/>
    </row>
    <row r="558" spans="1:8" ht="15.75">
      <c r="A558" s="929"/>
      <c r="B558" s="1549" t="str">
        <f>CONCATENATE("AMM LOG 0",(RIGHT(B521,2))+1)</f>
        <v>AMM LOG 035</v>
      </c>
      <c r="C558" s="2666" t="str">
        <f>CONCATENATE("FORNECIMENTO E INSTALAÇÃO DE ",C561)</f>
        <v>FORNECIMENTO E INSTALAÇÃO DE COTOVELO RETO 90 º PARA ELETROCALHA 50 X 50</v>
      </c>
      <c r="D558" s="2897"/>
      <c r="E558" s="2897"/>
      <c r="F558" s="2897"/>
      <c r="G558" s="787" t="s">
        <v>29</v>
      </c>
      <c r="H558" s="822">
        <f>G568</f>
        <v>35.110000000000007</v>
      </c>
    </row>
    <row r="559" spans="1:8" ht="31.5">
      <c r="A559" s="929"/>
      <c r="B559" s="899" t="s">
        <v>760</v>
      </c>
      <c r="C559" s="807" t="s">
        <v>686</v>
      </c>
      <c r="D559" s="900" t="s">
        <v>29</v>
      </c>
      <c r="E559" s="807" t="s">
        <v>687</v>
      </c>
      <c r="F559" s="808" t="s">
        <v>688</v>
      </c>
      <c r="G559" s="809" t="s">
        <v>689</v>
      </c>
      <c r="H559" s="929"/>
    </row>
    <row r="560" spans="1:8" ht="15.75">
      <c r="A560" s="929"/>
      <c r="B560" s="2724" t="s">
        <v>690</v>
      </c>
      <c r="C560" s="2926"/>
      <c r="D560" s="2926"/>
      <c r="E560" s="2926"/>
      <c r="F560" s="2926"/>
      <c r="G560" s="2927"/>
      <c r="H560" s="929"/>
    </row>
    <row r="561" spans="1:8" ht="15">
      <c r="A561" s="929"/>
      <c r="B561" s="414" t="s">
        <v>708</v>
      </c>
      <c r="C561" s="778" t="str">
        <f>C588</f>
        <v>COTOVELO RETO 90 º PARA ELETROCALHA 50 X 50</v>
      </c>
      <c r="D561" s="514" t="str">
        <f>G588</f>
        <v>UN</v>
      </c>
      <c r="E561" s="781">
        <v>1</v>
      </c>
      <c r="F561" s="781">
        <f>D593</f>
        <v>10.23</v>
      </c>
      <c r="G561" s="783">
        <f>TRUNC(F561*E561,2)</f>
        <v>10.23</v>
      </c>
      <c r="H561" s="929"/>
    </row>
    <row r="562" spans="1:8" s="1567" customFormat="1" ht="30">
      <c r="A562" s="1565" t="s">
        <v>1320</v>
      </c>
      <c r="B562" s="695">
        <v>11962</v>
      </c>
      <c r="C562" s="1544" t="str">
        <f>IF($A562="INSUMO",VLOOKUP($B562,'BANCO DE DADOS SETEMBRO INS'!$A:$D,2,FALSE),VLOOKUP($B562,'BANCO DE DADOS SETEMBRO SERV'!$B:$E,2,FALSE))</f>
        <v>PARAFUSO ZINCADO, SEXTAVADO, COM ROSCA INTEIRA, DIAMETRO 1/4", COMPRIMENTO 1/2"</v>
      </c>
      <c r="D562" s="1543" t="str">
        <f>IF($A562="INSUMO",VLOOKUP($B562,'BANCO DE DADOS SETEMBRO INS'!$A:$D,3,FALSE),VLOOKUP($B562,'BANCO DE DADOS SETEMBRO SERV'!$B:$E,3,FALSE))</f>
        <v xml:space="preserve">UN    </v>
      </c>
      <c r="E562" s="670">
        <v>8</v>
      </c>
      <c r="F562" s="1547">
        <f>IF($A562="INSUMO",VLOOKUP($B562,'BANCO DE DADOS SETEMBRO INS'!$A:$D,4,FALSE),VLOOKUP($B562,'BANCO DE DADOS SETEMBRO SERV'!$B:$E,4,FALSE))</f>
        <v>0.11</v>
      </c>
      <c r="G562" s="1525">
        <f>TRUNC(F562*E562,2)</f>
        <v>0.88</v>
      </c>
      <c r="H562" s="1562"/>
    </row>
    <row r="563" spans="1:8" s="1567" customFormat="1" ht="30">
      <c r="A563" s="1565" t="s">
        <v>1320</v>
      </c>
      <c r="B563" s="695">
        <v>39211</v>
      </c>
      <c r="C563" s="1544" t="str">
        <f>IF($A563="INSUMO",VLOOKUP($B563,'BANCO DE DADOS SETEMBRO INS'!$A:$D,2,FALSE),VLOOKUP($B563,'BANCO DE DADOS SETEMBRO SERV'!$B:$E,2,FALSE))</f>
        <v>ARRUELA EM ALUMINIO, COM ROSCA, DE  1 1/4", PARA ELETRODUTO</v>
      </c>
      <c r="D563" s="1543" t="str">
        <f>IF($A563="INSUMO",VLOOKUP($B563,'BANCO DE DADOS SETEMBRO INS'!$A:$D,3,FALSE),VLOOKUP($B563,'BANCO DE DADOS SETEMBRO SERV'!$B:$E,3,FALSE))</f>
        <v xml:space="preserve">UN    </v>
      </c>
      <c r="E563" s="670">
        <v>8</v>
      </c>
      <c r="F563" s="1547">
        <f>IF($A563="INSUMO",VLOOKUP($B563,'BANCO DE DADOS SETEMBRO INS'!$A:$D,4,FALSE),VLOOKUP($B563,'BANCO DE DADOS SETEMBRO SERV'!$B:$E,4,FALSE))</f>
        <v>0.86</v>
      </c>
      <c r="G563" s="1525">
        <f>TRUNC(F563*E563,2)</f>
        <v>6.88</v>
      </c>
      <c r="H563" s="1562"/>
    </row>
    <row r="564" spans="1:8" s="1567" customFormat="1" ht="15.75">
      <c r="A564" s="1565" t="s">
        <v>1320</v>
      </c>
      <c r="B564" s="695">
        <v>39997</v>
      </c>
      <c r="C564" s="1544" t="str">
        <f>IF($A564="INSUMO",VLOOKUP($B564,'BANCO DE DADOS SETEMBRO INS'!$A:$D,2,FALSE),VLOOKUP($B564,'BANCO DE DADOS SETEMBRO SERV'!$B:$E,2,FALSE))</f>
        <v>PORCA ZINCADA, SEXTAVADA, DIAMETRO 1/4"</v>
      </c>
      <c r="D564" s="1543" t="str">
        <f>IF($A564="INSUMO",VLOOKUP($B564,'BANCO DE DADOS SETEMBRO INS'!$A:$D,3,FALSE),VLOOKUP($B564,'BANCO DE DADOS SETEMBRO SERV'!$B:$E,3,FALSE))</f>
        <v xml:space="preserve">UN    </v>
      </c>
      <c r="E564" s="670">
        <v>8</v>
      </c>
      <c r="F564" s="1547">
        <f>IF($A564="INSUMO",VLOOKUP($B564,'BANCO DE DADOS SETEMBRO INS'!$A:$D,4,FALSE),VLOOKUP($B564,'BANCO DE DADOS SETEMBRO SERV'!$B:$E,4,FALSE))</f>
        <v>0.16</v>
      </c>
      <c r="G564" s="1525">
        <f>TRUNC(F564*E564,2)</f>
        <v>1.28</v>
      </c>
      <c r="H564" s="1562"/>
    </row>
    <row r="565" spans="1:8" ht="15.75">
      <c r="A565" s="929"/>
      <c r="B565" s="2724" t="s">
        <v>691</v>
      </c>
      <c r="C565" s="2926"/>
      <c r="D565" s="2926"/>
      <c r="E565" s="2926"/>
      <c r="F565" s="2926"/>
      <c r="G565" s="2927"/>
      <c r="H565" s="929"/>
    </row>
    <row r="566" spans="1:8" ht="15.75">
      <c r="A566" s="931" t="s">
        <v>1321</v>
      </c>
      <c r="B566" s="939">
        <v>88264</v>
      </c>
      <c r="C566" s="772" t="str">
        <f>IF($A566="INSUMO",VLOOKUP($B566,'BANCO DE DADOS SETEMBRO INS'!$A:$D,2,FALSE),VLOOKUP($B566,'BANCO DE DADOS SETEMBRO SERV'!$B:$E,2,FALSE))</f>
        <v>ELETRICISTA COM ENCARGOS COMPLEMENTARES</v>
      </c>
      <c r="D566" s="771" t="str">
        <f>IF($A566="INSUMO",VLOOKUP($B566,'BANCO DE DADOS SETEMBRO INS'!$A:$D,3,FALSE),VLOOKUP($B566,'BANCO DE DADOS SETEMBRO SERV'!$B:$E,3,FALSE))</f>
        <v>H</v>
      </c>
      <c r="E566" s="940">
        <f>E585</f>
        <v>0.44000000000000006</v>
      </c>
      <c r="F566" s="775">
        <f>IF($A566="INSUMO",VLOOKUP($B566,'BANCO DE DADOS SETEMBRO INS'!$A:$D,4,FALSE),VLOOKUP($B566,'BANCO DE DADOS SETEMBRO SERV'!$B:$E,4,FALSE))</f>
        <v>20.28</v>
      </c>
      <c r="G566" s="713">
        <f>TRUNC(F566*E566,2)</f>
        <v>8.92</v>
      </c>
      <c r="H566" s="929"/>
    </row>
    <row r="567" spans="1:8" ht="16.5" thickBot="1">
      <c r="A567" s="931" t="s">
        <v>1321</v>
      </c>
      <c r="B567" s="939">
        <v>88316</v>
      </c>
      <c r="C567" s="772" t="str">
        <f>IF($A567="INSUMO",VLOOKUP($B567,'BANCO DE DADOS SETEMBRO INS'!$A:$D,2,FALSE),VLOOKUP($B567,'BANCO DE DADOS SETEMBRO SERV'!$B:$E,2,FALSE))</f>
        <v>SERVENTE COM ENCARGOS COMPLEMENTARES</v>
      </c>
      <c r="D567" s="771" t="str">
        <f>IF($A567="INSUMO",VLOOKUP($B567,'BANCO DE DADOS SETEMBRO INS'!$A:$D,3,FALSE),VLOOKUP($B567,'BANCO DE DADOS SETEMBRO SERV'!$B:$E,3,FALSE))</f>
        <v>H</v>
      </c>
      <c r="E567" s="940">
        <f>E586</f>
        <v>0.44000000000000006</v>
      </c>
      <c r="F567" s="775">
        <f>IF($A567="INSUMO",VLOOKUP($B567,'BANCO DE DADOS SETEMBRO INS'!$A:$D,4,FALSE),VLOOKUP($B567,'BANCO DE DADOS SETEMBRO SERV'!$B:$E,4,FALSE))</f>
        <v>15.74</v>
      </c>
      <c r="G567" s="713">
        <f>TRUNC(F567*E567,2)</f>
        <v>6.92</v>
      </c>
      <c r="H567" s="929"/>
    </row>
    <row r="568" spans="1:8" ht="16.5" customHeight="1" thickBot="1">
      <c r="A568" s="929"/>
      <c r="B568" s="2939" t="s">
        <v>6886</v>
      </c>
      <c r="C568" s="2939"/>
      <c r="D568" s="2939"/>
      <c r="E568" s="2939"/>
      <c r="F568" s="801" t="s">
        <v>692</v>
      </c>
      <c r="G568" s="819">
        <f>SUM(G560:G567)</f>
        <v>35.110000000000007</v>
      </c>
      <c r="H568" s="929"/>
    </row>
    <row r="569" spans="1:8" s="1567" customFormat="1">
      <c r="A569" s="1566"/>
      <c r="B569" s="2940"/>
      <c r="C569" s="2940"/>
      <c r="D569" s="2940"/>
      <c r="E569" s="2940"/>
      <c r="H569" s="1566"/>
    </row>
    <row r="570" spans="1:8" ht="15">
      <c r="A570" s="929"/>
      <c r="B570" s="930"/>
      <c r="C570" s="930"/>
      <c r="D570" s="930"/>
      <c r="E570" s="930"/>
      <c r="F570" s="930"/>
      <c r="G570" s="930"/>
      <c r="H570" s="929"/>
    </row>
    <row r="571" spans="1:8" s="1575" customFormat="1" ht="20.25" customHeight="1" thickBot="1">
      <c r="B571" s="3007" t="s">
        <v>6866</v>
      </c>
      <c r="C571" s="3008"/>
      <c r="D571" s="1634"/>
      <c r="E571" s="1634"/>
      <c r="F571" s="1634"/>
      <c r="G571" s="1635"/>
    </row>
    <row r="572" spans="1:8" s="1577" customFormat="1" ht="15.75">
      <c r="A572" s="1576"/>
      <c r="B572" s="3009" t="s">
        <v>6887</v>
      </c>
      <c r="C572" s="3010"/>
      <c r="D572" s="3010"/>
      <c r="E572" s="3010"/>
      <c r="F572" s="3010"/>
      <c r="G572" s="3011"/>
      <c r="H572" s="1576"/>
    </row>
    <row r="573" spans="1:8" s="1577" customFormat="1" ht="15">
      <c r="A573" s="1576"/>
      <c r="B573" s="468">
        <v>88264</v>
      </c>
      <c r="C573" s="1544" t="str">
        <f>IF($A573="INSUMO",VLOOKUP($B573,'BANCO DE DADOS SETEMBRO INS'!$A:$D,2,FALSE),VLOOKUP($B573,'BANCO DE DADOS SETEMBRO SERV'!$B:$E,2,FALSE))</f>
        <v>ELETRICISTA COM ENCARGOS COMPLEMENTARES</v>
      </c>
      <c r="D573" s="1543" t="str">
        <f>IF($A573="INSUMO",VLOOKUP($B573,'BANCO DE DADOS SETEMBRO INS'!$A:$D,3,FALSE),VLOOKUP($B573,'BANCO DE DADOS SETEMBRO SERV'!$B:$E,3,FALSE))</f>
        <v>H</v>
      </c>
      <c r="E573" s="2988">
        <v>0.2</v>
      </c>
      <c r="F573" s="2989"/>
      <c r="G573" s="2990"/>
      <c r="H573" s="1576"/>
    </row>
    <row r="574" spans="1:8" s="1577" customFormat="1" ht="16.5" customHeight="1" thickBot="1">
      <c r="A574" s="1576"/>
      <c r="B574" s="470">
        <v>88247</v>
      </c>
      <c r="C574" s="1544" t="str">
        <f>IF($A574="INSUMO",VLOOKUP($B574,'BANCO DE DADOS SETEMBRO INS'!$A:$D,2,FALSE),VLOOKUP($B574,'BANCO DE DADOS SETEMBRO SERV'!$B:$E,2,FALSE))</f>
        <v>AUXILIAR DE ELETRICISTA COM ENCARGOS COMPLEMENTARES</v>
      </c>
      <c r="D574" s="1543" t="str">
        <f>IF($A574="INSUMO",VLOOKUP($B574,'BANCO DE DADOS SETEMBRO INS'!$A:$D,3,FALSE),VLOOKUP($B574,'BANCO DE DADOS SETEMBRO SERV'!$B:$E,3,FALSE))</f>
        <v>H</v>
      </c>
      <c r="E574" s="2991">
        <v>0.2</v>
      </c>
      <c r="F574" s="2992"/>
      <c r="G574" s="2993"/>
      <c r="H574" s="1576"/>
    </row>
    <row r="575" spans="1:8" s="1577" customFormat="1" ht="15.75">
      <c r="A575" s="1576"/>
      <c r="B575" s="2994" t="s">
        <v>6885</v>
      </c>
      <c r="C575" s="2995"/>
      <c r="D575" s="2995"/>
      <c r="E575" s="2996"/>
      <c r="F575" s="1641" t="s">
        <v>687</v>
      </c>
      <c r="G575" s="1640" t="s">
        <v>6900</v>
      </c>
      <c r="H575" s="1576"/>
    </row>
    <row r="576" spans="1:8" s="1577" customFormat="1" ht="15">
      <c r="A576" s="1576"/>
      <c r="B576" s="468">
        <v>88264</v>
      </c>
      <c r="C576" s="1617" t="str">
        <f>IF($A576="INSUMO",VLOOKUP($B576,'BANCO DE DADOS SETEMBRO INS'!$A:$D,2,FALSE),VLOOKUP($B576,'BANCO DE DADOS SETEMBRO SERV'!$B:$E,2,FALSE))</f>
        <v>ELETRICISTA COM ENCARGOS COMPLEMENTARES</v>
      </c>
      <c r="D576" s="1616" t="str">
        <f>IF($A576="INSUMO",VLOOKUP($B576,'BANCO DE DADOS SETEMBRO INS'!$A:$D,3,FALSE),VLOOKUP($B576,'BANCO DE DADOS SETEMBRO SERV'!$B:$E,3,FALSE))</f>
        <v>H</v>
      </c>
      <c r="E576" s="1636">
        <v>0.01</v>
      </c>
      <c r="F576" s="1636">
        <v>8</v>
      </c>
      <c r="G576" s="1637">
        <f>E576*F576</f>
        <v>0.08</v>
      </c>
      <c r="H576" s="1576"/>
    </row>
    <row r="577" spans="1:8" s="1577" customFormat="1" ht="16.5" customHeight="1" thickBot="1">
      <c r="A577" s="1576"/>
      <c r="B577" s="470">
        <v>88247</v>
      </c>
      <c r="C577" s="1618" t="str">
        <f>IF($A577="INSUMO",VLOOKUP($B577,'BANCO DE DADOS SETEMBRO INS'!$A:$D,2,FALSE),VLOOKUP($B577,'BANCO DE DADOS SETEMBRO SERV'!$B:$E,2,FALSE))</f>
        <v>AUXILIAR DE ELETRICISTA COM ENCARGOS COMPLEMENTARES</v>
      </c>
      <c r="D577" s="1619" t="str">
        <f>IF($A577="INSUMO",VLOOKUP($B577,'BANCO DE DADOS SETEMBRO INS'!$A:$D,3,FALSE),VLOOKUP($B577,'BANCO DE DADOS SETEMBRO SERV'!$B:$E,3,FALSE))</f>
        <v>H</v>
      </c>
      <c r="E577" s="1638">
        <v>0.01</v>
      </c>
      <c r="F577" s="1638">
        <v>8</v>
      </c>
      <c r="G577" s="1639">
        <f>E577*F577</f>
        <v>0.08</v>
      </c>
      <c r="H577" s="1576"/>
    </row>
    <row r="578" spans="1:8" s="1577" customFormat="1" ht="15.75">
      <c r="A578" s="1576"/>
      <c r="B578" s="2994" t="s">
        <v>6883</v>
      </c>
      <c r="C578" s="2995"/>
      <c r="D578" s="2995"/>
      <c r="E578" s="2996"/>
      <c r="F578" s="1641" t="s">
        <v>687</v>
      </c>
      <c r="G578" s="1640" t="s">
        <v>6900</v>
      </c>
      <c r="H578" s="1576"/>
    </row>
    <row r="579" spans="1:8" s="1577" customFormat="1" ht="15">
      <c r="A579" s="1576"/>
      <c r="B579" s="468">
        <v>88264</v>
      </c>
      <c r="C579" s="1617" t="str">
        <f>IF($A579="INSUMO",VLOOKUP($B579,'BANCO DE DADOS SETEMBRO INS'!$A:$D,2,FALSE),VLOOKUP($B579,'BANCO DE DADOS SETEMBRO SERV'!$B:$E,2,FALSE))</f>
        <v>ELETRICISTA COM ENCARGOS COMPLEMENTARES</v>
      </c>
      <c r="D579" s="1616" t="str">
        <f>IF($A579="INSUMO",VLOOKUP($B579,'BANCO DE DADOS SETEMBRO INS'!$A:$D,3,FALSE),VLOOKUP($B579,'BANCO DE DADOS SETEMBRO SERV'!$B:$E,3,FALSE))</f>
        <v>H</v>
      </c>
      <c r="E579" s="1636">
        <v>0.01</v>
      </c>
      <c r="F579" s="1636">
        <v>8</v>
      </c>
      <c r="G579" s="1637">
        <f>E579*F579</f>
        <v>0.08</v>
      </c>
      <c r="H579" s="1576"/>
    </row>
    <row r="580" spans="1:8" s="1577" customFormat="1" ht="16.5" customHeight="1" thickBot="1">
      <c r="A580" s="1576"/>
      <c r="B580" s="470">
        <v>88247</v>
      </c>
      <c r="C580" s="1618" t="str">
        <f>IF($A580="INSUMO",VLOOKUP($B580,'BANCO DE DADOS SETEMBRO INS'!$A:$D,2,FALSE),VLOOKUP($B580,'BANCO DE DADOS SETEMBRO SERV'!$B:$E,2,FALSE))</f>
        <v>AUXILIAR DE ELETRICISTA COM ENCARGOS COMPLEMENTARES</v>
      </c>
      <c r="D580" s="1619" t="str">
        <f>IF($A580="INSUMO",VLOOKUP($B580,'BANCO DE DADOS SETEMBRO INS'!$A:$D,3,FALSE),VLOOKUP($B580,'BANCO DE DADOS SETEMBRO SERV'!$B:$E,3,FALSE))</f>
        <v>H</v>
      </c>
      <c r="E580" s="1638">
        <v>0.01</v>
      </c>
      <c r="F580" s="1638">
        <v>8</v>
      </c>
      <c r="G580" s="1639">
        <f>E580*F580</f>
        <v>0.08</v>
      </c>
      <c r="H580" s="1576"/>
    </row>
    <row r="581" spans="1:8" s="1577" customFormat="1" ht="15.75">
      <c r="A581" s="1576"/>
      <c r="B581" s="2997" t="s">
        <v>6884</v>
      </c>
      <c r="C581" s="2998"/>
      <c r="D581" s="2998"/>
      <c r="E581" s="2999"/>
      <c r="F581" s="1641" t="s">
        <v>687</v>
      </c>
      <c r="G581" s="1640" t="s">
        <v>6900</v>
      </c>
      <c r="H581" s="1576"/>
    </row>
    <row r="582" spans="1:8" s="1577" customFormat="1" ht="15">
      <c r="A582" s="1576"/>
      <c r="B582" s="468">
        <v>88264</v>
      </c>
      <c r="C582" s="1617" t="str">
        <f>IF($A582="INSUMO",VLOOKUP($B582,'BANCO DE DADOS SETEMBRO INS'!$A:$D,2,FALSE),VLOOKUP($B582,'BANCO DE DADOS SETEMBRO SERV'!$B:$E,2,FALSE))</f>
        <v>ELETRICISTA COM ENCARGOS COMPLEMENTARES</v>
      </c>
      <c r="D582" s="1616" t="str">
        <f>IF($A582="INSUMO",VLOOKUP($B582,'BANCO DE DADOS SETEMBRO INS'!$A:$D,3,FALSE),VLOOKUP($B582,'BANCO DE DADOS SETEMBRO SERV'!$B:$E,3,FALSE))</f>
        <v>H</v>
      </c>
      <c r="E582" s="1636">
        <v>0.01</v>
      </c>
      <c r="F582" s="1636">
        <v>8</v>
      </c>
      <c r="G582" s="1637">
        <f>E582*F582</f>
        <v>0.08</v>
      </c>
      <c r="H582" s="1576"/>
    </row>
    <row r="583" spans="1:8" s="1577" customFormat="1" ht="16.5" customHeight="1" thickBot="1">
      <c r="A583" s="1576"/>
      <c r="B583" s="470">
        <v>88247</v>
      </c>
      <c r="C583" s="1618" t="str">
        <f>IF($A583="INSUMO",VLOOKUP($B583,'BANCO DE DADOS SETEMBRO INS'!$A:$D,2,FALSE),VLOOKUP($B583,'BANCO DE DADOS SETEMBRO SERV'!$B:$E,2,FALSE))</f>
        <v>AUXILIAR DE ELETRICISTA COM ENCARGOS COMPLEMENTARES</v>
      </c>
      <c r="D583" s="1619" t="str">
        <f>IF($A583="INSUMO",VLOOKUP($B583,'BANCO DE DADOS SETEMBRO INS'!$A:$D,3,FALSE),VLOOKUP($B583,'BANCO DE DADOS SETEMBRO SERV'!$B:$E,3,FALSE))</f>
        <v>H</v>
      </c>
      <c r="E583" s="1638">
        <v>0.01</v>
      </c>
      <c r="F583" s="1638">
        <v>8</v>
      </c>
      <c r="G583" s="1639">
        <f>E583*F583</f>
        <v>0.08</v>
      </c>
      <c r="H583" s="1576"/>
    </row>
    <row r="584" spans="1:8" s="1577" customFormat="1" ht="15.75">
      <c r="A584" s="1576"/>
      <c r="B584" s="2994" t="s">
        <v>6870</v>
      </c>
      <c r="C584" s="2995"/>
      <c r="D584" s="2995"/>
      <c r="E584" s="2995"/>
      <c r="F584" s="2995"/>
      <c r="G584" s="3000"/>
      <c r="H584" s="1576"/>
    </row>
    <row r="585" spans="1:8" s="1577" customFormat="1" ht="15">
      <c r="A585" s="1576"/>
      <c r="B585" s="468">
        <v>88264</v>
      </c>
      <c r="C585" s="1617" t="str">
        <f>IF($A585="INSUMO",VLOOKUP($B585,'BANCO DE DADOS SETEMBRO INS'!$A:$D,2,FALSE),VLOOKUP($B585,'BANCO DE DADOS SETEMBRO SERV'!$B:$E,2,FALSE))</f>
        <v>ELETRICISTA COM ENCARGOS COMPLEMENTARES</v>
      </c>
      <c r="D585" s="1616" t="str">
        <f>IF($A585="INSUMO",VLOOKUP($B585,'BANCO DE DADOS SETEMBRO INS'!$A:$D,3,FALSE),VLOOKUP($B585,'BANCO DE DADOS SETEMBRO SERV'!$B:$E,3,FALSE))</f>
        <v>H</v>
      </c>
      <c r="E585" s="3001">
        <f>E573+G576+G579+G582</f>
        <v>0.44000000000000006</v>
      </c>
      <c r="F585" s="3002"/>
      <c r="G585" s="3003"/>
      <c r="H585" s="1576"/>
    </row>
    <row r="586" spans="1:8" s="1577" customFormat="1" ht="16.5" customHeight="1" thickBot="1">
      <c r="A586" s="1576"/>
      <c r="B586" s="470">
        <v>88247</v>
      </c>
      <c r="C586" s="1618" t="str">
        <f>IF($A586="INSUMO",VLOOKUP($B586,'BANCO DE DADOS SETEMBRO INS'!$A:$D,2,FALSE),VLOOKUP($B586,'BANCO DE DADOS SETEMBRO SERV'!$B:$E,2,FALSE))</f>
        <v>AUXILIAR DE ELETRICISTA COM ENCARGOS COMPLEMENTARES</v>
      </c>
      <c r="D586" s="1619" t="str">
        <f>IF($A586="INSUMO",VLOOKUP($B586,'BANCO DE DADOS SETEMBRO INS'!$A:$D,3,FALSE),VLOOKUP($B586,'BANCO DE DADOS SETEMBRO SERV'!$B:$E,3,FALSE))</f>
        <v>H</v>
      </c>
      <c r="E586" s="3004">
        <f>E574+G577+G580+G583</f>
        <v>0.44000000000000006</v>
      </c>
      <c r="F586" s="3005"/>
      <c r="G586" s="3006"/>
      <c r="H586" s="1576"/>
    </row>
    <row r="587" spans="1:8" s="1567" customFormat="1" ht="15.75" thickBot="1">
      <c r="A587" s="1562"/>
      <c r="B587" s="1790"/>
      <c r="C587" s="1562"/>
      <c r="D587" s="1562"/>
      <c r="E587" s="1562"/>
      <c r="F587" s="1562"/>
      <c r="G587" s="1628"/>
      <c r="H587" s="1562"/>
    </row>
    <row r="588" spans="1:8" ht="15.75">
      <c r="A588" s="873"/>
      <c r="B588" s="1557"/>
      <c r="C588" s="1558" t="s">
        <v>1749</v>
      </c>
      <c r="D588" s="1558"/>
      <c r="E588" s="1559"/>
      <c r="F588" s="1537"/>
      <c r="G588" s="1560" t="s">
        <v>29</v>
      </c>
      <c r="H588" s="1768" t="s">
        <v>7219</v>
      </c>
    </row>
    <row r="589" spans="1:8" ht="31.5">
      <c r="A589" s="873"/>
      <c r="B589" s="1815" t="s">
        <v>701</v>
      </c>
      <c r="C589" s="1775" t="s">
        <v>702</v>
      </c>
      <c r="D589" s="1776" t="s">
        <v>703</v>
      </c>
      <c r="E589" s="1777" t="s">
        <v>704</v>
      </c>
      <c r="F589" s="1778" t="s">
        <v>705</v>
      </c>
      <c r="G589" s="1785" t="s">
        <v>706</v>
      </c>
      <c r="H589" s="873"/>
    </row>
    <row r="590" spans="1:8" ht="15">
      <c r="A590" s="873"/>
      <c r="B590" s="1573">
        <v>43245</v>
      </c>
      <c r="C590" s="1751" t="s">
        <v>1352</v>
      </c>
      <c r="D590" s="1752">
        <v>10.6</v>
      </c>
      <c r="E590" s="1754" t="s">
        <v>7626</v>
      </c>
      <c r="F590" s="1766" t="s">
        <v>1353</v>
      </c>
      <c r="G590" s="1764" t="s">
        <v>7635</v>
      </c>
      <c r="H590" s="873"/>
    </row>
    <row r="591" spans="1:8" ht="15">
      <c r="A591" s="873"/>
      <c r="B591" s="1573">
        <v>43256</v>
      </c>
      <c r="C591" s="1791" t="s">
        <v>7633</v>
      </c>
      <c r="D591" s="1752">
        <v>4.41</v>
      </c>
      <c r="E591" s="1749" t="s">
        <v>7634</v>
      </c>
      <c r="F591" s="1744" t="s">
        <v>1764</v>
      </c>
      <c r="G591" s="1764" t="s">
        <v>7218</v>
      </c>
      <c r="H591" s="873"/>
    </row>
    <row r="592" spans="1:8" ht="15">
      <c r="A592" s="873"/>
      <c r="B592" s="1573">
        <v>43256</v>
      </c>
      <c r="C592" s="1783" t="s">
        <v>7622</v>
      </c>
      <c r="D592" s="1784">
        <v>10.23</v>
      </c>
      <c r="E592" s="1784" t="s">
        <v>7631</v>
      </c>
      <c r="F592" s="1784" t="s">
        <v>7624</v>
      </c>
      <c r="G592" s="1873" t="s">
        <v>7625</v>
      </c>
      <c r="H592" s="873"/>
    </row>
    <row r="593" spans="1:8" ht="16.5" thickBot="1">
      <c r="A593" s="873"/>
      <c r="B593" s="1538"/>
      <c r="C593" s="1539" t="s">
        <v>707</v>
      </c>
      <c r="D593" s="1561">
        <f>MEDIAN(D590:D592)</f>
        <v>10.23</v>
      </c>
      <c r="E593" s="1540"/>
      <c r="F593" s="1541"/>
      <c r="G593" s="871"/>
      <c r="H593" s="873"/>
    </row>
    <row r="594" spans="1:8" ht="13.5" thickBot="1">
      <c r="A594" s="904"/>
      <c r="B594" s="905"/>
      <c r="C594" s="905"/>
      <c r="D594" s="905"/>
      <c r="E594" s="905"/>
      <c r="F594" s="905"/>
      <c r="G594" s="905"/>
      <c r="H594" s="904"/>
    </row>
    <row r="595" spans="1:8" ht="15.75">
      <c r="A595" s="1392"/>
      <c r="B595" s="1549" t="str">
        <f>CONCATENATE("AMM LOG 0",(RIGHT(B558,2))+1)</f>
        <v>AMM LOG 036</v>
      </c>
      <c r="C595" s="2666" t="s">
        <v>6559</v>
      </c>
      <c r="D595" s="2897"/>
      <c r="E595" s="2897"/>
      <c r="F595" s="2897"/>
      <c r="G595" s="1385" t="s">
        <v>29</v>
      </c>
      <c r="H595" s="1400">
        <f>G604</f>
        <v>11.799999999999999</v>
      </c>
    </row>
    <row r="596" spans="1:8" ht="31.5">
      <c r="A596" s="1392"/>
      <c r="B596" s="1402" t="s">
        <v>760</v>
      </c>
      <c r="C596" s="1389" t="s">
        <v>686</v>
      </c>
      <c r="D596" s="1386" t="s">
        <v>29</v>
      </c>
      <c r="E596" s="1389" t="s">
        <v>687</v>
      </c>
      <c r="F596" s="1390" t="s">
        <v>688</v>
      </c>
      <c r="G596" s="1391" t="s">
        <v>689</v>
      </c>
      <c r="H596" s="1392"/>
    </row>
    <row r="597" spans="1:8" ht="15.75">
      <c r="A597" s="1392"/>
      <c r="B597" s="2724" t="s">
        <v>690</v>
      </c>
      <c r="C597" s="2926"/>
      <c r="D597" s="2926"/>
      <c r="E597" s="2926"/>
      <c r="F597" s="2926"/>
      <c r="G597" s="2927"/>
      <c r="H597" s="1392"/>
    </row>
    <row r="598" spans="1:8" ht="30">
      <c r="A598" s="1392"/>
      <c r="B598" s="1384" t="s">
        <v>708</v>
      </c>
      <c r="C598" s="1382" t="str">
        <f>C620</f>
        <v>SUSPENSÃO VERTICAL PARA ELETROCALHA PERFURADA 50 X 50 mm</v>
      </c>
      <c r="D598" s="1388" t="str">
        <f>G620</f>
        <v>UN</v>
      </c>
      <c r="E598" s="1383">
        <v>1</v>
      </c>
      <c r="F598" s="1383">
        <f>D625</f>
        <v>1.1299999999999999</v>
      </c>
      <c r="G598" s="1437">
        <f>TRUNC(F598*E598,2)</f>
        <v>1.1299999999999999</v>
      </c>
      <c r="H598" s="1392"/>
    </row>
    <row r="599" spans="1:8" s="1567" customFormat="1" ht="30">
      <c r="A599" s="1565" t="s">
        <v>1320</v>
      </c>
      <c r="B599" s="695">
        <v>39211</v>
      </c>
      <c r="C599" s="1544" t="str">
        <f>IF($A599="INSUMO",VLOOKUP($B599,'BANCO DE DADOS SETEMBRO INS'!$A:$D,2,FALSE),VLOOKUP($B599,'BANCO DE DADOS SETEMBRO SERV'!$B:$E,2,FALSE))</f>
        <v>ARRUELA EM ALUMINIO, COM ROSCA, DE  1 1/4", PARA ELETRODUTO</v>
      </c>
      <c r="D599" s="1543" t="str">
        <f>IF($A599="INSUMO",VLOOKUP($B599,'BANCO DE DADOS SETEMBRO INS'!$A:$D,3,FALSE),VLOOKUP($B599,'BANCO DE DADOS SETEMBRO SERV'!$B:$E,3,FALSE))</f>
        <v xml:space="preserve">UN    </v>
      </c>
      <c r="E599" s="670">
        <v>2</v>
      </c>
      <c r="F599" s="1547">
        <f>IF($A599="INSUMO",VLOOKUP($B599,'BANCO DE DADOS SETEMBRO INS'!$A:$D,4,FALSE),VLOOKUP($B599,'BANCO DE DADOS SETEMBRO SERV'!$B:$E,4,FALSE))</f>
        <v>0.86</v>
      </c>
      <c r="G599" s="1525">
        <f>TRUNC(F599*E599,2)</f>
        <v>1.72</v>
      </c>
      <c r="H599" s="1562"/>
    </row>
    <row r="600" spans="1:8" s="1567" customFormat="1" ht="15.75">
      <c r="A600" s="1565" t="s">
        <v>1320</v>
      </c>
      <c r="B600" s="695">
        <v>39997</v>
      </c>
      <c r="C600" s="1544" t="str">
        <f>IF($A600="INSUMO",VLOOKUP($B600,'BANCO DE DADOS SETEMBRO INS'!$A:$D,2,FALSE),VLOOKUP($B600,'BANCO DE DADOS SETEMBRO SERV'!$B:$E,2,FALSE))</f>
        <v>PORCA ZINCADA, SEXTAVADA, DIAMETRO 1/4"</v>
      </c>
      <c r="D600" s="1543" t="str">
        <f>IF($A600="INSUMO",VLOOKUP($B600,'BANCO DE DADOS SETEMBRO INS'!$A:$D,3,FALSE),VLOOKUP($B600,'BANCO DE DADOS SETEMBRO SERV'!$B:$E,3,FALSE))</f>
        <v xml:space="preserve">UN    </v>
      </c>
      <c r="E600" s="670">
        <v>2</v>
      </c>
      <c r="F600" s="1547">
        <f>IF($A600="INSUMO",VLOOKUP($B600,'BANCO DE DADOS SETEMBRO INS'!$A:$D,4,FALSE),VLOOKUP($B600,'BANCO DE DADOS SETEMBRO SERV'!$B:$E,4,FALSE))</f>
        <v>0.16</v>
      </c>
      <c r="G600" s="1525">
        <f>TRUNC(F600*E600,2)</f>
        <v>0.32</v>
      </c>
      <c r="H600" s="1562"/>
    </row>
    <row r="601" spans="1:8" ht="15.75">
      <c r="A601" s="1392"/>
      <c r="B601" s="2724" t="s">
        <v>691</v>
      </c>
      <c r="C601" s="2926"/>
      <c r="D601" s="2926"/>
      <c r="E601" s="2926"/>
      <c r="F601" s="2926"/>
      <c r="G601" s="2927"/>
      <c r="H601" s="1392"/>
    </row>
    <row r="602" spans="1:8" ht="15.75">
      <c r="A602" s="1394" t="s">
        <v>1321</v>
      </c>
      <c r="B602" s="1403">
        <v>88264</v>
      </c>
      <c r="C602" s="1433" t="str">
        <f>IF($A602="INSUMO",VLOOKUP($B602,'BANCO DE DADOS SETEMBRO INS'!$A:$D,2,FALSE),VLOOKUP($B602,'BANCO DE DADOS SETEMBRO SERV'!$B:$E,2,FALSE))</f>
        <v>ELETRICISTA COM ENCARGOS COMPLEMENTARES</v>
      </c>
      <c r="D602" s="1432" t="str">
        <f>IF($A602="INSUMO",VLOOKUP($B602,'BANCO DE DADOS SETEMBRO INS'!$A:$D,3,FALSE),VLOOKUP($B602,'BANCO DE DADOS SETEMBRO SERV'!$B:$E,3,FALSE))</f>
        <v>H</v>
      </c>
      <c r="E602" s="1404">
        <f>E617</f>
        <v>0.24</v>
      </c>
      <c r="F602" s="1434">
        <f>IF($A602="INSUMO",VLOOKUP($B602,'BANCO DE DADOS SETEMBRO INS'!$A:$D,4,FALSE),VLOOKUP($B602,'BANCO DE DADOS SETEMBRO SERV'!$B:$E,4,FALSE))</f>
        <v>20.28</v>
      </c>
      <c r="G602" s="1437">
        <f>TRUNC(F602*E602,2)</f>
        <v>4.8600000000000003</v>
      </c>
      <c r="H602" s="1392"/>
    </row>
    <row r="603" spans="1:8" ht="16.5" thickBot="1">
      <c r="A603" s="1394" t="s">
        <v>1321</v>
      </c>
      <c r="B603" s="1403">
        <v>88316</v>
      </c>
      <c r="C603" s="1433" t="str">
        <f>IF($A603="INSUMO",VLOOKUP($B603,'BANCO DE DADOS SETEMBRO INS'!$A:$D,2,FALSE),VLOOKUP($B603,'BANCO DE DADOS SETEMBRO SERV'!$B:$E,2,FALSE))</f>
        <v>SERVENTE COM ENCARGOS COMPLEMENTARES</v>
      </c>
      <c r="D603" s="1432" t="str">
        <f>IF($A603="INSUMO",VLOOKUP($B603,'BANCO DE DADOS SETEMBRO INS'!$A:$D,3,FALSE),VLOOKUP($B603,'BANCO DE DADOS SETEMBRO SERV'!$B:$E,3,FALSE))</f>
        <v>H</v>
      </c>
      <c r="E603" s="1404">
        <f>E618</f>
        <v>0.24</v>
      </c>
      <c r="F603" s="1434">
        <f>IF($A603="INSUMO",VLOOKUP($B603,'BANCO DE DADOS SETEMBRO INS'!$A:$D,4,FALSE),VLOOKUP($B603,'BANCO DE DADOS SETEMBRO SERV'!$B:$E,4,FALSE))</f>
        <v>15.74</v>
      </c>
      <c r="G603" s="1437">
        <f>TRUNC(F603*E603,2)</f>
        <v>3.77</v>
      </c>
      <c r="H603" s="1392"/>
    </row>
    <row r="604" spans="1:8" ht="16.5" customHeight="1" thickBot="1">
      <c r="A604" s="1392"/>
      <c r="B604" s="2939" t="s">
        <v>6889</v>
      </c>
      <c r="C604" s="2939"/>
      <c r="D604" s="2939"/>
      <c r="E604" s="2939"/>
      <c r="F604" s="1387" t="s">
        <v>692</v>
      </c>
      <c r="G604" s="1398">
        <f>SUM(G598:G603)</f>
        <v>11.799999999999999</v>
      </c>
      <c r="H604" s="1392"/>
    </row>
    <row r="605" spans="1:8" s="1567" customFormat="1" ht="15">
      <c r="A605" s="1562"/>
      <c r="B605" s="2940"/>
      <c r="C605" s="2940"/>
      <c r="D605" s="2940"/>
      <c r="E605" s="2940"/>
      <c r="F605" s="1519"/>
      <c r="G605" s="1519"/>
      <c r="H605" s="1562"/>
    </row>
    <row r="606" spans="1:8" ht="15.75" thickBot="1">
      <c r="A606" s="1392"/>
      <c r="B606" s="1393"/>
      <c r="C606" s="1393"/>
      <c r="D606" s="1393"/>
      <c r="E606" s="1393"/>
      <c r="F606" s="1393"/>
      <c r="G606" s="1393"/>
      <c r="H606" s="1392"/>
    </row>
    <row r="607" spans="1:8" s="1577" customFormat="1" ht="15.75">
      <c r="A607" s="1576"/>
      <c r="B607" s="3022" t="s">
        <v>6888</v>
      </c>
      <c r="C607" s="3023"/>
      <c r="D607" s="3023"/>
      <c r="E607" s="3023"/>
      <c r="F607" s="3023"/>
      <c r="G607" s="3024"/>
      <c r="H607" s="1576"/>
    </row>
    <row r="608" spans="1:8" s="1577" customFormat="1" ht="15">
      <c r="A608" s="1576"/>
      <c r="B608" s="468">
        <v>88264</v>
      </c>
      <c r="C608" s="1617" t="str">
        <f>IF($A608="INSUMO",VLOOKUP($B608,'BANCO DE DADOS SETEMBRO INS'!$A:$D,2,FALSE),VLOOKUP($B608,'BANCO DE DADOS SETEMBRO SERV'!$B:$E,2,FALSE))</f>
        <v>ELETRICISTA COM ENCARGOS COMPLEMENTARES</v>
      </c>
      <c r="D608" s="1616" t="str">
        <f>IF($A608="INSUMO",VLOOKUP($B608,'BANCO DE DADOS SETEMBRO INS'!$A:$D,3,FALSE),VLOOKUP($B608,'BANCO DE DADOS SETEMBRO SERV'!$B:$E,3,FALSE))</f>
        <v>H</v>
      </c>
      <c r="E608" s="2988">
        <v>0.2</v>
      </c>
      <c r="F608" s="2989"/>
      <c r="G608" s="2990"/>
      <c r="H608" s="1576"/>
    </row>
    <row r="609" spans="1:8" s="1577" customFormat="1" ht="16.5" customHeight="1" thickBot="1">
      <c r="A609" s="1576"/>
      <c r="B609" s="470">
        <v>88247</v>
      </c>
      <c r="C609" s="1618" t="str">
        <f>IF($A609="INSUMO",VLOOKUP($B609,'BANCO DE DADOS SETEMBRO INS'!$A:$D,2,FALSE),VLOOKUP($B609,'BANCO DE DADOS SETEMBRO SERV'!$B:$E,2,FALSE))</f>
        <v>AUXILIAR DE ELETRICISTA COM ENCARGOS COMPLEMENTARES</v>
      </c>
      <c r="D609" s="1619" t="str">
        <f>IF($A609="INSUMO",VLOOKUP($B609,'BANCO DE DADOS SETEMBRO INS'!$A:$D,3,FALSE),VLOOKUP($B609,'BANCO DE DADOS SETEMBRO SERV'!$B:$E,3,FALSE))</f>
        <v>H</v>
      </c>
      <c r="E609" s="2991">
        <v>0.2</v>
      </c>
      <c r="F609" s="2992"/>
      <c r="G609" s="2993"/>
      <c r="H609" s="1576"/>
    </row>
    <row r="610" spans="1:8" s="1577" customFormat="1" ht="15.75">
      <c r="A610" s="1576"/>
      <c r="B610" s="2994" t="s">
        <v>6883</v>
      </c>
      <c r="C610" s="2995"/>
      <c r="D610" s="2995"/>
      <c r="E610" s="2996"/>
      <c r="F610" s="1641" t="s">
        <v>687</v>
      </c>
      <c r="G610" s="1640" t="s">
        <v>6900</v>
      </c>
      <c r="H610" s="1576"/>
    </row>
    <row r="611" spans="1:8" s="1577" customFormat="1" ht="15">
      <c r="A611" s="1576"/>
      <c r="B611" s="468">
        <v>88264</v>
      </c>
      <c r="C611" s="1617" t="str">
        <f>IF($A611="INSUMO",VLOOKUP($B611,'BANCO DE DADOS SETEMBRO INS'!$A:$D,2,FALSE),VLOOKUP($B611,'BANCO DE DADOS SETEMBRO SERV'!$B:$E,2,FALSE))</f>
        <v>ELETRICISTA COM ENCARGOS COMPLEMENTARES</v>
      </c>
      <c r="D611" s="1616" t="str">
        <f>IF($A611="INSUMO",VLOOKUP($B611,'BANCO DE DADOS SETEMBRO INS'!$A:$D,3,FALSE),VLOOKUP($B611,'BANCO DE DADOS SETEMBRO SERV'!$B:$E,3,FALSE))</f>
        <v>H</v>
      </c>
      <c r="E611" s="1636">
        <v>0.01</v>
      </c>
      <c r="F611" s="1636">
        <v>2</v>
      </c>
      <c r="G611" s="1637">
        <f>E611*F611</f>
        <v>0.02</v>
      </c>
      <c r="H611" s="1576"/>
    </row>
    <row r="612" spans="1:8" s="1577" customFormat="1" ht="16.5" customHeight="1" thickBot="1">
      <c r="A612" s="1576"/>
      <c r="B612" s="470">
        <v>88247</v>
      </c>
      <c r="C612" s="1618" t="str">
        <f>IF($A612="INSUMO",VLOOKUP($B612,'BANCO DE DADOS SETEMBRO INS'!$A:$D,2,FALSE),VLOOKUP($B612,'BANCO DE DADOS SETEMBRO SERV'!$B:$E,2,FALSE))</f>
        <v>AUXILIAR DE ELETRICISTA COM ENCARGOS COMPLEMENTARES</v>
      </c>
      <c r="D612" s="1619" t="str">
        <f>IF($A612="INSUMO",VLOOKUP($B612,'BANCO DE DADOS SETEMBRO INS'!$A:$D,3,FALSE),VLOOKUP($B612,'BANCO DE DADOS SETEMBRO SERV'!$B:$E,3,FALSE))</f>
        <v>H</v>
      </c>
      <c r="E612" s="1638">
        <v>0.01</v>
      </c>
      <c r="F612" s="1638">
        <v>2</v>
      </c>
      <c r="G612" s="1639">
        <f>E612*F612</f>
        <v>0.02</v>
      </c>
      <c r="H612" s="1576"/>
    </row>
    <row r="613" spans="1:8" s="1577" customFormat="1" ht="15.75">
      <c r="A613" s="1576"/>
      <c r="B613" s="2997" t="s">
        <v>6884</v>
      </c>
      <c r="C613" s="2998"/>
      <c r="D613" s="2998"/>
      <c r="E613" s="2999"/>
      <c r="F613" s="1641" t="s">
        <v>687</v>
      </c>
      <c r="G613" s="1640" t="s">
        <v>6900</v>
      </c>
      <c r="H613" s="1576"/>
    </row>
    <row r="614" spans="1:8" s="1577" customFormat="1" ht="15">
      <c r="A614" s="1576"/>
      <c r="B614" s="468">
        <v>88264</v>
      </c>
      <c r="C614" s="1617" t="str">
        <f>IF($A614="INSUMO",VLOOKUP($B614,'BANCO DE DADOS SETEMBRO INS'!$A:$D,2,FALSE),VLOOKUP($B614,'BANCO DE DADOS SETEMBRO SERV'!$B:$E,2,FALSE))</f>
        <v>ELETRICISTA COM ENCARGOS COMPLEMENTARES</v>
      </c>
      <c r="D614" s="1616" t="str">
        <f>IF($A614="INSUMO",VLOOKUP($B614,'BANCO DE DADOS SETEMBRO INS'!$A:$D,3,FALSE),VLOOKUP($B614,'BANCO DE DADOS SETEMBRO SERV'!$B:$E,3,FALSE))</f>
        <v>H</v>
      </c>
      <c r="E614" s="1636">
        <v>0.01</v>
      </c>
      <c r="F614" s="1636">
        <v>2</v>
      </c>
      <c r="G614" s="1637">
        <f>E614*F614</f>
        <v>0.02</v>
      </c>
      <c r="H614" s="1576"/>
    </row>
    <row r="615" spans="1:8" s="1577" customFormat="1" ht="16.5" customHeight="1" thickBot="1">
      <c r="A615" s="1576"/>
      <c r="B615" s="470">
        <v>88247</v>
      </c>
      <c r="C615" s="1618" t="str">
        <f>IF($A615="INSUMO",VLOOKUP($B615,'BANCO DE DADOS SETEMBRO INS'!$A:$D,2,FALSE),VLOOKUP($B615,'BANCO DE DADOS SETEMBRO SERV'!$B:$E,2,FALSE))</f>
        <v>AUXILIAR DE ELETRICISTA COM ENCARGOS COMPLEMENTARES</v>
      </c>
      <c r="D615" s="1619" t="str">
        <f>IF($A615="INSUMO",VLOOKUP($B615,'BANCO DE DADOS SETEMBRO INS'!$A:$D,3,FALSE),VLOOKUP($B615,'BANCO DE DADOS SETEMBRO SERV'!$B:$E,3,FALSE))</f>
        <v>H</v>
      </c>
      <c r="E615" s="1638">
        <v>0.01</v>
      </c>
      <c r="F615" s="1638">
        <v>2</v>
      </c>
      <c r="G615" s="1639">
        <f>E615*F615</f>
        <v>0.02</v>
      </c>
      <c r="H615" s="1576"/>
    </row>
    <row r="616" spans="1:8" s="1577" customFormat="1" ht="15.75">
      <c r="A616" s="1576"/>
      <c r="B616" s="2994" t="s">
        <v>6870</v>
      </c>
      <c r="C616" s="2995"/>
      <c r="D616" s="2995"/>
      <c r="E616" s="2995"/>
      <c r="F616" s="2995"/>
      <c r="G616" s="3000"/>
      <c r="H616" s="1576"/>
    </row>
    <row r="617" spans="1:8" s="1577" customFormat="1" ht="15">
      <c r="A617" s="1576"/>
      <c r="B617" s="468">
        <v>88264</v>
      </c>
      <c r="C617" s="1617" t="str">
        <f>IF($A617="INSUMO",VLOOKUP($B617,'BANCO DE DADOS SETEMBRO INS'!$A:$D,2,FALSE),VLOOKUP($B617,'BANCO DE DADOS SETEMBRO SERV'!$B:$E,2,FALSE))</f>
        <v>ELETRICISTA COM ENCARGOS COMPLEMENTARES</v>
      </c>
      <c r="D617" s="1616" t="str">
        <f>IF($A617="INSUMO",VLOOKUP($B617,'BANCO DE DADOS SETEMBRO INS'!$A:$D,3,FALSE),VLOOKUP($B617,'BANCO DE DADOS SETEMBRO SERV'!$B:$E,3,FALSE))</f>
        <v>H</v>
      </c>
      <c r="E617" s="3001">
        <f>E608+G611+G614</f>
        <v>0.24</v>
      </c>
      <c r="F617" s="3002"/>
      <c r="G617" s="3003"/>
      <c r="H617" s="1576"/>
    </row>
    <row r="618" spans="1:8" s="1577" customFormat="1" ht="16.5" customHeight="1" thickBot="1">
      <c r="A618" s="1576"/>
      <c r="B618" s="470">
        <v>88247</v>
      </c>
      <c r="C618" s="1618" t="str">
        <f>IF($A618="INSUMO",VLOOKUP($B618,'BANCO DE DADOS SETEMBRO INS'!$A:$D,2,FALSE),VLOOKUP($B618,'BANCO DE DADOS SETEMBRO SERV'!$B:$E,2,FALSE))</f>
        <v>AUXILIAR DE ELETRICISTA COM ENCARGOS COMPLEMENTARES</v>
      </c>
      <c r="D618" s="1619" t="str">
        <f>IF($A618="INSUMO",VLOOKUP($B618,'BANCO DE DADOS SETEMBRO INS'!$A:$D,3,FALSE),VLOOKUP($B618,'BANCO DE DADOS SETEMBRO SERV'!$B:$E,3,FALSE))</f>
        <v>H</v>
      </c>
      <c r="E618" s="3004">
        <f>E609+G612+G615</f>
        <v>0.24</v>
      </c>
      <c r="F618" s="3005"/>
      <c r="G618" s="3006"/>
      <c r="H618" s="1576"/>
    </row>
    <row r="619" spans="1:8" s="1567" customFormat="1" ht="15.75" thickBot="1">
      <c r="A619" s="1562"/>
      <c r="B619" s="1519"/>
      <c r="C619" s="1519"/>
      <c r="D619" s="1519"/>
      <c r="E619" s="1519"/>
      <c r="F619" s="1519"/>
      <c r="G619" s="1519"/>
      <c r="H619" s="1562"/>
    </row>
    <row r="620" spans="1:8" ht="31.5">
      <c r="A620" s="1395"/>
      <c r="B620" s="1557"/>
      <c r="C620" s="1558" t="s">
        <v>6560</v>
      </c>
      <c r="D620" s="1558"/>
      <c r="E620" s="1559"/>
      <c r="F620" s="1537"/>
      <c r="G620" s="503" t="s">
        <v>29</v>
      </c>
      <c r="H620" s="1768" t="s">
        <v>7219</v>
      </c>
    </row>
    <row r="621" spans="1:8" ht="31.5">
      <c r="A621" s="1395"/>
      <c r="B621" s="1815" t="s">
        <v>701</v>
      </c>
      <c r="C621" s="1775" t="s">
        <v>702</v>
      </c>
      <c r="D621" s="1776" t="s">
        <v>703</v>
      </c>
      <c r="E621" s="1777" t="s">
        <v>704</v>
      </c>
      <c r="F621" s="1778" t="s">
        <v>705</v>
      </c>
      <c r="G621" s="1785" t="s">
        <v>706</v>
      </c>
      <c r="H621" s="1395"/>
    </row>
    <row r="622" spans="1:8" ht="15">
      <c r="A622" s="1395"/>
      <c r="B622" s="1573">
        <v>43245</v>
      </c>
      <c r="C622" s="1791" t="s">
        <v>1352</v>
      </c>
      <c r="D622" s="1752">
        <v>1.1299999999999999</v>
      </c>
      <c r="E622" s="1749" t="s">
        <v>7626</v>
      </c>
      <c r="F622" s="1744" t="s">
        <v>1353</v>
      </c>
      <c r="G622" s="1764" t="s">
        <v>7635</v>
      </c>
      <c r="H622" s="1395"/>
    </row>
    <row r="623" spans="1:8" ht="15">
      <c r="A623" s="1395"/>
      <c r="B623" s="1573">
        <v>43256</v>
      </c>
      <c r="C623" s="1751" t="s">
        <v>7633</v>
      </c>
      <c r="D623" s="1752">
        <v>2.8</v>
      </c>
      <c r="E623" s="1756" t="s">
        <v>7634</v>
      </c>
      <c r="F623" s="1744" t="s">
        <v>1764</v>
      </c>
      <c r="G623" s="1764" t="s">
        <v>7218</v>
      </c>
      <c r="H623" s="1395"/>
    </row>
    <row r="624" spans="1:8" ht="15">
      <c r="A624" s="1395"/>
      <c r="B624" s="1573">
        <v>43263</v>
      </c>
      <c r="C624" s="1751" t="s">
        <v>713</v>
      </c>
      <c r="D624" s="1752">
        <v>0.89</v>
      </c>
      <c r="E624" s="1754" t="s">
        <v>1599</v>
      </c>
      <c r="F624" s="1766" t="s">
        <v>7884</v>
      </c>
      <c r="G624" s="1764" t="s">
        <v>7885</v>
      </c>
      <c r="H624" s="1395"/>
    </row>
    <row r="625" spans="1:8" ht="16.5" thickBot="1">
      <c r="A625" s="1395"/>
      <c r="B625" s="1538"/>
      <c r="C625" s="1539"/>
      <c r="D625" s="1561">
        <f>MEDIAN(D622:D624)</f>
        <v>1.1299999999999999</v>
      </c>
      <c r="E625" s="1540"/>
      <c r="F625" s="1541"/>
      <c r="G625" s="871"/>
      <c r="H625" s="1395"/>
    </row>
    <row r="626" spans="1:8" ht="15.75" thickBot="1">
      <c r="A626" s="1396"/>
      <c r="B626" s="3012"/>
      <c r="C626" s="2970"/>
      <c r="D626" s="2970"/>
      <c r="E626" s="2970"/>
      <c r="F626" s="2970"/>
      <c r="G626" s="3013"/>
      <c r="H626" s="1396"/>
    </row>
    <row r="627" spans="1:8" s="1425" customFormat="1" ht="39" customHeight="1">
      <c r="A627" s="1420"/>
      <c r="B627" s="1549" t="str">
        <f>CONCATENATE("AMM LOG 0",(RIGHT(B595,2))+1)</f>
        <v>AMM LOG 037</v>
      </c>
      <c r="C627" s="2666" t="str">
        <f>CONCATENATE("FORNECIMENTO E INSTALAÇÃO DE ",C630)</f>
        <v>FORNECIMENTO E INSTALAÇÃO DE T HORIZONTAL PARA ELETROCALHA PERFURADA GALVANIZADA DE 50 X 50 X 3000mm</v>
      </c>
      <c r="D627" s="2897"/>
      <c r="E627" s="2897"/>
      <c r="F627" s="2897"/>
      <c r="G627" s="1413" t="s">
        <v>29</v>
      </c>
      <c r="H627" s="1429">
        <f>G637</f>
        <v>48.02</v>
      </c>
    </row>
    <row r="628" spans="1:8" s="1425" customFormat="1" ht="31.5">
      <c r="A628" s="1420"/>
      <c r="B628" s="1431" t="s">
        <v>760</v>
      </c>
      <c r="C628" s="1417" t="s">
        <v>686</v>
      </c>
      <c r="D628" s="1414" t="s">
        <v>29</v>
      </c>
      <c r="E628" s="1417" t="s">
        <v>687</v>
      </c>
      <c r="F628" s="1418" t="s">
        <v>688</v>
      </c>
      <c r="G628" s="1419" t="s">
        <v>689</v>
      </c>
      <c r="H628" s="1420"/>
    </row>
    <row r="629" spans="1:8" s="1425" customFormat="1" ht="15.75">
      <c r="A629" s="1420"/>
      <c r="B629" s="2724" t="s">
        <v>690</v>
      </c>
      <c r="C629" s="2926"/>
      <c r="D629" s="2926"/>
      <c r="E629" s="2926"/>
      <c r="F629" s="2926"/>
      <c r="G629" s="2927"/>
      <c r="H629" s="1420"/>
    </row>
    <row r="630" spans="1:8" s="1425" customFormat="1" ht="30">
      <c r="A630" s="1420"/>
      <c r="B630" s="1412" t="s">
        <v>708</v>
      </c>
      <c r="C630" s="1409" t="str">
        <f>C657</f>
        <v>T HORIZONTAL PARA ELETROCALHA PERFURADA GALVANIZADA DE 50 X 50 X 3000mm</v>
      </c>
      <c r="D630" s="1416" t="str">
        <f>G657</f>
        <v>UN</v>
      </c>
      <c r="E630" s="1410">
        <v>1</v>
      </c>
      <c r="F630" s="1410">
        <f>D662</f>
        <v>14.3</v>
      </c>
      <c r="G630" s="1411">
        <f>TRUNC(F630*E630,2)</f>
        <v>14.3</v>
      </c>
      <c r="H630" s="1420"/>
    </row>
    <row r="631" spans="1:8" s="1567" customFormat="1" ht="30">
      <c r="A631" s="1565" t="s">
        <v>1320</v>
      </c>
      <c r="B631" s="695">
        <v>11962</v>
      </c>
      <c r="C631" s="1544" t="str">
        <f>IF($A631="INSUMO",VLOOKUP($B631,'BANCO DE DADOS SETEMBRO INS'!$A:$D,2,FALSE),VLOOKUP($B631,'BANCO DE DADOS SETEMBRO SERV'!$B:$E,2,FALSE))</f>
        <v>PARAFUSO ZINCADO, SEXTAVADO, COM ROSCA INTEIRA, DIAMETRO 1/4", COMPRIMENTO 1/2"</v>
      </c>
      <c r="D631" s="1543" t="str">
        <f>IF($A631="INSUMO",VLOOKUP($B631,'BANCO DE DADOS SETEMBRO INS'!$A:$D,3,FALSE),VLOOKUP($B631,'BANCO DE DADOS SETEMBRO SERV'!$B:$E,3,FALSE))</f>
        <v xml:space="preserve">UN    </v>
      </c>
      <c r="E631" s="670">
        <v>12</v>
      </c>
      <c r="F631" s="1547">
        <f>IF($A631="INSUMO",VLOOKUP($B631,'BANCO DE DADOS SETEMBRO INS'!$A:$D,4,FALSE),VLOOKUP($B631,'BANCO DE DADOS SETEMBRO SERV'!$B:$E,4,FALSE))</f>
        <v>0.11</v>
      </c>
      <c r="G631" s="1525">
        <f>TRUNC(F631*E631,2)</f>
        <v>1.32</v>
      </c>
      <c r="H631" s="1562"/>
    </row>
    <row r="632" spans="1:8" s="1567" customFormat="1" ht="30">
      <c r="A632" s="1565" t="s">
        <v>1320</v>
      </c>
      <c r="B632" s="695">
        <v>39211</v>
      </c>
      <c r="C632" s="1544" t="str">
        <f>IF($A632="INSUMO",VLOOKUP($B632,'BANCO DE DADOS SETEMBRO INS'!$A:$D,2,FALSE),VLOOKUP($B632,'BANCO DE DADOS SETEMBRO SERV'!$B:$E,2,FALSE))</f>
        <v>ARRUELA EM ALUMINIO, COM ROSCA, DE  1 1/4", PARA ELETRODUTO</v>
      </c>
      <c r="D632" s="1543" t="str">
        <f>IF($A632="INSUMO",VLOOKUP($B632,'BANCO DE DADOS SETEMBRO INS'!$A:$D,3,FALSE),VLOOKUP($B632,'BANCO DE DADOS SETEMBRO SERV'!$B:$E,3,FALSE))</f>
        <v xml:space="preserve">UN    </v>
      </c>
      <c r="E632" s="670">
        <v>12</v>
      </c>
      <c r="F632" s="1547">
        <f>IF($A632="INSUMO",VLOOKUP($B632,'BANCO DE DADOS SETEMBRO INS'!$A:$D,4,FALSE),VLOOKUP($B632,'BANCO DE DADOS SETEMBRO SERV'!$B:$E,4,FALSE))</f>
        <v>0.86</v>
      </c>
      <c r="G632" s="1525">
        <f>TRUNC(F632*E632,2)</f>
        <v>10.32</v>
      </c>
      <c r="H632" s="1562"/>
    </row>
    <row r="633" spans="1:8" s="1567" customFormat="1" ht="15.75">
      <c r="A633" s="1565" t="s">
        <v>1320</v>
      </c>
      <c r="B633" s="695">
        <v>39997</v>
      </c>
      <c r="C633" s="1544" t="str">
        <f>IF($A633="INSUMO",VLOOKUP($B633,'BANCO DE DADOS SETEMBRO INS'!$A:$D,2,FALSE),VLOOKUP($B633,'BANCO DE DADOS SETEMBRO SERV'!$B:$E,2,FALSE))</f>
        <v>PORCA ZINCADA, SEXTAVADA, DIAMETRO 1/4"</v>
      </c>
      <c r="D633" s="1543" t="str">
        <f>IF($A633="INSUMO",VLOOKUP($B633,'BANCO DE DADOS SETEMBRO INS'!$A:$D,3,FALSE),VLOOKUP($B633,'BANCO DE DADOS SETEMBRO SERV'!$B:$E,3,FALSE))</f>
        <v xml:space="preserve">UN    </v>
      </c>
      <c r="E633" s="670">
        <v>12</v>
      </c>
      <c r="F633" s="1547">
        <f>IF($A633="INSUMO",VLOOKUP($B633,'BANCO DE DADOS SETEMBRO INS'!$A:$D,4,FALSE),VLOOKUP($B633,'BANCO DE DADOS SETEMBRO SERV'!$B:$E,4,FALSE))</f>
        <v>0.16</v>
      </c>
      <c r="G633" s="1525">
        <f>TRUNC(F633*E633,2)</f>
        <v>1.92</v>
      </c>
      <c r="H633" s="1562"/>
    </row>
    <row r="634" spans="1:8" s="1425" customFormat="1" ht="15.75">
      <c r="A634" s="1420"/>
      <c r="B634" s="2724" t="s">
        <v>691</v>
      </c>
      <c r="C634" s="2926"/>
      <c r="D634" s="2926"/>
      <c r="E634" s="2926"/>
      <c r="F634" s="2926"/>
      <c r="G634" s="2927"/>
      <c r="H634" s="1420"/>
    </row>
    <row r="635" spans="1:8" s="1425" customFormat="1" ht="15.75">
      <c r="A635" s="1422" t="s">
        <v>1321</v>
      </c>
      <c r="B635" s="1430">
        <v>88264</v>
      </c>
      <c r="C635" s="1407" t="str">
        <f>IF($A635="INSUMO",VLOOKUP($B635,'BANCO DE DADOS SETEMBRO INS'!$A:$D,2,FALSE),VLOOKUP($B635,'BANCO DE DADOS SETEMBRO SERV'!$B:$E,2,FALSE))</f>
        <v>ELETRICISTA COM ENCARGOS COMPLEMENTARES</v>
      </c>
      <c r="D635" s="1406" t="str">
        <f>IF($A635="INSUMO",VLOOKUP($B635,'BANCO DE DADOS SETEMBRO INS'!$A:$D,3,FALSE),VLOOKUP($B635,'BANCO DE DADOS SETEMBRO SERV'!$B:$E,3,FALSE))</f>
        <v>H</v>
      </c>
      <c r="E635" s="1427">
        <f>E654</f>
        <v>0.56000000000000005</v>
      </c>
      <c r="F635" s="1408">
        <f>IF($A635="INSUMO",VLOOKUP($B635,'BANCO DE DADOS SETEMBRO INS'!$A:$D,4,FALSE),VLOOKUP($B635,'BANCO DE DADOS SETEMBRO SERV'!$B:$E,4,FALSE))</f>
        <v>20.28</v>
      </c>
      <c r="G635" s="1428">
        <f>TRUNC(F635*E635,2)</f>
        <v>11.35</v>
      </c>
      <c r="H635" s="1420"/>
    </row>
    <row r="636" spans="1:8" s="1425" customFormat="1" ht="16.5" thickBot="1">
      <c r="A636" s="1422" t="s">
        <v>1321</v>
      </c>
      <c r="B636" s="1430">
        <v>88316</v>
      </c>
      <c r="C636" s="1407" t="str">
        <f>IF($A636="INSUMO",VLOOKUP($B636,'BANCO DE DADOS SETEMBRO INS'!$A:$D,2,FALSE),VLOOKUP($B636,'BANCO DE DADOS SETEMBRO SERV'!$B:$E,2,FALSE))</f>
        <v>SERVENTE COM ENCARGOS COMPLEMENTARES</v>
      </c>
      <c r="D636" s="1406" t="str">
        <f>IF($A636="INSUMO",VLOOKUP($B636,'BANCO DE DADOS SETEMBRO INS'!$A:$D,3,FALSE),VLOOKUP($B636,'BANCO DE DADOS SETEMBRO SERV'!$B:$E,3,FALSE))</f>
        <v>H</v>
      </c>
      <c r="E636" s="1427">
        <f>E655</f>
        <v>0.56000000000000005</v>
      </c>
      <c r="F636" s="1408">
        <f>IF($A636="INSUMO",VLOOKUP($B636,'BANCO DE DADOS SETEMBRO INS'!$A:$D,4,FALSE),VLOOKUP($B636,'BANCO DE DADOS SETEMBRO SERV'!$B:$E,4,FALSE))</f>
        <v>15.74</v>
      </c>
      <c r="G636" s="1428">
        <f>TRUNC(F636*E636,2)</f>
        <v>8.81</v>
      </c>
      <c r="H636" s="1420"/>
    </row>
    <row r="637" spans="1:8" s="1425" customFormat="1" ht="16.5" customHeight="1" thickBot="1">
      <c r="A637" s="1420"/>
      <c r="B637" s="2939" t="s">
        <v>6890</v>
      </c>
      <c r="C637" s="2939"/>
      <c r="D637" s="2939"/>
      <c r="E637" s="2939"/>
      <c r="F637" s="801" t="s">
        <v>692</v>
      </c>
      <c r="G637" s="1426">
        <f>SUM(G629:G636)</f>
        <v>48.02</v>
      </c>
      <c r="H637" s="1420"/>
    </row>
    <row r="638" spans="1:8" s="1567" customFormat="1" ht="15">
      <c r="A638" s="1562"/>
      <c r="B638" s="2940"/>
      <c r="C638" s="2940"/>
      <c r="D638" s="2940"/>
      <c r="E638" s="2940"/>
      <c r="F638" s="1519"/>
      <c r="G638" s="1519"/>
      <c r="H638" s="1562"/>
    </row>
    <row r="639" spans="1:8" s="1425" customFormat="1" ht="15">
      <c r="A639" s="1420"/>
      <c r="B639" s="1421"/>
      <c r="C639" s="1421"/>
      <c r="D639" s="1421"/>
      <c r="E639" s="1421"/>
      <c r="F639" s="1421"/>
      <c r="G639" s="1421"/>
      <c r="H639" s="1420"/>
    </row>
    <row r="640" spans="1:8" s="1575" customFormat="1" ht="20.25" customHeight="1" thickBot="1">
      <c r="B640" s="3007" t="s">
        <v>6866</v>
      </c>
      <c r="C640" s="3008"/>
      <c r="D640" s="1634"/>
      <c r="E640" s="1634"/>
      <c r="F640" s="1634"/>
      <c r="G640" s="1635"/>
    </row>
    <row r="641" spans="1:8" s="1577" customFormat="1" ht="15.75">
      <c r="A641" s="1576"/>
      <c r="B641" s="3009" t="s">
        <v>6891</v>
      </c>
      <c r="C641" s="3010"/>
      <c r="D641" s="3010"/>
      <c r="E641" s="3010"/>
      <c r="F641" s="3010"/>
      <c r="G641" s="3011"/>
      <c r="H641" s="1576"/>
    </row>
    <row r="642" spans="1:8" s="1577" customFormat="1" ht="15">
      <c r="A642" s="1576"/>
      <c r="B642" s="468">
        <v>88264</v>
      </c>
      <c r="C642" s="1544" t="str">
        <f>IF($A642="INSUMO",VLOOKUP($B642,'BANCO DE DADOS SETEMBRO INS'!$A:$D,2,FALSE),VLOOKUP($B642,'BANCO DE DADOS SETEMBRO SERV'!$B:$E,2,FALSE))</f>
        <v>ELETRICISTA COM ENCARGOS COMPLEMENTARES</v>
      </c>
      <c r="D642" s="1543" t="str">
        <f>IF($A642="INSUMO",VLOOKUP($B642,'BANCO DE DADOS SETEMBRO INS'!$A:$D,3,FALSE),VLOOKUP($B642,'BANCO DE DADOS SETEMBRO SERV'!$B:$E,3,FALSE))</f>
        <v>H</v>
      </c>
      <c r="E642" s="2988">
        <v>0.2</v>
      </c>
      <c r="F642" s="2989"/>
      <c r="G642" s="2990"/>
      <c r="H642" s="1576"/>
    </row>
    <row r="643" spans="1:8" s="1577" customFormat="1" ht="16.5" customHeight="1" thickBot="1">
      <c r="A643" s="1576"/>
      <c r="B643" s="470">
        <v>88247</v>
      </c>
      <c r="C643" s="1544" t="str">
        <f>IF($A643="INSUMO",VLOOKUP($B643,'BANCO DE DADOS SETEMBRO INS'!$A:$D,2,FALSE),VLOOKUP($B643,'BANCO DE DADOS SETEMBRO SERV'!$B:$E,2,FALSE))</f>
        <v>AUXILIAR DE ELETRICISTA COM ENCARGOS COMPLEMENTARES</v>
      </c>
      <c r="D643" s="1543" t="str">
        <f>IF($A643="INSUMO",VLOOKUP($B643,'BANCO DE DADOS SETEMBRO INS'!$A:$D,3,FALSE),VLOOKUP($B643,'BANCO DE DADOS SETEMBRO SERV'!$B:$E,3,FALSE))</f>
        <v>H</v>
      </c>
      <c r="E643" s="2991">
        <v>0.2</v>
      </c>
      <c r="F643" s="2992"/>
      <c r="G643" s="2993"/>
      <c r="H643" s="1576"/>
    </row>
    <row r="644" spans="1:8" s="1577" customFormat="1" ht="15.75">
      <c r="A644" s="1576"/>
      <c r="B644" s="2994" t="s">
        <v>6885</v>
      </c>
      <c r="C644" s="2995"/>
      <c r="D644" s="2995"/>
      <c r="E644" s="2996"/>
      <c r="F644" s="1641" t="s">
        <v>687</v>
      </c>
      <c r="G644" s="1640" t="s">
        <v>6900</v>
      </c>
      <c r="H644" s="1576"/>
    </row>
    <row r="645" spans="1:8" s="1577" customFormat="1" ht="15">
      <c r="A645" s="1576"/>
      <c r="B645" s="468">
        <v>88264</v>
      </c>
      <c r="C645" s="1617" t="str">
        <f>IF($A645="INSUMO",VLOOKUP($B645,'BANCO DE DADOS SETEMBRO INS'!$A:$D,2,FALSE),VLOOKUP($B645,'BANCO DE DADOS SETEMBRO SERV'!$B:$E,2,FALSE))</f>
        <v>ELETRICISTA COM ENCARGOS COMPLEMENTARES</v>
      </c>
      <c r="D645" s="1616" t="str">
        <f>IF($A645="INSUMO",VLOOKUP($B645,'BANCO DE DADOS SETEMBRO INS'!$A:$D,3,FALSE),VLOOKUP($B645,'BANCO DE DADOS SETEMBRO SERV'!$B:$E,3,FALSE))</f>
        <v>H</v>
      </c>
      <c r="E645" s="1636">
        <v>0.01</v>
      </c>
      <c r="F645" s="1636">
        <v>12</v>
      </c>
      <c r="G645" s="1637">
        <f>E645*F645</f>
        <v>0.12</v>
      </c>
      <c r="H645" s="1576"/>
    </row>
    <row r="646" spans="1:8" s="1577" customFormat="1" ht="16.5" customHeight="1" thickBot="1">
      <c r="A646" s="1576"/>
      <c r="B646" s="470">
        <v>88247</v>
      </c>
      <c r="C646" s="1618" t="str">
        <f>IF($A646="INSUMO",VLOOKUP($B646,'BANCO DE DADOS SETEMBRO INS'!$A:$D,2,FALSE),VLOOKUP($B646,'BANCO DE DADOS SETEMBRO SERV'!$B:$E,2,FALSE))</f>
        <v>AUXILIAR DE ELETRICISTA COM ENCARGOS COMPLEMENTARES</v>
      </c>
      <c r="D646" s="1619" t="str">
        <f>IF($A646="INSUMO",VLOOKUP($B646,'BANCO DE DADOS SETEMBRO INS'!$A:$D,3,FALSE),VLOOKUP($B646,'BANCO DE DADOS SETEMBRO SERV'!$B:$E,3,FALSE))</f>
        <v>H</v>
      </c>
      <c r="E646" s="1638">
        <v>0.01</v>
      </c>
      <c r="F646" s="1638">
        <v>12</v>
      </c>
      <c r="G646" s="1639">
        <f>E646*F646</f>
        <v>0.12</v>
      </c>
      <c r="H646" s="1576"/>
    </row>
    <row r="647" spans="1:8" s="1577" customFormat="1" ht="15.75">
      <c r="A647" s="1576"/>
      <c r="B647" s="2994" t="s">
        <v>6883</v>
      </c>
      <c r="C647" s="2995"/>
      <c r="D647" s="2995"/>
      <c r="E647" s="2996"/>
      <c r="F647" s="1641" t="s">
        <v>687</v>
      </c>
      <c r="G647" s="1640" t="s">
        <v>6900</v>
      </c>
      <c r="H647" s="1576"/>
    </row>
    <row r="648" spans="1:8" s="1577" customFormat="1" ht="15">
      <c r="A648" s="1576"/>
      <c r="B648" s="468">
        <v>88264</v>
      </c>
      <c r="C648" s="1617" t="str">
        <f>IF($A648="INSUMO",VLOOKUP($B648,'BANCO DE DADOS SETEMBRO INS'!$A:$D,2,FALSE),VLOOKUP($B648,'BANCO DE DADOS SETEMBRO SERV'!$B:$E,2,FALSE))</f>
        <v>ELETRICISTA COM ENCARGOS COMPLEMENTARES</v>
      </c>
      <c r="D648" s="1616" t="str">
        <f>IF($A648="INSUMO",VLOOKUP($B648,'BANCO DE DADOS SETEMBRO INS'!$A:$D,3,FALSE),VLOOKUP($B648,'BANCO DE DADOS SETEMBRO SERV'!$B:$E,3,FALSE))</f>
        <v>H</v>
      </c>
      <c r="E648" s="1636">
        <v>0.01</v>
      </c>
      <c r="F648" s="1636">
        <v>12</v>
      </c>
      <c r="G648" s="1637">
        <f>E648*F648</f>
        <v>0.12</v>
      </c>
      <c r="H648" s="1576"/>
    </row>
    <row r="649" spans="1:8" s="1577" customFormat="1" ht="16.5" customHeight="1" thickBot="1">
      <c r="A649" s="1576"/>
      <c r="B649" s="470">
        <v>88247</v>
      </c>
      <c r="C649" s="1618" t="str">
        <f>IF($A649="INSUMO",VLOOKUP($B649,'BANCO DE DADOS SETEMBRO INS'!$A:$D,2,FALSE),VLOOKUP($B649,'BANCO DE DADOS SETEMBRO SERV'!$B:$E,2,FALSE))</f>
        <v>AUXILIAR DE ELETRICISTA COM ENCARGOS COMPLEMENTARES</v>
      </c>
      <c r="D649" s="1619" t="str">
        <f>IF($A649="INSUMO",VLOOKUP($B649,'BANCO DE DADOS SETEMBRO INS'!$A:$D,3,FALSE),VLOOKUP($B649,'BANCO DE DADOS SETEMBRO SERV'!$B:$E,3,FALSE))</f>
        <v>H</v>
      </c>
      <c r="E649" s="1638">
        <v>0.01</v>
      </c>
      <c r="F649" s="1638">
        <v>12</v>
      </c>
      <c r="G649" s="1639">
        <f>E649*F649</f>
        <v>0.12</v>
      </c>
      <c r="H649" s="1576"/>
    </row>
    <row r="650" spans="1:8" s="1577" customFormat="1" ht="15.75">
      <c r="A650" s="1576"/>
      <c r="B650" s="2997" t="s">
        <v>6884</v>
      </c>
      <c r="C650" s="2998"/>
      <c r="D650" s="2998"/>
      <c r="E650" s="2999"/>
      <c r="F650" s="1641" t="s">
        <v>687</v>
      </c>
      <c r="G650" s="1640" t="s">
        <v>6900</v>
      </c>
      <c r="H650" s="1576"/>
    </row>
    <row r="651" spans="1:8" s="1577" customFormat="1" ht="15">
      <c r="A651" s="1576"/>
      <c r="B651" s="468">
        <v>88264</v>
      </c>
      <c r="C651" s="1617" t="str">
        <f>IF($A651="INSUMO",VLOOKUP($B651,'BANCO DE DADOS SETEMBRO INS'!$A:$D,2,FALSE),VLOOKUP($B651,'BANCO DE DADOS SETEMBRO SERV'!$B:$E,2,FALSE))</f>
        <v>ELETRICISTA COM ENCARGOS COMPLEMENTARES</v>
      </c>
      <c r="D651" s="1616" t="str">
        <f>IF($A651="INSUMO",VLOOKUP($B651,'BANCO DE DADOS SETEMBRO INS'!$A:$D,3,FALSE),VLOOKUP($B651,'BANCO DE DADOS SETEMBRO SERV'!$B:$E,3,FALSE))</f>
        <v>H</v>
      </c>
      <c r="E651" s="1636">
        <v>0.01</v>
      </c>
      <c r="F651" s="1636">
        <v>12</v>
      </c>
      <c r="G651" s="1637">
        <f>E651*F651</f>
        <v>0.12</v>
      </c>
      <c r="H651" s="1576"/>
    </row>
    <row r="652" spans="1:8" s="1577" customFormat="1" ht="16.5" customHeight="1" thickBot="1">
      <c r="A652" s="1576"/>
      <c r="B652" s="470">
        <v>88247</v>
      </c>
      <c r="C652" s="1618" t="str">
        <f>IF($A652="INSUMO",VLOOKUP($B652,'BANCO DE DADOS SETEMBRO INS'!$A:$D,2,FALSE),VLOOKUP($B652,'BANCO DE DADOS SETEMBRO SERV'!$B:$E,2,FALSE))</f>
        <v>AUXILIAR DE ELETRICISTA COM ENCARGOS COMPLEMENTARES</v>
      </c>
      <c r="D652" s="1619" t="str">
        <f>IF($A652="INSUMO",VLOOKUP($B652,'BANCO DE DADOS SETEMBRO INS'!$A:$D,3,FALSE),VLOOKUP($B652,'BANCO DE DADOS SETEMBRO SERV'!$B:$E,3,FALSE))</f>
        <v>H</v>
      </c>
      <c r="E652" s="1638">
        <v>0.01</v>
      </c>
      <c r="F652" s="1638">
        <v>12</v>
      </c>
      <c r="G652" s="1639">
        <f>E652*F652</f>
        <v>0.12</v>
      </c>
      <c r="H652" s="1576"/>
    </row>
    <row r="653" spans="1:8" s="1577" customFormat="1" ht="15.75">
      <c r="A653" s="1576"/>
      <c r="B653" s="2994" t="s">
        <v>6870</v>
      </c>
      <c r="C653" s="2995"/>
      <c r="D653" s="2995"/>
      <c r="E653" s="2995"/>
      <c r="F653" s="2995"/>
      <c r="G653" s="3000"/>
      <c r="H653" s="1576"/>
    </row>
    <row r="654" spans="1:8" s="1577" customFormat="1" ht="15">
      <c r="A654" s="1576"/>
      <c r="B654" s="468">
        <v>88264</v>
      </c>
      <c r="C654" s="1617" t="str">
        <f>IF($A654="INSUMO",VLOOKUP($B654,'BANCO DE DADOS SETEMBRO INS'!$A:$D,2,FALSE),VLOOKUP($B654,'BANCO DE DADOS SETEMBRO SERV'!$B:$E,2,FALSE))</f>
        <v>ELETRICISTA COM ENCARGOS COMPLEMENTARES</v>
      </c>
      <c r="D654" s="1616" t="str">
        <f>IF($A654="INSUMO",VLOOKUP($B654,'BANCO DE DADOS SETEMBRO INS'!$A:$D,3,FALSE),VLOOKUP($B654,'BANCO DE DADOS SETEMBRO SERV'!$B:$E,3,FALSE))</f>
        <v>H</v>
      </c>
      <c r="E654" s="3001">
        <f>E642+G645+G648+G651</f>
        <v>0.56000000000000005</v>
      </c>
      <c r="F654" s="3002"/>
      <c r="G654" s="3003"/>
      <c r="H654" s="1576"/>
    </row>
    <row r="655" spans="1:8" s="1577" customFormat="1" ht="16.5" customHeight="1" thickBot="1">
      <c r="A655" s="1576"/>
      <c r="B655" s="470">
        <v>88247</v>
      </c>
      <c r="C655" s="1618" t="str">
        <f>IF($A655="INSUMO",VLOOKUP($B655,'BANCO DE DADOS SETEMBRO INS'!$A:$D,2,FALSE),VLOOKUP($B655,'BANCO DE DADOS SETEMBRO SERV'!$B:$E,2,FALSE))</f>
        <v>AUXILIAR DE ELETRICISTA COM ENCARGOS COMPLEMENTARES</v>
      </c>
      <c r="D655" s="1619" t="str">
        <f>IF($A655="INSUMO",VLOOKUP($B655,'BANCO DE DADOS SETEMBRO INS'!$A:$D,3,FALSE),VLOOKUP($B655,'BANCO DE DADOS SETEMBRO SERV'!$B:$E,3,FALSE))</f>
        <v>H</v>
      </c>
      <c r="E655" s="3004">
        <f>E643+G646+G649+G652</f>
        <v>0.56000000000000005</v>
      </c>
      <c r="F655" s="3005"/>
      <c r="G655" s="3006"/>
      <c r="H655" s="1576"/>
    </row>
    <row r="656" spans="1:8" s="1567" customFormat="1" ht="15.75" thickBot="1">
      <c r="A656" s="1562"/>
      <c r="B656" s="1790"/>
      <c r="C656" s="1562"/>
      <c r="D656" s="1562"/>
      <c r="E656" s="1562"/>
      <c r="F656" s="1562"/>
      <c r="G656" s="1628"/>
      <c r="H656" s="1562"/>
    </row>
    <row r="657" spans="1:8" s="1425" customFormat="1" ht="31.5">
      <c r="A657" s="1423"/>
      <c r="B657" s="1557"/>
      <c r="C657" s="1558" t="s">
        <v>6563</v>
      </c>
      <c r="D657" s="1558"/>
      <c r="E657" s="1559"/>
      <c r="F657" s="1537"/>
      <c r="G657" s="503" t="s">
        <v>29</v>
      </c>
      <c r="H657" s="1768" t="s">
        <v>7219</v>
      </c>
    </row>
    <row r="658" spans="1:8" s="1425" customFormat="1" ht="31.5">
      <c r="A658" s="1423"/>
      <c r="B658" s="1815" t="s">
        <v>701</v>
      </c>
      <c r="C658" s="1775" t="s">
        <v>702</v>
      </c>
      <c r="D658" s="1776" t="s">
        <v>703</v>
      </c>
      <c r="E658" s="1777" t="s">
        <v>704</v>
      </c>
      <c r="F658" s="1778" t="s">
        <v>705</v>
      </c>
      <c r="G658" s="1785" t="s">
        <v>706</v>
      </c>
      <c r="H658" s="1423"/>
    </row>
    <row r="659" spans="1:8" s="1425" customFormat="1" ht="15">
      <c r="A659" s="1423"/>
      <c r="B659" s="1573">
        <v>43245</v>
      </c>
      <c r="C659" s="1741" t="s">
        <v>1352</v>
      </c>
      <c r="D659" s="1742">
        <v>14.3</v>
      </c>
      <c r="E659" s="1756" t="s">
        <v>7626</v>
      </c>
      <c r="F659" s="1765" t="s">
        <v>1353</v>
      </c>
      <c r="G659" s="1762" t="s">
        <v>7635</v>
      </c>
      <c r="H659" s="1423"/>
    </row>
    <row r="660" spans="1:8" s="1425" customFormat="1" ht="15">
      <c r="A660" s="1423"/>
      <c r="B660" s="1573">
        <v>43256</v>
      </c>
      <c r="C660" s="1791" t="s">
        <v>7633</v>
      </c>
      <c r="D660" s="1752">
        <v>14.19</v>
      </c>
      <c r="E660" s="1749" t="s">
        <v>7634</v>
      </c>
      <c r="F660" s="1744" t="s">
        <v>1764</v>
      </c>
      <c r="G660" s="1764" t="s">
        <v>7218</v>
      </c>
      <c r="H660" s="1423"/>
    </row>
    <row r="661" spans="1:8" s="1425" customFormat="1" ht="15">
      <c r="A661" s="1423"/>
      <c r="B661" s="1573">
        <v>43256</v>
      </c>
      <c r="C661" s="1751" t="s">
        <v>7622</v>
      </c>
      <c r="D661" s="1752">
        <v>22.17</v>
      </c>
      <c r="E661" s="1754" t="s">
        <v>7631</v>
      </c>
      <c r="F661" s="1766" t="s">
        <v>7624</v>
      </c>
      <c r="G661" s="1764" t="s">
        <v>7625</v>
      </c>
      <c r="H661" s="1423"/>
    </row>
    <row r="662" spans="1:8" s="1425" customFormat="1" ht="16.5" thickBot="1">
      <c r="A662" s="1423"/>
      <c r="B662" s="1538"/>
      <c r="C662" s="1539" t="s">
        <v>707</v>
      </c>
      <c r="D662" s="1561">
        <f>MEDIAN(D659:D661)</f>
        <v>14.3</v>
      </c>
      <c r="E662" s="1540"/>
      <c r="F662" s="1541"/>
      <c r="G662" s="871"/>
      <c r="H662" s="1423"/>
    </row>
    <row r="663" spans="1:8" s="1425" customFormat="1" ht="15.75" thickBot="1">
      <c r="A663" s="1424"/>
      <c r="B663" s="3012"/>
      <c r="C663" s="2970"/>
      <c r="D663" s="2970"/>
      <c r="E663" s="2970"/>
      <c r="F663" s="2970"/>
      <c r="G663" s="3013"/>
      <c r="H663" s="1424"/>
    </row>
    <row r="664" spans="1:8" s="1425" customFormat="1" ht="31.5" customHeight="1">
      <c r="A664" s="1420"/>
      <c r="B664" s="1549" t="str">
        <f>CONCATENATE("AMM LOG 0",(RIGHT(B627,2))+1)</f>
        <v>AMM LOG 038</v>
      </c>
      <c r="C664" s="2666" t="str">
        <f>CONCATENATE("FORNECIMENTO E INSTALAÇÃO DE ",C667)</f>
        <v>FORNECIMENTO E INSTALAÇÃO DE T VERTICAL PARA ELETROCALHA PERFURADA GALVANIZADA DE 50 X 50 X 3000mm</v>
      </c>
      <c r="D664" s="2897"/>
      <c r="E664" s="2897"/>
      <c r="F664" s="2897"/>
      <c r="G664" s="1413" t="s">
        <v>29</v>
      </c>
      <c r="H664" s="1429">
        <f>G674</f>
        <v>50.370000000000005</v>
      </c>
    </row>
    <row r="665" spans="1:8" s="1425" customFormat="1" ht="31.5">
      <c r="A665" s="1420"/>
      <c r="B665" s="1431" t="s">
        <v>760</v>
      </c>
      <c r="C665" s="1417" t="s">
        <v>686</v>
      </c>
      <c r="D665" s="1414" t="s">
        <v>29</v>
      </c>
      <c r="E665" s="1417" t="s">
        <v>687</v>
      </c>
      <c r="F665" s="1418" t="s">
        <v>688</v>
      </c>
      <c r="G665" s="1419" t="s">
        <v>689</v>
      </c>
      <c r="H665" s="1420"/>
    </row>
    <row r="666" spans="1:8" s="1425" customFormat="1" ht="15.75">
      <c r="A666" s="1420"/>
      <c r="B666" s="2724" t="s">
        <v>690</v>
      </c>
      <c r="C666" s="2926"/>
      <c r="D666" s="2926"/>
      <c r="E666" s="2926"/>
      <c r="F666" s="2926"/>
      <c r="G666" s="2927"/>
      <c r="H666" s="1420"/>
    </row>
    <row r="667" spans="1:8" s="1425" customFormat="1" ht="30">
      <c r="A667" s="1420"/>
      <c r="B667" s="1412" t="s">
        <v>708</v>
      </c>
      <c r="C667" s="1409" t="str">
        <f>C694</f>
        <v>T VERTICAL PARA ELETROCALHA PERFURADA GALVANIZADA DE 50 X 50 X 3000mm</v>
      </c>
      <c r="D667" s="1416" t="str">
        <f>G694</f>
        <v>UN</v>
      </c>
      <c r="E667" s="1410">
        <v>1</v>
      </c>
      <c r="F667" s="1410">
        <f>D699</f>
        <v>16.649999999999999</v>
      </c>
      <c r="G667" s="1411">
        <f>TRUNC(F667*E667,2)</f>
        <v>16.649999999999999</v>
      </c>
      <c r="H667" s="1420"/>
    </row>
    <row r="668" spans="1:8" s="1567" customFormat="1" ht="30">
      <c r="A668" s="1565" t="s">
        <v>1320</v>
      </c>
      <c r="B668" s="695">
        <v>11962</v>
      </c>
      <c r="C668" s="1544" t="str">
        <f>IF($A668="INSUMO",VLOOKUP($B668,'BANCO DE DADOS SETEMBRO INS'!$A:$D,2,FALSE),VLOOKUP($B668,'BANCO DE DADOS SETEMBRO SERV'!$B:$E,2,FALSE))</f>
        <v>PARAFUSO ZINCADO, SEXTAVADO, COM ROSCA INTEIRA, DIAMETRO 1/4", COMPRIMENTO 1/2"</v>
      </c>
      <c r="D668" s="1543" t="str">
        <f>IF($A668="INSUMO",VLOOKUP($B668,'BANCO DE DADOS SETEMBRO INS'!$A:$D,3,FALSE),VLOOKUP($B668,'BANCO DE DADOS SETEMBRO SERV'!$B:$E,3,FALSE))</f>
        <v xml:space="preserve">UN    </v>
      </c>
      <c r="E668" s="670">
        <v>12</v>
      </c>
      <c r="F668" s="1547">
        <f>IF($A668="INSUMO",VLOOKUP($B668,'BANCO DE DADOS SETEMBRO INS'!$A:$D,4,FALSE),VLOOKUP($B668,'BANCO DE DADOS SETEMBRO SERV'!$B:$E,4,FALSE))</f>
        <v>0.11</v>
      </c>
      <c r="G668" s="1525">
        <f>TRUNC(F668*E668,2)</f>
        <v>1.32</v>
      </c>
      <c r="H668" s="1562"/>
    </row>
    <row r="669" spans="1:8" s="1567" customFormat="1" ht="30">
      <c r="A669" s="1565" t="s">
        <v>1320</v>
      </c>
      <c r="B669" s="695">
        <v>39211</v>
      </c>
      <c r="C669" s="1544" t="str">
        <f>IF($A669="INSUMO",VLOOKUP($B669,'BANCO DE DADOS SETEMBRO INS'!$A:$D,2,FALSE),VLOOKUP($B669,'BANCO DE DADOS SETEMBRO SERV'!$B:$E,2,FALSE))</f>
        <v>ARRUELA EM ALUMINIO, COM ROSCA, DE  1 1/4", PARA ELETRODUTO</v>
      </c>
      <c r="D669" s="1543" t="str">
        <f>IF($A669="INSUMO",VLOOKUP($B669,'BANCO DE DADOS SETEMBRO INS'!$A:$D,3,FALSE),VLOOKUP($B669,'BANCO DE DADOS SETEMBRO SERV'!$B:$E,3,FALSE))</f>
        <v xml:space="preserve">UN    </v>
      </c>
      <c r="E669" s="670">
        <v>12</v>
      </c>
      <c r="F669" s="1547">
        <f>IF($A669="INSUMO",VLOOKUP($B669,'BANCO DE DADOS SETEMBRO INS'!$A:$D,4,FALSE),VLOOKUP($B669,'BANCO DE DADOS SETEMBRO SERV'!$B:$E,4,FALSE))</f>
        <v>0.86</v>
      </c>
      <c r="G669" s="1525">
        <f>TRUNC(F669*E669,2)</f>
        <v>10.32</v>
      </c>
      <c r="H669" s="1562"/>
    </row>
    <row r="670" spans="1:8" s="1567" customFormat="1" ht="15.75">
      <c r="A670" s="1565" t="s">
        <v>1320</v>
      </c>
      <c r="B670" s="695">
        <v>39997</v>
      </c>
      <c r="C670" s="1544" t="str">
        <f>IF($A670="INSUMO",VLOOKUP($B670,'BANCO DE DADOS SETEMBRO INS'!$A:$D,2,FALSE),VLOOKUP($B670,'BANCO DE DADOS SETEMBRO SERV'!$B:$E,2,FALSE))</f>
        <v>PORCA ZINCADA, SEXTAVADA, DIAMETRO 1/4"</v>
      </c>
      <c r="D670" s="1543" t="str">
        <f>IF($A670="INSUMO",VLOOKUP($B670,'BANCO DE DADOS SETEMBRO INS'!$A:$D,3,FALSE),VLOOKUP($B670,'BANCO DE DADOS SETEMBRO SERV'!$B:$E,3,FALSE))</f>
        <v xml:space="preserve">UN    </v>
      </c>
      <c r="E670" s="670">
        <v>12</v>
      </c>
      <c r="F670" s="1547">
        <f>IF($A670="INSUMO",VLOOKUP($B670,'BANCO DE DADOS SETEMBRO INS'!$A:$D,4,FALSE),VLOOKUP($B670,'BANCO DE DADOS SETEMBRO SERV'!$B:$E,4,FALSE))</f>
        <v>0.16</v>
      </c>
      <c r="G670" s="1525">
        <f>TRUNC(F670*E670,2)</f>
        <v>1.92</v>
      </c>
      <c r="H670" s="1562"/>
    </row>
    <row r="671" spans="1:8" s="1425" customFormat="1" ht="15.75">
      <c r="A671" s="1420"/>
      <c r="B671" s="2724" t="s">
        <v>691</v>
      </c>
      <c r="C671" s="2926"/>
      <c r="D671" s="2926"/>
      <c r="E671" s="2926"/>
      <c r="F671" s="2926"/>
      <c r="G671" s="2927"/>
      <c r="H671" s="1420"/>
    </row>
    <row r="672" spans="1:8" s="1425" customFormat="1" ht="15.75">
      <c r="A672" s="1422" t="s">
        <v>1321</v>
      </c>
      <c r="B672" s="1430">
        <v>88264</v>
      </c>
      <c r="C672" s="1407" t="str">
        <f>IF($A672="INSUMO",VLOOKUP($B672,'BANCO DE DADOS SETEMBRO INS'!$A:$D,2,FALSE),VLOOKUP($B672,'BANCO DE DADOS SETEMBRO SERV'!$B:$E,2,FALSE))</f>
        <v>ELETRICISTA COM ENCARGOS COMPLEMENTARES</v>
      </c>
      <c r="D672" s="1406" t="str">
        <f>IF($A672="INSUMO",VLOOKUP($B672,'BANCO DE DADOS SETEMBRO INS'!$A:$D,3,FALSE),VLOOKUP($B672,'BANCO DE DADOS SETEMBRO SERV'!$B:$E,3,FALSE))</f>
        <v>H</v>
      </c>
      <c r="E672" s="1427">
        <f>E691</f>
        <v>0.56000000000000005</v>
      </c>
      <c r="F672" s="1408">
        <f>IF($A672="INSUMO",VLOOKUP($B672,'BANCO DE DADOS SETEMBRO INS'!$A:$D,4,FALSE),VLOOKUP($B672,'BANCO DE DADOS SETEMBRO SERV'!$B:$E,4,FALSE))</f>
        <v>20.28</v>
      </c>
      <c r="G672" s="1428">
        <f>TRUNC(F672*E672,2)</f>
        <v>11.35</v>
      </c>
      <c r="H672" s="1420"/>
    </row>
    <row r="673" spans="1:8" s="1425" customFormat="1" ht="16.5" thickBot="1">
      <c r="A673" s="1422" t="s">
        <v>1321</v>
      </c>
      <c r="B673" s="1430">
        <v>88316</v>
      </c>
      <c r="C673" s="1407" t="str">
        <f>IF($A673="INSUMO",VLOOKUP($B673,'BANCO DE DADOS SETEMBRO INS'!$A:$D,2,FALSE),VLOOKUP($B673,'BANCO DE DADOS SETEMBRO SERV'!$B:$E,2,FALSE))</f>
        <v>SERVENTE COM ENCARGOS COMPLEMENTARES</v>
      </c>
      <c r="D673" s="1406" t="str">
        <f>IF($A673="INSUMO",VLOOKUP($B673,'BANCO DE DADOS SETEMBRO INS'!$A:$D,3,FALSE),VLOOKUP($B673,'BANCO DE DADOS SETEMBRO SERV'!$B:$E,3,FALSE))</f>
        <v>H</v>
      </c>
      <c r="E673" s="1427">
        <f>E692</f>
        <v>0.56000000000000005</v>
      </c>
      <c r="F673" s="1408">
        <f>IF($A673="INSUMO",VLOOKUP($B673,'BANCO DE DADOS SETEMBRO INS'!$A:$D,4,FALSE),VLOOKUP($B673,'BANCO DE DADOS SETEMBRO SERV'!$B:$E,4,FALSE))</f>
        <v>15.74</v>
      </c>
      <c r="G673" s="1428">
        <f>TRUNC(F673*E673,2)</f>
        <v>8.81</v>
      </c>
      <c r="H673" s="1420"/>
    </row>
    <row r="674" spans="1:8" s="1425" customFormat="1" ht="16.5" customHeight="1" thickBot="1">
      <c r="A674" s="1420"/>
      <c r="B674" s="2939" t="s">
        <v>6890</v>
      </c>
      <c r="C674" s="2939"/>
      <c r="D674" s="2939"/>
      <c r="E674" s="2939"/>
      <c r="F674" s="801" t="s">
        <v>692</v>
      </c>
      <c r="G674" s="1426">
        <f>SUM(G666:G673)</f>
        <v>50.370000000000005</v>
      </c>
      <c r="H674" s="1420"/>
    </row>
    <row r="675" spans="1:8" s="1567" customFormat="1" ht="15">
      <c r="A675" s="1562"/>
      <c r="B675" s="2940"/>
      <c r="C675" s="2940"/>
      <c r="D675" s="2940"/>
      <c r="E675" s="2940"/>
      <c r="F675" s="1519"/>
      <c r="G675" s="1519"/>
      <c r="H675" s="1562"/>
    </row>
    <row r="676" spans="1:8" s="1425" customFormat="1" ht="15">
      <c r="A676" s="1420"/>
      <c r="B676" s="1421"/>
      <c r="C676" s="1421"/>
      <c r="D676" s="1421"/>
      <c r="E676" s="1421"/>
      <c r="F676" s="1421"/>
      <c r="G676" s="1421"/>
      <c r="H676" s="1420"/>
    </row>
    <row r="677" spans="1:8" s="1575" customFormat="1" ht="20.25" customHeight="1" thickBot="1">
      <c r="B677" s="3007" t="s">
        <v>6866</v>
      </c>
      <c r="C677" s="3008"/>
      <c r="D677" s="1634"/>
      <c r="E677" s="1634"/>
      <c r="F677" s="1634"/>
      <c r="G677" s="1635"/>
    </row>
    <row r="678" spans="1:8" s="1577" customFormat="1" ht="15.75">
      <c r="A678" s="1576"/>
      <c r="B678" s="3009" t="s">
        <v>6894</v>
      </c>
      <c r="C678" s="3010"/>
      <c r="D678" s="3010"/>
      <c r="E678" s="3010"/>
      <c r="F678" s="3010"/>
      <c r="G678" s="3011"/>
      <c r="H678" s="1576"/>
    </row>
    <row r="679" spans="1:8" s="1577" customFormat="1" ht="15">
      <c r="A679" s="1576"/>
      <c r="B679" s="468">
        <v>88264</v>
      </c>
      <c r="C679" s="1544" t="str">
        <f>IF($A679="INSUMO",VLOOKUP($B679,'BANCO DE DADOS SETEMBRO INS'!$A:$D,2,FALSE),VLOOKUP($B679,'BANCO DE DADOS SETEMBRO SERV'!$B:$E,2,FALSE))</f>
        <v>ELETRICISTA COM ENCARGOS COMPLEMENTARES</v>
      </c>
      <c r="D679" s="1543" t="str">
        <f>IF($A679="INSUMO",VLOOKUP($B679,'BANCO DE DADOS SETEMBRO INS'!$A:$D,3,FALSE),VLOOKUP($B679,'BANCO DE DADOS SETEMBRO SERV'!$B:$E,3,FALSE))</f>
        <v>H</v>
      </c>
      <c r="E679" s="2988">
        <v>0.2</v>
      </c>
      <c r="F679" s="2989"/>
      <c r="G679" s="2990"/>
      <c r="H679" s="1576"/>
    </row>
    <row r="680" spans="1:8" s="1577" customFormat="1" ht="16.5" customHeight="1" thickBot="1">
      <c r="A680" s="1576"/>
      <c r="B680" s="470">
        <v>88247</v>
      </c>
      <c r="C680" s="1544" t="str">
        <f>IF($A680="INSUMO",VLOOKUP($B680,'BANCO DE DADOS SETEMBRO INS'!$A:$D,2,FALSE),VLOOKUP($B680,'BANCO DE DADOS SETEMBRO SERV'!$B:$E,2,FALSE))</f>
        <v>AUXILIAR DE ELETRICISTA COM ENCARGOS COMPLEMENTARES</v>
      </c>
      <c r="D680" s="1543" t="str">
        <f>IF($A680="INSUMO",VLOOKUP($B680,'BANCO DE DADOS SETEMBRO INS'!$A:$D,3,FALSE),VLOOKUP($B680,'BANCO DE DADOS SETEMBRO SERV'!$B:$E,3,FALSE))</f>
        <v>H</v>
      </c>
      <c r="E680" s="2991">
        <v>0.2</v>
      </c>
      <c r="F680" s="2992"/>
      <c r="G680" s="2993"/>
      <c r="H680" s="1576"/>
    </row>
    <row r="681" spans="1:8" s="1577" customFormat="1" ht="15.75">
      <c r="A681" s="1576"/>
      <c r="B681" s="2994" t="s">
        <v>6885</v>
      </c>
      <c r="C681" s="2995"/>
      <c r="D681" s="2995"/>
      <c r="E681" s="2996"/>
      <c r="F681" s="1641" t="s">
        <v>687</v>
      </c>
      <c r="G681" s="1640" t="s">
        <v>6900</v>
      </c>
      <c r="H681" s="1576"/>
    </row>
    <row r="682" spans="1:8" s="1577" customFormat="1" ht="15">
      <c r="A682" s="1576"/>
      <c r="B682" s="468">
        <v>88264</v>
      </c>
      <c r="C682" s="1617" t="str">
        <f>IF($A682="INSUMO",VLOOKUP($B682,'BANCO DE DADOS SETEMBRO INS'!$A:$D,2,FALSE),VLOOKUP($B682,'BANCO DE DADOS SETEMBRO SERV'!$B:$E,2,FALSE))</f>
        <v>ELETRICISTA COM ENCARGOS COMPLEMENTARES</v>
      </c>
      <c r="D682" s="1616" t="str">
        <f>IF($A682="INSUMO",VLOOKUP($B682,'BANCO DE DADOS SETEMBRO INS'!$A:$D,3,FALSE),VLOOKUP($B682,'BANCO DE DADOS SETEMBRO SERV'!$B:$E,3,FALSE))</f>
        <v>H</v>
      </c>
      <c r="E682" s="1636">
        <v>0.01</v>
      </c>
      <c r="F682" s="1636">
        <v>12</v>
      </c>
      <c r="G682" s="1637">
        <f>E682*F682</f>
        <v>0.12</v>
      </c>
      <c r="H682" s="1576"/>
    </row>
    <row r="683" spans="1:8" s="1577" customFormat="1" ht="16.5" customHeight="1" thickBot="1">
      <c r="A683" s="1576"/>
      <c r="B683" s="470">
        <v>88247</v>
      </c>
      <c r="C683" s="1618" t="str">
        <f>IF($A683="INSUMO",VLOOKUP($B683,'BANCO DE DADOS SETEMBRO INS'!$A:$D,2,FALSE),VLOOKUP($B683,'BANCO DE DADOS SETEMBRO SERV'!$B:$E,2,FALSE))</f>
        <v>AUXILIAR DE ELETRICISTA COM ENCARGOS COMPLEMENTARES</v>
      </c>
      <c r="D683" s="1619" t="str">
        <f>IF($A683="INSUMO",VLOOKUP($B683,'BANCO DE DADOS SETEMBRO INS'!$A:$D,3,FALSE),VLOOKUP($B683,'BANCO DE DADOS SETEMBRO SERV'!$B:$E,3,FALSE))</f>
        <v>H</v>
      </c>
      <c r="E683" s="1638">
        <v>0.01</v>
      </c>
      <c r="F683" s="1638">
        <v>12</v>
      </c>
      <c r="G683" s="1639">
        <f>E683*F683</f>
        <v>0.12</v>
      </c>
      <c r="H683" s="1576"/>
    </row>
    <row r="684" spans="1:8" s="1577" customFormat="1" ht="15.75">
      <c r="A684" s="1576"/>
      <c r="B684" s="2994" t="s">
        <v>6883</v>
      </c>
      <c r="C684" s="2995"/>
      <c r="D684" s="2995"/>
      <c r="E684" s="2996"/>
      <c r="F684" s="1641" t="s">
        <v>687</v>
      </c>
      <c r="G684" s="1640" t="s">
        <v>6900</v>
      </c>
      <c r="H684" s="1576"/>
    </row>
    <row r="685" spans="1:8" s="1577" customFormat="1" ht="15">
      <c r="A685" s="1576"/>
      <c r="B685" s="468">
        <v>88264</v>
      </c>
      <c r="C685" s="1617" t="str">
        <f>IF($A685="INSUMO",VLOOKUP($B685,'BANCO DE DADOS SETEMBRO INS'!$A:$D,2,FALSE),VLOOKUP($B685,'BANCO DE DADOS SETEMBRO SERV'!$B:$E,2,FALSE))</f>
        <v>ELETRICISTA COM ENCARGOS COMPLEMENTARES</v>
      </c>
      <c r="D685" s="1616" t="str">
        <f>IF($A685="INSUMO",VLOOKUP($B685,'BANCO DE DADOS SETEMBRO INS'!$A:$D,3,FALSE),VLOOKUP($B685,'BANCO DE DADOS SETEMBRO SERV'!$B:$E,3,FALSE))</f>
        <v>H</v>
      </c>
      <c r="E685" s="1636">
        <v>0.01</v>
      </c>
      <c r="F685" s="1636">
        <v>12</v>
      </c>
      <c r="G685" s="1637">
        <f>E685*F685</f>
        <v>0.12</v>
      </c>
      <c r="H685" s="1576"/>
    </row>
    <row r="686" spans="1:8" s="1577" customFormat="1" ht="16.5" customHeight="1" thickBot="1">
      <c r="A686" s="1576"/>
      <c r="B686" s="470">
        <v>88247</v>
      </c>
      <c r="C686" s="1618" t="str">
        <f>IF($A686="INSUMO",VLOOKUP($B686,'BANCO DE DADOS SETEMBRO INS'!$A:$D,2,FALSE),VLOOKUP($B686,'BANCO DE DADOS SETEMBRO SERV'!$B:$E,2,FALSE))</f>
        <v>AUXILIAR DE ELETRICISTA COM ENCARGOS COMPLEMENTARES</v>
      </c>
      <c r="D686" s="1619" t="str">
        <f>IF($A686="INSUMO",VLOOKUP($B686,'BANCO DE DADOS SETEMBRO INS'!$A:$D,3,FALSE),VLOOKUP($B686,'BANCO DE DADOS SETEMBRO SERV'!$B:$E,3,FALSE))</f>
        <v>H</v>
      </c>
      <c r="E686" s="1638">
        <v>0.01</v>
      </c>
      <c r="F686" s="1638">
        <v>12</v>
      </c>
      <c r="G686" s="1639">
        <f>E686*F686</f>
        <v>0.12</v>
      </c>
      <c r="H686" s="1576"/>
    </row>
    <row r="687" spans="1:8" s="1577" customFormat="1" ht="15.75">
      <c r="A687" s="1576"/>
      <c r="B687" s="2997" t="s">
        <v>6884</v>
      </c>
      <c r="C687" s="2998"/>
      <c r="D687" s="2998"/>
      <c r="E687" s="2999"/>
      <c r="F687" s="1641" t="s">
        <v>687</v>
      </c>
      <c r="G687" s="1640" t="s">
        <v>6900</v>
      </c>
      <c r="H687" s="1576"/>
    </row>
    <row r="688" spans="1:8" s="1577" customFormat="1" ht="15">
      <c r="A688" s="1576"/>
      <c r="B688" s="468">
        <v>88264</v>
      </c>
      <c r="C688" s="1617" t="str">
        <f>IF($A688="INSUMO",VLOOKUP($B688,'BANCO DE DADOS SETEMBRO INS'!$A:$D,2,FALSE),VLOOKUP($B688,'BANCO DE DADOS SETEMBRO SERV'!$B:$E,2,FALSE))</f>
        <v>ELETRICISTA COM ENCARGOS COMPLEMENTARES</v>
      </c>
      <c r="D688" s="1616" t="str">
        <f>IF($A688="INSUMO",VLOOKUP($B688,'BANCO DE DADOS SETEMBRO INS'!$A:$D,3,FALSE),VLOOKUP($B688,'BANCO DE DADOS SETEMBRO SERV'!$B:$E,3,FALSE))</f>
        <v>H</v>
      </c>
      <c r="E688" s="1636">
        <v>0.01</v>
      </c>
      <c r="F688" s="1636">
        <v>12</v>
      </c>
      <c r="G688" s="1637">
        <f>E688*F688</f>
        <v>0.12</v>
      </c>
      <c r="H688" s="1576"/>
    </row>
    <row r="689" spans="1:8" s="1577" customFormat="1" ht="16.5" customHeight="1" thickBot="1">
      <c r="A689" s="1576"/>
      <c r="B689" s="470">
        <v>88247</v>
      </c>
      <c r="C689" s="1618" t="str">
        <f>IF($A689="INSUMO",VLOOKUP($B689,'BANCO DE DADOS SETEMBRO INS'!$A:$D,2,FALSE),VLOOKUP($B689,'BANCO DE DADOS SETEMBRO SERV'!$B:$E,2,FALSE))</f>
        <v>AUXILIAR DE ELETRICISTA COM ENCARGOS COMPLEMENTARES</v>
      </c>
      <c r="D689" s="1619" t="str">
        <f>IF($A689="INSUMO",VLOOKUP($B689,'BANCO DE DADOS SETEMBRO INS'!$A:$D,3,FALSE),VLOOKUP($B689,'BANCO DE DADOS SETEMBRO SERV'!$B:$E,3,FALSE))</f>
        <v>H</v>
      </c>
      <c r="E689" s="1638">
        <v>0.01</v>
      </c>
      <c r="F689" s="1638">
        <v>12</v>
      </c>
      <c r="G689" s="1639">
        <f>E689*F689</f>
        <v>0.12</v>
      </c>
      <c r="H689" s="1576"/>
    </row>
    <row r="690" spans="1:8" s="1577" customFormat="1" ht="15.75">
      <c r="A690" s="1576"/>
      <c r="B690" s="2994" t="s">
        <v>6870</v>
      </c>
      <c r="C690" s="2995"/>
      <c r="D690" s="2995"/>
      <c r="E690" s="2995"/>
      <c r="F690" s="2995"/>
      <c r="G690" s="3000"/>
      <c r="H690" s="1576"/>
    </row>
    <row r="691" spans="1:8" s="1577" customFormat="1" ht="15">
      <c r="A691" s="1576"/>
      <c r="B691" s="468">
        <v>88264</v>
      </c>
      <c r="C691" s="1617" t="str">
        <f>IF($A691="INSUMO",VLOOKUP($B691,'BANCO DE DADOS SETEMBRO INS'!$A:$D,2,FALSE),VLOOKUP($B691,'BANCO DE DADOS SETEMBRO SERV'!$B:$E,2,FALSE))</f>
        <v>ELETRICISTA COM ENCARGOS COMPLEMENTARES</v>
      </c>
      <c r="D691" s="1616" t="str">
        <f>IF($A691="INSUMO",VLOOKUP($B691,'BANCO DE DADOS SETEMBRO INS'!$A:$D,3,FALSE),VLOOKUP($B691,'BANCO DE DADOS SETEMBRO SERV'!$B:$E,3,FALSE))</f>
        <v>H</v>
      </c>
      <c r="E691" s="3001">
        <f>E679+G682+G685+G688</f>
        <v>0.56000000000000005</v>
      </c>
      <c r="F691" s="3002"/>
      <c r="G691" s="3003"/>
      <c r="H691" s="1576"/>
    </row>
    <row r="692" spans="1:8" s="1577" customFormat="1" ht="16.5" customHeight="1" thickBot="1">
      <c r="A692" s="1576"/>
      <c r="B692" s="470">
        <v>88247</v>
      </c>
      <c r="C692" s="1618" t="str">
        <f>IF($A692="INSUMO",VLOOKUP($B692,'BANCO DE DADOS SETEMBRO INS'!$A:$D,2,FALSE),VLOOKUP($B692,'BANCO DE DADOS SETEMBRO SERV'!$B:$E,2,FALSE))</f>
        <v>AUXILIAR DE ELETRICISTA COM ENCARGOS COMPLEMENTARES</v>
      </c>
      <c r="D692" s="1619" t="str">
        <f>IF($A692="INSUMO",VLOOKUP($B692,'BANCO DE DADOS SETEMBRO INS'!$A:$D,3,FALSE),VLOOKUP($B692,'BANCO DE DADOS SETEMBRO SERV'!$B:$E,3,FALSE))</f>
        <v>H</v>
      </c>
      <c r="E692" s="3004">
        <f>E680+G683+G686+G689</f>
        <v>0.56000000000000005</v>
      </c>
      <c r="F692" s="3005"/>
      <c r="G692" s="3006"/>
      <c r="H692" s="1576"/>
    </row>
    <row r="693" spans="1:8" s="1567" customFormat="1" ht="15.75" thickBot="1">
      <c r="A693" s="1562"/>
      <c r="B693" s="1790"/>
      <c r="C693" s="1562"/>
      <c r="D693" s="1562"/>
      <c r="E693" s="1562"/>
      <c r="F693" s="1562"/>
      <c r="G693" s="1628"/>
      <c r="H693" s="1562"/>
    </row>
    <row r="694" spans="1:8" s="1567" customFormat="1" ht="31.5">
      <c r="A694" s="1521"/>
      <c r="B694" s="1557"/>
      <c r="C694" s="1558" t="s">
        <v>6564</v>
      </c>
      <c r="D694" s="1558"/>
      <c r="E694" s="1559"/>
      <c r="F694" s="1537"/>
      <c r="G694" s="503" t="s">
        <v>29</v>
      </c>
      <c r="H694" s="1768" t="s">
        <v>7219</v>
      </c>
    </row>
    <row r="695" spans="1:8" s="1567" customFormat="1" ht="31.5">
      <c r="A695" s="1521"/>
      <c r="B695" s="1815" t="s">
        <v>701</v>
      </c>
      <c r="C695" s="1775" t="s">
        <v>702</v>
      </c>
      <c r="D695" s="1776" t="s">
        <v>703</v>
      </c>
      <c r="E695" s="1777" t="s">
        <v>704</v>
      </c>
      <c r="F695" s="1778" t="s">
        <v>705</v>
      </c>
      <c r="G695" s="1785" t="s">
        <v>706</v>
      </c>
      <c r="H695" s="1521"/>
    </row>
    <row r="696" spans="1:8" s="1567" customFormat="1" ht="15">
      <c r="A696" s="1521"/>
      <c r="B696" s="1573">
        <v>43245</v>
      </c>
      <c r="C696" s="1791" t="s">
        <v>1352</v>
      </c>
      <c r="D696" s="1752">
        <v>10.69</v>
      </c>
      <c r="E696" s="1749" t="s">
        <v>7626</v>
      </c>
      <c r="F696" s="1744" t="s">
        <v>1353</v>
      </c>
      <c r="G696" s="1764" t="s">
        <v>7635</v>
      </c>
      <c r="H696" s="1521"/>
    </row>
    <row r="697" spans="1:8" s="1567" customFormat="1" ht="15">
      <c r="A697" s="1521"/>
      <c r="B697" s="1573">
        <v>43256</v>
      </c>
      <c r="C697" s="1751" t="s">
        <v>7633</v>
      </c>
      <c r="D697" s="1752">
        <v>16.649999999999999</v>
      </c>
      <c r="E697" s="1756" t="s">
        <v>7634</v>
      </c>
      <c r="F697" s="1744" t="s">
        <v>1764</v>
      </c>
      <c r="G697" s="1764" t="s">
        <v>7218</v>
      </c>
      <c r="H697" s="1521"/>
    </row>
    <row r="698" spans="1:8" s="1567" customFormat="1" ht="15">
      <c r="A698" s="1521"/>
      <c r="B698" s="1573">
        <v>43256</v>
      </c>
      <c r="C698" s="1751" t="s">
        <v>7622</v>
      </c>
      <c r="D698" s="1752">
        <v>31.18</v>
      </c>
      <c r="E698" s="1754" t="s">
        <v>7631</v>
      </c>
      <c r="F698" s="1766" t="s">
        <v>7624</v>
      </c>
      <c r="G698" s="1764" t="s">
        <v>7625</v>
      </c>
      <c r="H698" s="1521"/>
    </row>
    <row r="699" spans="1:8" s="1567" customFormat="1" ht="16.5" thickBot="1">
      <c r="A699" s="1521"/>
      <c r="B699" s="1538"/>
      <c r="C699" s="1539" t="s">
        <v>707</v>
      </c>
      <c r="D699" s="1561">
        <f>MEDIAN(D696:D698)</f>
        <v>16.649999999999999</v>
      </c>
      <c r="E699" s="1540"/>
      <c r="F699" s="1541"/>
      <c r="G699" s="871"/>
      <c r="H699" s="1521"/>
    </row>
    <row r="700" spans="1:8" s="1567" customFormat="1" ht="15.75" thickBot="1">
      <c r="A700" s="1566"/>
      <c r="B700" s="3018"/>
      <c r="C700" s="3019"/>
      <c r="D700" s="3019"/>
      <c r="E700" s="3019"/>
      <c r="F700" s="3019"/>
      <c r="G700" s="3020"/>
      <c r="H700" s="1566"/>
    </row>
    <row r="701" spans="1:8" s="1425" customFormat="1" ht="39.75" customHeight="1">
      <c r="A701" s="1420"/>
      <c r="B701" s="1549" t="str">
        <f>CONCATENATE("AMM LOG 0",(RIGHT(B664,2))+1)</f>
        <v>AMM LOG 039</v>
      </c>
      <c r="C701" s="2666" t="str">
        <f>CONCATENATE("FORNECIMENTO E INSTALAÇÃO DE ",C704)</f>
        <v>FORNECIMENTO E INSTALAÇÃO DE TERMINAL DE FECHAMENTO PARA ELETROCALHA PERFURADA GALVANIZADA DE 50 X 50 3000mm</v>
      </c>
      <c r="D701" s="2897"/>
      <c r="E701" s="2897"/>
      <c r="F701" s="2897"/>
      <c r="G701" s="1413" t="s">
        <v>29</v>
      </c>
      <c r="H701" s="1429">
        <f>G711</f>
        <v>9.3500000000000014</v>
      </c>
    </row>
    <row r="702" spans="1:8" s="1425" customFormat="1" ht="31.5">
      <c r="A702" s="1420"/>
      <c r="B702" s="1431" t="s">
        <v>760</v>
      </c>
      <c r="C702" s="1417" t="s">
        <v>686</v>
      </c>
      <c r="D702" s="1414" t="s">
        <v>29</v>
      </c>
      <c r="E702" s="1417" t="s">
        <v>687</v>
      </c>
      <c r="F702" s="1418" t="s">
        <v>688</v>
      </c>
      <c r="G702" s="1419" t="s">
        <v>689</v>
      </c>
      <c r="H702" s="1420"/>
    </row>
    <row r="703" spans="1:8" s="1425" customFormat="1" ht="15.75">
      <c r="A703" s="1420"/>
      <c r="B703" s="2724" t="s">
        <v>690</v>
      </c>
      <c r="C703" s="2926"/>
      <c r="D703" s="2926"/>
      <c r="E703" s="2926"/>
      <c r="F703" s="2926"/>
      <c r="G703" s="2927"/>
      <c r="H703" s="1420"/>
    </row>
    <row r="704" spans="1:8" s="1425" customFormat="1" ht="30">
      <c r="A704" s="1420"/>
      <c r="B704" s="1412" t="s">
        <v>708</v>
      </c>
      <c r="C704" s="1409" t="str">
        <f>C731</f>
        <v>TERMINAL DE FECHAMENTO PARA ELETROCALHA PERFURADA GALVANIZADA DE 50 X 50 3000mm</v>
      </c>
      <c r="D704" s="1416" t="str">
        <f>G731</f>
        <v>UN</v>
      </c>
      <c r="E704" s="1410">
        <v>1</v>
      </c>
      <c r="F704" s="1410">
        <f>D736</f>
        <v>2.06</v>
      </c>
      <c r="G704" s="1411">
        <f>TRUNC(F704*E704,2)</f>
        <v>2.06</v>
      </c>
      <c r="H704" s="1420"/>
    </row>
    <row r="705" spans="1:8" s="1567" customFormat="1" ht="30">
      <c r="A705" s="1565" t="s">
        <v>1320</v>
      </c>
      <c r="B705" s="695">
        <v>11962</v>
      </c>
      <c r="C705" s="1544" t="str">
        <f>IF($A705="INSUMO",VLOOKUP($B705,'BANCO DE DADOS SETEMBRO INS'!$A:$D,2,FALSE),VLOOKUP($B705,'BANCO DE DADOS SETEMBRO SERV'!$B:$E,2,FALSE))</f>
        <v>PARAFUSO ZINCADO, SEXTAVADO, COM ROSCA INTEIRA, DIAMETRO 1/4", COMPRIMENTO 1/2"</v>
      </c>
      <c r="D705" s="1543" t="str">
        <f>IF($A705="INSUMO",VLOOKUP($B705,'BANCO DE DADOS SETEMBRO INS'!$A:$D,3,FALSE),VLOOKUP($B705,'BANCO DE DADOS SETEMBRO SERV'!$B:$E,3,FALSE))</f>
        <v xml:space="preserve">UN    </v>
      </c>
      <c r="E705" s="670">
        <v>2</v>
      </c>
      <c r="F705" s="1547">
        <f>IF($A705="INSUMO",VLOOKUP($B705,'BANCO DE DADOS SETEMBRO INS'!$A:$D,4,FALSE),VLOOKUP($B705,'BANCO DE DADOS SETEMBRO SERV'!$B:$E,4,FALSE))</f>
        <v>0.11</v>
      </c>
      <c r="G705" s="1525">
        <f>TRUNC(F705*E705,2)</f>
        <v>0.22</v>
      </c>
      <c r="H705" s="1562"/>
    </row>
    <row r="706" spans="1:8" s="1567" customFormat="1" ht="30">
      <c r="A706" s="1565" t="s">
        <v>1320</v>
      </c>
      <c r="B706" s="695">
        <v>39211</v>
      </c>
      <c r="C706" s="1544" t="str">
        <f>IF($A706="INSUMO",VLOOKUP($B706,'BANCO DE DADOS SETEMBRO INS'!$A:$D,2,FALSE),VLOOKUP($B706,'BANCO DE DADOS SETEMBRO SERV'!$B:$E,2,FALSE))</f>
        <v>ARRUELA EM ALUMINIO, COM ROSCA, DE  1 1/4", PARA ELETRODUTO</v>
      </c>
      <c r="D706" s="1543" t="str">
        <f>IF($A706="INSUMO",VLOOKUP($B706,'BANCO DE DADOS SETEMBRO INS'!$A:$D,3,FALSE),VLOOKUP($B706,'BANCO DE DADOS SETEMBRO SERV'!$B:$E,3,FALSE))</f>
        <v xml:space="preserve">UN    </v>
      </c>
      <c r="E706" s="670">
        <v>2</v>
      </c>
      <c r="F706" s="1547">
        <f>IF($A706="INSUMO",VLOOKUP($B706,'BANCO DE DADOS SETEMBRO INS'!$A:$D,4,FALSE),VLOOKUP($B706,'BANCO DE DADOS SETEMBRO SERV'!$B:$E,4,FALSE))</f>
        <v>0.86</v>
      </c>
      <c r="G706" s="1525">
        <f>TRUNC(F706*E706,2)</f>
        <v>1.72</v>
      </c>
      <c r="H706" s="1562"/>
    </row>
    <row r="707" spans="1:8" s="1567" customFormat="1" ht="15.75">
      <c r="A707" s="1565" t="s">
        <v>1320</v>
      </c>
      <c r="B707" s="695">
        <v>39997</v>
      </c>
      <c r="C707" s="1544" t="str">
        <f>IF($A707="INSUMO",VLOOKUP($B707,'BANCO DE DADOS SETEMBRO INS'!$A:$D,2,FALSE),VLOOKUP($B707,'BANCO DE DADOS SETEMBRO SERV'!$B:$E,2,FALSE))</f>
        <v>PORCA ZINCADA, SEXTAVADA, DIAMETRO 1/4"</v>
      </c>
      <c r="D707" s="1543" t="str">
        <f>IF($A707="INSUMO",VLOOKUP($B707,'BANCO DE DADOS SETEMBRO INS'!$A:$D,3,FALSE),VLOOKUP($B707,'BANCO DE DADOS SETEMBRO SERV'!$B:$E,3,FALSE))</f>
        <v xml:space="preserve">UN    </v>
      </c>
      <c r="E707" s="670">
        <v>2</v>
      </c>
      <c r="F707" s="1547">
        <f>IF($A707="INSUMO",VLOOKUP($B707,'BANCO DE DADOS SETEMBRO INS'!$A:$D,4,FALSE),VLOOKUP($B707,'BANCO DE DADOS SETEMBRO SERV'!$B:$E,4,FALSE))</f>
        <v>0.16</v>
      </c>
      <c r="G707" s="1525">
        <f>TRUNC(F707*E707,2)</f>
        <v>0.32</v>
      </c>
      <c r="H707" s="1562"/>
    </row>
    <row r="708" spans="1:8" s="1425" customFormat="1" ht="15.75">
      <c r="A708" s="1420"/>
      <c r="B708" s="2724" t="s">
        <v>691</v>
      </c>
      <c r="C708" s="2926"/>
      <c r="D708" s="2926"/>
      <c r="E708" s="2926"/>
      <c r="F708" s="2926"/>
      <c r="G708" s="2927"/>
      <c r="H708" s="1420"/>
    </row>
    <row r="709" spans="1:8" s="1425" customFormat="1" ht="15.75">
      <c r="A709" s="1422" t="s">
        <v>1321</v>
      </c>
      <c r="B709" s="1430">
        <v>88264</v>
      </c>
      <c r="C709" s="1407" t="str">
        <f>IF($A709="INSUMO",VLOOKUP($B709,'BANCO DE DADOS SETEMBRO INS'!$A:$D,2,FALSE),VLOOKUP($B709,'BANCO DE DADOS SETEMBRO SERV'!$B:$E,2,FALSE))</f>
        <v>ELETRICISTA COM ENCARGOS COMPLEMENTARES</v>
      </c>
      <c r="D709" s="1406" t="str">
        <f>IF($A709="INSUMO",VLOOKUP($B709,'BANCO DE DADOS SETEMBRO INS'!$A:$D,3,FALSE),VLOOKUP($B709,'BANCO DE DADOS SETEMBRO SERV'!$B:$E,3,FALSE))</f>
        <v>H</v>
      </c>
      <c r="E709" s="1427">
        <f>E728</f>
        <v>0.14000000000000001</v>
      </c>
      <c r="F709" s="1408">
        <f>IF($A709="INSUMO",VLOOKUP($B709,'BANCO DE DADOS SETEMBRO INS'!$A:$D,4,FALSE),VLOOKUP($B709,'BANCO DE DADOS SETEMBRO SERV'!$B:$E,4,FALSE))</f>
        <v>20.28</v>
      </c>
      <c r="G709" s="1428">
        <f>TRUNC(F709*E709,2)</f>
        <v>2.83</v>
      </c>
      <c r="H709" s="1420"/>
    </row>
    <row r="710" spans="1:8" s="1425" customFormat="1" ht="16.5" thickBot="1">
      <c r="A710" s="1422" t="s">
        <v>1321</v>
      </c>
      <c r="B710" s="1430">
        <v>88316</v>
      </c>
      <c r="C710" s="1407" t="str">
        <f>IF($A710="INSUMO",VLOOKUP($B710,'BANCO DE DADOS SETEMBRO INS'!$A:$D,2,FALSE),VLOOKUP($B710,'BANCO DE DADOS SETEMBRO SERV'!$B:$E,2,FALSE))</f>
        <v>SERVENTE COM ENCARGOS COMPLEMENTARES</v>
      </c>
      <c r="D710" s="1406" t="str">
        <f>IF($A710="INSUMO",VLOOKUP($B710,'BANCO DE DADOS SETEMBRO INS'!$A:$D,3,FALSE),VLOOKUP($B710,'BANCO DE DADOS SETEMBRO SERV'!$B:$E,3,FALSE))</f>
        <v>H</v>
      </c>
      <c r="E710" s="1427">
        <f>E729</f>
        <v>0.14000000000000001</v>
      </c>
      <c r="F710" s="1408">
        <f>IF($A710="INSUMO",VLOOKUP($B710,'BANCO DE DADOS SETEMBRO INS'!$A:$D,4,FALSE),VLOOKUP($B710,'BANCO DE DADOS SETEMBRO SERV'!$B:$E,4,FALSE))</f>
        <v>15.74</v>
      </c>
      <c r="G710" s="1428">
        <f>TRUNC(F710*E710,2)</f>
        <v>2.2000000000000002</v>
      </c>
      <c r="H710" s="1420"/>
    </row>
    <row r="711" spans="1:8" s="1425" customFormat="1" ht="16.5" customHeight="1" thickBot="1">
      <c r="A711" s="1420"/>
      <c r="B711" s="2939" t="s">
        <v>6895</v>
      </c>
      <c r="C711" s="2939"/>
      <c r="D711" s="2939"/>
      <c r="E711" s="2939"/>
      <c r="F711" s="801" t="s">
        <v>692</v>
      </c>
      <c r="G711" s="1426">
        <f>SUM(G703:G710)</f>
        <v>9.3500000000000014</v>
      </c>
      <c r="H711" s="1420"/>
    </row>
    <row r="712" spans="1:8" s="1425" customFormat="1" ht="15">
      <c r="A712" s="1420"/>
      <c r="B712" s="2940"/>
      <c r="C712" s="2940"/>
      <c r="D712" s="2940"/>
      <c r="E712" s="2940"/>
      <c r="F712" s="1421"/>
      <c r="G712" s="1421"/>
      <c r="H712" s="1420"/>
    </row>
    <row r="713" spans="1:8" s="1575" customFormat="1" ht="20.25" customHeight="1">
      <c r="B713" s="3033"/>
      <c r="C713" s="3033"/>
      <c r="D713" s="472"/>
      <c r="E713" s="472"/>
      <c r="F713" s="472"/>
      <c r="G713" s="472"/>
    </row>
    <row r="714" spans="1:8" s="1575" customFormat="1" ht="20.25" customHeight="1" thickBot="1">
      <c r="B714" s="3007" t="s">
        <v>6866</v>
      </c>
      <c r="C714" s="3008"/>
      <c r="D714" s="1634"/>
      <c r="E714" s="1634"/>
      <c r="F714" s="1634"/>
      <c r="G714" s="1635"/>
    </row>
    <row r="715" spans="1:8" s="1577" customFormat="1" ht="15.75">
      <c r="A715" s="1576"/>
      <c r="B715" s="3009" t="s">
        <v>6896</v>
      </c>
      <c r="C715" s="3010"/>
      <c r="D715" s="3010"/>
      <c r="E715" s="3010"/>
      <c r="F715" s="3010"/>
      <c r="G715" s="3011"/>
      <c r="H715" s="1576"/>
    </row>
    <row r="716" spans="1:8" s="1577" customFormat="1" ht="15">
      <c r="A716" s="1576"/>
      <c r="B716" s="468">
        <v>88264</v>
      </c>
      <c r="C716" s="1544" t="str">
        <f>IF($A716="INSUMO",VLOOKUP($B716,'BANCO DE DADOS SETEMBRO INS'!$A:$D,2,FALSE),VLOOKUP($B716,'BANCO DE DADOS SETEMBRO SERV'!$B:$E,2,FALSE))</f>
        <v>ELETRICISTA COM ENCARGOS COMPLEMENTARES</v>
      </c>
      <c r="D716" s="1543" t="str">
        <f>IF($A716="INSUMO",VLOOKUP($B716,'BANCO DE DADOS SETEMBRO INS'!$A:$D,3,FALSE),VLOOKUP($B716,'BANCO DE DADOS SETEMBRO SERV'!$B:$E,3,FALSE))</f>
        <v>H</v>
      </c>
      <c r="E716" s="2988">
        <v>0.08</v>
      </c>
      <c r="F716" s="2989"/>
      <c r="G716" s="2990"/>
      <c r="H716" s="1576"/>
    </row>
    <row r="717" spans="1:8" s="1577" customFormat="1" ht="16.5" customHeight="1" thickBot="1">
      <c r="A717" s="1576"/>
      <c r="B717" s="470">
        <v>88247</v>
      </c>
      <c r="C717" s="1544" t="str">
        <f>IF($A717="INSUMO",VLOOKUP($B717,'BANCO DE DADOS SETEMBRO INS'!$A:$D,2,FALSE),VLOOKUP($B717,'BANCO DE DADOS SETEMBRO SERV'!$B:$E,2,FALSE))</f>
        <v>AUXILIAR DE ELETRICISTA COM ENCARGOS COMPLEMENTARES</v>
      </c>
      <c r="D717" s="1543" t="str">
        <f>IF($A717="INSUMO",VLOOKUP($B717,'BANCO DE DADOS SETEMBRO INS'!$A:$D,3,FALSE),VLOOKUP($B717,'BANCO DE DADOS SETEMBRO SERV'!$B:$E,3,FALSE))</f>
        <v>H</v>
      </c>
      <c r="E717" s="2991">
        <v>0.08</v>
      </c>
      <c r="F717" s="2992"/>
      <c r="G717" s="2993"/>
      <c r="H717" s="1576"/>
    </row>
    <row r="718" spans="1:8" s="1577" customFormat="1" ht="15.75">
      <c r="A718" s="1576"/>
      <c r="B718" s="2994" t="s">
        <v>6885</v>
      </c>
      <c r="C718" s="2995"/>
      <c r="D718" s="2995"/>
      <c r="E718" s="2996"/>
      <c r="F718" s="1641" t="s">
        <v>687</v>
      </c>
      <c r="G718" s="1640" t="s">
        <v>6900</v>
      </c>
      <c r="H718" s="1576"/>
    </row>
    <row r="719" spans="1:8" s="1577" customFormat="1" ht="15">
      <c r="A719" s="1576"/>
      <c r="B719" s="468">
        <v>88264</v>
      </c>
      <c r="C719" s="1617" t="str">
        <f>IF($A719="INSUMO",VLOOKUP($B719,'BANCO DE DADOS SETEMBRO INS'!$A:$D,2,FALSE),VLOOKUP($B719,'BANCO DE DADOS SETEMBRO SERV'!$B:$E,2,FALSE))</f>
        <v>ELETRICISTA COM ENCARGOS COMPLEMENTARES</v>
      </c>
      <c r="D719" s="1616" t="str">
        <f>IF($A719="INSUMO",VLOOKUP($B719,'BANCO DE DADOS SETEMBRO INS'!$A:$D,3,FALSE),VLOOKUP($B719,'BANCO DE DADOS SETEMBRO SERV'!$B:$E,3,FALSE))</f>
        <v>H</v>
      </c>
      <c r="E719" s="1636">
        <v>0.01</v>
      </c>
      <c r="F719" s="1636">
        <v>2</v>
      </c>
      <c r="G719" s="1637">
        <f>E719*F719</f>
        <v>0.02</v>
      </c>
      <c r="H719" s="1576"/>
    </row>
    <row r="720" spans="1:8" s="1577" customFormat="1" ht="16.5" customHeight="1" thickBot="1">
      <c r="A720" s="1576"/>
      <c r="B720" s="470">
        <v>88247</v>
      </c>
      <c r="C720" s="1618" t="str">
        <f>IF($A720="INSUMO",VLOOKUP($B720,'BANCO DE DADOS SETEMBRO INS'!$A:$D,2,FALSE),VLOOKUP($B720,'BANCO DE DADOS SETEMBRO SERV'!$B:$E,2,FALSE))</f>
        <v>AUXILIAR DE ELETRICISTA COM ENCARGOS COMPLEMENTARES</v>
      </c>
      <c r="D720" s="1619" t="str">
        <f>IF($A720="INSUMO",VLOOKUP($B720,'BANCO DE DADOS SETEMBRO INS'!$A:$D,3,FALSE),VLOOKUP($B720,'BANCO DE DADOS SETEMBRO SERV'!$B:$E,3,FALSE))</f>
        <v>H</v>
      </c>
      <c r="E720" s="1638">
        <v>0.01</v>
      </c>
      <c r="F720" s="1638">
        <v>2</v>
      </c>
      <c r="G720" s="1639">
        <f>E720*F720</f>
        <v>0.02</v>
      </c>
      <c r="H720" s="1576"/>
    </row>
    <row r="721" spans="1:8" s="1577" customFormat="1" ht="15.75">
      <c r="A721" s="1576"/>
      <c r="B721" s="2994" t="s">
        <v>6883</v>
      </c>
      <c r="C721" s="2995"/>
      <c r="D721" s="2995"/>
      <c r="E721" s="2996"/>
      <c r="F721" s="1641" t="s">
        <v>687</v>
      </c>
      <c r="G721" s="1640" t="s">
        <v>6900</v>
      </c>
      <c r="H721" s="1576"/>
    </row>
    <row r="722" spans="1:8" s="1577" customFormat="1" ht="15">
      <c r="A722" s="1576"/>
      <c r="B722" s="468">
        <v>88264</v>
      </c>
      <c r="C722" s="1617" t="str">
        <f>IF($A722="INSUMO",VLOOKUP($B722,'BANCO DE DADOS SETEMBRO INS'!$A:$D,2,FALSE),VLOOKUP($B722,'BANCO DE DADOS SETEMBRO SERV'!$B:$E,2,FALSE))</f>
        <v>ELETRICISTA COM ENCARGOS COMPLEMENTARES</v>
      </c>
      <c r="D722" s="1616" t="str">
        <f>IF($A722="INSUMO",VLOOKUP($B722,'BANCO DE DADOS SETEMBRO INS'!$A:$D,3,FALSE),VLOOKUP($B722,'BANCO DE DADOS SETEMBRO SERV'!$B:$E,3,FALSE))</f>
        <v>H</v>
      </c>
      <c r="E722" s="1636">
        <v>0.01</v>
      </c>
      <c r="F722" s="1636">
        <v>2</v>
      </c>
      <c r="G722" s="1637">
        <f>E722*F722</f>
        <v>0.02</v>
      </c>
      <c r="H722" s="1576"/>
    </row>
    <row r="723" spans="1:8" s="1577" customFormat="1" ht="16.5" customHeight="1" thickBot="1">
      <c r="A723" s="1576"/>
      <c r="B723" s="470">
        <v>88247</v>
      </c>
      <c r="C723" s="1618" t="str">
        <f>IF($A723="INSUMO",VLOOKUP($B723,'BANCO DE DADOS SETEMBRO INS'!$A:$D,2,FALSE),VLOOKUP($B723,'BANCO DE DADOS SETEMBRO SERV'!$B:$E,2,FALSE))</f>
        <v>AUXILIAR DE ELETRICISTA COM ENCARGOS COMPLEMENTARES</v>
      </c>
      <c r="D723" s="1619" t="str">
        <f>IF($A723="INSUMO",VLOOKUP($B723,'BANCO DE DADOS SETEMBRO INS'!$A:$D,3,FALSE),VLOOKUP($B723,'BANCO DE DADOS SETEMBRO SERV'!$B:$E,3,FALSE))</f>
        <v>H</v>
      </c>
      <c r="E723" s="1638">
        <v>0.01</v>
      </c>
      <c r="F723" s="1638">
        <v>2</v>
      </c>
      <c r="G723" s="1639">
        <f>E723*F723</f>
        <v>0.02</v>
      </c>
      <c r="H723" s="1576"/>
    </row>
    <row r="724" spans="1:8" s="1577" customFormat="1" ht="15.75">
      <c r="A724" s="1576"/>
      <c r="B724" s="2997" t="s">
        <v>6884</v>
      </c>
      <c r="C724" s="2998"/>
      <c r="D724" s="2998"/>
      <c r="E724" s="2999"/>
      <c r="F724" s="1641" t="s">
        <v>687</v>
      </c>
      <c r="G724" s="1640" t="s">
        <v>6900</v>
      </c>
      <c r="H724" s="1576"/>
    </row>
    <row r="725" spans="1:8" s="1577" customFormat="1" ht="15">
      <c r="A725" s="1576"/>
      <c r="B725" s="468">
        <v>88264</v>
      </c>
      <c r="C725" s="1617" t="str">
        <f>IF($A725="INSUMO",VLOOKUP($B725,'BANCO DE DADOS SETEMBRO INS'!$A:$D,2,FALSE),VLOOKUP($B725,'BANCO DE DADOS SETEMBRO SERV'!$B:$E,2,FALSE))</f>
        <v>ELETRICISTA COM ENCARGOS COMPLEMENTARES</v>
      </c>
      <c r="D725" s="1616" t="str">
        <f>IF($A725="INSUMO",VLOOKUP($B725,'BANCO DE DADOS SETEMBRO INS'!$A:$D,3,FALSE),VLOOKUP($B725,'BANCO DE DADOS SETEMBRO SERV'!$B:$E,3,FALSE))</f>
        <v>H</v>
      </c>
      <c r="E725" s="1636">
        <v>0.01</v>
      </c>
      <c r="F725" s="1636">
        <v>2</v>
      </c>
      <c r="G725" s="1637">
        <f>E725*F725</f>
        <v>0.02</v>
      </c>
      <c r="H725" s="1576"/>
    </row>
    <row r="726" spans="1:8" s="1577" customFormat="1" ht="16.5" customHeight="1" thickBot="1">
      <c r="A726" s="1576"/>
      <c r="B726" s="470">
        <v>88247</v>
      </c>
      <c r="C726" s="1618" t="str">
        <f>IF($A726="INSUMO",VLOOKUP($B726,'BANCO DE DADOS SETEMBRO INS'!$A:$D,2,FALSE),VLOOKUP($B726,'BANCO DE DADOS SETEMBRO SERV'!$B:$E,2,FALSE))</f>
        <v>AUXILIAR DE ELETRICISTA COM ENCARGOS COMPLEMENTARES</v>
      </c>
      <c r="D726" s="1619" t="str">
        <f>IF($A726="INSUMO",VLOOKUP($B726,'BANCO DE DADOS SETEMBRO INS'!$A:$D,3,FALSE),VLOOKUP($B726,'BANCO DE DADOS SETEMBRO SERV'!$B:$E,3,FALSE))</f>
        <v>H</v>
      </c>
      <c r="E726" s="1638">
        <v>0.01</v>
      </c>
      <c r="F726" s="1638">
        <v>2</v>
      </c>
      <c r="G726" s="1639">
        <f>E726*F726</f>
        <v>0.02</v>
      </c>
      <c r="H726" s="1576"/>
    </row>
    <row r="727" spans="1:8" s="1577" customFormat="1" ht="15.75">
      <c r="A727" s="1576"/>
      <c r="B727" s="2994" t="s">
        <v>6870</v>
      </c>
      <c r="C727" s="2995"/>
      <c r="D727" s="2995"/>
      <c r="E727" s="2995"/>
      <c r="F727" s="2995"/>
      <c r="G727" s="3000"/>
      <c r="H727" s="1576"/>
    </row>
    <row r="728" spans="1:8" s="1577" customFormat="1" ht="15">
      <c r="A728" s="1576"/>
      <c r="B728" s="468">
        <v>88264</v>
      </c>
      <c r="C728" s="1617" t="str">
        <f>IF($A728="INSUMO",VLOOKUP($B728,'BANCO DE DADOS SETEMBRO INS'!$A:$D,2,FALSE),VLOOKUP($B728,'BANCO DE DADOS SETEMBRO SERV'!$B:$E,2,FALSE))</f>
        <v>ELETRICISTA COM ENCARGOS COMPLEMENTARES</v>
      </c>
      <c r="D728" s="1616" t="str">
        <f>IF($A728="INSUMO",VLOOKUP($B728,'BANCO DE DADOS SETEMBRO INS'!$A:$D,3,FALSE),VLOOKUP($B728,'BANCO DE DADOS SETEMBRO SERV'!$B:$E,3,FALSE))</f>
        <v>H</v>
      </c>
      <c r="E728" s="3001">
        <f>E716+G719+G722+G725</f>
        <v>0.14000000000000001</v>
      </c>
      <c r="F728" s="3002"/>
      <c r="G728" s="3003"/>
      <c r="H728" s="1576"/>
    </row>
    <row r="729" spans="1:8" s="1577" customFormat="1" ht="16.5" customHeight="1" thickBot="1">
      <c r="A729" s="1576"/>
      <c r="B729" s="470">
        <v>88247</v>
      </c>
      <c r="C729" s="1618" t="str">
        <f>IF($A729="INSUMO",VLOOKUP($B729,'BANCO DE DADOS SETEMBRO INS'!$A:$D,2,FALSE),VLOOKUP($B729,'BANCO DE DADOS SETEMBRO SERV'!$B:$E,2,FALSE))</f>
        <v>AUXILIAR DE ELETRICISTA COM ENCARGOS COMPLEMENTARES</v>
      </c>
      <c r="D729" s="1619" t="str">
        <f>IF($A729="INSUMO",VLOOKUP($B729,'BANCO DE DADOS SETEMBRO INS'!$A:$D,3,FALSE),VLOOKUP($B729,'BANCO DE DADOS SETEMBRO SERV'!$B:$E,3,FALSE))</f>
        <v>H</v>
      </c>
      <c r="E729" s="3004">
        <f>E717+G720+G723+G726</f>
        <v>0.14000000000000001</v>
      </c>
      <c r="F729" s="3005"/>
      <c r="G729" s="3006"/>
      <c r="H729" s="1576"/>
    </row>
    <row r="730" spans="1:8" s="1567" customFormat="1" ht="15.75" thickBot="1">
      <c r="A730" s="1562"/>
      <c r="B730" s="1790"/>
      <c r="C730" s="1562"/>
      <c r="D730" s="1562"/>
      <c r="E730" s="1562"/>
      <c r="F730" s="1562"/>
      <c r="G730" s="1628"/>
      <c r="H730" s="1562"/>
    </row>
    <row r="731" spans="1:8" s="1425" customFormat="1" ht="31.5">
      <c r="A731" s="1423"/>
      <c r="B731" s="1557"/>
      <c r="C731" s="1558" t="s">
        <v>6565</v>
      </c>
      <c r="D731" s="1558"/>
      <c r="E731" s="1559"/>
      <c r="F731" s="1537"/>
      <c r="G731" s="503" t="s">
        <v>29</v>
      </c>
      <c r="H731" s="1768" t="s">
        <v>7219</v>
      </c>
    </row>
    <row r="732" spans="1:8" s="1425" customFormat="1" ht="31.5">
      <c r="A732" s="1423"/>
      <c r="B732" s="1815" t="s">
        <v>701</v>
      </c>
      <c r="C732" s="1775" t="s">
        <v>702</v>
      </c>
      <c r="D732" s="1776" t="s">
        <v>703</v>
      </c>
      <c r="E732" s="1777" t="s">
        <v>704</v>
      </c>
      <c r="F732" s="1778" t="s">
        <v>705</v>
      </c>
      <c r="G732" s="1785" t="s">
        <v>706</v>
      </c>
      <c r="H732" s="1423"/>
    </row>
    <row r="733" spans="1:8" s="1425" customFormat="1" ht="15">
      <c r="A733" s="1423"/>
      <c r="B733" s="1573">
        <v>43245</v>
      </c>
      <c r="C733" s="1751" t="s">
        <v>1352</v>
      </c>
      <c r="D733" s="1752">
        <v>2.06</v>
      </c>
      <c r="E733" s="1754" t="s">
        <v>7626</v>
      </c>
      <c r="F733" s="1766" t="s">
        <v>1353</v>
      </c>
      <c r="G733" s="1764" t="s">
        <v>7635</v>
      </c>
      <c r="H733" s="1423"/>
    </row>
    <row r="734" spans="1:8" s="1425" customFormat="1" ht="15">
      <c r="A734" s="1423"/>
      <c r="B734" s="1573">
        <v>43256</v>
      </c>
      <c r="C734" s="1791" t="s">
        <v>7633</v>
      </c>
      <c r="D734" s="1752">
        <v>2.23</v>
      </c>
      <c r="E734" s="1749" t="s">
        <v>7634</v>
      </c>
      <c r="F734" s="1744" t="s">
        <v>1764</v>
      </c>
      <c r="G734" s="1764" t="s">
        <v>7218</v>
      </c>
      <c r="H734" s="1423"/>
    </row>
    <row r="735" spans="1:8" s="1425" customFormat="1" ht="15">
      <c r="A735" s="1423"/>
      <c r="B735" s="1573">
        <v>43256</v>
      </c>
      <c r="C735" s="1741" t="s">
        <v>7622</v>
      </c>
      <c r="D735" s="1742">
        <v>1.62</v>
      </c>
      <c r="E735" s="1756" t="s">
        <v>7631</v>
      </c>
      <c r="F735" s="1765" t="s">
        <v>7624</v>
      </c>
      <c r="G735" s="1762" t="s">
        <v>7625</v>
      </c>
      <c r="H735" s="1423"/>
    </row>
    <row r="736" spans="1:8" s="1425" customFormat="1" ht="16.5" thickBot="1">
      <c r="A736" s="1423"/>
      <c r="B736" s="1538"/>
      <c r="C736" s="1539" t="s">
        <v>707</v>
      </c>
      <c r="D736" s="1561">
        <f>MEDIAN(D733:D735)</f>
        <v>2.06</v>
      </c>
      <c r="E736" s="1540"/>
      <c r="F736" s="1541"/>
      <c r="G736" s="871"/>
      <c r="H736" s="1423"/>
    </row>
    <row r="737" spans="1:8" s="1425" customFormat="1" ht="15.75" thickBot="1">
      <c r="A737" s="1424"/>
      <c r="B737" s="3012"/>
      <c r="C737" s="2970"/>
      <c r="D737" s="2970"/>
      <c r="E737" s="2970"/>
      <c r="F737" s="2970"/>
      <c r="G737" s="3013"/>
      <c r="H737" s="1424"/>
    </row>
    <row r="738" spans="1:8" ht="15.75">
      <c r="A738" s="1420"/>
      <c r="B738" s="1549" t="str">
        <f>CONCATENATE("AMM LOG 0",(RIGHT(B701,2))+1)</f>
        <v>AMM LOG 040</v>
      </c>
      <c r="C738" s="2666" t="str">
        <f>CONCATENATE("FORNECIMENTO E INSTALAÇÃO DE ",C741)</f>
        <v>FORNECIMENTO E INSTALAÇÃO DE CURVA DE INVERSÃO PARA ELETROCALHA DE 50 X 50MM</v>
      </c>
      <c r="D738" s="2897"/>
      <c r="E738" s="2897"/>
      <c r="F738" s="2897"/>
      <c r="G738" s="1413" t="s">
        <v>29</v>
      </c>
      <c r="H738" s="1429">
        <f>G748</f>
        <v>48.000000000000007</v>
      </c>
    </row>
    <row r="739" spans="1:8" ht="31.5">
      <c r="A739" s="1420"/>
      <c r="B739" s="1431" t="s">
        <v>760</v>
      </c>
      <c r="C739" s="1417" t="s">
        <v>686</v>
      </c>
      <c r="D739" s="1414" t="s">
        <v>29</v>
      </c>
      <c r="E739" s="1417" t="s">
        <v>687</v>
      </c>
      <c r="F739" s="1418" t="s">
        <v>688</v>
      </c>
      <c r="G739" s="1419" t="s">
        <v>689</v>
      </c>
      <c r="H739" s="1420"/>
    </row>
    <row r="740" spans="1:8" ht="15.75">
      <c r="A740" s="1420"/>
      <c r="B740" s="2724" t="s">
        <v>690</v>
      </c>
      <c r="C740" s="2926"/>
      <c r="D740" s="2926"/>
      <c r="E740" s="2926"/>
      <c r="F740" s="2926"/>
      <c r="G740" s="2927"/>
      <c r="H740" s="1420"/>
    </row>
    <row r="741" spans="1:8" ht="15">
      <c r="A741" s="1420"/>
      <c r="B741" s="1412" t="s">
        <v>708</v>
      </c>
      <c r="C741" s="1409" t="str">
        <f>C768</f>
        <v>CURVA DE INVERSÃO PARA ELETROCALHA DE 50 X 50MM</v>
      </c>
      <c r="D741" s="1416" t="s">
        <v>29</v>
      </c>
      <c r="E741" s="1410">
        <v>1</v>
      </c>
      <c r="F741" s="1410">
        <f>D773</f>
        <v>14.28</v>
      </c>
      <c r="G741" s="1411">
        <f>TRUNC(F741*E741,2)</f>
        <v>14.28</v>
      </c>
      <c r="H741" s="1420"/>
    </row>
    <row r="742" spans="1:8" s="1567" customFormat="1" ht="30">
      <c r="A742" s="1565" t="s">
        <v>1320</v>
      </c>
      <c r="B742" s="695">
        <v>11962</v>
      </c>
      <c r="C742" s="1544" t="str">
        <f>IF($A742="INSUMO",VLOOKUP($B742,'BANCO DE DADOS SETEMBRO INS'!$A:$D,2,FALSE),VLOOKUP($B742,'BANCO DE DADOS SETEMBRO SERV'!$B:$E,2,FALSE))</f>
        <v>PARAFUSO ZINCADO, SEXTAVADO, COM ROSCA INTEIRA, DIAMETRO 1/4", COMPRIMENTO 1/2"</v>
      </c>
      <c r="D742" s="1543" t="str">
        <f>IF($A742="INSUMO",VLOOKUP($B742,'BANCO DE DADOS SETEMBRO INS'!$A:$D,3,FALSE),VLOOKUP($B742,'BANCO DE DADOS SETEMBRO SERV'!$B:$E,3,FALSE))</f>
        <v xml:space="preserve">UN    </v>
      </c>
      <c r="E742" s="670">
        <v>12</v>
      </c>
      <c r="F742" s="1547">
        <f>IF($A742="INSUMO",VLOOKUP($B742,'BANCO DE DADOS SETEMBRO INS'!$A:$D,4,FALSE),VLOOKUP($B742,'BANCO DE DADOS SETEMBRO SERV'!$B:$E,4,FALSE))</f>
        <v>0.11</v>
      </c>
      <c r="G742" s="1525">
        <f>TRUNC(F742*E742,2)</f>
        <v>1.32</v>
      </c>
      <c r="H742" s="1562"/>
    </row>
    <row r="743" spans="1:8" s="1567" customFormat="1" ht="30">
      <c r="A743" s="1565" t="s">
        <v>1320</v>
      </c>
      <c r="B743" s="695">
        <v>39211</v>
      </c>
      <c r="C743" s="1544" t="str">
        <f>IF($A743="INSUMO",VLOOKUP($B743,'BANCO DE DADOS SETEMBRO INS'!$A:$D,2,FALSE),VLOOKUP($B743,'BANCO DE DADOS SETEMBRO SERV'!$B:$E,2,FALSE))</f>
        <v>ARRUELA EM ALUMINIO, COM ROSCA, DE  1 1/4", PARA ELETRODUTO</v>
      </c>
      <c r="D743" s="1543" t="str">
        <f>IF($A743="INSUMO",VLOOKUP($B743,'BANCO DE DADOS SETEMBRO INS'!$A:$D,3,FALSE),VLOOKUP($B743,'BANCO DE DADOS SETEMBRO SERV'!$B:$E,3,FALSE))</f>
        <v xml:space="preserve">UN    </v>
      </c>
      <c r="E743" s="670">
        <v>12</v>
      </c>
      <c r="F743" s="1547">
        <f>IF($A743="INSUMO",VLOOKUP($B743,'BANCO DE DADOS SETEMBRO INS'!$A:$D,4,FALSE),VLOOKUP($B743,'BANCO DE DADOS SETEMBRO SERV'!$B:$E,4,FALSE))</f>
        <v>0.86</v>
      </c>
      <c r="G743" s="1525">
        <f>TRUNC(F743*E743,2)</f>
        <v>10.32</v>
      </c>
      <c r="H743" s="1562"/>
    </row>
    <row r="744" spans="1:8" s="1567" customFormat="1" ht="15.75">
      <c r="A744" s="1565" t="s">
        <v>1320</v>
      </c>
      <c r="B744" s="695">
        <v>39997</v>
      </c>
      <c r="C744" s="1544" t="str">
        <f>IF($A744="INSUMO",VLOOKUP($B744,'BANCO DE DADOS SETEMBRO INS'!$A:$D,2,FALSE),VLOOKUP($B744,'BANCO DE DADOS SETEMBRO SERV'!$B:$E,2,FALSE))</f>
        <v>PORCA ZINCADA, SEXTAVADA, DIAMETRO 1/4"</v>
      </c>
      <c r="D744" s="1543" t="str">
        <f>IF($A744="INSUMO",VLOOKUP($B744,'BANCO DE DADOS SETEMBRO INS'!$A:$D,3,FALSE),VLOOKUP($B744,'BANCO DE DADOS SETEMBRO SERV'!$B:$E,3,FALSE))</f>
        <v xml:space="preserve">UN    </v>
      </c>
      <c r="E744" s="670">
        <v>12</v>
      </c>
      <c r="F744" s="1547">
        <f>IF($A744="INSUMO",VLOOKUP($B744,'BANCO DE DADOS SETEMBRO INS'!$A:$D,4,FALSE),VLOOKUP($B744,'BANCO DE DADOS SETEMBRO SERV'!$B:$E,4,FALSE))</f>
        <v>0.16</v>
      </c>
      <c r="G744" s="1525">
        <f>TRUNC(F744*E744,2)</f>
        <v>1.92</v>
      </c>
      <c r="H744" s="1562"/>
    </row>
    <row r="745" spans="1:8" ht="15.75">
      <c r="A745" s="1420"/>
      <c r="B745" s="2724" t="s">
        <v>691</v>
      </c>
      <c r="C745" s="2926"/>
      <c r="D745" s="2926"/>
      <c r="E745" s="2926"/>
      <c r="F745" s="2926"/>
      <c r="G745" s="2927"/>
      <c r="H745" s="1420"/>
    </row>
    <row r="746" spans="1:8" ht="15.75">
      <c r="A746" s="1422" t="s">
        <v>1321</v>
      </c>
      <c r="B746" s="1430">
        <v>88264</v>
      </c>
      <c r="C746" s="1407" t="str">
        <f>IF($A746="INSUMO",VLOOKUP($B746,'BANCO DE DADOS SETEMBRO INS'!$A:$D,2,FALSE),VLOOKUP($B746,'BANCO DE DADOS SETEMBRO SERV'!$B:$E,2,FALSE))</f>
        <v>ELETRICISTA COM ENCARGOS COMPLEMENTARES</v>
      </c>
      <c r="D746" s="1406" t="str">
        <f>IF($A746="INSUMO",VLOOKUP($B746,'BANCO DE DADOS SETEMBRO INS'!$A:$D,3,FALSE),VLOOKUP($B746,'BANCO DE DADOS SETEMBRO SERV'!$B:$E,3,FALSE))</f>
        <v>H</v>
      </c>
      <c r="E746" s="1427">
        <f>E765</f>
        <v>0.56000000000000005</v>
      </c>
      <c r="F746" s="1408">
        <f>IF($A746="INSUMO",VLOOKUP($B746,'BANCO DE DADOS SETEMBRO INS'!$A:$D,4,FALSE),VLOOKUP($B746,'BANCO DE DADOS SETEMBRO SERV'!$B:$E,4,FALSE))</f>
        <v>20.28</v>
      </c>
      <c r="G746" s="1411">
        <f>TRUNC(F746*E746,2)</f>
        <v>11.35</v>
      </c>
      <c r="H746" s="1420"/>
    </row>
    <row r="747" spans="1:8" ht="16.5" thickBot="1">
      <c r="A747" s="1422" t="s">
        <v>1321</v>
      </c>
      <c r="B747" s="1430">
        <v>88316</v>
      </c>
      <c r="C747" s="1407" t="str">
        <f>IF($A747="INSUMO",VLOOKUP($B747,'BANCO DE DADOS SETEMBRO INS'!$A:$D,2,FALSE),VLOOKUP($B747,'BANCO DE DADOS SETEMBRO SERV'!$B:$E,2,FALSE))</f>
        <v>SERVENTE COM ENCARGOS COMPLEMENTARES</v>
      </c>
      <c r="D747" s="1406" t="str">
        <f>IF($A747="INSUMO",VLOOKUP($B747,'BANCO DE DADOS SETEMBRO INS'!$A:$D,3,FALSE),VLOOKUP($B747,'BANCO DE DADOS SETEMBRO SERV'!$B:$E,3,FALSE))</f>
        <v>H</v>
      </c>
      <c r="E747" s="1427">
        <f>E766</f>
        <v>0.56000000000000005</v>
      </c>
      <c r="F747" s="1408">
        <f>IF($A747="INSUMO",VLOOKUP($B747,'BANCO DE DADOS SETEMBRO INS'!$A:$D,4,FALSE),VLOOKUP($B747,'BANCO DE DADOS SETEMBRO SERV'!$B:$E,4,FALSE))</f>
        <v>15.74</v>
      </c>
      <c r="G747" s="1411">
        <f>TRUNC(F747*E747,2)</f>
        <v>8.81</v>
      </c>
      <c r="H747" s="1420"/>
    </row>
    <row r="748" spans="1:8" ht="16.5" customHeight="1" thickBot="1">
      <c r="A748" s="1420"/>
      <c r="B748" s="2939" t="s">
        <v>6897</v>
      </c>
      <c r="C748" s="2939"/>
      <c r="D748" s="2939"/>
      <c r="E748" s="2939"/>
      <c r="F748" s="1415" t="s">
        <v>692</v>
      </c>
      <c r="G748" s="1426">
        <f>SUM(G741:G747)</f>
        <v>48.000000000000007</v>
      </c>
      <c r="H748" s="1420"/>
    </row>
    <row r="749" spans="1:8" s="1567" customFormat="1" ht="15">
      <c r="A749" s="1562"/>
      <c r="B749" s="2940"/>
      <c r="C749" s="2940"/>
      <c r="D749" s="2940"/>
      <c r="E749" s="2940"/>
      <c r="F749" s="1519"/>
      <c r="G749" s="1519"/>
      <c r="H749" s="1562"/>
    </row>
    <row r="750" spans="1:8" ht="15">
      <c r="A750" s="1420"/>
      <c r="B750" s="1480"/>
      <c r="C750" s="1480"/>
      <c r="D750" s="1480"/>
      <c r="E750" s="1480"/>
      <c r="F750" s="1421"/>
      <c r="G750" s="1421"/>
      <c r="H750" s="1420"/>
    </row>
    <row r="751" spans="1:8" s="1575" customFormat="1" ht="20.25" customHeight="1" thickBot="1">
      <c r="B751" s="3007" t="s">
        <v>6866</v>
      </c>
      <c r="C751" s="3008"/>
      <c r="D751" s="1634"/>
      <c r="E751" s="1634"/>
      <c r="F751" s="1634"/>
      <c r="G751" s="1635"/>
    </row>
    <row r="752" spans="1:8" s="1577" customFormat="1" ht="15.75">
      <c r="A752" s="1576"/>
      <c r="B752" s="3009" t="s">
        <v>6930</v>
      </c>
      <c r="C752" s="3010"/>
      <c r="D752" s="3010"/>
      <c r="E752" s="3010"/>
      <c r="F752" s="3010"/>
      <c r="G752" s="3011"/>
      <c r="H752" s="1576"/>
    </row>
    <row r="753" spans="1:8" s="1577" customFormat="1" ht="15">
      <c r="A753" s="1576"/>
      <c r="B753" s="468">
        <v>88264</v>
      </c>
      <c r="C753" s="1544" t="str">
        <f>IF($A753="INSUMO",VLOOKUP($B753,'BANCO DE DADOS SETEMBRO INS'!$A:$D,2,FALSE),VLOOKUP($B753,'BANCO DE DADOS SETEMBRO SERV'!$B:$E,2,FALSE))</f>
        <v>ELETRICISTA COM ENCARGOS COMPLEMENTARES</v>
      </c>
      <c r="D753" s="1543" t="str">
        <f>IF($A753="INSUMO",VLOOKUP($B753,'BANCO DE DADOS SETEMBRO INS'!$A:$D,3,FALSE),VLOOKUP($B753,'BANCO DE DADOS SETEMBRO SERV'!$B:$E,3,FALSE))</f>
        <v>H</v>
      </c>
      <c r="E753" s="2988">
        <v>0.2</v>
      </c>
      <c r="F753" s="2989"/>
      <c r="G753" s="2990"/>
      <c r="H753" s="1576"/>
    </row>
    <row r="754" spans="1:8" s="1577" customFormat="1" ht="16.5" customHeight="1" thickBot="1">
      <c r="A754" s="1576"/>
      <c r="B754" s="470">
        <v>88247</v>
      </c>
      <c r="C754" s="1544" t="str">
        <f>IF($A754="INSUMO",VLOOKUP($B754,'BANCO DE DADOS SETEMBRO INS'!$A:$D,2,FALSE),VLOOKUP($B754,'BANCO DE DADOS SETEMBRO SERV'!$B:$E,2,FALSE))</f>
        <v>AUXILIAR DE ELETRICISTA COM ENCARGOS COMPLEMENTARES</v>
      </c>
      <c r="D754" s="1543" t="str">
        <f>IF($A754="INSUMO",VLOOKUP($B754,'BANCO DE DADOS SETEMBRO INS'!$A:$D,3,FALSE),VLOOKUP($B754,'BANCO DE DADOS SETEMBRO SERV'!$B:$E,3,FALSE))</f>
        <v>H</v>
      </c>
      <c r="E754" s="2991">
        <v>0.2</v>
      </c>
      <c r="F754" s="2992"/>
      <c r="G754" s="2993"/>
      <c r="H754" s="1576"/>
    </row>
    <row r="755" spans="1:8" s="1577" customFormat="1" ht="15.75">
      <c r="A755" s="1576"/>
      <c r="B755" s="2994" t="s">
        <v>6885</v>
      </c>
      <c r="C755" s="2995"/>
      <c r="D755" s="2995"/>
      <c r="E755" s="2996"/>
      <c r="F755" s="1641" t="s">
        <v>687</v>
      </c>
      <c r="G755" s="1640" t="s">
        <v>6900</v>
      </c>
      <c r="H755" s="1576"/>
    </row>
    <row r="756" spans="1:8" s="1577" customFormat="1" ht="15">
      <c r="A756" s="1576"/>
      <c r="B756" s="468">
        <v>88264</v>
      </c>
      <c r="C756" s="1617" t="str">
        <f>IF($A756="INSUMO",VLOOKUP($B756,'BANCO DE DADOS SETEMBRO INS'!$A:$D,2,FALSE),VLOOKUP($B756,'BANCO DE DADOS SETEMBRO SERV'!$B:$E,2,FALSE))</f>
        <v>ELETRICISTA COM ENCARGOS COMPLEMENTARES</v>
      </c>
      <c r="D756" s="1616" t="str">
        <f>IF($A756="INSUMO",VLOOKUP($B756,'BANCO DE DADOS SETEMBRO INS'!$A:$D,3,FALSE),VLOOKUP($B756,'BANCO DE DADOS SETEMBRO SERV'!$B:$E,3,FALSE))</f>
        <v>H</v>
      </c>
      <c r="E756" s="1636">
        <v>0.01</v>
      </c>
      <c r="F756" s="1636">
        <v>12</v>
      </c>
      <c r="G756" s="1637">
        <f>E756*F756</f>
        <v>0.12</v>
      </c>
      <c r="H756" s="1576"/>
    </row>
    <row r="757" spans="1:8" s="1577" customFormat="1" ht="16.5" customHeight="1" thickBot="1">
      <c r="A757" s="1576"/>
      <c r="B757" s="470">
        <v>88247</v>
      </c>
      <c r="C757" s="1618" t="str">
        <f>IF($A757="INSUMO",VLOOKUP($B757,'BANCO DE DADOS SETEMBRO INS'!$A:$D,2,FALSE),VLOOKUP($B757,'BANCO DE DADOS SETEMBRO SERV'!$B:$E,2,FALSE))</f>
        <v>AUXILIAR DE ELETRICISTA COM ENCARGOS COMPLEMENTARES</v>
      </c>
      <c r="D757" s="1619" t="str">
        <f>IF($A757="INSUMO",VLOOKUP($B757,'BANCO DE DADOS SETEMBRO INS'!$A:$D,3,FALSE),VLOOKUP($B757,'BANCO DE DADOS SETEMBRO SERV'!$B:$E,3,FALSE))</f>
        <v>H</v>
      </c>
      <c r="E757" s="1638">
        <v>0.01</v>
      </c>
      <c r="F757" s="1638">
        <v>12</v>
      </c>
      <c r="G757" s="1639">
        <f>E757*F757</f>
        <v>0.12</v>
      </c>
      <c r="H757" s="1576"/>
    </row>
    <row r="758" spans="1:8" s="1577" customFormat="1" ht="15.75">
      <c r="A758" s="1576"/>
      <c r="B758" s="2994" t="s">
        <v>6883</v>
      </c>
      <c r="C758" s="2995"/>
      <c r="D758" s="2995"/>
      <c r="E758" s="2996"/>
      <c r="F758" s="1641" t="s">
        <v>687</v>
      </c>
      <c r="G758" s="1640" t="s">
        <v>6900</v>
      </c>
      <c r="H758" s="1576"/>
    </row>
    <row r="759" spans="1:8" s="1577" customFormat="1" ht="15">
      <c r="A759" s="1576"/>
      <c r="B759" s="468">
        <v>88264</v>
      </c>
      <c r="C759" s="1617" t="str">
        <f>IF($A759="INSUMO",VLOOKUP($B759,'BANCO DE DADOS SETEMBRO INS'!$A:$D,2,FALSE),VLOOKUP($B759,'BANCO DE DADOS SETEMBRO SERV'!$B:$E,2,FALSE))</f>
        <v>ELETRICISTA COM ENCARGOS COMPLEMENTARES</v>
      </c>
      <c r="D759" s="1616" t="str">
        <f>IF($A759="INSUMO",VLOOKUP($B759,'BANCO DE DADOS SETEMBRO INS'!$A:$D,3,FALSE),VLOOKUP($B759,'BANCO DE DADOS SETEMBRO SERV'!$B:$E,3,FALSE))</f>
        <v>H</v>
      </c>
      <c r="E759" s="1636">
        <v>0.01</v>
      </c>
      <c r="F759" s="1636">
        <v>12</v>
      </c>
      <c r="G759" s="1637">
        <f>E759*F759</f>
        <v>0.12</v>
      </c>
      <c r="H759" s="1576"/>
    </row>
    <row r="760" spans="1:8" s="1577" customFormat="1" ht="16.5" customHeight="1" thickBot="1">
      <c r="A760" s="1576"/>
      <c r="B760" s="470">
        <v>88247</v>
      </c>
      <c r="C760" s="1618" t="str">
        <f>IF($A760="INSUMO",VLOOKUP($B760,'BANCO DE DADOS SETEMBRO INS'!$A:$D,2,FALSE),VLOOKUP($B760,'BANCO DE DADOS SETEMBRO SERV'!$B:$E,2,FALSE))</f>
        <v>AUXILIAR DE ELETRICISTA COM ENCARGOS COMPLEMENTARES</v>
      </c>
      <c r="D760" s="1619" t="str">
        <f>IF($A760="INSUMO",VLOOKUP($B760,'BANCO DE DADOS SETEMBRO INS'!$A:$D,3,FALSE),VLOOKUP($B760,'BANCO DE DADOS SETEMBRO SERV'!$B:$E,3,FALSE))</f>
        <v>H</v>
      </c>
      <c r="E760" s="1638">
        <v>0.01</v>
      </c>
      <c r="F760" s="1638">
        <v>12</v>
      </c>
      <c r="G760" s="1639">
        <f>E760*F760</f>
        <v>0.12</v>
      </c>
      <c r="H760" s="1576"/>
    </row>
    <row r="761" spans="1:8" s="1577" customFormat="1" ht="15.75">
      <c r="A761" s="1576"/>
      <c r="B761" s="2997" t="s">
        <v>6884</v>
      </c>
      <c r="C761" s="2998"/>
      <c r="D761" s="2998"/>
      <c r="E761" s="2999"/>
      <c r="F761" s="1641" t="s">
        <v>687</v>
      </c>
      <c r="G761" s="1640" t="s">
        <v>6900</v>
      </c>
      <c r="H761" s="1576"/>
    </row>
    <row r="762" spans="1:8" s="1577" customFormat="1" ht="15">
      <c r="A762" s="1576"/>
      <c r="B762" s="468">
        <v>88264</v>
      </c>
      <c r="C762" s="1617" t="str">
        <f>IF($A762="INSUMO",VLOOKUP($B762,'BANCO DE DADOS SETEMBRO INS'!$A:$D,2,FALSE),VLOOKUP($B762,'BANCO DE DADOS SETEMBRO SERV'!$B:$E,2,FALSE))</f>
        <v>ELETRICISTA COM ENCARGOS COMPLEMENTARES</v>
      </c>
      <c r="D762" s="1616" t="str">
        <f>IF($A762="INSUMO",VLOOKUP($B762,'BANCO DE DADOS SETEMBRO INS'!$A:$D,3,FALSE),VLOOKUP($B762,'BANCO DE DADOS SETEMBRO SERV'!$B:$E,3,FALSE))</f>
        <v>H</v>
      </c>
      <c r="E762" s="1636">
        <v>0.01</v>
      </c>
      <c r="F762" s="1636">
        <v>12</v>
      </c>
      <c r="G762" s="1637">
        <f>E762*F762</f>
        <v>0.12</v>
      </c>
      <c r="H762" s="1576"/>
    </row>
    <row r="763" spans="1:8" s="1577" customFormat="1" ht="16.5" customHeight="1" thickBot="1">
      <c r="A763" s="1576"/>
      <c r="B763" s="470">
        <v>88247</v>
      </c>
      <c r="C763" s="1618" t="str">
        <f>IF($A763="INSUMO",VLOOKUP($B763,'BANCO DE DADOS SETEMBRO INS'!$A:$D,2,FALSE),VLOOKUP($B763,'BANCO DE DADOS SETEMBRO SERV'!$B:$E,2,FALSE))</f>
        <v>AUXILIAR DE ELETRICISTA COM ENCARGOS COMPLEMENTARES</v>
      </c>
      <c r="D763" s="1619" t="str">
        <f>IF($A763="INSUMO",VLOOKUP($B763,'BANCO DE DADOS SETEMBRO INS'!$A:$D,3,FALSE),VLOOKUP($B763,'BANCO DE DADOS SETEMBRO SERV'!$B:$E,3,FALSE))</f>
        <v>H</v>
      </c>
      <c r="E763" s="1638">
        <v>0.01</v>
      </c>
      <c r="F763" s="1638">
        <v>12</v>
      </c>
      <c r="G763" s="1639">
        <f>E763*F763</f>
        <v>0.12</v>
      </c>
      <c r="H763" s="1576"/>
    </row>
    <row r="764" spans="1:8" s="1577" customFormat="1" ht="15.75">
      <c r="A764" s="1576"/>
      <c r="B764" s="2994" t="s">
        <v>6870</v>
      </c>
      <c r="C764" s="2995"/>
      <c r="D764" s="2995"/>
      <c r="E764" s="2995"/>
      <c r="F764" s="2995"/>
      <c r="G764" s="3000"/>
      <c r="H764" s="1576"/>
    </row>
    <row r="765" spans="1:8" s="1577" customFormat="1" ht="15">
      <c r="A765" s="1576"/>
      <c r="B765" s="468">
        <v>88264</v>
      </c>
      <c r="C765" s="1617" t="str">
        <f>IF($A765="INSUMO",VLOOKUP($B765,'BANCO DE DADOS SETEMBRO INS'!$A:$D,2,FALSE),VLOOKUP($B765,'BANCO DE DADOS SETEMBRO SERV'!$B:$E,2,FALSE))</f>
        <v>ELETRICISTA COM ENCARGOS COMPLEMENTARES</v>
      </c>
      <c r="D765" s="1616" t="str">
        <f>IF($A765="INSUMO",VLOOKUP($B765,'BANCO DE DADOS SETEMBRO INS'!$A:$D,3,FALSE),VLOOKUP($B765,'BANCO DE DADOS SETEMBRO SERV'!$B:$E,3,FALSE))</f>
        <v>H</v>
      </c>
      <c r="E765" s="3001">
        <f>E753+G756+G759+G762</f>
        <v>0.56000000000000005</v>
      </c>
      <c r="F765" s="3002"/>
      <c r="G765" s="3003"/>
      <c r="H765" s="1576"/>
    </row>
    <row r="766" spans="1:8" s="1577" customFormat="1" ht="16.5" customHeight="1" thickBot="1">
      <c r="A766" s="1576"/>
      <c r="B766" s="470">
        <v>88247</v>
      </c>
      <c r="C766" s="1618" t="str">
        <f>IF($A766="INSUMO",VLOOKUP($B766,'BANCO DE DADOS SETEMBRO INS'!$A:$D,2,FALSE),VLOOKUP($B766,'BANCO DE DADOS SETEMBRO SERV'!$B:$E,2,FALSE))</f>
        <v>AUXILIAR DE ELETRICISTA COM ENCARGOS COMPLEMENTARES</v>
      </c>
      <c r="D766" s="1619" t="str">
        <f>IF($A766="INSUMO",VLOOKUP($B766,'BANCO DE DADOS SETEMBRO INS'!$A:$D,3,FALSE),VLOOKUP($B766,'BANCO DE DADOS SETEMBRO SERV'!$B:$E,3,FALSE))</f>
        <v>H</v>
      </c>
      <c r="E766" s="3004">
        <f>E754+G757+G760+G763</f>
        <v>0.56000000000000005</v>
      </c>
      <c r="F766" s="3005"/>
      <c r="G766" s="3006"/>
      <c r="H766" s="1576"/>
    </row>
    <row r="767" spans="1:8" s="1567" customFormat="1" ht="15.75" thickBot="1">
      <c r="A767" s="1562"/>
      <c r="B767" s="1790"/>
      <c r="C767" s="1562"/>
      <c r="D767" s="1562"/>
      <c r="E767" s="1562"/>
      <c r="F767" s="1562"/>
      <c r="G767" s="1628"/>
      <c r="H767" s="1562"/>
    </row>
    <row r="768" spans="1:8" ht="36" customHeight="1">
      <c r="A768" s="1423"/>
      <c r="B768" s="1557"/>
      <c r="C768" s="1558" t="s">
        <v>6566</v>
      </c>
      <c r="D768" s="1558"/>
      <c r="E768" s="1559"/>
      <c r="F768" s="1537"/>
      <c r="G768" s="503" t="s">
        <v>29</v>
      </c>
      <c r="H768" s="1768" t="s">
        <v>7219</v>
      </c>
    </row>
    <row r="769" spans="1:8" ht="31.5">
      <c r="A769" s="1423"/>
      <c r="B769" s="1815" t="s">
        <v>701</v>
      </c>
      <c r="C769" s="1775" t="s">
        <v>702</v>
      </c>
      <c r="D769" s="1776" t="s">
        <v>703</v>
      </c>
      <c r="E769" s="1777" t="s">
        <v>704</v>
      </c>
      <c r="F769" s="1778" t="s">
        <v>705</v>
      </c>
      <c r="G769" s="1785" t="s">
        <v>706</v>
      </c>
      <c r="H769" s="1423"/>
    </row>
    <row r="770" spans="1:8" ht="15">
      <c r="A770" s="1423"/>
      <c r="B770" s="1573">
        <v>43245</v>
      </c>
      <c r="C770" s="1751" t="s">
        <v>1352</v>
      </c>
      <c r="D770" s="1752">
        <v>14.1</v>
      </c>
      <c r="E770" s="1756" t="s">
        <v>7626</v>
      </c>
      <c r="F770" s="1744" t="s">
        <v>1353</v>
      </c>
      <c r="G770" s="1764" t="s">
        <v>7635</v>
      </c>
      <c r="H770" s="1423"/>
    </row>
    <row r="771" spans="1:8" ht="15">
      <c r="A771" s="1423"/>
      <c r="B771" s="1573">
        <v>43256</v>
      </c>
      <c r="C771" s="1751" t="s">
        <v>7633</v>
      </c>
      <c r="D771" s="1752">
        <v>16.77</v>
      </c>
      <c r="E771" s="1754" t="s">
        <v>7634</v>
      </c>
      <c r="F771" s="1766" t="s">
        <v>1764</v>
      </c>
      <c r="G771" s="1764" t="s">
        <v>7218</v>
      </c>
      <c r="H771" s="1423"/>
    </row>
    <row r="772" spans="1:8" ht="15">
      <c r="A772" s="1423"/>
      <c r="B772" s="1573">
        <v>43256</v>
      </c>
      <c r="C772" s="1791" t="s">
        <v>7622</v>
      </c>
      <c r="D772" s="1752">
        <v>14.28</v>
      </c>
      <c r="E772" s="1749" t="s">
        <v>7631</v>
      </c>
      <c r="F772" s="1744" t="s">
        <v>7624</v>
      </c>
      <c r="G772" s="1764" t="s">
        <v>7625</v>
      </c>
      <c r="H772" s="1423"/>
    </row>
    <row r="773" spans="1:8" ht="16.5" thickBot="1">
      <c r="A773" s="1423"/>
      <c r="B773" s="1538"/>
      <c r="C773" s="1539" t="s">
        <v>707</v>
      </c>
      <c r="D773" s="1561">
        <f>MEDIAN(D770:D772)</f>
        <v>14.28</v>
      </c>
      <c r="E773" s="1540"/>
      <c r="F773" s="1541"/>
      <c r="G773" s="871"/>
      <c r="H773" s="1423"/>
    </row>
    <row r="774" spans="1:8" ht="15.75" thickBot="1">
      <c r="A774" s="1424"/>
      <c r="B774" s="3012"/>
      <c r="C774" s="2970"/>
      <c r="D774" s="2970"/>
      <c r="E774" s="2970"/>
      <c r="F774" s="2970"/>
      <c r="G774" s="3013"/>
      <c r="H774" s="1424"/>
    </row>
    <row r="775" spans="1:8" ht="15.75">
      <c r="A775" s="1420"/>
      <c r="B775" s="1549" t="str">
        <f>CONCATENATE("AMM LOG 0",(RIGHT(B738,2))+1)</f>
        <v>AMM LOG 041</v>
      </c>
      <c r="C775" s="2666" t="str">
        <f>CONCATENATE("FORNECIMENTO E INSTALAÇÃO DE ",C778)</f>
        <v>FORNECIMENTO E INSTALAÇÃO DE CRUZETA RETA 90º EM "X" PARA ELETROCALHA DE 50 X 50MM</v>
      </c>
      <c r="D775" s="2897"/>
      <c r="E775" s="2897"/>
      <c r="F775" s="2897"/>
      <c r="G775" s="1413" t="s">
        <v>29</v>
      </c>
      <c r="H775" s="1429">
        <f>G785</f>
        <v>72.55</v>
      </c>
    </row>
    <row r="776" spans="1:8" ht="31.5">
      <c r="A776" s="1420"/>
      <c r="B776" s="1431" t="s">
        <v>760</v>
      </c>
      <c r="C776" s="1417" t="s">
        <v>686</v>
      </c>
      <c r="D776" s="1414" t="s">
        <v>29</v>
      </c>
      <c r="E776" s="1417" t="s">
        <v>687</v>
      </c>
      <c r="F776" s="1418" t="s">
        <v>688</v>
      </c>
      <c r="G776" s="1419" t="s">
        <v>689</v>
      </c>
      <c r="H776" s="1420"/>
    </row>
    <row r="777" spans="1:8" ht="15.75">
      <c r="A777" s="1420"/>
      <c r="B777" s="2724" t="s">
        <v>690</v>
      </c>
      <c r="C777" s="2926"/>
      <c r="D777" s="2926"/>
      <c r="E777" s="2926"/>
      <c r="F777" s="2926"/>
      <c r="G777" s="2927"/>
      <c r="H777" s="1420"/>
    </row>
    <row r="778" spans="1:8" ht="15">
      <c r="A778" s="1420"/>
      <c r="B778" s="1412" t="s">
        <v>708</v>
      </c>
      <c r="C778" s="1409" t="str">
        <f>C805</f>
        <v>CRUZETA RETA 90º EM "X" PARA ELETROCALHA DE 50 X 50MM</v>
      </c>
      <c r="D778" s="1416" t="s">
        <v>29</v>
      </c>
      <c r="E778" s="1410">
        <v>1</v>
      </c>
      <c r="F778" s="1410">
        <f>D810</f>
        <v>29.98</v>
      </c>
      <c r="G778" s="1411">
        <f>TRUNC(F778*E778,2)</f>
        <v>29.98</v>
      </c>
      <c r="H778" s="1420"/>
    </row>
    <row r="779" spans="1:8" s="1567" customFormat="1" ht="30">
      <c r="A779" s="1565" t="s">
        <v>1320</v>
      </c>
      <c r="B779" s="695">
        <v>11962</v>
      </c>
      <c r="C779" s="1544" t="str">
        <f>IF($A779="INSUMO",VLOOKUP($B779,'BANCO DE DADOS SETEMBRO INS'!$A:$D,2,FALSE),VLOOKUP($B779,'BANCO DE DADOS SETEMBRO SERV'!$B:$E,2,FALSE))</f>
        <v>PARAFUSO ZINCADO, SEXTAVADO, COM ROSCA INTEIRA, DIAMETRO 1/4", COMPRIMENTO 1/2"</v>
      </c>
      <c r="D779" s="1543" t="str">
        <f>IF($A779="INSUMO",VLOOKUP($B779,'BANCO DE DADOS SETEMBRO INS'!$A:$D,3,FALSE),VLOOKUP($B779,'BANCO DE DADOS SETEMBRO SERV'!$B:$E,3,FALSE))</f>
        <v xml:space="preserve">UN    </v>
      </c>
      <c r="E779" s="670">
        <v>16</v>
      </c>
      <c r="F779" s="1547">
        <f>IF($A779="INSUMO",VLOOKUP($B779,'BANCO DE DADOS SETEMBRO INS'!$A:$D,4,FALSE),VLOOKUP($B779,'BANCO DE DADOS SETEMBRO SERV'!$B:$E,4,FALSE))</f>
        <v>0.11</v>
      </c>
      <c r="G779" s="1525">
        <f>TRUNC(F779*E779,2)</f>
        <v>1.76</v>
      </c>
      <c r="H779" s="1562"/>
    </row>
    <row r="780" spans="1:8" s="1567" customFormat="1" ht="30">
      <c r="A780" s="1565" t="s">
        <v>1320</v>
      </c>
      <c r="B780" s="695">
        <v>39211</v>
      </c>
      <c r="C780" s="1544" t="str">
        <f>IF($A780="INSUMO",VLOOKUP($B780,'BANCO DE DADOS SETEMBRO INS'!$A:$D,2,FALSE),VLOOKUP($B780,'BANCO DE DADOS SETEMBRO SERV'!$B:$E,2,FALSE))</f>
        <v>ARRUELA EM ALUMINIO, COM ROSCA, DE  1 1/4", PARA ELETRODUTO</v>
      </c>
      <c r="D780" s="1543" t="str">
        <f>IF($A780="INSUMO",VLOOKUP($B780,'BANCO DE DADOS SETEMBRO INS'!$A:$D,3,FALSE),VLOOKUP($B780,'BANCO DE DADOS SETEMBRO SERV'!$B:$E,3,FALSE))</f>
        <v xml:space="preserve">UN    </v>
      </c>
      <c r="E780" s="670">
        <v>16</v>
      </c>
      <c r="F780" s="1547">
        <f>IF($A780="INSUMO",VLOOKUP($B780,'BANCO DE DADOS SETEMBRO INS'!$A:$D,4,FALSE),VLOOKUP($B780,'BANCO DE DADOS SETEMBRO SERV'!$B:$E,4,FALSE))</f>
        <v>0.86</v>
      </c>
      <c r="G780" s="1525">
        <f>TRUNC(F780*E780,2)</f>
        <v>13.76</v>
      </c>
      <c r="H780" s="1562"/>
    </row>
    <row r="781" spans="1:8" s="1567" customFormat="1" ht="15.75">
      <c r="A781" s="1565" t="s">
        <v>1320</v>
      </c>
      <c r="B781" s="695">
        <v>39997</v>
      </c>
      <c r="C781" s="1544" t="str">
        <f>IF($A781="INSUMO",VLOOKUP($B781,'BANCO DE DADOS SETEMBRO INS'!$A:$D,2,FALSE),VLOOKUP($B781,'BANCO DE DADOS SETEMBRO SERV'!$B:$E,2,FALSE))</f>
        <v>PORCA ZINCADA, SEXTAVADA, DIAMETRO 1/4"</v>
      </c>
      <c r="D781" s="1543" t="str">
        <f>IF($A781="INSUMO",VLOOKUP($B781,'BANCO DE DADOS SETEMBRO INS'!$A:$D,3,FALSE),VLOOKUP($B781,'BANCO DE DADOS SETEMBRO SERV'!$B:$E,3,FALSE))</f>
        <v xml:space="preserve">UN    </v>
      </c>
      <c r="E781" s="670">
        <v>16</v>
      </c>
      <c r="F781" s="1547">
        <f>IF($A781="INSUMO",VLOOKUP($B781,'BANCO DE DADOS SETEMBRO INS'!$A:$D,4,FALSE),VLOOKUP($B781,'BANCO DE DADOS SETEMBRO SERV'!$B:$E,4,FALSE))</f>
        <v>0.16</v>
      </c>
      <c r="G781" s="1525">
        <f>TRUNC(F781*E781,2)</f>
        <v>2.56</v>
      </c>
      <c r="H781" s="1562"/>
    </row>
    <row r="782" spans="1:8" ht="15.75">
      <c r="A782" s="1420"/>
      <c r="B782" s="2724" t="s">
        <v>691</v>
      </c>
      <c r="C782" s="2926"/>
      <c r="D782" s="2926"/>
      <c r="E782" s="2926"/>
      <c r="F782" s="2926"/>
      <c r="G782" s="2927"/>
      <c r="H782" s="1420"/>
    </row>
    <row r="783" spans="1:8" ht="15.75">
      <c r="A783" s="1422" t="s">
        <v>1321</v>
      </c>
      <c r="B783" s="1430">
        <v>88264</v>
      </c>
      <c r="C783" s="1407" t="str">
        <f>IF($A783="INSUMO",VLOOKUP($B783,'BANCO DE DADOS SETEMBRO INS'!$A:$D,2,FALSE),VLOOKUP($B783,'BANCO DE DADOS SETEMBRO SERV'!$B:$E,2,FALSE))</f>
        <v>ELETRICISTA COM ENCARGOS COMPLEMENTARES</v>
      </c>
      <c r="D783" s="1406" t="str">
        <f>IF($A783="INSUMO",VLOOKUP($B783,'BANCO DE DADOS SETEMBRO INS'!$A:$D,3,FALSE),VLOOKUP($B783,'BANCO DE DADOS SETEMBRO SERV'!$B:$E,3,FALSE))</f>
        <v>H</v>
      </c>
      <c r="E783" s="1427">
        <f>E802</f>
        <v>0.68</v>
      </c>
      <c r="F783" s="1408">
        <f>IF($A783="INSUMO",VLOOKUP($B783,'BANCO DE DADOS SETEMBRO INS'!$A:$D,4,FALSE),VLOOKUP($B783,'BANCO DE DADOS SETEMBRO SERV'!$B:$E,4,FALSE))</f>
        <v>20.28</v>
      </c>
      <c r="G783" s="1411">
        <f>TRUNC(F783*E783,2)</f>
        <v>13.79</v>
      </c>
      <c r="H783" s="1420"/>
    </row>
    <row r="784" spans="1:8" ht="16.5" thickBot="1">
      <c r="A784" s="1422" t="s">
        <v>1321</v>
      </c>
      <c r="B784" s="1430">
        <v>88316</v>
      </c>
      <c r="C784" s="1407" t="str">
        <f>IF($A784="INSUMO",VLOOKUP($B784,'BANCO DE DADOS SETEMBRO INS'!$A:$D,2,FALSE),VLOOKUP($B784,'BANCO DE DADOS SETEMBRO SERV'!$B:$E,2,FALSE))</f>
        <v>SERVENTE COM ENCARGOS COMPLEMENTARES</v>
      </c>
      <c r="D784" s="1406" t="str">
        <f>IF($A784="INSUMO",VLOOKUP($B784,'BANCO DE DADOS SETEMBRO INS'!$A:$D,3,FALSE),VLOOKUP($B784,'BANCO DE DADOS SETEMBRO SERV'!$B:$E,3,FALSE))</f>
        <v>H</v>
      </c>
      <c r="E784" s="1427">
        <f>E803</f>
        <v>0.68</v>
      </c>
      <c r="F784" s="1408">
        <f>IF($A784="INSUMO",VLOOKUP($B784,'BANCO DE DADOS SETEMBRO INS'!$A:$D,4,FALSE),VLOOKUP($B784,'BANCO DE DADOS SETEMBRO SERV'!$B:$E,4,FALSE))</f>
        <v>15.74</v>
      </c>
      <c r="G784" s="1411">
        <f>TRUNC(F784*E784,2)</f>
        <v>10.7</v>
      </c>
      <c r="H784" s="1420"/>
    </row>
    <row r="785" spans="1:8" ht="16.5" customHeight="1" thickBot="1">
      <c r="A785" s="1420"/>
      <c r="B785" s="2939" t="s">
        <v>6898</v>
      </c>
      <c r="C785" s="2939"/>
      <c r="D785" s="2939"/>
      <c r="E785" s="2939"/>
      <c r="F785" s="1415" t="s">
        <v>692</v>
      </c>
      <c r="G785" s="1426">
        <f>SUM(G778:G784)</f>
        <v>72.55</v>
      </c>
      <c r="H785" s="1420"/>
    </row>
    <row r="786" spans="1:8" s="1567" customFormat="1" ht="15">
      <c r="A786" s="1562"/>
      <c r="B786" s="2940"/>
      <c r="C786" s="2940"/>
      <c r="D786" s="2940"/>
      <c r="E786" s="2940"/>
      <c r="F786" s="1519"/>
      <c r="G786" s="1519"/>
      <c r="H786" s="1562"/>
    </row>
    <row r="787" spans="1:8" ht="15">
      <c r="A787" s="1420"/>
      <c r="B787" s="1421"/>
      <c r="C787" s="1421"/>
      <c r="D787" s="1421"/>
      <c r="E787" s="1421"/>
      <c r="F787" s="1421"/>
      <c r="G787" s="1421"/>
      <c r="H787" s="1420"/>
    </row>
    <row r="788" spans="1:8" s="1575" customFormat="1" ht="20.25" customHeight="1" thickBot="1">
      <c r="B788" s="3007" t="s">
        <v>6866</v>
      </c>
      <c r="C788" s="3008"/>
      <c r="D788" s="1634"/>
      <c r="E788" s="1634"/>
      <c r="F788" s="1634"/>
      <c r="G788" s="1635"/>
    </row>
    <row r="789" spans="1:8" s="1577" customFormat="1" ht="15.75">
      <c r="A789" s="1576"/>
      <c r="B789" s="3009" t="s">
        <v>6899</v>
      </c>
      <c r="C789" s="3010"/>
      <c r="D789" s="3010"/>
      <c r="E789" s="3010"/>
      <c r="F789" s="3010"/>
      <c r="G789" s="3011"/>
      <c r="H789" s="1576"/>
    </row>
    <row r="790" spans="1:8" s="1577" customFormat="1" ht="15">
      <c r="A790" s="1576"/>
      <c r="B790" s="468">
        <v>88264</v>
      </c>
      <c r="C790" s="1544" t="str">
        <f>IF($A790="INSUMO",VLOOKUP($B790,'BANCO DE DADOS SETEMBRO INS'!$A:$D,2,FALSE),VLOOKUP($B790,'BANCO DE DADOS SETEMBRO SERV'!$B:$E,2,FALSE))</f>
        <v>ELETRICISTA COM ENCARGOS COMPLEMENTARES</v>
      </c>
      <c r="D790" s="1543" t="str">
        <f>IF($A790="INSUMO",VLOOKUP($B790,'BANCO DE DADOS SETEMBRO INS'!$A:$D,3,FALSE),VLOOKUP($B790,'BANCO DE DADOS SETEMBRO SERV'!$B:$E,3,FALSE))</f>
        <v>H</v>
      </c>
      <c r="E790" s="2988">
        <v>0.2</v>
      </c>
      <c r="F790" s="2989"/>
      <c r="G790" s="2990"/>
      <c r="H790" s="1576"/>
    </row>
    <row r="791" spans="1:8" s="1577" customFormat="1" ht="16.5" customHeight="1" thickBot="1">
      <c r="A791" s="1576"/>
      <c r="B791" s="470">
        <v>88247</v>
      </c>
      <c r="C791" s="1544" t="str">
        <f>IF($A791="INSUMO",VLOOKUP($B791,'BANCO DE DADOS SETEMBRO INS'!$A:$D,2,FALSE),VLOOKUP($B791,'BANCO DE DADOS SETEMBRO SERV'!$B:$E,2,FALSE))</f>
        <v>AUXILIAR DE ELETRICISTA COM ENCARGOS COMPLEMENTARES</v>
      </c>
      <c r="D791" s="1543" t="str">
        <f>IF($A791="INSUMO",VLOOKUP($B791,'BANCO DE DADOS SETEMBRO INS'!$A:$D,3,FALSE),VLOOKUP($B791,'BANCO DE DADOS SETEMBRO SERV'!$B:$E,3,FALSE))</f>
        <v>H</v>
      </c>
      <c r="E791" s="2991">
        <v>0.2</v>
      </c>
      <c r="F791" s="2992"/>
      <c r="G791" s="2993"/>
      <c r="H791" s="1576"/>
    </row>
    <row r="792" spans="1:8" s="1577" customFormat="1" ht="15.75">
      <c r="A792" s="1576"/>
      <c r="B792" s="2994" t="s">
        <v>6885</v>
      </c>
      <c r="C792" s="2995"/>
      <c r="D792" s="2995"/>
      <c r="E792" s="2996"/>
      <c r="F792" s="1641" t="s">
        <v>687</v>
      </c>
      <c r="G792" s="1640" t="s">
        <v>6900</v>
      </c>
      <c r="H792" s="1576"/>
    </row>
    <row r="793" spans="1:8" s="1577" customFormat="1" ht="15">
      <c r="A793" s="1576"/>
      <c r="B793" s="468">
        <v>88264</v>
      </c>
      <c r="C793" s="1617" t="str">
        <f>IF($A793="INSUMO",VLOOKUP($B793,'BANCO DE DADOS SETEMBRO INS'!$A:$D,2,FALSE),VLOOKUP($B793,'BANCO DE DADOS SETEMBRO SERV'!$B:$E,2,FALSE))</f>
        <v>ELETRICISTA COM ENCARGOS COMPLEMENTARES</v>
      </c>
      <c r="D793" s="1616" t="str">
        <f>IF($A793="INSUMO",VLOOKUP($B793,'BANCO DE DADOS SETEMBRO INS'!$A:$D,3,FALSE),VLOOKUP($B793,'BANCO DE DADOS SETEMBRO SERV'!$B:$E,3,FALSE))</f>
        <v>H</v>
      </c>
      <c r="E793" s="1636">
        <v>0.01</v>
      </c>
      <c r="F793" s="1636">
        <v>16</v>
      </c>
      <c r="G793" s="1637">
        <f>E793*F793</f>
        <v>0.16</v>
      </c>
      <c r="H793" s="1576"/>
    </row>
    <row r="794" spans="1:8" s="1577" customFormat="1" ht="16.5" customHeight="1" thickBot="1">
      <c r="A794" s="1576"/>
      <c r="B794" s="470">
        <v>88247</v>
      </c>
      <c r="C794" s="1618" t="str">
        <f>IF($A794="INSUMO",VLOOKUP($B794,'BANCO DE DADOS SETEMBRO INS'!$A:$D,2,FALSE),VLOOKUP($B794,'BANCO DE DADOS SETEMBRO SERV'!$B:$E,2,FALSE))</f>
        <v>AUXILIAR DE ELETRICISTA COM ENCARGOS COMPLEMENTARES</v>
      </c>
      <c r="D794" s="1619" t="str">
        <f>IF($A794="INSUMO",VLOOKUP($B794,'BANCO DE DADOS SETEMBRO INS'!$A:$D,3,FALSE),VLOOKUP($B794,'BANCO DE DADOS SETEMBRO SERV'!$B:$E,3,FALSE))</f>
        <v>H</v>
      </c>
      <c r="E794" s="1638">
        <v>0.01</v>
      </c>
      <c r="F794" s="1638">
        <v>16</v>
      </c>
      <c r="G794" s="1639">
        <f>E794*F794</f>
        <v>0.16</v>
      </c>
      <c r="H794" s="1576"/>
    </row>
    <row r="795" spans="1:8" s="1577" customFormat="1" ht="15.75">
      <c r="A795" s="1576"/>
      <c r="B795" s="2994" t="s">
        <v>6883</v>
      </c>
      <c r="C795" s="2995"/>
      <c r="D795" s="2995"/>
      <c r="E795" s="2996"/>
      <c r="F795" s="1641" t="s">
        <v>687</v>
      </c>
      <c r="G795" s="1640" t="s">
        <v>6900</v>
      </c>
      <c r="H795" s="1576"/>
    </row>
    <row r="796" spans="1:8" s="1577" customFormat="1" ht="15">
      <c r="A796" s="1576"/>
      <c r="B796" s="468">
        <v>88264</v>
      </c>
      <c r="C796" s="1617" t="str">
        <f>IF($A796="INSUMO",VLOOKUP($B796,'BANCO DE DADOS SETEMBRO INS'!$A:$D,2,FALSE),VLOOKUP($B796,'BANCO DE DADOS SETEMBRO SERV'!$B:$E,2,FALSE))</f>
        <v>ELETRICISTA COM ENCARGOS COMPLEMENTARES</v>
      </c>
      <c r="D796" s="1616" t="str">
        <f>IF($A796="INSUMO",VLOOKUP($B796,'BANCO DE DADOS SETEMBRO INS'!$A:$D,3,FALSE),VLOOKUP($B796,'BANCO DE DADOS SETEMBRO SERV'!$B:$E,3,FALSE))</f>
        <v>H</v>
      </c>
      <c r="E796" s="1636">
        <v>0.01</v>
      </c>
      <c r="F796" s="1636">
        <v>16</v>
      </c>
      <c r="G796" s="1637">
        <f>E796*F796</f>
        <v>0.16</v>
      </c>
      <c r="H796" s="1576"/>
    </row>
    <row r="797" spans="1:8" s="1577" customFormat="1" ht="16.5" customHeight="1" thickBot="1">
      <c r="A797" s="1576"/>
      <c r="B797" s="470">
        <v>88247</v>
      </c>
      <c r="C797" s="1618" t="str">
        <f>IF($A797="INSUMO",VLOOKUP($B797,'BANCO DE DADOS SETEMBRO INS'!$A:$D,2,FALSE),VLOOKUP($B797,'BANCO DE DADOS SETEMBRO SERV'!$B:$E,2,FALSE))</f>
        <v>AUXILIAR DE ELETRICISTA COM ENCARGOS COMPLEMENTARES</v>
      </c>
      <c r="D797" s="1619" t="str">
        <f>IF($A797="INSUMO",VLOOKUP($B797,'BANCO DE DADOS SETEMBRO INS'!$A:$D,3,FALSE),VLOOKUP($B797,'BANCO DE DADOS SETEMBRO SERV'!$B:$E,3,FALSE))</f>
        <v>H</v>
      </c>
      <c r="E797" s="1638">
        <v>0.01</v>
      </c>
      <c r="F797" s="1638">
        <v>16</v>
      </c>
      <c r="G797" s="1639">
        <f>E797*F797</f>
        <v>0.16</v>
      </c>
      <c r="H797" s="1576"/>
    </row>
    <row r="798" spans="1:8" s="1577" customFormat="1" ht="15.75">
      <c r="A798" s="1576"/>
      <c r="B798" s="2997" t="s">
        <v>6884</v>
      </c>
      <c r="C798" s="2998"/>
      <c r="D798" s="2998"/>
      <c r="E798" s="2999"/>
      <c r="F798" s="1641" t="s">
        <v>687</v>
      </c>
      <c r="G798" s="1640" t="s">
        <v>6900</v>
      </c>
      <c r="H798" s="1576"/>
    </row>
    <row r="799" spans="1:8" s="1577" customFormat="1" ht="15">
      <c r="A799" s="1576"/>
      <c r="B799" s="468">
        <v>88264</v>
      </c>
      <c r="C799" s="1617" t="str">
        <f>IF($A799="INSUMO",VLOOKUP($B799,'BANCO DE DADOS SETEMBRO INS'!$A:$D,2,FALSE),VLOOKUP($B799,'BANCO DE DADOS SETEMBRO SERV'!$B:$E,2,FALSE))</f>
        <v>ELETRICISTA COM ENCARGOS COMPLEMENTARES</v>
      </c>
      <c r="D799" s="1616" t="str">
        <f>IF($A799="INSUMO",VLOOKUP($B799,'BANCO DE DADOS SETEMBRO INS'!$A:$D,3,FALSE),VLOOKUP($B799,'BANCO DE DADOS SETEMBRO SERV'!$B:$E,3,FALSE))</f>
        <v>H</v>
      </c>
      <c r="E799" s="1636">
        <v>0.01</v>
      </c>
      <c r="F799" s="1636">
        <v>16</v>
      </c>
      <c r="G799" s="1637">
        <f>E799*F799</f>
        <v>0.16</v>
      </c>
      <c r="H799" s="1576"/>
    </row>
    <row r="800" spans="1:8" s="1577" customFormat="1" ht="16.5" customHeight="1" thickBot="1">
      <c r="A800" s="1576"/>
      <c r="B800" s="470">
        <v>88247</v>
      </c>
      <c r="C800" s="1618" t="str">
        <f>IF($A800="INSUMO",VLOOKUP($B800,'BANCO DE DADOS SETEMBRO INS'!$A:$D,2,FALSE),VLOOKUP($B800,'BANCO DE DADOS SETEMBRO SERV'!$B:$E,2,FALSE))</f>
        <v>AUXILIAR DE ELETRICISTA COM ENCARGOS COMPLEMENTARES</v>
      </c>
      <c r="D800" s="1619" t="str">
        <f>IF($A800="INSUMO",VLOOKUP($B800,'BANCO DE DADOS SETEMBRO INS'!$A:$D,3,FALSE),VLOOKUP($B800,'BANCO DE DADOS SETEMBRO SERV'!$B:$E,3,FALSE))</f>
        <v>H</v>
      </c>
      <c r="E800" s="1638">
        <v>0.01</v>
      </c>
      <c r="F800" s="1638">
        <v>16</v>
      </c>
      <c r="G800" s="1639">
        <f>E800*F800</f>
        <v>0.16</v>
      </c>
      <c r="H800" s="1576"/>
    </row>
    <row r="801" spans="1:8" s="1577" customFormat="1" ht="15.75">
      <c r="A801" s="1576"/>
      <c r="B801" s="2994" t="s">
        <v>6870</v>
      </c>
      <c r="C801" s="2995"/>
      <c r="D801" s="2995"/>
      <c r="E801" s="2995"/>
      <c r="F801" s="2995"/>
      <c r="G801" s="3000"/>
      <c r="H801" s="1576"/>
    </row>
    <row r="802" spans="1:8" s="1577" customFormat="1" ht="15">
      <c r="A802" s="1576"/>
      <c r="B802" s="468">
        <v>88264</v>
      </c>
      <c r="C802" s="1617" t="str">
        <f>IF($A802="INSUMO",VLOOKUP($B802,'BANCO DE DADOS SETEMBRO INS'!$A:$D,2,FALSE),VLOOKUP($B802,'BANCO DE DADOS SETEMBRO SERV'!$B:$E,2,FALSE))</f>
        <v>ELETRICISTA COM ENCARGOS COMPLEMENTARES</v>
      </c>
      <c r="D802" s="1616" t="str">
        <f>IF($A802="INSUMO",VLOOKUP($B802,'BANCO DE DADOS SETEMBRO INS'!$A:$D,3,FALSE),VLOOKUP($B802,'BANCO DE DADOS SETEMBRO SERV'!$B:$E,3,FALSE))</f>
        <v>H</v>
      </c>
      <c r="E802" s="3001">
        <f>E790+G793+G796+G799</f>
        <v>0.68</v>
      </c>
      <c r="F802" s="3002"/>
      <c r="G802" s="3003"/>
      <c r="H802" s="1576"/>
    </row>
    <row r="803" spans="1:8" s="1577" customFormat="1" ht="16.5" customHeight="1" thickBot="1">
      <c r="A803" s="1576"/>
      <c r="B803" s="470">
        <v>88247</v>
      </c>
      <c r="C803" s="1618" t="str">
        <f>IF($A803="INSUMO",VLOOKUP($B803,'BANCO DE DADOS SETEMBRO INS'!$A:$D,2,FALSE),VLOOKUP($B803,'BANCO DE DADOS SETEMBRO SERV'!$B:$E,2,FALSE))</f>
        <v>AUXILIAR DE ELETRICISTA COM ENCARGOS COMPLEMENTARES</v>
      </c>
      <c r="D803" s="1619" t="str">
        <f>IF($A803="INSUMO",VLOOKUP($B803,'BANCO DE DADOS SETEMBRO INS'!$A:$D,3,FALSE),VLOOKUP($B803,'BANCO DE DADOS SETEMBRO SERV'!$B:$E,3,FALSE))</f>
        <v>H</v>
      </c>
      <c r="E803" s="3004">
        <f>E791+G794+G797+G800</f>
        <v>0.68</v>
      </c>
      <c r="F803" s="3005"/>
      <c r="G803" s="3006"/>
      <c r="H803" s="1576"/>
    </row>
    <row r="804" spans="1:8" s="1567" customFormat="1" ht="15.75" thickBot="1">
      <c r="A804" s="1562"/>
      <c r="B804" s="1790"/>
      <c r="C804" s="1562"/>
      <c r="D804" s="1562"/>
      <c r="E804" s="1562"/>
      <c r="F804" s="1562"/>
      <c r="G804" s="1628"/>
      <c r="H804" s="1562"/>
    </row>
    <row r="805" spans="1:8" ht="15.75">
      <c r="A805" s="1423"/>
      <c r="B805" s="1557"/>
      <c r="C805" s="1558" t="s">
        <v>6567</v>
      </c>
      <c r="D805" s="1558"/>
      <c r="E805" s="1559"/>
      <c r="F805" s="1537"/>
      <c r="G805" s="503" t="s">
        <v>29</v>
      </c>
      <c r="H805" s="1768" t="s">
        <v>7219</v>
      </c>
    </row>
    <row r="806" spans="1:8" ht="31.5">
      <c r="A806" s="1423"/>
      <c r="B806" s="1815" t="s">
        <v>701</v>
      </c>
      <c r="C806" s="1775" t="s">
        <v>702</v>
      </c>
      <c r="D806" s="1776" t="s">
        <v>703</v>
      </c>
      <c r="E806" s="1777" t="s">
        <v>704</v>
      </c>
      <c r="F806" s="1778" t="s">
        <v>705</v>
      </c>
      <c r="G806" s="1785" t="s">
        <v>706</v>
      </c>
      <c r="H806" s="1423"/>
    </row>
    <row r="807" spans="1:8" ht="15">
      <c r="A807" s="1423"/>
      <c r="B807" s="1573">
        <v>43245</v>
      </c>
      <c r="C807" s="1791" t="s">
        <v>1352</v>
      </c>
      <c r="D807" s="1752">
        <v>10.83</v>
      </c>
      <c r="E807" s="1749" t="s">
        <v>7626</v>
      </c>
      <c r="F807" s="1744" t="s">
        <v>1353</v>
      </c>
      <c r="G807" s="1764" t="s">
        <v>7635</v>
      </c>
      <c r="H807" s="1423"/>
    </row>
    <row r="808" spans="1:8" ht="15">
      <c r="A808" s="1423"/>
      <c r="B808" s="1573">
        <v>43256</v>
      </c>
      <c r="C808" s="1751" t="s">
        <v>7622</v>
      </c>
      <c r="D808" s="1752">
        <v>29.98</v>
      </c>
      <c r="E808" s="1756" t="s">
        <v>7631</v>
      </c>
      <c r="F808" s="1744" t="s">
        <v>7624</v>
      </c>
      <c r="G808" s="1764" t="s">
        <v>7625</v>
      </c>
      <c r="H808" s="1423"/>
    </row>
    <row r="809" spans="1:8" ht="15">
      <c r="A809" s="1423"/>
      <c r="B809" s="1573">
        <v>43264</v>
      </c>
      <c r="C809" s="1751" t="s">
        <v>1607</v>
      </c>
      <c r="D809" s="1752">
        <v>31.5</v>
      </c>
      <c r="E809" s="1754" t="s">
        <v>1608</v>
      </c>
      <c r="F809" s="1766" t="s">
        <v>1609</v>
      </c>
      <c r="G809" s="1764" t="s">
        <v>1604</v>
      </c>
      <c r="H809" s="1423"/>
    </row>
    <row r="810" spans="1:8" ht="16.5" thickBot="1">
      <c r="A810" s="1423"/>
      <c r="B810" s="1538"/>
      <c r="C810" s="1539" t="s">
        <v>707</v>
      </c>
      <c r="D810" s="1561">
        <f>MEDIAN(D807:D809)</f>
        <v>29.98</v>
      </c>
      <c r="E810" s="1540"/>
      <c r="F810" s="1541"/>
      <c r="G810" s="871"/>
      <c r="H810" s="1423"/>
    </row>
    <row r="811" spans="1:8" ht="15.75" thickBot="1">
      <c r="A811" s="1424"/>
      <c r="B811" s="3012"/>
      <c r="C811" s="2970"/>
      <c r="D811" s="2970"/>
      <c r="E811" s="2970"/>
      <c r="F811" s="2970"/>
      <c r="G811" s="3013"/>
      <c r="H811" s="1424"/>
    </row>
    <row r="812" spans="1:8" ht="29.25" customHeight="1">
      <c r="A812" s="929"/>
      <c r="B812" s="1549" t="str">
        <f>CONCATENATE("AMM LOG 0",(RIGHT(B775,2))+1)</f>
        <v>AMM LOG 042</v>
      </c>
      <c r="C812" s="2666" t="str">
        <f>CONCATENATE("FORNECIMENTO E INSTALAÇÃO DE ",C815)</f>
        <v>FORNECIMENTO E INSTALAÇÃO DE ELETROCALHA PERFURADA GALVANIZADA DE 100 X 50 X 3000mm</v>
      </c>
      <c r="D812" s="2897"/>
      <c r="E812" s="2897"/>
      <c r="F812" s="2897"/>
      <c r="G812" s="787" t="s">
        <v>29</v>
      </c>
      <c r="H812" s="822">
        <f>G819</f>
        <v>80.36999999999999</v>
      </c>
    </row>
    <row r="813" spans="1:8" ht="31.5">
      <c r="A813" s="929"/>
      <c r="B813" s="899" t="s">
        <v>760</v>
      </c>
      <c r="C813" s="807" t="s">
        <v>686</v>
      </c>
      <c r="D813" s="900" t="s">
        <v>29</v>
      </c>
      <c r="E813" s="807" t="s">
        <v>687</v>
      </c>
      <c r="F813" s="808" t="s">
        <v>688</v>
      </c>
      <c r="G813" s="809" t="s">
        <v>689</v>
      </c>
      <c r="H813" s="929"/>
    </row>
    <row r="814" spans="1:8" ht="15.75">
      <c r="A814" s="929"/>
      <c r="B814" s="2724" t="s">
        <v>690</v>
      </c>
      <c r="C814" s="2926"/>
      <c r="D814" s="2926"/>
      <c r="E814" s="2926"/>
      <c r="F814" s="2926"/>
      <c r="G814" s="2927"/>
      <c r="H814" s="929"/>
    </row>
    <row r="815" spans="1:8" ht="15">
      <c r="A815" s="929"/>
      <c r="B815" s="414" t="s">
        <v>708</v>
      </c>
      <c r="C815" s="778" t="str">
        <f>C825</f>
        <v>ELETROCALHA PERFURADA GALVANIZADA DE 100 X 50 X 3000mm</v>
      </c>
      <c r="D815" s="514" t="str">
        <f>G825</f>
        <v>UN</v>
      </c>
      <c r="E815" s="781">
        <v>1</v>
      </c>
      <c r="F815" s="781">
        <f>D830</f>
        <v>37.159999999999997</v>
      </c>
      <c r="G815" s="783">
        <f>TRUNC(F815*E815,2)</f>
        <v>37.159999999999997</v>
      </c>
      <c r="H815" s="929"/>
    </row>
    <row r="816" spans="1:8" ht="15.75">
      <c r="A816" s="929"/>
      <c r="B816" s="2724" t="s">
        <v>691</v>
      </c>
      <c r="C816" s="2926"/>
      <c r="D816" s="2926"/>
      <c r="E816" s="2926"/>
      <c r="F816" s="2926"/>
      <c r="G816" s="2927"/>
      <c r="H816" s="929"/>
    </row>
    <row r="817" spans="1:8" ht="15.75">
      <c r="A817" s="931" t="s">
        <v>1321</v>
      </c>
      <c r="B817" s="830">
        <v>88264</v>
      </c>
      <c r="C817" s="772" t="str">
        <f>IF($A817="INSUMO",VLOOKUP($B817,'BANCO DE DADOS SETEMBRO INS'!$A:$D,2,FALSE),VLOOKUP($B817,'BANCO DE DADOS SETEMBRO SERV'!$B:$E,2,FALSE))</f>
        <v>ELETRICISTA COM ENCARGOS COMPLEMENTARES</v>
      </c>
      <c r="D817" s="771" t="str">
        <f>IF($A817="INSUMO",VLOOKUP($B817,'BANCO DE DADOS SETEMBRO INS'!$A:$D,3,FALSE),VLOOKUP($B817,'BANCO DE DADOS SETEMBRO SERV'!$B:$E,3,FALSE))</f>
        <v>H</v>
      </c>
      <c r="E817" s="702">
        <f>G822</f>
        <v>1.2000000000000002</v>
      </c>
      <c r="F817" s="775">
        <f>IF($A817="INSUMO",VLOOKUP($B817,'BANCO DE DADOS SETEMBRO INS'!$A:$D,4,FALSE),VLOOKUP($B817,'BANCO DE DADOS SETEMBRO SERV'!$B:$E,4,FALSE))</f>
        <v>20.28</v>
      </c>
      <c r="G817" s="713">
        <f>TRUNC(F817*E817,2)</f>
        <v>24.33</v>
      </c>
      <c r="H817" s="929"/>
    </row>
    <row r="818" spans="1:8" ht="16.5" thickBot="1">
      <c r="A818" s="931" t="s">
        <v>1321</v>
      </c>
      <c r="B818" s="830">
        <v>88316</v>
      </c>
      <c r="C818" s="772" t="str">
        <f>IF($A818="INSUMO",VLOOKUP($B818,'BANCO DE DADOS SETEMBRO INS'!$A:$D,2,FALSE),VLOOKUP($B818,'BANCO DE DADOS SETEMBRO SERV'!$B:$E,2,FALSE))</f>
        <v>SERVENTE COM ENCARGOS COMPLEMENTARES</v>
      </c>
      <c r="D818" s="771" t="str">
        <f>IF($A818="INSUMO",VLOOKUP($B818,'BANCO DE DADOS SETEMBRO INS'!$A:$D,3,FALSE),VLOOKUP($B818,'BANCO DE DADOS SETEMBRO SERV'!$B:$E,3,FALSE))</f>
        <v>H</v>
      </c>
      <c r="E818" s="702">
        <f>G823</f>
        <v>1.2000000000000002</v>
      </c>
      <c r="F818" s="775">
        <f>IF($A818="INSUMO",VLOOKUP($B818,'BANCO DE DADOS SETEMBRO INS'!$A:$D,4,FALSE),VLOOKUP($B818,'BANCO DE DADOS SETEMBRO SERV'!$B:$E,4,FALSE))</f>
        <v>15.74</v>
      </c>
      <c r="G818" s="713">
        <f>TRUNC(F818*E818,2)</f>
        <v>18.88</v>
      </c>
      <c r="H818" s="929"/>
    </row>
    <row r="819" spans="1:8" ht="16.5" customHeight="1" thickBot="1">
      <c r="A819" s="929"/>
      <c r="B819" s="3014" t="s">
        <v>6902</v>
      </c>
      <c r="C819" s="2939"/>
      <c r="D819" s="2939"/>
      <c r="E819" s="2939"/>
      <c r="F819" s="801" t="s">
        <v>692</v>
      </c>
      <c r="G819" s="1523">
        <f>SUM(G814:G818)</f>
        <v>80.36999999999999</v>
      </c>
      <c r="H819" s="929"/>
    </row>
    <row r="820" spans="1:8" s="1567" customFormat="1" ht="36.75" customHeight="1" thickBot="1">
      <c r="A820" s="1562"/>
      <c r="B820" s="3015"/>
      <c r="C820" s="2940"/>
      <c r="D820" s="2940"/>
      <c r="E820" s="2940"/>
      <c r="F820" s="1562"/>
      <c r="G820" s="1628"/>
      <c r="H820" s="1562"/>
    </row>
    <row r="821" spans="1:8" s="1577" customFormat="1" ht="15.75">
      <c r="A821" s="1576"/>
      <c r="B821" s="3022" t="s">
        <v>6901</v>
      </c>
      <c r="C821" s="3023"/>
      <c r="D821" s="3023"/>
      <c r="E821" s="3023"/>
      <c r="F821" s="1779" t="s">
        <v>687</v>
      </c>
      <c r="G821" s="1640" t="s">
        <v>695</v>
      </c>
      <c r="H821" s="1576"/>
    </row>
    <row r="822" spans="1:8" s="1577" customFormat="1" ht="15">
      <c r="A822" s="1576"/>
      <c r="B822" s="468">
        <v>88264</v>
      </c>
      <c r="C822" s="1786" t="str">
        <f>IF($A822="INSUMO",VLOOKUP($B822,'BANCO DE DADOS SETEMBRO INS'!$A:$D,2,FALSE),VLOOKUP($B822,'BANCO DE DADOS SETEMBRO SERV'!$B:$E,2,FALSE))</f>
        <v>ELETRICISTA COM ENCARGOS COMPLEMENTARES</v>
      </c>
      <c r="D822" s="1787" t="str">
        <f>IF($A822="INSUMO",VLOOKUP($B822,'BANCO DE DADOS SETEMBRO INS'!$A:$D,3,FALSE),VLOOKUP($B822,'BANCO DE DADOS SETEMBRO SERV'!$B:$E,3,FALSE))</f>
        <v>H</v>
      </c>
      <c r="E822" s="1788">
        <v>0.4</v>
      </c>
      <c r="F822" s="1788">
        <v>3</v>
      </c>
      <c r="G822" s="1789">
        <f>E822*F822</f>
        <v>1.2000000000000002</v>
      </c>
      <c r="H822" s="1576"/>
    </row>
    <row r="823" spans="1:8" s="1577" customFormat="1" ht="16.5" customHeight="1" thickBot="1">
      <c r="A823" s="1576"/>
      <c r="B823" s="470">
        <v>88247</v>
      </c>
      <c r="C823" s="1618" t="str">
        <f>IF($A823="INSUMO",VLOOKUP($B823,'BANCO DE DADOS SETEMBRO INS'!$A:$D,2,FALSE),VLOOKUP($B823,'BANCO DE DADOS SETEMBRO SERV'!$B:$E,2,FALSE))</f>
        <v>AUXILIAR DE ELETRICISTA COM ENCARGOS COMPLEMENTARES</v>
      </c>
      <c r="D823" s="1619" t="str">
        <f>IF($A823="INSUMO",VLOOKUP($B823,'BANCO DE DADOS SETEMBRO INS'!$A:$D,3,FALSE),VLOOKUP($B823,'BANCO DE DADOS SETEMBRO SERV'!$B:$E,3,FALSE))</f>
        <v>H</v>
      </c>
      <c r="E823" s="1638">
        <v>0.4</v>
      </c>
      <c r="F823" s="1638">
        <v>3</v>
      </c>
      <c r="G823" s="1639">
        <f>E823*F823</f>
        <v>1.2000000000000002</v>
      </c>
      <c r="H823" s="1576"/>
    </row>
    <row r="824" spans="1:8" ht="15.75" thickBot="1">
      <c r="A824" s="929"/>
      <c r="B824" s="1790"/>
      <c r="C824" s="1562"/>
      <c r="D824" s="1562"/>
      <c r="E824" s="1562"/>
      <c r="F824" s="1562"/>
      <c r="G824" s="1628"/>
      <c r="H824" s="929"/>
    </row>
    <row r="825" spans="1:8" ht="15.75">
      <c r="A825" s="873"/>
      <c r="B825" s="1557"/>
      <c r="C825" s="1558" t="s">
        <v>1701</v>
      </c>
      <c r="D825" s="1558"/>
      <c r="E825" s="1559"/>
      <c r="F825" s="1537"/>
      <c r="G825" s="503" t="s">
        <v>29</v>
      </c>
      <c r="H825" s="1768" t="s">
        <v>7219</v>
      </c>
    </row>
    <row r="826" spans="1:8" ht="31.5">
      <c r="A826" s="873"/>
      <c r="B826" s="415" t="s">
        <v>701</v>
      </c>
      <c r="C826" s="1807" t="s">
        <v>702</v>
      </c>
      <c r="D826" s="1808" t="s">
        <v>703</v>
      </c>
      <c r="E826" s="1777" t="s">
        <v>704</v>
      </c>
      <c r="F826" s="1778" t="s">
        <v>705</v>
      </c>
      <c r="G826" s="1785" t="s">
        <v>706</v>
      </c>
      <c r="H826" s="873"/>
    </row>
    <row r="827" spans="1:8" ht="15">
      <c r="A827" s="873"/>
      <c r="B827" s="1573">
        <v>43245</v>
      </c>
      <c r="C827" s="1741" t="s">
        <v>1352</v>
      </c>
      <c r="D827" s="1742">
        <v>43.99</v>
      </c>
      <c r="E827" s="1756" t="s">
        <v>7626</v>
      </c>
      <c r="F827" s="1765" t="s">
        <v>1353</v>
      </c>
      <c r="G827" s="1762" t="s">
        <v>7635</v>
      </c>
      <c r="H827" s="873"/>
    </row>
    <row r="828" spans="1:8" ht="15">
      <c r="A828" s="873"/>
      <c r="B828" s="1573">
        <v>43256</v>
      </c>
      <c r="C828" s="1791" t="s">
        <v>7633</v>
      </c>
      <c r="D828" s="1752">
        <v>25.64</v>
      </c>
      <c r="E828" s="1749" t="s">
        <v>7634</v>
      </c>
      <c r="F828" s="1744" t="s">
        <v>1764</v>
      </c>
      <c r="G828" s="1764" t="s">
        <v>7218</v>
      </c>
      <c r="H828" s="873"/>
    </row>
    <row r="829" spans="1:8" ht="15">
      <c r="A829" s="873"/>
      <c r="B829" s="1573">
        <v>43256</v>
      </c>
      <c r="C829" s="1751" t="s">
        <v>7622</v>
      </c>
      <c r="D829" s="1752">
        <v>37.159999999999997</v>
      </c>
      <c r="E829" s="1754" t="s">
        <v>7631</v>
      </c>
      <c r="F829" s="1766" t="s">
        <v>7624</v>
      </c>
      <c r="G829" s="1764" t="s">
        <v>7625</v>
      </c>
      <c r="H829" s="873"/>
    </row>
    <row r="830" spans="1:8" ht="16.5" thickBot="1">
      <c r="A830" s="873"/>
      <c r="B830" s="1538"/>
      <c r="C830" s="1539"/>
      <c r="D830" s="1561">
        <f>MEDIAN(D827:D829)</f>
        <v>37.159999999999997</v>
      </c>
      <c r="E830" s="1540"/>
      <c r="F830" s="1541"/>
      <c r="G830" s="871"/>
      <c r="H830" s="873"/>
    </row>
    <row r="831" spans="1:8" ht="13.5" thickBot="1">
      <c r="A831" s="904"/>
      <c r="B831" s="905"/>
      <c r="C831" s="905"/>
      <c r="D831" s="905"/>
      <c r="E831" s="905"/>
      <c r="F831" s="905"/>
      <c r="G831" s="905"/>
      <c r="H831" s="904"/>
    </row>
    <row r="832" spans="1:8" ht="39" customHeight="1">
      <c r="A832" s="929"/>
      <c r="B832" s="1549" t="str">
        <f>CONCATENATE("AMM LOG 0",(RIGHT(B812,2))+1)</f>
        <v>AMM LOG 043</v>
      </c>
      <c r="C832" s="2666" t="str">
        <f>CONCATENATE("FORNECIMENTO E INSTALAÇÃO DE ",C835)</f>
        <v>FORNECIMENTO E INSTALAÇÃO DE T HORIZONTAL PARA ELETROCALHA PERFURADA GALVANIZADA DE 100 X 50 X 3000mm</v>
      </c>
      <c r="D832" s="2897"/>
      <c r="E832" s="2897"/>
      <c r="F832" s="2897"/>
      <c r="G832" s="787" t="s">
        <v>29</v>
      </c>
      <c r="H832" s="822">
        <f>G842</f>
        <v>54.52</v>
      </c>
    </row>
    <row r="833" spans="1:8" ht="31.5">
      <c r="A833" s="929"/>
      <c r="B833" s="899" t="s">
        <v>760</v>
      </c>
      <c r="C833" s="807" t="s">
        <v>686</v>
      </c>
      <c r="D833" s="900" t="s">
        <v>29</v>
      </c>
      <c r="E833" s="807" t="s">
        <v>687</v>
      </c>
      <c r="F833" s="808" t="s">
        <v>688</v>
      </c>
      <c r="G833" s="809" t="s">
        <v>689</v>
      </c>
      <c r="H833" s="929"/>
    </row>
    <row r="834" spans="1:8" ht="15.75">
      <c r="A834" s="929"/>
      <c r="B834" s="2724" t="s">
        <v>690</v>
      </c>
      <c r="C834" s="2926"/>
      <c r="D834" s="2926"/>
      <c r="E834" s="2926"/>
      <c r="F834" s="2926"/>
      <c r="G834" s="2927"/>
      <c r="H834" s="929"/>
    </row>
    <row r="835" spans="1:8" ht="30">
      <c r="A835" s="929"/>
      <c r="B835" s="414" t="s">
        <v>708</v>
      </c>
      <c r="C835" s="778" t="str">
        <f>C862</f>
        <v>T HORIZONTAL PARA ELETROCALHA PERFURADA GALVANIZADA DE 100 X 50 X 3000mm</v>
      </c>
      <c r="D835" s="514" t="str">
        <f>G862</f>
        <v>UN</v>
      </c>
      <c r="E835" s="781">
        <v>1</v>
      </c>
      <c r="F835" s="781">
        <f>D867</f>
        <v>20.8</v>
      </c>
      <c r="G835" s="783">
        <f>TRUNC(F835*E835,2)</f>
        <v>20.8</v>
      </c>
      <c r="H835" s="929"/>
    </row>
    <row r="836" spans="1:8" s="1567" customFormat="1" ht="30">
      <c r="A836" s="1565" t="s">
        <v>1320</v>
      </c>
      <c r="B836" s="695">
        <v>11962</v>
      </c>
      <c r="C836" s="1544" t="str">
        <f>IF($A836="INSUMO",VLOOKUP($B836,'BANCO DE DADOS SETEMBRO INS'!$A:$D,2,FALSE),VLOOKUP($B836,'BANCO DE DADOS SETEMBRO SERV'!$B:$E,2,FALSE))</f>
        <v>PARAFUSO ZINCADO, SEXTAVADO, COM ROSCA INTEIRA, DIAMETRO 1/4", COMPRIMENTO 1/2"</v>
      </c>
      <c r="D836" s="1543" t="str">
        <f>IF($A836="INSUMO",VLOOKUP($B836,'BANCO DE DADOS SETEMBRO INS'!$A:$D,3,FALSE),VLOOKUP($B836,'BANCO DE DADOS SETEMBRO SERV'!$B:$E,3,FALSE))</f>
        <v xml:space="preserve">UN    </v>
      </c>
      <c r="E836" s="670">
        <v>12</v>
      </c>
      <c r="F836" s="1547">
        <f>IF($A836="INSUMO",VLOOKUP($B836,'BANCO DE DADOS SETEMBRO INS'!$A:$D,4,FALSE),VLOOKUP($B836,'BANCO DE DADOS SETEMBRO SERV'!$B:$E,4,FALSE))</f>
        <v>0.11</v>
      </c>
      <c r="G836" s="1525">
        <f>TRUNC(F836*E836,2)</f>
        <v>1.32</v>
      </c>
      <c r="H836" s="1562"/>
    </row>
    <row r="837" spans="1:8" s="1567" customFormat="1" ht="30">
      <c r="A837" s="1565" t="s">
        <v>1320</v>
      </c>
      <c r="B837" s="695">
        <v>39211</v>
      </c>
      <c r="C837" s="1544" t="str">
        <f>IF($A837="INSUMO",VLOOKUP($B837,'BANCO DE DADOS SETEMBRO INS'!$A:$D,2,FALSE),VLOOKUP($B837,'BANCO DE DADOS SETEMBRO SERV'!$B:$E,2,FALSE))</f>
        <v>ARRUELA EM ALUMINIO, COM ROSCA, DE  1 1/4", PARA ELETRODUTO</v>
      </c>
      <c r="D837" s="1543" t="str">
        <f>IF($A837="INSUMO",VLOOKUP($B837,'BANCO DE DADOS SETEMBRO INS'!$A:$D,3,FALSE),VLOOKUP($B837,'BANCO DE DADOS SETEMBRO SERV'!$B:$E,3,FALSE))</f>
        <v xml:space="preserve">UN    </v>
      </c>
      <c r="E837" s="670">
        <v>12</v>
      </c>
      <c r="F837" s="1547">
        <f>IF($A837="INSUMO",VLOOKUP($B837,'BANCO DE DADOS SETEMBRO INS'!$A:$D,4,FALSE),VLOOKUP($B837,'BANCO DE DADOS SETEMBRO SERV'!$B:$E,4,FALSE))</f>
        <v>0.86</v>
      </c>
      <c r="G837" s="1525">
        <f>TRUNC(F837*E837,2)</f>
        <v>10.32</v>
      </c>
      <c r="H837" s="1562"/>
    </row>
    <row r="838" spans="1:8" s="1567" customFormat="1" ht="15.75">
      <c r="A838" s="1565" t="s">
        <v>1320</v>
      </c>
      <c r="B838" s="695">
        <v>39997</v>
      </c>
      <c r="C838" s="1544" t="str">
        <f>IF($A838="INSUMO",VLOOKUP($B838,'BANCO DE DADOS SETEMBRO INS'!$A:$D,2,FALSE),VLOOKUP($B838,'BANCO DE DADOS SETEMBRO SERV'!$B:$E,2,FALSE))</f>
        <v>PORCA ZINCADA, SEXTAVADA, DIAMETRO 1/4"</v>
      </c>
      <c r="D838" s="1543" t="str">
        <f>IF($A838="INSUMO",VLOOKUP($B838,'BANCO DE DADOS SETEMBRO INS'!$A:$D,3,FALSE),VLOOKUP($B838,'BANCO DE DADOS SETEMBRO SERV'!$B:$E,3,FALSE))</f>
        <v xml:space="preserve">UN    </v>
      </c>
      <c r="E838" s="670">
        <v>12</v>
      </c>
      <c r="F838" s="1547">
        <f>IF($A838="INSUMO",VLOOKUP($B838,'BANCO DE DADOS SETEMBRO INS'!$A:$D,4,FALSE),VLOOKUP($B838,'BANCO DE DADOS SETEMBRO SERV'!$B:$E,4,FALSE))</f>
        <v>0.16</v>
      </c>
      <c r="G838" s="1525">
        <f>TRUNC(F838*E838,2)</f>
        <v>1.92</v>
      </c>
      <c r="H838" s="1562"/>
    </row>
    <row r="839" spans="1:8" ht="15.75">
      <c r="A839" s="929"/>
      <c r="B839" s="2724" t="s">
        <v>691</v>
      </c>
      <c r="C839" s="2926"/>
      <c r="D839" s="2926"/>
      <c r="E839" s="2926"/>
      <c r="F839" s="2926"/>
      <c r="G839" s="2927"/>
      <c r="H839" s="929"/>
    </row>
    <row r="840" spans="1:8" ht="15.75">
      <c r="A840" s="931" t="s">
        <v>1321</v>
      </c>
      <c r="B840" s="830">
        <v>88264</v>
      </c>
      <c r="C840" s="772" t="str">
        <f>IF($A840="INSUMO",VLOOKUP($B840,'BANCO DE DADOS SETEMBRO INS'!$A:$D,2,FALSE),VLOOKUP($B840,'BANCO DE DADOS SETEMBRO SERV'!$B:$E,2,FALSE))</f>
        <v>ELETRICISTA COM ENCARGOS COMPLEMENTARES</v>
      </c>
      <c r="D840" s="771" t="str">
        <f>IF($A840="INSUMO",VLOOKUP($B840,'BANCO DE DADOS SETEMBRO INS'!$A:$D,3,FALSE),VLOOKUP($B840,'BANCO DE DADOS SETEMBRO SERV'!$B:$E,3,FALSE))</f>
        <v>H</v>
      </c>
      <c r="E840" s="702">
        <f>E859</f>
        <v>0.56000000000000005</v>
      </c>
      <c r="F840" s="775">
        <f>IF($A840="INSUMO",VLOOKUP($B840,'BANCO DE DADOS SETEMBRO INS'!$A:$D,4,FALSE),VLOOKUP($B840,'BANCO DE DADOS SETEMBRO SERV'!$B:$E,4,FALSE))</f>
        <v>20.28</v>
      </c>
      <c r="G840" s="713">
        <f>TRUNC(F840*E840,2)</f>
        <v>11.35</v>
      </c>
      <c r="H840" s="929"/>
    </row>
    <row r="841" spans="1:8" ht="16.5" thickBot="1">
      <c r="A841" s="931" t="s">
        <v>1321</v>
      </c>
      <c r="B841" s="830">
        <v>88316</v>
      </c>
      <c r="C841" s="772" t="str">
        <f>IF($A841="INSUMO",VLOOKUP($B841,'BANCO DE DADOS SETEMBRO INS'!$A:$D,2,FALSE),VLOOKUP($B841,'BANCO DE DADOS SETEMBRO SERV'!$B:$E,2,FALSE))</f>
        <v>SERVENTE COM ENCARGOS COMPLEMENTARES</v>
      </c>
      <c r="D841" s="771" t="str">
        <f>IF($A841="INSUMO",VLOOKUP($B841,'BANCO DE DADOS SETEMBRO INS'!$A:$D,3,FALSE),VLOOKUP($B841,'BANCO DE DADOS SETEMBRO SERV'!$B:$E,3,FALSE))</f>
        <v>H</v>
      </c>
      <c r="E841" s="702">
        <f>E860</f>
        <v>0.56000000000000005</v>
      </c>
      <c r="F841" s="775">
        <f>IF($A841="INSUMO",VLOOKUP($B841,'BANCO DE DADOS SETEMBRO INS'!$A:$D,4,FALSE),VLOOKUP($B841,'BANCO DE DADOS SETEMBRO SERV'!$B:$E,4,FALSE))</f>
        <v>15.74</v>
      </c>
      <c r="G841" s="713">
        <f>TRUNC(F841*E841,2)</f>
        <v>8.81</v>
      </c>
      <c r="H841" s="929"/>
    </row>
    <row r="842" spans="1:8" ht="16.5" customHeight="1" thickBot="1">
      <c r="A842" s="929"/>
      <c r="B842" s="2939" t="s">
        <v>6903</v>
      </c>
      <c r="C842" s="2939"/>
      <c r="D842" s="2939"/>
      <c r="E842" s="2939"/>
      <c r="F842" s="801" t="s">
        <v>692</v>
      </c>
      <c r="G842" s="819">
        <f>SUM(G834:G841)</f>
        <v>54.52</v>
      </c>
      <c r="H842" s="929"/>
    </row>
    <row r="843" spans="1:8" ht="15">
      <c r="A843" s="929"/>
      <c r="B843" s="2940"/>
      <c r="C843" s="2940"/>
      <c r="D843" s="2940"/>
      <c r="E843" s="2940"/>
      <c r="F843" s="930"/>
      <c r="G843" s="930"/>
      <c r="H843" s="929"/>
    </row>
    <row r="844" spans="1:8" s="1567" customFormat="1" ht="15">
      <c r="A844" s="1562"/>
      <c r="B844" s="1519"/>
      <c r="C844" s="1519"/>
      <c r="D844" s="1519"/>
      <c r="E844" s="1519"/>
      <c r="F844" s="1519"/>
      <c r="G844" s="1519"/>
      <c r="H844" s="1562"/>
    </row>
    <row r="845" spans="1:8" s="1575" customFormat="1" ht="20.25" customHeight="1" thickBot="1">
      <c r="B845" s="3007" t="s">
        <v>6866</v>
      </c>
      <c r="C845" s="3008"/>
      <c r="D845" s="1634"/>
      <c r="E845" s="1634"/>
      <c r="F845" s="1634"/>
      <c r="G845" s="1635"/>
    </row>
    <row r="846" spans="1:8" s="1577" customFormat="1" ht="15.75">
      <c r="A846" s="1576"/>
      <c r="B846" s="3009" t="s">
        <v>6904</v>
      </c>
      <c r="C846" s="3010"/>
      <c r="D846" s="3010"/>
      <c r="E846" s="3010"/>
      <c r="F846" s="3010"/>
      <c r="G846" s="3011"/>
      <c r="H846" s="1576"/>
    </row>
    <row r="847" spans="1:8" s="1577" customFormat="1" ht="15">
      <c r="A847" s="1576"/>
      <c r="B847" s="468">
        <v>88264</v>
      </c>
      <c r="C847" s="1544" t="str">
        <f>IF($A847="INSUMO",VLOOKUP($B847,'BANCO DE DADOS SETEMBRO INS'!$A:$D,2,FALSE),VLOOKUP($B847,'BANCO DE DADOS SETEMBRO SERV'!$B:$E,2,FALSE))</f>
        <v>ELETRICISTA COM ENCARGOS COMPLEMENTARES</v>
      </c>
      <c r="D847" s="1543" t="str">
        <f>IF($A847="INSUMO",VLOOKUP($B847,'BANCO DE DADOS SETEMBRO INS'!$A:$D,3,FALSE),VLOOKUP($B847,'BANCO DE DADOS SETEMBRO SERV'!$B:$E,3,FALSE))</f>
        <v>H</v>
      </c>
      <c r="E847" s="2988">
        <v>0.2</v>
      </c>
      <c r="F847" s="2989"/>
      <c r="G847" s="2990"/>
      <c r="H847" s="1576"/>
    </row>
    <row r="848" spans="1:8" s="1577" customFormat="1" ht="16.5" customHeight="1" thickBot="1">
      <c r="A848" s="1576"/>
      <c r="B848" s="470">
        <v>88247</v>
      </c>
      <c r="C848" s="1544" t="str">
        <f>IF($A848="INSUMO",VLOOKUP($B848,'BANCO DE DADOS SETEMBRO INS'!$A:$D,2,FALSE),VLOOKUP($B848,'BANCO DE DADOS SETEMBRO SERV'!$B:$E,2,FALSE))</f>
        <v>AUXILIAR DE ELETRICISTA COM ENCARGOS COMPLEMENTARES</v>
      </c>
      <c r="D848" s="1543" t="str">
        <f>IF($A848="INSUMO",VLOOKUP($B848,'BANCO DE DADOS SETEMBRO INS'!$A:$D,3,FALSE),VLOOKUP($B848,'BANCO DE DADOS SETEMBRO SERV'!$B:$E,3,FALSE))</f>
        <v>H</v>
      </c>
      <c r="E848" s="2991">
        <v>0.2</v>
      </c>
      <c r="F848" s="2992"/>
      <c r="G848" s="2993"/>
      <c r="H848" s="1576"/>
    </row>
    <row r="849" spans="1:8" s="1577" customFormat="1" ht="15.75">
      <c r="A849" s="1576"/>
      <c r="B849" s="2994" t="s">
        <v>6885</v>
      </c>
      <c r="C849" s="2995"/>
      <c r="D849" s="2995"/>
      <c r="E849" s="2996"/>
      <c r="F849" s="1641" t="s">
        <v>687</v>
      </c>
      <c r="G849" s="1640" t="s">
        <v>6900</v>
      </c>
      <c r="H849" s="1576"/>
    </row>
    <row r="850" spans="1:8" s="1577" customFormat="1" ht="15">
      <c r="A850" s="1576"/>
      <c r="B850" s="468">
        <v>88264</v>
      </c>
      <c r="C850" s="1617" t="str">
        <f>IF($A850="INSUMO",VLOOKUP($B850,'BANCO DE DADOS SETEMBRO INS'!$A:$D,2,FALSE),VLOOKUP($B850,'BANCO DE DADOS SETEMBRO SERV'!$B:$E,2,FALSE))</f>
        <v>ELETRICISTA COM ENCARGOS COMPLEMENTARES</v>
      </c>
      <c r="D850" s="1616" t="str">
        <f>IF($A850="INSUMO",VLOOKUP($B850,'BANCO DE DADOS SETEMBRO INS'!$A:$D,3,FALSE),VLOOKUP($B850,'BANCO DE DADOS SETEMBRO SERV'!$B:$E,3,FALSE))</f>
        <v>H</v>
      </c>
      <c r="E850" s="1636">
        <v>0.01</v>
      </c>
      <c r="F850" s="1636">
        <v>12</v>
      </c>
      <c r="G850" s="1637">
        <f>E850*F850</f>
        <v>0.12</v>
      </c>
      <c r="H850" s="1576"/>
    </row>
    <row r="851" spans="1:8" s="1577" customFormat="1" ht="16.5" customHeight="1" thickBot="1">
      <c r="A851" s="1576"/>
      <c r="B851" s="470">
        <v>88247</v>
      </c>
      <c r="C851" s="1618" t="str">
        <f>IF($A851="INSUMO",VLOOKUP($B851,'BANCO DE DADOS SETEMBRO INS'!$A:$D,2,FALSE),VLOOKUP($B851,'BANCO DE DADOS SETEMBRO SERV'!$B:$E,2,FALSE))</f>
        <v>AUXILIAR DE ELETRICISTA COM ENCARGOS COMPLEMENTARES</v>
      </c>
      <c r="D851" s="1619" t="str">
        <f>IF($A851="INSUMO",VLOOKUP($B851,'BANCO DE DADOS SETEMBRO INS'!$A:$D,3,FALSE),VLOOKUP($B851,'BANCO DE DADOS SETEMBRO SERV'!$B:$E,3,FALSE))</f>
        <v>H</v>
      </c>
      <c r="E851" s="1638">
        <v>0.01</v>
      </c>
      <c r="F851" s="1638">
        <v>12</v>
      </c>
      <c r="G851" s="1639">
        <f>E851*F851</f>
        <v>0.12</v>
      </c>
      <c r="H851" s="1576"/>
    </row>
    <row r="852" spans="1:8" s="1577" customFormat="1" ht="15.75">
      <c r="A852" s="1576"/>
      <c r="B852" s="2994" t="s">
        <v>6883</v>
      </c>
      <c r="C852" s="2995"/>
      <c r="D852" s="2995"/>
      <c r="E852" s="2996"/>
      <c r="F852" s="1641" t="s">
        <v>687</v>
      </c>
      <c r="G852" s="1640" t="s">
        <v>6900</v>
      </c>
      <c r="H852" s="1576"/>
    </row>
    <row r="853" spans="1:8" s="1577" customFormat="1" ht="15">
      <c r="A853" s="1576"/>
      <c r="B853" s="468">
        <v>88264</v>
      </c>
      <c r="C853" s="1617" t="str">
        <f>IF($A853="INSUMO",VLOOKUP($B853,'BANCO DE DADOS SETEMBRO INS'!$A:$D,2,FALSE),VLOOKUP($B853,'BANCO DE DADOS SETEMBRO SERV'!$B:$E,2,FALSE))</f>
        <v>ELETRICISTA COM ENCARGOS COMPLEMENTARES</v>
      </c>
      <c r="D853" s="1616" t="str">
        <f>IF($A853="INSUMO",VLOOKUP($B853,'BANCO DE DADOS SETEMBRO INS'!$A:$D,3,FALSE),VLOOKUP($B853,'BANCO DE DADOS SETEMBRO SERV'!$B:$E,3,FALSE))</f>
        <v>H</v>
      </c>
      <c r="E853" s="1636">
        <v>0.01</v>
      </c>
      <c r="F853" s="1636">
        <v>12</v>
      </c>
      <c r="G853" s="1637">
        <f>E853*F853</f>
        <v>0.12</v>
      </c>
      <c r="H853" s="1576"/>
    </row>
    <row r="854" spans="1:8" s="1577" customFormat="1" ht="16.5" customHeight="1" thickBot="1">
      <c r="A854" s="1576"/>
      <c r="B854" s="470">
        <v>88247</v>
      </c>
      <c r="C854" s="1618" t="str">
        <f>IF($A854="INSUMO",VLOOKUP($B854,'BANCO DE DADOS SETEMBRO INS'!$A:$D,2,FALSE),VLOOKUP($B854,'BANCO DE DADOS SETEMBRO SERV'!$B:$E,2,FALSE))</f>
        <v>AUXILIAR DE ELETRICISTA COM ENCARGOS COMPLEMENTARES</v>
      </c>
      <c r="D854" s="1619" t="str">
        <f>IF($A854="INSUMO",VLOOKUP($B854,'BANCO DE DADOS SETEMBRO INS'!$A:$D,3,FALSE),VLOOKUP($B854,'BANCO DE DADOS SETEMBRO SERV'!$B:$E,3,FALSE))</f>
        <v>H</v>
      </c>
      <c r="E854" s="1638">
        <v>0.01</v>
      </c>
      <c r="F854" s="1638">
        <v>12</v>
      </c>
      <c r="G854" s="1639">
        <f>E854*F854</f>
        <v>0.12</v>
      </c>
      <c r="H854" s="1576"/>
    </row>
    <row r="855" spans="1:8" s="1577" customFormat="1" ht="15.75">
      <c r="A855" s="1576"/>
      <c r="B855" s="2997" t="s">
        <v>6884</v>
      </c>
      <c r="C855" s="2998"/>
      <c r="D855" s="2998"/>
      <c r="E855" s="2999"/>
      <c r="F855" s="1641" t="s">
        <v>687</v>
      </c>
      <c r="G855" s="1640" t="s">
        <v>6900</v>
      </c>
      <c r="H855" s="1576"/>
    </row>
    <row r="856" spans="1:8" s="1577" customFormat="1" ht="15">
      <c r="A856" s="1576"/>
      <c r="B856" s="468">
        <v>88264</v>
      </c>
      <c r="C856" s="1617" t="str">
        <f>IF($A856="INSUMO",VLOOKUP($B856,'BANCO DE DADOS SETEMBRO INS'!$A:$D,2,FALSE),VLOOKUP($B856,'BANCO DE DADOS SETEMBRO SERV'!$B:$E,2,FALSE))</f>
        <v>ELETRICISTA COM ENCARGOS COMPLEMENTARES</v>
      </c>
      <c r="D856" s="1616" t="str">
        <f>IF($A856="INSUMO",VLOOKUP($B856,'BANCO DE DADOS SETEMBRO INS'!$A:$D,3,FALSE),VLOOKUP($B856,'BANCO DE DADOS SETEMBRO SERV'!$B:$E,3,FALSE))</f>
        <v>H</v>
      </c>
      <c r="E856" s="1636">
        <v>0.01</v>
      </c>
      <c r="F856" s="1636">
        <v>12</v>
      </c>
      <c r="G856" s="1637">
        <f>E856*F856</f>
        <v>0.12</v>
      </c>
      <c r="H856" s="1576"/>
    </row>
    <row r="857" spans="1:8" s="1577" customFormat="1" ht="16.5" customHeight="1" thickBot="1">
      <c r="A857" s="1576"/>
      <c r="B857" s="470">
        <v>88247</v>
      </c>
      <c r="C857" s="1618" t="str">
        <f>IF($A857="INSUMO",VLOOKUP($B857,'BANCO DE DADOS SETEMBRO INS'!$A:$D,2,FALSE),VLOOKUP($B857,'BANCO DE DADOS SETEMBRO SERV'!$B:$E,2,FALSE))</f>
        <v>AUXILIAR DE ELETRICISTA COM ENCARGOS COMPLEMENTARES</v>
      </c>
      <c r="D857" s="1619" t="str">
        <f>IF($A857="INSUMO",VLOOKUP($B857,'BANCO DE DADOS SETEMBRO INS'!$A:$D,3,FALSE),VLOOKUP($B857,'BANCO DE DADOS SETEMBRO SERV'!$B:$E,3,FALSE))</f>
        <v>H</v>
      </c>
      <c r="E857" s="1638">
        <v>0.01</v>
      </c>
      <c r="F857" s="1638">
        <v>12</v>
      </c>
      <c r="G857" s="1639">
        <f>E857*F857</f>
        <v>0.12</v>
      </c>
      <c r="H857" s="1576"/>
    </row>
    <row r="858" spans="1:8" s="1577" customFormat="1" ht="15.75">
      <c r="A858" s="1576"/>
      <c r="B858" s="2994" t="s">
        <v>6870</v>
      </c>
      <c r="C858" s="2995"/>
      <c r="D858" s="2995"/>
      <c r="E858" s="2995"/>
      <c r="F858" s="2995"/>
      <c r="G858" s="3000"/>
      <c r="H858" s="1576"/>
    </row>
    <row r="859" spans="1:8" s="1577" customFormat="1" ht="15">
      <c r="A859" s="1576"/>
      <c r="B859" s="468">
        <v>88264</v>
      </c>
      <c r="C859" s="1617" t="str">
        <f>IF($A859="INSUMO",VLOOKUP($B859,'BANCO DE DADOS SETEMBRO INS'!$A:$D,2,FALSE),VLOOKUP($B859,'BANCO DE DADOS SETEMBRO SERV'!$B:$E,2,FALSE))</f>
        <v>ELETRICISTA COM ENCARGOS COMPLEMENTARES</v>
      </c>
      <c r="D859" s="1616" t="str">
        <f>IF($A859="INSUMO",VLOOKUP($B859,'BANCO DE DADOS SETEMBRO INS'!$A:$D,3,FALSE),VLOOKUP($B859,'BANCO DE DADOS SETEMBRO SERV'!$B:$E,3,FALSE))</f>
        <v>H</v>
      </c>
      <c r="E859" s="3001">
        <f>E847+G850+G853+G856</f>
        <v>0.56000000000000005</v>
      </c>
      <c r="F859" s="3002"/>
      <c r="G859" s="3003"/>
      <c r="H859" s="1576"/>
    </row>
    <row r="860" spans="1:8" s="1577" customFormat="1" ht="16.5" customHeight="1" thickBot="1">
      <c r="A860" s="1576"/>
      <c r="B860" s="470">
        <v>88247</v>
      </c>
      <c r="C860" s="1618" t="str">
        <f>IF($A860="INSUMO",VLOOKUP($B860,'BANCO DE DADOS SETEMBRO INS'!$A:$D,2,FALSE),VLOOKUP($B860,'BANCO DE DADOS SETEMBRO SERV'!$B:$E,2,FALSE))</f>
        <v>AUXILIAR DE ELETRICISTA COM ENCARGOS COMPLEMENTARES</v>
      </c>
      <c r="D860" s="1619" t="str">
        <f>IF($A860="INSUMO",VLOOKUP($B860,'BANCO DE DADOS SETEMBRO INS'!$A:$D,3,FALSE),VLOOKUP($B860,'BANCO DE DADOS SETEMBRO SERV'!$B:$E,3,FALSE))</f>
        <v>H</v>
      </c>
      <c r="E860" s="3004">
        <f>E848+G851+G854+G857</f>
        <v>0.56000000000000005</v>
      </c>
      <c r="F860" s="3005"/>
      <c r="G860" s="3006"/>
      <c r="H860" s="1576"/>
    </row>
    <row r="861" spans="1:8" s="1567" customFormat="1" ht="15.75" thickBot="1">
      <c r="A861" s="1562"/>
      <c r="B861" s="1790"/>
      <c r="C861" s="1562"/>
      <c r="D861" s="1562"/>
      <c r="E861" s="1562"/>
      <c r="F861" s="1562"/>
      <c r="G861" s="1628"/>
      <c r="H861" s="1562"/>
    </row>
    <row r="862" spans="1:8" ht="31.5">
      <c r="A862" s="873"/>
      <c r="B862" s="1557"/>
      <c r="C862" s="1558" t="s">
        <v>1702</v>
      </c>
      <c r="D862" s="1558"/>
      <c r="E862" s="1559"/>
      <c r="F862" s="1537"/>
      <c r="G862" s="503" t="s">
        <v>29</v>
      </c>
      <c r="H862" s="1768" t="s">
        <v>7219</v>
      </c>
    </row>
    <row r="863" spans="1:8" ht="31.5">
      <c r="A863" s="873"/>
      <c r="B863" s="1815" t="s">
        <v>701</v>
      </c>
      <c r="C863" s="1775" t="s">
        <v>702</v>
      </c>
      <c r="D863" s="1776" t="s">
        <v>703</v>
      </c>
      <c r="E863" s="1777" t="s">
        <v>704</v>
      </c>
      <c r="F863" s="1778" t="s">
        <v>705</v>
      </c>
      <c r="G863" s="1785" t="s">
        <v>706</v>
      </c>
      <c r="H863" s="873"/>
    </row>
    <row r="864" spans="1:8" ht="15">
      <c r="A864" s="873"/>
      <c r="B864" s="1573">
        <v>43245</v>
      </c>
      <c r="C864" s="1741" t="s">
        <v>1352</v>
      </c>
      <c r="D864" s="1742">
        <v>20.8</v>
      </c>
      <c r="E864" s="1756" t="s">
        <v>7626</v>
      </c>
      <c r="F864" s="1765" t="s">
        <v>1353</v>
      </c>
      <c r="G864" s="1762" t="s">
        <v>7635</v>
      </c>
      <c r="H864" s="873"/>
    </row>
    <row r="865" spans="1:8" ht="15">
      <c r="A865" s="873"/>
      <c r="B865" s="1573">
        <v>43256</v>
      </c>
      <c r="C865" s="1791" t="s">
        <v>7633</v>
      </c>
      <c r="D865" s="1752">
        <v>20.59</v>
      </c>
      <c r="E865" s="1749" t="s">
        <v>7634</v>
      </c>
      <c r="F865" s="1744" t="s">
        <v>1764</v>
      </c>
      <c r="G865" s="1764" t="s">
        <v>7218</v>
      </c>
      <c r="H865" s="873"/>
    </row>
    <row r="866" spans="1:8" ht="15">
      <c r="A866" s="873"/>
      <c r="B866" s="1573">
        <v>43264</v>
      </c>
      <c r="C866" s="1751" t="s">
        <v>1607</v>
      </c>
      <c r="D866" s="1752">
        <v>34.729999999999997</v>
      </c>
      <c r="E866" s="1754" t="s">
        <v>1608</v>
      </c>
      <c r="F866" s="1766" t="s">
        <v>1609</v>
      </c>
      <c r="G866" s="1764" t="s">
        <v>1604</v>
      </c>
      <c r="H866" s="873"/>
    </row>
    <row r="867" spans="1:8" ht="16.5" thickBot="1">
      <c r="A867" s="873"/>
      <c r="B867" s="1538"/>
      <c r="C867" s="1539" t="s">
        <v>707</v>
      </c>
      <c r="D867" s="1561">
        <f>MEDIAN(D864:D866)</f>
        <v>20.8</v>
      </c>
      <c r="E867" s="1540"/>
      <c r="F867" s="1541"/>
      <c r="G867" s="871"/>
      <c r="H867" s="873"/>
    </row>
    <row r="868" spans="1:8" ht="15.75" thickBot="1">
      <c r="A868" s="904"/>
      <c r="B868" s="3012"/>
      <c r="C868" s="2970"/>
      <c r="D868" s="2970"/>
      <c r="E868" s="2970"/>
      <c r="F868" s="2970"/>
      <c r="G868" s="3013"/>
      <c r="H868" s="904"/>
    </row>
    <row r="869" spans="1:8" ht="41.25" customHeight="1">
      <c r="A869" s="929"/>
      <c r="B869" s="1549" t="str">
        <f>CONCATENATE("AMM LOG 0",(RIGHT(B832,2))+1)</f>
        <v>AMM LOG 044</v>
      </c>
      <c r="C869" s="2666" t="str">
        <f>CONCATENATE("FORNECIMENTO E INSTALAÇÃO DE ",C872)</f>
        <v>FORNECIMENTO E INSTALAÇÃO DE T VERTICAL PARA ELETROCALHA PERFURADA GALVANIZADA DE 100 X 50 X 3000mm</v>
      </c>
      <c r="D869" s="2897"/>
      <c r="E869" s="2897"/>
      <c r="F869" s="2897"/>
      <c r="G869" s="787" t="s">
        <v>29</v>
      </c>
      <c r="H869" s="822">
        <f>G879</f>
        <v>62.300000000000004</v>
      </c>
    </row>
    <row r="870" spans="1:8" ht="31.5">
      <c r="A870" s="929"/>
      <c r="B870" s="899" t="s">
        <v>760</v>
      </c>
      <c r="C870" s="807" t="s">
        <v>686</v>
      </c>
      <c r="D870" s="900" t="s">
        <v>29</v>
      </c>
      <c r="E870" s="807" t="s">
        <v>687</v>
      </c>
      <c r="F870" s="808" t="s">
        <v>688</v>
      </c>
      <c r="G870" s="809" t="s">
        <v>689</v>
      </c>
      <c r="H870" s="929"/>
    </row>
    <row r="871" spans="1:8" ht="15.75">
      <c r="A871" s="929"/>
      <c r="B871" s="2724" t="s">
        <v>690</v>
      </c>
      <c r="C871" s="2926"/>
      <c r="D871" s="2926"/>
      <c r="E871" s="2926"/>
      <c r="F871" s="2926"/>
      <c r="G871" s="2927"/>
      <c r="H871" s="929"/>
    </row>
    <row r="872" spans="1:8" ht="30">
      <c r="A872" s="929"/>
      <c r="B872" s="414" t="s">
        <v>708</v>
      </c>
      <c r="C872" s="778" t="str">
        <f>C899</f>
        <v>T VERTICAL PARA ELETROCALHA PERFURADA GALVANIZADA DE 100 X 50 X 3000mm</v>
      </c>
      <c r="D872" s="514" t="str">
        <f>G899</f>
        <v>UN</v>
      </c>
      <c r="E872" s="781">
        <v>1</v>
      </c>
      <c r="F872" s="781">
        <f>D904</f>
        <v>28.58</v>
      </c>
      <c r="G872" s="783">
        <f>TRUNC(F872*E872,2)</f>
        <v>28.58</v>
      </c>
      <c r="H872" s="929"/>
    </row>
    <row r="873" spans="1:8" s="1567" customFormat="1" ht="30">
      <c r="A873" s="1565" t="s">
        <v>1320</v>
      </c>
      <c r="B873" s="695">
        <v>11962</v>
      </c>
      <c r="C873" s="1544" t="str">
        <f>IF($A873="INSUMO",VLOOKUP($B873,'BANCO DE DADOS SETEMBRO INS'!$A:$D,2,FALSE),VLOOKUP($B873,'BANCO DE DADOS SETEMBRO SERV'!$B:$E,2,FALSE))</f>
        <v>PARAFUSO ZINCADO, SEXTAVADO, COM ROSCA INTEIRA, DIAMETRO 1/4", COMPRIMENTO 1/2"</v>
      </c>
      <c r="D873" s="1543" t="str">
        <f>IF($A873="INSUMO",VLOOKUP($B873,'BANCO DE DADOS SETEMBRO INS'!$A:$D,3,FALSE),VLOOKUP($B873,'BANCO DE DADOS SETEMBRO SERV'!$B:$E,3,FALSE))</f>
        <v xml:space="preserve">UN    </v>
      </c>
      <c r="E873" s="670">
        <v>12</v>
      </c>
      <c r="F873" s="1547">
        <f>IF($A873="INSUMO",VLOOKUP($B873,'BANCO DE DADOS SETEMBRO INS'!$A:$D,4,FALSE),VLOOKUP($B873,'BANCO DE DADOS SETEMBRO SERV'!$B:$E,4,FALSE))</f>
        <v>0.11</v>
      </c>
      <c r="G873" s="1525">
        <f>TRUNC(F873*E873,2)</f>
        <v>1.32</v>
      </c>
      <c r="H873" s="1562"/>
    </row>
    <row r="874" spans="1:8" s="1567" customFormat="1" ht="30">
      <c r="A874" s="1565" t="s">
        <v>1320</v>
      </c>
      <c r="B874" s="695">
        <v>39211</v>
      </c>
      <c r="C874" s="1544" t="str">
        <f>IF($A874="INSUMO",VLOOKUP($B874,'BANCO DE DADOS SETEMBRO INS'!$A:$D,2,FALSE),VLOOKUP($B874,'BANCO DE DADOS SETEMBRO SERV'!$B:$E,2,FALSE))</f>
        <v>ARRUELA EM ALUMINIO, COM ROSCA, DE  1 1/4", PARA ELETRODUTO</v>
      </c>
      <c r="D874" s="1543" t="str">
        <f>IF($A874="INSUMO",VLOOKUP($B874,'BANCO DE DADOS SETEMBRO INS'!$A:$D,3,FALSE),VLOOKUP($B874,'BANCO DE DADOS SETEMBRO SERV'!$B:$E,3,FALSE))</f>
        <v xml:space="preserve">UN    </v>
      </c>
      <c r="E874" s="670">
        <v>12</v>
      </c>
      <c r="F874" s="1547">
        <f>IF($A874="INSUMO",VLOOKUP($B874,'BANCO DE DADOS SETEMBRO INS'!$A:$D,4,FALSE),VLOOKUP($B874,'BANCO DE DADOS SETEMBRO SERV'!$B:$E,4,FALSE))</f>
        <v>0.86</v>
      </c>
      <c r="G874" s="1525">
        <f>TRUNC(F874*E874,2)</f>
        <v>10.32</v>
      </c>
      <c r="H874" s="1562"/>
    </row>
    <row r="875" spans="1:8" s="1567" customFormat="1" ht="15.75">
      <c r="A875" s="1565" t="s">
        <v>1320</v>
      </c>
      <c r="B875" s="695">
        <v>39997</v>
      </c>
      <c r="C875" s="1544" t="str">
        <f>IF($A875="INSUMO",VLOOKUP($B875,'BANCO DE DADOS SETEMBRO INS'!$A:$D,2,FALSE),VLOOKUP($B875,'BANCO DE DADOS SETEMBRO SERV'!$B:$E,2,FALSE))</f>
        <v>PORCA ZINCADA, SEXTAVADA, DIAMETRO 1/4"</v>
      </c>
      <c r="D875" s="1543" t="str">
        <f>IF($A875="INSUMO",VLOOKUP($B875,'BANCO DE DADOS SETEMBRO INS'!$A:$D,3,FALSE),VLOOKUP($B875,'BANCO DE DADOS SETEMBRO SERV'!$B:$E,3,FALSE))</f>
        <v xml:space="preserve">UN    </v>
      </c>
      <c r="E875" s="670">
        <v>12</v>
      </c>
      <c r="F875" s="1547">
        <f>IF($A875="INSUMO",VLOOKUP($B875,'BANCO DE DADOS SETEMBRO INS'!$A:$D,4,FALSE),VLOOKUP($B875,'BANCO DE DADOS SETEMBRO SERV'!$B:$E,4,FALSE))</f>
        <v>0.16</v>
      </c>
      <c r="G875" s="1525">
        <f>TRUNC(F875*E875,2)</f>
        <v>1.92</v>
      </c>
      <c r="H875" s="1562"/>
    </row>
    <row r="876" spans="1:8" ht="15.75">
      <c r="A876" s="929"/>
      <c r="B876" s="2724" t="s">
        <v>691</v>
      </c>
      <c r="C876" s="2926"/>
      <c r="D876" s="2926"/>
      <c r="E876" s="2926"/>
      <c r="F876" s="2926"/>
      <c r="G876" s="2927"/>
      <c r="H876" s="929"/>
    </row>
    <row r="877" spans="1:8" ht="15.75">
      <c r="A877" s="931" t="s">
        <v>1321</v>
      </c>
      <c r="B877" s="830">
        <v>88264</v>
      </c>
      <c r="C877" s="772" t="str">
        <f>IF($A877="INSUMO",VLOOKUP($B877,'BANCO DE DADOS SETEMBRO INS'!$A:$D,2,FALSE),VLOOKUP($B877,'BANCO DE DADOS SETEMBRO SERV'!$B:$E,2,FALSE))</f>
        <v>ELETRICISTA COM ENCARGOS COMPLEMENTARES</v>
      </c>
      <c r="D877" s="771" t="str">
        <f>IF($A877="INSUMO",VLOOKUP($B877,'BANCO DE DADOS SETEMBRO INS'!$A:$D,3,FALSE),VLOOKUP($B877,'BANCO DE DADOS SETEMBRO SERV'!$B:$E,3,FALSE))</f>
        <v>H</v>
      </c>
      <c r="E877" s="702">
        <f>E896</f>
        <v>0.56000000000000005</v>
      </c>
      <c r="F877" s="775">
        <f>IF($A877="INSUMO",VLOOKUP($B877,'BANCO DE DADOS SETEMBRO INS'!$A:$D,4,FALSE),VLOOKUP($B877,'BANCO DE DADOS SETEMBRO SERV'!$B:$E,4,FALSE))</f>
        <v>20.28</v>
      </c>
      <c r="G877" s="713">
        <f>TRUNC(F877*E877,2)</f>
        <v>11.35</v>
      </c>
      <c r="H877" s="929"/>
    </row>
    <row r="878" spans="1:8" ht="16.5" thickBot="1">
      <c r="A878" s="931" t="s">
        <v>1321</v>
      </c>
      <c r="B878" s="830">
        <v>88316</v>
      </c>
      <c r="C878" s="772" t="str">
        <f>IF($A878="INSUMO",VLOOKUP($B878,'BANCO DE DADOS SETEMBRO INS'!$A:$D,2,FALSE),VLOOKUP($B878,'BANCO DE DADOS SETEMBRO SERV'!$B:$E,2,FALSE))</f>
        <v>SERVENTE COM ENCARGOS COMPLEMENTARES</v>
      </c>
      <c r="D878" s="771" t="str">
        <f>IF($A878="INSUMO",VLOOKUP($B878,'BANCO DE DADOS SETEMBRO INS'!$A:$D,3,FALSE),VLOOKUP($B878,'BANCO DE DADOS SETEMBRO SERV'!$B:$E,3,FALSE))</f>
        <v>H</v>
      </c>
      <c r="E878" s="702">
        <f>E897</f>
        <v>0.56000000000000005</v>
      </c>
      <c r="F878" s="775">
        <f>IF($A878="INSUMO",VLOOKUP($B878,'BANCO DE DADOS SETEMBRO INS'!$A:$D,4,FALSE),VLOOKUP($B878,'BANCO DE DADOS SETEMBRO SERV'!$B:$E,4,FALSE))</f>
        <v>15.74</v>
      </c>
      <c r="G878" s="713">
        <f>TRUNC(F878*E878,2)</f>
        <v>8.81</v>
      </c>
      <c r="H878" s="929"/>
    </row>
    <row r="879" spans="1:8" ht="16.5" customHeight="1" thickBot="1">
      <c r="A879" s="929"/>
      <c r="B879" s="2939" t="s">
        <v>6903</v>
      </c>
      <c r="C879" s="2939"/>
      <c r="D879" s="2939"/>
      <c r="E879" s="2939"/>
      <c r="F879" s="801" t="s">
        <v>692</v>
      </c>
      <c r="G879" s="819">
        <f>SUM(G871:G878)</f>
        <v>62.300000000000004</v>
      </c>
      <c r="H879" s="929"/>
    </row>
    <row r="880" spans="1:8" s="1567" customFormat="1" ht="15">
      <c r="A880" s="1562"/>
      <c r="B880" s="2940"/>
      <c r="C880" s="2940"/>
      <c r="D880" s="2940"/>
      <c r="E880" s="2940"/>
      <c r="F880" s="1519"/>
      <c r="G880" s="1519"/>
      <c r="H880" s="1562"/>
    </row>
    <row r="881" spans="1:8" ht="15">
      <c r="A881" s="929"/>
      <c r="B881" s="930"/>
      <c r="C881" s="930"/>
      <c r="D881" s="930"/>
      <c r="E881" s="930"/>
      <c r="F881" s="930"/>
      <c r="G881" s="930"/>
      <c r="H881" s="929"/>
    </row>
    <row r="882" spans="1:8" s="1575" customFormat="1" ht="20.25" customHeight="1" thickBot="1">
      <c r="B882" s="3007" t="s">
        <v>6866</v>
      </c>
      <c r="C882" s="3008"/>
      <c r="D882" s="1634"/>
      <c r="E882" s="1634"/>
      <c r="F882" s="1634"/>
      <c r="G882" s="1635"/>
    </row>
    <row r="883" spans="1:8" s="1577" customFormat="1" ht="15.75">
      <c r="A883" s="1576"/>
      <c r="B883" s="3009" t="s">
        <v>6905</v>
      </c>
      <c r="C883" s="3010"/>
      <c r="D883" s="3010"/>
      <c r="E883" s="3010"/>
      <c r="F883" s="3010"/>
      <c r="G883" s="3011"/>
      <c r="H883" s="1576"/>
    </row>
    <row r="884" spans="1:8" s="1577" customFormat="1" ht="15">
      <c r="A884" s="1576"/>
      <c r="B884" s="468">
        <v>88264</v>
      </c>
      <c r="C884" s="1544" t="str">
        <f>IF($A884="INSUMO",VLOOKUP($B884,'BANCO DE DADOS SETEMBRO INS'!$A:$D,2,FALSE),VLOOKUP($B884,'BANCO DE DADOS SETEMBRO SERV'!$B:$E,2,FALSE))</f>
        <v>ELETRICISTA COM ENCARGOS COMPLEMENTARES</v>
      </c>
      <c r="D884" s="1543" t="str">
        <f>IF($A884="INSUMO",VLOOKUP($B884,'BANCO DE DADOS SETEMBRO INS'!$A:$D,3,FALSE),VLOOKUP($B884,'BANCO DE DADOS SETEMBRO SERV'!$B:$E,3,FALSE))</f>
        <v>H</v>
      </c>
      <c r="E884" s="2988">
        <v>0.2</v>
      </c>
      <c r="F884" s="2989"/>
      <c r="G884" s="2990"/>
      <c r="H884" s="1576"/>
    </row>
    <row r="885" spans="1:8" s="1577" customFormat="1" ht="16.5" customHeight="1" thickBot="1">
      <c r="A885" s="1576"/>
      <c r="B885" s="470">
        <v>88247</v>
      </c>
      <c r="C885" s="1544" t="str">
        <f>IF($A885="INSUMO",VLOOKUP($B885,'BANCO DE DADOS SETEMBRO INS'!$A:$D,2,FALSE),VLOOKUP($B885,'BANCO DE DADOS SETEMBRO SERV'!$B:$E,2,FALSE))</f>
        <v>AUXILIAR DE ELETRICISTA COM ENCARGOS COMPLEMENTARES</v>
      </c>
      <c r="D885" s="1543" t="str">
        <f>IF($A885="INSUMO",VLOOKUP($B885,'BANCO DE DADOS SETEMBRO INS'!$A:$D,3,FALSE),VLOOKUP($B885,'BANCO DE DADOS SETEMBRO SERV'!$B:$E,3,FALSE))</f>
        <v>H</v>
      </c>
      <c r="E885" s="2991">
        <v>0.2</v>
      </c>
      <c r="F885" s="2992"/>
      <c r="G885" s="2993"/>
      <c r="H885" s="1576"/>
    </row>
    <row r="886" spans="1:8" s="1577" customFormat="1" ht="15.75">
      <c r="A886" s="1576"/>
      <c r="B886" s="2994" t="s">
        <v>6885</v>
      </c>
      <c r="C886" s="2995"/>
      <c r="D886" s="2995"/>
      <c r="E886" s="2996"/>
      <c r="F886" s="1641" t="s">
        <v>687</v>
      </c>
      <c r="G886" s="1640" t="s">
        <v>6900</v>
      </c>
      <c r="H886" s="1576"/>
    </row>
    <row r="887" spans="1:8" s="1577" customFormat="1" ht="15">
      <c r="A887" s="1576"/>
      <c r="B887" s="468">
        <v>88264</v>
      </c>
      <c r="C887" s="1617" t="str">
        <f>IF($A887="INSUMO",VLOOKUP($B887,'BANCO DE DADOS SETEMBRO INS'!$A:$D,2,FALSE),VLOOKUP($B887,'BANCO DE DADOS SETEMBRO SERV'!$B:$E,2,FALSE))</f>
        <v>ELETRICISTA COM ENCARGOS COMPLEMENTARES</v>
      </c>
      <c r="D887" s="1616" t="str">
        <f>IF($A887="INSUMO",VLOOKUP($B887,'BANCO DE DADOS SETEMBRO INS'!$A:$D,3,FALSE),VLOOKUP($B887,'BANCO DE DADOS SETEMBRO SERV'!$B:$E,3,FALSE))</f>
        <v>H</v>
      </c>
      <c r="E887" s="1636">
        <v>0.01</v>
      </c>
      <c r="F887" s="1636">
        <v>12</v>
      </c>
      <c r="G887" s="1637">
        <f>E887*F887</f>
        <v>0.12</v>
      </c>
      <c r="H887" s="1576"/>
    </row>
    <row r="888" spans="1:8" s="1577" customFormat="1" ht="16.5" customHeight="1" thickBot="1">
      <c r="A888" s="1576"/>
      <c r="B888" s="470">
        <v>88247</v>
      </c>
      <c r="C888" s="1618" t="str">
        <f>IF($A888="INSUMO",VLOOKUP($B888,'BANCO DE DADOS SETEMBRO INS'!$A:$D,2,FALSE),VLOOKUP($B888,'BANCO DE DADOS SETEMBRO SERV'!$B:$E,2,FALSE))</f>
        <v>AUXILIAR DE ELETRICISTA COM ENCARGOS COMPLEMENTARES</v>
      </c>
      <c r="D888" s="1619" t="str">
        <f>IF($A888="INSUMO",VLOOKUP($B888,'BANCO DE DADOS SETEMBRO INS'!$A:$D,3,FALSE),VLOOKUP($B888,'BANCO DE DADOS SETEMBRO SERV'!$B:$E,3,FALSE))</f>
        <v>H</v>
      </c>
      <c r="E888" s="1638">
        <v>0.01</v>
      </c>
      <c r="F888" s="1638">
        <v>12</v>
      </c>
      <c r="G888" s="1639">
        <f>E888*F888</f>
        <v>0.12</v>
      </c>
      <c r="H888" s="1576"/>
    </row>
    <row r="889" spans="1:8" s="1577" customFormat="1" ht="15.75">
      <c r="A889" s="1576"/>
      <c r="B889" s="2994" t="s">
        <v>6883</v>
      </c>
      <c r="C889" s="2995"/>
      <c r="D889" s="2995"/>
      <c r="E889" s="2996"/>
      <c r="F889" s="1641" t="s">
        <v>687</v>
      </c>
      <c r="G889" s="1640" t="s">
        <v>6900</v>
      </c>
      <c r="H889" s="1576"/>
    </row>
    <row r="890" spans="1:8" s="1577" customFormat="1" ht="15">
      <c r="A890" s="1576"/>
      <c r="B890" s="468">
        <v>88264</v>
      </c>
      <c r="C890" s="1617" t="str">
        <f>IF($A890="INSUMO",VLOOKUP($B890,'BANCO DE DADOS SETEMBRO INS'!$A:$D,2,FALSE),VLOOKUP($B890,'BANCO DE DADOS SETEMBRO SERV'!$B:$E,2,FALSE))</f>
        <v>ELETRICISTA COM ENCARGOS COMPLEMENTARES</v>
      </c>
      <c r="D890" s="1616" t="str">
        <f>IF($A890="INSUMO",VLOOKUP($B890,'BANCO DE DADOS SETEMBRO INS'!$A:$D,3,FALSE),VLOOKUP($B890,'BANCO DE DADOS SETEMBRO SERV'!$B:$E,3,FALSE))</f>
        <v>H</v>
      </c>
      <c r="E890" s="1636">
        <v>0.01</v>
      </c>
      <c r="F890" s="1636">
        <v>12</v>
      </c>
      <c r="G890" s="1637">
        <f>E890*F890</f>
        <v>0.12</v>
      </c>
      <c r="H890" s="1576"/>
    </row>
    <row r="891" spans="1:8" s="1577" customFormat="1" ht="16.5" customHeight="1" thickBot="1">
      <c r="A891" s="1576"/>
      <c r="B891" s="470">
        <v>88247</v>
      </c>
      <c r="C891" s="1618" t="str">
        <f>IF($A891="INSUMO",VLOOKUP($B891,'BANCO DE DADOS SETEMBRO INS'!$A:$D,2,FALSE),VLOOKUP($B891,'BANCO DE DADOS SETEMBRO SERV'!$B:$E,2,FALSE))</f>
        <v>AUXILIAR DE ELETRICISTA COM ENCARGOS COMPLEMENTARES</v>
      </c>
      <c r="D891" s="1619" t="str">
        <f>IF($A891="INSUMO",VLOOKUP($B891,'BANCO DE DADOS SETEMBRO INS'!$A:$D,3,FALSE),VLOOKUP($B891,'BANCO DE DADOS SETEMBRO SERV'!$B:$E,3,FALSE))</f>
        <v>H</v>
      </c>
      <c r="E891" s="1638">
        <v>0.01</v>
      </c>
      <c r="F891" s="1638">
        <v>12</v>
      </c>
      <c r="G891" s="1639">
        <f>E891*F891</f>
        <v>0.12</v>
      </c>
      <c r="H891" s="1576"/>
    </row>
    <row r="892" spans="1:8" s="1577" customFormat="1" ht="15.75">
      <c r="A892" s="1576"/>
      <c r="B892" s="2997" t="s">
        <v>6884</v>
      </c>
      <c r="C892" s="2998"/>
      <c r="D892" s="2998"/>
      <c r="E892" s="2999"/>
      <c r="F892" s="1641" t="s">
        <v>687</v>
      </c>
      <c r="G892" s="1640" t="s">
        <v>6900</v>
      </c>
      <c r="H892" s="1576"/>
    </row>
    <row r="893" spans="1:8" s="1577" customFormat="1" ht="15">
      <c r="A893" s="1576"/>
      <c r="B893" s="468">
        <v>88264</v>
      </c>
      <c r="C893" s="1617" t="str">
        <f>IF($A893="INSUMO",VLOOKUP($B893,'BANCO DE DADOS SETEMBRO INS'!$A:$D,2,FALSE),VLOOKUP($B893,'BANCO DE DADOS SETEMBRO SERV'!$B:$E,2,FALSE))</f>
        <v>ELETRICISTA COM ENCARGOS COMPLEMENTARES</v>
      </c>
      <c r="D893" s="1616" t="str">
        <f>IF($A893="INSUMO",VLOOKUP($B893,'BANCO DE DADOS SETEMBRO INS'!$A:$D,3,FALSE),VLOOKUP($B893,'BANCO DE DADOS SETEMBRO SERV'!$B:$E,3,FALSE))</f>
        <v>H</v>
      </c>
      <c r="E893" s="1636">
        <v>0.01</v>
      </c>
      <c r="F893" s="1636">
        <v>12</v>
      </c>
      <c r="G893" s="1637">
        <f>E893*F893</f>
        <v>0.12</v>
      </c>
      <c r="H893" s="1576"/>
    </row>
    <row r="894" spans="1:8" s="1577" customFormat="1" ht="16.5" customHeight="1" thickBot="1">
      <c r="A894" s="1576"/>
      <c r="B894" s="470">
        <v>88247</v>
      </c>
      <c r="C894" s="1618" t="str">
        <f>IF($A894="INSUMO",VLOOKUP($B894,'BANCO DE DADOS SETEMBRO INS'!$A:$D,2,FALSE),VLOOKUP($B894,'BANCO DE DADOS SETEMBRO SERV'!$B:$E,2,FALSE))</f>
        <v>AUXILIAR DE ELETRICISTA COM ENCARGOS COMPLEMENTARES</v>
      </c>
      <c r="D894" s="1619" t="str">
        <f>IF($A894="INSUMO",VLOOKUP($B894,'BANCO DE DADOS SETEMBRO INS'!$A:$D,3,FALSE),VLOOKUP($B894,'BANCO DE DADOS SETEMBRO SERV'!$B:$E,3,FALSE))</f>
        <v>H</v>
      </c>
      <c r="E894" s="1638">
        <v>0.01</v>
      </c>
      <c r="F894" s="1638">
        <v>12</v>
      </c>
      <c r="G894" s="1639">
        <f>E894*F894</f>
        <v>0.12</v>
      </c>
      <c r="H894" s="1576"/>
    </row>
    <row r="895" spans="1:8" s="1577" customFormat="1" ht="15.75">
      <c r="A895" s="1576"/>
      <c r="B895" s="2994" t="s">
        <v>6870</v>
      </c>
      <c r="C895" s="2995"/>
      <c r="D895" s="2995"/>
      <c r="E895" s="2995"/>
      <c r="F895" s="2995"/>
      <c r="G895" s="3000"/>
      <c r="H895" s="1576"/>
    </row>
    <row r="896" spans="1:8" s="1577" customFormat="1" ht="15">
      <c r="A896" s="1576"/>
      <c r="B896" s="468">
        <v>88264</v>
      </c>
      <c r="C896" s="1617" t="str">
        <f>IF($A896="INSUMO",VLOOKUP($B896,'BANCO DE DADOS SETEMBRO INS'!$A:$D,2,FALSE),VLOOKUP($B896,'BANCO DE DADOS SETEMBRO SERV'!$B:$E,2,FALSE))</f>
        <v>ELETRICISTA COM ENCARGOS COMPLEMENTARES</v>
      </c>
      <c r="D896" s="1616" t="str">
        <f>IF($A896="INSUMO",VLOOKUP($B896,'BANCO DE DADOS SETEMBRO INS'!$A:$D,3,FALSE),VLOOKUP($B896,'BANCO DE DADOS SETEMBRO SERV'!$B:$E,3,FALSE))</f>
        <v>H</v>
      </c>
      <c r="E896" s="3001">
        <f>E884+G887+G890+G893</f>
        <v>0.56000000000000005</v>
      </c>
      <c r="F896" s="3002"/>
      <c r="G896" s="3003"/>
      <c r="H896" s="1576"/>
    </row>
    <row r="897" spans="1:8" s="1577" customFormat="1" ht="16.5" customHeight="1" thickBot="1">
      <c r="A897" s="1576"/>
      <c r="B897" s="470">
        <v>88247</v>
      </c>
      <c r="C897" s="1618" t="str">
        <f>IF($A897="INSUMO",VLOOKUP($B897,'BANCO DE DADOS SETEMBRO INS'!$A:$D,2,FALSE),VLOOKUP($B897,'BANCO DE DADOS SETEMBRO SERV'!$B:$E,2,FALSE))</f>
        <v>AUXILIAR DE ELETRICISTA COM ENCARGOS COMPLEMENTARES</v>
      </c>
      <c r="D897" s="1619" t="str">
        <f>IF($A897="INSUMO",VLOOKUP($B897,'BANCO DE DADOS SETEMBRO INS'!$A:$D,3,FALSE),VLOOKUP($B897,'BANCO DE DADOS SETEMBRO SERV'!$B:$E,3,FALSE))</f>
        <v>H</v>
      </c>
      <c r="E897" s="3004">
        <f>E885+G888+G891+G894</f>
        <v>0.56000000000000005</v>
      </c>
      <c r="F897" s="3005"/>
      <c r="G897" s="3006"/>
      <c r="H897" s="1576"/>
    </row>
    <row r="898" spans="1:8" s="1567" customFormat="1" ht="15.75" thickBot="1">
      <c r="A898" s="1562"/>
      <c r="B898" s="1790"/>
      <c r="C898" s="1562"/>
      <c r="D898" s="1562"/>
      <c r="E898" s="1562"/>
      <c r="F898" s="1562"/>
      <c r="G898" s="1628"/>
      <c r="H898" s="1562"/>
    </row>
    <row r="899" spans="1:8" ht="31.5">
      <c r="A899" s="873"/>
      <c r="B899" s="1557"/>
      <c r="C899" s="1558" t="s">
        <v>1705</v>
      </c>
      <c r="D899" s="1558"/>
      <c r="E899" s="1559"/>
      <c r="F899" s="1537"/>
      <c r="G899" s="503" t="s">
        <v>29</v>
      </c>
      <c r="H899" s="1768" t="s">
        <v>7219</v>
      </c>
    </row>
    <row r="900" spans="1:8" ht="31.5">
      <c r="A900" s="873"/>
      <c r="B900" s="1815" t="s">
        <v>701</v>
      </c>
      <c r="C900" s="1775" t="s">
        <v>702</v>
      </c>
      <c r="D900" s="1776" t="s">
        <v>703</v>
      </c>
      <c r="E900" s="1777" t="s">
        <v>704</v>
      </c>
      <c r="F900" s="1778" t="s">
        <v>705</v>
      </c>
      <c r="G900" s="1785" t="s">
        <v>706</v>
      </c>
      <c r="H900" s="873"/>
    </row>
    <row r="901" spans="1:8" ht="15">
      <c r="A901" s="873"/>
      <c r="B901" s="1542">
        <v>43245</v>
      </c>
      <c r="C901" s="1791" t="s">
        <v>1352</v>
      </c>
      <c r="D901" s="1759">
        <v>22.18</v>
      </c>
      <c r="E901" s="1756" t="s">
        <v>7626</v>
      </c>
      <c r="F901" s="1757" t="s">
        <v>1353</v>
      </c>
      <c r="G901" s="1761" t="s">
        <v>7635</v>
      </c>
      <c r="H901" s="873"/>
    </row>
    <row r="902" spans="1:8" ht="15">
      <c r="A902" s="873"/>
      <c r="B902" s="1573">
        <v>43256</v>
      </c>
      <c r="C902" s="1751" t="s">
        <v>7622</v>
      </c>
      <c r="D902" s="1752">
        <v>28.58</v>
      </c>
      <c r="E902" s="1756" t="s">
        <v>7631</v>
      </c>
      <c r="F902" s="1744" t="s">
        <v>7624</v>
      </c>
      <c r="G902" s="1764" t="s">
        <v>7625</v>
      </c>
      <c r="H902" s="873"/>
    </row>
    <row r="903" spans="1:8" ht="15">
      <c r="A903" s="873"/>
      <c r="B903" s="1573">
        <v>43264</v>
      </c>
      <c r="C903" s="1791" t="s">
        <v>1607</v>
      </c>
      <c r="D903" s="1752">
        <v>46.76</v>
      </c>
      <c r="E903" s="1749" t="s">
        <v>1608</v>
      </c>
      <c r="F903" s="1744" t="s">
        <v>1609</v>
      </c>
      <c r="G903" s="1764" t="s">
        <v>1604</v>
      </c>
      <c r="H903" s="873"/>
    </row>
    <row r="904" spans="1:8" ht="16.5" thickBot="1">
      <c r="A904" s="873"/>
      <c r="B904" s="1538"/>
      <c r="C904" s="1539" t="s">
        <v>707</v>
      </c>
      <c r="D904" s="1561">
        <f>MEDIAN(D901:D903)</f>
        <v>28.58</v>
      </c>
      <c r="E904" s="1540"/>
      <c r="F904" s="1541"/>
      <c r="G904" s="871"/>
      <c r="H904" s="873"/>
    </row>
    <row r="905" spans="1:8" ht="15.75" thickBot="1">
      <c r="A905" s="904"/>
      <c r="B905" s="3012"/>
      <c r="C905" s="2970"/>
      <c r="D905" s="2970"/>
      <c r="E905" s="2970"/>
      <c r="F905" s="2970"/>
      <c r="G905" s="3013"/>
      <c r="H905" s="904"/>
    </row>
    <row r="906" spans="1:8" ht="35.25" customHeight="1">
      <c r="A906" s="929"/>
      <c r="B906" s="1549" t="str">
        <f>CONCATENATE("AMM LOG 0",(RIGHT(B869,2))+1)</f>
        <v>AMM LOG 045</v>
      </c>
      <c r="C906" s="2666" t="str">
        <f>CONCATENATE("FORNECIMENTO E INSTALAÇÃO DE ",C909)</f>
        <v>FORNECIMENTO E INSTALAÇÃO DE EMENDA INTERNA PARA ELETROCLHA PERFURADA GALVANIZADA DE 100 X 50 X 3000mm</v>
      </c>
      <c r="D906" s="2897"/>
      <c r="E906" s="2897"/>
      <c r="F906" s="2897"/>
      <c r="G906" s="787" t="s">
        <v>29</v>
      </c>
      <c r="H906" s="822">
        <f>G916</f>
        <v>18.82</v>
      </c>
    </row>
    <row r="907" spans="1:8" ht="31.5">
      <c r="A907" s="929"/>
      <c r="B907" s="899" t="s">
        <v>760</v>
      </c>
      <c r="C907" s="807" t="s">
        <v>686</v>
      </c>
      <c r="D907" s="900" t="s">
        <v>29</v>
      </c>
      <c r="E907" s="807" t="s">
        <v>687</v>
      </c>
      <c r="F907" s="808" t="s">
        <v>688</v>
      </c>
      <c r="G907" s="809" t="s">
        <v>689</v>
      </c>
      <c r="H907" s="929"/>
    </row>
    <row r="908" spans="1:8" ht="15.75">
      <c r="A908" s="929"/>
      <c r="B908" s="2724" t="s">
        <v>690</v>
      </c>
      <c r="C908" s="2926"/>
      <c r="D908" s="2926"/>
      <c r="E908" s="2926"/>
      <c r="F908" s="2926"/>
      <c r="G908" s="2927"/>
      <c r="H908" s="929"/>
    </row>
    <row r="909" spans="1:8" ht="30">
      <c r="A909" s="929"/>
      <c r="B909" s="414" t="s">
        <v>708</v>
      </c>
      <c r="C909" s="778" t="str">
        <f>C936</f>
        <v>EMENDA INTERNA PARA ELETROCLHA PERFURADA GALVANIZADA DE 100 X 50 X 3000mm</v>
      </c>
      <c r="D909" s="514" t="str">
        <f>G936</f>
        <v>UN</v>
      </c>
      <c r="E909" s="781">
        <v>1</v>
      </c>
      <c r="F909" s="781">
        <f>D941</f>
        <v>2.79</v>
      </c>
      <c r="G909" s="783">
        <f>TRUNC(F909*E909,2)</f>
        <v>2.79</v>
      </c>
      <c r="H909" s="929"/>
    </row>
    <row r="910" spans="1:8" s="1567" customFormat="1" ht="30">
      <c r="A910" s="1565" t="s">
        <v>1320</v>
      </c>
      <c r="B910" s="695">
        <v>11962</v>
      </c>
      <c r="C910" s="1544" t="str">
        <f>IF($A910="INSUMO",VLOOKUP($B910,'BANCO DE DADOS SETEMBRO INS'!$A:$D,2,FALSE),VLOOKUP($B910,'BANCO DE DADOS SETEMBRO SERV'!$B:$E,2,FALSE))</f>
        <v>PARAFUSO ZINCADO, SEXTAVADO, COM ROSCA INTEIRA, DIAMETRO 1/4", COMPRIMENTO 1/2"</v>
      </c>
      <c r="D910" s="1543" t="str">
        <f>IF($A910="INSUMO",VLOOKUP($B910,'BANCO DE DADOS SETEMBRO INS'!$A:$D,3,FALSE),VLOOKUP($B910,'BANCO DE DADOS SETEMBRO SERV'!$B:$E,3,FALSE))</f>
        <v xml:space="preserve">UN    </v>
      </c>
      <c r="E910" s="670">
        <v>4</v>
      </c>
      <c r="F910" s="1547">
        <f>IF($A910="INSUMO",VLOOKUP($B910,'BANCO DE DADOS SETEMBRO INS'!$A:$D,4,FALSE),VLOOKUP($B910,'BANCO DE DADOS SETEMBRO SERV'!$B:$E,4,FALSE))</f>
        <v>0.11</v>
      </c>
      <c r="G910" s="1525">
        <f>TRUNC(F910*E910,2)</f>
        <v>0.44</v>
      </c>
      <c r="H910" s="1562"/>
    </row>
    <row r="911" spans="1:8" s="1567" customFormat="1" ht="30">
      <c r="A911" s="1565" t="s">
        <v>1320</v>
      </c>
      <c r="B911" s="695">
        <v>39211</v>
      </c>
      <c r="C911" s="1544" t="str">
        <f>IF($A911="INSUMO",VLOOKUP($B911,'BANCO DE DADOS SETEMBRO INS'!$A:$D,2,FALSE),VLOOKUP($B911,'BANCO DE DADOS SETEMBRO SERV'!$B:$E,2,FALSE))</f>
        <v>ARRUELA EM ALUMINIO, COM ROSCA, DE  1 1/4", PARA ELETRODUTO</v>
      </c>
      <c r="D911" s="1543" t="str">
        <f>IF($A911="INSUMO",VLOOKUP($B911,'BANCO DE DADOS SETEMBRO INS'!$A:$D,3,FALSE),VLOOKUP($B911,'BANCO DE DADOS SETEMBRO SERV'!$B:$E,3,FALSE))</f>
        <v xml:space="preserve">UN    </v>
      </c>
      <c r="E911" s="670">
        <v>4</v>
      </c>
      <c r="F911" s="1547">
        <f>IF($A911="INSUMO",VLOOKUP($B911,'BANCO DE DADOS SETEMBRO INS'!$A:$D,4,FALSE),VLOOKUP($B911,'BANCO DE DADOS SETEMBRO SERV'!$B:$E,4,FALSE))</f>
        <v>0.86</v>
      </c>
      <c r="G911" s="1525">
        <f>TRUNC(F911*E911,2)</f>
        <v>3.44</v>
      </c>
      <c r="H911" s="1562"/>
    </row>
    <row r="912" spans="1:8" s="1567" customFormat="1" ht="15.75">
      <c r="A912" s="1565" t="s">
        <v>1320</v>
      </c>
      <c r="B912" s="695">
        <v>39997</v>
      </c>
      <c r="C912" s="1544" t="str">
        <f>IF($A912="INSUMO",VLOOKUP($B912,'BANCO DE DADOS SETEMBRO INS'!$A:$D,2,FALSE),VLOOKUP($B912,'BANCO DE DADOS SETEMBRO SERV'!$B:$E,2,FALSE))</f>
        <v>PORCA ZINCADA, SEXTAVADA, DIAMETRO 1/4"</v>
      </c>
      <c r="D912" s="1543" t="str">
        <f>IF($A912="INSUMO",VLOOKUP($B912,'BANCO DE DADOS SETEMBRO INS'!$A:$D,3,FALSE),VLOOKUP($B912,'BANCO DE DADOS SETEMBRO SERV'!$B:$E,3,FALSE))</f>
        <v xml:space="preserve">UN    </v>
      </c>
      <c r="E912" s="670">
        <v>4</v>
      </c>
      <c r="F912" s="1547">
        <f>IF($A912="INSUMO",VLOOKUP($B912,'BANCO DE DADOS SETEMBRO INS'!$A:$D,4,FALSE),VLOOKUP($B912,'BANCO DE DADOS SETEMBRO SERV'!$B:$E,4,FALSE))</f>
        <v>0.16</v>
      </c>
      <c r="G912" s="1525">
        <f>TRUNC(F912*E912,2)</f>
        <v>0.64</v>
      </c>
      <c r="H912" s="1562"/>
    </row>
    <row r="913" spans="1:8" ht="15.75">
      <c r="A913" s="929"/>
      <c r="B913" s="2724" t="s">
        <v>691</v>
      </c>
      <c r="C913" s="2926"/>
      <c r="D913" s="2926"/>
      <c r="E913" s="2926"/>
      <c r="F913" s="2926"/>
      <c r="G913" s="2927"/>
      <c r="H913" s="929"/>
    </row>
    <row r="914" spans="1:8" ht="15.75">
      <c r="A914" s="931" t="s">
        <v>1321</v>
      </c>
      <c r="B914" s="830">
        <v>88264</v>
      </c>
      <c r="C914" s="772" t="str">
        <f>IF($A914="INSUMO",VLOOKUP($B914,'BANCO DE DADOS SETEMBRO INS'!$A:$D,2,FALSE),VLOOKUP($B914,'BANCO DE DADOS SETEMBRO SERV'!$B:$E,2,FALSE))</f>
        <v>ELETRICISTA COM ENCARGOS COMPLEMENTARES</v>
      </c>
      <c r="D914" s="771" t="str">
        <f>IF($A914="INSUMO",VLOOKUP($B914,'BANCO DE DADOS SETEMBRO INS'!$A:$D,3,FALSE),VLOOKUP($B914,'BANCO DE DADOS SETEMBRO SERV'!$B:$E,3,FALSE))</f>
        <v>H</v>
      </c>
      <c r="E914" s="702">
        <f>E933</f>
        <v>0.32</v>
      </c>
      <c r="F914" s="775">
        <f>IF($A914="INSUMO",VLOOKUP($B914,'BANCO DE DADOS SETEMBRO INS'!$A:$D,4,FALSE),VLOOKUP($B914,'BANCO DE DADOS SETEMBRO SERV'!$B:$E,4,FALSE))</f>
        <v>20.28</v>
      </c>
      <c r="G914" s="713">
        <f>TRUNC(F914*E914,2)</f>
        <v>6.48</v>
      </c>
      <c r="H914" s="929"/>
    </row>
    <row r="915" spans="1:8" ht="16.5" thickBot="1">
      <c r="A915" s="931" t="s">
        <v>1321</v>
      </c>
      <c r="B915" s="830">
        <v>88316</v>
      </c>
      <c r="C915" s="772" t="str">
        <f>IF($A915="INSUMO",VLOOKUP($B915,'BANCO DE DADOS SETEMBRO INS'!$A:$D,2,FALSE),VLOOKUP($B915,'BANCO DE DADOS SETEMBRO SERV'!$B:$E,2,FALSE))</f>
        <v>SERVENTE COM ENCARGOS COMPLEMENTARES</v>
      </c>
      <c r="D915" s="771" t="str">
        <f>IF($A915="INSUMO",VLOOKUP($B915,'BANCO DE DADOS SETEMBRO INS'!$A:$D,3,FALSE),VLOOKUP($B915,'BANCO DE DADOS SETEMBRO SERV'!$B:$E,3,FALSE))</f>
        <v>H</v>
      </c>
      <c r="E915" s="702">
        <f>E934</f>
        <v>0.32</v>
      </c>
      <c r="F915" s="775">
        <f>IF($A915="INSUMO",VLOOKUP($B915,'BANCO DE DADOS SETEMBRO INS'!$A:$D,4,FALSE),VLOOKUP($B915,'BANCO DE DADOS SETEMBRO SERV'!$B:$E,4,FALSE))</f>
        <v>15.74</v>
      </c>
      <c r="G915" s="713">
        <f>TRUNC(F915*E915,2)</f>
        <v>5.03</v>
      </c>
      <c r="H915" s="929"/>
    </row>
    <row r="916" spans="1:8" ht="16.5" customHeight="1" thickBot="1">
      <c r="A916" s="929"/>
      <c r="B916" s="2939" t="s">
        <v>6906</v>
      </c>
      <c r="C916" s="2939"/>
      <c r="D916" s="2939"/>
      <c r="E916" s="2939"/>
      <c r="F916" s="801" t="s">
        <v>692</v>
      </c>
      <c r="G916" s="819">
        <f>SUM(G908:G915)</f>
        <v>18.82</v>
      </c>
      <c r="H916" s="929"/>
    </row>
    <row r="917" spans="1:8" s="1567" customFormat="1" ht="15">
      <c r="A917" s="1562"/>
      <c r="B917" s="2940"/>
      <c r="C917" s="2940"/>
      <c r="D917" s="2940"/>
      <c r="E917" s="2940"/>
      <c r="F917" s="1519"/>
      <c r="G917" s="1519"/>
      <c r="H917" s="1562"/>
    </row>
    <row r="918" spans="1:8" ht="15">
      <c r="A918" s="929"/>
      <c r="B918" s="930"/>
      <c r="C918" s="930"/>
      <c r="D918" s="930"/>
      <c r="E918" s="930"/>
      <c r="F918" s="930"/>
      <c r="G918" s="930"/>
      <c r="H918" s="929"/>
    </row>
    <row r="919" spans="1:8" s="1575" customFormat="1" ht="20.25" customHeight="1" thickBot="1">
      <c r="B919" s="3007" t="s">
        <v>6866</v>
      </c>
      <c r="C919" s="3008"/>
      <c r="D919" s="1634"/>
      <c r="E919" s="1634"/>
      <c r="F919" s="1634"/>
      <c r="G919" s="1635"/>
    </row>
    <row r="920" spans="1:8" s="1577" customFormat="1" ht="15.75">
      <c r="A920" s="1576"/>
      <c r="B920" s="3009" t="s">
        <v>6907</v>
      </c>
      <c r="C920" s="3010"/>
      <c r="D920" s="3010"/>
      <c r="E920" s="3010"/>
      <c r="F920" s="3010"/>
      <c r="G920" s="3011"/>
      <c r="H920" s="1576"/>
    </row>
    <row r="921" spans="1:8" s="1577" customFormat="1" ht="15">
      <c r="A921" s="1576"/>
      <c r="B921" s="468">
        <v>88264</v>
      </c>
      <c r="C921" s="1544" t="str">
        <f>IF($A921="INSUMO",VLOOKUP($B921,'BANCO DE DADOS SETEMBRO INS'!$A:$D,2,FALSE),VLOOKUP($B921,'BANCO DE DADOS SETEMBRO SERV'!$B:$E,2,FALSE))</f>
        <v>ELETRICISTA COM ENCARGOS COMPLEMENTARES</v>
      </c>
      <c r="D921" s="1543" t="str">
        <f>IF($A921="INSUMO",VLOOKUP($B921,'BANCO DE DADOS SETEMBRO INS'!$A:$D,3,FALSE),VLOOKUP($B921,'BANCO DE DADOS SETEMBRO SERV'!$B:$E,3,FALSE))</f>
        <v>H</v>
      </c>
      <c r="E921" s="2988">
        <v>0.2</v>
      </c>
      <c r="F921" s="2989"/>
      <c r="G921" s="2990"/>
      <c r="H921" s="1576"/>
    </row>
    <row r="922" spans="1:8" s="1577" customFormat="1" ht="16.5" customHeight="1" thickBot="1">
      <c r="A922" s="1576"/>
      <c r="B922" s="470">
        <v>88247</v>
      </c>
      <c r="C922" s="1544" t="str">
        <f>IF($A922="INSUMO",VLOOKUP($B922,'BANCO DE DADOS SETEMBRO INS'!$A:$D,2,FALSE),VLOOKUP($B922,'BANCO DE DADOS SETEMBRO SERV'!$B:$E,2,FALSE))</f>
        <v>AUXILIAR DE ELETRICISTA COM ENCARGOS COMPLEMENTARES</v>
      </c>
      <c r="D922" s="1543" t="str">
        <f>IF($A922="INSUMO",VLOOKUP($B922,'BANCO DE DADOS SETEMBRO INS'!$A:$D,3,FALSE),VLOOKUP($B922,'BANCO DE DADOS SETEMBRO SERV'!$B:$E,3,FALSE))</f>
        <v>H</v>
      </c>
      <c r="E922" s="2991">
        <v>0.2</v>
      </c>
      <c r="F922" s="2992"/>
      <c r="G922" s="2993"/>
      <c r="H922" s="1576"/>
    </row>
    <row r="923" spans="1:8" s="1577" customFormat="1" ht="15.75">
      <c r="A923" s="1576"/>
      <c r="B923" s="2994" t="s">
        <v>6885</v>
      </c>
      <c r="C923" s="2995"/>
      <c r="D923" s="2995"/>
      <c r="E923" s="2996"/>
      <c r="F923" s="1641" t="s">
        <v>687</v>
      </c>
      <c r="G923" s="1640" t="s">
        <v>6900</v>
      </c>
      <c r="H923" s="1576"/>
    </row>
    <row r="924" spans="1:8" s="1577" customFormat="1" ht="15">
      <c r="A924" s="1576"/>
      <c r="B924" s="468">
        <v>88264</v>
      </c>
      <c r="C924" s="1617" t="str">
        <f>IF($A924="INSUMO",VLOOKUP($B924,'BANCO DE DADOS SETEMBRO INS'!$A:$D,2,FALSE),VLOOKUP($B924,'BANCO DE DADOS SETEMBRO SERV'!$B:$E,2,FALSE))</f>
        <v>ELETRICISTA COM ENCARGOS COMPLEMENTARES</v>
      </c>
      <c r="D924" s="1616" t="str">
        <f>IF($A924="INSUMO",VLOOKUP($B924,'BANCO DE DADOS SETEMBRO INS'!$A:$D,3,FALSE),VLOOKUP($B924,'BANCO DE DADOS SETEMBRO SERV'!$B:$E,3,FALSE))</f>
        <v>H</v>
      </c>
      <c r="E924" s="1636">
        <v>0.01</v>
      </c>
      <c r="F924" s="1636">
        <v>4</v>
      </c>
      <c r="G924" s="1637">
        <f>E924*F924</f>
        <v>0.04</v>
      </c>
      <c r="H924" s="1576"/>
    </row>
    <row r="925" spans="1:8" s="1577" customFormat="1" ht="16.5" customHeight="1" thickBot="1">
      <c r="A925" s="1576"/>
      <c r="B925" s="470">
        <v>88247</v>
      </c>
      <c r="C925" s="1618" t="str">
        <f>IF($A925="INSUMO",VLOOKUP($B925,'BANCO DE DADOS SETEMBRO INS'!$A:$D,2,FALSE),VLOOKUP($B925,'BANCO DE DADOS SETEMBRO SERV'!$B:$E,2,FALSE))</f>
        <v>AUXILIAR DE ELETRICISTA COM ENCARGOS COMPLEMENTARES</v>
      </c>
      <c r="D925" s="1619" t="str">
        <f>IF($A925="INSUMO",VLOOKUP($B925,'BANCO DE DADOS SETEMBRO INS'!$A:$D,3,FALSE),VLOOKUP($B925,'BANCO DE DADOS SETEMBRO SERV'!$B:$E,3,FALSE))</f>
        <v>H</v>
      </c>
      <c r="E925" s="1638">
        <v>0.01</v>
      </c>
      <c r="F925" s="1638">
        <v>4</v>
      </c>
      <c r="G925" s="1639">
        <f>E925*F925</f>
        <v>0.04</v>
      </c>
      <c r="H925" s="1576"/>
    </row>
    <row r="926" spans="1:8" s="1577" customFormat="1" ht="15.75">
      <c r="A926" s="1576"/>
      <c r="B926" s="2994" t="s">
        <v>6883</v>
      </c>
      <c r="C926" s="2995"/>
      <c r="D926" s="2995"/>
      <c r="E926" s="2996"/>
      <c r="F926" s="1641" t="s">
        <v>687</v>
      </c>
      <c r="G926" s="1640" t="s">
        <v>6900</v>
      </c>
      <c r="H926" s="1576"/>
    </row>
    <row r="927" spans="1:8" s="1577" customFormat="1" ht="15">
      <c r="A927" s="1576"/>
      <c r="B927" s="468">
        <v>88264</v>
      </c>
      <c r="C927" s="1617" t="str">
        <f>IF($A927="INSUMO",VLOOKUP($B927,'BANCO DE DADOS SETEMBRO INS'!$A:$D,2,FALSE),VLOOKUP($B927,'BANCO DE DADOS SETEMBRO SERV'!$B:$E,2,FALSE))</f>
        <v>ELETRICISTA COM ENCARGOS COMPLEMENTARES</v>
      </c>
      <c r="D927" s="1616" t="str">
        <f>IF($A927="INSUMO",VLOOKUP($B927,'BANCO DE DADOS SETEMBRO INS'!$A:$D,3,FALSE),VLOOKUP($B927,'BANCO DE DADOS SETEMBRO SERV'!$B:$E,3,FALSE))</f>
        <v>H</v>
      </c>
      <c r="E927" s="1636">
        <v>0.01</v>
      </c>
      <c r="F927" s="1636">
        <v>4</v>
      </c>
      <c r="G927" s="1637">
        <f>E927*F927</f>
        <v>0.04</v>
      </c>
      <c r="H927" s="1576"/>
    </row>
    <row r="928" spans="1:8" s="1577" customFormat="1" ht="16.5" customHeight="1" thickBot="1">
      <c r="A928" s="1576"/>
      <c r="B928" s="470">
        <v>88247</v>
      </c>
      <c r="C928" s="1618" t="str">
        <f>IF($A928="INSUMO",VLOOKUP($B928,'BANCO DE DADOS SETEMBRO INS'!$A:$D,2,FALSE),VLOOKUP($B928,'BANCO DE DADOS SETEMBRO SERV'!$B:$E,2,FALSE))</f>
        <v>AUXILIAR DE ELETRICISTA COM ENCARGOS COMPLEMENTARES</v>
      </c>
      <c r="D928" s="1619" t="str">
        <f>IF($A928="INSUMO",VLOOKUP($B928,'BANCO DE DADOS SETEMBRO INS'!$A:$D,3,FALSE),VLOOKUP($B928,'BANCO DE DADOS SETEMBRO SERV'!$B:$E,3,FALSE))</f>
        <v>H</v>
      </c>
      <c r="E928" s="1638">
        <v>0.01</v>
      </c>
      <c r="F928" s="1638">
        <v>4</v>
      </c>
      <c r="G928" s="1639">
        <f>E928*F928</f>
        <v>0.04</v>
      </c>
      <c r="H928" s="1576"/>
    </row>
    <row r="929" spans="1:8" s="1577" customFormat="1" ht="15.75">
      <c r="A929" s="1576"/>
      <c r="B929" s="2997" t="s">
        <v>6884</v>
      </c>
      <c r="C929" s="2998"/>
      <c r="D929" s="2998"/>
      <c r="E929" s="2999"/>
      <c r="F929" s="1641" t="s">
        <v>687</v>
      </c>
      <c r="G929" s="1640" t="s">
        <v>6900</v>
      </c>
      <c r="H929" s="1576"/>
    </row>
    <row r="930" spans="1:8" s="1577" customFormat="1" ht="15">
      <c r="A930" s="1576"/>
      <c r="B930" s="468">
        <v>88264</v>
      </c>
      <c r="C930" s="1617" t="str">
        <f>IF($A930="INSUMO",VLOOKUP($B930,'BANCO DE DADOS SETEMBRO INS'!$A:$D,2,FALSE),VLOOKUP($B930,'BANCO DE DADOS SETEMBRO SERV'!$B:$E,2,FALSE))</f>
        <v>ELETRICISTA COM ENCARGOS COMPLEMENTARES</v>
      </c>
      <c r="D930" s="1616" t="str">
        <f>IF($A930="INSUMO",VLOOKUP($B930,'BANCO DE DADOS SETEMBRO INS'!$A:$D,3,FALSE),VLOOKUP($B930,'BANCO DE DADOS SETEMBRO SERV'!$B:$E,3,FALSE))</f>
        <v>H</v>
      </c>
      <c r="E930" s="1636">
        <v>0.01</v>
      </c>
      <c r="F930" s="1636">
        <v>4</v>
      </c>
      <c r="G930" s="1637">
        <f>E930*F930</f>
        <v>0.04</v>
      </c>
      <c r="H930" s="1576"/>
    </row>
    <row r="931" spans="1:8" s="1577" customFormat="1" ht="16.5" customHeight="1" thickBot="1">
      <c r="A931" s="1576"/>
      <c r="B931" s="470">
        <v>88247</v>
      </c>
      <c r="C931" s="1618" t="str">
        <f>IF($A931="INSUMO",VLOOKUP($B931,'BANCO DE DADOS SETEMBRO INS'!$A:$D,2,FALSE),VLOOKUP($B931,'BANCO DE DADOS SETEMBRO SERV'!$B:$E,2,FALSE))</f>
        <v>AUXILIAR DE ELETRICISTA COM ENCARGOS COMPLEMENTARES</v>
      </c>
      <c r="D931" s="1619" t="str">
        <f>IF($A931="INSUMO",VLOOKUP($B931,'BANCO DE DADOS SETEMBRO INS'!$A:$D,3,FALSE),VLOOKUP($B931,'BANCO DE DADOS SETEMBRO SERV'!$B:$E,3,FALSE))</f>
        <v>H</v>
      </c>
      <c r="E931" s="1638">
        <v>0.01</v>
      </c>
      <c r="F931" s="1638">
        <v>4</v>
      </c>
      <c r="G931" s="1639">
        <f>E931*F931</f>
        <v>0.04</v>
      </c>
      <c r="H931" s="1576"/>
    </row>
    <row r="932" spans="1:8" s="1577" customFormat="1" ht="15.75">
      <c r="A932" s="1576"/>
      <c r="B932" s="2994" t="s">
        <v>6870</v>
      </c>
      <c r="C932" s="2995"/>
      <c r="D932" s="2995"/>
      <c r="E932" s="2995"/>
      <c r="F932" s="2995"/>
      <c r="G932" s="3000"/>
      <c r="H932" s="1576"/>
    </row>
    <row r="933" spans="1:8" s="1577" customFormat="1" ht="15">
      <c r="A933" s="1576"/>
      <c r="B933" s="468">
        <v>88264</v>
      </c>
      <c r="C933" s="1617" t="str">
        <f>IF($A933="INSUMO",VLOOKUP($B933,'BANCO DE DADOS SETEMBRO INS'!$A:$D,2,FALSE),VLOOKUP($B933,'BANCO DE DADOS SETEMBRO SERV'!$B:$E,2,FALSE))</f>
        <v>ELETRICISTA COM ENCARGOS COMPLEMENTARES</v>
      </c>
      <c r="D933" s="1616" t="str">
        <f>IF($A933="INSUMO",VLOOKUP($B933,'BANCO DE DADOS SETEMBRO INS'!$A:$D,3,FALSE),VLOOKUP($B933,'BANCO DE DADOS SETEMBRO SERV'!$B:$E,3,FALSE))</f>
        <v>H</v>
      </c>
      <c r="E933" s="3001">
        <f>E921+G924+G927+G930</f>
        <v>0.32</v>
      </c>
      <c r="F933" s="3002"/>
      <c r="G933" s="3003"/>
      <c r="H933" s="1576"/>
    </row>
    <row r="934" spans="1:8" s="1577" customFormat="1" ht="16.5" customHeight="1" thickBot="1">
      <c r="A934" s="1576"/>
      <c r="B934" s="470">
        <v>88247</v>
      </c>
      <c r="C934" s="1618" t="str">
        <f>IF($A934="INSUMO",VLOOKUP($B934,'BANCO DE DADOS SETEMBRO INS'!$A:$D,2,FALSE),VLOOKUP($B934,'BANCO DE DADOS SETEMBRO SERV'!$B:$E,2,FALSE))</f>
        <v>AUXILIAR DE ELETRICISTA COM ENCARGOS COMPLEMENTARES</v>
      </c>
      <c r="D934" s="1619" t="str">
        <f>IF($A934="INSUMO",VLOOKUP($B934,'BANCO DE DADOS SETEMBRO INS'!$A:$D,3,FALSE),VLOOKUP($B934,'BANCO DE DADOS SETEMBRO SERV'!$B:$E,3,FALSE))</f>
        <v>H</v>
      </c>
      <c r="E934" s="3004">
        <f>E922+G925+G928+G931</f>
        <v>0.32</v>
      </c>
      <c r="F934" s="3005"/>
      <c r="G934" s="3006"/>
      <c r="H934" s="1576"/>
    </row>
    <row r="935" spans="1:8" s="1567" customFormat="1" ht="15.75" thickBot="1">
      <c r="A935" s="1562"/>
      <c r="B935" s="1790"/>
      <c r="C935" s="1562"/>
      <c r="D935" s="1562"/>
      <c r="E935" s="1562"/>
      <c r="F935" s="1562"/>
      <c r="G935" s="1628"/>
      <c r="H935" s="1562"/>
    </row>
    <row r="936" spans="1:8" ht="31.5">
      <c r="A936" s="873"/>
      <c r="B936" s="1557"/>
      <c r="C936" s="1558" t="s">
        <v>1706</v>
      </c>
      <c r="D936" s="1558"/>
      <c r="E936" s="1559"/>
      <c r="F936" s="1537"/>
      <c r="G936" s="503" t="s">
        <v>29</v>
      </c>
      <c r="H936" s="1768" t="s">
        <v>7219</v>
      </c>
    </row>
    <row r="937" spans="1:8" ht="31.5">
      <c r="A937" s="873"/>
      <c r="B937" s="1815" t="s">
        <v>701</v>
      </c>
      <c r="C937" s="1775" t="s">
        <v>702</v>
      </c>
      <c r="D937" s="1776" t="s">
        <v>703</v>
      </c>
      <c r="E937" s="1777" t="s">
        <v>704</v>
      </c>
      <c r="F937" s="1778" t="s">
        <v>705</v>
      </c>
      <c r="G937" s="1785" t="s">
        <v>706</v>
      </c>
      <c r="H937" s="873"/>
    </row>
    <row r="938" spans="1:8" ht="15">
      <c r="A938" s="873"/>
      <c r="B938" s="1573">
        <v>43245</v>
      </c>
      <c r="C938" s="1791" t="s">
        <v>1352</v>
      </c>
      <c r="D938" s="1752">
        <v>2.79</v>
      </c>
      <c r="E938" s="1749" t="s">
        <v>7626</v>
      </c>
      <c r="F938" s="1744" t="s">
        <v>1353</v>
      </c>
      <c r="G938" s="1764" t="s">
        <v>7635</v>
      </c>
      <c r="H938" s="873"/>
    </row>
    <row r="939" spans="1:8" ht="15">
      <c r="A939" s="873"/>
      <c r="B939" s="1573">
        <v>43256</v>
      </c>
      <c r="C939" s="1751" t="s">
        <v>7633</v>
      </c>
      <c r="D939" s="1752">
        <v>2.7</v>
      </c>
      <c r="E939" s="1756" t="s">
        <v>7634</v>
      </c>
      <c r="F939" s="1744" t="s">
        <v>1764</v>
      </c>
      <c r="G939" s="1764" t="s">
        <v>7218</v>
      </c>
      <c r="H939" s="873"/>
    </row>
    <row r="940" spans="1:8" ht="15">
      <c r="A940" s="873"/>
      <c r="B940" s="1573">
        <v>43256</v>
      </c>
      <c r="C940" s="1751" t="s">
        <v>7622</v>
      </c>
      <c r="D940" s="1752">
        <v>4.5199999999999996</v>
      </c>
      <c r="E940" s="1754" t="s">
        <v>7631</v>
      </c>
      <c r="F940" s="1766" t="s">
        <v>7624</v>
      </c>
      <c r="G940" s="1764" t="s">
        <v>7625</v>
      </c>
      <c r="H940" s="873"/>
    </row>
    <row r="941" spans="1:8" ht="16.5" thickBot="1">
      <c r="A941" s="873"/>
      <c r="B941" s="1538"/>
      <c r="C941" s="1539" t="s">
        <v>707</v>
      </c>
      <c r="D941" s="1561">
        <f>MEDIAN(D938:D940)</f>
        <v>2.79</v>
      </c>
      <c r="E941" s="1540"/>
      <c r="F941" s="1541"/>
      <c r="G941" s="871"/>
      <c r="H941" s="873"/>
    </row>
    <row r="942" spans="1:8" ht="15.75" thickBot="1">
      <c r="A942" s="904"/>
      <c r="B942" s="3012"/>
      <c r="C942" s="2970"/>
      <c r="D942" s="2970"/>
      <c r="E942" s="2970"/>
      <c r="F942" s="2970"/>
      <c r="G942" s="3013"/>
      <c r="H942" s="904"/>
    </row>
    <row r="943" spans="1:8" ht="39.75" customHeight="1">
      <c r="A943" s="929"/>
      <c r="B943" s="1549" t="str">
        <f>CONCATENATE("AMM LOG 0",(RIGHT(B906,2))+1)</f>
        <v>AMM LOG 046</v>
      </c>
      <c r="C943" s="2666" t="str">
        <f>CONCATENATE("FORNECIMENTO E INSTALAÇÃO DE ",C946)</f>
        <v>FORNECIMENTO E INSTALAÇÃO DE TERMINAL DE FECHAMENTO PARA ELETROCALHA PERFURADA GALVANIZADA DE 100 X 50 3000mm</v>
      </c>
      <c r="D943" s="2897"/>
      <c r="E943" s="2897"/>
      <c r="F943" s="2897"/>
      <c r="G943" s="787" t="s">
        <v>29</v>
      </c>
      <c r="H943" s="822">
        <f>G953</f>
        <v>20.740000000000002</v>
      </c>
    </row>
    <row r="944" spans="1:8" ht="31.5">
      <c r="A944" s="929"/>
      <c r="B944" s="899" t="s">
        <v>760</v>
      </c>
      <c r="C944" s="807" t="s">
        <v>686</v>
      </c>
      <c r="D944" s="900" t="s">
        <v>29</v>
      </c>
      <c r="E944" s="807" t="s">
        <v>687</v>
      </c>
      <c r="F944" s="808" t="s">
        <v>688</v>
      </c>
      <c r="G944" s="809" t="s">
        <v>689</v>
      </c>
      <c r="H944" s="929"/>
    </row>
    <row r="945" spans="1:8" ht="15.75">
      <c r="A945" s="929"/>
      <c r="B945" s="2724" t="s">
        <v>690</v>
      </c>
      <c r="C945" s="2926"/>
      <c r="D945" s="2926"/>
      <c r="E945" s="2926"/>
      <c r="F945" s="2926"/>
      <c r="G945" s="2927"/>
      <c r="H945" s="929"/>
    </row>
    <row r="946" spans="1:8" ht="30">
      <c r="A946" s="929"/>
      <c r="B946" s="414" t="s">
        <v>708</v>
      </c>
      <c r="C946" s="778" t="str">
        <f>C973</f>
        <v>TERMINAL DE FECHAMENTO PARA ELETROCALHA PERFURADA GALVANIZADA DE 100 X 50 3000mm</v>
      </c>
      <c r="D946" s="514" t="str">
        <f>G973</f>
        <v>UN</v>
      </c>
      <c r="E946" s="781">
        <v>1</v>
      </c>
      <c r="F946" s="781">
        <f>D978</f>
        <v>3.72</v>
      </c>
      <c r="G946" s="783">
        <f>TRUNC(F946*E946,2)</f>
        <v>3.72</v>
      </c>
      <c r="H946" s="929"/>
    </row>
    <row r="947" spans="1:8" s="1567" customFormat="1" ht="30">
      <c r="A947" s="1565" t="s">
        <v>1320</v>
      </c>
      <c r="B947" s="695">
        <v>11962</v>
      </c>
      <c r="C947" s="1544" t="str">
        <f>IF($A947="INSUMO",VLOOKUP($B947,'BANCO DE DADOS SETEMBRO INS'!$A:$D,2,FALSE),VLOOKUP($B947,'BANCO DE DADOS SETEMBRO SERV'!$B:$E,2,FALSE))</f>
        <v>PARAFUSO ZINCADO, SEXTAVADO, COM ROSCA INTEIRA, DIAMETRO 1/4", COMPRIMENTO 1/2"</v>
      </c>
      <c r="D947" s="1543" t="str">
        <f>IF($A947="INSUMO",VLOOKUP($B947,'BANCO DE DADOS SETEMBRO INS'!$A:$D,3,FALSE),VLOOKUP($B947,'BANCO DE DADOS SETEMBRO SERV'!$B:$E,3,FALSE))</f>
        <v xml:space="preserve">UN    </v>
      </c>
      <c r="E947" s="670">
        <v>2</v>
      </c>
      <c r="F947" s="1547">
        <f>IF($A947="INSUMO",VLOOKUP($B947,'BANCO DE DADOS SETEMBRO INS'!$A:$D,4,FALSE),VLOOKUP($B947,'BANCO DE DADOS SETEMBRO SERV'!$B:$E,4,FALSE))</f>
        <v>0.11</v>
      </c>
      <c r="G947" s="1525">
        <f>TRUNC(F947*E947,2)</f>
        <v>0.22</v>
      </c>
      <c r="H947" s="1562"/>
    </row>
    <row r="948" spans="1:8" s="1567" customFormat="1" ht="30">
      <c r="A948" s="1565" t="s">
        <v>1320</v>
      </c>
      <c r="B948" s="695">
        <v>39211</v>
      </c>
      <c r="C948" s="1544" t="str">
        <f>IF($A948="INSUMO",VLOOKUP($B948,'BANCO DE DADOS SETEMBRO INS'!$A:$D,2,FALSE),VLOOKUP($B948,'BANCO DE DADOS SETEMBRO SERV'!$B:$E,2,FALSE))</f>
        <v>ARRUELA EM ALUMINIO, COM ROSCA, DE  1 1/4", PARA ELETRODUTO</v>
      </c>
      <c r="D948" s="1543" t="str">
        <f>IF($A948="INSUMO",VLOOKUP($B948,'BANCO DE DADOS SETEMBRO INS'!$A:$D,3,FALSE),VLOOKUP($B948,'BANCO DE DADOS SETEMBRO SERV'!$B:$E,3,FALSE))</f>
        <v xml:space="preserve">UN    </v>
      </c>
      <c r="E948" s="670">
        <v>2</v>
      </c>
      <c r="F948" s="1547">
        <f>IF($A948="INSUMO",VLOOKUP($B948,'BANCO DE DADOS SETEMBRO INS'!$A:$D,4,FALSE),VLOOKUP($B948,'BANCO DE DADOS SETEMBRO SERV'!$B:$E,4,FALSE))</f>
        <v>0.86</v>
      </c>
      <c r="G948" s="1525">
        <f>TRUNC(F948*E948,2)</f>
        <v>1.72</v>
      </c>
      <c r="H948" s="1562"/>
    </row>
    <row r="949" spans="1:8" s="1567" customFormat="1" ht="15.75">
      <c r="A949" s="1565" t="s">
        <v>1320</v>
      </c>
      <c r="B949" s="695">
        <v>39997</v>
      </c>
      <c r="C949" s="1544" t="str">
        <f>IF($A949="INSUMO",VLOOKUP($B949,'BANCO DE DADOS SETEMBRO INS'!$A:$D,2,FALSE),VLOOKUP($B949,'BANCO DE DADOS SETEMBRO SERV'!$B:$E,2,FALSE))</f>
        <v>PORCA ZINCADA, SEXTAVADA, DIAMETRO 1/4"</v>
      </c>
      <c r="D949" s="1543" t="str">
        <f>IF($A949="INSUMO",VLOOKUP($B949,'BANCO DE DADOS SETEMBRO INS'!$A:$D,3,FALSE),VLOOKUP($B949,'BANCO DE DADOS SETEMBRO SERV'!$B:$E,3,FALSE))</f>
        <v xml:space="preserve">UN    </v>
      </c>
      <c r="E949" s="670">
        <v>2</v>
      </c>
      <c r="F949" s="1547">
        <f>IF($A949="INSUMO",VLOOKUP($B949,'BANCO DE DADOS SETEMBRO INS'!$A:$D,4,FALSE),VLOOKUP($B949,'BANCO DE DADOS SETEMBRO SERV'!$B:$E,4,FALSE))</f>
        <v>0.16</v>
      </c>
      <c r="G949" s="1525">
        <f>TRUNC(F949*E949,2)</f>
        <v>0.32</v>
      </c>
      <c r="H949" s="1562"/>
    </row>
    <row r="950" spans="1:8" ht="15.75">
      <c r="A950" s="929"/>
      <c r="B950" s="2724" t="s">
        <v>691</v>
      </c>
      <c r="C950" s="2926"/>
      <c r="D950" s="2926"/>
      <c r="E950" s="2926"/>
      <c r="F950" s="2926"/>
      <c r="G950" s="2927"/>
      <c r="H950" s="929"/>
    </row>
    <row r="951" spans="1:8" ht="15.75">
      <c r="A951" s="931" t="s">
        <v>1321</v>
      </c>
      <c r="B951" s="830">
        <v>88264</v>
      </c>
      <c r="C951" s="772" t="str">
        <f>IF($A951="INSUMO",VLOOKUP($B951,'BANCO DE DADOS SETEMBRO INS'!$A:$D,2,FALSE),VLOOKUP($B951,'BANCO DE DADOS SETEMBRO SERV'!$B:$E,2,FALSE))</f>
        <v>ELETRICISTA COM ENCARGOS COMPLEMENTARES</v>
      </c>
      <c r="D951" s="771" t="str">
        <f>IF($A951="INSUMO",VLOOKUP($B951,'BANCO DE DADOS SETEMBRO INS'!$A:$D,3,FALSE),VLOOKUP($B951,'BANCO DE DADOS SETEMBRO SERV'!$B:$E,3,FALSE))</f>
        <v>H</v>
      </c>
      <c r="E951" s="702">
        <f>E970</f>
        <v>0.41000000000000003</v>
      </c>
      <c r="F951" s="775">
        <f>IF($A951="INSUMO",VLOOKUP($B951,'BANCO DE DADOS SETEMBRO INS'!$A:$D,4,FALSE),VLOOKUP($B951,'BANCO DE DADOS SETEMBRO SERV'!$B:$E,4,FALSE))</f>
        <v>20.28</v>
      </c>
      <c r="G951" s="713">
        <f>TRUNC(F951*E951,2)</f>
        <v>8.31</v>
      </c>
      <c r="H951" s="929"/>
    </row>
    <row r="952" spans="1:8" ht="16.5" thickBot="1">
      <c r="A952" s="931" t="s">
        <v>1321</v>
      </c>
      <c r="B952" s="830">
        <v>88316</v>
      </c>
      <c r="C952" s="772" t="str">
        <f>IF($A952="INSUMO",VLOOKUP($B952,'BANCO DE DADOS SETEMBRO INS'!$A:$D,2,FALSE),VLOOKUP($B952,'BANCO DE DADOS SETEMBRO SERV'!$B:$E,2,FALSE))</f>
        <v>SERVENTE COM ENCARGOS COMPLEMENTARES</v>
      </c>
      <c r="D952" s="771" t="str">
        <f>IF($A952="INSUMO",VLOOKUP($B952,'BANCO DE DADOS SETEMBRO INS'!$A:$D,3,FALSE),VLOOKUP($B952,'BANCO DE DADOS SETEMBRO SERV'!$B:$E,3,FALSE))</f>
        <v>H</v>
      </c>
      <c r="E952" s="702">
        <f>E971</f>
        <v>0.41000000000000003</v>
      </c>
      <c r="F952" s="775">
        <f>IF($A952="INSUMO",VLOOKUP($B952,'BANCO DE DADOS SETEMBRO INS'!$A:$D,4,FALSE),VLOOKUP($B952,'BANCO DE DADOS SETEMBRO SERV'!$B:$E,4,FALSE))</f>
        <v>15.74</v>
      </c>
      <c r="G952" s="713">
        <f>TRUNC(F952*E952,2)</f>
        <v>6.45</v>
      </c>
      <c r="H952" s="929"/>
    </row>
    <row r="953" spans="1:8" ht="16.5" customHeight="1" thickBot="1">
      <c r="A953" s="929"/>
      <c r="B953" s="2939" t="s">
        <v>6909</v>
      </c>
      <c r="C953" s="2939"/>
      <c r="D953" s="2939"/>
      <c r="E953" s="2939"/>
      <c r="F953" s="801" t="s">
        <v>692</v>
      </c>
      <c r="G953" s="819">
        <f>SUM(G945:G952)</f>
        <v>20.740000000000002</v>
      </c>
      <c r="H953" s="929"/>
    </row>
    <row r="954" spans="1:8" s="1567" customFormat="1" ht="15">
      <c r="A954" s="1562"/>
      <c r="B954" s="2940"/>
      <c r="C954" s="2940"/>
      <c r="D954" s="2940"/>
      <c r="E954" s="2940"/>
      <c r="F954" s="1519"/>
      <c r="G954" s="1519"/>
      <c r="H954" s="1562"/>
    </row>
    <row r="955" spans="1:8" ht="15">
      <c r="A955" s="929"/>
      <c r="B955" s="930"/>
      <c r="C955" s="930"/>
      <c r="D955" s="930"/>
      <c r="E955" s="930"/>
      <c r="F955" s="930"/>
      <c r="G955" s="930"/>
      <c r="H955" s="929"/>
    </row>
    <row r="956" spans="1:8" s="1575" customFormat="1" ht="20.25" customHeight="1" thickBot="1">
      <c r="B956" s="3007" t="s">
        <v>6866</v>
      </c>
      <c r="C956" s="3008"/>
      <c r="D956" s="1634"/>
      <c r="E956" s="1634"/>
      <c r="F956" s="1634"/>
      <c r="G956" s="1635"/>
    </row>
    <row r="957" spans="1:8" s="1577" customFormat="1" ht="15.75">
      <c r="A957" s="1576"/>
      <c r="B957" s="3009" t="s">
        <v>6908</v>
      </c>
      <c r="C957" s="3010"/>
      <c r="D957" s="3010"/>
      <c r="E957" s="3010"/>
      <c r="F957" s="3010"/>
      <c r="G957" s="3011"/>
      <c r="H957" s="1576"/>
    </row>
    <row r="958" spans="1:8" s="1577" customFormat="1" ht="15">
      <c r="A958" s="1576"/>
      <c r="B958" s="468">
        <v>88264</v>
      </c>
      <c r="C958" s="1544" t="str">
        <f>IF($A958="INSUMO",VLOOKUP($B958,'BANCO DE DADOS SETEMBRO INS'!$A:$D,2,FALSE),VLOOKUP($B958,'BANCO DE DADOS SETEMBRO SERV'!$B:$E,2,FALSE))</f>
        <v>ELETRICISTA COM ENCARGOS COMPLEMENTARES</v>
      </c>
      <c r="D958" s="1543" t="str">
        <f>IF($A958="INSUMO",VLOOKUP($B958,'BANCO DE DADOS SETEMBRO INS'!$A:$D,3,FALSE),VLOOKUP($B958,'BANCO DE DADOS SETEMBRO SERV'!$B:$E,3,FALSE))</f>
        <v>H</v>
      </c>
      <c r="E958" s="2988">
        <v>0.35</v>
      </c>
      <c r="F958" s="2989"/>
      <c r="G958" s="2990"/>
      <c r="H958" s="1576"/>
    </row>
    <row r="959" spans="1:8" s="1577" customFormat="1" ht="16.5" customHeight="1" thickBot="1">
      <c r="A959" s="1576"/>
      <c r="B959" s="470">
        <v>88247</v>
      </c>
      <c r="C959" s="1544" t="str">
        <f>IF($A959="INSUMO",VLOOKUP($B959,'BANCO DE DADOS SETEMBRO INS'!$A:$D,2,FALSE),VLOOKUP($B959,'BANCO DE DADOS SETEMBRO SERV'!$B:$E,2,FALSE))</f>
        <v>AUXILIAR DE ELETRICISTA COM ENCARGOS COMPLEMENTARES</v>
      </c>
      <c r="D959" s="1543" t="str">
        <f>IF($A959="INSUMO",VLOOKUP($B959,'BANCO DE DADOS SETEMBRO INS'!$A:$D,3,FALSE),VLOOKUP($B959,'BANCO DE DADOS SETEMBRO SERV'!$B:$E,3,FALSE))</f>
        <v>H</v>
      </c>
      <c r="E959" s="2991">
        <v>0.35</v>
      </c>
      <c r="F959" s="2992"/>
      <c r="G959" s="2993"/>
      <c r="H959" s="1576"/>
    </row>
    <row r="960" spans="1:8" s="1577" customFormat="1" ht="15.75">
      <c r="A960" s="1576"/>
      <c r="B960" s="2994" t="s">
        <v>6885</v>
      </c>
      <c r="C960" s="2995"/>
      <c r="D960" s="2995"/>
      <c r="E960" s="2996"/>
      <c r="F960" s="1641" t="s">
        <v>687</v>
      </c>
      <c r="G960" s="1640" t="s">
        <v>6900</v>
      </c>
      <c r="H960" s="1576"/>
    </row>
    <row r="961" spans="1:8" s="1577" customFormat="1" ht="15">
      <c r="A961" s="1576"/>
      <c r="B961" s="468">
        <v>88264</v>
      </c>
      <c r="C961" s="1617" t="str">
        <f>IF($A961="INSUMO",VLOOKUP($B961,'BANCO DE DADOS SETEMBRO INS'!$A:$D,2,FALSE),VLOOKUP($B961,'BANCO DE DADOS SETEMBRO SERV'!$B:$E,2,FALSE))</f>
        <v>ELETRICISTA COM ENCARGOS COMPLEMENTARES</v>
      </c>
      <c r="D961" s="1616" t="str">
        <f>IF($A961="INSUMO",VLOOKUP($B961,'BANCO DE DADOS SETEMBRO INS'!$A:$D,3,FALSE),VLOOKUP($B961,'BANCO DE DADOS SETEMBRO SERV'!$B:$E,3,FALSE))</f>
        <v>H</v>
      </c>
      <c r="E961" s="1636">
        <v>0.01</v>
      </c>
      <c r="F961" s="1636">
        <v>2</v>
      </c>
      <c r="G961" s="1637">
        <f>E961*F961</f>
        <v>0.02</v>
      </c>
      <c r="H961" s="1576"/>
    </row>
    <row r="962" spans="1:8" s="1577" customFormat="1" ht="16.5" customHeight="1" thickBot="1">
      <c r="A962" s="1576"/>
      <c r="B962" s="470">
        <v>88247</v>
      </c>
      <c r="C962" s="1618" t="str">
        <f>IF($A962="INSUMO",VLOOKUP($B962,'BANCO DE DADOS SETEMBRO INS'!$A:$D,2,FALSE),VLOOKUP($B962,'BANCO DE DADOS SETEMBRO SERV'!$B:$E,2,FALSE))</f>
        <v>AUXILIAR DE ELETRICISTA COM ENCARGOS COMPLEMENTARES</v>
      </c>
      <c r="D962" s="1619" t="str">
        <f>IF($A962="INSUMO",VLOOKUP($B962,'BANCO DE DADOS SETEMBRO INS'!$A:$D,3,FALSE),VLOOKUP($B962,'BANCO DE DADOS SETEMBRO SERV'!$B:$E,3,FALSE))</f>
        <v>H</v>
      </c>
      <c r="E962" s="1638">
        <v>0.01</v>
      </c>
      <c r="F962" s="1638">
        <v>2</v>
      </c>
      <c r="G962" s="1639">
        <f>E962*F962</f>
        <v>0.02</v>
      </c>
      <c r="H962" s="1576"/>
    </row>
    <row r="963" spans="1:8" s="1577" customFormat="1" ht="15.75">
      <c r="A963" s="1576"/>
      <c r="B963" s="2994" t="s">
        <v>6883</v>
      </c>
      <c r="C963" s="2995"/>
      <c r="D963" s="2995"/>
      <c r="E963" s="2996"/>
      <c r="F963" s="1641" t="s">
        <v>687</v>
      </c>
      <c r="G963" s="1640" t="s">
        <v>6900</v>
      </c>
      <c r="H963" s="1576"/>
    </row>
    <row r="964" spans="1:8" s="1577" customFormat="1" ht="15">
      <c r="A964" s="1576"/>
      <c r="B964" s="468">
        <v>88264</v>
      </c>
      <c r="C964" s="1617" t="str">
        <f>IF($A964="INSUMO",VLOOKUP($B964,'BANCO DE DADOS SETEMBRO INS'!$A:$D,2,FALSE),VLOOKUP($B964,'BANCO DE DADOS SETEMBRO SERV'!$B:$E,2,FALSE))</f>
        <v>ELETRICISTA COM ENCARGOS COMPLEMENTARES</v>
      </c>
      <c r="D964" s="1616" t="str">
        <f>IF($A964="INSUMO",VLOOKUP($B964,'BANCO DE DADOS SETEMBRO INS'!$A:$D,3,FALSE),VLOOKUP($B964,'BANCO DE DADOS SETEMBRO SERV'!$B:$E,3,FALSE))</f>
        <v>H</v>
      </c>
      <c r="E964" s="1636">
        <v>0.01</v>
      </c>
      <c r="F964" s="1636">
        <v>2</v>
      </c>
      <c r="G964" s="1637">
        <f>E964*F964</f>
        <v>0.02</v>
      </c>
      <c r="H964" s="1576"/>
    </row>
    <row r="965" spans="1:8" s="1577" customFormat="1" ht="16.5" customHeight="1" thickBot="1">
      <c r="A965" s="1576"/>
      <c r="B965" s="470">
        <v>88247</v>
      </c>
      <c r="C965" s="1618" t="str">
        <f>IF($A965="INSUMO",VLOOKUP($B965,'BANCO DE DADOS SETEMBRO INS'!$A:$D,2,FALSE),VLOOKUP($B965,'BANCO DE DADOS SETEMBRO SERV'!$B:$E,2,FALSE))</f>
        <v>AUXILIAR DE ELETRICISTA COM ENCARGOS COMPLEMENTARES</v>
      </c>
      <c r="D965" s="1619" t="str">
        <f>IF($A965="INSUMO",VLOOKUP($B965,'BANCO DE DADOS SETEMBRO INS'!$A:$D,3,FALSE),VLOOKUP($B965,'BANCO DE DADOS SETEMBRO SERV'!$B:$E,3,FALSE))</f>
        <v>H</v>
      </c>
      <c r="E965" s="1638">
        <v>0.01</v>
      </c>
      <c r="F965" s="1638">
        <v>2</v>
      </c>
      <c r="G965" s="1639">
        <f>E965*F965</f>
        <v>0.02</v>
      </c>
      <c r="H965" s="1576"/>
    </row>
    <row r="966" spans="1:8" s="1577" customFormat="1" ht="15.75">
      <c r="A966" s="1576"/>
      <c r="B966" s="2997" t="s">
        <v>6884</v>
      </c>
      <c r="C966" s="2998"/>
      <c r="D966" s="2998"/>
      <c r="E966" s="2999"/>
      <c r="F966" s="1641" t="s">
        <v>687</v>
      </c>
      <c r="G966" s="1640" t="s">
        <v>6900</v>
      </c>
      <c r="H966" s="1576"/>
    </row>
    <row r="967" spans="1:8" s="1577" customFormat="1" ht="15">
      <c r="A967" s="1576"/>
      <c r="B967" s="468">
        <v>88264</v>
      </c>
      <c r="C967" s="1617" t="str">
        <f>IF($A967="INSUMO",VLOOKUP($B967,'BANCO DE DADOS SETEMBRO INS'!$A:$D,2,FALSE),VLOOKUP($B967,'BANCO DE DADOS SETEMBRO SERV'!$B:$E,2,FALSE))</f>
        <v>ELETRICISTA COM ENCARGOS COMPLEMENTARES</v>
      </c>
      <c r="D967" s="1616" t="str">
        <f>IF($A967="INSUMO",VLOOKUP($B967,'BANCO DE DADOS SETEMBRO INS'!$A:$D,3,FALSE),VLOOKUP($B967,'BANCO DE DADOS SETEMBRO SERV'!$B:$E,3,FALSE))</f>
        <v>H</v>
      </c>
      <c r="E967" s="1636">
        <v>0.01</v>
      </c>
      <c r="F967" s="1636">
        <v>2</v>
      </c>
      <c r="G967" s="1637">
        <f>E967*F967</f>
        <v>0.02</v>
      </c>
      <c r="H967" s="1576"/>
    </row>
    <row r="968" spans="1:8" s="1577" customFormat="1" ht="16.5" customHeight="1" thickBot="1">
      <c r="A968" s="1576"/>
      <c r="B968" s="470">
        <v>88247</v>
      </c>
      <c r="C968" s="1618" t="str">
        <f>IF($A968="INSUMO",VLOOKUP($B968,'BANCO DE DADOS SETEMBRO INS'!$A:$D,2,FALSE),VLOOKUP($B968,'BANCO DE DADOS SETEMBRO SERV'!$B:$E,2,FALSE))</f>
        <v>AUXILIAR DE ELETRICISTA COM ENCARGOS COMPLEMENTARES</v>
      </c>
      <c r="D968" s="1619" t="str">
        <f>IF($A968="INSUMO",VLOOKUP($B968,'BANCO DE DADOS SETEMBRO INS'!$A:$D,3,FALSE),VLOOKUP($B968,'BANCO DE DADOS SETEMBRO SERV'!$B:$E,3,FALSE))</f>
        <v>H</v>
      </c>
      <c r="E968" s="1638">
        <v>0.01</v>
      </c>
      <c r="F968" s="1638">
        <v>2</v>
      </c>
      <c r="G968" s="1639">
        <f>E968*F968</f>
        <v>0.02</v>
      </c>
      <c r="H968" s="1576"/>
    </row>
    <row r="969" spans="1:8" s="1577" customFormat="1" ht="15.75">
      <c r="A969" s="1576"/>
      <c r="B969" s="2994" t="s">
        <v>6870</v>
      </c>
      <c r="C969" s="2995"/>
      <c r="D969" s="2995"/>
      <c r="E969" s="2995"/>
      <c r="F969" s="2995"/>
      <c r="G969" s="3000"/>
      <c r="H969" s="1576"/>
    </row>
    <row r="970" spans="1:8" s="1577" customFormat="1" ht="15">
      <c r="A970" s="1576"/>
      <c r="B970" s="468">
        <v>88264</v>
      </c>
      <c r="C970" s="1617" t="str">
        <f>IF($A970="INSUMO",VLOOKUP($B970,'BANCO DE DADOS SETEMBRO INS'!$A:$D,2,FALSE),VLOOKUP($B970,'BANCO DE DADOS SETEMBRO SERV'!$B:$E,2,FALSE))</f>
        <v>ELETRICISTA COM ENCARGOS COMPLEMENTARES</v>
      </c>
      <c r="D970" s="1616" t="str">
        <f>IF($A970="INSUMO",VLOOKUP($B970,'BANCO DE DADOS SETEMBRO INS'!$A:$D,3,FALSE),VLOOKUP($B970,'BANCO DE DADOS SETEMBRO SERV'!$B:$E,3,FALSE))</f>
        <v>H</v>
      </c>
      <c r="E970" s="3001">
        <f>E958+G961+G964+G967</f>
        <v>0.41000000000000003</v>
      </c>
      <c r="F970" s="3002"/>
      <c r="G970" s="3003"/>
      <c r="H970" s="1576"/>
    </row>
    <row r="971" spans="1:8" s="1577" customFormat="1" ht="16.5" customHeight="1" thickBot="1">
      <c r="A971" s="1576"/>
      <c r="B971" s="470">
        <v>88247</v>
      </c>
      <c r="C971" s="1618" t="str">
        <f>IF($A971="INSUMO",VLOOKUP($B971,'BANCO DE DADOS SETEMBRO INS'!$A:$D,2,FALSE),VLOOKUP($B971,'BANCO DE DADOS SETEMBRO SERV'!$B:$E,2,FALSE))</f>
        <v>AUXILIAR DE ELETRICISTA COM ENCARGOS COMPLEMENTARES</v>
      </c>
      <c r="D971" s="1619" t="str">
        <f>IF($A971="INSUMO",VLOOKUP($B971,'BANCO DE DADOS SETEMBRO INS'!$A:$D,3,FALSE),VLOOKUP($B971,'BANCO DE DADOS SETEMBRO SERV'!$B:$E,3,FALSE))</f>
        <v>H</v>
      </c>
      <c r="E971" s="3004">
        <f>E959+G962+G965+G968</f>
        <v>0.41000000000000003</v>
      </c>
      <c r="F971" s="3005"/>
      <c r="G971" s="3006"/>
      <c r="H971" s="1576"/>
    </row>
    <row r="972" spans="1:8" s="1567" customFormat="1" ht="15.75" thickBot="1">
      <c r="A972" s="1562"/>
      <c r="B972" s="1790"/>
      <c r="C972" s="1562"/>
      <c r="D972" s="1562"/>
      <c r="E972" s="1562"/>
      <c r="F972" s="1562"/>
      <c r="G972" s="1628"/>
      <c r="H972" s="1562"/>
    </row>
    <row r="973" spans="1:8" ht="31.5">
      <c r="A973" s="873"/>
      <c r="B973" s="1557"/>
      <c r="C973" s="1558" t="s">
        <v>1707</v>
      </c>
      <c r="D973" s="1558"/>
      <c r="E973" s="1559"/>
      <c r="F973" s="1537"/>
      <c r="G973" s="503" t="s">
        <v>29</v>
      </c>
      <c r="H973" s="1768" t="s">
        <v>7219</v>
      </c>
    </row>
    <row r="974" spans="1:8" ht="31.5">
      <c r="A974" s="873"/>
      <c r="B974" s="1815" t="s">
        <v>701</v>
      </c>
      <c r="C974" s="1775" t="s">
        <v>702</v>
      </c>
      <c r="D974" s="1776" t="s">
        <v>703</v>
      </c>
      <c r="E974" s="1777" t="s">
        <v>704</v>
      </c>
      <c r="F974" s="1778" t="s">
        <v>705</v>
      </c>
      <c r="G974" s="1785" t="s">
        <v>706</v>
      </c>
      <c r="H974" s="873"/>
    </row>
    <row r="975" spans="1:8" ht="15">
      <c r="A975" s="873"/>
      <c r="B975" s="1573">
        <v>43245</v>
      </c>
      <c r="C975" s="1751" t="s">
        <v>1352</v>
      </c>
      <c r="D975" s="1752">
        <v>2.66</v>
      </c>
      <c r="E975" s="1754" t="s">
        <v>7626</v>
      </c>
      <c r="F975" s="1766" t="s">
        <v>1353</v>
      </c>
      <c r="G975" s="1764" t="s">
        <v>7635</v>
      </c>
      <c r="H975" s="873"/>
    </row>
    <row r="976" spans="1:8" ht="15">
      <c r="A976" s="873"/>
      <c r="B976" s="1573">
        <v>43256</v>
      </c>
      <c r="C976" s="1741" t="s">
        <v>7633</v>
      </c>
      <c r="D976" s="1742">
        <v>3.72</v>
      </c>
      <c r="E976" s="1756" t="s">
        <v>7634</v>
      </c>
      <c r="F976" s="1765" t="s">
        <v>1764</v>
      </c>
      <c r="G976" s="1762" t="s">
        <v>7218</v>
      </c>
      <c r="H976" s="873"/>
    </row>
    <row r="977" spans="1:8" ht="15">
      <c r="A977" s="873"/>
      <c r="B977" s="1573">
        <v>43256</v>
      </c>
      <c r="C977" s="1791" t="s">
        <v>7622</v>
      </c>
      <c r="D977" s="1752">
        <v>5.72</v>
      </c>
      <c r="E977" s="1749" t="s">
        <v>7631</v>
      </c>
      <c r="F977" s="1744" t="s">
        <v>7624</v>
      </c>
      <c r="G977" s="1764" t="s">
        <v>7625</v>
      </c>
      <c r="H977" s="873"/>
    </row>
    <row r="978" spans="1:8" ht="16.5" thickBot="1">
      <c r="A978" s="873"/>
      <c r="B978" s="1538"/>
      <c r="C978" s="1539" t="s">
        <v>707</v>
      </c>
      <c r="D978" s="1561">
        <f>MEDIAN(D975:D977)</f>
        <v>3.72</v>
      </c>
      <c r="E978" s="1540"/>
      <c r="F978" s="1541"/>
      <c r="G978" s="871"/>
      <c r="H978" s="873"/>
    </row>
    <row r="979" spans="1:8" ht="15.75" thickBot="1">
      <c r="A979" s="904"/>
      <c r="B979" s="3012"/>
      <c r="C979" s="2970"/>
      <c r="D979" s="2970"/>
      <c r="E979" s="2970"/>
      <c r="F979" s="2970"/>
      <c r="G979" s="3013"/>
      <c r="H979" s="904"/>
    </row>
    <row r="980" spans="1:8" s="1304" customFormat="1" ht="15.75">
      <c r="A980" s="1300"/>
      <c r="B980" s="1549" t="str">
        <f>CONCATENATE("AMM LOG 0",(RIGHT(B943,2))+1)</f>
        <v>AMM LOG 047</v>
      </c>
      <c r="C980" s="2666" t="str">
        <f>CONCATENATE("FORNECIMENTO E INSTALAÇÃO DE ",C983)</f>
        <v>FORNECIMENTO E INSTALAÇÃO DE SUSPENSÃO VERTICAL PARA ELETROCALHA PERFURADA 100 X 50 mm</v>
      </c>
      <c r="D980" s="2897"/>
      <c r="E980" s="2897"/>
      <c r="F980" s="2897"/>
      <c r="G980" s="787" t="s">
        <v>29</v>
      </c>
      <c r="H980" s="822">
        <f>G989</f>
        <v>13.76</v>
      </c>
    </row>
    <row r="981" spans="1:8" s="1304" customFormat="1" ht="31.5">
      <c r="A981" s="1300"/>
      <c r="B981" s="899" t="s">
        <v>760</v>
      </c>
      <c r="C981" s="807" t="s">
        <v>686</v>
      </c>
      <c r="D981" s="900" t="s">
        <v>29</v>
      </c>
      <c r="E981" s="807" t="s">
        <v>687</v>
      </c>
      <c r="F981" s="808" t="s">
        <v>688</v>
      </c>
      <c r="G981" s="809" t="s">
        <v>689</v>
      </c>
      <c r="H981" s="1300"/>
    </row>
    <row r="982" spans="1:8" s="1304" customFormat="1" ht="15.75">
      <c r="A982" s="1300"/>
      <c r="B982" s="2724" t="s">
        <v>690</v>
      </c>
      <c r="C982" s="2926"/>
      <c r="D982" s="2926"/>
      <c r="E982" s="2926"/>
      <c r="F982" s="2926"/>
      <c r="G982" s="2927"/>
      <c r="H982" s="1300"/>
    </row>
    <row r="983" spans="1:8" s="1304" customFormat="1" ht="30">
      <c r="A983" s="1300"/>
      <c r="B983" s="414" t="s">
        <v>708</v>
      </c>
      <c r="C983" s="1333" t="str">
        <f>C1006</f>
        <v>SUSPENSÃO VERTICAL PARA ELETROCALHA PERFURADA 100 X 50 mm</v>
      </c>
      <c r="D983" s="514" t="str">
        <f>G1006</f>
        <v>UN</v>
      </c>
      <c r="E983" s="781">
        <v>1</v>
      </c>
      <c r="F983" s="781">
        <f>D1011</f>
        <v>3.09</v>
      </c>
      <c r="G983" s="783">
        <f>TRUNC(F983*E983,2)</f>
        <v>3.09</v>
      </c>
      <c r="H983" s="1300"/>
    </row>
    <row r="984" spans="1:8" s="1567" customFormat="1" ht="30">
      <c r="A984" s="1565" t="s">
        <v>1320</v>
      </c>
      <c r="B984" s="695">
        <v>39211</v>
      </c>
      <c r="C984" s="1544" t="str">
        <f>IF($A984="INSUMO",VLOOKUP($B984,'BANCO DE DADOS SETEMBRO INS'!$A:$D,2,FALSE),VLOOKUP($B984,'BANCO DE DADOS SETEMBRO SERV'!$B:$E,2,FALSE))</f>
        <v>ARRUELA EM ALUMINIO, COM ROSCA, DE  1 1/4", PARA ELETRODUTO</v>
      </c>
      <c r="D984" s="1543" t="str">
        <f>IF($A984="INSUMO",VLOOKUP($B984,'BANCO DE DADOS SETEMBRO INS'!$A:$D,3,FALSE),VLOOKUP($B984,'BANCO DE DADOS SETEMBRO SERV'!$B:$E,3,FALSE))</f>
        <v xml:space="preserve">UN    </v>
      </c>
      <c r="E984" s="670">
        <v>2</v>
      </c>
      <c r="F984" s="1547">
        <f>IF($A984="INSUMO",VLOOKUP($B984,'BANCO DE DADOS SETEMBRO INS'!$A:$D,4,FALSE),VLOOKUP($B984,'BANCO DE DADOS SETEMBRO SERV'!$B:$E,4,FALSE))</f>
        <v>0.86</v>
      </c>
      <c r="G984" s="1525">
        <f>TRUNC(F984*E984,2)</f>
        <v>1.72</v>
      </c>
      <c r="H984" s="1562"/>
    </row>
    <row r="985" spans="1:8" s="1567" customFormat="1" ht="15.75">
      <c r="A985" s="1565" t="s">
        <v>1320</v>
      </c>
      <c r="B985" s="695">
        <v>39997</v>
      </c>
      <c r="C985" s="1544" t="str">
        <f>IF($A985="INSUMO",VLOOKUP($B985,'BANCO DE DADOS SETEMBRO INS'!$A:$D,2,FALSE),VLOOKUP($B985,'BANCO DE DADOS SETEMBRO SERV'!$B:$E,2,FALSE))</f>
        <v>PORCA ZINCADA, SEXTAVADA, DIAMETRO 1/4"</v>
      </c>
      <c r="D985" s="1543" t="str">
        <f>IF($A985="INSUMO",VLOOKUP($B985,'BANCO DE DADOS SETEMBRO INS'!$A:$D,3,FALSE),VLOOKUP($B985,'BANCO DE DADOS SETEMBRO SERV'!$B:$E,3,FALSE))</f>
        <v xml:space="preserve">UN    </v>
      </c>
      <c r="E985" s="670">
        <v>2</v>
      </c>
      <c r="F985" s="1547">
        <f>IF($A985="INSUMO",VLOOKUP($B985,'BANCO DE DADOS SETEMBRO INS'!$A:$D,4,FALSE),VLOOKUP($B985,'BANCO DE DADOS SETEMBRO SERV'!$B:$E,4,FALSE))</f>
        <v>0.16</v>
      </c>
      <c r="G985" s="1525">
        <f>TRUNC(F985*E985,2)</f>
        <v>0.32</v>
      </c>
      <c r="H985" s="1562"/>
    </row>
    <row r="986" spans="1:8" s="1304" customFormat="1" ht="15.75">
      <c r="A986" s="1300"/>
      <c r="B986" s="2724" t="s">
        <v>691</v>
      </c>
      <c r="C986" s="2926"/>
      <c r="D986" s="2926"/>
      <c r="E986" s="2926"/>
      <c r="F986" s="2926"/>
      <c r="G986" s="2927"/>
      <c r="H986" s="1300"/>
    </row>
    <row r="987" spans="1:8" s="1304" customFormat="1" ht="15.75">
      <c r="A987" s="1302" t="s">
        <v>1321</v>
      </c>
      <c r="B987" s="830">
        <v>88264</v>
      </c>
      <c r="C987" s="772" t="str">
        <f>IF($A987="INSUMO",VLOOKUP($B987,'BANCO DE DADOS SETEMBRO INS'!$A:$D,2,FALSE),VLOOKUP($B987,'BANCO DE DADOS SETEMBRO SERV'!$B:$E,2,FALSE))</f>
        <v>ELETRICISTA COM ENCARGOS COMPLEMENTARES</v>
      </c>
      <c r="D987" s="771" t="str">
        <f>IF($A987="INSUMO",VLOOKUP($B987,'BANCO DE DADOS SETEMBRO INS'!$A:$D,3,FALSE),VLOOKUP($B987,'BANCO DE DADOS SETEMBRO SERV'!$B:$E,3,FALSE))</f>
        <v>H</v>
      </c>
      <c r="E987" s="702">
        <f>E1003</f>
        <v>0.24</v>
      </c>
      <c r="F987" s="775">
        <f>IF($A987="INSUMO",VLOOKUP($B987,'BANCO DE DADOS SETEMBRO INS'!$A:$D,4,FALSE),VLOOKUP($B987,'BANCO DE DADOS SETEMBRO SERV'!$B:$E,4,FALSE))</f>
        <v>20.28</v>
      </c>
      <c r="G987" s="713">
        <f>TRUNC(F987*E987,2)</f>
        <v>4.8600000000000003</v>
      </c>
      <c r="H987" s="1300"/>
    </row>
    <row r="988" spans="1:8" s="1304" customFormat="1" ht="16.5" thickBot="1">
      <c r="A988" s="1302" t="s">
        <v>1321</v>
      </c>
      <c r="B988" s="830">
        <v>88316</v>
      </c>
      <c r="C988" s="772" t="str">
        <f>IF($A988="INSUMO",VLOOKUP($B988,'BANCO DE DADOS SETEMBRO INS'!$A:$D,2,FALSE),VLOOKUP($B988,'BANCO DE DADOS SETEMBRO SERV'!$B:$E,2,FALSE))</f>
        <v>SERVENTE COM ENCARGOS COMPLEMENTARES</v>
      </c>
      <c r="D988" s="771" t="str">
        <f>IF($A988="INSUMO",VLOOKUP($B988,'BANCO DE DADOS SETEMBRO INS'!$A:$D,3,FALSE),VLOOKUP($B988,'BANCO DE DADOS SETEMBRO SERV'!$B:$E,3,FALSE))</f>
        <v>H</v>
      </c>
      <c r="E988" s="702">
        <f>E1004</f>
        <v>0.24</v>
      </c>
      <c r="F988" s="775">
        <f>IF($A988="INSUMO",VLOOKUP($B988,'BANCO DE DADOS SETEMBRO INS'!$A:$D,4,FALSE),VLOOKUP($B988,'BANCO DE DADOS SETEMBRO SERV'!$B:$E,4,FALSE))</f>
        <v>15.74</v>
      </c>
      <c r="G988" s="713">
        <f>TRUNC(F988*E988,2)</f>
        <v>3.77</v>
      </c>
      <c r="H988" s="1300"/>
    </row>
    <row r="989" spans="1:8" s="1304" customFormat="1" ht="16.5" customHeight="1" thickBot="1">
      <c r="A989" s="1300"/>
      <c r="B989" s="2939" t="s">
        <v>6912</v>
      </c>
      <c r="C989" s="2939"/>
      <c r="D989" s="2939"/>
      <c r="E989" s="2939"/>
      <c r="F989" s="801" t="s">
        <v>692</v>
      </c>
      <c r="G989" s="819">
        <f>SUM(G982:G988)</f>
        <v>13.76</v>
      </c>
      <c r="H989" s="1300"/>
    </row>
    <row r="990" spans="1:8" s="1567" customFormat="1">
      <c r="A990" s="1566"/>
      <c r="B990" s="2940"/>
      <c r="C990" s="2940"/>
      <c r="D990" s="2940"/>
      <c r="E990" s="2940"/>
      <c r="H990" s="1566"/>
    </row>
    <row r="991" spans="1:8" s="1304" customFormat="1">
      <c r="A991" s="1303"/>
      <c r="H991" s="1303"/>
    </row>
    <row r="992" spans="1:8" s="1575" customFormat="1" ht="20.25" customHeight="1" thickBot="1">
      <c r="B992" s="3007" t="s">
        <v>6866</v>
      </c>
      <c r="C992" s="3008"/>
      <c r="D992" s="1634"/>
      <c r="E992" s="1634"/>
      <c r="F992" s="1634"/>
      <c r="G992" s="1635"/>
    </row>
    <row r="993" spans="1:8" s="1577" customFormat="1" ht="15.75">
      <c r="A993" s="1576"/>
      <c r="B993" s="3009" t="s">
        <v>6910</v>
      </c>
      <c r="C993" s="3010"/>
      <c r="D993" s="3010"/>
      <c r="E993" s="3010"/>
      <c r="F993" s="3010"/>
      <c r="G993" s="3011"/>
      <c r="H993" s="1576"/>
    </row>
    <row r="994" spans="1:8" s="1577" customFormat="1" ht="15">
      <c r="A994" s="1576"/>
      <c r="B994" s="468">
        <v>88264</v>
      </c>
      <c r="C994" s="1544" t="str">
        <f>IF($A994="INSUMO",VLOOKUP($B994,'BANCO DE DADOS SETEMBRO INS'!$A:$D,2,FALSE),VLOOKUP($B994,'BANCO DE DADOS SETEMBRO SERV'!$B:$E,2,FALSE))</f>
        <v>ELETRICISTA COM ENCARGOS COMPLEMENTARES</v>
      </c>
      <c r="D994" s="1543" t="str">
        <f>IF($A994="INSUMO",VLOOKUP($B994,'BANCO DE DADOS SETEMBRO INS'!$A:$D,3,FALSE),VLOOKUP($B994,'BANCO DE DADOS SETEMBRO SERV'!$B:$E,3,FALSE))</f>
        <v>H</v>
      </c>
      <c r="E994" s="2988">
        <v>0.2</v>
      </c>
      <c r="F994" s="2989"/>
      <c r="G994" s="2990"/>
      <c r="H994" s="1576"/>
    </row>
    <row r="995" spans="1:8" s="1577" customFormat="1" ht="16.5" customHeight="1" thickBot="1">
      <c r="A995" s="1576"/>
      <c r="B995" s="470">
        <v>88247</v>
      </c>
      <c r="C995" s="1544" t="str">
        <f>IF($A995="INSUMO",VLOOKUP($B995,'BANCO DE DADOS SETEMBRO INS'!$A:$D,2,FALSE),VLOOKUP($B995,'BANCO DE DADOS SETEMBRO SERV'!$B:$E,2,FALSE))</f>
        <v>AUXILIAR DE ELETRICISTA COM ENCARGOS COMPLEMENTARES</v>
      </c>
      <c r="D995" s="1543" t="str">
        <f>IF($A995="INSUMO",VLOOKUP($B995,'BANCO DE DADOS SETEMBRO INS'!$A:$D,3,FALSE),VLOOKUP($B995,'BANCO DE DADOS SETEMBRO SERV'!$B:$E,3,FALSE))</f>
        <v>H</v>
      </c>
      <c r="E995" s="2991">
        <v>0.2</v>
      </c>
      <c r="F995" s="2992"/>
      <c r="G995" s="2993"/>
      <c r="H995" s="1576"/>
    </row>
    <row r="996" spans="1:8" s="1577" customFormat="1" ht="15.75">
      <c r="A996" s="1576"/>
      <c r="B996" s="2994" t="s">
        <v>6883</v>
      </c>
      <c r="C996" s="2995"/>
      <c r="D996" s="2995"/>
      <c r="E996" s="2996"/>
      <c r="F996" s="1641" t="s">
        <v>687</v>
      </c>
      <c r="G996" s="1640" t="s">
        <v>6900</v>
      </c>
      <c r="H996" s="1576"/>
    </row>
    <row r="997" spans="1:8" s="1577" customFormat="1" ht="15">
      <c r="A997" s="1576"/>
      <c r="B997" s="468">
        <v>88264</v>
      </c>
      <c r="C997" s="1617" t="str">
        <f>IF($A997="INSUMO",VLOOKUP($B997,'BANCO DE DADOS SETEMBRO INS'!$A:$D,2,FALSE),VLOOKUP($B997,'BANCO DE DADOS SETEMBRO SERV'!$B:$E,2,FALSE))</f>
        <v>ELETRICISTA COM ENCARGOS COMPLEMENTARES</v>
      </c>
      <c r="D997" s="1616" t="str">
        <f>IF($A997="INSUMO",VLOOKUP($B997,'BANCO DE DADOS SETEMBRO INS'!$A:$D,3,FALSE),VLOOKUP($B997,'BANCO DE DADOS SETEMBRO SERV'!$B:$E,3,FALSE))</f>
        <v>H</v>
      </c>
      <c r="E997" s="1636">
        <v>0.01</v>
      </c>
      <c r="F997" s="1636">
        <v>2</v>
      </c>
      <c r="G997" s="1637">
        <f>E997*F997</f>
        <v>0.02</v>
      </c>
      <c r="H997" s="1576"/>
    </row>
    <row r="998" spans="1:8" s="1577" customFormat="1" ht="16.5" customHeight="1" thickBot="1">
      <c r="A998" s="1576"/>
      <c r="B998" s="470">
        <v>88247</v>
      </c>
      <c r="C998" s="1618" t="str">
        <f>IF($A998="INSUMO",VLOOKUP($B998,'BANCO DE DADOS SETEMBRO INS'!$A:$D,2,FALSE),VLOOKUP($B998,'BANCO DE DADOS SETEMBRO SERV'!$B:$E,2,FALSE))</f>
        <v>AUXILIAR DE ELETRICISTA COM ENCARGOS COMPLEMENTARES</v>
      </c>
      <c r="D998" s="1619" t="str">
        <f>IF($A998="INSUMO",VLOOKUP($B998,'BANCO DE DADOS SETEMBRO INS'!$A:$D,3,FALSE),VLOOKUP($B998,'BANCO DE DADOS SETEMBRO SERV'!$B:$E,3,FALSE))</f>
        <v>H</v>
      </c>
      <c r="E998" s="1638">
        <v>0.01</v>
      </c>
      <c r="F998" s="1638">
        <v>2</v>
      </c>
      <c r="G998" s="1639">
        <f>E998*F998</f>
        <v>0.02</v>
      </c>
      <c r="H998" s="1576"/>
    </row>
    <row r="999" spans="1:8" s="1577" customFormat="1" ht="15.75">
      <c r="A999" s="1576"/>
      <c r="B999" s="2997" t="s">
        <v>6884</v>
      </c>
      <c r="C999" s="2998"/>
      <c r="D999" s="2998"/>
      <c r="E999" s="2999"/>
      <c r="F999" s="1641" t="s">
        <v>687</v>
      </c>
      <c r="G999" s="1640" t="s">
        <v>6900</v>
      </c>
      <c r="H999" s="1576"/>
    </row>
    <row r="1000" spans="1:8" s="1577" customFormat="1" ht="15">
      <c r="A1000" s="1576"/>
      <c r="B1000" s="468">
        <v>88264</v>
      </c>
      <c r="C1000" s="1617" t="str">
        <f>IF($A1000="INSUMO",VLOOKUP($B1000,'BANCO DE DADOS SETEMBRO INS'!$A:$D,2,FALSE),VLOOKUP($B1000,'BANCO DE DADOS SETEMBRO SERV'!$B:$E,2,FALSE))</f>
        <v>ELETRICISTA COM ENCARGOS COMPLEMENTARES</v>
      </c>
      <c r="D1000" s="1616" t="str">
        <f>IF($A1000="INSUMO",VLOOKUP($B1000,'BANCO DE DADOS SETEMBRO INS'!$A:$D,3,FALSE),VLOOKUP($B1000,'BANCO DE DADOS SETEMBRO SERV'!$B:$E,3,FALSE))</f>
        <v>H</v>
      </c>
      <c r="E1000" s="1636">
        <v>0.01</v>
      </c>
      <c r="F1000" s="1636">
        <v>2</v>
      </c>
      <c r="G1000" s="1637">
        <f>E1000*F1000</f>
        <v>0.02</v>
      </c>
      <c r="H1000" s="1576"/>
    </row>
    <row r="1001" spans="1:8" s="1577" customFormat="1" ht="16.5" customHeight="1" thickBot="1">
      <c r="A1001" s="1576"/>
      <c r="B1001" s="470">
        <v>88247</v>
      </c>
      <c r="C1001" s="1618" t="str">
        <f>IF($A1001="INSUMO",VLOOKUP($B1001,'BANCO DE DADOS SETEMBRO INS'!$A:$D,2,FALSE),VLOOKUP($B1001,'BANCO DE DADOS SETEMBRO SERV'!$B:$E,2,FALSE))</f>
        <v>AUXILIAR DE ELETRICISTA COM ENCARGOS COMPLEMENTARES</v>
      </c>
      <c r="D1001" s="1619" t="str">
        <f>IF($A1001="INSUMO",VLOOKUP($B1001,'BANCO DE DADOS SETEMBRO INS'!$A:$D,3,FALSE),VLOOKUP($B1001,'BANCO DE DADOS SETEMBRO SERV'!$B:$E,3,FALSE))</f>
        <v>H</v>
      </c>
      <c r="E1001" s="1638">
        <v>0.01</v>
      </c>
      <c r="F1001" s="1638">
        <v>2</v>
      </c>
      <c r="G1001" s="1639">
        <f>E1001*F1001</f>
        <v>0.02</v>
      </c>
      <c r="H1001" s="1576"/>
    </row>
    <row r="1002" spans="1:8" s="1577" customFormat="1" ht="15.75">
      <c r="A1002" s="1576"/>
      <c r="B1002" s="2994" t="s">
        <v>6870</v>
      </c>
      <c r="C1002" s="2995"/>
      <c r="D1002" s="2995"/>
      <c r="E1002" s="2995"/>
      <c r="F1002" s="2995"/>
      <c r="G1002" s="3000"/>
      <c r="H1002" s="1576"/>
    </row>
    <row r="1003" spans="1:8" s="1577" customFormat="1" ht="15">
      <c r="A1003" s="1576"/>
      <c r="B1003" s="468">
        <v>88264</v>
      </c>
      <c r="C1003" s="1617" t="str">
        <f>IF($A1003="INSUMO",VLOOKUP($B1003,'BANCO DE DADOS SETEMBRO INS'!$A:$D,2,FALSE),VLOOKUP($B1003,'BANCO DE DADOS SETEMBRO SERV'!$B:$E,2,FALSE))</f>
        <v>ELETRICISTA COM ENCARGOS COMPLEMENTARES</v>
      </c>
      <c r="D1003" s="1616" t="str">
        <f>IF($A1003="INSUMO",VLOOKUP($B1003,'BANCO DE DADOS SETEMBRO INS'!$A:$D,3,FALSE),VLOOKUP($B1003,'BANCO DE DADOS SETEMBRO SERV'!$B:$E,3,FALSE))</f>
        <v>H</v>
      </c>
      <c r="E1003" s="3001">
        <f>E994+G997+G1000</f>
        <v>0.24</v>
      </c>
      <c r="F1003" s="3002"/>
      <c r="G1003" s="3003"/>
      <c r="H1003" s="1576"/>
    </row>
    <row r="1004" spans="1:8" s="1577" customFormat="1" ht="16.5" customHeight="1" thickBot="1">
      <c r="A1004" s="1576"/>
      <c r="B1004" s="470">
        <v>88247</v>
      </c>
      <c r="C1004" s="1618" t="str">
        <f>IF($A1004="INSUMO",VLOOKUP($B1004,'BANCO DE DADOS SETEMBRO INS'!$A:$D,2,FALSE),VLOOKUP($B1004,'BANCO DE DADOS SETEMBRO SERV'!$B:$E,2,FALSE))</f>
        <v>AUXILIAR DE ELETRICISTA COM ENCARGOS COMPLEMENTARES</v>
      </c>
      <c r="D1004" s="1619" t="str">
        <f>IF($A1004="INSUMO",VLOOKUP($B1004,'BANCO DE DADOS SETEMBRO INS'!$A:$D,3,FALSE),VLOOKUP($B1004,'BANCO DE DADOS SETEMBRO SERV'!$B:$E,3,FALSE))</f>
        <v>H</v>
      </c>
      <c r="E1004" s="3004">
        <f>E995+G998+G1001</f>
        <v>0.24</v>
      </c>
      <c r="F1004" s="3005"/>
      <c r="G1004" s="3006"/>
      <c r="H1004" s="1576"/>
    </row>
    <row r="1005" spans="1:8" s="1567" customFormat="1" ht="15.75" thickBot="1">
      <c r="A1005" s="1562"/>
      <c r="B1005" s="1790"/>
      <c r="C1005" s="1562"/>
      <c r="D1005" s="1562"/>
      <c r="E1005" s="1562"/>
      <c r="F1005" s="1562"/>
      <c r="G1005" s="1628"/>
      <c r="H1005" s="1562"/>
    </row>
    <row r="1006" spans="1:8" s="1304" customFormat="1" ht="31.5">
      <c r="A1006" s="1303"/>
      <c r="B1006" s="1557">
        <v>59</v>
      </c>
      <c r="C1006" s="1558" t="s">
        <v>1739</v>
      </c>
      <c r="D1006" s="1558"/>
      <c r="E1006" s="1559"/>
      <c r="F1006" s="1537"/>
      <c r="G1006" s="503" t="s">
        <v>29</v>
      </c>
      <c r="H1006" s="1767" t="s">
        <v>7219</v>
      </c>
    </row>
    <row r="1007" spans="1:8" s="1304" customFormat="1" ht="31.5">
      <c r="A1007" s="1303"/>
      <c r="B1007" s="415" t="s">
        <v>701</v>
      </c>
      <c r="C1007" s="1807" t="s">
        <v>702</v>
      </c>
      <c r="D1007" s="1808" t="s">
        <v>703</v>
      </c>
      <c r="E1007" s="1840"/>
      <c r="F1007" s="1841"/>
      <c r="G1007" s="1842"/>
      <c r="H1007" s="1303"/>
    </row>
    <row r="1008" spans="1:8" s="1304" customFormat="1" ht="15">
      <c r="A1008" s="1303"/>
      <c r="B1008" s="1573">
        <v>43245</v>
      </c>
      <c r="C1008" s="1791" t="s">
        <v>1352</v>
      </c>
      <c r="D1008" s="1752">
        <v>1.54</v>
      </c>
      <c r="E1008" s="1749" t="s">
        <v>7626</v>
      </c>
      <c r="F1008" s="1744" t="s">
        <v>1353</v>
      </c>
      <c r="G1008" s="1764" t="s">
        <v>7635</v>
      </c>
      <c r="H1008" s="1303"/>
    </row>
    <row r="1009" spans="1:8" s="1304" customFormat="1" ht="15">
      <c r="A1009" s="1303"/>
      <c r="B1009" s="1573">
        <v>43256</v>
      </c>
      <c r="C1009" s="1751" t="s">
        <v>7633</v>
      </c>
      <c r="D1009" s="1752">
        <v>3.09</v>
      </c>
      <c r="E1009" s="1756" t="s">
        <v>7634</v>
      </c>
      <c r="F1009" s="1744" t="s">
        <v>1764</v>
      </c>
      <c r="G1009" s="1764" t="s">
        <v>7218</v>
      </c>
      <c r="H1009" s="1303"/>
    </row>
    <row r="1010" spans="1:8" s="1304" customFormat="1" ht="15">
      <c r="A1010" s="1303"/>
      <c r="B1010" s="1573">
        <v>43256</v>
      </c>
      <c r="C1010" s="1792" t="s">
        <v>7622</v>
      </c>
      <c r="D1010" s="1793">
        <v>5.99</v>
      </c>
      <c r="E1010" s="1793" t="s">
        <v>7631</v>
      </c>
      <c r="F1010" s="1793" t="s">
        <v>7624</v>
      </c>
      <c r="G1010" s="1874" t="s">
        <v>7625</v>
      </c>
      <c r="H1010" s="1303"/>
    </row>
    <row r="1011" spans="1:8" s="1304" customFormat="1" ht="16.5" thickBot="1">
      <c r="A1011" s="1303"/>
      <c r="B1011" s="1538"/>
      <c r="C1011" s="1539" t="s">
        <v>707</v>
      </c>
      <c r="D1011" s="1561">
        <f>MEDIAN(D1008:D1010)</f>
        <v>3.09</v>
      </c>
      <c r="E1011" s="1540"/>
      <c r="F1011" s="1541"/>
      <c r="G1011" s="871"/>
      <c r="H1011" s="1303"/>
    </row>
    <row r="1012" spans="1:8" s="1304" customFormat="1" ht="13.5" thickBot="1">
      <c r="A1012" s="1303"/>
      <c r="H1012" s="1303"/>
    </row>
    <row r="1013" spans="1:8" s="1304" customFormat="1" ht="15.75">
      <c r="A1013" s="1300"/>
      <c r="B1013" s="1549" t="str">
        <f>CONCATENATE("AMM LOG 0",(RIGHT(B980,2))+1)</f>
        <v>AMM LOG 048</v>
      </c>
      <c r="C1013" s="2666" t="str">
        <f>CONCATENATE("FORNECIMENTO E INSTALAÇÃO DE ",C1016)</f>
        <v>FORNECIMENTO E INSTALAÇÃO DE COTOVELO RETO 90º PARA ELETROCALHA PERFURADA 100 X 50</v>
      </c>
      <c r="D1013" s="2897"/>
      <c r="E1013" s="2897"/>
      <c r="F1013" s="2897"/>
      <c r="G1013" s="787" t="s">
        <v>29</v>
      </c>
      <c r="H1013" s="822">
        <f>G1023</f>
        <v>39.540000000000006</v>
      </c>
    </row>
    <row r="1014" spans="1:8" s="1304" customFormat="1" ht="31.5">
      <c r="A1014" s="1300"/>
      <c r="B1014" s="899" t="s">
        <v>760</v>
      </c>
      <c r="C1014" s="807" t="s">
        <v>686</v>
      </c>
      <c r="D1014" s="900" t="s">
        <v>29</v>
      </c>
      <c r="E1014" s="807" t="s">
        <v>687</v>
      </c>
      <c r="F1014" s="808" t="s">
        <v>688</v>
      </c>
      <c r="G1014" s="809" t="s">
        <v>689</v>
      </c>
      <c r="H1014" s="1300"/>
    </row>
    <row r="1015" spans="1:8" s="1304" customFormat="1" ht="15.75">
      <c r="A1015" s="1300"/>
      <c r="B1015" s="2724" t="s">
        <v>690</v>
      </c>
      <c r="C1015" s="2926"/>
      <c r="D1015" s="2926"/>
      <c r="E1015" s="2926"/>
      <c r="F1015" s="2926"/>
      <c r="G1015" s="2927"/>
      <c r="H1015" s="1300"/>
    </row>
    <row r="1016" spans="1:8" s="1304" customFormat="1" ht="15">
      <c r="A1016" s="1300"/>
      <c r="B1016" s="414" t="s">
        <v>708</v>
      </c>
      <c r="C1016" s="1333" t="str">
        <f>C1043</f>
        <v>COTOVELO RETO 90º PARA ELETROCALHA PERFURADA 100 X 50</v>
      </c>
      <c r="D1016" s="514" t="str">
        <f>G1043</f>
        <v>UN</v>
      </c>
      <c r="E1016" s="781">
        <v>1</v>
      </c>
      <c r="F1016" s="781">
        <f>D1048</f>
        <v>14.66</v>
      </c>
      <c r="G1016" s="783">
        <f>TRUNC(F1016*E1016,2)</f>
        <v>14.66</v>
      </c>
      <c r="H1016" s="1300"/>
    </row>
    <row r="1017" spans="1:8" s="1567" customFormat="1" ht="30">
      <c r="A1017" s="1565" t="s">
        <v>1320</v>
      </c>
      <c r="B1017" s="695">
        <v>11962</v>
      </c>
      <c r="C1017" s="1544" t="str">
        <f>IF($A1017="INSUMO",VLOOKUP($B1017,'BANCO DE DADOS SETEMBRO INS'!$A:$D,2,FALSE),VLOOKUP($B1017,'BANCO DE DADOS SETEMBRO SERV'!$B:$E,2,FALSE))</f>
        <v>PARAFUSO ZINCADO, SEXTAVADO, COM ROSCA INTEIRA, DIAMETRO 1/4", COMPRIMENTO 1/2"</v>
      </c>
      <c r="D1017" s="1543" t="str">
        <f>IF($A1017="INSUMO",VLOOKUP($B1017,'BANCO DE DADOS SETEMBRO INS'!$A:$D,3,FALSE),VLOOKUP($B1017,'BANCO DE DADOS SETEMBRO SERV'!$B:$E,3,FALSE))</f>
        <v xml:space="preserve">UN    </v>
      </c>
      <c r="E1017" s="670">
        <v>8</v>
      </c>
      <c r="F1017" s="1547">
        <f>IF($A1017="INSUMO",VLOOKUP($B1017,'BANCO DE DADOS SETEMBRO INS'!$A:$D,4,FALSE),VLOOKUP($B1017,'BANCO DE DADOS SETEMBRO SERV'!$B:$E,4,FALSE))</f>
        <v>0.11</v>
      </c>
      <c r="G1017" s="1525">
        <f>TRUNC(F1017*E1017,2)</f>
        <v>0.88</v>
      </c>
      <c r="H1017" s="1562"/>
    </row>
    <row r="1018" spans="1:8" s="1567" customFormat="1" ht="30">
      <c r="A1018" s="1565" t="s">
        <v>1320</v>
      </c>
      <c r="B1018" s="695">
        <v>39211</v>
      </c>
      <c r="C1018" s="1544" t="str">
        <f>IF($A1018="INSUMO",VLOOKUP($B1018,'BANCO DE DADOS SETEMBRO INS'!$A:$D,2,FALSE),VLOOKUP($B1018,'BANCO DE DADOS SETEMBRO SERV'!$B:$E,2,FALSE))</f>
        <v>ARRUELA EM ALUMINIO, COM ROSCA, DE  1 1/4", PARA ELETRODUTO</v>
      </c>
      <c r="D1018" s="1543" t="str">
        <f>IF($A1018="INSUMO",VLOOKUP($B1018,'BANCO DE DADOS SETEMBRO INS'!$A:$D,3,FALSE),VLOOKUP($B1018,'BANCO DE DADOS SETEMBRO SERV'!$B:$E,3,FALSE))</f>
        <v xml:space="preserve">UN    </v>
      </c>
      <c r="E1018" s="670">
        <v>8</v>
      </c>
      <c r="F1018" s="1547">
        <f>IF($A1018="INSUMO",VLOOKUP($B1018,'BANCO DE DADOS SETEMBRO INS'!$A:$D,4,FALSE),VLOOKUP($B1018,'BANCO DE DADOS SETEMBRO SERV'!$B:$E,4,FALSE))</f>
        <v>0.86</v>
      </c>
      <c r="G1018" s="1525">
        <f>TRUNC(F1018*E1018,2)</f>
        <v>6.88</v>
      </c>
      <c r="H1018" s="1562"/>
    </row>
    <row r="1019" spans="1:8" s="1567" customFormat="1" ht="15.75">
      <c r="A1019" s="1565" t="s">
        <v>1320</v>
      </c>
      <c r="B1019" s="695">
        <v>39997</v>
      </c>
      <c r="C1019" s="1544" t="str">
        <f>IF($A1019="INSUMO",VLOOKUP($B1019,'BANCO DE DADOS SETEMBRO INS'!$A:$D,2,FALSE),VLOOKUP($B1019,'BANCO DE DADOS SETEMBRO SERV'!$B:$E,2,FALSE))</f>
        <v>PORCA ZINCADA, SEXTAVADA, DIAMETRO 1/4"</v>
      </c>
      <c r="D1019" s="1543" t="str">
        <f>IF($A1019="INSUMO",VLOOKUP($B1019,'BANCO DE DADOS SETEMBRO INS'!$A:$D,3,FALSE),VLOOKUP($B1019,'BANCO DE DADOS SETEMBRO SERV'!$B:$E,3,FALSE))</f>
        <v xml:space="preserve">UN    </v>
      </c>
      <c r="E1019" s="670">
        <v>8</v>
      </c>
      <c r="F1019" s="1547">
        <f>IF($A1019="INSUMO",VLOOKUP($B1019,'BANCO DE DADOS SETEMBRO INS'!$A:$D,4,FALSE),VLOOKUP($B1019,'BANCO DE DADOS SETEMBRO SERV'!$B:$E,4,FALSE))</f>
        <v>0.16</v>
      </c>
      <c r="G1019" s="1525">
        <f>TRUNC(F1019*E1019,2)</f>
        <v>1.28</v>
      </c>
      <c r="H1019" s="1562"/>
    </row>
    <row r="1020" spans="1:8" s="1304" customFormat="1" ht="15.75">
      <c r="A1020" s="1300"/>
      <c r="B1020" s="2724" t="s">
        <v>691</v>
      </c>
      <c r="C1020" s="2926"/>
      <c r="D1020" s="2926"/>
      <c r="E1020" s="2926"/>
      <c r="F1020" s="2926"/>
      <c r="G1020" s="2927"/>
      <c r="H1020" s="1300"/>
    </row>
    <row r="1021" spans="1:8" s="1304" customFormat="1" ht="15.75">
      <c r="A1021" s="1302" t="s">
        <v>1321</v>
      </c>
      <c r="B1021" s="830">
        <v>88264</v>
      </c>
      <c r="C1021" s="772" t="str">
        <f>IF($A1021="INSUMO",VLOOKUP($B1021,'BANCO DE DADOS SETEMBRO INS'!$A:$D,2,FALSE),VLOOKUP($B1021,'BANCO DE DADOS SETEMBRO SERV'!$B:$E,2,FALSE))</f>
        <v>ELETRICISTA COM ENCARGOS COMPLEMENTARES</v>
      </c>
      <c r="D1021" s="771" t="str">
        <f>IF($A1021="INSUMO",VLOOKUP($B1021,'BANCO DE DADOS SETEMBRO INS'!$A:$D,3,FALSE),VLOOKUP($B1021,'BANCO DE DADOS SETEMBRO SERV'!$B:$E,3,FALSE))</f>
        <v>H</v>
      </c>
      <c r="E1021" s="702">
        <f>E1040</f>
        <v>0.44000000000000006</v>
      </c>
      <c r="F1021" s="775">
        <f>IF($A1021="INSUMO",VLOOKUP($B1021,'BANCO DE DADOS SETEMBRO INS'!$A:$D,4,FALSE),VLOOKUP($B1021,'BANCO DE DADOS SETEMBRO SERV'!$B:$E,4,FALSE))</f>
        <v>20.28</v>
      </c>
      <c r="G1021" s="713">
        <f>TRUNC(F1021*E1021,2)</f>
        <v>8.92</v>
      </c>
      <c r="H1021" s="1300"/>
    </row>
    <row r="1022" spans="1:8" s="1304" customFormat="1" ht="16.5" thickBot="1">
      <c r="A1022" s="1302" t="s">
        <v>1321</v>
      </c>
      <c r="B1022" s="830">
        <v>88316</v>
      </c>
      <c r="C1022" s="772" t="str">
        <f>IF($A1022="INSUMO",VLOOKUP($B1022,'BANCO DE DADOS SETEMBRO INS'!$A:$D,2,FALSE),VLOOKUP($B1022,'BANCO DE DADOS SETEMBRO SERV'!$B:$E,2,FALSE))</f>
        <v>SERVENTE COM ENCARGOS COMPLEMENTARES</v>
      </c>
      <c r="D1022" s="771" t="str">
        <f>IF($A1022="INSUMO",VLOOKUP($B1022,'BANCO DE DADOS SETEMBRO INS'!$A:$D,3,FALSE),VLOOKUP($B1022,'BANCO DE DADOS SETEMBRO SERV'!$B:$E,3,FALSE))</f>
        <v>H</v>
      </c>
      <c r="E1022" s="702">
        <f>E1041</f>
        <v>0.44000000000000006</v>
      </c>
      <c r="F1022" s="775">
        <f>IF($A1022="INSUMO",VLOOKUP($B1022,'BANCO DE DADOS SETEMBRO INS'!$A:$D,4,FALSE),VLOOKUP($B1022,'BANCO DE DADOS SETEMBRO SERV'!$B:$E,4,FALSE))</f>
        <v>15.74</v>
      </c>
      <c r="G1022" s="713">
        <f>TRUNC(F1022*E1022,2)</f>
        <v>6.92</v>
      </c>
      <c r="H1022" s="1300"/>
    </row>
    <row r="1023" spans="1:8" s="1304" customFormat="1" ht="16.5" customHeight="1" thickBot="1">
      <c r="A1023" s="1300"/>
      <c r="B1023" s="2939" t="s">
        <v>6913</v>
      </c>
      <c r="C1023" s="2939"/>
      <c r="D1023" s="2939"/>
      <c r="E1023" s="2939"/>
      <c r="F1023" s="801" t="s">
        <v>692</v>
      </c>
      <c r="G1023" s="819">
        <f>SUM(G1015:G1022)</f>
        <v>39.540000000000006</v>
      </c>
      <c r="H1023" s="1300"/>
    </row>
    <row r="1024" spans="1:8" s="1567" customFormat="1" ht="15">
      <c r="A1024" s="1562"/>
      <c r="B1024" s="2940"/>
      <c r="C1024" s="2940"/>
      <c r="D1024" s="2940"/>
      <c r="E1024" s="2940"/>
      <c r="F1024" s="1519"/>
      <c r="G1024" s="1519"/>
      <c r="H1024" s="1562"/>
    </row>
    <row r="1025" spans="1:8" s="1304" customFormat="1" ht="15">
      <c r="A1025" s="1300"/>
      <c r="B1025" s="1301"/>
      <c r="C1025" s="1301"/>
      <c r="D1025" s="1301"/>
      <c r="E1025" s="1301"/>
      <c r="F1025" s="1301"/>
      <c r="G1025" s="1301"/>
      <c r="H1025" s="1300"/>
    </row>
    <row r="1026" spans="1:8" s="1575" customFormat="1" ht="20.25" customHeight="1" thickBot="1">
      <c r="B1026" s="3007" t="s">
        <v>6866</v>
      </c>
      <c r="C1026" s="3008"/>
      <c r="D1026" s="1634"/>
      <c r="E1026" s="1634"/>
      <c r="F1026" s="1634"/>
      <c r="G1026" s="1635"/>
    </row>
    <row r="1027" spans="1:8" s="1577" customFormat="1" ht="15.75">
      <c r="A1027" s="1576"/>
      <c r="B1027" s="3009" t="s">
        <v>6911</v>
      </c>
      <c r="C1027" s="3010"/>
      <c r="D1027" s="3010"/>
      <c r="E1027" s="3010"/>
      <c r="F1027" s="3010"/>
      <c r="G1027" s="3011"/>
      <c r="H1027" s="1576"/>
    </row>
    <row r="1028" spans="1:8" s="1577" customFormat="1" ht="15">
      <c r="A1028" s="1576"/>
      <c r="B1028" s="468">
        <v>88264</v>
      </c>
      <c r="C1028" s="1544" t="str">
        <f>IF($A1028="INSUMO",VLOOKUP($B1028,'BANCO DE DADOS SETEMBRO INS'!$A:$D,2,FALSE),VLOOKUP($B1028,'BANCO DE DADOS SETEMBRO SERV'!$B:$E,2,FALSE))</f>
        <v>ELETRICISTA COM ENCARGOS COMPLEMENTARES</v>
      </c>
      <c r="D1028" s="1543" t="str">
        <f>IF($A1028="INSUMO",VLOOKUP($B1028,'BANCO DE DADOS SETEMBRO INS'!$A:$D,3,FALSE),VLOOKUP($B1028,'BANCO DE DADOS SETEMBRO SERV'!$B:$E,3,FALSE))</f>
        <v>H</v>
      </c>
      <c r="E1028" s="2988">
        <v>0.2</v>
      </c>
      <c r="F1028" s="2989"/>
      <c r="G1028" s="2990"/>
      <c r="H1028" s="1576"/>
    </row>
    <row r="1029" spans="1:8" s="1577" customFormat="1" ht="16.5" customHeight="1" thickBot="1">
      <c r="A1029" s="1576"/>
      <c r="B1029" s="470">
        <v>88247</v>
      </c>
      <c r="C1029" s="1544" t="str">
        <f>IF($A1029="INSUMO",VLOOKUP($B1029,'BANCO DE DADOS SETEMBRO INS'!$A:$D,2,FALSE),VLOOKUP($B1029,'BANCO DE DADOS SETEMBRO SERV'!$B:$E,2,FALSE))</f>
        <v>AUXILIAR DE ELETRICISTA COM ENCARGOS COMPLEMENTARES</v>
      </c>
      <c r="D1029" s="1543" t="str">
        <f>IF($A1029="INSUMO",VLOOKUP($B1029,'BANCO DE DADOS SETEMBRO INS'!$A:$D,3,FALSE),VLOOKUP($B1029,'BANCO DE DADOS SETEMBRO SERV'!$B:$E,3,FALSE))</f>
        <v>H</v>
      </c>
      <c r="E1029" s="2991">
        <v>0.2</v>
      </c>
      <c r="F1029" s="2992"/>
      <c r="G1029" s="2993"/>
      <c r="H1029" s="1576"/>
    </row>
    <row r="1030" spans="1:8" s="1577" customFormat="1" ht="15.75">
      <c r="A1030" s="1576"/>
      <c r="B1030" s="2994" t="s">
        <v>6885</v>
      </c>
      <c r="C1030" s="2995"/>
      <c r="D1030" s="2995"/>
      <c r="E1030" s="2996"/>
      <c r="F1030" s="1653" t="s">
        <v>687</v>
      </c>
      <c r="G1030" s="1640" t="s">
        <v>6900</v>
      </c>
      <c r="H1030" s="1576"/>
    </row>
    <row r="1031" spans="1:8" s="1577" customFormat="1" ht="15">
      <c r="A1031" s="1576"/>
      <c r="B1031" s="468">
        <v>88264</v>
      </c>
      <c r="C1031" s="1617" t="str">
        <f>IF($A1031="INSUMO",VLOOKUP($B1031,'BANCO DE DADOS SETEMBRO INS'!$A:$D,2,FALSE),VLOOKUP($B1031,'BANCO DE DADOS SETEMBRO SERV'!$B:$E,2,FALSE))</f>
        <v>ELETRICISTA COM ENCARGOS COMPLEMENTARES</v>
      </c>
      <c r="D1031" s="1616" t="str">
        <f>IF($A1031="INSUMO",VLOOKUP($B1031,'BANCO DE DADOS SETEMBRO INS'!$A:$D,3,FALSE),VLOOKUP($B1031,'BANCO DE DADOS SETEMBRO SERV'!$B:$E,3,FALSE))</f>
        <v>H</v>
      </c>
      <c r="E1031" s="1636">
        <v>0.01</v>
      </c>
      <c r="F1031" s="1636">
        <v>8</v>
      </c>
      <c r="G1031" s="1637">
        <f>E1031*F1031</f>
        <v>0.08</v>
      </c>
      <c r="H1031" s="1576"/>
    </row>
    <row r="1032" spans="1:8" s="1577" customFormat="1" ht="16.5" customHeight="1" thickBot="1">
      <c r="A1032" s="1576"/>
      <c r="B1032" s="470">
        <v>88247</v>
      </c>
      <c r="C1032" s="1618" t="str">
        <f>IF($A1032="INSUMO",VLOOKUP($B1032,'BANCO DE DADOS SETEMBRO INS'!$A:$D,2,FALSE),VLOOKUP($B1032,'BANCO DE DADOS SETEMBRO SERV'!$B:$E,2,FALSE))</f>
        <v>AUXILIAR DE ELETRICISTA COM ENCARGOS COMPLEMENTARES</v>
      </c>
      <c r="D1032" s="1619" t="str">
        <f>IF($A1032="INSUMO",VLOOKUP($B1032,'BANCO DE DADOS SETEMBRO INS'!$A:$D,3,FALSE),VLOOKUP($B1032,'BANCO DE DADOS SETEMBRO SERV'!$B:$E,3,FALSE))</f>
        <v>H</v>
      </c>
      <c r="E1032" s="1638">
        <v>0.01</v>
      </c>
      <c r="F1032" s="1638">
        <v>8</v>
      </c>
      <c r="G1032" s="1639">
        <f>E1032*F1032</f>
        <v>0.08</v>
      </c>
      <c r="H1032" s="1576"/>
    </row>
    <row r="1033" spans="1:8" s="1577" customFormat="1" ht="15.75">
      <c r="A1033" s="1576"/>
      <c r="B1033" s="2994" t="s">
        <v>6883</v>
      </c>
      <c r="C1033" s="2995"/>
      <c r="D1033" s="2995"/>
      <c r="E1033" s="2996"/>
      <c r="F1033" s="1653" t="s">
        <v>687</v>
      </c>
      <c r="G1033" s="1640" t="s">
        <v>6900</v>
      </c>
      <c r="H1033" s="1576"/>
    </row>
    <row r="1034" spans="1:8" s="1577" customFormat="1" ht="15">
      <c r="A1034" s="1576"/>
      <c r="B1034" s="468">
        <v>88264</v>
      </c>
      <c r="C1034" s="1617" t="str">
        <f>IF($A1034="INSUMO",VLOOKUP($B1034,'BANCO DE DADOS SETEMBRO INS'!$A:$D,2,FALSE),VLOOKUP($B1034,'BANCO DE DADOS SETEMBRO SERV'!$B:$E,2,FALSE))</f>
        <v>ELETRICISTA COM ENCARGOS COMPLEMENTARES</v>
      </c>
      <c r="D1034" s="1616" t="str">
        <f>IF($A1034="INSUMO",VLOOKUP($B1034,'BANCO DE DADOS SETEMBRO INS'!$A:$D,3,FALSE),VLOOKUP($B1034,'BANCO DE DADOS SETEMBRO SERV'!$B:$E,3,FALSE))</f>
        <v>H</v>
      </c>
      <c r="E1034" s="1636">
        <v>0.01</v>
      </c>
      <c r="F1034" s="1636">
        <v>8</v>
      </c>
      <c r="G1034" s="1637">
        <f>E1034*F1034</f>
        <v>0.08</v>
      </c>
      <c r="H1034" s="1576"/>
    </row>
    <row r="1035" spans="1:8" s="1577" customFormat="1" ht="16.5" customHeight="1" thickBot="1">
      <c r="A1035" s="1576"/>
      <c r="B1035" s="470">
        <v>88247</v>
      </c>
      <c r="C1035" s="1618" t="str">
        <f>IF($A1035="INSUMO",VLOOKUP($B1035,'BANCO DE DADOS SETEMBRO INS'!$A:$D,2,FALSE),VLOOKUP($B1035,'BANCO DE DADOS SETEMBRO SERV'!$B:$E,2,FALSE))</f>
        <v>AUXILIAR DE ELETRICISTA COM ENCARGOS COMPLEMENTARES</v>
      </c>
      <c r="D1035" s="1619" t="str">
        <f>IF($A1035="INSUMO",VLOOKUP($B1035,'BANCO DE DADOS SETEMBRO INS'!$A:$D,3,FALSE),VLOOKUP($B1035,'BANCO DE DADOS SETEMBRO SERV'!$B:$E,3,FALSE))</f>
        <v>H</v>
      </c>
      <c r="E1035" s="1638">
        <v>0.01</v>
      </c>
      <c r="F1035" s="1638">
        <v>8</v>
      </c>
      <c r="G1035" s="1639">
        <f>E1035*F1035</f>
        <v>0.08</v>
      </c>
      <c r="H1035" s="1576"/>
    </row>
    <row r="1036" spans="1:8" s="1577" customFormat="1" ht="15.75">
      <c r="A1036" s="1576"/>
      <c r="B1036" s="2997" t="s">
        <v>6884</v>
      </c>
      <c r="C1036" s="2998"/>
      <c r="D1036" s="2998"/>
      <c r="E1036" s="2999"/>
      <c r="F1036" s="1653" t="s">
        <v>687</v>
      </c>
      <c r="G1036" s="1640" t="s">
        <v>6900</v>
      </c>
      <c r="H1036" s="1576"/>
    </row>
    <row r="1037" spans="1:8" s="1577" customFormat="1" ht="15">
      <c r="A1037" s="1576"/>
      <c r="B1037" s="468">
        <v>88264</v>
      </c>
      <c r="C1037" s="1617" t="str">
        <f>IF($A1037="INSUMO",VLOOKUP($B1037,'BANCO DE DADOS SETEMBRO INS'!$A:$D,2,FALSE),VLOOKUP($B1037,'BANCO DE DADOS SETEMBRO SERV'!$B:$E,2,FALSE))</f>
        <v>ELETRICISTA COM ENCARGOS COMPLEMENTARES</v>
      </c>
      <c r="D1037" s="1616" t="str">
        <f>IF($A1037="INSUMO",VLOOKUP($B1037,'BANCO DE DADOS SETEMBRO INS'!$A:$D,3,FALSE),VLOOKUP($B1037,'BANCO DE DADOS SETEMBRO SERV'!$B:$E,3,FALSE))</f>
        <v>H</v>
      </c>
      <c r="E1037" s="1636">
        <v>0.01</v>
      </c>
      <c r="F1037" s="1636">
        <v>8</v>
      </c>
      <c r="G1037" s="1637">
        <f>E1037*F1037</f>
        <v>0.08</v>
      </c>
      <c r="H1037" s="1576"/>
    </row>
    <row r="1038" spans="1:8" s="1577" customFormat="1" ht="16.5" customHeight="1" thickBot="1">
      <c r="A1038" s="1576"/>
      <c r="B1038" s="470">
        <v>88247</v>
      </c>
      <c r="C1038" s="1618" t="str">
        <f>IF($A1038="INSUMO",VLOOKUP($B1038,'BANCO DE DADOS SETEMBRO INS'!$A:$D,2,FALSE),VLOOKUP($B1038,'BANCO DE DADOS SETEMBRO SERV'!$B:$E,2,FALSE))</f>
        <v>AUXILIAR DE ELETRICISTA COM ENCARGOS COMPLEMENTARES</v>
      </c>
      <c r="D1038" s="1619" t="str">
        <f>IF($A1038="INSUMO",VLOOKUP($B1038,'BANCO DE DADOS SETEMBRO INS'!$A:$D,3,FALSE),VLOOKUP($B1038,'BANCO DE DADOS SETEMBRO SERV'!$B:$E,3,FALSE))</f>
        <v>H</v>
      </c>
      <c r="E1038" s="1638">
        <v>0.01</v>
      </c>
      <c r="F1038" s="1638">
        <v>8</v>
      </c>
      <c r="G1038" s="1639">
        <f>E1038*F1038</f>
        <v>0.08</v>
      </c>
      <c r="H1038" s="1576"/>
    </row>
    <row r="1039" spans="1:8" s="1577" customFormat="1" ht="15.75">
      <c r="A1039" s="1576"/>
      <c r="B1039" s="2994" t="s">
        <v>6870</v>
      </c>
      <c r="C1039" s="2995"/>
      <c r="D1039" s="2995"/>
      <c r="E1039" s="2995"/>
      <c r="F1039" s="2995"/>
      <c r="G1039" s="3000"/>
      <c r="H1039" s="1576"/>
    </row>
    <row r="1040" spans="1:8" s="1577" customFormat="1" ht="15">
      <c r="A1040" s="1576"/>
      <c r="B1040" s="468">
        <v>88264</v>
      </c>
      <c r="C1040" s="1617" t="str">
        <f>IF($A1040="INSUMO",VLOOKUP($B1040,'BANCO DE DADOS SETEMBRO INS'!$A:$D,2,FALSE),VLOOKUP($B1040,'BANCO DE DADOS SETEMBRO SERV'!$B:$E,2,FALSE))</f>
        <v>ELETRICISTA COM ENCARGOS COMPLEMENTARES</v>
      </c>
      <c r="D1040" s="1616" t="str">
        <f>IF($A1040="INSUMO",VLOOKUP($B1040,'BANCO DE DADOS SETEMBRO INS'!$A:$D,3,FALSE),VLOOKUP($B1040,'BANCO DE DADOS SETEMBRO SERV'!$B:$E,3,FALSE))</f>
        <v>H</v>
      </c>
      <c r="E1040" s="3001">
        <f>E1028+G1031+G1034+G1037</f>
        <v>0.44000000000000006</v>
      </c>
      <c r="F1040" s="3002"/>
      <c r="G1040" s="3003"/>
      <c r="H1040" s="1576"/>
    </row>
    <row r="1041" spans="1:8" s="1577" customFormat="1" ht="16.5" customHeight="1" thickBot="1">
      <c r="A1041" s="1576"/>
      <c r="B1041" s="470">
        <v>88247</v>
      </c>
      <c r="C1041" s="1618" t="str">
        <f>IF($A1041="INSUMO",VLOOKUP($B1041,'BANCO DE DADOS SETEMBRO INS'!$A:$D,2,FALSE),VLOOKUP($B1041,'BANCO DE DADOS SETEMBRO SERV'!$B:$E,2,FALSE))</f>
        <v>AUXILIAR DE ELETRICISTA COM ENCARGOS COMPLEMENTARES</v>
      </c>
      <c r="D1041" s="1619" t="str">
        <f>IF($A1041="INSUMO",VLOOKUP($B1041,'BANCO DE DADOS SETEMBRO INS'!$A:$D,3,FALSE),VLOOKUP($B1041,'BANCO DE DADOS SETEMBRO SERV'!$B:$E,3,FALSE))</f>
        <v>H</v>
      </c>
      <c r="E1041" s="3004">
        <f>E1029+G1032+G1035+G1038</f>
        <v>0.44000000000000006</v>
      </c>
      <c r="F1041" s="3005"/>
      <c r="G1041" s="3006"/>
      <c r="H1041" s="1576"/>
    </row>
    <row r="1042" spans="1:8" s="1567" customFormat="1" ht="15.75" thickBot="1">
      <c r="A1042" s="1562"/>
      <c r="B1042" s="1790"/>
      <c r="C1042" s="1562"/>
      <c r="D1042" s="1562"/>
      <c r="E1042" s="1562"/>
      <c r="F1042" s="1562"/>
      <c r="G1042" s="1628"/>
      <c r="H1042" s="1562"/>
    </row>
    <row r="1043" spans="1:8" s="1304" customFormat="1" ht="40.5" customHeight="1">
      <c r="A1043" s="873"/>
      <c r="B1043" s="1557"/>
      <c r="C1043" s="1558" t="s">
        <v>1746</v>
      </c>
      <c r="D1043" s="1558"/>
      <c r="E1043" s="1559"/>
      <c r="F1043" s="1537"/>
      <c r="G1043" s="1560" t="s">
        <v>29</v>
      </c>
      <c r="H1043" s="1767" t="s">
        <v>7219</v>
      </c>
    </row>
    <row r="1044" spans="1:8" s="1304" customFormat="1" ht="31.5">
      <c r="A1044" s="873"/>
      <c r="B1044" s="1815" t="s">
        <v>701</v>
      </c>
      <c r="C1044" s="1775" t="s">
        <v>702</v>
      </c>
      <c r="D1044" s="1776" t="s">
        <v>703</v>
      </c>
      <c r="E1044" s="1777" t="s">
        <v>704</v>
      </c>
      <c r="F1044" s="1778" t="s">
        <v>705</v>
      </c>
      <c r="G1044" s="1785" t="s">
        <v>706</v>
      </c>
      <c r="H1044" s="873"/>
    </row>
    <row r="1045" spans="1:8" s="1304" customFormat="1" ht="15">
      <c r="A1045" s="873"/>
      <c r="B1045" s="1573">
        <v>43245</v>
      </c>
      <c r="C1045" s="1791" t="s">
        <v>1352</v>
      </c>
      <c r="D1045" s="1752">
        <v>14.66</v>
      </c>
      <c r="E1045" s="1749" t="s">
        <v>7626</v>
      </c>
      <c r="F1045" s="1744" t="s">
        <v>1353</v>
      </c>
      <c r="G1045" s="1764" t="s">
        <v>7635</v>
      </c>
      <c r="H1045" s="873"/>
    </row>
    <row r="1046" spans="1:8" s="1304" customFormat="1" ht="15">
      <c r="A1046" s="873"/>
      <c r="B1046" s="1573">
        <v>43256</v>
      </c>
      <c r="C1046" s="1741" t="s">
        <v>7633</v>
      </c>
      <c r="D1046" s="1742">
        <v>14.57</v>
      </c>
      <c r="E1046" s="1756" t="s">
        <v>7634</v>
      </c>
      <c r="F1046" s="1765" t="s">
        <v>1764</v>
      </c>
      <c r="G1046" s="1762" t="s">
        <v>7218</v>
      </c>
      <c r="H1046" s="873"/>
    </row>
    <row r="1047" spans="1:8" s="1304" customFormat="1" ht="15">
      <c r="A1047" s="873"/>
      <c r="B1047" s="1573">
        <v>43264</v>
      </c>
      <c r="C1047" s="1791" t="s">
        <v>1607</v>
      </c>
      <c r="D1047" s="1752">
        <v>46.76</v>
      </c>
      <c r="E1047" s="1749" t="s">
        <v>1608</v>
      </c>
      <c r="F1047" s="1744" t="s">
        <v>1609</v>
      </c>
      <c r="G1047" s="1764" t="s">
        <v>1604</v>
      </c>
      <c r="H1047" s="873"/>
    </row>
    <row r="1048" spans="1:8" s="1304" customFormat="1" ht="16.5" thickBot="1">
      <c r="A1048" s="873"/>
      <c r="B1048" s="1538"/>
      <c r="C1048" s="1539" t="s">
        <v>707</v>
      </c>
      <c r="D1048" s="1561">
        <f>MEDIAN(D1045:D1047)</f>
        <v>14.66</v>
      </c>
      <c r="E1048" s="1540"/>
      <c r="F1048" s="1541"/>
      <c r="G1048" s="871"/>
      <c r="H1048" s="873"/>
    </row>
    <row r="1049" spans="1:8" s="1373" customFormat="1" ht="15.75" thickBot="1">
      <c r="A1049" s="1372"/>
      <c r="B1049" s="3012"/>
      <c r="C1049" s="2970"/>
      <c r="D1049" s="2970"/>
      <c r="E1049" s="2970"/>
      <c r="F1049" s="2970"/>
      <c r="G1049" s="3013"/>
      <c r="H1049" s="1372"/>
    </row>
    <row r="1050" spans="1:8" s="1354" customFormat="1" ht="15.75" customHeight="1">
      <c r="A1050" s="1368"/>
      <c r="B1050" s="1549" t="str">
        <f>CONCATENATE("AMM LOG 0",(RIGHT(B1013,2))+1)</f>
        <v>AMM LOG 049</v>
      </c>
      <c r="C1050" s="2666" t="str">
        <f>CONCATENATE("FORNECIMENTO E INSTALAÇÃO DE ",C1053)</f>
        <v>FORNECIMENTO E INSTALAÇÃO DE CURVA DE INVERSÃO PARA ELETROCALHA DE 100 X 50MM</v>
      </c>
      <c r="D1050" s="2897"/>
      <c r="E1050" s="2897"/>
      <c r="F1050" s="2897"/>
      <c r="G1050" s="1361" t="s">
        <v>29</v>
      </c>
      <c r="H1050" s="1376">
        <f>G1060</f>
        <v>57.800000000000004</v>
      </c>
    </row>
    <row r="1051" spans="1:8" s="1354" customFormat="1" ht="31.5">
      <c r="A1051" s="1368"/>
      <c r="B1051" s="1378" t="s">
        <v>760</v>
      </c>
      <c r="C1051" s="1365" t="s">
        <v>686</v>
      </c>
      <c r="D1051" s="1362" t="s">
        <v>29</v>
      </c>
      <c r="E1051" s="1365" t="s">
        <v>687</v>
      </c>
      <c r="F1051" s="1366" t="s">
        <v>688</v>
      </c>
      <c r="G1051" s="1367" t="s">
        <v>689</v>
      </c>
      <c r="H1051" s="1368"/>
    </row>
    <row r="1052" spans="1:8" s="1354" customFormat="1" ht="15.75">
      <c r="A1052" s="1368"/>
      <c r="B1052" s="2724" t="s">
        <v>690</v>
      </c>
      <c r="C1052" s="2926"/>
      <c r="D1052" s="2926"/>
      <c r="E1052" s="2926"/>
      <c r="F1052" s="2926"/>
      <c r="G1052" s="2927"/>
      <c r="H1052" s="1368"/>
    </row>
    <row r="1053" spans="1:8" s="1354" customFormat="1" ht="15">
      <c r="A1053" s="1368"/>
      <c r="B1053" s="1360" t="s">
        <v>708</v>
      </c>
      <c r="C1053" s="1358" t="str">
        <f>C1080</f>
        <v>CURVA DE INVERSÃO PARA ELETROCALHA DE 100 X 50MM</v>
      </c>
      <c r="D1053" s="1364" t="s">
        <v>29</v>
      </c>
      <c r="E1053" s="1359">
        <v>1</v>
      </c>
      <c r="F1053" s="1359">
        <f>D1085</f>
        <v>16.87</v>
      </c>
      <c r="G1053" s="1405">
        <f>TRUNC(F1053*E1053,2)</f>
        <v>16.87</v>
      </c>
      <c r="H1053" s="1368"/>
    </row>
    <row r="1054" spans="1:8" s="1567" customFormat="1" ht="30">
      <c r="A1054" s="1565" t="s">
        <v>1320</v>
      </c>
      <c r="B1054" s="695">
        <v>11962</v>
      </c>
      <c r="C1054" s="1544" t="str">
        <f>IF($A1054="INSUMO",VLOOKUP($B1054,'BANCO DE DADOS SETEMBRO INS'!$A:$D,2,FALSE),VLOOKUP($B1054,'BANCO DE DADOS SETEMBRO SERV'!$B:$E,2,FALSE))</f>
        <v>PARAFUSO ZINCADO, SEXTAVADO, COM ROSCA INTEIRA, DIAMETRO 1/4", COMPRIMENTO 1/2"</v>
      </c>
      <c r="D1054" s="1543" t="str">
        <f>IF($A1054="INSUMO",VLOOKUP($B1054,'BANCO DE DADOS SETEMBRO INS'!$A:$D,3,FALSE),VLOOKUP($B1054,'BANCO DE DADOS SETEMBRO SERV'!$B:$E,3,FALSE))</f>
        <v xml:space="preserve">UN    </v>
      </c>
      <c r="E1054" s="670">
        <v>12</v>
      </c>
      <c r="F1054" s="1547">
        <f>IF($A1054="INSUMO",VLOOKUP($B1054,'BANCO DE DADOS SETEMBRO INS'!$A:$D,4,FALSE),VLOOKUP($B1054,'BANCO DE DADOS SETEMBRO SERV'!$B:$E,4,FALSE))</f>
        <v>0.11</v>
      </c>
      <c r="G1054" s="1525">
        <f>TRUNC(F1054*E1054,2)</f>
        <v>1.32</v>
      </c>
      <c r="H1054" s="1562"/>
    </row>
    <row r="1055" spans="1:8" s="1567" customFormat="1" ht="30">
      <c r="A1055" s="1565" t="s">
        <v>1320</v>
      </c>
      <c r="B1055" s="695">
        <v>39211</v>
      </c>
      <c r="C1055" s="1544" t="str">
        <f>IF($A1055="INSUMO",VLOOKUP($B1055,'BANCO DE DADOS SETEMBRO INS'!$A:$D,2,FALSE),VLOOKUP($B1055,'BANCO DE DADOS SETEMBRO SERV'!$B:$E,2,FALSE))</f>
        <v>ARRUELA EM ALUMINIO, COM ROSCA, DE  1 1/4", PARA ELETRODUTO</v>
      </c>
      <c r="D1055" s="1543" t="str">
        <f>IF($A1055="INSUMO",VLOOKUP($B1055,'BANCO DE DADOS SETEMBRO INS'!$A:$D,3,FALSE),VLOOKUP($B1055,'BANCO DE DADOS SETEMBRO SERV'!$B:$E,3,FALSE))</f>
        <v xml:space="preserve">UN    </v>
      </c>
      <c r="E1055" s="670">
        <v>12</v>
      </c>
      <c r="F1055" s="1547">
        <f>IF($A1055="INSUMO",VLOOKUP($B1055,'BANCO DE DADOS SETEMBRO INS'!$A:$D,4,FALSE),VLOOKUP($B1055,'BANCO DE DADOS SETEMBRO SERV'!$B:$E,4,FALSE))</f>
        <v>0.86</v>
      </c>
      <c r="G1055" s="1525">
        <f>TRUNC(F1055*E1055,2)</f>
        <v>10.32</v>
      </c>
      <c r="H1055" s="1562"/>
    </row>
    <row r="1056" spans="1:8" s="1567" customFormat="1" ht="15.75">
      <c r="A1056" s="1565" t="s">
        <v>1320</v>
      </c>
      <c r="B1056" s="695">
        <v>39997</v>
      </c>
      <c r="C1056" s="1544" t="str">
        <f>IF($A1056="INSUMO",VLOOKUP($B1056,'BANCO DE DADOS SETEMBRO INS'!$A:$D,2,FALSE),VLOOKUP($B1056,'BANCO DE DADOS SETEMBRO SERV'!$B:$E,2,FALSE))</f>
        <v>PORCA ZINCADA, SEXTAVADA, DIAMETRO 1/4"</v>
      </c>
      <c r="D1056" s="1543" t="str">
        <f>IF($A1056="INSUMO",VLOOKUP($B1056,'BANCO DE DADOS SETEMBRO INS'!$A:$D,3,FALSE),VLOOKUP($B1056,'BANCO DE DADOS SETEMBRO SERV'!$B:$E,3,FALSE))</f>
        <v xml:space="preserve">UN    </v>
      </c>
      <c r="E1056" s="670">
        <v>12</v>
      </c>
      <c r="F1056" s="1547">
        <f>IF($A1056="INSUMO",VLOOKUP($B1056,'BANCO DE DADOS SETEMBRO INS'!$A:$D,4,FALSE),VLOOKUP($B1056,'BANCO DE DADOS SETEMBRO SERV'!$B:$E,4,FALSE))</f>
        <v>0.16</v>
      </c>
      <c r="G1056" s="1525">
        <f>TRUNC(F1056*E1056,2)</f>
        <v>1.92</v>
      </c>
      <c r="H1056" s="1562"/>
    </row>
    <row r="1057" spans="1:8" s="1354" customFormat="1" ht="15.75">
      <c r="A1057" s="1368"/>
      <c r="B1057" s="2724" t="s">
        <v>691</v>
      </c>
      <c r="C1057" s="2926"/>
      <c r="D1057" s="2926"/>
      <c r="E1057" s="2926"/>
      <c r="F1057" s="2926"/>
      <c r="G1057" s="2927"/>
      <c r="H1057" s="1368"/>
    </row>
    <row r="1058" spans="1:8" s="1354" customFormat="1" ht="15.75">
      <c r="A1058" s="1370" t="s">
        <v>1321</v>
      </c>
      <c r="B1058" s="1377">
        <v>88264</v>
      </c>
      <c r="C1058" s="1356" t="str">
        <f>IF($A1058="INSUMO",VLOOKUP($B1058,'BANCO DE DADOS SETEMBRO INS'!$A:$D,2,FALSE),VLOOKUP($B1058,'BANCO DE DADOS SETEMBRO SERV'!$B:$E,2,FALSE))</f>
        <v>ELETRICISTA COM ENCARGOS COMPLEMENTARES</v>
      </c>
      <c r="D1058" s="1355" t="str">
        <f>IF($A1058="INSUMO",VLOOKUP($B1058,'BANCO DE DADOS SETEMBRO INS'!$A:$D,3,FALSE),VLOOKUP($B1058,'BANCO DE DADOS SETEMBRO SERV'!$B:$E,3,FALSE))</f>
        <v>H</v>
      </c>
      <c r="E1058" s="1375">
        <f>E1077</f>
        <v>0.76</v>
      </c>
      <c r="F1058" s="1357">
        <f>IF($A1058="INSUMO",VLOOKUP($B1058,'BANCO DE DADOS SETEMBRO INS'!$A:$D,4,FALSE),VLOOKUP($B1058,'BANCO DE DADOS SETEMBRO SERV'!$B:$E,4,FALSE))</f>
        <v>20.28</v>
      </c>
      <c r="G1058" s="1405">
        <f>TRUNC(F1058*E1058,2)</f>
        <v>15.41</v>
      </c>
      <c r="H1058" s="1368"/>
    </row>
    <row r="1059" spans="1:8" s="1354" customFormat="1" ht="16.5" thickBot="1">
      <c r="A1059" s="1370" t="s">
        <v>1321</v>
      </c>
      <c r="B1059" s="1377">
        <v>88316</v>
      </c>
      <c r="C1059" s="1356" t="str">
        <f>IF($A1059="INSUMO",VLOOKUP($B1059,'BANCO DE DADOS SETEMBRO INS'!$A:$D,2,FALSE),VLOOKUP($B1059,'BANCO DE DADOS SETEMBRO SERV'!$B:$E,2,FALSE))</f>
        <v>SERVENTE COM ENCARGOS COMPLEMENTARES</v>
      </c>
      <c r="D1059" s="1355" t="str">
        <f>IF($A1059="INSUMO",VLOOKUP($B1059,'BANCO DE DADOS SETEMBRO INS'!$A:$D,3,FALSE),VLOOKUP($B1059,'BANCO DE DADOS SETEMBRO SERV'!$B:$E,3,FALSE))</f>
        <v>H</v>
      </c>
      <c r="E1059" s="1375">
        <f>E1078</f>
        <v>0.76</v>
      </c>
      <c r="F1059" s="1357">
        <f>IF($A1059="INSUMO",VLOOKUP($B1059,'BANCO DE DADOS SETEMBRO INS'!$A:$D,4,FALSE),VLOOKUP($B1059,'BANCO DE DADOS SETEMBRO SERV'!$B:$E,4,FALSE))</f>
        <v>15.74</v>
      </c>
      <c r="G1059" s="1405">
        <f>TRUNC(F1059*E1059,2)</f>
        <v>11.96</v>
      </c>
      <c r="H1059" s="1368"/>
    </row>
    <row r="1060" spans="1:8" s="1354" customFormat="1" ht="16.5" customHeight="1" thickBot="1">
      <c r="A1060" s="1368"/>
      <c r="B1060" s="2939" t="s">
        <v>6914</v>
      </c>
      <c r="C1060" s="2939"/>
      <c r="D1060" s="2939"/>
      <c r="E1060" s="2939"/>
      <c r="F1060" s="1363" t="s">
        <v>692</v>
      </c>
      <c r="G1060" s="1374">
        <f>SUM(G1053:G1059)</f>
        <v>57.800000000000004</v>
      </c>
      <c r="H1060" s="1368"/>
    </row>
    <row r="1061" spans="1:8" s="1567" customFormat="1" ht="15">
      <c r="A1061" s="1562"/>
      <c r="B1061" s="2940"/>
      <c r="C1061" s="2940"/>
      <c r="D1061" s="2940"/>
      <c r="E1061" s="2940"/>
      <c r="F1061" s="1519"/>
      <c r="G1061" s="1519"/>
      <c r="H1061" s="1562"/>
    </row>
    <row r="1062" spans="1:8" s="1354" customFormat="1" ht="15">
      <c r="A1062" s="1368"/>
      <c r="B1062" s="1369"/>
      <c r="C1062" s="1369"/>
      <c r="D1062" s="1369"/>
      <c r="E1062" s="1369"/>
      <c r="F1062" s="1369"/>
      <c r="G1062" s="1369"/>
      <c r="H1062" s="1368"/>
    </row>
    <row r="1063" spans="1:8" s="1575" customFormat="1" ht="20.25" customHeight="1" thickBot="1">
      <c r="B1063" s="3007" t="s">
        <v>6866</v>
      </c>
      <c r="C1063" s="3008"/>
      <c r="D1063" s="1634"/>
      <c r="E1063" s="1634"/>
      <c r="F1063" s="1634"/>
      <c r="G1063" s="1635"/>
    </row>
    <row r="1064" spans="1:8" s="1577" customFormat="1" ht="15.75">
      <c r="A1064" s="1576"/>
      <c r="B1064" s="3009" t="s">
        <v>6931</v>
      </c>
      <c r="C1064" s="3010"/>
      <c r="D1064" s="3010"/>
      <c r="E1064" s="3010"/>
      <c r="F1064" s="3010"/>
      <c r="G1064" s="3011"/>
      <c r="H1064" s="1576"/>
    </row>
    <row r="1065" spans="1:8" s="1577" customFormat="1" ht="15">
      <c r="A1065" s="1576"/>
      <c r="B1065" s="468">
        <v>88264</v>
      </c>
      <c r="C1065" s="1544" t="str">
        <f>IF($A1065="INSUMO",VLOOKUP($B1065,'BANCO DE DADOS SETEMBRO INS'!$A:$D,2,FALSE),VLOOKUP($B1065,'BANCO DE DADOS SETEMBRO SERV'!$B:$E,2,FALSE))</f>
        <v>ELETRICISTA COM ENCARGOS COMPLEMENTARES</v>
      </c>
      <c r="D1065" s="1543" t="str">
        <f>IF($A1065="INSUMO",VLOOKUP($B1065,'BANCO DE DADOS SETEMBRO INS'!$A:$D,3,FALSE),VLOOKUP($B1065,'BANCO DE DADOS SETEMBRO SERV'!$B:$E,3,FALSE))</f>
        <v>H</v>
      </c>
      <c r="E1065" s="2988">
        <v>0.4</v>
      </c>
      <c r="F1065" s="2989"/>
      <c r="G1065" s="2990"/>
      <c r="H1065" s="1576"/>
    </row>
    <row r="1066" spans="1:8" s="1577" customFormat="1" ht="16.5" customHeight="1" thickBot="1">
      <c r="A1066" s="1576"/>
      <c r="B1066" s="470">
        <v>88247</v>
      </c>
      <c r="C1066" s="1544" t="str">
        <f>IF($A1066="INSUMO",VLOOKUP($B1066,'BANCO DE DADOS SETEMBRO INS'!$A:$D,2,FALSE),VLOOKUP($B1066,'BANCO DE DADOS SETEMBRO SERV'!$B:$E,2,FALSE))</f>
        <v>AUXILIAR DE ELETRICISTA COM ENCARGOS COMPLEMENTARES</v>
      </c>
      <c r="D1066" s="1543" t="str">
        <f>IF($A1066="INSUMO",VLOOKUP($B1066,'BANCO DE DADOS SETEMBRO INS'!$A:$D,3,FALSE),VLOOKUP($B1066,'BANCO DE DADOS SETEMBRO SERV'!$B:$E,3,FALSE))</f>
        <v>H</v>
      </c>
      <c r="E1066" s="2991">
        <v>0.4</v>
      </c>
      <c r="F1066" s="2992"/>
      <c r="G1066" s="2993"/>
      <c r="H1066" s="1576"/>
    </row>
    <row r="1067" spans="1:8" s="1577" customFormat="1" ht="15.75">
      <c r="A1067" s="1576"/>
      <c r="B1067" s="2994" t="s">
        <v>6885</v>
      </c>
      <c r="C1067" s="2995"/>
      <c r="D1067" s="2995"/>
      <c r="E1067" s="2996"/>
      <c r="F1067" s="1653" t="s">
        <v>687</v>
      </c>
      <c r="G1067" s="1640" t="s">
        <v>6900</v>
      </c>
      <c r="H1067" s="1576"/>
    </row>
    <row r="1068" spans="1:8" s="1577" customFormat="1" ht="15">
      <c r="A1068" s="1576"/>
      <c r="B1068" s="468">
        <v>88264</v>
      </c>
      <c r="C1068" s="1617" t="str">
        <f>IF($A1068="INSUMO",VLOOKUP($B1068,'BANCO DE DADOS SETEMBRO INS'!$A:$D,2,FALSE),VLOOKUP($B1068,'BANCO DE DADOS SETEMBRO SERV'!$B:$E,2,FALSE))</f>
        <v>ELETRICISTA COM ENCARGOS COMPLEMENTARES</v>
      </c>
      <c r="D1068" s="1616" t="str">
        <f>IF($A1068="INSUMO",VLOOKUP($B1068,'BANCO DE DADOS SETEMBRO INS'!$A:$D,3,FALSE),VLOOKUP($B1068,'BANCO DE DADOS SETEMBRO SERV'!$B:$E,3,FALSE))</f>
        <v>H</v>
      </c>
      <c r="E1068" s="1636">
        <v>0.01</v>
      </c>
      <c r="F1068" s="1636">
        <v>12</v>
      </c>
      <c r="G1068" s="1637">
        <f>E1068*F1068</f>
        <v>0.12</v>
      </c>
      <c r="H1068" s="1576"/>
    </row>
    <row r="1069" spans="1:8" s="1577" customFormat="1" ht="16.5" customHeight="1" thickBot="1">
      <c r="A1069" s="1576"/>
      <c r="B1069" s="470">
        <v>88247</v>
      </c>
      <c r="C1069" s="1618" t="str">
        <f>IF($A1069="INSUMO",VLOOKUP($B1069,'BANCO DE DADOS SETEMBRO INS'!$A:$D,2,FALSE),VLOOKUP($B1069,'BANCO DE DADOS SETEMBRO SERV'!$B:$E,2,FALSE))</f>
        <v>AUXILIAR DE ELETRICISTA COM ENCARGOS COMPLEMENTARES</v>
      </c>
      <c r="D1069" s="1619" t="str">
        <f>IF($A1069="INSUMO",VLOOKUP($B1069,'BANCO DE DADOS SETEMBRO INS'!$A:$D,3,FALSE),VLOOKUP($B1069,'BANCO DE DADOS SETEMBRO SERV'!$B:$E,3,FALSE))</f>
        <v>H</v>
      </c>
      <c r="E1069" s="1638">
        <v>0.01</v>
      </c>
      <c r="F1069" s="1638">
        <v>12</v>
      </c>
      <c r="G1069" s="1639">
        <f>E1069*F1069</f>
        <v>0.12</v>
      </c>
      <c r="H1069" s="1576"/>
    </row>
    <row r="1070" spans="1:8" s="1577" customFormat="1" ht="15.75">
      <c r="A1070" s="1576"/>
      <c r="B1070" s="2994" t="s">
        <v>6883</v>
      </c>
      <c r="C1070" s="2995"/>
      <c r="D1070" s="2995"/>
      <c r="E1070" s="2996"/>
      <c r="F1070" s="1653" t="s">
        <v>687</v>
      </c>
      <c r="G1070" s="1640" t="s">
        <v>6900</v>
      </c>
      <c r="H1070" s="1576"/>
    </row>
    <row r="1071" spans="1:8" s="1577" customFormat="1" ht="15">
      <c r="A1071" s="1576"/>
      <c r="B1071" s="468">
        <v>88264</v>
      </c>
      <c r="C1071" s="1617" t="str">
        <f>IF($A1071="INSUMO",VLOOKUP($B1071,'BANCO DE DADOS SETEMBRO INS'!$A:$D,2,FALSE),VLOOKUP($B1071,'BANCO DE DADOS SETEMBRO SERV'!$B:$E,2,FALSE))</f>
        <v>ELETRICISTA COM ENCARGOS COMPLEMENTARES</v>
      </c>
      <c r="D1071" s="1616" t="str">
        <f>IF($A1071="INSUMO",VLOOKUP($B1071,'BANCO DE DADOS SETEMBRO INS'!$A:$D,3,FALSE),VLOOKUP($B1071,'BANCO DE DADOS SETEMBRO SERV'!$B:$E,3,FALSE))</f>
        <v>H</v>
      </c>
      <c r="E1071" s="1636">
        <v>0.01</v>
      </c>
      <c r="F1071" s="1636">
        <v>12</v>
      </c>
      <c r="G1071" s="1637">
        <f>E1071*F1071</f>
        <v>0.12</v>
      </c>
      <c r="H1071" s="1576"/>
    </row>
    <row r="1072" spans="1:8" s="1577" customFormat="1" ht="16.5" customHeight="1" thickBot="1">
      <c r="A1072" s="1576"/>
      <c r="B1072" s="470">
        <v>88247</v>
      </c>
      <c r="C1072" s="1618" t="str">
        <f>IF($A1072="INSUMO",VLOOKUP($B1072,'BANCO DE DADOS SETEMBRO INS'!$A:$D,2,FALSE),VLOOKUP($B1072,'BANCO DE DADOS SETEMBRO SERV'!$B:$E,2,FALSE))</f>
        <v>AUXILIAR DE ELETRICISTA COM ENCARGOS COMPLEMENTARES</v>
      </c>
      <c r="D1072" s="1619" t="str">
        <f>IF($A1072="INSUMO",VLOOKUP($B1072,'BANCO DE DADOS SETEMBRO INS'!$A:$D,3,FALSE),VLOOKUP($B1072,'BANCO DE DADOS SETEMBRO SERV'!$B:$E,3,FALSE))</f>
        <v>H</v>
      </c>
      <c r="E1072" s="1638">
        <v>0.01</v>
      </c>
      <c r="F1072" s="1638">
        <v>12</v>
      </c>
      <c r="G1072" s="1639">
        <f>E1072*F1072</f>
        <v>0.12</v>
      </c>
      <c r="H1072" s="1576"/>
    </row>
    <row r="1073" spans="1:8" s="1577" customFormat="1" ht="15.75">
      <c r="A1073" s="1576"/>
      <c r="B1073" s="2997" t="s">
        <v>6884</v>
      </c>
      <c r="C1073" s="2998"/>
      <c r="D1073" s="2998"/>
      <c r="E1073" s="2999"/>
      <c r="F1073" s="1653" t="s">
        <v>687</v>
      </c>
      <c r="G1073" s="1640" t="s">
        <v>6900</v>
      </c>
      <c r="H1073" s="1576"/>
    </row>
    <row r="1074" spans="1:8" s="1577" customFormat="1" ht="15">
      <c r="A1074" s="1576"/>
      <c r="B1074" s="468">
        <v>88264</v>
      </c>
      <c r="C1074" s="1617" t="str">
        <f>IF($A1074="INSUMO",VLOOKUP($B1074,'BANCO DE DADOS SETEMBRO INS'!$A:$D,2,FALSE),VLOOKUP($B1074,'BANCO DE DADOS SETEMBRO SERV'!$B:$E,2,FALSE))</f>
        <v>ELETRICISTA COM ENCARGOS COMPLEMENTARES</v>
      </c>
      <c r="D1074" s="1616" t="str">
        <f>IF($A1074="INSUMO",VLOOKUP($B1074,'BANCO DE DADOS SETEMBRO INS'!$A:$D,3,FALSE),VLOOKUP($B1074,'BANCO DE DADOS SETEMBRO SERV'!$B:$E,3,FALSE))</f>
        <v>H</v>
      </c>
      <c r="E1074" s="1636">
        <v>0.01</v>
      </c>
      <c r="F1074" s="1636">
        <v>12</v>
      </c>
      <c r="G1074" s="1637">
        <f>E1074*F1074</f>
        <v>0.12</v>
      </c>
      <c r="H1074" s="1576"/>
    </row>
    <row r="1075" spans="1:8" s="1577" customFormat="1" ht="16.5" customHeight="1" thickBot="1">
      <c r="A1075" s="1576"/>
      <c r="B1075" s="470">
        <v>88247</v>
      </c>
      <c r="C1075" s="1618" t="str">
        <f>IF($A1075="INSUMO",VLOOKUP($B1075,'BANCO DE DADOS SETEMBRO INS'!$A:$D,2,FALSE),VLOOKUP($B1075,'BANCO DE DADOS SETEMBRO SERV'!$B:$E,2,FALSE))</f>
        <v>AUXILIAR DE ELETRICISTA COM ENCARGOS COMPLEMENTARES</v>
      </c>
      <c r="D1075" s="1619" t="str">
        <f>IF($A1075="INSUMO",VLOOKUP($B1075,'BANCO DE DADOS SETEMBRO INS'!$A:$D,3,FALSE),VLOOKUP($B1075,'BANCO DE DADOS SETEMBRO SERV'!$B:$E,3,FALSE))</f>
        <v>H</v>
      </c>
      <c r="E1075" s="1638">
        <v>0.01</v>
      </c>
      <c r="F1075" s="1638">
        <v>12</v>
      </c>
      <c r="G1075" s="1639">
        <f>E1075*F1075</f>
        <v>0.12</v>
      </c>
      <c r="H1075" s="1576"/>
    </row>
    <row r="1076" spans="1:8" s="1577" customFormat="1" ht="15.75">
      <c r="A1076" s="1576"/>
      <c r="B1076" s="2994" t="s">
        <v>6870</v>
      </c>
      <c r="C1076" s="2995"/>
      <c r="D1076" s="2995"/>
      <c r="E1076" s="2995"/>
      <c r="F1076" s="2995"/>
      <c r="G1076" s="3000"/>
      <c r="H1076" s="1576"/>
    </row>
    <row r="1077" spans="1:8" s="1577" customFormat="1" ht="15">
      <c r="A1077" s="1576"/>
      <c r="B1077" s="468">
        <v>88264</v>
      </c>
      <c r="C1077" s="1617" t="str">
        <f>IF($A1077="INSUMO",VLOOKUP($B1077,'BANCO DE DADOS SETEMBRO INS'!$A:$D,2,FALSE),VLOOKUP($B1077,'BANCO DE DADOS SETEMBRO SERV'!$B:$E,2,FALSE))</f>
        <v>ELETRICISTA COM ENCARGOS COMPLEMENTARES</v>
      </c>
      <c r="D1077" s="1616" t="str">
        <f>IF($A1077="INSUMO",VLOOKUP($B1077,'BANCO DE DADOS SETEMBRO INS'!$A:$D,3,FALSE),VLOOKUP($B1077,'BANCO DE DADOS SETEMBRO SERV'!$B:$E,3,FALSE))</f>
        <v>H</v>
      </c>
      <c r="E1077" s="3001">
        <f>E1065+G1068+G1071+G1074</f>
        <v>0.76</v>
      </c>
      <c r="F1077" s="3002"/>
      <c r="G1077" s="3003"/>
      <c r="H1077" s="1576"/>
    </row>
    <row r="1078" spans="1:8" s="1577" customFormat="1" ht="16.5" customHeight="1" thickBot="1">
      <c r="A1078" s="1576"/>
      <c r="B1078" s="470">
        <v>88247</v>
      </c>
      <c r="C1078" s="1618" t="str">
        <f>IF($A1078="INSUMO",VLOOKUP($B1078,'BANCO DE DADOS SETEMBRO INS'!$A:$D,2,FALSE),VLOOKUP($B1078,'BANCO DE DADOS SETEMBRO SERV'!$B:$E,2,FALSE))</f>
        <v>AUXILIAR DE ELETRICISTA COM ENCARGOS COMPLEMENTARES</v>
      </c>
      <c r="D1078" s="1619" t="str">
        <f>IF($A1078="INSUMO",VLOOKUP($B1078,'BANCO DE DADOS SETEMBRO INS'!$A:$D,3,FALSE),VLOOKUP($B1078,'BANCO DE DADOS SETEMBRO SERV'!$B:$E,3,FALSE))</f>
        <v>H</v>
      </c>
      <c r="E1078" s="3004">
        <f>E1066+G1069+G1072+G1075</f>
        <v>0.76</v>
      </c>
      <c r="F1078" s="3005"/>
      <c r="G1078" s="3006"/>
      <c r="H1078" s="1576"/>
    </row>
    <row r="1079" spans="1:8" s="1567" customFormat="1" ht="15.75" thickBot="1">
      <c r="A1079" s="1562"/>
      <c r="B1079" s="1790"/>
      <c r="C1079" s="1562"/>
      <c r="D1079" s="1562"/>
      <c r="E1079" s="1562"/>
      <c r="F1079" s="1562"/>
      <c r="G1079" s="1628"/>
      <c r="H1079" s="1562"/>
    </row>
    <row r="1080" spans="1:8" s="1354" customFormat="1" ht="38.25" customHeight="1">
      <c r="A1080" s="1371"/>
      <c r="B1080" s="1557"/>
      <c r="C1080" s="1558" t="s">
        <v>6556</v>
      </c>
      <c r="D1080" s="1558"/>
      <c r="E1080" s="1559"/>
      <c r="F1080" s="1537"/>
      <c r="G1080" s="503" t="s">
        <v>29</v>
      </c>
      <c r="H1080" s="1767" t="s">
        <v>7219</v>
      </c>
    </row>
    <row r="1081" spans="1:8" s="1354" customFormat="1" ht="31.5">
      <c r="A1081" s="1371"/>
      <c r="B1081" s="1815" t="s">
        <v>701</v>
      </c>
      <c r="C1081" s="1775" t="s">
        <v>702</v>
      </c>
      <c r="D1081" s="1776" t="s">
        <v>703</v>
      </c>
      <c r="E1081" s="1777" t="s">
        <v>704</v>
      </c>
      <c r="F1081" s="1778" t="s">
        <v>705</v>
      </c>
      <c r="G1081" s="1785" t="s">
        <v>706</v>
      </c>
      <c r="H1081" s="1371"/>
    </row>
    <row r="1082" spans="1:8" s="1354" customFormat="1" ht="15">
      <c r="A1082" s="1371"/>
      <c r="B1082" s="1573">
        <v>43256</v>
      </c>
      <c r="C1082" s="1751" t="s">
        <v>7633</v>
      </c>
      <c r="D1082" s="1752">
        <v>16.87</v>
      </c>
      <c r="E1082" s="1754" t="s">
        <v>7634</v>
      </c>
      <c r="F1082" s="1766" t="s">
        <v>1764</v>
      </c>
      <c r="G1082" s="1764" t="s">
        <v>7218</v>
      </c>
      <c r="H1082" s="1371"/>
    </row>
    <row r="1083" spans="1:8" s="1354" customFormat="1" ht="15">
      <c r="A1083" s="1371"/>
      <c r="B1083" s="1573">
        <v>43245</v>
      </c>
      <c r="C1083" s="1791" t="s">
        <v>1352</v>
      </c>
      <c r="D1083" s="1752">
        <v>33.65</v>
      </c>
      <c r="E1083" s="1749" t="s">
        <v>7626</v>
      </c>
      <c r="F1083" s="1744" t="s">
        <v>1353</v>
      </c>
      <c r="G1083" s="1764" t="s">
        <v>7635</v>
      </c>
      <c r="H1083" s="1371"/>
    </row>
    <row r="1084" spans="1:8" s="1354" customFormat="1" ht="15">
      <c r="A1084" s="1371"/>
      <c r="B1084" s="1573">
        <v>43256</v>
      </c>
      <c r="C1084" s="1741" t="s">
        <v>7622</v>
      </c>
      <c r="D1084" s="1742">
        <v>16.010000000000002</v>
      </c>
      <c r="E1084" s="1756" t="s">
        <v>7631</v>
      </c>
      <c r="F1084" s="1765" t="s">
        <v>7624</v>
      </c>
      <c r="G1084" s="1762" t="s">
        <v>7625</v>
      </c>
      <c r="H1084" s="1371"/>
    </row>
    <row r="1085" spans="1:8" s="1354" customFormat="1" ht="16.5" thickBot="1">
      <c r="A1085" s="1371"/>
      <c r="B1085" s="1538"/>
      <c r="C1085" s="1539" t="s">
        <v>707</v>
      </c>
      <c r="D1085" s="1561">
        <f>MEDIAN(D1082:D1084)</f>
        <v>16.87</v>
      </c>
      <c r="E1085" s="1540"/>
      <c r="F1085" s="1541"/>
      <c r="G1085" s="871"/>
      <c r="H1085" s="1371"/>
    </row>
    <row r="1086" spans="1:8" s="1354" customFormat="1" ht="15.75" thickBot="1">
      <c r="A1086" s="1372"/>
      <c r="B1086" s="3012"/>
      <c r="C1086" s="2970"/>
      <c r="D1086" s="2970"/>
      <c r="E1086" s="2970"/>
      <c r="F1086" s="2970"/>
      <c r="G1086" s="3013"/>
      <c r="H1086" s="1372"/>
    </row>
    <row r="1087" spans="1:8" s="1397" customFormat="1" ht="15.75" customHeight="1">
      <c r="A1087" s="1392"/>
      <c r="B1087" s="1549" t="str">
        <f>CONCATENATE("AMM LOG 0",(RIGHT(B1050,2))+1)</f>
        <v>AMM LOG 050</v>
      </c>
      <c r="C1087" s="2666" t="str">
        <f>CONCATENATE("FORNECIMENTO E INSTALAÇÃO DE ",C1090)</f>
        <v>FORNECIMENTO E INSTALAÇÃO DE CRUZETA RETA 90º EM "X" PARA ELETROCALHA DE 100 X 50MM</v>
      </c>
      <c r="D1087" s="2897"/>
      <c r="E1087" s="2897"/>
      <c r="F1087" s="2897"/>
      <c r="G1087" s="1385" t="s">
        <v>29</v>
      </c>
      <c r="H1087" s="1400">
        <f>G1097</f>
        <v>60.25</v>
      </c>
    </row>
    <row r="1088" spans="1:8" s="1397" customFormat="1" ht="31.5">
      <c r="A1088" s="1392"/>
      <c r="B1088" s="1402" t="s">
        <v>760</v>
      </c>
      <c r="C1088" s="1389" t="s">
        <v>686</v>
      </c>
      <c r="D1088" s="1386" t="s">
        <v>29</v>
      </c>
      <c r="E1088" s="1389" t="s">
        <v>687</v>
      </c>
      <c r="F1088" s="1390" t="s">
        <v>688</v>
      </c>
      <c r="G1088" s="1391" t="s">
        <v>689</v>
      </c>
      <c r="H1088" s="1392"/>
    </row>
    <row r="1089" spans="1:8" s="1397" customFormat="1" ht="15.75">
      <c r="A1089" s="1392"/>
      <c r="B1089" s="2724" t="s">
        <v>690</v>
      </c>
      <c r="C1089" s="2926"/>
      <c r="D1089" s="2926"/>
      <c r="E1089" s="2926"/>
      <c r="F1089" s="2926"/>
      <c r="G1089" s="2927"/>
      <c r="H1089" s="1392"/>
    </row>
    <row r="1090" spans="1:8" s="1397" customFormat="1" ht="15">
      <c r="A1090" s="1392"/>
      <c r="B1090" s="1384" t="s">
        <v>708</v>
      </c>
      <c r="C1090" s="1382" t="str">
        <f>C1117</f>
        <v>CRUZETA RETA 90º EM "X" PARA ELETROCALHA DE 100 X 50MM</v>
      </c>
      <c r="D1090" s="1388" t="s">
        <v>29</v>
      </c>
      <c r="E1090" s="1383">
        <v>1</v>
      </c>
      <c r="F1090" s="1383">
        <f>D1122</f>
        <v>17.68</v>
      </c>
      <c r="G1090" s="1405">
        <f>TRUNC(F1090*E1090,2)</f>
        <v>17.68</v>
      </c>
      <c r="H1090" s="1392"/>
    </row>
    <row r="1091" spans="1:8" s="1567" customFormat="1" ht="30">
      <c r="A1091" s="1565" t="s">
        <v>1320</v>
      </c>
      <c r="B1091" s="695">
        <v>11962</v>
      </c>
      <c r="C1091" s="1544" t="str">
        <f>IF($A1091="INSUMO",VLOOKUP($B1091,'BANCO DE DADOS SETEMBRO INS'!$A:$D,2,FALSE),VLOOKUP($B1091,'BANCO DE DADOS SETEMBRO SERV'!$B:$E,2,FALSE))</f>
        <v>PARAFUSO ZINCADO, SEXTAVADO, COM ROSCA INTEIRA, DIAMETRO 1/4", COMPRIMENTO 1/2"</v>
      </c>
      <c r="D1091" s="1543" t="str">
        <f>IF($A1091="INSUMO",VLOOKUP($B1091,'BANCO DE DADOS SETEMBRO INS'!$A:$D,3,FALSE),VLOOKUP($B1091,'BANCO DE DADOS SETEMBRO SERV'!$B:$E,3,FALSE))</f>
        <v xml:space="preserve">UN    </v>
      </c>
      <c r="E1091" s="670">
        <v>16</v>
      </c>
      <c r="F1091" s="1547">
        <f>IF($A1091="INSUMO",VLOOKUP($B1091,'BANCO DE DADOS SETEMBRO INS'!$A:$D,4,FALSE),VLOOKUP($B1091,'BANCO DE DADOS SETEMBRO SERV'!$B:$E,4,FALSE))</f>
        <v>0.11</v>
      </c>
      <c r="G1091" s="1525">
        <f>TRUNC(F1091*E1091,2)</f>
        <v>1.76</v>
      </c>
      <c r="H1091" s="1562"/>
    </row>
    <row r="1092" spans="1:8" s="1567" customFormat="1" ht="30">
      <c r="A1092" s="1565" t="s">
        <v>1320</v>
      </c>
      <c r="B1092" s="695">
        <v>39211</v>
      </c>
      <c r="C1092" s="1544" t="str">
        <f>IF($A1092="INSUMO",VLOOKUP($B1092,'BANCO DE DADOS SETEMBRO INS'!$A:$D,2,FALSE),VLOOKUP($B1092,'BANCO DE DADOS SETEMBRO SERV'!$B:$E,2,FALSE))</f>
        <v>ARRUELA EM ALUMINIO, COM ROSCA, DE  1 1/4", PARA ELETRODUTO</v>
      </c>
      <c r="D1092" s="1543" t="str">
        <f>IF($A1092="INSUMO",VLOOKUP($B1092,'BANCO DE DADOS SETEMBRO INS'!$A:$D,3,FALSE),VLOOKUP($B1092,'BANCO DE DADOS SETEMBRO SERV'!$B:$E,3,FALSE))</f>
        <v xml:space="preserve">UN    </v>
      </c>
      <c r="E1092" s="670">
        <v>16</v>
      </c>
      <c r="F1092" s="1547">
        <f>IF($A1092="INSUMO",VLOOKUP($B1092,'BANCO DE DADOS SETEMBRO INS'!$A:$D,4,FALSE),VLOOKUP($B1092,'BANCO DE DADOS SETEMBRO SERV'!$B:$E,4,FALSE))</f>
        <v>0.86</v>
      </c>
      <c r="G1092" s="1525">
        <f>TRUNC(F1092*E1092,2)</f>
        <v>13.76</v>
      </c>
      <c r="H1092" s="1562"/>
    </row>
    <row r="1093" spans="1:8" s="1567" customFormat="1" ht="15.75">
      <c r="A1093" s="1565" t="s">
        <v>1320</v>
      </c>
      <c r="B1093" s="695">
        <v>39997</v>
      </c>
      <c r="C1093" s="1544" t="str">
        <f>IF($A1093="INSUMO",VLOOKUP($B1093,'BANCO DE DADOS SETEMBRO INS'!$A:$D,2,FALSE),VLOOKUP($B1093,'BANCO DE DADOS SETEMBRO SERV'!$B:$E,2,FALSE))</f>
        <v>PORCA ZINCADA, SEXTAVADA, DIAMETRO 1/4"</v>
      </c>
      <c r="D1093" s="1543" t="str">
        <f>IF($A1093="INSUMO",VLOOKUP($B1093,'BANCO DE DADOS SETEMBRO INS'!$A:$D,3,FALSE),VLOOKUP($B1093,'BANCO DE DADOS SETEMBRO SERV'!$B:$E,3,FALSE))</f>
        <v xml:space="preserve">UN    </v>
      </c>
      <c r="E1093" s="670">
        <v>16</v>
      </c>
      <c r="F1093" s="1547">
        <f>IF($A1093="INSUMO",VLOOKUP($B1093,'BANCO DE DADOS SETEMBRO INS'!$A:$D,4,FALSE),VLOOKUP($B1093,'BANCO DE DADOS SETEMBRO SERV'!$B:$E,4,FALSE))</f>
        <v>0.16</v>
      </c>
      <c r="G1093" s="1525">
        <f>TRUNC(F1093*E1093,2)</f>
        <v>2.56</v>
      </c>
      <c r="H1093" s="1562"/>
    </row>
    <row r="1094" spans="1:8" s="1397" customFormat="1" ht="15.75">
      <c r="A1094" s="1392"/>
      <c r="B1094" s="2724" t="s">
        <v>691</v>
      </c>
      <c r="C1094" s="2926"/>
      <c r="D1094" s="2926"/>
      <c r="E1094" s="2926"/>
      <c r="F1094" s="2926"/>
      <c r="G1094" s="2927"/>
      <c r="H1094" s="1392"/>
    </row>
    <row r="1095" spans="1:8" s="1397" customFormat="1" ht="15.75">
      <c r="A1095" s="1394" t="s">
        <v>1321</v>
      </c>
      <c r="B1095" s="1401">
        <v>88264</v>
      </c>
      <c r="C1095" s="1380" t="str">
        <f>IF($A1095="INSUMO",VLOOKUP($B1095,'BANCO DE DADOS SETEMBRO INS'!$A:$D,2,FALSE),VLOOKUP($B1095,'BANCO DE DADOS SETEMBRO SERV'!$B:$E,2,FALSE))</f>
        <v>ELETRICISTA COM ENCARGOS COMPLEMENTARES</v>
      </c>
      <c r="D1095" s="1379" t="str">
        <f>IF($A1095="INSUMO",VLOOKUP($B1095,'BANCO DE DADOS SETEMBRO INS'!$A:$D,3,FALSE),VLOOKUP($B1095,'BANCO DE DADOS SETEMBRO SERV'!$B:$E,3,FALSE))</f>
        <v>H</v>
      </c>
      <c r="E1095" s="1399">
        <f>E1114</f>
        <v>0.68</v>
      </c>
      <c r="F1095" s="1381">
        <f>IF($A1095="INSUMO",VLOOKUP($B1095,'BANCO DE DADOS SETEMBRO INS'!$A:$D,4,FALSE),VLOOKUP($B1095,'BANCO DE DADOS SETEMBRO SERV'!$B:$E,4,FALSE))</f>
        <v>20.28</v>
      </c>
      <c r="G1095" s="1405">
        <f>TRUNC(F1095*E1095,2)</f>
        <v>13.79</v>
      </c>
      <c r="H1095" s="1392"/>
    </row>
    <row r="1096" spans="1:8" s="1397" customFormat="1" ht="16.5" thickBot="1">
      <c r="A1096" s="1394" t="s">
        <v>1321</v>
      </c>
      <c r="B1096" s="1401">
        <v>88316</v>
      </c>
      <c r="C1096" s="1380" t="str">
        <f>IF($A1096="INSUMO",VLOOKUP($B1096,'BANCO DE DADOS SETEMBRO INS'!$A:$D,2,FALSE),VLOOKUP($B1096,'BANCO DE DADOS SETEMBRO SERV'!$B:$E,2,FALSE))</f>
        <v>SERVENTE COM ENCARGOS COMPLEMENTARES</v>
      </c>
      <c r="D1096" s="1379" t="str">
        <f>IF($A1096="INSUMO",VLOOKUP($B1096,'BANCO DE DADOS SETEMBRO INS'!$A:$D,3,FALSE),VLOOKUP($B1096,'BANCO DE DADOS SETEMBRO SERV'!$B:$E,3,FALSE))</f>
        <v>H</v>
      </c>
      <c r="E1096" s="1399">
        <f>E1115</f>
        <v>0.68</v>
      </c>
      <c r="F1096" s="1381">
        <f>IF($A1096="INSUMO",VLOOKUP($B1096,'BANCO DE DADOS SETEMBRO INS'!$A:$D,4,FALSE),VLOOKUP($B1096,'BANCO DE DADOS SETEMBRO SERV'!$B:$E,4,FALSE))</f>
        <v>15.74</v>
      </c>
      <c r="G1096" s="1405">
        <f>TRUNC(F1096*E1096,2)</f>
        <v>10.7</v>
      </c>
      <c r="H1096" s="1392"/>
    </row>
    <row r="1097" spans="1:8" s="1397" customFormat="1" ht="16.5" customHeight="1" thickBot="1">
      <c r="A1097" s="1392"/>
      <c r="B1097" s="2939" t="s">
        <v>6898</v>
      </c>
      <c r="C1097" s="2939"/>
      <c r="D1097" s="2939"/>
      <c r="E1097" s="2939"/>
      <c r="F1097" s="1387" t="s">
        <v>692</v>
      </c>
      <c r="G1097" s="1398">
        <f>SUM(G1090:G1096)</f>
        <v>60.25</v>
      </c>
      <c r="H1097" s="1392"/>
    </row>
    <row r="1098" spans="1:8" s="1567" customFormat="1" ht="15">
      <c r="A1098" s="1562"/>
      <c r="B1098" s="2940"/>
      <c r="C1098" s="2940"/>
      <c r="D1098" s="2940"/>
      <c r="E1098" s="2940"/>
      <c r="F1098" s="1519"/>
      <c r="G1098" s="1519"/>
      <c r="H1098" s="1562"/>
    </row>
    <row r="1099" spans="1:8" s="1397" customFormat="1" ht="15">
      <c r="A1099" s="1392"/>
      <c r="B1099" s="1393"/>
      <c r="C1099" s="1393"/>
      <c r="D1099" s="1393"/>
      <c r="E1099" s="1393"/>
      <c r="F1099" s="1393"/>
      <c r="G1099" s="1393"/>
      <c r="H1099" s="1392"/>
    </row>
    <row r="1100" spans="1:8" s="1575" customFormat="1" ht="20.25" customHeight="1" thickBot="1">
      <c r="B1100" s="3007" t="s">
        <v>6866</v>
      </c>
      <c r="C1100" s="3008"/>
      <c r="D1100" s="1634"/>
      <c r="E1100" s="1634"/>
      <c r="F1100" s="1634"/>
      <c r="G1100" s="1635"/>
    </row>
    <row r="1101" spans="1:8" s="1577" customFormat="1" ht="15.75">
      <c r="A1101" s="1576"/>
      <c r="B1101" s="3009" t="s">
        <v>6915</v>
      </c>
      <c r="C1101" s="3010"/>
      <c r="D1101" s="3010"/>
      <c r="E1101" s="3010"/>
      <c r="F1101" s="3010"/>
      <c r="G1101" s="3011"/>
      <c r="H1101" s="1576"/>
    </row>
    <row r="1102" spans="1:8" s="1577" customFormat="1" ht="15">
      <c r="A1102" s="1576"/>
      <c r="B1102" s="468">
        <v>88264</v>
      </c>
      <c r="C1102" s="1544" t="str">
        <f>IF($A1102="INSUMO",VLOOKUP($B1102,'BANCO DE DADOS SETEMBRO INS'!$A:$D,2,FALSE),VLOOKUP($B1102,'BANCO DE DADOS SETEMBRO SERV'!$B:$E,2,FALSE))</f>
        <v>ELETRICISTA COM ENCARGOS COMPLEMENTARES</v>
      </c>
      <c r="D1102" s="1543" t="str">
        <f>IF($A1102="INSUMO",VLOOKUP($B1102,'BANCO DE DADOS SETEMBRO INS'!$A:$D,3,FALSE),VLOOKUP($B1102,'BANCO DE DADOS SETEMBRO SERV'!$B:$E,3,FALSE))</f>
        <v>H</v>
      </c>
      <c r="E1102" s="2988">
        <v>0.2</v>
      </c>
      <c r="F1102" s="2989"/>
      <c r="G1102" s="2990"/>
      <c r="H1102" s="1576"/>
    </row>
    <row r="1103" spans="1:8" s="1577" customFormat="1" ht="16.5" customHeight="1" thickBot="1">
      <c r="A1103" s="1576"/>
      <c r="B1103" s="470">
        <v>88247</v>
      </c>
      <c r="C1103" s="1544" t="str">
        <f>IF($A1103="INSUMO",VLOOKUP($B1103,'BANCO DE DADOS SETEMBRO INS'!$A:$D,2,FALSE),VLOOKUP($B1103,'BANCO DE DADOS SETEMBRO SERV'!$B:$E,2,FALSE))</f>
        <v>AUXILIAR DE ELETRICISTA COM ENCARGOS COMPLEMENTARES</v>
      </c>
      <c r="D1103" s="1543" t="str">
        <f>IF($A1103="INSUMO",VLOOKUP($B1103,'BANCO DE DADOS SETEMBRO INS'!$A:$D,3,FALSE),VLOOKUP($B1103,'BANCO DE DADOS SETEMBRO SERV'!$B:$E,3,FALSE))</f>
        <v>H</v>
      </c>
      <c r="E1103" s="2991">
        <v>0.2</v>
      </c>
      <c r="F1103" s="2992"/>
      <c r="G1103" s="2993"/>
      <c r="H1103" s="1576"/>
    </row>
    <row r="1104" spans="1:8" s="1577" customFormat="1" ht="15.75">
      <c r="A1104" s="1576"/>
      <c r="B1104" s="2994" t="s">
        <v>6885</v>
      </c>
      <c r="C1104" s="2995"/>
      <c r="D1104" s="2995"/>
      <c r="E1104" s="2996"/>
      <c r="F1104" s="1653" t="s">
        <v>687</v>
      </c>
      <c r="G1104" s="1640" t="s">
        <v>6900</v>
      </c>
      <c r="H1104" s="1576"/>
    </row>
    <row r="1105" spans="1:8" s="1577" customFormat="1" ht="15">
      <c r="A1105" s="1576"/>
      <c r="B1105" s="468">
        <v>88264</v>
      </c>
      <c r="C1105" s="1617" t="str">
        <f>IF($A1105="INSUMO",VLOOKUP($B1105,'BANCO DE DADOS SETEMBRO INS'!$A:$D,2,FALSE),VLOOKUP($B1105,'BANCO DE DADOS SETEMBRO SERV'!$B:$E,2,FALSE))</f>
        <v>ELETRICISTA COM ENCARGOS COMPLEMENTARES</v>
      </c>
      <c r="D1105" s="1616" t="str">
        <f>IF($A1105="INSUMO",VLOOKUP($B1105,'BANCO DE DADOS SETEMBRO INS'!$A:$D,3,FALSE),VLOOKUP($B1105,'BANCO DE DADOS SETEMBRO SERV'!$B:$E,3,FALSE))</f>
        <v>H</v>
      </c>
      <c r="E1105" s="1636">
        <v>0.01</v>
      </c>
      <c r="F1105" s="1636">
        <v>16</v>
      </c>
      <c r="G1105" s="1637">
        <f>E1105*F1105</f>
        <v>0.16</v>
      </c>
      <c r="H1105" s="1576"/>
    </row>
    <row r="1106" spans="1:8" s="1577" customFormat="1" ht="16.5" customHeight="1" thickBot="1">
      <c r="A1106" s="1576"/>
      <c r="B1106" s="470">
        <v>88247</v>
      </c>
      <c r="C1106" s="1618" t="str">
        <f>IF($A1106="INSUMO",VLOOKUP($B1106,'BANCO DE DADOS SETEMBRO INS'!$A:$D,2,FALSE),VLOOKUP($B1106,'BANCO DE DADOS SETEMBRO SERV'!$B:$E,2,FALSE))</f>
        <v>AUXILIAR DE ELETRICISTA COM ENCARGOS COMPLEMENTARES</v>
      </c>
      <c r="D1106" s="1619" t="str">
        <f>IF($A1106="INSUMO",VLOOKUP($B1106,'BANCO DE DADOS SETEMBRO INS'!$A:$D,3,FALSE),VLOOKUP($B1106,'BANCO DE DADOS SETEMBRO SERV'!$B:$E,3,FALSE))</f>
        <v>H</v>
      </c>
      <c r="E1106" s="1638">
        <v>0.01</v>
      </c>
      <c r="F1106" s="1638">
        <v>16</v>
      </c>
      <c r="G1106" s="1639">
        <f>E1106*F1106</f>
        <v>0.16</v>
      </c>
      <c r="H1106" s="1576"/>
    </row>
    <row r="1107" spans="1:8" s="1577" customFormat="1" ht="15.75">
      <c r="A1107" s="1576"/>
      <c r="B1107" s="2994" t="s">
        <v>6883</v>
      </c>
      <c r="C1107" s="2995"/>
      <c r="D1107" s="2995"/>
      <c r="E1107" s="2996"/>
      <c r="F1107" s="1653" t="s">
        <v>687</v>
      </c>
      <c r="G1107" s="1640" t="s">
        <v>6900</v>
      </c>
      <c r="H1107" s="1576"/>
    </row>
    <row r="1108" spans="1:8" s="1577" customFormat="1" ht="15">
      <c r="A1108" s="1576"/>
      <c r="B1108" s="468">
        <v>88264</v>
      </c>
      <c r="C1108" s="1617" t="str">
        <f>IF($A1108="INSUMO",VLOOKUP($B1108,'BANCO DE DADOS SETEMBRO INS'!$A:$D,2,FALSE),VLOOKUP($B1108,'BANCO DE DADOS SETEMBRO SERV'!$B:$E,2,FALSE))</f>
        <v>ELETRICISTA COM ENCARGOS COMPLEMENTARES</v>
      </c>
      <c r="D1108" s="1616" t="str">
        <f>IF($A1108="INSUMO",VLOOKUP($B1108,'BANCO DE DADOS SETEMBRO INS'!$A:$D,3,FALSE),VLOOKUP($B1108,'BANCO DE DADOS SETEMBRO SERV'!$B:$E,3,FALSE))</f>
        <v>H</v>
      </c>
      <c r="E1108" s="1636">
        <v>0.01</v>
      </c>
      <c r="F1108" s="1636">
        <v>16</v>
      </c>
      <c r="G1108" s="1637">
        <f>E1108*F1108</f>
        <v>0.16</v>
      </c>
      <c r="H1108" s="1576"/>
    </row>
    <row r="1109" spans="1:8" s="1577" customFormat="1" ht="16.5" customHeight="1" thickBot="1">
      <c r="A1109" s="1576"/>
      <c r="B1109" s="470">
        <v>88247</v>
      </c>
      <c r="C1109" s="1618" t="str">
        <f>IF($A1109="INSUMO",VLOOKUP($B1109,'BANCO DE DADOS SETEMBRO INS'!$A:$D,2,FALSE),VLOOKUP($B1109,'BANCO DE DADOS SETEMBRO SERV'!$B:$E,2,FALSE))</f>
        <v>AUXILIAR DE ELETRICISTA COM ENCARGOS COMPLEMENTARES</v>
      </c>
      <c r="D1109" s="1619" t="str">
        <f>IF($A1109="INSUMO",VLOOKUP($B1109,'BANCO DE DADOS SETEMBRO INS'!$A:$D,3,FALSE),VLOOKUP($B1109,'BANCO DE DADOS SETEMBRO SERV'!$B:$E,3,FALSE))</f>
        <v>H</v>
      </c>
      <c r="E1109" s="1638">
        <v>0.01</v>
      </c>
      <c r="F1109" s="1638">
        <v>16</v>
      </c>
      <c r="G1109" s="1639">
        <f>E1109*F1109</f>
        <v>0.16</v>
      </c>
      <c r="H1109" s="1576"/>
    </row>
    <row r="1110" spans="1:8" s="1577" customFormat="1" ht="15.75">
      <c r="A1110" s="1576"/>
      <c r="B1110" s="2997" t="s">
        <v>6884</v>
      </c>
      <c r="C1110" s="2998"/>
      <c r="D1110" s="2998"/>
      <c r="E1110" s="2999"/>
      <c r="F1110" s="1653" t="s">
        <v>687</v>
      </c>
      <c r="G1110" s="1640" t="s">
        <v>6900</v>
      </c>
      <c r="H1110" s="1576"/>
    </row>
    <row r="1111" spans="1:8" s="1577" customFormat="1" ht="15">
      <c r="A1111" s="1576"/>
      <c r="B1111" s="468">
        <v>88264</v>
      </c>
      <c r="C1111" s="1617" t="str">
        <f>IF($A1111="INSUMO",VLOOKUP($B1111,'BANCO DE DADOS SETEMBRO INS'!$A:$D,2,FALSE),VLOOKUP($B1111,'BANCO DE DADOS SETEMBRO SERV'!$B:$E,2,FALSE))</f>
        <v>ELETRICISTA COM ENCARGOS COMPLEMENTARES</v>
      </c>
      <c r="D1111" s="1616" t="str">
        <f>IF($A1111="INSUMO",VLOOKUP($B1111,'BANCO DE DADOS SETEMBRO INS'!$A:$D,3,FALSE),VLOOKUP($B1111,'BANCO DE DADOS SETEMBRO SERV'!$B:$E,3,FALSE))</f>
        <v>H</v>
      </c>
      <c r="E1111" s="1636">
        <v>0.01</v>
      </c>
      <c r="F1111" s="1636">
        <v>16</v>
      </c>
      <c r="G1111" s="1637">
        <f>E1111*F1111</f>
        <v>0.16</v>
      </c>
      <c r="H1111" s="1576"/>
    </row>
    <row r="1112" spans="1:8" s="1577" customFormat="1" ht="16.5" customHeight="1" thickBot="1">
      <c r="A1112" s="1576"/>
      <c r="B1112" s="470">
        <v>88247</v>
      </c>
      <c r="C1112" s="1618" t="str">
        <f>IF($A1112="INSUMO",VLOOKUP($B1112,'BANCO DE DADOS SETEMBRO INS'!$A:$D,2,FALSE),VLOOKUP($B1112,'BANCO DE DADOS SETEMBRO SERV'!$B:$E,2,FALSE))</f>
        <v>AUXILIAR DE ELETRICISTA COM ENCARGOS COMPLEMENTARES</v>
      </c>
      <c r="D1112" s="1619" t="str">
        <f>IF($A1112="INSUMO",VLOOKUP($B1112,'BANCO DE DADOS SETEMBRO INS'!$A:$D,3,FALSE),VLOOKUP($B1112,'BANCO DE DADOS SETEMBRO SERV'!$B:$E,3,FALSE))</f>
        <v>H</v>
      </c>
      <c r="E1112" s="1638">
        <v>0.01</v>
      </c>
      <c r="F1112" s="1638">
        <v>16</v>
      </c>
      <c r="G1112" s="1639">
        <f>E1112*F1112</f>
        <v>0.16</v>
      </c>
      <c r="H1112" s="1576"/>
    </row>
    <row r="1113" spans="1:8" s="1577" customFormat="1" ht="15.75">
      <c r="A1113" s="1576"/>
      <c r="B1113" s="2994" t="s">
        <v>6870</v>
      </c>
      <c r="C1113" s="2995"/>
      <c r="D1113" s="2995"/>
      <c r="E1113" s="2995"/>
      <c r="F1113" s="2995"/>
      <c r="G1113" s="3000"/>
      <c r="H1113" s="1576"/>
    </row>
    <row r="1114" spans="1:8" s="1577" customFormat="1" ht="15">
      <c r="A1114" s="1576"/>
      <c r="B1114" s="468">
        <v>88264</v>
      </c>
      <c r="C1114" s="1617" t="str">
        <f>IF($A1114="INSUMO",VLOOKUP($B1114,'BANCO DE DADOS SETEMBRO INS'!$A:$D,2,FALSE),VLOOKUP($B1114,'BANCO DE DADOS SETEMBRO SERV'!$B:$E,2,FALSE))</f>
        <v>ELETRICISTA COM ENCARGOS COMPLEMENTARES</v>
      </c>
      <c r="D1114" s="1616" t="str">
        <f>IF($A1114="INSUMO",VLOOKUP($B1114,'BANCO DE DADOS SETEMBRO INS'!$A:$D,3,FALSE),VLOOKUP($B1114,'BANCO DE DADOS SETEMBRO SERV'!$B:$E,3,FALSE))</f>
        <v>H</v>
      </c>
      <c r="E1114" s="3001">
        <f>E1102+G1105+G1108+G1111</f>
        <v>0.68</v>
      </c>
      <c r="F1114" s="3002"/>
      <c r="G1114" s="3003"/>
      <c r="H1114" s="1576"/>
    </row>
    <row r="1115" spans="1:8" s="1577" customFormat="1" ht="16.5" customHeight="1" thickBot="1">
      <c r="A1115" s="1576"/>
      <c r="B1115" s="470">
        <v>88247</v>
      </c>
      <c r="C1115" s="1618" t="str">
        <f>IF($A1115="INSUMO",VLOOKUP($B1115,'BANCO DE DADOS SETEMBRO INS'!$A:$D,2,FALSE),VLOOKUP($B1115,'BANCO DE DADOS SETEMBRO SERV'!$B:$E,2,FALSE))</f>
        <v>AUXILIAR DE ELETRICISTA COM ENCARGOS COMPLEMENTARES</v>
      </c>
      <c r="D1115" s="1619" t="str">
        <f>IF($A1115="INSUMO",VLOOKUP($B1115,'BANCO DE DADOS SETEMBRO INS'!$A:$D,3,FALSE),VLOOKUP($B1115,'BANCO DE DADOS SETEMBRO SERV'!$B:$E,3,FALSE))</f>
        <v>H</v>
      </c>
      <c r="E1115" s="3004">
        <f>E1103+G1106+G1109+G1112</f>
        <v>0.68</v>
      </c>
      <c r="F1115" s="3005"/>
      <c r="G1115" s="3006"/>
      <c r="H1115" s="1576"/>
    </row>
    <row r="1116" spans="1:8" s="1567" customFormat="1" ht="15.75" thickBot="1">
      <c r="A1116" s="1562"/>
      <c r="B1116" s="1790"/>
      <c r="C1116" s="1562"/>
      <c r="D1116" s="1562"/>
      <c r="E1116" s="1562"/>
      <c r="F1116" s="1562"/>
      <c r="G1116" s="1628"/>
      <c r="H1116" s="1562"/>
    </row>
    <row r="1117" spans="1:8" s="1397" customFormat="1" ht="35.25">
      <c r="A1117" s="1395"/>
      <c r="B1117" s="1557"/>
      <c r="C1117" s="1558" t="s">
        <v>6562</v>
      </c>
      <c r="D1117" s="1558"/>
      <c r="E1117" s="1559"/>
      <c r="F1117" s="1537"/>
      <c r="G1117" s="503" t="s">
        <v>29</v>
      </c>
      <c r="H1117" s="1796" t="s">
        <v>7219</v>
      </c>
    </row>
    <row r="1118" spans="1:8" s="1397" customFormat="1" ht="31.5">
      <c r="A1118" s="1395"/>
      <c r="B1118" s="1815" t="s">
        <v>701</v>
      </c>
      <c r="C1118" s="1775" t="s">
        <v>702</v>
      </c>
      <c r="D1118" s="1776" t="s">
        <v>703</v>
      </c>
      <c r="E1118" s="1777" t="s">
        <v>704</v>
      </c>
      <c r="F1118" s="1778" t="s">
        <v>705</v>
      </c>
      <c r="G1118" s="1785" t="s">
        <v>706</v>
      </c>
      <c r="H1118" s="1395"/>
    </row>
    <row r="1119" spans="1:8" s="1397" customFormat="1" ht="15">
      <c r="A1119" s="1395"/>
      <c r="B1119" s="1573">
        <v>43245</v>
      </c>
      <c r="C1119" s="1751" t="s">
        <v>1352</v>
      </c>
      <c r="D1119" s="1752">
        <v>14.62</v>
      </c>
      <c r="E1119" s="1756" t="s">
        <v>7626</v>
      </c>
      <c r="F1119" s="1744" t="s">
        <v>1353</v>
      </c>
      <c r="G1119" s="1764" t="s">
        <v>7635</v>
      </c>
      <c r="H1119" s="1395"/>
    </row>
    <row r="1120" spans="1:8" s="1397" customFormat="1" ht="15">
      <c r="A1120" s="1395"/>
      <c r="B1120" s="1573">
        <v>43256</v>
      </c>
      <c r="C1120" s="1751" t="s">
        <v>7633</v>
      </c>
      <c r="D1120" s="1752">
        <v>17.68</v>
      </c>
      <c r="E1120" s="1754" t="s">
        <v>7634</v>
      </c>
      <c r="F1120" s="1766" t="s">
        <v>1764</v>
      </c>
      <c r="G1120" s="1764" t="s">
        <v>7218</v>
      </c>
      <c r="H1120" s="1395"/>
    </row>
    <row r="1121" spans="1:8" s="1397" customFormat="1" ht="15">
      <c r="A1121" s="1395"/>
      <c r="B1121" s="1573">
        <v>43256</v>
      </c>
      <c r="C1121" s="1791" t="s">
        <v>7622</v>
      </c>
      <c r="D1121" s="1752">
        <v>30.22</v>
      </c>
      <c r="E1121" s="1749" t="s">
        <v>7631</v>
      </c>
      <c r="F1121" s="1744" t="s">
        <v>7624</v>
      </c>
      <c r="G1121" s="1764" t="s">
        <v>7625</v>
      </c>
      <c r="H1121" s="1395"/>
    </row>
    <row r="1122" spans="1:8" s="1397" customFormat="1" ht="16.5" thickBot="1">
      <c r="A1122" s="1395"/>
      <c r="B1122" s="1538"/>
      <c r="C1122" s="1539" t="s">
        <v>707</v>
      </c>
      <c r="D1122" s="1561">
        <f>MEDIAN(D1119:D1121)</f>
        <v>17.68</v>
      </c>
      <c r="E1122" s="1540"/>
      <c r="F1122" s="1541"/>
      <c r="G1122" s="871"/>
      <c r="H1122" s="1395"/>
    </row>
    <row r="1123" spans="1:8" s="1397" customFormat="1" ht="15.75" thickBot="1">
      <c r="A1123" s="1396"/>
      <c r="B1123" s="3012"/>
      <c r="C1123" s="2970"/>
      <c r="D1123" s="2970"/>
      <c r="E1123" s="2970"/>
      <c r="F1123" s="2970"/>
      <c r="G1123" s="3013"/>
      <c r="H1123" s="1396"/>
    </row>
    <row r="1124" spans="1:8" s="1425" customFormat="1" ht="15.75" customHeight="1">
      <c r="A1124" s="1420"/>
      <c r="B1124" s="1549" t="str">
        <f>CONCATENATE("AMM LOG 0",(RIGHT(B1087,2))+1)</f>
        <v>AMM LOG 051</v>
      </c>
      <c r="C1124" s="2666" t="str">
        <f>CONCATENATE("FORNECIMENTO E INSTALAÇÃO DE ",C1127)</f>
        <v>FORNECIMENTO E INSTALAÇÃO DE REDUÇÃO PARA ELETROCALHA DE 100MM PARA 50MM</v>
      </c>
      <c r="D1124" s="2897"/>
      <c r="E1124" s="2897"/>
      <c r="F1124" s="2897"/>
      <c r="G1124" s="1413" t="s">
        <v>29</v>
      </c>
      <c r="H1124" s="1429">
        <f>G1134</f>
        <v>30.48</v>
      </c>
    </row>
    <row r="1125" spans="1:8" s="1425" customFormat="1" ht="31.5">
      <c r="A1125" s="1420"/>
      <c r="B1125" s="1431" t="s">
        <v>760</v>
      </c>
      <c r="C1125" s="1417" t="s">
        <v>686</v>
      </c>
      <c r="D1125" s="1414" t="s">
        <v>29</v>
      </c>
      <c r="E1125" s="1417" t="s">
        <v>687</v>
      </c>
      <c r="F1125" s="1418" t="s">
        <v>688</v>
      </c>
      <c r="G1125" s="1419" t="s">
        <v>689</v>
      </c>
      <c r="H1125" s="1420"/>
    </row>
    <row r="1126" spans="1:8" s="1425" customFormat="1" ht="15.75">
      <c r="A1126" s="1420"/>
      <c r="B1126" s="2724" t="s">
        <v>690</v>
      </c>
      <c r="C1126" s="2926"/>
      <c r="D1126" s="2926"/>
      <c r="E1126" s="2926"/>
      <c r="F1126" s="2926"/>
      <c r="G1126" s="2927"/>
      <c r="H1126" s="1420"/>
    </row>
    <row r="1127" spans="1:8" s="1425" customFormat="1" ht="15">
      <c r="A1127" s="1420"/>
      <c r="B1127" s="1412" t="s">
        <v>708</v>
      </c>
      <c r="C1127" s="1409" t="str">
        <f>C1154</f>
        <v>REDUÇÃO PARA ELETROCALHA DE 100MM PARA 50MM</v>
      </c>
      <c r="D1127" s="1416" t="s">
        <v>29</v>
      </c>
      <c r="E1127" s="1410">
        <v>1</v>
      </c>
      <c r="F1127" s="1410">
        <f>D1159</f>
        <v>14.45</v>
      </c>
      <c r="G1127" s="1411">
        <f>TRUNC(F1127*E1127,2)</f>
        <v>14.45</v>
      </c>
      <c r="H1127" s="1420"/>
    </row>
    <row r="1128" spans="1:8" s="1567" customFormat="1" ht="30">
      <c r="A1128" s="1565" t="s">
        <v>1320</v>
      </c>
      <c r="B1128" s="695">
        <v>11962</v>
      </c>
      <c r="C1128" s="1544" t="str">
        <f>IF($A1128="INSUMO",VLOOKUP($B1128,'BANCO DE DADOS SETEMBRO INS'!$A:$D,2,FALSE),VLOOKUP($B1128,'BANCO DE DADOS SETEMBRO SERV'!$B:$E,2,FALSE))</f>
        <v>PARAFUSO ZINCADO, SEXTAVADO, COM ROSCA INTEIRA, DIAMETRO 1/4", COMPRIMENTO 1/2"</v>
      </c>
      <c r="D1128" s="1543" t="str">
        <f>IF($A1128="INSUMO",VLOOKUP($B1128,'BANCO DE DADOS SETEMBRO INS'!$A:$D,3,FALSE),VLOOKUP($B1128,'BANCO DE DADOS SETEMBRO SERV'!$B:$E,3,FALSE))</f>
        <v xml:space="preserve">UN    </v>
      </c>
      <c r="E1128" s="670">
        <v>4</v>
      </c>
      <c r="F1128" s="1547">
        <f>IF($A1128="INSUMO",VLOOKUP($B1128,'BANCO DE DADOS SETEMBRO INS'!$A:$D,4,FALSE),VLOOKUP($B1128,'BANCO DE DADOS SETEMBRO SERV'!$B:$E,4,FALSE))</f>
        <v>0.11</v>
      </c>
      <c r="G1128" s="1525">
        <f>TRUNC(F1128*E1128,2)</f>
        <v>0.44</v>
      </c>
      <c r="H1128" s="1562"/>
    </row>
    <row r="1129" spans="1:8" s="1567" customFormat="1" ht="30">
      <c r="A1129" s="1565" t="s">
        <v>1320</v>
      </c>
      <c r="B1129" s="695">
        <v>39211</v>
      </c>
      <c r="C1129" s="1544" t="str">
        <f>IF($A1129="INSUMO",VLOOKUP($B1129,'BANCO DE DADOS SETEMBRO INS'!$A:$D,2,FALSE),VLOOKUP($B1129,'BANCO DE DADOS SETEMBRO SERV'!$B:$E,2,FALSE))</f>
        <v>ARRUELA EM ALUMINIO, COM ROSCA, DE  1 1/4", PARA ELETRODUTO</v>
      </c>
      <c r="D1129" s="1543" t="str">
        <f>IF($A1129="INSUMO",VLOOKUP($B1129,'BANCO DE DADOS SETEMBRO INS'!$A:$D,3,FALSE),VLOOKUP($B1129,'BANCO DE DADOS SETEMBRO SERV'!$B:$E,3,FALSE))</f>
        <v xml:space="preserve">UN    </v>
      </c>
      <c r="E1129" s="670">
        <v>4</v>
      </c>
      <c r="F1129" s="1547">
        <f>IF($A1129="INSUMO",VLOOKUP($B1129,'BANCO DE DADOS SETEMBRO INS'!$A:$D,4,FALSE),VLOOKUP($B1129,'BANCO DE DADOS SETEMBRO SERV'!$B:$E,4,FALSE))</f>
        <v>0.86</v>
      </c>
      <c r="G1129" s="1525">
        <f>TRUNC(F1129*E1129,2)</f>
        <v>3.44</v>
      </c>
      <c r="H1129" s="1562"/>
    </row>
    <row r="1130" spans="1:8" s="1567" customFormat="1" ht="15.75">
      <c r="A1130" s="1565" t="s">
        <v>1320</v>
      </c>
      <c r="B1130" s="695">
        <v>39997</v>
      </c>
      <c r="C1130" s="1544" t="str">
        <f>IF($A1130="INSUMO",VLOOKUP($B1130,'BANCO DE DADOS SETEMBRO INS'!$A:$D,2,FALSE),VLOOKUP($B1130,'BANCO DE DADOS SETEMBRO SERV'!$B:$E,2,FALSE))</f>
        <v>PORCA ZINCADA, SEXTAVADA, DIAMETRO 1/4"</v>
      </c>
      <c r="D1130" s="1543" t="str">
        <f>IF($A1130="INSUMO",VLOOKUP($B1130,'BANCO DE DADOS SETEMBRO INS'!$A:$D,3,FALSE),VLOOKUP($B1130,'BANCO DE DADOS SETEMBRO SERV'!$B:$E,3,FALSE))</f>
        <v xml:space="preserve">UN    </v>
      </c>
      <c r="E1130" s="670">
        <v>4</v>
      </c>
      <c r="F1130" s="1547">
        <f>IF($A1130="INSUMO",VLOOKUP($B1130,'BANCO DE DADOS SETEMBRO INS'!$A:$D,4,FALSE),VLOOKUP($B1130,'BANCO DE DADOS SETEMBRO SERV'!$B:$E,4,FALSE))</f>
        <v>0.16</v>
      </c>
      <c r="G1130" s="1525">
        <f>TRUNC(F1130*E1130,2)</f>
        <v>0.64</v>
      </c>
      <c r="H1130" s="1562"/>
    </row>
    <row r="1131" spans="1:8" s="1425" customFormat="1" ht="15.75">
      <c r="A1131" s="1420"/>
      <c r="B1131" s="2724" t="s">
        <v>691</v>
      </c>
      <c r="C1131" s="2926"/>
      <c r="D1131" s="2926"/>
      <c r="E1131" s="2926"/>
      <c r="F1131" s="2926"/>
      <c r="G1131" s="2927"/>
      <c r="H1131" s="1420"/>
    </row>
    <row r="1132" spans="1:8" s="1425" customFormat="1" ht="15.75">
      <c r="A1132" s="1422" t="s">
        <v>1321</v>
      </c>
      <c r="B1132" s="1430">
        <v>88264</v>
      </c>
      <c r="C1132" s="1407" t="str">
        <f>IF($A1132="INSUMO",VLOOKUP($B1132,'BANCO DE DADOS SETEMBRO INS'!$A:$D,2,FALSE),VLOOKUP($B1132,'BANCO DE DADOS SETEMBRO SERV'!$B:$E,2,FALSE))</f>
        <v>ELETRICISTA COM ENCARGOS COMPLEMENTARES</v>
      </c>
      <c r="D1132" s="1406" t="str">
        <f>IF($A1132="INSUMO",VLOOKUP($B1132,'BANCO DE DADOS SETEMBRO INS'!$A:$D,3,FALSE),VLOOKUP($B1132,'BANCO DE DADOS SETEMBRO SERV'!$B:$E,3,FALSE))</f>
        <v>H</v>
      </c>
      <c r="E1132" s="1427">
        <f>E1151</f>
        <v>0.32</v>
      </c>
      <c r="F1132" s="1408">
        <f>IF($A1132="INSUMO",VLOOKUP($B1132,'BANCO DE DADOS SETEMBRO INS'!$A:$D,4,FALSE),VLOOKUP($B1132,'BANCO DE DADOS SETEMBRO SERV'!$B:$E,4,FALSE))</f>
        <v>20.28</v>
      </c>
      <c r="G1132" s="1411">
        <f>TRUNC(F1132*E1132,2)</f>
        <v>6.48</v>
      </c>
      <c r="H1132" s="1420"/>
    </row>
    <row r="1133" spans="1:8" s="1425" customFormat="1" ht="16.5" thickBot="1">
      <c r="A1133" s="1422" t="s">
        <v>1321</v>
      </c>
      <c r="B1133" s="1430">
        <v>88316</v>
      </c>
      <c r="C1133" s="1407" t="str">
        <f>IF($A1133="INSUMO",VLOOKUP($B1133,'BANCO DE DADOS SETEMBRO INS'!$A:$D,2,FALSE),VLOOKUP($B1133,'BANCO DE DADOS SETEMBRO SERV'!$B:$E,2,FALSE))</f>
        <v>SERVENTE COM ENCARGOS COMPLEMENTARES</v>
      </c>
      <c r="D1133" s="1406" t="str">
        <f>IF($A1133="INSUMO",VLOOKUP($B1133,'BANCO DE DADOS SETEMBRO INS'!$A:$D,3,FALSE),VLOOKUP($B1133,'BANCO DE DADOS SETEMBRO SERV'!$B:$E,3,FALSE))</f>
        <v>H</v>
      </c>
      <c r="E1133" s="1427">
        <f>E1152</f>
        <v>0.32</v>
      </c>
      <c r="F1133" s="1408">
        <f>IF($A1133="INSUMO",VLOOKUP($B1133,'BANCO DE DADOS SETEMBRO INS'!$A:$D,4,FALSE),VLOOKUP($B1133,'BANCO DE DADOS SETEMBRO SERV'!$B:$E,4,FALSE))</f>
        <v>15.74</v>
      </c>
      <c r="G1133" s="1411">
        <f>TRUNC(F1133*E1133,2)</f>
        <v>5.03</v>
      </c>
      <c r="H1133" s="1420"/>
    </row>
    <row r="1134" spans="1:8" s="1425" customFormat="1" ht="16.5" customHeight="1" thickBot="1">
      <c r="A1134" s="1420"/>
      <c r="B1134" s="2939" t="s">
        <v>6916</v>
      </c>
      <c r="C1134" s="2939"/>
      <c r="D1134" s="2939"/>
      <c r="E1134" s="2939"/>
      <c r="F1134" s="1415" t="s">
        <v>692</v>
      </c>
      <c r="G1134" s="1426">
        <f>SUM(G1127:G1133)</f>
        <v>30.48</v>
      </c>
      <c r="H1134" s="1420"/>
    </row>
    <row r="1135" spans="1:8" s="1567" customFormat="1" ht="15">
      <c r="A1135" s="1562"/>
      <c r="B1135" s="2940"/>
      <c r="C1135" s="2940"/>
      <c r="D1135" s="2940"/>
      <c r="E1135" s="2940"/>
      <c r="F1135" s="1519"/>
      <c r="G1135" s="1519"/>
      <c r="H1135" s="1562"/>
    </row>
    <row r="1136" spans="1:8" s="1425" customFormat="1" ht="15">
      <c r="A1136" s="1420"/>
      <c r="B1136" s="1421"/>
      <c r="C1136" s="1421"/>
      <c r="D1136" s="1421"/>
      <c r="E1136" s="1421"/>
      <c r="F1136" s="1421"/>
      <c r="G1136" s="1421"/>
      <c r="H1136" s="1420"/>
    </row>
    <row r="1137" spans="1:8" s="1575" customFormat="1" ht="20.25" customHeight="1" thickBot="1">
      <c r="B1137" s="3007" t="s">
        <v>6866</v>
      </c>
      <c r="C1137" s="3008"/>
      <c r="D1137" s="1634"/>
      <c r="E1137" s="1634"/>
      <c r="F1137" s="1634"/>
      <c r="G1137" s="1635"/>
    </row>
    <row r="1138" spans="1:8" s="1577" customFormat="1" ht="15.75">
      <c r="A1138" s="1576"/>
      <c r="B1138" s="3009" t="s">
        <v>6915</v>
      </c>
      <c r="C1138" s="3010"/>
      <c r="D1138" s="3010"/>
      <c r="E1138" s="3010"/>
      <c r="F1138" s="3010"/>
      <c r="G1138" s="3011"/>
      <c r="H1138" s="1576"/>
    </row>
    <row r="1139" spans="1:8" s="1577" customFormat="1" ht="15">
      <c r="A1139" s="1576"/>
      <c r="B1139" s="468">
        <v>88264</v>
      </c>
      <c r="C1139" s="1544" t="str">
        <f>IF($A1139="INSUMO",VLOOKUP($B1139,'BANCO DE DADOS SETEMBRO INS'!$A:$D,2,FALSE),VLOOKUP($B1139,'BANCO DE DADOS SETEMBRO SERV'!$B:$E,2,FALSE))</f>
        <v>ELETRICISTA COM ENCARGOS COMPLEMENTARES</v>
      </c>
      <c r="D1139" s="1543" t="str">
        <f>IF($A1139="INSUMO",VLOOKUP($B1139,'BANCO DE DADOS SETEMBRO INS'!$A:$D,3,FALSE),VLOOKUP($B1139,'BANCO DE DADOS SETEMBRO SERV'!$B:$E,3,FALSE))</f>
        <v>H</v>
      </c>
      <c r="E1139" s="2988">
        <v>0.2</v>
      </c>
      <c r="F1139" s="2989"/>
      <c r="G1139" s="2990"/>
      <c r="H1139" s="1576"/>
    </row>
    <row r="1140" spans="1:8" s="1577" customFormat="1" ht="16.5" customHeight="1" thickBot="1">
      <c r="A1140" s="1576"/>
      <c r="B1140" s="470">
        <v>88247</v>
      </c>
      <c r="C1140" s="1544" t="str">
        <f>IF($A1140="INSUMO",VLOOKUP($B1140,'BANCO DE DADOS SETEMBRO INS'!$A:$D,2,FALSE),VLOOKUP($B1140,'BANCO DE DADOS SETEMBRO SERV'!$B:$E,2,FALSE))</f>
        <v>AUXILIAR DE ELETRICISTA COM ENCARGOS COMPLEMENTARES</v>
      </c>
      <c r="D1140" s="1543" t="str">
        <f>IF($A1140="INSUMO",VLOOKUP($B1140,'BANCO DE DADOS SETEMBRO INS'!$A:$D,3,FALSE),VLOOKUP($B1140,'BANCO DE DADOS SETEMBRO SERV'!$B:$E,3,FALSE))</f>
        <v>H</v>
      </c>
      <c r="E1140" s="2991">
        <v>0.2</v>
      </c>
      <c r="F1140" s="2992"/>
      <c r="G1140" s="2993"/>
      <c r="H1140" s="1576"/>
    </row>
    <row r="1141" spans="1:8" s="1577" customFormat="1" ht="15.75">
      <c r="A1141" s="1576"/>
      <c r="B1141" s="2994" t="s">
        <v>6885</v>
      </c>
      <c r="C1141" s="2995"/>
      <c r="D1141" s="2995"/>
      <c r="E1141" s="2996"/>
      <c r="F1141" s="1653" t="s">
        <v>687</v>
      </c>
      <c r="G1141" s="1640" t="s">
        <v>6900</v>
      </c>
      <c r="H1141" s="1576"/>
    </row>
    <row r="1142" spans="1:8" s="1577" customFormat="1" ht="15">
      <c r="A1142" s="1576"/>
      <c r="B1142" s="468">
        <v>88264</v>
      </c>
      <c r="C1142" s="1617" t="str">
        <f>IF($A1142="INSUMO",VLOOKUP($B1142,'BANCO DE DADOS SETEMBRO INS'!$A:$D,2,FALSE),VLOOKUP($B1142,'BANCO DE DADOS SETEMBRO SERV'!$B:$E,2,FALSE))</f>
        <v>ELETRICISTA COM ENCARGOS COMPLEMENTARES</v>
      </c>
      <c r="D1142" s="1616" t="str">
        <f>IF($A1142="INSUMO",VLOOKUP($B1142,'BANCO DE DADOS SETEMBRO INS'!$A:$D,3,FALSE),VLOOKUP($B1142,'BANCO DE DADOS SETEMBRO SERV'!$B:$E,3,FALSE))</f>
        <v>H</v>
      </c>
      <c r="E1142" s="1636">
        <v>0.01</v>
      </c>
      <c r="F1142" s="1636">
        <v>4</v>
      </c>
      <c r="G1142" s="1637">
        <f>E1142*F1142</f>
        <v>0.04</v>
      </c>
      <c r="H1142" s="1576"/>
    </row>
    <row r="1143" spans="1:8" s="1577" customFormat="1" ht="16.5" customHeight="1" thickBot="1">
      <c r="A1143" s="1576"/>
      <c r="B1143" s="470">
        <v>88247</v>
      </c>
      <c r="C1143" s="1618" t="str">
        <f>IF($A1143="INSUMO",VLOOKUP($B1143,'BANCO DE DADOS SETEMBRO INS'!$A:$D,2,FALSE),VLOOKUP($B1143,'BANCO DE DADOS SETEMBRO SERV'!$B:$E,2,FALSE))</f>
        <v>AUXILIAR DE ELETRICISTA COM ENCARGOS COMPLEMENTARES</v>
      </c>
      <c r="D1143" s="1619" t="str">
        <f>IF($A1143="INSUMO",VLOOKUP($B1143,'BANCO DE DADOS SETEMBRO INS'!$A:$D,3,FALSE),VLOOKUP($B1143,'BANCO DE DADOS SETEMBRO SERV'!$B:$E,3,FALSE))</f>
        <v>H</v>
      </c>
      <c r="E1143" s="1638">
        <v>0.01</v>
      </c>
      <c r="F1143" s="1638">
        <v>4</v>
      </c>
      <c r="G1143" s="1639">
        <f>E1143*F1143</f>
        <v>0.04</v>
      </c>
      <c r="H1143" s="1576"/>
    </row>
    <row r="1144" spans="1:8" s="1577" customFormat="1" ht="15.75">
      <c r="A1144" s="1576"/>
      <c r="B1144" s="2994" t="s">
        <v>6883</v>
      </c>
      <c r="C1144" s="2995"/>
      <c r="D1144" s="2995"/>
      <c r="E1144" s="2996"/>
      <c r="F1144" s="1653" t="s">
        <v>687</v>
      </c>
      <c r="G1144" s="1640" t="s">
        <v>6900</v>
      </c>
      <c r="H1144" s="1576"/>
    </row>
    <row r="1145" spans="1:8" s="1577" customFormat="1" ht="15">
      <c r="A1145" s="1576"/>
      <c r="B1145" s="468">
        <v>88264</v>
      </c>
      <c r="C1145" s="1617" t="str">
        <f>IF($A1145="INSUMO",VLOOKUP($B1145,'BANCO DE DADOS SETEMBRO INS'!$A:$D,2,FALSE),VLOOKUP($B1145,'BANCO DE DADOS SETEMBRO SERV'!$B:$E,2,FALSE))</f>
        <v>ELETRICISTA COM ENCARGOS COMPLEMENTARES</v>
      </c>
      <c r="D1145" s="1616" t="str">
        <f>IF($A1145="INSUMO",VLOOKUP($B1145,'BANCO DE DADOS SETEMBRO INS'!$A:$D,3,FALSE),VLOOKUP($B1145,'BANCO DE DADOS SETEMBRO SERV'!$B:$E,3,FALSE))</f>
        <v>H</v>
      </c>
      <c r="E1145" s="1636">
        <v>0.01</v>
      </c>
      <c r="F1145" s="1636">
        <v>4</v>
      </c>
      <c r="G1145" s="1637">
        <f>E1145*F1145</f>
        <v>0.04</v>
      </c>
      <c r="H1145" s="1576"/>
    </row>
    <row r="1146" spans="1:8" s="1577" customFormat="1" ht="16.5" customHeight="1" thickBot="1">
      <c r="A1146" s="1576"/>
      <c r="B1146" s="470">
        <v>88247</v>
      </c>
      <c r="C1146" s="1618" t="str">
        <f>IF($A1146="INSUMO",VLOOKUP($B1146,'BANCO DE DADOS SETEMBRO INS'!$A:$D,2,FALSE),VLOOKUP($B1146,'BANCO DE DADOS SETEMBRO SERV'!$B:$E,2,FALSE))</f>
        <v>AUXILIAR DE ELETRICISTA COM ENCARGOS COMPLEMENTARES</v>
      </c>
      <c r="D1146" s="1619" t="str">
        <f>IF($A1146="INSUMO",VLOOKUP($B1146,'BANCO DE DADOS SETEMBRO INS'!$A:$D,3,FALSE),VLOOKUP($B1146,'BANCO DE DADOS SETEMBRO SERV'!$B:$E,3,FALSE))</f>
        <v>H</v>
      </c>
      <c r="E1146" s="1638">
        <v>0.01</v>
      </c>
      <c r="F1146" s="1638">
        <v>4</v>
      </c>
      <c r="G1146" s="1639">
        <f>E1146*F1146</f>
        <v>0.04</v>
      </c>
      <c r="H1146" s="1576"/>
    </row>
    <row r="1147" spans="1:8" s="1577" customFormat="1" ht="15.75">
      <c r="A1147" s="1576"/>
      <c r="B1147" s="2997" t="s">
        <v>6884</v>
      </c>
      <c r="C1147" s="2998"/>
      <c r="D1147" s="2998"/>
      <c r="E1147" s="2999"/>
      <c r="F1147" s="1653" t="s">
        <v>687</v>
      </c>
      <c r="G1147" s="1640" t="s">
        <v>6900</v>
      </c>
      <c r="H1147" s="1576"/>
    </row>
    <row r="1148" spans="1:8" s="1577" customFormat="1" ht="15">
      <c r="A1148" s="1576"/>
      <c r="B1148" s="468">
        <v>88264</v>
      </c>
      <c r="C1148" s="1617" t="str">
        <f>IF($A1148="INSUMO",VLOOKUP($B1148,'BANCO DE DADOS SETEMBRO INS'!$A:$D,2,FALSE),VLOOKUP($B1148,'BANCO DE DADOS SETEMBRO SERV'!$B:$E,2,FALSE))</f>
        <v>ELETRICISTA COM ENCARGOS COMPLEMENTARES</v>
      </c>
      <c r="D1148" s="1616" t="str">
        <f>IF($A1148="INSUMO",VLOOKUP($B1148,'BANCO DE DADOS SETEMBRO INS'!$A:$D,3,FALSE),VLOOKUP($B1148,'BANCO DE DADOS SETEMBRO SERV'!$B:$E,3,FALSE))</f>
        <v>H</v>
      </c>
      <c r="E1148" s="1636">
        <v>0.01</v>
      </c>
      <c r="F1148" s="1636">
        <v>4</v>
      </c>
      <c r="G1148" s="1637">
        <f>E1148*F1148</f>
        <v>0.04</v>
      </c>
      <c r="H1148" s="1576"/>
    </row>
    <row r="1149" spans="1:8" s="1577" customFormat="1" ht="16.5" customHeight="1" thickBot="1">
      <c r="A1149" s="1576"/>
      <c r="B1149" s="470">
        <v>88247</v>
      </c>
      <c r="C1149" s="1618" t="str">
        <f>IF($A1149="INSUMO",VLOOKUP($B1149,'BANCO DE DADOS SETEMBRO INS'!$A:$D,2,FALSE),VLOOKUP($B1149,'BANCO DE DADOS SETEMBRO SERV'!$B:$E,2,FALSE))</f>
        <v>AUXILIAR DE ELETRICISTA COM ENCARGOS COMPLEMENTARES</v>
      </c>
      <c r="D1149" s="1619" t="str">
        <f>IF($A1149="INSUMO",VLOOKUP($B1149,'BANCO DE DADOS SETEMBRO INS'!$A:$D,3,FALSE),VLOOKUP($B1149,'BANCO DE DADOS SETEMBRO SERV'!$B:$E,3,FALSE))</f>
        <v>H</v>
      </c>
      <c r="E1149" s="1638">
        <v>0.01</v>
      </c>
      <c r="F1149" s="1638">
        <v>4</v>
      </c>
      <c r="G1149" s="1639">
        <f>E1149*F1149</f>
        <v>0.04</v>
      </c>
      <c r="H1149" s="1576"/>
    </row>
    <row r="1150" spans="1:8" s="1577" customFormat="1" ht="15.75">
      <c r="A1150" s="1576"/>
      <c r="B1150" s="2994" t="s">
        <v>6870</v>
      </c>
      <c r="C1150" s="2995"/>
      <c r="D1150" s="2995"/>
      <c r="E1150" s="2995"/>
      <c r="F1150" s="2995"/>
      <c r="G1150" s="3000"/>
      <c r="H1150" s="1576"/>
    </row>
    <row r="1151" spans="1:8" s="1577" customFormat="1" ht="15">
      <c r="A1151" s="1576"/>
      <c r="B1151" s="468">
        <v>88264</v>
      </c>
      <c r="C1151" s="1617" t="str">
        <f>IF($A1151="INSUMO",VLOOKUP($B1151,'BANCO DE DADOS SETEMBRO INS'!$A:$D,2,FALSE),VLOOKUP($B1151,'BANCO DE DADOS SETEMBRO SERV'!$B:$E,2,FALSE))</f>
        <v>ELETRICISTA COM ENCARGOS COMPLEMENTARES</v>
      </c>
      <c r="D1151" s="1616" t="str">
        <f>IF($A1151="INSUMO",VLOOKUP($B1151,'BANCO DE DADOS SETEMBRO INS'!$A:$D,3,FALSE),VLOOKUP($B1151,'BANCO DE DADOS SETEMBRO SERV'!$B:$E,3,FALSE))</f>
        <v>H</v>
      </c>
      <c r="E1151" s="3001">
        <f>E1139+G1142+G1145+G1148</f>
        <v>0.32</v>
      </c>
      <c r="F1151" s="3002"/>
      <c r="G1151" s="3003"/>
      <c r="H1151" s="1576"/>
    </row>
    <row r="1152" spans="1:8" s="1577" customFormat="1" ht="16.5" customHeight="1" thickBot="1">
      <c r="A1152" s="1576"/>
      <c r="B1152" s="470">
        <v>88247</v>
      </c>
      <c r="C1152" s="1618" t="str">
        <f>IF($A1152="INSUMO",VLOOKUP($B1152,'BANCO DE DADOS SETEMBRO INS'!$A:$D,2,FALSE),VLOOKUP($B1152,'BANCO DE DADOS SETEMBRO SERV'!$B:$E,2,FALSE))</f>
        <v>AUXILIAR DE ELETRICISTA COM ENCARGOS COMPLEMENTARES</v>
      </c>
      <c r="D1152" s="1619" t="str">
        <f>IF($A1152="INSUMO",VLOOKUP($B1152,'BANCO DE DADOS SETEMBRO INS'!$A:$D,3,FALSE),VLOOKUP($B1152,'BANCO DE DADOS SETEMBRO SERV'!$B:$E,3,FALSE))</f>
        <v>H</v>
      </c>
      <c r="E1152" s="3004">
        <f>E1140+G1143+G1146+G1149</f>
        <v>0.32</v>
      </c>
      <c r="F1152" s="3005"/>
      <c r="G1152" s="3006"/>
      <c r="H1152" s="1576"/>
    </row>
    <row r="1153" spans="1:8" s="1567" customFormat="1" ht="15.75" thickBot="1">
      <c r="A1153" s="1562"/>
      <c r="B1153" s="1790"/>
      <c r="C1153" s="1562"/>
      <c r="D1153" s="1562"/>
      <c r="E1153" s="1562"/>
      <c r="F1153" s="1562"/>
      <c r="G1153" s="1628"/>
      <c r="H1153" s="1562"/>
    </row>
    <row r="1154" spans="1:8" s="1425" customFormat="1" ht="35.25">
      <c r="A1154" s="1423"/>
      <c r="B1154" s="1557">
        <v>59</v>
      </c>
      <c r="C1154" s="1558" t="s">
        <v>6568</v>
      </c>
      <c r="D1154" s="1558"/>
      <c r="E1154" s="1559"/>
      <c r="F1154" s="1537"/>
      <c r="G1154" s="503" t="s">
        <v>29</v>
      </c>
      <c r="H1154" s="1796" t="s">
        <v>7219</v>
      </c>
    </row>
    <row r="1155" spans="1:8" s="1425" customFormat="1" ht="31.5">
      <c r="A1155" s="1423"/>
      <c r="B1155" s="415" t="s">
        <v>701</v>
      </c>
      <c r="C1155" s="1807" t="s">
        <v>702</v>
      </c>
      <c r="D1155" s="1808" t="s">
        <v>703</v>
      </c>
      <c r="E1155" s="1840"/>
      <c r="F1155" s="1841"/>
      <c r="G1155" s="1842"/>
      <c r="H1155" s="1423"/>
    </row>
    <row r="1156" spans="1:8" s="1425" customFormat="1" ht="15">
      <c r="A1156" s="1423"/>
      <c r="B1156" s="1573">
        <v>43245</v>
      </c>
      <c r="C1156" s="1791" t="s">
        <v>1352</v>
      </c>
      <c r="D1156" s="1752">
        <v>14.45</v>
      </c>
      <c r="E1156" s="1749" t="s">
        <v>7626</v>
      </c>
      <c r="F1156" s="1744" t="s">
        <v>1353</v>
      </c>
      <c r="G1156" s="1764" t="s">
        <v>7635</v>
      </c>
      <c r="H1156" s="1423"/>
    </row>
    <row r="1157" spans="1:8" s="1425" customFormat="1" ht="15">
      <c r="A1157" s="1423"/>
      <c r="B1157" s="1573">
        <v>43256</v>
      </c>
      <c r="C1157" s="1751" t="s">
        <v>7633</v>
      </c>
      <c r="D1157" s="1752">
        <v>21.85</v>
      </c>
      <c r="E1157" s="1756" t="s">
        <v>7634</v>
      </c>
      <c r="F1157" s="1744" t="s">
        <v>1764</v>
      </c>
      <c r="G1157" s="1764" t="s">
        <v>7218</v>
      </c>
      <c r="H1157" s="1423"/>
    </row>
    <row r="1158" spans="1:8" s="1425" customFormat="1" ht="15">
      <c r="A1158" s="1423"/>
      <c r="B1158" s="1573">
        <v>43256</v>
      </c>
      <c r="C1158" s="1751" t="s">
        <v>7622</v>
      </c>
      <c r="D1158" s="1752">
        <v>13.28</v>
      </c>
      <c r="E1158" s="1754" t="s">
        <v>7631</v>
      </c>
      <c r="F1158" s="1766" t="s">
        <v>7624</v>
      </c>
      <c r="G1158" s="1764" t="s">
        <v>7625</v>
      </c>
      <c r="H1158" s="1423"/>
    </row>
    <row r="1159" spans="1:8" s="1425" customFormat="1" ht="16.5" thickBot="1">
      <c r="A1159" s="1423"/>
      <c r="B1159" s="1538"/>
      <c r="C1159" s="1539" t="s">
        <v>707</v>
      </c>
      <c r="D1159" s="1561">
        <f>MEDIAN(D1156:D1158)</f>
        <v>14.45</v>
      </c>
      <c r="E1159" s="1540"/>
      <c r="F1159" s="1541"/>
      <c r="G1159" s="871"/>
      <c r="H1159" s="1423"/>
    </row>
    <row r="1160" spans="1:8" s="1425" customFormat="1" ht="15.75" thickBot="1">
      <c r="A1160" s="1424"/>
      <c r="B1160" s="3012"/>
      <c r="C1160" s="2970"/>
      <c r="D1160" s="2970"/>
      <c r="E1160" s="2970"/>
      <c r="F1160" s="2970"/>
      <c r="G1160" s="3013"/>
      <c r="H1160" s="1424"/>
    </row>
    <row r="1161" spans="1:8" ht="15.75">
      <c r="A1161" s="1445"/>
      <c r="B1161" s="1549" t="str">
        <f>CONCATENATE("AMM LOG 0",(RIGHT(B1124,2))+1)</f>
        <v>AMM LOG 052</v>
      </c>
      <c r="C1161" s="2666" t="s">
        <v>6569</v>
      </c>
      <c r="D1161" s="2897"/>
      <c r="E1161" s="2897"/>
      <c r="F1161" s="2897"/>
      <c r="G1161" s="1439" t="s">
        <v>29</v>
      </c>
      <c r="H1161" s="1451">
        <f>G1168</f>
        <v>134.72</v>
      </c>
    </row>
    <row r="1162" spans="1:8" ht="31.5">
      <c r="A1162" s="1445"/>
      <c r="B1162" s="1453" t="s">
        <v>760</v>
      </c>
      <c r="C1162" s="1442" t="s">
        <v>686</v>
      </c>
      <c r="D1162" s="1440" t="s">
        <v>29</v>
      </c>
      <c r="E1162" s="1442" t="s">
        <v>687</v>
      </c>
      <c r="F1162" s="1443" t="s">
        <v>688</v>
      </c>
      <c r="G1162" s="1444" t="s">
        <v>689</v>
      </c>
      <c r="H1162" s="1445"/>
    </row>
    <row r="1163" spans="1:8" ht="15.75">
      <c r="A1163" s="1445"/>
      <c r="B1163" s="2724" t="s">
        <v>690</v>
      </c>
      <c r="C1163" s="2926"/>
      <c r="D1163" s="2926"/>
      <c r="E1163" s="2926"/>
      <c r="F1163" s="2926"/>
      <c r="G1163" s="2927"/>
      <c r="H1163" s="1445"/>
    </row>
    <row r="1164" spans="1:8" ht="15">
      <c r="A1164" s="1445"/>
      <c r="B1164" s="1438" t="s">
        <v>708</v>
      </c>
      <c r="C1164" s="1435" t="s">
        <v>6570</v>
      </c>
      <c r="D1164" s="1441" t="s">
        <v>29</v>
      </c>
      <c r="E1164" s="1436">
        <v>1</v>
      </c>
      <c r="F1164" s="1436">
        <f>D1180</f>
        <v>91.51</v>
      </c>
      <c r="G1164" s="1437">
        <f>TRUNC(F1164*E1164,2)</f>
        <v>91.51</v>
      </c>
      <c r="H1164" s="1445"/>
    </row>
    <row r="1165" spans="1:8" ht="15.75">
      <c r="A1165" s="1445"/>
      <c r="B1165" s="2724" t="s">
        <v>691</v>
      </c>
      <c r="C1165" s="2926"/>
      <c r="D1165" s="2926"/>
      <c r="E1165" s="2926"/>
      <c r="F1165" s="2926"/>
      <c r="G1165" s="2927"/>
      <c r="H1165" s="1445"/>
    </row>
    <row r="1166" spans="1:8" ht="15.75">
      <c r="A1166" s="1446" t="s">
        <v>1321</v>
      </c>
      <c r="B1166" s="1452">
        <v>88264</v>
      </c>
      <c r="C1166" s="1433" t="str">
        <f>IF($A1166="INSUMO",VLOOKUP($B1166,'BANCO DE DADOS SETEMBRO INS'!$A:$D,2,FALSE),VLOOKUP($B1166,'BANCO DE DADOS SETEMBRO SERV'!$B:$E,2,FALSE))</f>
        <v>ELETRICISTA COM ENCARGOS COMPLEMENTARES</v>
      </c>
      <c r="D1166" s="1432" t="str">
        <f>IF($A1166="INSUMO",VLOOKUP($B1166,'BANCO DE DADOS SETEMBRO INS'!$A:$D,3,FALSE),VLOOKUP($B1166,'BANCO DE DADOS SETEMBRO SERV'!$B:$E,3,FALSE))</f>
        <v>H</v>
      </c>
      <c r="E1166" s="1450">
        <f>G1172</f>
        <v>1.2000000000000002</v>
      </c>
      <c r="F1166" s="1434">
        <f>IF($A1166="INSUMO",VLOOKUP($B1166,'BANCO DE DADOS SETEMBRO INS'!$A:$D,4,FALSE),VLOOKUP($B1166,'BANCO DE DADOS SETEMBRO SERV'!$B:$E,4,FALSE))</f>
        <v>20.28</v>
      </c>
      <c r="G1166" s="1437">
        <f>TRUNC(F1166*E1166,2)</f>
        <v>24.33</v>
      </c>
      <c r="H1166" s="1445"/>
    </row>
    <row r="1167" spans="1:8" ht="16.5" thickBot="1">
      <c r="A1167" s="1446" t="s">
        <v>1321</v>
      </c>
      <c r="B1167" s="1452">
        <v>88316</v>
      </c>
      <c r="C1167" s="1433" t="str">
        <f>IF($A1167="INSUMO",VLOOKUP($B1167,'BANCO DE DADOS SETEMBRO INS'!$A:$D,2,FALSE),VLOOKUP($B1167,'BANCO DE DADOS SETEMBRO SERV'!$B:$E,2,FALSE))</f>
        <v>SERVENTE COM ENCARGOS COMPLEMENTARES</v>
      </c>
      <c r="D1167" s="1432" t="str">
        <f>IF($A1167="INSUMO",VLOOKUP($B1167,'BANCO DE DADOS SETEMBRO INS'!$A:$D,3,FALSE),VLOOKUP($B1167,'BANCO DE DADOS SETEMBRO SERV'!$B:$E,3,FALSE))</f>
        <v>H</v>
      </c>
      <c r="E1167" s="1450">
        <f>G1173</f>
        <v>1.2000000000000002</v>
      </c>
      <c r="F1167" s="1434">
        <f>IF($A1167="INSUMO",VLOOKUP($B1167,'BANCO DE DADOS SETEMBRO INS'!$A:$D,4,FALSE),VLOOKUP($B1167,'BANCO DE DADOS SETEMBRO SERV'!$B:$E,4,FALSE))</f>
        <v>15.74</v>
      </c>
      <c r="G1167" s="1437">
        <f>TRUNC(F1167*E1167,2)</f>
        <v>18.88</v>
      </c>
      <c r="H1167" s="1445"/>
    </row>
    <row r="1168" spans="1:8" ht="16.5" customHeight="1" thickBot="1">
      <c r="A1168" s="1445"/>
      <c r="B1168" s="3014" t="s">
        <v>6917</v>
      </c>
      <c r="C1168" s="2939"/>
      <c r="D1168" s="2939"/>
      <c r="E1168" s="2939"/>
      <c r="F1168" s="1490" t="s">
        <v>692</v>
      </c>
      <c r="G1168" s="1523">
        <f>SUM(G1164:G1167)</f>
        <v>134.72</v>
      </c>
      <c r="H1168" s="1445"/>
    </row>
    <row r="1169" spans="1:8" s="1567" customFormat="1" ht="24.75" customHeight="1">
      <c r="A1169" s="1562"/>
      <c r="B1169" s="3015"/>
      <c r="C1169" s="2940"/>
      <c r="D1169" s="2940"/>
      <c r="E1169" s="2940"/>
      <c r="F1169" s="1562"/>
      <c r="G1169" s="1628"/>
      <c r="H1169" s="1562"/>
    </row>
    <row r="1170" spans="1:8" ht="15.75" thickBot="1">
      <c r="A1170" s="1445"/>
      <c r="B1170" s="3016"/>
      <c r="C1170" s="3017"/>
      <c r="D1170" s="3017"/>
      <c r="E1170" s="3017"/>
      <c r="F1170" s="1626"/>
      <c r="G1170" s="1627"/>
      <c r="H1170" s="1445"/>
    </row>
    <row r="1171" spans="1:8" s="1577" customFormat="1" ht="15.75">
      <c r="A1171" s="1576"/>
      <c r="B1171" s="2997" t="s">
        <v>6901</v>
      </c>
      <c r="C1171" s="2998"/>
      <c r="D1171" s="2998"/>
      <c r="E1171" s="2999"/>
      <c r="F1171" s="1656" t="s">
        <v>687</v>
      </c>
      <c r="G1171" s="1662" t="s">
        <v>695</v>
      </c>
      <c r="H1171" s="1576"/>
    </row>
    <row r="1172" spans="1:8" s="1577" customFormat="1" ht="15">
      <c r="A1172" s="1576"/>
      <c r="B1172" s="468">
        <v>88264</v>
      </c>
      <c r="C1172" s="1617" t="str">
        <f>IF($A1172="INSUMO",VLOOKUP($B1172,'BANCO DE DADOS SETEMBRO INS'!$A:$D,2,FALSE),VLOOKUP($B1172,'BANCO DE DADOS SETEMBRO SERV'!$B:$E,2,FALSE))</f>
        <v>ELETRICISTA COM ENCARGOS COMPLEMENTARES</v>
      </c>
      <c r="D1172" s="1616" t="str">
        <f>IF($A1172="INSUMO",VLOOKUP($B1172,'BANCO DE DADOS SETEMBRO INS'!$A:$D,3,FALSE),VLOOKUP($B1172,'BANCO DE DADOS SETEMBRO SERV'!$B:$E,3,FALSE))</f>
        <v>H</v>
      </c>
      <c r="E1172" s="1636">
        <v>0.4</v>
      </c>
      <c r="F1172" s="1636">
        <v>3</v>
      </c>
      <c r="G1172" s="1637">
        <f>E1172*F1172</f>
        <v>1.2000000000000002</v>
      </c>
      <c r="H1172" s="1576"/>
    </row>
    <row r="1173" spans="1:8" s="1577" customFormat="1" ht="16.5" customHeight="1" thickBot="1">
      <c r="A1173" s="1576"/>
      <c r="B1173" s="470">
        <v>88247</v>
      </c>
      <c r="C1173" s="1618" t="str">
        <f>IF($A1173="INSUMO",VLOOKUP($B1173,'BANCO DE DADOS SETEMBRO INS'!$A:$D,2,FALSE),VLOOKUP($B1173,'BANCO DE DADOS SETEMBRO SERV'!$B:$E,2,FALSE))</f>
        <v>AUXILIAR DE ELETRICISTA COM ENCARGOS COMPLEMENTARES</v>
      </c>
      <c r="D1173" s="1619" t="str">
        <f>IF($A1173="INSUMO",VLOOKUP($B1173,'BANCO DE DADOS SETEMBRO INS'!$A:$D,3,FALSE),VLOOKUP($B1173,'BANCO DE DADOS SETEMBRO SERV'!$B:$E,3,FALSE))</f>
        <v>H</v>
      </c>
      <c r="E1173" s="1638">
        <v>0.4</v>
      </c>
      <c r="F1173" s="1638">
        <v>3</v>
      </c>
      <c r="G1173" s="1639">
        <f>E1173*F1173</f>
        <v>1.2000000000000002</v>
      </c>
      <c r="H1173" s="1576"/>
    </row>
    <row r="1174" spans="1:8" s="1567" customFormat="1" ht="15.75" thickBot="1">
      <c r="A1174" s="1562"/>
      <c r="B1174" s="1790"/>
      <c r="C1174" s="1562"/>
      <c r="D1174" s="1562"/>
      <c r="E1174" s="1562"/>
      <c r="F1174" s="1562"/>
      <c r="G1174" s="1628"/>
      <c r="H1174" s="1562"/>
    </row>
    <row r="1175" spans="1:8" ht="35.25">
      <c r="A1175" s="1447"/>
      <c r="B1175" s="1557"/>
      <c r="C1175" s="1558" t="s">
        <v>6570</v>
      </c>
      <c r="D1175" s="1558"/>
      <c r="E1175" s="1559"/>
      <c r="F1175" s="1537"/>
      <c r="G1175" s="503" t="s">
        <v>29</v>
      </c>
      <c r="H1175" s="1796" t="s">
        <v>7219</v>
      </c>
    </row>
    <row r="1176" spans="1:8" ht="31.5">
      <c r="A1176" s="1447"/>
      <c r="B1176" s="415" t="s">
        <v>701</v>
      </c>
      <c r="C1176" s="1807" t="s">
        <v>702</v>
      </c>
      <c r="D1176" s="1808" t="s">
        <v>703</v>
      </c>
      <c r="E1176" s="1840"/>
      <c r="F1176" s="1841"/>
      <c r="G1176" s="1842"/>
      <c r="H1176" s="1447"/>
    </row>
    <row r="1177" spans="1:8" ht="15">
      <c r="A1177" s="1447"/>
      <c r="B1177" s="1573">
        <v>43245</v>
      </c>
      <c r="C1177" s="1741" t="s">
        <v>1352</v>
      </c>
      <c r="D1177" s="1742">
        <v>91.51</v>
      </c>
      <c r="E1177" s="1756" t="s">
        <v>7626</v>
      </c>
      <c r="F1177" s="1765" t="s">
        <v>1353</v>
      </c>
      <c r="G1177" s="1762" t="s">
        <v>7635</v>
      </c>
      <c r="H1177" s="1447"/>
    </row>
    <row r="1178" spans="1:8" ht="15">
      <c r="A1178" s="1447"/>
      <c r="B1178" s="1573">
        <v>43256</v>
      </c>
      <c r="C1178" s="1791" t="s">
        <v>7633</v>
      </c>
      <c r="D1178" s="1752">
        <v>69.040000000000006</v>
      </c>
      <c r="E1178" s="1749" t="s">
        <v>7634</v>
      </c>
      <c r="F1178" s="1744" t="s">
        <v>1764</v>
      </c>
      <c r="G1178" s="1764" t="s">
        <v>7218</v>
      </c>
      <c r="H1178" s="1447"/>
    </row>
    <row r="1179" spans="1:8" ht="15">
      <c r="A1179" s="1447"/>
      <c r="B1179" s="1573">
        <v>43256</v>
      </c>
      <c r="C1179" s="1751" t="s">
        <v>7622</v>
      </c>
      <c r="D1179" s="1752">
        <v>135.47999999999999</v>
      </c>
      <c r="E1179" s="1754" t="s">
        <v>7631</v>
      </c>
      <c r="F1179" s="1766" t="s">
        <v>7624</v>
      </c>
      <c r="G1179" s="1764" t="s">
        <v>7625</v>
      </c>
      <c r="H1179" s="1447"/>
    </row>
    <row r="1180" spans="1:8" ht="16.5" thickBot="1">
      <c r="A1180" s="1447"/>
      <c r="B1180" s="1538"/>
      <c r="C1180" s="1539"/>
      <c r="D1180" s="1561">
        <f>MEDIAN(D1177:D1179)</f>
        <v>91.51</v>
      </c>
      <c r="E1180" s="1540"/>
      <c r="F1180" s="1541"/>
      <c r="G1180" s="871"/>
      <c r="H1180" s="1447"/>
    </row>
    <row r="1181" spans="1:8" ht="13.5" thickBot="1">
      <c r="A1181" s="1448"/>
      <c r="B1181" s="1449"/>
      <c r="C1181" s="1449"/>
      <c r="D1181" s="1449"/>
      <c r="E1181" s="1449"/>
      <c r="F1181" s="1449"/>
      <c r="G1181" s="1449"/>
      <c r="H1181" s="1448"/>
    </row>
    <row r="1182" spans="1:8" ht="35.25" customHeight="1">
      <c r="A1182" s="1468"/>
      <c r="B1182" s="1549" t="str">
        <f>CONCATENATE("AMM LOG 0",(RIGHT(B1161,2))+1)</f>
        <v>AMM LOG 053</v>
      </c>
      <c r="C1182" s="2666" t="s">
        <v>6571</v>
      </c>
      <c r="D1182" s="2897"/>
      <c r="E1182" s="2897"/>
      <c r="F1182" s="2897"/>
      <c r="G1182" s="1461" t="s">
        <v>29</v>
      </c>
      <c r="H1182" s="1476">
        <f>G1192</f>
        <v>21.690000000000005</v>
      </c>
    </row>
    <row r="1183" spans="1:8" ht="31.5">
      <c r="A1183" s="1468"/>
      <c r="B1183" s="1479" t="s">
        <v>760</v>
      </c>
      <c r="C1183" s="1465" t="s">
        <v>686</v>
      </c>
      <c r="D1183" s="1462" t="s">
        <v>29</v>
      </c>
      <c r="E1183" s="1465" t="s">
        <v>687</v>
      </c>
      <c r="F1183" s="1466" t="s">
        <v>688</v>
      </c>
      <c r="G1183" s="1467" t="s">
        <v>689</v>
      </c>
      <c r="H1183" s="1468"/>
    </row>
    <row r="1184" spans="1:8" ht="15.75">
      <c r="A1184" s="1468"/>
      <c r="B1184" s="2724" t="s">
        <v>690</v>
      </c>
      <c r="C1184" s="2926"/>
      <c r="D1184" s="2926"/>
      <c r="E1184" s="2926"/>
      <c r="F1184" s="2926"/>
      <c r="G1184" s="2927"/>
      <c r="H1184" s="1468"/>
    </row>
    <row r="1185" spans="1:8" ht="30">
      <c r="A1185" s="1468"/>
      <c r="B1185" s="1460" t="s">
        <v>708</v>
      </c>
      <c r="C1185" s="1457" t="str">
        <f>C1212</f>
        <v>EMENDA INTERNA PARA ELETROCALHA PERFURADA GALVANIZADA DE 200 X 100 X 3000mm</v>
      </c>
      <c r="D1185" s="1464" t="str">
        <f>G1212</f>
        <v>UN</v>
      </c>
      <c r="E1185" s="1458">
        <v>1</v>
      </c>
      <c r="F1185" s="1458">
        <f>D1217</f>
        <v>5.66</v>
      </c>
      <c r="G1185" s="1459">
        <f>TRUNC(F1185*E1185,2)</f>
        <v>5.66</v>
      </c>
      <c r="H1185" s="1468"/>
    </row>
    <row r="1186" spans="1:8" s="1567" customFormat="1" ht="30">
      <c r="A1186" s="1565" t="s">
        <v>1320</v>
      </c>
      <c r="B1186" s="695">
        <v>11962</v>
      </c>
      <c r="C1186" s="1544" t="str">
        <f>IF($A1186="INSUMO",VLOOKUP($B1186,'BANCO DE DADOS SETEMBRO INS'!$A:$D,2,FALSE),VLOOKUP($B1186,'BANCO DE DADOS SETEMBRO SERV'!$B:$E,2,FALSE))</f>
        <v>PARAFUSO ZINCADO, SEXTAVADO, COM ROSCA INTEIRA, DIAMETRO 1/4", COMPRIMENTO 1/2"</v>
      </c>
      <c r="D1186" s="1543" t="str">
        <f>IF($A1186="INSUMO",VLOOKUP($B1186,'BANCO DE DADOS SETEMBRO INS'!$A:$D,3,FALSE),VLOOKUP($B1186,'BANCO DE DADOS SETEMBRO SERV'!$B:$E,3,FALSE))</f>
        <v xml:space="preserve">UN    </v>
      </c>
      <c r="E1186" s="670">
        <v>4</v>
      </c>
      <c r="F1186" s="1547">
        <f>IF($A1186="INSUMO",VLOOKUP($B1186,'BANCO DE DADOS SETEMBRO INS'!$A:$D,4,FALSE),VLOOKUP($B1186,'BANCO DE DADOS SETEMBRO SERV'!$B:$E,4,FALSE))</f>
        <v>0.11</v>
      </c>
      <c r="G1186" s="1525">
        <f>TRUNC(F1186*E1186,2)</f>
        <v>0.44</v>
      </c>
      <c r="H1186" s="1562"/>
    </row>
    <row r="1187" spans="1:8" s="1567" customFormat="1" ht="30">
      <c r="A1187" s="1565" t="s">
        <v>1320</v>
      </c>
      <c r="B1187" s="695">
        <v>39211</v>
      </c>
      <c r="C1187" s="1544" t="str">
        <f>IF($A1187="INSUMO",VLOOKUP($B1187,'BANCO DE DADOS SETEMBRO INS'!$A:$D,2,FALSE),VLOOKUP($B1187,'BANCO DE DADOS SETEMBRO SERV'!$B:$E,2,FALSE))</f>
        <v>ARRUELA EM ALUMINIO, COM ROSCA, DE  1 1/4", PARA ELETRODUTO</v>
      </c>
      <c r="D1187" s="1543" t="str">
        <f>IF($A1187="INSUMO",VLOOKUP($B1187,'BANCO DE DADOS SETEMBRO INS'!$A:$D,3,FALSE),VLOOKUP($B1187,'BANCO DE DADOS SETEMBRO SERV'!$B:$E,3,FALSE))</f>
        <v xml:space="preserve">UN    </v>
      </c>
      <c r="E1187" s="670">
        <v>4</v>
      </c>
      <c r="F1187" s="1547">
        <f>IF($A1187="INSUMO",VLOOKUP($B1187,'BANCO DE DADOS SETEMBRO INS'!$A:$D,4,FALSE),VLOOKUP($B1187,'BANCO DE DADOS SETEMBRO SERV'!$B:$E,4,FALSE))</f>
        <v>0.86</v>
      </c>
      <c r="G1187" s="1525">
        <f>TRUNC(F1187*E1187,2)</f>
        <v>3.44</v>
      </c>
      <c r="H1187" s="1562"/>
    </row>
    <row r="1188" spans="1:8" s="1567" customFormat="1" ht="15.75">
      <c r="A1188" s="1565" t="s">
        <v>1320</v>
      </c>
      <c r="B1188" s="695">
        <v>39997</v>
      </c>
      <c r="C1188" s="1544" t="str">
        <f>IF($A1188="INSUMO",VLOOKUP($B1188,'BANCO DE DADOS SETEMBRO INS'!$A:$D,2,FALSE),VLOOKUP($B1188,'BANCO DE DADOS SETEMBRO SERV'!$B:$E,2,FALSE))</f>
        <v>PORCA ZINCADA, SEXTAVADA, DIAMETRO 1/4"</v>
      </c>
      <c r="D1188" s="1543" t="str">
        <f>IF($A1188="INSUMO",VLOOKUP($B1188,'BANCO DE DADOS SETEMBRO INS'!$A:$D,3,FALSE),VLOOKUP($B1188,'BANCO DE DADOS SETEMBRO SERV'!$B:$E,3,FALSE))</f>
        <v xml:space="preserve">UN    </v>
      </c>
      <c r="E1188" s="670">
        <v>4</v>
      </c>
      <c r="F1188" s="1547">
        <f>IF($A1188="INSUMO",VLOOKUP($B1188,'BANCO DE DADOS SETEMBRO INS'!$A:$D,4,FALSE),VLOOKUP($B1188,'BANCO DE DADOS SETEMBRO SERV'!$B:$E,4,FALSE))</f>
        <v>0.16</v>
      </c>
      <c r="G1188" s="1525">
        <f>TRUNC(F1188*E1188,2)</f>
        <v>0.64</v>
      </c>
      <c r="H1188" s="1562"/>
    </row>
    <row r="1189" spans="1:8" ht="15.75">
      <c r="A1189" s="1468"/>
      <c r="B1189" s="2724" t="s">
        <v>691</v>
      </c>
      <c r="C1189" s="2926"/>
      <c r="D1189" s="2926"/>
      <c r="E1189" s="2926"/>
      <c r="F1189" s="2926"/>
      <c r="G1189" s="2927"/>
      <c r="H1189" s="1468"/>
    </row>
    <row r="1190" spans="1:8" ht="15.75">
      <c r="A1190" s="1470" t="s">
        <v>1321</v>
      </c>
      <c r="B1190" s="1478">
        <v>88264</v>
      </c>
      <c r="C1190" s="1455" t="str">
        <f>IF($A1190="INSUMO",VLOOKUP($B1190,'BANCO DE DADOS SETEMBRO INS'!$A:$D,2,FALSE),VLOOKUP($B1190,'BANCO DE DADOS SETEMBRO SERV'!$B:$E,2,FALSE))</f>
        <v>ELETRICISTA COM ENCARGOS COMPLEMENTARES</v>
      </c>
      <c r="D1190" s="1454" t="str">
        <f>IF($A1190="INSUMO",VLOOKUP($B1190,'BANCO DE DADOS SETEMBRO INS'!$A:$D,3,FALSE),VLOOKUP($B1190,'BANCO DE DADOS SETEMBRO SERV'!$B:$E,3,FALSE))</f>
        <v>H</v>
      </c>
      <c r="E1190" s="1475">
        <f>E1209</f>
        <v>0.32</v>
      </c>
      <c r="F1190" s="1456">
        <f>IF($A1190="INSUMO",VLOOKUP($B1190,'BANCO DE DADOS SETEMBRO INS'!$A:$D,4,FALSE),VLOOKUP($B1190,'BANCO DE DADOS SETEMBRO SERV'!$B:$E,4,FALSE))</f>
        <v>20.28</v>
      </c>
      <c r="G1190" s="1459">
        <f>TRUNC(F1190*E1190,2)</f>
        <v>6.48</v>
      </c>
      <c r="H1190" s="1468"/>
    </row>
    <row r="1191" spans="1:8" ht="16.5" thickBot="1">
      <c r="A1191" s="1470" t="s">
        <v>1321</v>
      </c>
      <c r="B1191" s="1478">
        <v>88316</v>
      </c>
      <c r="C1191" s="1455" t="str">
        <f>IF($A1191="INSUMO",VLOOKUP($B1191,'BANCO DE DADOS SETEMBRO INS'!$A:$D,2,FALSE),VLOOKUP($B1191,'BANCO DE DADOS SETEMBRO SERV'!$B:$E,2,FALSE))</f>
        <v>SERVENTE COM ENCARGOS COMPLEMENTARES</v>
      </c>
      <c r="D1191" s="1454" t="str">
        <f>IF($A1191="INSUMO",VLOOKUP($B1191,'BANCO DE DADOS SETEMBRO INS'!$A:$D,3,FALSE),VLOOKUP($B1191,'BANCO DE DADOS SETEMBRO SERV'!$B:$E,3,FALSE))</f>
        <v>H</v>
      </c>
      <c r="E1191" s="1475">
        <f>E1210</f>
        <v>0.32</v>
      </c>
      <c r="F1191" s="1456">
        <f>IF($A1191="INSUMO",VLOOKUP($B1191,'BANCO DE DADOS SETEMBRO INS'!$A:$D,4,FALSE),VLOOKUP($B1191,'BANCO DE DADOS SETEMBRO SERV'!$B:$E,4,FALSE))</f>
        <v>15.74</v>
      </c>
      <c r="G1191" s="1459">
        <f>TRUNC(F1191*E1191,2)</f>
        <v>5.03</v>
      </c>
      <c r="H1191" s="1468"/>
    </row>
    <row r="1192" spans="1:8" ht="16.5" customHeight="1" thickBot="1">
      <c r="A1192" s="1468"/>
      <c r="B1192" s="2939" t="s">
        <v>6919</v>
      </c>
      <c r="C1192" s="2939"/>
      <c r="D1192" s="2939"/>
      <c r="E1192" s="2939"/>
      <c r="F1192" s="1463" t="s">
        <v>692</v>
      </c>
      <c r="G1192" s="1474">
        <f>SUM(G1185:G1191)</f>
        <v>21.690000000000005</v>
      </c>
      <c r="H1192" s="1468"/>
    </row>
    <row r="1193" spans="1:8" s="1567" customFormat="1" ht="15">
      <c r="A1193" s="1562"/>
      <c r="B1193" s="2940"/>
      <c r="C1193" s="2940"/>
      <c r="D1193" s="2940"/>
      <c r="E1193" s="2940"/>
      <c r="F1193" s="1519"/>
      <c r="G1193" s="1519"/>
      <c r="H1193" s="1562"/>
    </row>
    <row r="1194" spans="1:8" ht="15">
      <c r="A1194" s="1468"/>
      <c r="B1194" s="1469"/>
      <c r="C1194" s="1469"/>
      <c r="D1194" s="1469"/>
      <c r="E1194" s="1469"/>
      <c r="F1194" s="1469"/>
      <c r="G1194" s="1469"/>
      <c r="H1194" s="1468"/>
    </row>
    <row r="1195" spans="1:8" s="1575" customFormat="1" ht="20.25" customHeight="1" thickBot="1">
      <c r="B1195" s="3007" t="s">
        <v>6866</v>
      </c>
      <c r="C1195" s="3008"/>
      <c r="D1195" s="1634"/>
      <c r="E1195" s="1634"/>
      <c r="F1195" s="1634"/>
      <c r="G1195" s="1635"/>
    </row>
    <row r="1196" spans="1:8" s="1577" customFormat="1" ht="15.75">
      <c r="A1196" s="1576"/>
      <c r="B1196" s="3009" t="s">
        <v>6918</v>
      </c>
      <c r="C1196" s="3010"/>
      <c r="D1196" s="3010"/>
      <c r="E1196" s="3010"/>
      <c r="F1196" s="3010"/>
      <c r="G1196" s="3011"/>
      <c r="H1196" s="1576"/>
    </row>
    <row r="1197" spans="1:8" s="1577" customFormat="1" ht="15">
      <c r="A1197" s="1576"/>
      <c r="B1197" s="468">
        <v>88264</v>
      </c>
      <c r="C1197" s="1544" t="str">
        <f>IF($A1197="INSUMO",VLOOKUP($B1197,'BANCO DE DADOS SETEMBRO INS'!$A:$D,2,FALSE),VLOOKUP($B1197,'BANCO DE DADOS SETEMBRO SERV'!$B:$E,2,FALSE))</f>
        <v>ELETRICISTA COM ENCARGOS COMPLEMENTARES</v>
      </c>
      <c r="D1197" s="1543" t="str">
        <f>IF($A1197="INSUMO",VLOOKUP($B1197,'BANCO DE DADOS SETEMBRO INS'!$A:$D,3,FALSE),VLOOKUP($B1197,'BANCO DE DADOS SETEMBRO SERV'!$B:$E,3,FALSE))</f>
        <v>H</v>
      </c>
      <c r="E1197" s="2988">
        <v>0.2</v>
      </c>
      <c r="F1197" s="2989"/>
      <c r="G1197" s="2990"/>
      <c r="H1197" s="1576"/>
    </row>
    <row r="1198" spans="1:8" s="1577" customFormat="1" ht="16.5" customHeight="1" thickBot="1">
      <c r="A1198" s="1576"/>
      <c r="B1198" s="470">
        <v>88247</v>
      </c>
      <c r="C1198" s="1544" t="str">
        <f>IF($A1198="INSUMO",VLOOKUP($B1198,'BANCO DE DADOS SETEMBRO INS'!$A:$D,2,FALSE),VLOOKUP($B1198,'BANCO DE DADOS SETEMBRO SERV'!$B:$E,2,FALSE))</f>
        <v>AUXILIAR DE ELETRICISTA COM ENCARGOS COMPLEMENTARES</v>
      </c>
      <c r="D1198" s="1543" t="str">
        <f>IF($A1198="INSUMO",VLOOKUP($B1198,'BANCO DE DADOS SETEMBRO INS'!$A:$D,3,FALSE),VLOOKUP($B1198,'BANCO DE DADOS SETEMBRO SERV'!$B:$E,3,FALSE))</f>
        <v>H</v>
      </c>
      <c r="E1198" s="2991">
        <v>0.2</v>
      </c>
      <c r="F1198" s="2992"/>
      <c r="G1198" s="2993"/>
      <c r="H1198" s="1576"/>
    </row>
    <row r="1199" spans="1:8" s="1577" customFormat="1" ht="15.75">
      <c r="A1199" s="1576"/>
      <c r="B1199" s="2994" t="s">
        <v>6885</v>
      </c>
      <c r="C1199" s="2995"/>
      <c r="D1199" s="2995"/>
      <c r="E1199" s="2996"/>
      <c r="F1199" s="1653" t="s">
        <v>687</v>
      </c>
      <c r="G1199" s="1640" t="s">
        <v>6900</v>
      </c>
      <c r="H1199" s="1576"/>
    </row>
    <row r="1200" spans="1:8" s="1577" customFormat="1" ht="15">
      <c r="A1200" s="1576"/>
      <c r="B1200" s="468">
        <v>88264</v>
      </c>
      <c r="C1200" s="1617" t="str">
        <f>IF($A1200="INSUMO",VLOOKUP($B1200,'BANCO DE DADOS SETEMBRO INS'!$A:$D,2,FALSE),VLOOKUP($B1200,'BANCO DE DADOS SETEMBRO SERV'!$B:$E,2,FALSE))</f>
        <v>ELETRICISTA COM ENCARGOS COMPLEMENTARES</v>
      </c>
      <c r="D1200" s="1616" t="str">
        <f>IF($A1200="INSUMO",VLOOKUP($B1200,'BANCO DE DADOS SETEMBRO INS'!$A:$D,3,FALSE),VLOOKUP($B1200,'BANCO DE DADOS SETEMBRO SERV'!$B:$E,3,FALSE))</f>
        <v>H</v>
      </c>
      <c r="E1200" s="1636">
        <v>0.01</v>
      </c>
      <c r="F1200" s="1636">
        <v>4</v>
      </c>
      <c r="G1200" s="1637">
        <f>E1200*F1200</f>
        <v>0.04</v>
      </c>
      <c r="H1200" s="1576"/>
    </row>
    <row r="1201" spans="1:8" s="1577" customFormat="1" ht="16.5" customHeight="1" thickBot="1">
      <c r="A1201" s="1576"/>
      <c r="B1201" s="470">
        <v>88247</v>
      </c>
      <c r="C1201" s="1618" t="str">
        <f>IF($A1201="INSUMO",VLOOKUP($B1201,'BANCO DE DADOS SETEMBRO INS'!$A:$D,2,FALSE),VLOOKUP($B1201,'BANCO DE DADOS SETEMBRO SERV'!$B:$E,2,FALSE))</f>
        <v>AUXILIAR DE ELETRICISTA COM ENCARGOS COMPLEMENTARES</v>
      </c>
      <c r="D1201" s="1619" t="str">
        <f>IF($A1201="INSUMO",VLOOKUP($B1201,'BANCO DE DADOS SETEMBRO INS'!$A:$D,3,FALSE),VLOOKUP($B1201,'BANCO DE DADOS SETEMBRO SERV'!$B:$E,3,FALSE))</f>
        <v>H</v>
      </c>
      <c r="E1201" s="1638">
        <v>0.01</v>
      </c>
      <c r="F1201" s="1638">
        <v>4</v>
      </c>
      <c r="G1201" s="1639">
        <f>E1201*F1201</f>
        <v>0.04</v>
      </c>
      <c r="H1201" s="1576"/>
    </row>
    <row r="1202" spans="1:8" s="1577" customFormat="1" ht="15.75">
      <c r="A1202" s="1576"/>
      <c r="B1202" s="2994" t="s">
        <v>6883</v>
      </c>
      <c r="C1202" s="2995"/>
      <c r="D1202" s="2995"/>
      <c r="E1202" s="2996"/>
      <c r="F1202" s="1653" t="s">
        <v>687</v>
      </c>
      <c r="G1202" s="1640" t="s">
        <v>6900</v>
      </c>
      <c r="H1202" s="1576"/>
    </row>
    <row r="1203" spans="1:8" s="1577" customFormat="1" ht="15">
      <c r="A1203" s="1576"/>
      <c r="B1203" s="468">
        <v>88264</v>
      </c>
      <c r="C1203" s="1617" t="str">
        <f>IF($A1203="INSUMO",VLOOKUP($B1203,'BANCO DE DADOS SETEMBRO INS'!$A:$D,2,FALSE),VLOOKUP($B1203,'BANCO DE DADOS SETEMBRO SERV'!$B:$E,2,FALSE))</f>
        <v>ELETRICISTA COM ENCARGOS COMPLEMENTARES</v>
      </c>
      <c r="D1203" s="1616" t="str">
        <f>IF($A1203="INSUMO",VLOOKUP($B1203,'BANCO DE DADOS SETEMBRO INS'!$A:$D,3,FALSE),VLOOKUP($B1203,'BANCO DE DADOS SETEMBRO SERV'!$B:$E,3,FALSE))</f>
        <v>H</v>
      </c>
      <c r="E1203" s="1636">
        <v>0.01</v>
      </c>
      <c r="F1203" s="1636">
        <v>4</v>
      </c>
      <c r="G1203" s="1637">
        <f>E1203*F1203</f>
        <v>0.04</v>
      </c>
      <c r="H1203" s="1576"/>
    </row>
    <row r="1204" spans="1:8" s="1577" customFormat="1" ht="16.5" customHeight="1" thickBot="1">
      <c r="A1204" s="1576"/>
      <c r="B1204" s="470">
        <v>88247</v>
      </c>
      <c r="C1204" s="1618" t="str">
        <f>IF($A1204="INSUMO",VLOOKUP($B1204,'BANCO DE DADOS SETEMBRO INS'!$A:$D,2,FALSE),VLOOKUP($B1204,'BANCO DE DADOS SETEMBRO SERV'!$B:$E,2,FALSE))</f>
        <v>AUXILIAR DE ELETRICISTA COM ENCARGOS COMPLEMENTARES</v>
      </c>
      <c r="D1204" s="1619" t="str">
        <f>IF($A1204="INSUMO",VLOOKUP($B1204,'BANCO DE DADOS SETEMBRO INS'!$A:$D,3,FALSE),VLOOKUP($B1204,'BANCO DE DADOS SETEMBRO SERV'!$B:$E,3,FALSE))</f>
        <v>H</v>
      </c>
      <c r="E1204" s="1638">
        <v>0.01</v>
      </c>
      <c r="F1204" s="1638">
        <v>4</v>
      </c>
      <c r="G1204" s="1639">
        <f>E1204*F1204</f>
        <v>0.04</v>
      </c>
      <c r="H1204" s="1576"/>
    </row>
    <row r="1205" spans="1:8" s="1577" customFormat="1" ht="15.75">
      <c r="A1205" s="1576"/>
      <c r="B1205" s="2997" t="s">
        <v>6884</v>
      </c>
      <c r="C1205" s="2998"/>
      <c r="D1205" s="2998"/>
      <c r="E1205" s="2999"/>
      <c r="F1205" s="1653" t="s">
        <v>687</v>
      </c>
      <c r="G1205" s="1640" t="s">
        <v>6900</v>
      </c>
      <c r="H1205" s="1576"/>
    </row>
    <row r="1206" spans="1:8" s="1577" customFormat="1" ht="15">
      <c r="A1206" s="1576"/>
      <c r="B1206" s="468">
        <v>88264</v>
      </c>
      <c r="C1206" s="1617" t="str">
        <f>IF($A1206="INSUMO",VLOOKUP($B1206,'BANCO DE DADOS SETEMBRO INS'!$A:$D,2,FALSE),VLOOKUP($B1206,'BANCO DE DADOS SETEMBRO SERV'!$B:$E,2,FALSE))</f>
        <v>ELETRICISTA COM ENCARGOS COMPLEMENTARES</v>
      </c>
      <c r="D1206" s="1616" t="str">
        <f>IF($A1206="INSUMO",VLOOKUP($B1206,'BANCO DE DADOS SETEMBRO INS'!$A:$D,3,FALSE),VLOOKUP($B1206,'BANCO DE DADOS SETEMBRO SERV'!$B:$E,3,FALSE))</f>
        <v>H</v>
      </c>
      <c r="E1206" s="1636">
        <v>0.01</v>
      </c>
      <c r="F1206" s="1636">
        <v>4</v>
      </c>
      <c r="G1206" s="1637">
        <f>E1206*F1206</f>
        <v>0.04</v>
      </c>
      <c r="H1206" s="1576"/>
    </row>
    <row r="1207" spans="1:8" s="1577" customFormat="1" ht="16.5" customHeight="1" thickBot="1">
      <c r="A1207" s="1576"/>
      <c r="B1207" s="470">
        <v>88247</v>
      </c>
      <c r="C1207" s="1618" t="str">
        <f>IF($A1207="INSUMO",VLOOKUP($B1207,'BANCO DE DADOS SETEMBRO INS'!$A:$D,2,FALSE),VLOOKUP($B1207,'BANCO DE DADOS SETEMBRO SERV'!$B:$E,2,FALSE))</f>
        <v>AUXILIAR DE ELETRICISTA COM ENCARGOS COMPLEMENTARES</v>
      </c>
      <c r="D1207" s="1619" t="str">
        <f>IF($A1207="INSUMO",VLOOKUP($B1207,'BANCO DE DADOS SETEMBRO INS'!$A:$D,3,FALSE),VLOOKUP($B1207,'BANCO DE DADOS SETEMBRO SERV'!$B:$E,3,FALSE))</f>
        <v>H</v>
      </c>
      <c r="E1207" s="1638">
        <v>0.01</v>
      </c>
      <c r="F1207" s="1638">
        <v>4</v>
      </c>
      <c r="G1207" s="1639">
        <f>E1207*F1207</f>
        <v>0.04</v>
      </c>
      <c r="H1207" s="1576"/>
    </row>
    <row r="1208" spans="1:8" s="1577" customFormat="1" ht="15.75">
      <c r="A1208" s="1576"/>
      <c r="B1208" s="2994" t="s">
        <v>6870</v>
      </c>
      <c r="C1208" s="2995"/>
      <c r="D1208" s="2995"/>
      <c r="E1208" s="2995"/>
      <c r="F1208" s="2995"/>
      <c r="G1208" s="3000"/>
      <c r="H1208" s="1576"/>
    </row>
    <row r="1209" spans="1:8" s="1577" customFormat="1" ht="15">
      <c r="A1209" s="1576"/>
      <c r="B1209" s="468">
        <v>88264</v>
      </c>
      <c r="C1209" s="1617" t="str">
        <f>IF($A1209="INSUMO",VLOOKUP($B1209,'BANCO DE DADOS SETEMBRO INS'!$A:$D,2,FALSE),VLOOKUP($B1209,'BANCO DE DADOS SETEMBRO SERV'!$B:$E,2,FALSE))</f>
        <v>ELETRICISTA COM ENCARGOS COMPLEMENTARES</v>
      </c>
      <c r="D1209" s="1616" t="str">
        <f>IF($A1209="INSUMO",VLOOKUP($B1209,'BANCO DE DADOS SETEMBRO INS'!$A:$D,3,FALSE),VLOOKUP($B1209,'BANCO DE DADOS SETEMBRO SERV'!$B:$E,3,FALSE))</f>
        <v>H</v>
      </c>
      <c r="E1209" s="3001">
        <f>E1197+G1200+G1203+G1206</f>
        <v>0.32</v>
      </c>
      <c r="F1209" s="3002"/>
      <c r="G1209" s="3003"/>
      <c r="H1209" s="1576"/>
    </row>
    <row r="1210" spans="1:8" s="1577" customFormat="1" ht="16.5" customHeight="1" thickBot="1">
      <c r="A1210" s="1576"/>
      <c r="B1210" s="470">
        <v>88247</v>
      </c>
      <c r="C1210" s="1618" t="str">
        <f>IF($A1210="INSUMO",VLOOKUP($B1210,'BANCO DE DADOS SETEMBRO INS'!$A:$D,2,FALSE),VLOOKUP($B1210,'BANCO DE DADOS SETEMBRO SERV'!$B:$E,2,FALSE))</f>
        <v>AUXILIAR DE ELETRICISTA COM ENCARGOS COMPLEMENTARES</v>
      </c>
      <c r="D1210" s="1619" t="str">
        <f>IF($A1210="INSUMO",VLOOKUP($B1210,'BANCO DE DADOS SETEMBRO INS'!$A:$D,3,FALSE),VLOOKUP($B1210,'BANCO DE DADOS SETEMBRO SERV'!$B:$E,3,FALSE))</f>
        <v>H</v>
      </c>
      <c r="E1210" s="3004">
        <f>E1198+G1201+G1204+G1207</f>
        <v>0.32</v>
      </c>
      <c r="F1210" s="3005"/>
      <c r="G1210" s="3006"/>
      <c r="H1210" s="1576"/>
    </row>
    <row r="1211" spans="1:8" s="1567" customFormat="1" ht="15.75" thickBot="1">
      <c r="A1211" s="1562"/>
      <c r="B1211" s="1790"/>
      <c r="C1211" s="1562"/>
      <c r="D1211" s="1562"/>
      <c r="E1211" s="1562"/>
      <c r="F1211" s="1562"/>
      <c r="G1211" s="1628"/>
      <c r="H1211" s="1562"/>
    </row>
    <row r="1212" spans="1:8" ht="35.25">
      <c r="A1212" s="1471"/>
      <c r="B1212" s="1557"/>
      <c r="C1212" s="1558" t="s">
        <v>6572</v>
      </c>
      <c r="D1212" s="1558"/>
      <c r="E1212" s="1559"/>
      <c r="F1212" s="1537"/>
      <c r="G1212" s="503" t="s">
        <v>29</v>
      </c>
      <c r="H1212" s="1796" t="s">
        <v>7219</v>
      </c>
    </row>
    <row r="1213" spans="1:8" ht="31.5">
      <c r="A1213" s="1471"/>
      <c r="B1213" s="1815" t="s">
        <v>701</v>
      </c>
      <c r="C1213" s="1775" t="s">
        <v>702</v>
      </c>
      <c r="D1213" s="1776" t="s">
        <v>703</v>
      </c>
      <c r="E1213" s="1777" t="s">
        <v>704</v>
      </c>
      <c r="F1213" s="1778" t="s">
        <v>705</v>
      </c>
      <c r="G1213" s="1785" t="s">
        <v>706</v>
      </c>
      <c r="H1213" s="1471"/>
    </row>
    <row r="1214" spans="1:8" ht="15">
      <c r="A1214" s="1471"/>
      <c r="B1214" s="1573">
        <v>43245</v>
      </c>
      <c r="C1214" s="1751" t="s">
        <v>1352</v>
      </c>
      <c r="D1214" s="1752">
        <v>5.35</v>
      </c>
      <c r="E1214" s="1754" t="s">
        <v>7626</v>
      </c>
      <c r="F1214" s="1766" t="s">
        <v>1353</v>
      </c>
      <c r="G1214" s="1764" t="s">
        <v>7635</v>
      </c>
      <c r="H1214" s="1471"/>
    </row>
    <row r="1215" spans="1:8" ht="15">
      <c r="A1215" s="1471"/>
      <c r="B1215" s="1573">
        <v>43256</v>
      </c>
      <c r="C1215" s="1791" t="s">
        <v>7633</v>
      </c>
      <c r="D1215" s="1752">
        <v>5.66</v>
      </c>
      <c r="E1215" s="1749" t="s">
        <v>7634</v>
      </c>
      <c r="F1215" s="1744" t="s">
        <v>1764</v>
      </c>
      <c r="G1215" s="1764" t="s">
        <v>7218</v>
      </c>
      <c r="H1215" s="1471"/>
    </row>
    <row r="1216" spans="1:8" ht="15">
      <c r="A1216" s="1471"/>
      <c r="B1216" s="1573">
        <v>43256</v>
      </c>
      <c r="C1216" s="1741" t="s">
        <v>7622</v>
      </c>
      <c r="D1216" s="1742">
        <v>13.65</v>
      </c>
      <c r="E1216" s="1756" t="s">
        <v>7631</v>
      </c>
      <c r="F1216" s="1765" t="s">
        <v>7624</v>
      </c>
      <c r="G1216" s="1762" t="s">
        <v>7625</v>
      </c>
      <c r="H1216" s="1471"/>
    </row>
    <row r="1217" spans="1:8" ht="16.5" thickBot="1">
      <c r="A1217" s="1471"/>
      <c r="B1217" s="1538"/>
      <c r="C1217" s="1539" t="s">
        <v>707</v>
      </c>
      <c r="D1217" s="1561">
        <f>MEDIAN(D1214:D1216)</f>
        <v>5.66</v>
      </c>
      <c r="E1217" s="1540"/>
      <c r="F1217" s="1541"/>
      <c r="G1217" s="871"/>
      <c r="H1217" s="1471"/>
    </row>
    <row r="1218" spans="1:8" ht="15.75" thickBot="1">
      <c r="A1218" s="1472"/>
      <c r="B1218" s="3012"/>
      <c r="C1218" s="2970"/>
      <c r="D1218" s="2970"/>
      <c r="E1218" s="2970"/>
      <c r="F1218" s="2970"/>
      <c r="G1218" s="3013"/>
      <c r="H1218" s="1472"/>
    </row>
    <row r="1219" spans="1:8" ht="15.75">
      <c r="A1219" s="1468"/>
      <c r="B1219" s="1549" t="str">
        <f>CONCATENATE("AMM LOG 0",(RIGHT(B1182,2))+1)</f>
        <v>AMM LOG 054</v>
      </c>
      <c r="C1219" s="2666" t="s">
        <v>6573</v>
      </c>
      <c r="D1219" s="2897"/>
      <c r="E1219" s="2897"/>
      <c r="F1219" s="2897"/>
      <c r="G1219" s="1461" t="s">
        <v>29</v>
      </c>
      <c r="H1219" s="1476">
        <f>G1229</f>
        <v>55.860000000000007</v>
      </c>
    </row>
    <row r="1220" spans="1:8" ht="31.5">
      <c r="A1220" s="1468"/>
      <c r="B1220" s="1479" t="s">
        <v>760</v>
      </c>
      <c r="C1220" s="1465" t="s">
        <v>686</v>
      </c>
      <c r="D1220" s="1462" t="s">
        <v>29</v>
      </c>
      <c r="E1220" s="1465" t="s">
        <v>687</v>
      </c>
      <c r="F1220" s="1466" t="s">
        <v>688</v>
      </c>
      <c r="G1220" s="1467" t="s">
        <v>689</v>
      </c>
      <c r="H1220" s="1468"/>
    </row>
    <row r="1221" spans="1:8" ht="15.75">
      <c r="A1221" s="1468"/>
      <c r="B1221" s="2724" t="s">
        <v>690</v>
      </c>
      <c r="C1221" s="2926"/>
      <c r="D1221" s="2926"/>
      <c r="E1221" s="2926"/>
      <c r="F1221" s="2926"/>
      <c r="G1221" s="2927"/>
      <c r="H1221" s="1468"/>
    </row>
    <row r="1222" spans="1:8" ht="15">
      <c r="A1222" s="1468"/>
      <c r="B1222" s="1460" t="s">
        <v>708</v>
      </c>
      <c r="C1222" s="1457" t="str">
        <f>C1249</f>
        <v>COTOVELO RETO 90º PARA ELETROCALHA PERFURADA 200 X 100</v>
      </c>
      <c r="D1222" s="1464" t="str">
        <f>G1249</f>
        <v>UN</v>
      </c>
      <c r="E1222" s="1458">
        <v>1</v>
      </c>
      <c r="F1222" s="1458">
        <f>D1254</f>
        <v>30.98</v>
      </c>
      <c r="G1222" s="1459">
        <f>TRUNC(F1222*E1222,2)</f>
        <v>30.98</v>
      </c>
      <c r="H1222" s="1468"/>
    </row>
    <row r="1223" spans="1:8" s="1567" customFormat="1" ht="30">
      <c r="A1223" s="1565" t="s">
        <v>1320</v>
      </c>
      <c r="B1223" s="695">
        <v>11962</v>
      </c>
      <c r="C1223" s="1544" t="str">
        <f>IF($A1223="INSUMO",VLOOKUP($B1223,'BANCO DE DADOS SETEMBRO INS'!$A:$D,2,FALSE),VLOOKUP($B1223,'BANCO DE DADOS SETEMBRO SERV'!$B:$E,2,FALSE))</f>
        <v>PARAFUSO ZINCADO, SEXTAVADO, COM ROSCA INTEIRA, DIAMETRO 1/4", COMPRIMENTO 1/2"</v>
      </c>
      <c r="D1223" s="1543" t="str">
        <f>IF($A1223="INSUMO",VLOOKUP($B1223,'BANCO DE DADOS SETEMBRO INS'!$A:$D,3,FALSE),VLOOKUP($B1223,'BANCO DE DADOS SETEMBRO SERV'!$B:$E,3,FALSE))</f>
        <v xml:space="preserve">UN    </v>
      </c>
      <c r="E1223" s="670">
        <v>8</v>
      </c>
      <c r="F1223" s="1547">
        <f>IF($A1223="INSUMO",VLOOKUP($B1223,'BANCO DE DADOS SETEMBRO INS'!$A:$D,4,FALSE),VLOOKUP($B1223,'BANCO DE DADOS SETEMBRO SERV'!$B:$E,4,FALSE))</f>
        <v>0.11</v>
      </c>
      <c r="G1223" s="1525">
        <f>TRUNC(F1223*E1223,2)</f>
        <v>0.88</v>
      </c>
      <c r="H1223" s="1562"/>
    </row>
    <row r="1224" spans="1:8" s="1567" customFormat="1" ht="30">
      <c r="A1224" s="1565" t="s">
        <v>1320</v>
      </c>
      <c r="B1224" s="695">
        <v>39211</v>
      </c>
      <c r="C1224" s="1544" t="str">
        <f>IF($A1224="INSUMO",VLOOKUP($B1224,'BANCO DE DADOS SETEMBRO INS'!$A:$D,2,FALSE),VLOOKUP($B1224,'BANCO DE DADOS SETEMBRO SERV'!$B:$E,2,FALSE))</f>
        <v>ARRUELA EM ALUMINIO, COM ROSCA, DE  1 1/4", PARA ELETRODUTO</v>
      </c>
      <c r="D1224" s="1543" t="str">
        <f>IF($A1224="INSUMO",VLOOKUP($B1224,'BANCO DE DADOS SETEMBRO INS'!$A:$D,3,FALSE),VLOOKUP($B1224,'BANCO DE DADOS SETEMBRO SERV'!$B:$E,3,FALSE))</f>
        <v xml:space="preserve">UN    </v>
      </c>
      <c r="E1224" s="670">
        <v>8</v>
      </c>
      <c r="F1224" s="1547">
        <f>IF($A1224="INSUMO",VLOOKUP($B1224,'BANCO DE DADOS SETEMBRO INS'!$A:$D,4,FALSE),VLOOKUP($B1224,'BANCO DE DADOS SETEMBRO SERV'!$B:$E,4,FALSE))</f>
        <v>0.86</v>
      </c>
      <c r="G1224" s="1525">
        <f>TRUNC(F1224*E1224,2)</f>
        <v>6.88</v>
      </c>
      <c r="H1224" s="1562"/>
    </row>
    <row r="1225" spans="1:8" s="1567" customFormat="1" ht="15.75">
      <c r="A1225" s="1565" t="s">
        <v>1320</v>
      </c>
      <c r="B1225" s="695">
        <v>39997</v>
      </c>
      <c r="C1225" s="1544" t="str">
        <f>IF($A1225="INSUMO",VLOOKUP($B1225,'BANCO DE DADOS SETEMBRO INS'!$A:$D,2,FALSE),VLOOKUP($B1225,'BANCO DE DADOS SETEMBRO SERV'!$B:$E,2,FALSE))</f>
        <v>PORCA ZINCADA, SEXTAVADA, DIAMETRO 1/4"</v>
      </c>
      <c r="D1225" s="1543" t="str">
        <f>IF($A1225="INSUMO",VLOOKUP($B1225,'BANCO DE DADOS SETEMBRO INS'!$A:$D,3,FALSE),VLOOKUP($B1225,'BANCO DE DADOS SETEMBRO SERV'!$B:$E,3,FALSE))</f>
        <v xml:space="preserve">UN    </v>
      </c>
      <c r="E1225" s="670">
        <v>8</v>
      </c>
      <c r="F1225" s="1547">
        <f>IF($A1225="INSUMO",VLOOKUP($B1225,'BANCO DE DADOS SETEMBRO INS'!$A:$D,4,FALSE),VLOOKUP($B1225,'BANCO DE DADOS SETEMBRO SERV'!$B:$E,4,FALSE))</f>
        <v>0.16</v>
      </c>
      <c r="G1225" s="1525">
        <f>TRUNC(F1225*E1225,2)</f>
        <v>1.28</v>
      </c>
      <c r="H1225" s="1562"/>
    </row>
    <row r="1226" spans="1:8" ht="15.75">
      <c r="A1226" s="1468"/>
      <c r="B1226" s="2724" t="s">
        <v>691</v>
      </c>
      <c r="C1226" s="2926"/>
      <c r="D1226" s="2926"/>
      <c r="E1226" s="2926"/>
      <c r="F1226" s="2926"/>
      <c r="G1226" s="2927"/>
      <c r="H1226" s="1468"/>
    </row>
    <row r="1227" spans="1:8" ht="15.75">
      <c r="A1227" s="1470" t="s">
        <v>1321</v>
      </c>
      <c r="B1227" s="1478">
        <v>88264</v>
      </c>
      <c r="C1227" s="1455" t="str">
        <f>IF($A1227="INSUMO",VLOOKUP($B1227,'BANCO DE DADOS SETEMBRO INS'!$A:$D,2,FALSE),VLOOKUP($B1227,'BANCO DE DADOS SETEMBRO SERV'!$B:$E,2,FALSE))</f>
        <v>ELETRICISTA COM ENCARGOS COMPLEMENTARES</v>
      </c>
      <c r="D1227" s="1454" t="str">
        <f>IF($A1227="INSUMO",VLOOKUP($B1227,'BANCO DE DADOS SETEMBRO INS'!$A:$D,3,FALSE),VLOOKUP($B1227,'BANCO DE DADOS SETEMBRO SERV'!$B:$E,3,FALSE))</f>
        <v>H</v>
      </c>
      <c r="E1227" s="1475">
        <f>E1246</f>
        <v>0.44000000000000006</v>
      </c>
      <c r="F1227" s="1456">
        <f>IF($A1227="INSUMO",VLOOKUP($B1227,'BANCO DE DADOS SETEMBRO INS'!$A:$D,4,FALSE),VLOOKUP($B1227,'BANCO DE DADOS SETEMBRO SERV'!$B:$E,4,FALSE))</f>
        <v>20.28</v>
      </c>
      <c r="G1227" s="1459">
        <f>TRUNC(F1227*E1227,2)</f>
        <v>8.92</v>
      </c>
      <c r="H1227" s="1468"/>
    </row>
    <row r="1228" spans="1:8" ht="16.5" thickBot="1">
      <c r="A1228" s="1470" t="s">
        <v>1321</v>
      </c>
      <c r="B1228" s="1478">
        <v>88316</v>
      </c>
      <c r="C1228" s="1455" t="str">
        <f>IF($A1228="INSUMO",VLOOKUP($B1228,'BANCO DE DADOS SETEMBRO INS'!$A:$D,2,FALSE),VLOOKUP($B1228,'BANCO DE DADOS SETEMBRO SERV'!$B:$E,2,FALSE))</f>
        <v>SERVENTE COM ENCARGOS COMPLEMENTARES</v>
      </c>
      <c r="D1228" s="1454" t="str">
        <f>IF($A1228="INSUMO",VLOOKUP($B1228,'BANCO DE DADOS SETEMBRO INS'!$A:$D,3,FALSE),VLOOKUP($B1228,'BANCO DE DADOS SETEMBRO SERV'!$B:$E,3,FALSE))</f>
        <v>H</v>
      </c>
      <c r="E1228" s="1475">
        <f>E1247</f>
        <v>0.44000000000000006</v>
      </c>
      <c r="F1228" s="1456">
        <f>IF($A1228="INSUMO",VLOOKUP($B1228,'BANCO DE DADOS SETEMBRO INS'!$A:$D,4,FALSE),VLOOKUP($B1228,'BANCO DE DADOS SETEMBRO SERV'!$B:$E,4,FALSE))</f>
        <v>15.74</v>
      </c>
      <c r="G1228" s="1459">
        <f>TRUNC(F1228*E1228,2)</f>
        <v>6.92</v>
      </c>
      <c r="H1228" s="1468"/>
    </row>
    <row r="1229" spans="1:8" ht="16.5" customHeight="1" thickBot="1">
      <c r="A1229" s="1468"/>
      <c r="B1229" s="2939" t="s">
        <v>6921</v>
      </c>
      <c r="C1229" s="2939"/>
      <c r="D1229" s="2939"/>
      <c r="E1229" s="2939"/>
      <c r="F1229" s="1463" t="s">
        <v>692</v>
      </c>
      <c r="G1229" s="1474">
        <f>SUM(G1222:G1228)</f>
        <v>55.860000000000007</v>
      </c>
      <c r="H1229" s="1468"/>
    </row>
    <row r="1230" spans="1:8" s="1567" customFormat="1" ht="15">
      <c r="A1230" s="1562"/>
      <c r="B1230" s="2940"/>
      <c r="C1230" s="2940"/>
      <c r="D1230" s="2940"/>
      <c r="E1230" s="2940"/>
      <c r="F1230" s="1519"/>
      <c r="G1230" s="1519"/>
      <c r="H1230" s="1562"/>
    </row>
    <row r="1231" spans="1:8" ht="15">
      <c r="A1231" s="1468"/>
      <c r="B1231" s="1480"/>
      <c r="C1231" s="1469"/>
      <c r="D1231" s="1469"/>
      <c r="E1231" s="1469"/>
      <c r="F1231" s="1469"/>
      <c r="G1231" s="1469"/>
      <c r="H1231" s="1468"/>
    </row>
    <row r="1232" spans="1:8" s="1575" customFormat="1" ht="20.25" customHeight="1" thickBot="1">
      <c r="B1232" s="3007" t="s">
        <v>6866</v>
      </c>
      <c r="C1232" s="3008"/>
      <c r="D1232" s="1634"/>
      <c r="E1232" s="1634"/>
      <c r="F1232" s="1634"/>
      <c r="G1232" s="1635"/>
    </row>
    <row r="1233" spans="1:8" s="1577" customFormat="1" ht="15.75">
      <c r="A1233" s="1576"/>
      <c r="B1233" s="3009" t="s">
        <v>6920</v>
      </c>
      <c r="C1233" s="3010"/>
      <c r="D1233" s="3010"/>
      <c r="E1233" s="3010"/>
      <c r="F1233" s="3010"/>
      <c r="G1233" s="3011"/>
      <c r="H1233" s="1576"/>
    </row>
    <row r="1234" spans="1:8" s="1577" customFormat="1" ht="15">
      <c r="A1234" s="1576"/>
      <c r="B1234" s="468">
        <v>88264</v>
      </c>
      <c r="C1234" s="1544" t="str">
        <f>IF($A1234="INSUMO",VLOOKUP($B1234,'BANCO DE DADOS SETEMBRO INS'!$A:$D,2,FALSE),VLOOKUP($B1234,'BANCO DE DADOS SETEMBRO SERV'!$B:$E,2,FALSE))</f>
        <v>ELETRICISTA COM ENCARGOS COMPLEMENTARES</v>
      </c>
      <c r="D1234" s="1543" t="str">
        <f>IF($A1234="INSUMO",VLOOKUP($B1234,'BANCO DE DADOS SETEMBRO INS'!$A:$D,3,FALSE),VLOOKUP($B1234,'BANCO DE DADOS SETEMBRO SERV'!$B:$E,3,FALSE))</f>
        <v>H</v>
      </c>
      <c r="E1234" s="2988">
        <v>0.2</v>
      </c>
      <c r="F1234" s="2989"/>
      <c r="G1234" s="2990"/>
      <c r="H1234" s="1576"/>
    </row>
    <row r="1235" spans="1:8" s="1577" customFormat="1" ht="16.5" customHeight="1" thickBot="1">
      <c r="A1235" s="1576"/>
      <c r="B1235" s="470">
        <v>88247</v>
      </c>
      <c r="C1235" s="1544" t="str">
        <f>IF($A1235="INSUMO",VLOOKUP($B1235,'BANCO DE DADOS SETEMBRO INS'!$A:$D,2,FALSE),VLOOKUP($B1235,'BANCO DE DADOS SETEMBRO SERV'!$B:$E,2,FALSE))</f>
        <v>AUXILIAR DE ELETRICISTA COM ENCARGOS COMPLEMENTARES</v>
      </c>
      <c r="D1235" s="1543" t="str">
        <f>IF($A1235="INSUMO",VLOOKUP($B1235,'BANCO DE DADOS SETEMBRO INS'!$A:$D,3,FALSE),VLOOKUP($B1235,'BANCO DE DADOS SETEMBRO SERV'!$B:$E,3,FALSE))</f>
        <v>H</v>
      </c>
      <c r="E1235" s="2991">
        <v>0.2</v>
      </c>
      <c r="F1235" s="2992"/>
      <c r="G1235" s="2993"/>
      <c r="H1235" s="1576"/>
    </row>
    <row r="1236" spans="1:8" s="1577" customFormat="1" ht="15.75">
      <c r="A1236" s="1576"/>
      <c r="B1236" s="2994" t="s">
        <v>6885</v>
      </c>
      <c r="C1236" s="2995"/>
      <c r="D1236" s="2995"/>
      <c r="E1236" s="2996"/>
      <c r="F1236" s="1653" t="s">
        <v>687</v>
      </c>
      <c r="G1236" s="1640" t="s">
        <v>6900</v>
      </c>
      <c r="H1236" s="1576"/>
    </row>
    <row r="1237" spans="1:8" s="1577" customFormat="1" ht="15">
      <c r="A1237" s="1576"/>
      <c r="B1237" s="468">
        <v>88264</v>
      </c>
      <c r="C1237" s="1617" t="str">
        <f>IF($A1237="INSUMO",VLOOKUP($B1237,'BANCO DE DADOS SETEMBRO INS'!$A:$D,2,FALSE),VLOOKUP($B1237,'BANCO DE DADOS SETEMBRO SERV'!$B:$E,2,FALSE))</f>
        <v>ELETRICISTA COM ENCARGOS COMPLEMENTARES</v>
      </c>
      <c r="D1237" s="1616" t="str">
        <f>IF($A1237="INSUMO",VLOOKUP($B1237,'BANCO DE DADOS SETEMBRO INS'!$A:$D,3,FALSE),VLOOKUP($B1237,'BANCO DE DADOS SETEMBRO SERV'!$B:$E,3,FALSE))</f>
        <v>H</v>
      </c>
      <c r="E1237" s="1636">
        <v>0.01</v>
      </c>
      <c r="F1237" s="1636">
        <v>8</v>
      </c>
      <c r="G1237" s="1637">
        <f>E1237*F1237</f>
        <v>0.08</v>
      </c>
      <c r="H1237" s="1576"/>
    </row>
    <row r="1238" spans="1:8" s="1577" customFormat="1" ht="16.5" customHeight="1" thickBot="1">
      <c r="A1238" s="1576"/>
      <c r="B1238" s="470">
        <v>88247</v>
      </c>
      <c r="C1238" s="1618" t="str">
        <f>IF($A1238="INSUMO",VLOOKUP($B1238,'BANCO DE DADOS SETEMBRO INS'!$A:$D,2,FALSE),VLOOKUP($B1238,'BANCO DE DADOS SETEMBRO SERV'!$B:$E,2,FALSE))</f>
        <v>AUXILIAR DE ELETRICISTA COM ENCARGOS COMPLEMENTARES</v>
      </c>
      <c r="D1238" s="1619" t="str">
        <f>IF($A1238="INSUMO",VLOOKUP($B1238,'BANCO DE DADOS SETEMBRO INS'!$A:$D,3,FALSE),VLOOKUP($B1238,'BANCO DE DADOS SETEMBRO SERV'!$B:$E,3,FALSE))</f>
        <v>H</v>
      </c>
      <c r="E1238" s="1638">
        <v>0.01</v>
      </c>
      <c r="F1238" s="1638">
        <v>8</v>
      </c>
      <c r="G1238" s="1639">
        <f>E1238*F1238</f>
        <v>0.08</v>
      </c>
      <c r="H1238" s="1576"/>
    </row>
    <row r="1239" spans="1:8" s="1577" customFormat="1" ht="15.75">
      <c r="A1239" s="1576"/>
      <c r="B1239" s="2994" t="s">
        <v>6883</v>
      </c>
      <c r="C1239" s="2995"/>
      <c r="D1239" s="2995"/>
      <c r="E1239" s="2996"/>
      <c r="F1239" s="1653" t="s">
        <v>687</v>
      </c>
      <c r="G1239" s="1640" t="s">
        <v>6900</v>
      </c>
      <c r="H1239" s="1576"/>
    </row>
    <row r="1240" spans="1:8" s="1577" customFormat="1" ht="15">
      <c r="A1240" s="1576"/>
      <c r="B1240" s="468">
        <v>88264</v>
      </c>
      <c r="C1240" s="1617" t="str">
        <f>IF($A1240="INSUMO",VLOOKUP($B1240,'BANCO DE DADOS SETEMBRO INS'!$A:$D,2,FALSE),VLOOKUP($B1240,'BANCO DE DADOS SETEMBRO SERV'!$B:$E,2,FALSE))</f>
        <v>ELETRICISTA COM ENCARGOS COMPLEMENTARES</v>
      </c>
      <c r="D1240" s="1616" t="str">
        <f>IF($A1240="INSUMO",VLOOKUP($B1240,'BANCO DE DADOS SETEMBRO INS'!$A:$D,3,FALSE),VLOOKUP($B1240,'BANCO DE DADOS SETEMBRO SERV'!$B:$E,3,FALSE))</f>
        <v>H</v>
      </c>
      <c r="E1240" s="1636">
        <v>0.01</v>
      </c>
      <c r="F1240" s="1636">
        <v>8</v>
      </c>
      <c r="G1240" s="1637">
        <f>E1240*F1240</f>
        <v>0.08</v>
      </c>
      <c r="H1240" s="1576"/>
    </row>
    <row r="1241" spans="1:8" s="1577" customFormat="1" ht="16.5" customHeight="1" thickBot="1">
      <c r="A1241" s="1576"/>
      <c r="B1241" s="470">
        <v>88247</v>
      </c>
      <c r="C1241" s="1618" t="str">
        <f>IF($A1241="INSUMO",VLOOKUP($B1241,'BANCO DE DADOS SETEMBRO INS'!$A:$D,2,FALSE),VLOOKUP($B1241,'BANCO DE DADOS SETEMBRO SERV'!$B:$E,2,FALSE))</f>
        <v>AUXILIAR DE ELETRICISTA COM ENCARGOS COMPLEMENTARES</v>
      </c>
      <c r="D1241" s="1619" t="str">
        <f>IF($A1241="INSUMO",VLOOKUP($B1241,'BANCO DE DADOS SETEMBRO INS'!$A:$D,3,FALSE),VLOOKUP($B1241,'BANCO DE DADOS SETEMBRO SERV'!$B:$E,3,FALSE))</f>
        <v>H</v>
      </c>
      <c r="E1241" s="1638">
        <v>0.01</v>
      </c>
      <c r="F1241" s="1638">
        <v>8</v>
      </c>
      <c r="G1241" s="1639">
        <f>E1241*F1241</f>
        <v>0.08</v>
      </c>
      <c r="H1241" s="1576"/>
    </row>
    <row r="1242" spans="1:8" s="1577" customFormat="1" ht="15.75">
      <c r="A1242" s="1576"/>
      <c r="B1242" s="2997" t="s">
        <v>6884</v>
      </c>
      <c r="C1242" s="2998"/>
      <c r="D1242" s="2998"/>
      <c r="E1242" s="2999"/>
      <c r="F1242" s="1653" t="s">
        <v>687</v>
      </c>
      <c r="G1242" s="1640" t="s">
        <v>6900</v>
      </c>
      <c r="H1242" s="1576"/>
    </row>
    <row r="1243" spans="1:8" s="1577" customFormat="1" ht="15">
      <c r="A1243" s="1576"/>
      <c r="B1243" s="468">
        <v>88264</v>
      </c>
      <c r="C1243" s="1617" t="str">
        <f>IF($A1243="INSUMO",VLOOKUP($B1243,'BANCO DE DADOS SETEMBRO INS'!$A:$D,2,FALSE),VLOOKUP($B1243,'BANCO DE DADOS SETEMBRO SERV'!$B:$E,2,FALSE))</f>
        <v>ELETRICISTA COM ENCARGOS COMPLEMENTARES</v>
      </c>
      <c r="D1243" s="1616" t="str">
        <f>IF($A1243="INSUMO",VLOOKUP($B1243,'BANCO DE DADOS SETEMBRO INS'!$A:$D,3,FALSE),VLOOKUP($B1243,'BANCO DE DADOS SETEMBRO SERV'!$B:$E,3,FALSE))</f>
        <v>H</v>
      </c>
      <c r="E1243" s="1636">
        <v>0.01</v>
      </c>
      <c r="F1243" s="1636">
        <v>8</v>
      </c>
      <c r="G1243" s="1637">
        <f>E1243*F1243</f>
        <v>0.08</v>
      </c>
      <c r="H1243" s="1576"/>
    </row>
    <row r="1244" spans="1:8" s="1577" customFormat="1" ht="16.5" customHeight="1" thickBot="1">
      <c r="A1244" s="1576"/>
      <c r="B1244" s="470">
        <v>88247</v>
      </c>
      <c r="C1244" s="1618" t="str">
        <f>IF($A1244="INSUMO",VLOOKUP($B1244,'BANCO DE DADOS SETEMBRO INS'!$A:$D,2,FALSE),VLOOKUP($B1244,'BANCO DE DADOS SETEMBRO SERV'!$B:$E,2,FALSE))</f>
        <v>AUXILIAR DE ELETRICISTA COM ENCARGOS COMPLEMENTARES</v>
      </c>
      <c r="D1244" s="1619" t="str">
        <f>IF($A1244="INSUMO",VLOOKUP($B1244,'BANCO DE DADOS SETEMBRO INS'!$A:$D,3,FALSE),VLOOKUP($B1244,'BANCO DE DADOS SETEMBRO SERV'!$B:$E,3,FALSE))</f>
        <v>H</v>
      </c>
      <c r="E1244" s="1638">
        <v>0.01</v>
      </c>
      <c r="F1244" s="1638">
        <v>8</v>
      </c>
      <c r="G1244" s="1639">
        <f>E1244*F1244</f>
        <v>0.08</v>
      </c>
      <c r="H1244" s="1576"/>
    </row>
    <row r="1245" spans="1:8" s="1577" customFormat="1" ht="15.75">
      <c r="A1245" s="1576"/>
      <c r="B1245" s="2994" t="s">
        <v>6870</v>
      </c>
      <c r="C1245" s="2995"/>
      <c r="D1245" s="2995"/>
      <c r="E1245" s="2995"/>
      <c r="F1245" s="2995"/>
      <c r="G1245" s="3000"/>
      <c r="H1245" s="1576"/>
    </row>
    <row r="1246" spans="1:8" s="1577" customFormat="1" ht="15">
      <c r="A1246" s="1576"/>
      <c r="B1246" s="468">
        <v>88264</v>
      </c>
      <c r="C1246" s="1617" t="str">
        <f>IF($A1246="INSUMO",VLOOKUP($B1246,'BANCO DE DADOS SETEMBRO INS'!$A:$D,2,FALSE),VLOOKUP($B1246,'BANCO DE DADOS SETEMBRO SERV'!$B:$E,2,FALSE))</f>
        <v>ELETRICISTA COM ENCARGOS COMPLEMENTARES</v>
      </c>
      <c r="D1246" s="1616" t="str">
        <f>IF($A1246="INSUMO",VLOOKUP($B1246,'BANCO DE DADOS SETEMBRO INS'!$A:$D,3,FALSE),VLOOKUP($B1246,'BANCO DE DADOS SETEMBRO SERV'!$B:$E,3,FALSE))</f>
        <v>H</v>
      </c>
      <c r="E1246" s="3001">
        <f>E1234+G1237+G1240+G1243</f>
        <v>0.44000000000000006</v>
      </c>
      <c r="F1246" s="3002"/>
      <c r="G1246" s="3003"/>
      <c r="H1246" s="1576"/>
    </row>
    <row r="1247" spans="1:8" s="1577" customFormat="1" ht="16.5" customHeight="1" thickBot="1">
      <c r="A1247" s="1576"/>
      <c r="B1247" s="470">
        <v>88247</v>
      </c>
      <c r="C1247" s="1618" t="str">
        <f>IF($A1247="INSUMO",VLOOKUP($B1247,'BANCO DE DADOS SETEMBRO INS'!$A:$D,2,FALSE),VLOOKUP($B1247,'BANCO DE DADOS SETEMBRO SERV'!$B:$E,2,FALSE))</f>
        <v>AUXILIAR DE ELETRICISTA COM ENCARGOS COMPLEMENTARES</v>
      </c>
      <c r="D1247" s="1619" t="str">
        <f>IF($A1247="INSUMO",VLOOKUP($B1247,'BANCO DE DADOS SETEMBRO INS'!$A:$D,3,FALSE),VLOOKUP($B1247,'BANCO DE DADOS SETEMBRO SERV'!$B:$E,3,FALSE))</f>
        <v>H</v>
      </c>
      <c r="E1247" s="3004">
        <f>E1235+G1238+G1241+G1244</f>
        <v>0.44000000000000006</v>
      </c>
      <c r="F1247" s="3005"/>
      <c r="G1247" s="3006"/>
      <c r="H1247" s="1576"/>
    </row>
    <row r="1248" spans="1:8" s="1567" customFormat="1" ht="15.75" thickBot="1">
      <c r="A1248" s="1562"/>
      <c r="B1248" s="1790"/>
      <c r="C1248" s="1562"/>
      <c r="D1248" s="1562"/>
      <c r="E1248" s="1562"/>
      <c r="F1248" s="1562"/>
      <c r="G1248" s="1628"/>
      <c r="H1248" s="1562"/>
    </row>
    <row r="1249" spans="1:8" ht="35.25">
      <c r="A1249" s="1471"/>
      <c r="B1249" s="1557"/>
      <c r="C1249" s="1558" t="s">
        <v>6574</v>
      </c>
      <c r="D1249" s="1558"/>
      <c r="E1249" s="1559"/>
      <c r="F1249" s="1537"/>
      <c r="G1249" s="1560" t="s">
        <v>29</v>
      </c>
      <c r="H1249" s="1796" t="s">
        <v>7219</v>
      </c>
    </row>
    <row r="1250" spans="1:8" ht="31.5">
      <c r="A1250" s="1471"/>
      <c r="B1250" s="1815" t="s">
        <v>701</v>
      </c>
      <c r="C1250" s="1775" t="s">
        <v>702</v>
      </c>
      <c r="D1250" s="1776" t="s">
        <v>703</v>
      </c>
      <c r="E1250" s="1777" t="s">
        <v>704</v>
      </c>
      <c r="F1250" s="1778" t="s">
        <v>705</v>
      </c>
      <c r="G1250" s="1785" t="s">
        <v>706</v>
      </c>
      <c r="H1250" s="1471"/>
    </row>
    <row r="1251" spans="1:8" ht="15">
      <c r="A1251" s="1471"/>
      <c r="B1251" s="1542">
        <v>43245</v>
      </c>
      <c r="C1251" s="1791" t="s">
        <v>1352</v>
      </c>
      <c r="D1251" s="1759">
        <v>30.98</v>
      </c>
      <c r="E1251" s="1756" t="s">
        <v>7626</v>
      </c>
      <c r="F1251" s="1757" t="s">
        <v>1353</v>
      </c>
      <c r="G1251" s="1761" t="s">
        <v>7635</v>
      </c>
      <c r="H1251" s="1471"/>
    </row>
    <row r="1252" spans="1:8" ht="15">
      <c r="A1252" s="1471"/>
      <c r="B1252" s="1573">
        <v>43256</v>
      </c>
      <c r="C1252" s="1741" t="s">
        <v>7633</v>
      </c>
      <c r="D1252" s="1742">
        <v>29.38</v>
      </c>
      <c r="E1252" s="1756" t="s">
        <v>7634</v>
      </c>
      <c r="F1252" s="1765" t="s">
        <v>1764</v>
      </c>
      <c r="G1252" s="1762" t="s">
        <v>7218</v>
      </c>
      <c r="H1252" s="1471"/>
    </row>
    <row r="1253" spans="1:8" ht="15">
      <c r="A1253" s="1471"/>
      <c r="B1253" s="1573">
        <v>43264</v>
      </c>
      <c r="C1253" s="1791" t="s">
        <v>1607</v>
      </c>
      <c r="D1253" s="1752">
        <v>63.46</v>
      </c>
      <c r="E1253" s="1749" t="s">
        <v>1608</v>
      </c>
      <c r="F1253" s="1744" t="s">
        <v>1609</v>
      </c>
      <c r="G1253" s="1764" t="s">
        <v>1604</v>
      </c>
      <c r="H1253" s="1471"/>
    </row>
    <row r="1254" spans="1:8" ht="16.5" thickBot="1">
      <c r="A1254" s="1471"/>
      <c r="B1254" s="1538"/>
      <c r="C1254" s="1539" t="s">
        <v>707</v>
      </c>
      <c r="D1254" s="1561">
        <f>MEDIAN(D1251:D1253)</f>
        <v>30.98</v>
      </c>
      <c r="E1254" s="1540"/>
      <c r="F1254" s="1541"/>
      <c r="G1254" s="871"/>
      <c r="H1254" s="1471"/>
    </row>
    <row r="1255" spans="1:8" ht="13.5" thickBot="1">
      <c r="A1255" s="1472"/>
      <c r="B1255" s="1473"/>
      <c r="C1255" s="1473"/>
      <c r="D1255" s="1473"/>
      <c r="E1255" s="1473"/>
      <c r="F1255" s="1473"/>
      <c r="G1255" s="1473"/>
      <c r="H1255" s="1472"/>
    </row>
    <row r="1256" spans="1:8" ht="15.75">
      <c r="A1256" s="1468"/>
      <c r="B1256" s="1549" t="str">
        <f>CONCATENATE("AMM LOG 0",(RIGHT(B1219,2))+1)</f>
        <v>AMM LOG 055</v>
      </c>
      <c r="C1256" s="2666" t="s">
        <v>6575</v>
      </c>
      <c r="D1256" s="2897"/>
      <c r="E1256" s="2897"/>
      <c r="F1256" s="2897"/>
      <c r="G1256" s="1461" t="s">
        <v>29</v>
      </c>
      <c r="H1256" s="1476">
        <f>G1265</f>
        <v>17.21</v>
      </c>
    </row>
    <row r="1257" spans="1:8" ht="31.5">
      <c r="A1257" s="1468"/>
      <c r="B1257" s="1479" t="s">
        <v>760</v>
      </c>
      <c r="C1257" s="1465" t="s">
        <v>686</v>
      </c>
      <c r="D1257" s="1462" t="s">
        <v>29</v>
      </c>
      <c r="E1257" s="1465" t="s">
        <v>687</v>
      </c>
      <c r="F1257" s="1466" t="s">
        <v>688</v>
      </c>
      <c r="G1257" s="1467" t="s">
        <v>689</v>
      </c>
      <c r="H1257" s="1468"/>
    </row>
    <row r="1258" spans="1:8" ht="15.75">
      <c r="A1258" s="1468"/>
      <c r="B1258" s="2724" t="s">
        <v>690</v>
      </c>
      <c r="C1258" s="2926"/>
      <c r="D1258" s="2926"/>
      <c r="E1258" s="2926"/>
      <c r="F1258" s="2926"/>
      <c r="G1258" s="2927"/>
      <c r="H1258" s="1468"/>
    </row>
    <row r="1259" spans="1:8" ht="30">
      <c r="A1259" s="1468"/>
      <c r="B1259" s="1460" t="s">
        <v>708</v>
      </c>
      <c r="C1259" s="1457" t="str">
        <f>C1282</f>
        <v>SUSPENSÃO VERTICAL PARA ELETROCALHA PERFURADA 200 X 100 mm</v>
      </c>
      <c r="D1259" s="1464" t="str">
        <f>G1282</f>
        <v>UN</v>
      </c>
      <c r="E1259" s="1458">
        <v>1</v>
      </c>
      <c r="F1259" s="1458">
        <f>D1287</f>
        <v>6.54</v>
      </c>
      <c r="G1259" s="1459">
        <f>TRUNC(F1259*E1259,2)</f>
        <v>6.54</v>
      </c>
      <c r="H1259" s="1468"/>
    </row>
    <row r="1260" spans="1:8" s="1567" customFormat="1" ht="30">
      <c r="A1260" s="1565" t="s">
        <v>1320</v>
      </c>
      <c r="B1260" s="695">
        <v>39211</v>
      </c>
      <c r="C1260" s="1544" t="str">
        <f>IF($A1260="INSUMO",VLOOKUP($B1260,'BANCO DE DADOS SETEMBRO INS'!$A:$D,2,FALSE),VLOOKUP($B1260,'BANCO DE DADOS SETEMBRO SERV'!$B:$E,2,FALSE))</f>
        <v>ARRUELA EM ALUMINIO, COM ROSCA, DE  1 1/4", PARA ELETRODUTO</v>
      </c>
      <c r="D1260" s="1543" t="str">
        <f>IF($A1260="INSUMO",VLOOKUP($B1260,'BANCO DE DADOS SETEMBRO INS'!$A:$D,3,FALSE),VLOOKUP($B1260,'BANCO DE DADOS SETEMBRO SERV'!$B:$E,3,FALSE))</f>
        <v xml:space="preserve">UN    </v>
      </c>
      <c r="E1260" s="670">
        <v>2</v>
      </c>
      <c r="F1260" s="1547">
        <f>IF($A1260="INSUMO",VLOOKUP($B1260,'BANCO DE DADOS SETEMBRO INS'!$A:$D,4,FALSE),VLOOKUP($B1260,'BANCO DE DADOS SETEMBRO SERV'!$B:$E,4,FALSE))</f>
        <v>0.86</v>
      </c>
      <c r="G1260" s="1525">
        <f>TRUNC(F1260*E1260,2)</f>
        <v>1.72</v>
      </c>
      <c r="H1260" s="1562"/>
    </row>
    <row r="1261" spans="1:8" s="1567" customFormat="1" ht="15.75">
      <c r="A1261" s="1565" t="s">
        <v>1320</v>
      </c>
      <c r="B1261" s="695">
        <v>39997</v>
      </c>
      <c r="C1261" s="1544" t="str">
        <f>IF($A1261="INSUMO",VLOOKUP($B1261,'BANCO DE DADOS SETEMBRO INS'!$A:$D,2,FALSE),VLOOKUP($B1261,'BANCO DE DADOS SETEMBRO SERV'!$B:$E,2,FALSE))</f>
        <v>PORCA ZINCADA, SEXTAVADA, DIAMETRO 1/4"</v>
      </c>
      <c r="D1261" s="1543" t="str">
        <f>IF($A1261="INSUMO",VLOOKUP($B1261,'BANCO DE DADOS SETEMBRO INS'!$A:$D,3,FALSE),VLOOKUP($B1261,'BANCO DE DADOS SETEMBRO SERV'!$B:$E,3,FALSE))</f>
        <v xml:space="preserve">UN    </v>
      </c>
      <c r="E1261" s="670">
        <v>2</v>
      </c>
      <c r="F1261" s="1547">
        <f>IF($A1261="INSUMO",VLOOKUP($B1261,'BANCO DE DADOS SETEMBRO INS'!$A:$D,4,FALSE),VLOOKUP($B1261,'BANCO DE DADOS SETEMBRO SERV'!$B:$E,4,FALSE))</f>
        <v>0.16</v>
      </c>
      <c r="G1261" s="1525">
        <f>TRUNC(F1261*E1261,2)</f>
        <v>0.32</v>
      </c>
      <c r="H1261" s="1562"/>
    </row>
    <row r="1262" spans="1:8" ht="15.75">
      <c r="A1262" s="1468"/>
      <c r="B1262" s="2724" t="s">
        <v>691</v>
      </c>
      <c r="C1262" s="2926"/>
      <c r="D1262" s="2926"/>
      <c r="E1262" s="2926"/>
      <c r="F1262" s="2926"/>
      <c r="G1262" s="2927"/>
      <c r="H1262" s="1468"/>
    </row>
    <row r="1263" spans="1:8" ht="15.75">
      <c r="A1263" s="1470" t="s">
        <v>1321</v>
      </c>
      <c r="B1263" s="1478">
        <v>88264</v>
      </c>
      <c r="C1263" s="1455" t="str">
        <f>IF($A1263="INSUMO",VLOOKUP($B1263,'BANCO DE DADOS SETEMBRO INS'!$A:$D,2,FALSE),VLOOKUP($B1263,'BANCO DE DADOS SETEMBRO SERV'!$B:$E,2,FALSE))</f>
        <v>ELETRICISTA COM ENCARGOS COMPLEMENTARES</v>
      </c>
      <c r="D1263" s="1454" t="str">
        <f>IF($A1263="INSUMO",VLOOKUP($B1263,'BANCO DE DADOS SETEMBRO INS'!$A:$D,3,FALSE),VLOOKUP($B1263,'BANCO DE DADOS SETEMBRO SERV'!$B:$E,3,FALSE))</f>
        <v>H</v>
      </c>
      <c r="E1263" s="1475">
        <f>E1279</f>
        <v>0.24</v>
      </c>
      <c r="F1263" s="1456">
        <f>IF($A1263="INSUMO",VLOOKUP($B1263,'BANCO DE DADOS SETEMBRO INS'!$A:$D,4,FALSE),VLOOKUP($B1263,'BANCO DE DADOS SETEMBRO SERV'!$B:$E,4,FALSE))</f>
        <v>20.28</v>
      </c>
      <c r="G1263" s="1459">
        <f>TRUNC(F1263*E1263,2)</f>
        <v>4.8600000000000003</v>
      </c>
      <c r="H1263" s="1468"/>
    </row>
    <row r="1264" spans="1:8" ht="16.5" thickBot="1">
      <c r="A1264" s="1470" t="s">
        <v>1321</v>
      </c>
      <c r="B1264" s="1478">
        <v>88316</v>
      </c>
      <c r="C1264" s="1455" t="str">
        <f>IF($A1264="INSUMO",VLOOKUP($B1264,'BANCO DE DADOS SETEMBRO INS'!$A:$D,2,FALSE),VLOOKUP($B1264,'BANCO DE DADOS SETEMBRO SERV'!$B:$E,2,FALSE))</f>
        <v>SERVENTE COM ENCARGOS COMPLEMENTARES</v>
      </c>
      <c r="D1264" s="1454" t="str">
        <f>IF($A1264="INSUMO",VLOOKUP($B1264,'BANCO DE DADOS SETEMBRO INS'!$A:$D,3,FALSE),VLOOKUP($B1264,'BANCO DE DADOS SETEMBRO SERV'!$B:$E,3,FALSE))</f>
        <v>H</v>
      </c>
      <c r="E1264" s="1475">
        <f>E1280</f>
        <v>0.24</v>
      </c>
      <c r="F1264" s="1456">
        <f>IF($A1264="INSUMO",VLOOKUP($B1264,'BANCO DE DADOS SETEMBRO INS'!$A:$D,4,FALSE),VLOOKUP($B1264,'BANCO DE DADOS SETEMBRO SERV'!$B:$E,4,FALSE))</f>
        <v>15.74</v>
      </c>
      <c r="G1264" s="1459">
        <f>TRUNC(F1264*E1264,2)</f>
        <v>3.77</v>
      </c>
      <c r="H1264" s="1468"/>
    </row>
    <row r="1265" spans="1:8" ht="16.5" customHeight="1" thickBot="1">
      <c r="A1265" s="1468"/>
      <c r="B1265" s="2939" t="s">
        <v>6923</v>
      </c>
      <c r="C1265" s="2939"/>
      <c r="D1265" s="2939"/>
      <c r="E1265" s="2939"/>
      <c r="F1265" s="1463" t="s">
        <v>692</v>
      </c>
      <c r="G1265" s="1474">
        <f>SUM(G1259:G1264)</f>
        <v>17.21</v>
      </c>
      <c r="H1265" s="1468"/>
    </row>
    <row r="1266" spans="1:8" s="1567" customFormat="1">
      <c r="A1266" s="1566"/>
      <c r="B1266" s="2940"/>
      <c r="C1266" s="2940"/>
      <c r="D1266" s="2940"/>
      <c r="E1266" s="2940"/>
      <c r="H1266" s="1566"/>
    </row>
    <row r="1267" spans="1:8">
      <c r="A1267" s="1472"/>
      <c r="B1267" s="1473"/>
      <c r="C1267" s="1473"/>
      <c r="D1267" s="1473"/>
      <c r="E1267" s="1473"/>
      <c r="F1267" s="1473"/>
      <c r="G1267" s="1473"/>
      <c r="H1267" s="1472"/>
    </row>
    <row r="1268" spans="1:8" s="1575" customFormat="1" ht="20.25" customHeight="1" thickBot="1">
      <c r="B1268" s="3007" t="s">
        <v>6866</v>
      </c>
      <c r="C1268" s="3008"/>
      <c r="D1268" s="1634"/>
      <c r="E1268" s="1634"/>
      <c r="F1268" s="1634"/>
      <c r="G1268" s="1635"/>
    </row>
    <row r="1269" spans="1:8" s="1577" customFormat="1" ht="15.75">
      <c r="A1269" s="1576"/>
      <c r="B1269" s="3009" t="s">
        <v>6922</v>
      </c>
      <c r="C1269" s="3010"/>
      <c r="D1269" s="3010"/>
      <c r="E1269" s="3010"/>
      <c r="F1269" s="3010"/>
      <c r="G1269" s="3011"/>
      <c r="H1269" s="1576"/>
    </row>
    <row r="1270" spans="1:8" s="1577" customFormat="1" ht="15">
      <c r="A1270" s="1576"/>
      <c r="B1270" s="468">
        <v>88264</v>
      </c>
      <c r="C1270" s="1544" t="str">
        <f>IF($A1270="INSUMO",VLOOKUP($B1270,'BANCO DE DADOS SETEMBRO INS'!$A:$D,2,FALSE),VLOOKUP($B1270,'BANCO DE DADOS SETEMBRO SERV'!$B:$E,2,FALSE))</f>
        <v>ELETRICISTA COM ENCARGOS COMPLEMENTARES</v>
      </c>
      <c r="D1270" s="1543" t="str">
        <f>IF($A1270="INSUMO",VLOOKUP($B1270,'BANCO DE DADOS SETEMBRO INS'!$A:$D,3,FALSE),VLOOKUP($B1270,'BANCO DE DADOS SETEMBRO SERV'!$B:$E,3,FALSE))</f>
        <v>H</v>
      </c>
      <c r="E1270" s="2988">
        <v>0.2</v>
      </c>
      <c r="F1270" s="2989"/>
      <c r="G1270" s="2990"/>
      <c r="H1270" s="1576"/>
    </row>
    <row r="1271" spans="1:8" s="1577" customFormat="1" ht="16.5" customHeight="1" thickBot="1">
      <c r="A1271" s="1576"/>
      <c r="B1271" s="470">
        <v>88247</v>
      </c>
      <c r="C1271" s="1544" t="str">
        <f>IF($A1271="INSUMO",VLOOKUP($B1271,'BANCO DE DADOS SETEMBRO INS'!$A:$D,2,FALSE),VLOOKUP($B1271,'BANCO DE DADOS SETEMBRO SERV'!$B:$E,2,FALSE))</f>
        <v>AUXILIAR DE ELETRICISTA COM ENCARGOS COMPLEMENTARES</v>
      </c>
      <c r="D1271" s="1543" t="str">
        <f>IF($A1271="INSUMO",VLOOKUP($B1271,'BANCO DE DADOS SETEMBRO INS'!$A:$D,3,FALSE),VLOOKUP($B1271,'BANCO DE DADOS SETEMBRO SERV'!$B:$E,3,FALSE))</f>
        <v>H</v>
      </c>
      <c r="E1271" s="2991">
        <v>0.2</v>
      </c>
      <c r="F1271" s="2992"/>
      <c r="G1271" s="2993"/>
      <c r="H1271" s="1576"/>
    </row>
    <row r="1272" spans="1:8" s="1577" customFormat="1" ht="15.75">
      <c r="A1272" s="1576"/>
      <c r="B1272" s="2994" t="s">
        <v>6883</v>
      </c>
      <c r="C1272" s="2995"/>
      <c r="D1272" s="2995"/>
      <c r="E1272" s="2996"/>
      <c r="F1272" s="1653" t="s">
        <v>687</v>
      </c>
      <c r="G1272" s="1640" t="s">
        <v>6900</v>
      </c>
      <c r="H1272" s="1576"/>
    </row>
    <row r="1273" spans="1:8" s="1577" customFormat="1" ht="15">
      <c r="A1273" s="1576"/>
      <c r="B1273" s="468">
        <v>88264</v>
      </c>
      <c r="C1273" s="1617" t="str">
        <f>IF($A1273="INSUMO",VLOOKUP($B1273,'BANCO DE DADOS SETEMBRO INS'!$A:$D,2,FALSE),VLOOKUP($B1273,'BANCO DE DADOS SETEMBRO SERV'!$B:$E,2,FALSE))</f>
        <v>ELETRICISTA COM ENCARGOS COMPLEMENTARES</v>
      </c>
      <c r="D1273" s="1616" t="str">
        <f>IF($A1273="INSUMO",VLOOKUP($B1273,'BANCO DE DADOS SETEMBRO INS'!$A:$D,3,FALSE),VLOOKUP($B1273,'BANCO DE DADOS SETEMBRO SERV'!$B:$E,3,FALSE))</f>
        <v>H</v>
      </c>
      <c r="E1273" s="1636">
        <v>0.01</v>
      </c>
      <c r="F1273" s="1636">
        <v>2</v>
      </c>
      <c r="G1273" s="1637">
        <f>E1273*F1273</f>
        <v>0.02</v>
      </c>
      <c r="H1273" s="1576"/>
    </row>
    <row r="1274" spans="1:8" s="1577" customFormat="1" ht="16.5" customHeight="1" thickBot="1">
      <c r="A1274" s="1576"/>
      <c r="B1274" s="470">
        <v>88247</v>
      </c>
      <c r="C1274" s="1618" t="str">
        <f>IF($A1274="INSUMO",VLOOKUP($B1274,'BANCO DE DADOS SETEMBRO INS'!$A:$D,2,FALSE),VLOOKUP($B1274,'BANCO DE DADOS SETEMBRO SERV'!$B:$E,2,FALSE))</f>
        <v>AUXILIAR DE ELETRICISTA COM ENCARGOS COMPLEMENTARES</v>
      </c>
      <c r="D1274" s="1619" t="str">
        <f>IF($A1274="INSUMO",VLOOKUP($B1274,'BANCO DE DADOS SETEMBRO INS'!$A:$D,3,FALSE),VLOOKUP($B1274,'BANCO DE DADOS SETEMBRO SERV'!$B:$E,3,FALSE))</f>
        <v>H</v>
      </c>
      <c r="E1274" s="1638">
        <v>0.01</v>
      </c>
      <c r="F1274" s="1638">
        <v>2</v>
      </c>
      <c r="G1274" s="1639">
        <f>E1274*F1274</f>
        <v>0.02</v>
      </c>
      <c r="H1274" s="1576"/>
    </row>
    <row r="1275" spans="1:8" s="1577" customFormat="1" ht="15.75">
      <c r="A1275" s="1576"/>
      <c r="B1275" s="2997" t="s">
        <v>6884</v>
      </c>
      <c r="C1275" s="2998"/>
      <c r="D1275" s="2998"/>
      <c r="E1275" s="2999"/>
      <c r="F1275" s="1653" t="s">
        <v>687</v>
      </c>
      <c r="G1275" s="1640" t="s">
        <v>6900</v>
      </c>
      <c r="H1275" s="1576"/>
    </row>
    <row r="1276" spans="1:8" s="1577" customFormat="1" ht="15">
      <c r="A1276" s="1576"/>
      <c r="B1276" s="468">
        <v>88264</v>
      </c>
      <c r="C1276" s="1617" t="str">
        <f>IF($A1276="INSUMO",VLOOKUP($B1276,'BANCO DE DADOS SETEMBRO INS'!$A:$D,2,FALSE),VLOOKUP($B1276,'BANCO DE DADOS SETEMBRO SERV'!$B:$E,2,FALSE))</f>
        <v>ELETRICISTA COM ENCARGOS COMPLEMENTARES</v>
      </c>
      <c r="D1276" s="1616" t="str">
        <f>IF($A1276="INSUMO",VLOOKUP($B1276,'BANCO DE DADOS SETEMBRO INS'!$A:$D,3,FALSE),VLOOKUP($B1276,'BANCO DE DADOS SETEMBRO SERV'!$B:$E,3,FALSE))</f>
        <v>H</v>
      </c>
      <c r="E1276" s="1636">
        <v>0.01</v>
      </c>
      <c r="F1276" s="1636">
        <v>2</v>
      </c>
      <c r="G1276" s="1637">
        <f>E1276*F1276</f>
        <v>0.02</v>
      </c>
      <c r="H1276" s="1576"/>
    </row>
    <row r="1277" spans="1:8" s="1577" customFormat="1" ht="16.5" customHeight="1" thickBot="1">
      <c r="A1277" s="1576"/>
      <c r="B1277" s="470">
        <v>88247</v>
      </c>
      <c r="C1277" s="1618" t="str">
        <f>IF($A1277="INSUMO",VLOOKUP($B1277,'BANCO DE DADOS SETEMBRO INS'!$A:$D,2,FALSE),VLOOKUP($B1277,'BANCO DE DADOS SETEMBRO SERV'!$B:$E,2,FALSE))</f>
        <v>AUXILIAR DE ELETRICISTA COM ENCARGOS COMPLEMENTARES</v>
      </c>
      <c r="D1277" s="1619" t="str">
        <f>IF($A1277="INSUMO",VLOOKUP($B1277,'BANCO DE DADOS SETEMBRO INS'!$A:$D,3,FALSE),VLOOKUP($B1277,'BANCO DE DADOS SETEMBRO SERV'!$B:$E,3,FALSE))</f>
        <v>H</v>
      </c>
      <c r="E1277" s="1638">
        <v>0.01</v>
      </c>
      <c r="F1277" s="1638">
        <v>2</v>
      </c>
      <c r="G1277" s="1639">
        <f>E1277*F1277</f>
        <v>0.02</v>
      </c>
      <c r="H1277" s="1576"/>
    </row>
    <row r="1278" spans="1:8" s="1577" customFormat="1" ht="15.75">
      <c r="A1278" s="1576"/>
      <c r="B1278" s="2994" t="s">
        <v>6870</v>
      </c>
      <c r="C1278" s="2995"/>
      <c r="D1278" s="2995"/>
      <c r="E1278" s="2995"/>
      <c r="F1278" s="2995"/>
      <c r="G1278" s="3000"/>
      <c r="H1278" s="1576"/>
    </row>
    <row r="1279" spans="1:8" s="1577" customFormat="1" ht="15">
      <c r="A1279" s="1576"/>
      <c r="B1279" s="468">
        <v>88264</v>
      </c>
      <c r="C1279" s="1617" t="str">
        <f>IF($A1279="INSUMO",VLOOKUP($B1279,'BANCO DE DADOS SETEMBRO INS'!$A:$D,2,FALSE),VLOOKUP($B1279,'BANCO DE DADOS SETEMBRO SERV'!$B:$E,2,FALSE))</f>
        <v>ELETRICISTA COM ENCARGOS COMPLEMENTARES</v>
      </c>
      <c r="D1279" s="1616" t="str">
        <f>IF($A1279="INSUMO",VLOOKUP($B1279,'BANCO DE DADOS SETEMBRO INS'!$A:$D,3,FALSE),VLOOKUP($B1279,'BANCO DE DADOS SETEMBRO SERV'!$B:$E,3,FALSE))</f>
        <v>H</v>
      </c>
      <c r="E1279" s="3001">
        <f>E1270+G1273+G1276</f>
        <v>0.24</v>
      </c>
      <c r="F1279" s="3002"/>
      <c r="G1279" s="3003"/>
      <c r="H1279" s="1576"/>
    </row>
    <row r="1280" spans="1:8" s="1577" customFormat="1" ht="16.5" customHeight="1" thickBot="1">
      <c r="A1280" s="1576"/>
      <c r="B1280" s="470">
        <v>88247</v>
      </c>
      <c r="C1280" s="1618" t="str">
        <f>IF($A1280="INSUMO",VLOOKUP($B1280,'BANCO DE DADOS SETEMBRO INS'!$A:$D,2,FALSE),VLOOKUP($B1280,'BANCO DE DADOS SETEMBRO SERV'!$B:$E,2,FALSE))</f>
        <v>AUXILIAR DE ELETRICISTA COM ENCARGOS COMPLEMENTARES</v>
      </c>
      <c r="D1280" s="1619" t="str">
        <f>IF($A1280="INSUMO",VLOOKUP($B1280,'BANCO DE DADOS SETEMBRO INS'!$A:$D,3,FALSE),VLOOKUP($B1280,'BANCO DE DADOS SETEMBRO SERV'!$B:$E,3,FALSE))</f>
        <v>H</v>
      </c>
      <c r="E1280" s="3004">
        <f>E1271+G1274+G1277</f>
        <v>0.24</v>
      </c>
      <c r="F1280" s="3005"/>
      <c r="G1280" s="3006"/>
      <c r="H1280" s="1576"/>
    </row>
    <row r="1281" spans="1:8" s="1567" customFormat="1" ht="15.75" thickBot="1">
      <c r="A1281" s="1562"/>
      <c r="B1281" s="1790"/>
      <c r="C1281" s="1562"/>
      <c r="D1281" s="1562"/>
      <c r="E1281" s="1562"/>
      <c r="F1281" s="1562"/>
      <c r="G1281" s="1628"/>
      <c r="H1281" s="1562"/>
    </row>
    <row r="1282" spans="1:8" ht="35.25">
      <c r="A1282" s="1472"/>
      <c r="B1282" s="1557"/>
      <c r="C1282" s="1558" t="s">
        <v>6576</v>
      </c>
      <c r="D1282" s="1558"/>
      <c r="E1282" s="1559"/>
      <c r="F1282" s="1537"/>
      <c r="G1282" s="503" t="s">
        <v>29</v>
      </c>
      <c r="H1282" s="1796" t="s">
        <v>7219</v>
      </c>
    </row>
    <row r="1283" spans="1:8" ht="31.5">
      <c r="A1283" s="1472"/>
      <c r="B1283" s="415" t="s">
        <v>701</v>
      </c>
      <c r="C1283" s="1807" t="s">
        <v>702</v>
      </c>
      <c r="D1283" s="1808" t="s">
        <v>703</v>
      </c>
      <c r="E1283" s="1840"/>
      <c r="F1283" s="1841"/>
      <c r="G1283" s="1842"/>
      <c r="H1283" s="1472"/>
    </row>
    <row r="1284" spans="1:8" ht="15">
      <c r="A1284" s="1472"/>
      <c r="B1284" s="1573">
        <v>43245</v>
      </c>
      <c r="C1284" s="1741" t="s">
        <v>1352</v>
      </c>
      <c r="D1284" s="1742">
        <v>5.52</v>
      </c>
      <c r="E1284" s="1756" t="s">
        <v>7626</v>
      </c>
      <c r="F1284" s="1765" t="s">
        <v>1353</v>
      </c>
      <c r="G1284" s="1762" t="s">
        <v>7635</v>
      </c>
      <c r="H1284" s="1472"/>
    </row>
    <row r="1285" spans="1:8" ht="15">
      <c r="A1285" s="1472"/>
      <c r="B1285" s="1573">
        <v>43256</v>
      </c>
      <c r="C1285" s="1791" t="s">
        <v>7633</v>
      </c>
      <c r="D1285" s="1752">
        <v>6.54</v>
      </c>
      <c r="E1285" s="1749" t="s">
        <v>7634</v>
      </c>
      <c r="F1285" s="1744" t="s">
        <v>1764</v>
      </c>
      <c r="G1285" s="1764" t="s">
        <v>7218</v>
      </c>
      <c r="H1285" s="1472"/>
    </row>
    <row r="1286" spans="1:8" ht="15">
      <c r="A1286" s="1472"/>
      <c r="B1286" s="1573">
        <v>43256</v>
      </c>
      <c r="C1286" s="1751" t="s">
        <v>7622</v>
      </c>
      <c r="D1286" s="1752">
        <v>11.97</v>
      </c>
      <c r="E1286" s="1754" t="s">
        <v>7631</v>
      </c>
      <c r="F1286" s="1766" t="s">
        <v>7624</v>
      </c>
      <c r="G1286" s="1764" t="s">
        <v>7625</v>
      </c>
      <c r="H1286" s="1472"/>
    </row>
    <row r="1287" spans="1:8" ht="16.5" thickBot="1">
      <c r="A1287" s="1472"/>
      <c r="B1287" s="1538"/>
      <c r="C1287" s="1539" t="s">
        <v>707</v>
      </c>
      <c r="D1287" s="1561">
        <f>MEDIAN(D1284:D1286)</f>
        <v>6.54</v>
      </c>
      <c r="E1287" s="1540"/>
      <c r="F1287" s="1541"/>
      <c r="G1287" s="871"/>
      <c r="H1287" s="1472"/>
    </row>
    <row r="1288" spans="1:8" ht="13.5" thickBot="1">
      <c r="A1288" s="1472"/>
      <c r="B1288" s="1473"/>
      <c r="C1288" s="1473"/>
      <c r="D1288" s="1473"/>
      <c r="E1288" s="1473"/>
      <c r="F1288" s="1473"/>
      <c r="G1288" s="1473"/>
      <c r="H1288" s="1472"/>
    </row>
    <row r="1289" spans="1:8" ht="15.75">
      <c r="A1289" s="1468"/>
      <c r="B1289" s="1549" t="str">
        <f>CONCATENATE("AMM LOG 0",(RIGHT(B1256,2))+1)</f>
        <v>AMM LOG 056</v>
      </c>
      <c r="C1289" s="2666" t="s">
        <v>6577</v>
      </c>
      <c r="D1289" s="2897"/>
      <c r="E1289" s="2897"/>
      <c r="F1289" s="2897"/>
      <c r="G1289" s="1461" t="s">
        <v>29</v>
      </c>
      <c r="H1289" s="1476">
        <f>G1299</f>
        <v>43.82</v>
      </c>
    </row>
    <row r="1290" spans="1:8" ht="31.5">
      <c r="A1290" s="1468"/>
      <c r="B1290" s="1479" t="s">
        <v>760</v>
      </c>
      <c r="C1290" s="1465" t="s">
        <v>686</v>
      </c>
      <c r="D1290" s="1462" t="s">
        <v>29</v>
      </c>
      <c r="E1290" s="1465" t="s">
        <v>687</v>
      </c>
      <c r="F1290" s="1466" t="s">
        <v>688</v>
      </c>
      <c r="G1290" s="1467" t="s">
        <v>689</v>
      </c>
      <c r="H1290" s="1468"/>
    </row>
    <row r="1291" spans="1:8" ht="15.75">
      <c r="A1291" s="1468"/>
      <c r="B1291" s="2724" t="s">
        <v>690</v>
      </c>
      <c r="C1291" s="2926"/>
      <c r="D1291" s="2926"/>
      <c r="E1291" s="2926"/>
      <c r="F1291" s="2926"/>
      <c r="G1291" s="2927"/>
      <c r="H1291" s="1468"/>
    </row>
    <row r="1292" spans="1:8" ht="15">
      <c r="A1292" s="1468"/>
      <c r="B1292" s="1460" t="s">
        <v>708</v>
      </c>
      <c r="C1292" s="1457" t="str">
        <f>C1319</f>
        <v>REDUÇÃO PARA ELETROCALHA DE 200MM PARA 100MM</v>
      </c>
      <c r="D1292" s="1464" t="str">
        <f>G1319</f>
        <v>UN</v>
      </c>
      <c r="E1292" s="1458">
        <v>1</v>
      </c>
      <c r="F1292" s="1458">
        <f>D1324</f>
        <v>29.59</v>
      </c>
      <c r="G1292" s="1459">
        <f>TRUNC(F1292*E1292,2)</f>
        <v>29.59</v>
      </c>
      <c r="H1292" s="1468"/>
    </row>
    <row r="1293" spans="1:8" s="1567" customFormat="1" ht="30">
      <c r="A1293" s="1565" t="s">
        <v>1320</v>
      </c>
      <c r="B1293" s="695">
        <v>11962</v>
      </c>
      <c r="C1293" s="1544" t="str">
        <f>IF($A1293="INSUMO",VLOOKUP($B1293,'BANCO DE DADOS SETEMBRO INS'!$A:$D,2,FALSE),VLOOKUP($B1293,'BANCO DE DADOS SETEMBRO SERV'!$B:$E,2,FALSE))</f>
        <v>PARAFUSO ZINCADO, SEXTAVADO, COM ROSCA INTEIRA, DIAMETRO 1/4", COMPRIMENTO 1/2"</v>
      </c>
      <c r="D1293" s="1543" t="str">
        <f>IF($A1293="INSUMO",VLOOKUP($B1293,'BANCO DE DADOS SETEMBRO INS'!$A:$D,3,FALSE),VLOOKUP($B1293,'BANCO DE DADOS SETEMBRO SERV'!$B:$E,3,FALSE))</f>
        <v xml:space="preserve">UN    </v>
      </c>
      <c r="E1293" s="670">
        <v>4</v>
      </c>
      <c r="F1293" s="1547">
        <f>IF($A1293="INSUMO",VLOOKUP($B1293,'BANCO DE DADOS SETEMBRO INS'!$A:$D,4,FALSE),VLOOKUP($B1293,'BANCO DE DADOS SETEMBRO SERV'!$B:$E,4,FALSE))</f>
        <v>0.11</v>
      </c>
      <c r="G1293" s="1525">
        <f>TRUNC(F1293*E1293,2)</f>
        <v>0.44</v>
      </c>
      <c r="H1293" s="1562"/>
    </row>
    <row r="1294" spans="1:8" s="1567" customFormat="1" ht="30">
      <c r="A1294" s="1565" t="s">
        <v>1320</v>
      </c>
      <c r="B1294" s="695">
        <v>39211</v>
      </c>
      <c r="C1294" s="1544" t="str">
        <f>IF($A1294="INSUMO",VLOOKUP($B1294,'BANCO DE DADOS SETEMBRO INS'!$A:$D,2,FALSE),VLOOKUP($B1294,'BANCO DE DADOS SETEMBRO SERV'!$B:$E,2,FALSE))</f>
        <v>ARRUELA EM ALUMINIO, COM ROSCA, DE  1 1/4", PARA ELETRODUTO</v>
      </c>
      <c r="D1294" s="1543" t="str">
        <f>IF($A1294="INSUMO",VLOOKUP($B1294,'BANCO DE DADOS SETEMBRO INS'!$A:$D,3,FALSE),VLOOKUP($B1294,'BANCO DE DADOS SETEMBRO SERV'!$B:$E,3,FALSE))</f>
        <v xml:space="preserve">UN    </v>
      </c>
      <c r="E1294" s="670">
        <v>4</v>
      </c>
      <c r="F1294" s="1547">
        <f>IF($A1294="INSUMO",VLOOKUP($B1294,'BANCO DE DADOS SETEMBRO INS'!$A:$D,4,FALSE),VLOOKUP($B1294,'BANCO DE DADOS SETEMBRO SERV'!$B:$E,4,FALSE))</f>
        <v>0.86</v>
      </c>
      <c r="G1294" s="1525">
        <f>TRUNC(F1294*E1294,2)</f>
        <v>3.44</v>
      </c>
      <c r="H1294" s="1562"/>
    </row>
    <row r="1295" spans="1:8" s="1567" customFormat="1" ht="15.75">
      <c r="A1295" s="1565" t="s">
        <v>1320</v>
      </c>
      <c r="B1295" s="695">
        <v>39997</v>
      </c>
      <c r="C1295" s="1544" t="str">
        <f>IF($A1295="INSUMO",VLOOKUP($B1295,'BANCO DE DADOS SETEMBRO INS'!$A:$D,2,FALSE),VLOOKUP($B1295,'BANCO DE DADOS SETEMBRO SERV'!$B:$E,2,FALSE))</f>
        <v>PORCA ZINCADA, SEXTAVADA, DIAMETRO 1/4"</v>
      </c>
      <c r="D1295" s="1543" t="str">
        <f>IF($A1295="INSUMO",VLOOKUP($B1295,'BANCO DE DADOS SETEMBRO INS'!$A:$D,3,FALSE),VLOOKUP($B1295,'BANCO DE DADOS SETEMBRO SERV'!$B:$E,3,FALSE))</f>
        <v xml:space="preserve">UN    </v>
      </c>
      <c r="E1295" s="670">
        <v>4</v>
      </c>
      <c r="F1295" s="1547">
        <f>IF($A1295="INSUMO",VLOOKUP($B1295,'BANCO DE DADOS SETEMBRO INS'!$A:$D,4,FALSE),VLOOKUP($B1295,'BANCO DE DADOS SETEMBRO SERV'!$B:$E,4,FALSE))</f>
        <v>0.16</v>
      </c>
      <c r="G1295" s="1525">
        <f>TRUNC(F1295*E1295,2)</f>
        <v>0.64</v>
      </c>
      <c r="H1295" s="1562"/>
    </row>
    <row r="1296" spans="1:8" ht="15.75">
      <c r="A1296" s="1468"/>
      <c r="B1296" s="2724" t="s">
        <v>691</v>
      </c>
      <c r="C1296" s="2926"/>
      <c r="D1296" s="2926"/>
      <c r="E1296" s="2926"/>
      <c r="F1296" s="2926"/>
      <c r="G1296" s="2927"/>
      <c r="H1296" s="1468"/>
    </row>
    <row r="1297" spans="1:8" ht="15.75">
      <c r="A1297" s="1470" t="s">
        <v>1321</v>
      </c>
      <c r="B1297" s="1478">
        <v>88264</v>
      </c>
      <c r="C1297" s="1455" t="str">
        <f>IF($A1297="INSUMO",VLOOKUP($B1297,'BANCO DE DADOS SETEMBRO INS'!$A:$D,2,FALSE),VLOOKUP($B1297,'BANCO DE DADOS SETEMBRO SERV'!$B:$E,2,FALSE))</f>
        <v>ELETRICISTA COM ENCARGOS COMPLEMENTARES</v>
      </c>
      <c r="D1297" s="1454" t="str">
        <f>IF($A1297="INSUMO",VLOOKUP($B1297,'BANCO DE DADOS SETEMBRO INS'!$A:$D,3,FALSE),VLOOKUP($B1297,'BANCO DE DADOS SETEMBRO SERV'!$B:$E,3,FALSE))</f>
        <v>H</v>
      </c>
      <c r="E1297" s="1475">
        <f>E1316</f>
        <v>0.27</v>
      </c>
      <c r="F1297" s="1456">
        <f>IF($A1297="INSUMO",VLOOKUP($B1297,'BANCO DE DADOS SETEMBRO INS'!$A:$D,4,FALSE),VLOOKUP($B1297,'BANCO DE DADOS SETEMBRO SERV'!$B:$E,4,FALSE))</f>
        <v>20.28</v>
      </c>
      <c r="G1297" s="1459">
        <f>TRUNC(F1297*E1297,2)</f>
        <v>5.47</v>
      </c>
      <c r="H1297" s="1468"/>
    </row>
    <row r="1298" spans="1:8" ht="16.5" thickBot="1">
      <c r="A1298" s="1470" t="s">
        <v>1321</v>
      </c>
      <c r="B1298" s="1478">
        <v>88316</v>
      </c>
      <c r="C1298" s="1455" t="str">
        <f>IF($A1298="INSUMO",VLOOKUP($B1298,'BANCO DE DADOS SETEMBRO INS'!$A:$D,2,FALSE),VLOOKUP($B1298,'BANCO DE DADOS SETEMBRO SERV'!$B:$E,2,FALSE))</f>
        <v>SERVENTE COM ENCARGOS COMPLEMENTARES</v>
      </c>
      <c r="D1298" s="1454" t="str">
        <f>IF($A1298="INSUMO",VLOOKUP($B1298,'BANCO DE DADOS SETEMBRO INS'!$A:$D,3,FALSE),VLOOKUP($B1298,'BANCO DE DADOS SETEMBRO SERV'!$B:$E,3,FALSE))</f>
        <v>H</v>
      </c>
      <c r="E1298" s="1475">
        <f>E1317</f>
        <v>0.27</v>
      </c>
      <c r="F1298" s="1456">
        <f>IF($A1298="INSUMO",VLOOKUP($B1298,'BANCO DE DADOS SETEMBRO INS'!$A:$D,4,FALSE),VLOOKUP($B1298,'BANCO DE DADOS SETEMBRO SERV'!$B:$E,4,FALSE))</f>
        <v>15.74</v>
      </c>
      <c r="G1298" s="1459">
        <f>TRUNC(F1298*E1298,2)</f>
        <v>4.24</v>
      </c>
      <c r="H1298" s="1468"/>
    </row>
    <row r="1299" spans="1:8" ht="16.5" customHeight="1" thickBot="1">
      <c r="A1299" s="1468"/>
      <c r="B1299" s="2939" t="s">
        <v>6924</v>
      </c>
      <c r="C1299" s="2939"/>
      <c r="D1299" s="2939"/>
      <c r="E1299" s="2939"/>
      <c r="F1299" s="1463" t="s">
        <v>692</v>
      </c>
      <c r="G1299" s="1474">
        <f>SUM(G1292:G1298)</f>
        <v>43.82</v>
      </c>
      <c r="H1299" s="1468"/>
    </row>
    <row r="1300" spans="1:8" s="1567" customFormat="1">
      <c r="A1300" s="1566"/>
      <c r="B1300" s="2940"/>
      <c r="C1300" s="2940"/>
      <c r="D1300" s="2940"/>
      <c r="E1300" s="2940"/>
      <c r="H1300" s="1566"/>
    </row>
    <row r="1301" spans="1:8">
      <c r="A1301" s="1472"/>
      <c r="B1301" s="1473"/>
      <c r="C1301" s="1473"/>
      <c r="D1301" s="1473"/>
      <c r="E1301" s="1473"/>
      <c r="F1301" s="1473"/>
      <c r="G1301" s="1473"/>
      <c r="H1301" s="1472"/>
    </row>
    <row r="1302" spans="1:8" s="1575" customFormat="1" ht="20.25" customHeight="1" thickBot="1">
      <c r="B1302" s="3007" t="s">
        <v>6866</v>
      </c>
      <c r="C1302" s="3008"/>
      <c r="D1302" s="1634"/>
      <c r="E1302" s="1634"/>
      <c r="F1302" s="1634"/>
      <c r="G1302" s="1635"/>
    </row>
    <row r="1303" spans="1:8" s="1577" customFormat="1" ht="15.75">
      <c r="A1303" s="1576"/>
      <c r="B1303" s="3009" t="s">
        <v>6925</v>
      </c>
      <c r="C1303" s="3010"/>
      <c r="D1303" s="3010"/>
      <c r="E1303" s="3010"/>
      <c r="F1303" s="3010"/>
      <c r="G1303" s="3011"/>
      <c r="H1303" s="1576"/>
    </row>
    <row r="1304" spans="1:8" s="1577" customFormat="1" ht="15">
      <c r="A1304" s="1576"/>
      <c r="B1304" s="468">
        <v>88264</v>
      </c>
      <c r="C1304" s="1544" t="str">
        <f>IF($A1304="INSUMO",VLOOKUP($B1304,'BANCO DE DADOS SETEMBRO INS'!$A:$D,2,FALSE),VLOOKUP($B1304,'BANCO DE DADOS SETEMBRO SERV'!$B:$E,2,FALSE))</f>
        <v>ELETRICISTA COM ENCARGOS COMPLEMENTARES</v>
      </c>
      <c r="D1304" s="1543" t="str">
        <f>IF($A1304="INSUMO",VLOOKUP($B1304,'BANCO DE DADOS SETEMBRO INS'!$A:$D,3,FALSE),VLOOKUP($B1304,'BANCO DE DADOS SETEMBRO SERV'!$B:$E,3,FALSE))</f>
        <v>H</v>
      </c>
      <c r="E1304" s="2988">
        <v>0.15</v>
      </c>
      <c r="F1304" s="2989"/>
      <c r="G1304" s="2990"/>
      <c r="H1304" s="1576"/>
    </row>
    <row r="1305" spans="1:8" s="1577" customFormat="1" ht="16.5" customHeight="1" thickBot="1">
      <c r="A1305" s="1576"/>
      <c r="B1305" s="470">
        <v>88247</v>
      </c>
      <c r="C1305" s="1544" t="str">
        <f>IF($A1305="INSUMO",VLOOKUP($B1305,'BANCO DE DADOS SETEMBRO INS'!$A:$D,2,FALSE),VLOOKUP($B1305,'BANCO DE DADOS SETEMBRO SERV'!$B:$E,2,FALSE))</f>
        <v>AUXILIAR DE ELETRICISTA COM ENCARGOS COMPLEMENTARES</v>
      </c>
      <c r="D1305" s="1543" t="str">
        <f>IF($A1305="INSUMO",VLOOKUP($B1305,'BANCO DE DADOS SETEMBRO INS'!$A:$D,3,FALSE),VLOOKUP($B1305,'BANCO DE DADOS SETEMBRO SERV'!$B:$E,3,FALSE))</f>
        <v>H</v>
      </c>
      <c r="E1305" s="2991">
        <v>0.15</v>
      </c>
      <c r="F1305" s="2992"/>
      <c r="G1305" s="2993"/>
      <c r="H1305" s="1576"/>
    </row>
    <row r="1306" spans="1:8" s="1577" customFormat="1" ht="15.75">
      <c r="A1306" s="1576"/>
      <c r="B1306" s="2994" t="s">
        <v>6885</v>
      </c>
      <c r="C1306" s="2995"/>
      <c r="D1306" s="2995"/>
      <c r="E1306" s="2996"/>
      <c r="F1306" s="1653" t="s">
        <v>687</v>
      </c>
      <c r="G1306" s="1640" t="s">
        <v>6900</v>
      </c>
      <c r="H1306" s="1576"/>
    </row>
    <row r="1307" spans="1:8" s="1577" customFormat="1" ht="15">
      <c r="A1307" s="1576"/>
      <c r="B1307" s="468">
        <v>88264</v>
      </c>
      <c r="C1307" s="1617" t="str">
        <f>IF($A1307="INSUMO",VLOOKUP($B1307,'BANCO DE DADOS SETEMBRO INS'!$A:$D,2,FALSE),VLOOKUP($B1307,'BANCO DE DADOS SETEMBRO SERV'!$B:$E,2,FALSE))</f>
        <v>ELETRICISTA COM ENCARGOS COMPLEMENTARES</v>
      </c>
      <c r="D1307" s="1616" t="str">
        <f>IF($A1307="INSUMO",VLOOKUP($B1307,'BANCO DE DADOS SETEMBRO INS'!$A:$D,3,FALSE),VLOOKUP($B1307,'BANCO DE DADOS SETEMBRO SERV'!$B:$E,3,FALSE))</f>
        <v>H</v>
      </c>
      <c r="E1307" s="1636">
        <v>0.01</v>
      </c>
      <c r="F1307" s="1636">
        <v>4</v>
      </c>
      <c r="G1307" s="1637">
        <f>E1307*F1307</f>
        <v>0.04</v>
      </c>
      <c r="H1307" s="1576"/>
    </row>
    <row r="1308" spans="1:8" s="1577" customFormat="1" ht="16.5" customHeight="1" thickBot="1">
      <c r="A1308" s="1576"/>
      <c r="B1308" s="470">
        <v>88247</v>
      </c>
      <c r="C1308" s="1618" t="str">
        <f>IF($A1308="INSUMO",VLOOKUP($B1308,'BANCO DE DADOS SETEMBRO INS'!$A:$D,2,FALSE),VLOOKUP($B1308,'BANCO DE DADOS SETEMBRO SERV'!$B:$E,2,FALSE))</f>
        <v>AUXILIAR DE ELETRICISTA COM ENCARGOS COMPLEMENTARES</v>
      </c>
      <c r="D1308" s="1619" t="str">
        <f>IF($A1308="INSUMO",VLOOKUP($B1308,'BANCO DE DADOS SETEMBRO INS'!$A:$D,3,FALSE),VLOOKUP($B1308,'BANCO DE DADOS SETEMBRO SERV'!$B:$E,3,FALSE))</f>
        <v>H</v>
      </c>
      <c r="E1308" s="1638">
        <v>0.01</v>
      </c>
      <c r="F1308" s="1638">
        <v>4</v>
      </c>
      <c r="G1308" s="1639">
        <f>E1308*F1308</f>
        <v>0.04</v>
      </c>
      <c r="H1308" s="1576"/>
    </row>
    <row r="1309" spans="1:8" s="1577" customFormat="1" ht="15.75">
      <c r="A1309" s="1576"/>
      <c r="B1309" s="2994" t="s">
        <v>6883</v>
      </c>
      <c r="C1309" s="2995"/>
      <c r="D1309" s="2995"/>
      <c r="E1309" s="2996"/>
      <c r="F1309" s="1653" t="s">
        <v>687</v>
      </c>
      <c r="G1309" s="1640" t="s">
        <v>6900</v>
      </c>
      <c r="H1309" s="1576"/>
    </row>
    <row r="1310" spans="1:8" s="1577" customFormat="1" ht="15">
      <c r="A1310" s="1576"/>
      <c r="B1310" s="468">
        <v>88264</v>
      </c>
      <c r="C1310" s="1617" t="str">
        <f>IF($A1310="INSUMO",VLOOKUP($B1310,'BANCO DE DADOS SETEMBRO INS'!$A:$D,2,FALSE),VLOOKUP($B1310,'BANCO DE DADOS SETEMBRO SERV'!$B:$E,2,FALSE))</f>
        <v>ELETRICISTA COM ENCARGOS COMPLEMENTARES</v>
      </c>
      <c r="D1310" s="1616" t="str">
        <f>IF($A1310="INSUMO",VLOOKUP($B1310,'BANCO DE DADOS SETEMBRO INS'!$A:$D,3,FALSE),VLOOKUP($B1310,'BANCO DE DADOS SETEMBRO SERV'!$B:$E,3,FALSE))</f>
        <v>H</v>
      </c>
      <c r="E1310" s="1636">
        <v>0.01</v>
      </c>
      <c r="F1310" s="1636">
        <v>4</v>
      </c>
      <c r="G1310" s="1637">
        <f>E1310*F1310</f>
        <v>0.04</v>
      </c>
      <c r="H1310" s="1576"/>
    </row>
    <row r="1311" spans="1:8" s="1577" customFormat="1" ht="16.5" customHeight="1" thickBot="1">
      <c r="A1311" s="1576"/>
      <c r="B1311" s="470">
        <v>88247</v>
      </c>
      <c r="C1311" s="1618" t="str">
        <f>IF($A1311="INSUMO",VLOOKUP($B1311,'BANCO DE DADOS SETEMBRO INS'!$A:$D,2,FALSE),VLOOKUP($B1311,'BANCO DE DADOS SETEMBRO SERV'!$B:$E,2,FALSE))</f>
        <v>AUXILIAR DE ELETRICISTA COM ENCARGOS COMPLEMENTARES</v>
      </c>
      <c r="D1311" s="1619" t="str">
        <f>IF($A1311="INSUMO",VLOOKUP($B1311,'BANCO DE DADOS SETEMBRO INS'!$A:$D,3,FALSE),VLOOKUP($B1311,'BANCO DE DADOS SETEMBRO SERV'!$B:$E,3,FALSE))</f>
        <v>H</v>
      </c>
      <c r="E1311" s="1638">
        <v>0.01</v>
      </c>
      <c r="F1311" s="1638">
        <v>4</v>
      </c>
      <c r="G1311" s="1639">
        <f>E1311*F1311</f>
        <v>0.04</v>
      </c>
      <c r="H1311" s="1576"/>
    </row>
    <row r="1312" spans="1:8" s="1577" customFormat="1" ht="15.75">
      <c r="A1312" s="1576"/>
      <c r="B1312" s="2997" t="s">
        <v>6884</v>
      </c>
      <c r="C1312" s="2998"/>
      <c r="D1312" s="2998"/>
      <c r="E1312" s="2999"/>
      <c r="F1312" s="1653" t="s">
        <v>687</v>
      </c>
      <c r="G1312" s="1640" t="s">
        <v>6900</v>
      </c>
      <c r="H1312" s="1576"/>
    </row>
    <row r="1313" spans="1:8" s="1577" customFormat="1" ht="15">
      <c r="A1313" s="1576"/>
      <c r="B1313" s="468">
        <v>88264</v>
      </c>
      <c r="C1313" s="1617" t="str">
        <f>IF($A1313="INSUMO",VLOOKUP($B1313,'BANCO DE DADOS SETEMBRO INS'!$A:$D,2,FALSE),VLOOKUP($B1313,'BANCO DE DADOS SETEMBRO SERV'!$B:$E,2,FALSE))</f>
        <v>ELETRICISTA COM ENCARGOS COMPLEMENTARES</v>
      </c>
      <c r="D1313" s="1616" t="str">
        <f>IF($A1313="INSUMO",VLOOKUP($B1313,'BANCO DE DADOS SETEMBRO INS'!$A:$D,3,FALSE),VLOOKUP($B1313,'BANCO DE DADOS SETEMBRO SERV'!$B:$E,3,FALSE))</f>
        <v>H</v>
      </c>
      <c r="E1313" s="1636">
        <v>0.01</v>
      </c>
      <c r="F1313" s="1636">
        <v>4</v>
      </c>
      <c r="G1313" s="1637">
        <f>E1313*F1313</f>
        <v>0.04</v>
      </c>
      <c r="H1313" s="1576"/>
    </row>
    <row r="1314" spans="1:8" s="1577" customFormat="1" ht="16.5" customHeight="1" thickBot="1">
      <c r="A1314" s="1576"/>
      <c r="B1314" s="470">
        <v>88247</v>
      </c>
      <c r="C1314" s="1618" t="str">
        <f>IF($A1314="INSUMO",VLOOKUP($B1314,'BANCO DE DADOS SETEMBRO INS'!$A:$D,2,FALSE),VLOOKUP($B1314,'BANCO DE DADOS SETEMBRO SERV'!$B:$E,2,FALSE))</f>
        <v>AUXILIAR DE ELETRICISTA COM ENCARGOS COMPLEMENTARES</v>
      </c>
      <c r="D1314" s="1619" t="str">
        <f>IF($A1314="INSUMO",VLOOKUP($B1314,'BANCO DE DADOS SETEMBRO INS'!$A:$D,3,FALSE),VLOOKUP($B1314,'BANCO DE DADOS SETEMBRO SERV'!$B:$E,3,FALSE))</f>
        <v>H</v>
      </c>
      <c r="E1314" s="1638">
        <v>0.01</v>
      </c>
      <c r="F1314" s="1638">
        <v>4</v>
      </c>
      <c r="G1314" s="1639">
        <f>E1314*F1314</f>
        <v>0.04</v>
      </c>
      <c r="H1314" s="1576"/>
    </row>
    <row r="1315" spans="1:8" s="1577" customFormat="1" ht="15.75">
      <c r="A1315" s="1576"/>
      <c r="B1315" s="2994" t="s">
        <v>6870</v>
      </c>
      <c r="C1315" s="2995"/>
      <c r="D1315" s="2995"/>
      <c r="E1315" s="2995"/>
      <c r="F1315" s="2995"/>
      <c r="G1315" s="3000"/>
      <c r="H1315" s="1576"/>
    </row>
    <row r="1316" spans="1:8" s="1577" customFormat="1" ht="15">
      <c r="A1316" s="1576"/>
      <c r="B1316" s="468">
        <v>88264</v>
      </c>
      <c r="C1316" s="1617" t="str">
        <f>IF($A1316="INSUMO",VLOOKUP($B1316,'BANCO DE DADOS SETEMBRO INS'!$A:$D,2,FALSE),VLOOKUP($B1316,'BANCO DE DADOS SETEMBRO SERV'!$B:$E,2,FALSE))</f>
        <v>ELETRICISTA COM ENCARGOS COMPLEMENTARES</v>
      </c>
      <c r="D1316" s="1616" t="str">
        <f>IF($A1316="INSUMO",VLOOKUP($B1316,'BANCO DE DADOS SETEMBRO INS'!$A:$D,3,FALSE),VLOOKUP($B1316,'BANCO DE DADOS SETEMBRO SERV'!$B:$E,3,FALSE))</f>
        <v>H</v>
      </c>
      <c r="E1316" s="3001">
        <f>E1304+G1307+G1310+G1313</f>
        <v>0.27</v>
      </c>
      <c r="F1316" s="3002"/>
      <c r="G1316" s="3003"/>
      <c r="H1316" s="1576"/>
    </row>
    <row r="1317" spans="1:8" s="1577" customFormat="1" ht="16.5" customHeight="1" thickBot="1">
      <c r="A1317" s="1576"/>
      <c r="B1317" s="470">
        <v>88247</v>
      </c>
      <c r="C1317" s="1618" t="str">
        <f>IF($A1317="INSUMO",VLOOKUP($B1317,'BANCO DE DADOS SETEMBRO INS'!$A:$D,2,FALSE),VLOOKUP($B1317,'BANCO DE DADOS SETEMBRO SERV'!$B:$E,2,FALSE))</f>
        <v>AUXILIAR DE ELETRICISTA COM ENCARGOS COMPLEMENTARES</v>
      </c>
      <c r="D1317" s="1619" t="str">
        <f>IF($A1317="INSUMO",VLOOKUP($B1317,'BANCO DE DADOS SETEMBRO INS'!$A:$D,3,FALSE),VLOOKUP($B1317,'BANCO DE DADOS SETEMBRO SERV'!$B:$E,3,FALSE))</f>
        <v>H</v>
      </c>
      <c r="E1317" s="3004">
        <f>E1305+G1308+G1311+G1314</f>
        <v>0.27</v>
      </c>
      <c r="F1317" s="3005"/>
      <c r="G1317" s="3006"/>
      <c r="H1317" s="1576"/>
    </row>
    <row r="1318" spans="1:8" s="1567" customFormat="1" ht="15.75" thickBot="1">
      <c r="A1318" s="1562"/>
      <c r="B1318" s="1790"/>
      <c r="C1318" s="1562"/>
      <c r="D1318" s="1562"/>
      <c r="E1318" s="1562"/>
      <c r="F1318" s="1562"/>
      <c r="G1318" s="1628"/>
      <c r="H1318" s="1562"/>
    </row>
    <row r="1319" spans="1:8" ht="35.25">
      <c r="A1319" s="1472"/>
      <c r="B1319" s="1557"/>
      <c r="C1319" s="1558" t="s">
        <v>6578</v>
      </c>
      <c r="D1319" s="1558"/>
      <c r="E1319" s="1559"/>
      <c r="F1319" s="1537"/>
      <c r="G1319" s="503" t="s">
        <v>29</v>
      </c>
      <c r="H1319" s="1796" t="s">
        <v>7219</v>
      </c>
    </row>
    <row r="1320" spans="1:8" ht="31.5">
      <c r="A1320" s="1472"/>
      <c r="B1320" s="415" t="s">
        <v>701</v>
      </c>
      <c r="C1320" s="1807" t="s">
        <v>702</v>
      </c>
      <c r="D1320" s="1808" t="s">
        <v>703</v>
      </c>
      <c r="E1320" s="1840"/>
      <c r="F1320" s="1841"/>
      <c r="G1320" s="1842"/>
      <c r="H1320" s="1472"/>
    </row>
    <row r="1321" spans="1:8" ht="15">
      <c r="A1321" s="1472"/>
      <c r="B1321" s="1573">
        <v>43245</v>
      </c>
      <c r="C1321" s="1791" t="s">
        <v>1352</v>
      </c>
      <c r="D1321" s="1752">
        <v>21.03</v>
      </c>
      <c r="E1321" s="1749" t="s">
        <v>7626</v>
      </c>
      <c r="F1321" s="1744" t="s">
        <v>1353</v>
      </c>
      <c r="G1321" s="1764" t="s">
        <v>7635</v>
      </c>
      <c r="H1321" s="1472"/>
    </row>
    <row r="1322" spans="1:8" ht="15">
      <c r="A1322" s="1472"/>
      <c r="B1322" s="1573">
        <v>43256</v>
      </c>
      <c r="C1322" s="1751" t="s">
        <v>7633</v>
      </c>
      <c r="D1322" s="1752">
        <v>29.59</v>
      </c>
      <c r="E1322" s="1754" t="s">
        <v>7634</v>
      </c>
      <c r="F1322" s="1766" t="s">
        <v>1764</v>
      </c>
      <c r="G1322" s="1764" t="s">
        <v>7218</v>
      </c>
      <c r="H1322" s="1472"/>
    </row>
    <row r="1323" spans="1:8" ht="15">
      <c r="A1323" s="1472"/>
      <c r="B1323" s="1573">
        <v>43256</v>
      </c>
      <c r="C1323" s="1751" t="s">
        <v>7622</v>
      </c>
      <c r="D1323" s="1752">
        <v>45.79</v>
      </c>
      <c r="E1323" s="1756" t="s">
        <v>7631</v>
      </c>
      <c r="F1323" s="1744" t="s">
        <v>7624</v>
      </c>
      <c r="G1323" s="1764" t="s">
        <v>7625</v>
      </c>
      <c r="H1323" s="1472"/>
    </row>
    <row r="1324" spans="1:8" ht="16.5" thickBot="1">
      <c r="A1324" s="1472"/>
      <c r="B1324" s="1538"/>
      <c r="C1324" s="1539"/>
      <c r="D1324" s="1561">
        <f>MEDIAN(D1321:D1323)</f>
        <v>29.59</v>
      </c>
      <c r="E1324" s="1540"/>
      <c r="F1324" s="1541"/>
      <c r="G1324" s="871"/>
      <c r="H1324" s="1472"/>
    </row>
    <row r="1325" spans="1:8" ht="13.5" thickBot="1">
      <c r="A1325" s="1472"/>
      <c r="B1325" s="1473"/>
      <c r="C1325" s="1473"/>
      <c r="D1325" s="1473"/>
      <c r="E1325" s="1473"/>
      <c r="F1325" s="1473"/>
      <c r="G1325" s="1473"/>
      <c r="H1325" s="1472"/>
    </row>
    <row r="1326" spans="1:8" ht="36.75" customHeight="1">
      <c r="A1326" s="1495"/>
      <c r="B1326" s="1549" t="str">
        <f>CONCATENATE("AMM LOG 0",(RIGHT(B1289,2))+1)</f>
        <v>AMM LOG 057</v>
      </c>
      <c r="C1326" s="2666" t="s">
        <v>6579</v>
      </c>
      <c r="D1326" s="2897"/>
      <c r="E1326" s="2897"/>
      <c r="F1326" s="2897"/>
      <c r="G1326" s="1488" t="s">
        <v>29</v>
      </c>
      <c r="H1326" s="1504">
        <f>G1336</f>
        <v>72.430000000000007</v>
      </c>
    </row>
    <row r="1327" spans="1:8" ht="31.5">
      <c r="A1327" s="1495"/>
      <c r="B1327" s="1506" t="s">
        <v>760</v>
      </c>
      <c r="C1327" s="1492" t="s">
        <v>686</v>
      </c>
      <c r="D1327" s="1489" t="s">
        <v>29</v>
      </c>
      <c r="E1327" s="1492" t="s">
        <v>687</v>
      </c>
      <c r="F1327" s="1493" t="s">
        <v>688</v>
      </c>
      <c r="G1327" s="1494" t="s">
        <v>689</v>
      </c>
      <c r="H1327" s="1495"/>
    </row>
    <row r="1328" spans="1:8" ht="15.75">
      <c r="A1328" s="1495"/>
      <c r="B1328" s="2724" t="s">
        <v>690</v>
      </c>
      <c r="C1328" s="2926"/>
      <c r="D1328" s="2926"/>
      <c r="E1328" s="2926"/>
      <c r="F1328" s="2926"/>
      <c r="G1328" s="2927"/>
      <c r="H1328" s="1495"/>
    </row>
    <row r="1329" spans="1:8" ht="30">
      <c r="A1329" s="1495"/>
      <c r="B1329" s="1487" t="s">
        <v>708</v>
      </c>
      <c r="C1329" s="1484" t="str">
        <f>C1356</f>
        <v>T HORIZONTAL PARA ELETROCALHA PERFURADA GALVANIZADA DE 200 X 100 X 3000mm</v>
      </c>
      <c r="D1329" s="1491" t="str">
        <f>G1356</f>
        <v>UN</v>
      </c>
      <c r="E1329" s="1485">
        <v>1</v>
      </c>
      <c r="F1329" s="1485">
        <f>D1361</f>
        <v>38.71</v>
      </c>
      <c r="G1329" s="1486">
        <f>TRUNC(F1329*E1329,2)</f>
        <v>38.71</v>
      </c>
      <c r="H1329" s="1495"/>
    </row>
    <row r="1330" spans="1:8" s="1567" customFormat="1" ht="30">
      <c r="A1330" s="1565" t="s">
        <v>1320</v>
      </c>
      <c r="B1330" s="695">
        <v>11962</v>
      </c>
      <c r="C1330" s="1544" t="str">
        <f>IF($A1330="INSUMO",VLOOKUP($B1330,'BANCO DE DADOS SETEMBRO INS'!$A:$D,2,FALSE),VLOOKUP($B1330,'BANCO DE DADOS SETEMBRO SERV'!$B:$E,2,FALSE))</f>
        <v>PARAFUSO ZINCADO, SEXTAVADO, COM ROSCA INTEIRA, DIAMETRO 1/4", COMPRIMENTO 1/2"</v>
      </c>
      <c r="D1330" s="1543" t="str">
        <f>IF($A1330="INSUMO",VLOOKUP($B1330,'BANCO DE DADOS SETEMBRO INS'!$A:$D,3,FALSE),VLOOKUP($B1330,'BANCO DE DADOS SETEMBRO SERV'!$B:$E,3,FALSE))</f>
        <v xml:space="preserve">UN    </v>
      </c>
      <c r="E1330" s="670">
        <v>12</v>
      </c>
      <c r="F1330" s="1547">
        <f>IF($A1330="INSUMO",VLOOKUP($B1330,'BANCO DE DADOS SETEMBRO INS'!$A:$D,4,FALSE),VLOOKUP($B1330,'BANCO DE DADOS SETEMBRO SERV'!$B:$E,4,FALSE))</f>
        <v>0.11</v>
      </c>
      <c r="G1330" s="1525">
        <f>TRUNC(F1330*E1330,2)</f>
        <v>1.32</v>
      </c>
      <c r="H1330" s="1562"/>
    </row>
    <row r="1331" spans="1:8" s="1567" customFormat="1" ht="30">
      <c r="A1331" s="1565" t="s">
        <v>1320</v>
      </c>
      <c r="B1331" s="695">
        <v>39211</v>
      </c>
      <c r="C1331" s="1544" t="str">
        <f>IF($A1331="INSUMO",VLOOKUP($B1331,'BANCO DE DADOS SETEMBRO INS'!$A:$D,2,FALSE),VLOOKUP($B1331,'BANCO DE DADOS SETEMBRO SERV'!$B:$E,2,FALSE))</f>
        <v>ARRUELA EM ALUMINIO, COM ROSCA, DE  1 1/4", PARA ELETRODUTO</v>
      </c>
      <c r="D1331" s="1543" t="str">
        <f>IF($A1331="INSUMO",VLOOKUP($B1331,'BANCO DE DADOS SETEMBRO INS'!$A:$D,3,FALSE),VLOOKUP($B1331,'BANCO DE DADOS SETEMBRO SERV'!$B:$E,3,FALSE))</f>
        <v xml:space="preserve">UN    </v>
      </c>
      <c r="E1331" s="670">
        <v>12</v>
      </c>
      <c r="F1331" s="1547">
        <f>IF($A1331="INSUMO",VLOOKUP($B1331,'BANCO DE DADOS SETEMBRO INS'!$A:$D,4,FALSE),VLOOKUP($B1331,'BANCO DE DADOS SETEMBRO SERV'!$B:$E,4,FALSE))</f>
        <v>0.86</v>
      </c>
      <c r="G1331" s="1525">
        <f>TRUNC(F1331*E1331,2)</f>
        <v>10.32</v>
      </c>
      <c r="H1331" s="1562"/>
    </row>
    <row r="1332" spans="1:8" s="1567" customFormat="1" ht="15.75">
      <c r="A1332" s="1565" t="s">
        <v>1320</v>
      </c>
      <c r="B1332" s="695">
        <v>39997</v>
      </c>
      <c r="C1332" s="1544" t="str">
        <f>IF($A1332="INSUMO",VLOOKUP($B1332,'BANCO DE DADOS SETEMBRO INS'!$A:$D,2,FALSE),VLOOKUP($B1332,'BANCO DE DADOS SETEMBRO SERV'!$B:$E,2,FALSE))</f>
        <v>PORCA ZINCADA, SEXTAVADA, DIAMETRO 1/4"</v>
      </c>
      <c r="D1332" s="1543" t="str">
        <f>IF($A1332="INSUMO",VLOOKUP($B1332,'BANCO DE DADOS SETEMBRO INS'!$A:$D,3,FALSE),VLOOKUP($B1332,'BANCO DE DADOS SETEMBRO SERV'!$B:$E,3,FALSE))</f>
        <v xml:space="preserve">UN    </v>
      </c>
      <c r="E1332" s="670">
        <v>12</v>
      </c>
      <c r="F1332" s="1547">
        <f>IF($A1332="INSUMO",VLOOKUP($B1332,'BANCO DE DADOS SETEMBRO INS'!$A:$D,4,FALSE),VLOOKUP($B1332,'BANCO DE DADOS SETEMBRO SERV'!$B:$E,4,FALSE))</f>
        <v>0.16</v>
      </c>
      <c r="G1332" s="1525">
        <f>TRUNC(F1332*E1332,2)</f>
        <v>1.92</v>
      </c>
      <c r="H1332" s="1562"/>
    </row>
    <row r="1333" spans="1:8" ht="15.75">
      <c r="A1333" s="1495"/>
      <c r="B1333" s="2724" t="s">
        <v>691</v>
      </c>
      <c r="C1333" s="2926"/>
      <c r="D1333" s="2926"/>
      <c r="E1333" s="2926"/>
      <c r="F1333" s="2926"/>
      <c r="G1333" s="2927"/>
      <c r="H1333" s="1495"/>
    </row>
    <row r="1334" spans="1:8" ht="15.75">
      <c r="A1334" s="1497" t="s">
        <v>1321</v>
      </c>
      <c r="B1334" s="1505">
        <v>88264</v>
      </c>
      <c r="C1334" s="1482" t="str">
        <f>IF($A1334="INSUMO",VLOOKUP($B1334,'BANCO DE DADOS SETEMBRO INS'!$A:$D,2,FALSE),VLOOKUP($B1334,'BANCO DE DADOS SETEMBRO SERV'!$B:$E,2,FALSE))</f>
        <v>ELETRICISTA COM ENCARGOS COMPLEMENTARES</v>
      </c>
      <c r="D1334" s="1481" t="str">
        <f>IF($A1334="INSUMO",VLOOKUP($B1334,'BANCO DE DADOS SETEMBRO INS'!$A:$D,3,FALSE),VLOOKUP($B1334,'BANCO DE DADOS SETEMBRO SERV'!$B:$E,3,FALSE))</f>
        <v>H</v>
      </c>
      <c r="E1334" s="1502">
        <f>E1353</f>
        <v>0.56000000000000005</v>
      </c>
      <c r="F1334" s="1483">
        <f>IF($A1334="INSUMO",VLOOKUP($B1334,'BANCO DE DADOS SETEMBRO INS'!$A:$D,4,FALSE),VLOOKUP($B1334,'BANCO DE DADOS SETEMBRO SERV'!$B:$E,4,FALSE))</f>
        <v>20.28</v>
      </c>
      <c r="G1334" s="1486">
        <f>TRUNC(F1334*E1334,2)</f>
        <v>11.35</v>
      </c>
      <c r="H1334" s="1495"/>
    </row>
    <row r="1335" spans="1:8" ht="16.5" thickBot="1">
      <c r="A1335" s="1497" t="s">
        <v>1321</v>
      </c>
      <c r="B1335" s="1505">
        <v>88316</v>
      </c>
      <c r="C1335" s="1482" t="str">
        <f>IF($A1335="INSUMO",VLOOKUP($B1335,'BANCO DE DADOS SETEMBRO INS'!$A:$D,2,FALSE),VLOOKUP($B1335,'BANCO DE DADOS SETEMBRO SERV'!$B:$E,2,FALSE))</f>
        <v>SERVENTE COM ENCARGOS COMPLEMENTARES</v>
      </c>
      <c r="D1335" s="1481" t="str">
        <f>IF($A1335="INSUMO",VLOOKUP($B1335,'BANCO DE DADOS SETEMBRO INS'!$A:$D,3,FALSE),VLOOKUP($B1335,'BANCO DE DADOS SETEMBRO SERV'!$B:$E,3,FALSE))</f>
        <v>H</v>
      </c>
      <c r="E1335" s="1502">
        <f>E1354</f>
        <v>0.56000000000000005</v>
      </c>
      <c r="F1335" s="1483">
        <f>IF($A1335="INSUMO",VLOOKUP($B1335,'BANCO DE DADOS SETEMBRO INS'!$A:$D,4,FALSE),VLOOKUP($B1335,'BANCO DE DADOS SETEMBRO SERV'!$B:$E,4,FALSE))</f>
        <v>15.74</v>
      </c>
      <c r="G1335" s="1486">
        <f>TRUNC(F1335*E1335,2)</f>
        <v>8.81</v>
      </c>
      <c r="H1335" s="1495"/>
    </row>
    <row r="1336" spans="1:8" ht="16.5" customHeight="1" thickBot="1">
      <c r="A1336" s="1495"/>
      <c r="B1336" s="2939" t="s">
        <v>6927</v>
      </c>
      <c r="C1336" s="2939"/>
      <c r="D1336" s="2939"/>
      <c r="E1336" s="2939"/>
      <c r="F1336" s="1490" t="s">
        <v>692</v>
      </c>
      <c r="G1336" s="1501">
        <f>SUM(G1329:G1335)</f>
        <v>72.430000000000007</v>
      </c>
      <c r="H1336" s="1495"/>
    </row>
    <row r="1337" spans="1:8" s="1567" customFormat="1" ht="15">
      <c r="A1337" s="1562"/>
      <c r="B1337" s="2940"/>
      <c r="C1337" s="2940"/>
      <c r="D1337" s="2940"/>
      <c r="E1337" s="2940"/>
      <c r="F1337" s="1519"/>
      <c r="G1337" s="1519"/>
      <c r="H1337" s="1562"/>
    </row>
    <row r="1338" spans="1:8" ht="15">
      <c r="A1338" s="1495"/>
      <c r="B1338" s="1496"/>
      <c r="C1338" s="1496"/>
      <c r="D1338" s="1496"/>
      <c r="E1338" s="1496"/>
      <c r="F1338" s="1496"/>
      <c r="G1338" s="1496"/>
      <c r="H1338" s="1495"/>
    </row>
    <row r="1339" spans="1:8" s="1575" customFormat="1" ht="20.25" customHeight="1" thickBot="1">
      <c r="B1339" s="3007" t="s">
        <v>6866</v>
      </c>
      <c r="C1339" s="3008"/>
      <c r="D1339" s="1634"/>
      <c r="E1339" s="1634"/>
      <c r="F1339" s="1634"/>
      <c r="G1339" s="1635"/>
    </row>
    <row r="1340" spans="1:8" s="1577" customFormat="1" ht="15.75">
      <c r="A1340" s="1576"/>
      <c r="B1340" s="3009" t="s">
        <v>6926</v>
      </c>
      <c r="C1340" s="3010"/>
      <c r="D1340" s="3010"/>
      <c r="E1340" s="3010"/>
      <c r="F1340" s="3010"/>
      <c r="G1340" s="3011"/>
      <c r="H1340" s="1576"/>
    </row>
    <row r="1341" spans="1:8" s="1577" customFormat="1" ht="15">
      <c r="A1341" s="1576"/>
      <c r="B1341" s="468">
        <v>88264</v>
      </c>
      <c r="C1341" s="1544" t="str">
        <f>IF($A1341="INSUMO",VLOOKUP($B1341,'BANCO DE DADOS SETEMBRO INS'!$A:$D,2,FALSE),VLOOKUP($B1341,'BANCO DE DADOS SETEMBRO SERV'!$B:$E,2,FALSE))</f>
        <v>ELETRICISTA COM ENCARGOS COMPLEMENTARES</v>
      </c>
      <c r="D1341" s="1543" t="str">
        <f>IF($A1341="INSUMO",VLOOKUP($B1341,'BANCO DE DADOS SETEMBRO INS'!$A:$D,3,FALSE),VLOOKUP($B1341,'BANCO DE DADOS SETEMBRO SERV'!$B:$E,3,FALSE))</f>
        <v>H</v>
      </c>
      <c r="E1341" s="2988">
        <v>0.2</v>
      </c>
      <c r="F1341" s="2989"/>
      <c r="G1341" s="2990"/>
      <c r="H1341" s="1576"/>
    </row>
    <row r="1342" spans="1:8" s="1577" customFormat="1" ht="16.5" customHeight="1" thickBot="1">
      <c r="A1342" s="1576"/>
      <c r="B1342" s="470">
        <v>88247</v>
      </c>
      <c r="C1342" s="1544" t="str">
        <f>IF($A1342="INSUMO",VLOOKUP($B1342,'BANCO DE DADOS SETEMBRO INS'!$A:$D,2,FALSE),VLOOKUP($B1342,'BANCO DE DADOS SETEMBRO SERV'!$B:$E,2,FALSE))</f>
        <v>AUXILIAR DE ELETRICISTA COM ENCARGOS COMPLEMENTARES</v>
      </c>
      <c r="D1342" s="1543" t="str">
        <f>IF($A1342="INSUMO",VLOOKUP($B1342,'BANCO DE DADOS SETEMBRO INS'!$A:$D,3,FALSE),VLOOKUP($B1342,'BANCO DE DADOS SETEMBRO SERV'!$B:$E,3,FALSE))</f>
        <v>H</v>
      </c>
      <c r="E1342" s="2991">
        <v>0.2</v>
      </c>
      <c r="F1342" s="2992"/>
      <c r="G1342" s="2993"/>
      <c r="H1342" s="1576"/>
    </row>
    <row r="1343" spans="1:8" s="1577" customFormat="1" ht="15.75">
      <c r="A1343" s="1576"/>
      <c r="B1343" s="2994" t="s">
        <v>6885</v>
      </c>
      <c r="C1343" s="2995"/>
      <c r="D1343" s="2995"/>
      <c r="E1343" s="2996"/>
      <c r="F1343" s="1653" t="s">
        <v>687</v>
      </c>
      <c r="G1343" s="1640" t="s">
        <v>6900</v>
      </c>
      <c r="H1343" s="1576"/>
    </row>
    <row r="1344" spans="1:8" s="1577" customFormat="1" ht="15">
      <c r="A1344" s="1576"/>
      <c r="B1344" s="468">
        <v>88264</v>
      </c>
      <c r="C1344" s="1617" t="str">
        <f>IF($A1344="INSUMO",VLOOKUP($B1344,'BANCO DE DADOS SETEMBRO INS'!$A:$D,2,FALSE),VLOOKUP($B1344,'BANCO DE DADOS SETEMBRO SERV'!$B:$E,2,FALSE))</f>
        <v>ELETRICISTA COM ENCARGOS COMPLEMENTARES</v>
      </c>
      <c r="D1344" s="1616" t="str">
        <f>IF($A1344="INSUMO",VLOOKUP($B1344,'BANCO DE DADOS SETEMBRO INS'!$A:$D,3,FALSE),VLOOKUP($B1344,'BANCO DE DADOS SETEMBRO SERV'!$B:$E,3,FALSE))</f>
        <v>H</v>
      </c>
      <c r="E1344" s="1636">
        <v>0.01</v>
      </c>
      <c r="F1344" s="1636">
        <v>12</v>
      </c>
      <c r="G1344" s="1637">
        <f>E1344*F1344</f>
        <v>0.12</v>
      </c>
      <c r="H1344" s="1576"/>
    </row>
    <row r="1345" spans="1:8" s="1577" customFormat="1" ht="16.5" customHeight="1" thickBot="1">
      <c r="A1345" s="1576"/>
      <c r="B1345" s="470">
        <v>88247</v>
      </c>
      <c r="C1345" s="1618" t="str">
        <f>IF($A1345="INSUMO",VLOOKUP($B1345,'BANCO DE DADOS SETEMBRO INS'!$A:$D,2,FALSE),VLOOKUP($B1345,'BANCO DE DADOS SETEMBRO SERV'!$B:$E,2,FALSE))</f>
        <v>AUXILIAR DE ELETRICISTA COM ENCARGOS COMPLEMENTARES</v>
      </c>
      <c r="D1345" s="1619" t="str">
        <f>IF($A1345="INSUMO",VLOOKUP($B1345,'BANCO DE DADOS SETEMBRO INS'!$A:$D,3,FALSE),VLOOKUP($B1345,'BANCO DE DADOS SETEMBRO SERV'!$B:$E,3,FALSE))</f>
        <v>H</v>
      </c>
      <c r="E1345" s="1638">
        <v>0.01</v>
      </c>
      <c r="F1345" s="1638">
        <v>12</v>
      </c>
      <c r="G1345" s="1639">
        <f>E1345*F1345</f>
        <v>0.12</v>
      </c>
      <c r="H1345" s="1576"/>
    </row>
    <row r="1346" spans="1:8" s="1577" customFormat="1" ht="15.75">
      <c r="A1346" s="1576"/>
      <c r="B1346" s="2994" t="s">
        <v>6883</v>
      </c>
      <c r="C1346" s="2995"/>
      <c r="D1346" s="2995"/>
      <c r="E1346" s="2996"/>
      <c r="F1346" s="1653" t="s">
        <v>687</v>
      </c>
      <c r="G1346" s="1640" t="s">
        <v>6900</v>
      </c>
      <c r="H1346" s="1576"/>
    </row>
    <row r="1347" spans="1:8" s="1577" customFormat="1" ht="15">
      <c r="A1347" s="1576"/>
      <c r="B1347" s="468">
        <v>88264</v>
      </c>
      <c r="C1347" s="1617" t="str">
        <f>IF($A1347="INSUMO",VLOOKUP($B1347,'BANCO DE DADOS SETEMBRO INS'!$A:$D,2,FALSE),VLOOKUP($B1347,'BANCO DE DADOS SETEMBRO SERV'!$B:$E,2,FALSE))</f>
        <v>ELETRICISTA COM ENCARGOS COMPLEMENTARES</v>
      </c>
      <c r="D1347" s="1616" t="str">
        <f>IF($A1347="INSUMO",VLOOKUP($B1347,'BANCO DE DADOS SETEMBRO INS'!$A:$D,3,FALSE),VLOOKUP($B1347,'BANCO DE DADOS SETEMBRO SERV'!$B:$E,3,FALSE))</f>
        <v>H</v>
      </c>
      <c r="E1347" s="1636">
        <v>0.01</v>
      </c>
      <c r="F1347" s="1636">
        <v>12</v>
      </c>
      <c r="G1347" s="1637">
        <f>E1347*F1347</f>
        <v>0.12</v>
      </c>
      <c r="H1347" s="1576"/>
    </row>
    <row r="1348" spans="1:8" s="1577" customFormat="1" ht="16.5" customHeight="1" thickBot="1">
      <c r="A1348" s="1576"/>
      <c r="B1348" s="470">
        <v>88247</v>
      </c>
      <c r="C1348" s="1618" t="str">
        <f>IF($A1348="INSUMO",VLOOKUP($B1348,'BANCO DE DADOS SETEMBRO INS'!$A:$D,2,FALSE),VLOOKUP($B1348,'BANCO DE DADOS SETEMBRO SERV'!$B:$E,2,FALSE))</f>
        <v>AUXILIAR DE ELETRICISTA COM ENCARGOS COMPLEMENTARES</v>
      </c>
      <c r="D1348" s="1619" t="str">
        <f>IF($A1348="INSUMO",VLOOKUP($B1348,'BANCO DE DADOS SETEMBRO INS'!$A:$D,3,FALSE),VLOOKUP($B1348,'BANCO DE DADOS SETEMBRO SERV'!$B:$E,3,FALSE))</f>
        <v>H</v>
      </c>
      <c r="E1348" s="1638">
        <v>0.01</v>
      </c>
      <c r="F1348" s="1638">
        <v>12</v>
      </c>
      <c r="G1348" s="1639">
        <f>E1348*F1348</f>
        <v>0.12</v>
      </c>
      <c r="H1348" s="1576"/>
    </row>
    <row r="1349" spans="1:8" s="1577" customFormat="1" ht="15.75">
      <c r="A1349" s="1576"/>
      <c r="B1349" s="2997" t="s">
        <v>6884</v>
      </c>
      <c r="C1349" s="2998"/>
      <c r="D1349" s="2998"/>
      <c r="E1349" s="2999"/>
      <c r="F1349" s="1653" t="s">
        <v>687</v>
      </c>
      <c r="G1349" s="1640" t="s">
        <v>6900</v>
      </c>
      <c r="H1349" s="1576"/>
    </row>
    <row r="1350" spans="1:8" s="1577" customFormat="1" ht="15">
      <c r="A1350" s="1576"/>
      <c r="B1350" s="468">
        <v>88264</v>
      </c>
      <c r="C1350" s="1617" t="str">
        <f>IF($A1350="INSUMO",VLOOKUP($B1350,'BANCO DE DADOS SETEMBRO INS'!$A:$D,2,FALSE),VLOOKUP($B1350,'BANCO DE DADOS SETEMBRO SERV'!$B:$E,2,FALSE))</f>
        <v>ELETRICISTA COM ENCARGOS COMPLEMENTARES</v>
      </c>
      <c r="D1350" s="1616" t="str">
        <f>IF($A1350="INSUMO",VLOOKUP($B1350,'BANCO DE DADOS SETEMBRO INS'!$A:$D,3,FALSE),VLOOKUP($B1350,'BANCO DE DADOS SETEMBRO SERV'!$B:$E,3,FALSE))</f>
        <v>H</v>
      </c>
      <c r="E1350" s="1636">
        <v>0.01</v>
      </c>
      <c r="F1350" s="1636">
        <v>12</v>
      </c>
      <c r="G1350" s="1637">
        <f>E1350*F1350</f>
        <v>0.12</v>
      </c>
      <c r="H1350" s="1576"/>
    </row>
    <row r="1351" spans="1:8" s="1577" customFormat="1" ht="16.5" customHeight="1" thickBot="1">
      <c r="A1351" s="1576"/>
      <c r="B1351" s="470">
        <v>88247</v>
      </c>
      <c r="C1351" s="1618" t="str">
        <f>IF($A1351="INSUMO",VLOOKUP($B1351,'BANCO DE DADOS SETEMBRO INS'!$A:$D,2,FALSE),VLOOKUP($B1351,'BANCO DE DADOS SETEMBRO SERV'!$B:$E,2,FALSE))</f>
        <v>AUXILIAR DE ELETRICISTA COM ENCARGOS COMPLEMENTARES</v>
      </c>
      <c r="D1351" s="1619" t="str">
        <f>IF($A1351="INSUMO",VLOOKUP($B1351,'BANCO DE DADOS SETEMBRO INS'!$A:$D,3,FALSE),VLOOKUP($B1351,'BANCO DE DADOS SETEMBRO SERV'!$B:$E,3,FALSE))</f>
        <v>H</v>
      </c>
      <c r="E1351" s="1638">
        <v>0.01</v>
      </c>
      <c r="F1351" s="1638">
        <v>12</v>
      </c>
      <c r="G1351" s="1639">
        <f>E1351*F1351</f>
        <v>0.12</v>
      </c>
      <c r="H1351" s="1576"/>
    </row>
    <row r="1352" spans="1:8" s="1577" customFormat="1" ht="15.75">
      <c r="A1352" s="1576"/>
      <c r="B1352" s="2994" t="s">
        <v>6870</v>
      </c>
      <c r="C1352" s="2995"/>
      <c r="D1352" s="2995"/>
      <c r="E1352" s="2995"/>
      <c r="F1352" s="2995"/>
      <c r="G1352" s="3000"/>
      <c r="H1352" s="1576"/>
    </row>
    <row r="1353" spans="1:8" s="1577" customFormat="1" ht="15">
      <c r="A1353" s="1576"/>
      <c r="B1353" s="468">
        <v>88264</v>
      </c>
      <c r="C1353" s="1617" t="str">
        <f>IF($A1353="INSUMO",VLOOKUP($B1353,'BANCO DE DADOS SETEMBRO INS'!$A:$D,2,FALSE),VLOOKUP($B1353,'BANCO DE DADOS SETEMBRO SERV'!$B:$E,2,FALSE))</f>
        <v>ELETRICISTA COM ENCARGOS COMPLEMENTARES</v>
      </c>
      <c r="D1353" s="1616" t="str">
        <f>IF($A1353="INSUMO",VLOOKUP($B1353,'BANCO DE DADOS SETEMBRO INS'!$A:$D,3,FALSE),VLOOKUP($B1353,'BANCO DE DADOS SETEMBRO SERV'!$B:$E,3,FALSE))</f>
        <v>H</v>
      </c>
      <c r="E1353" s="3001">
        <f>E1341+G1344+G1347+G1350</f>
        <v>0.56000000000000005</v>
      </c>
      <c r="F1353" s="3002"/>
      <c r="G1353" s="3003"/>
      <c r="H1353" s="1576"/>
    </row>
    <row r="1354" spans="1:8" s="1577" customFormat="1" ht="16.5" customHeight="1" thickBot="1">
      <c r="A1354" s="1576"/>
      <c r="B1354" s="470">
        <v>88247</v>
      </c>
      <c r="C1354" s="1618" t="str">
        <f>IF($A1354="INSUMO",VLOOKUP($B1354,'BANCO DE DADOS SETEMBRO INS'!$A:$D,2,FALSE),VLOOKUP($B1354,'BANCO DE DADOS SETEMBRO SERV'!$B:$E,2,FALSE))</f>
        <v>AUXILIAR DE ELETRICISTA COM ENCARGOS COMPLEMENTARES</v>
      </c>
      <c r="D1354" s="1619" t="str">
        <f>IF($A1354="INSUMO",VLOOKUP($B1354,'BANCO DE DADOS SETEMBRO INS'!$A:$D,3,FALSE),VLOOKUP($B1354,'BANCO DE DADOS SETEMBRO SERV'!$B:$E,3,FALSE))</f>
        <v>H</v>
      </c>
      <c r="E1354" s="3004">
        <f>E1342+G1345+G1348+G1351</f>
        <v>0.56000000000000005</v>
      </c>
      <c r="F1354" s="3005"/>
      <c r="G1354" s="3006"/>
      <c r="H1354" s="1576"/>
    </row>
    <row r="1355" spans="1:8" s="1567" customFormat="1" ht="15.75" thickBot="1">
      <c r="A1355" s="1562"/>
      <c r="B1355" s="1790"/>
      <c r="C1355" s="1562"/>
      <c r="D1355" s="1562"/>
      <c r="E1355" s="1562"/>
      <c r="F1355" s="1562"/>
      <c r="G1355" s="1628"/>
      <c r="H1355" s="1562"/>
    </row>
    <row r="1356" spans="1:8" ht="35.25">
      <c r="A1356" s="1498"/>
      <c r="B1356" s="1557"/>
      <c r="C1356" s="1558" t="s">
        <v>6580</v>
      </c>
      <c r="D1356" s="1558"/>
      <c r="E1356" s="1559"/>
      <c r="F1356" s="1537"/>
      <c r="G1356" s="503" t="s">
        <v>29</v>
      </c>
      <c r="H1356" s="1796" t="s">
        <v>7219</v>
      </c>
    </row>
    <row r="1357" spans="1:8" ht="31.5">
      <c r="A1357" s="1498"/>
      <c r="B1357" s="1815" t="s">
        <v>701</v>
      </c>
      <c r="C1357" s="1775" t="s">
        <v>702</v>
      </c>
      <c r="D1357" s="1776" t="s">
        <v>703</v>
      </c>
      <c r="E1357" s="1777" t="s">
        <v>704</v>
      </c>
      <c r="F1357" s="1778" t="s">
        <v>705</v>
      </c>
      <c r="G1357" s="1785" t="s">
        <v>706</v>
      </c>
      <c r="H1357" s="1498"/>
    </row>
    <row r="1358" spans="1:8" ht="15">
      <c r="A1358" s="1498"/>
      <c r="B1358" s="1573">
        <v>43245</v>
      </c>
      <c r="C1358" s="1741" t="s">
        <v>1352</v>
      </c>
      <c r="D1358" s="1742">
        <v>38.71</v>
      </c>
      <c r="E1358" s="1756" t="s">
        <v>7626</v>
      </c>
      <c r="F1358" s="1765" t="s">
        <v>1353</v>
      </c>
      <c r="G1358" s="1762" t="s">
        <v>7635</v>
      </c>
      <c r="H1358" s="1498"/>
    </row>
    <row r="1359" spans="1:8" ht="15">
      <c r="A1359" s="1498"/>
      <c r="B1359" s="1573">
        <v>43256</v>
      </c>
      <c r="C1359" s="1791" t="s">
        <v>7633</v>
      </c>
      <c r="D1359" s="1752">
        <v>37.83</v>
      </c>
      <c r="E1359" s="1749" t="s">
        <v>7634</v>
      </c>
      <c r="F1359" s="1744" t="s">
        <v>1764</v>
      </c>
      <c r="G1359" s="1764" t="s">
        <v>7218</v>
      </c>
      <c r="H1359" s="1498"/>
    </row>
    <row r="1360" spans="1:8" ht="15">
      <c r="A1360" s="1498"/>
      <c r="B1360" s="1573">
        <v>43256</v>
      </c>
      <c r="C1360" s="1751" t="s">
        <v>7622</v>
      </c>
      <c r="D1360" s="1752">
        <v>68.83</v>
      </c>
      <c r="E1360" s="1754" t="s">
        <v>7631</v>
      </c>
      <c r="F1360" s="1766" t="s">
        <v>7624</v>
      </c>
      <c r="G1360" s="1764" t="s">
        <v>7625</v>
      </c>
      <c r="H1360" s="1498"/>
    </row>
    <row r="1361" spans="1:8" ht="16.5" thickBot="1">
      <c r="A1361" s="1498"/>
      <c r="B1361" s="1538"/>
      <c r="C1361" s="1539" t="s">
        <v>707</v>
      </c>
      <c r="D1361" s="1561">
        <f>MEDIAN(D1358:D1360)</f>
        <v>38.71</v>
      </c>
      <c r="E1361" s="1540"/>
      <c r="F1361" s="1541"/>
      <c r="G1361" s="871"/>
      <c r="H1361" s="1498"/>
    </row>
    <row r="1362" spans="1:8" ht="15.75" thickBot="1">
      <c r="A1362" s="1499"/>
      <c r="B1362" s="3012"/>
      <c r="C1362" s="2970"/>
      <c r="D1362" s="2970"/>
      <c r="E1362" s="2970"/>
      <c r="F1362" s="2970"/>
      <c r="G1362" s="3013"/>
      <c r="H1362" s="1499"/>
    </row>
    <row r="1363" spans="1:8" ht="15.75">
      <c r="A1363" s="1495"/>
      <c r="B1363" s="1549" t="str">
        <f>CONCATENATE("AMM LOG 0",(RIGHT(B1326,2))+1)</f>
        <v>AMM LOG 058</v>
      </c>
      <c r="C1363" s="2666" t="s">
        <v>6581</v>
      </c>
      <c r="D1363" s="2897"/>
      <c r="E1363" s="2897"/>
      <c r="F1363" s="2897"/>
      <c r="G1363" s="1488" t="s">
        <v>29</v>
      </c>
      <c r="H1363" s="1504">
        <f>G1373</f>
        <v>76.53</v>
      </c>
    </row>
    <row r="1364" spans="1:8" ht="31.5">
      <c r="A1364" s="1495"/>
      <c r="B1364" s="1506" t="s">
        <v>760</v>
      </c>
      <c r="C1364" s="1492" t="s">
        <v>686</v>
      </c>
      <c r="D1364" s="1489" t="s">
        <v>29</v>
      </c>
      <c r="E1364" s="1492" t="s">
        <v>687</v>
      </c>
      <c r="F1364" s="1493" t="s">
        <v>688</v>
      </c>
      <c r="G1364" s="1494" t="s">
        <v>689</v>
      </c>
      <c r="H1364" s="1495"/>
    </row>
    <row r="1365" spans="1:8" ht="15.75">
      <c r="A1365" s="1495"/>
      <c r="B1365" s="2724" t="s">
        <v>690</v>
      </c>
      <c r="C1365" s="2926"/>
      <c r="D1365" s="2926"/>
      <c r="E1365" s="2926"/>
      <c r="F1365" s="2926"/>
      <c r="G1365" s="2927"/>
      <c r="H1365" s="1495"/>
    </row>
    <row r="1366" spans="1:8" ht="15">
      <c r="A1366" s="1495"/>
      <c r="B1366" s="1487" t="s">
        <v>708</v>
      </c>
      <c r="C1366" s="1484" t="s">
        <v>6582</v>
      </c>
      <c r="D1366" s="1491" t="s">
        <v>29</v>
      </c>
      <c r="E1366" s="1485">
        <v>1</v>
      </c>
      <c r="F1366" s="1485">
        <f>D1398</f>
        <v>42.81</v>
      </c>
      <c r="G1366" s="1486">
        <f>TRUNC(F1366*E1366,2)</f>
        <v>42.81</v>
      </c>
      <c r="H1366" s="1495"/>
    </row>
    <row r="1367" spans="1:8" s="1567" customFormat="1" ht="30">
      <c r="A1367" s="1565" t="s">
        <v>1320</v>
      </c>
      <c r="B1367" s="695">
        <v>11962</v>
      </c>
      <c r="C1367" s="1544" t="str">
        <f>IF($A1367="INSUMO",VLOOKUP($B1367,'BANCO DE DADOS SETEMBRO INS'!$A:$D,2,FALSE),VLOOKUP($B1367,'BANCO DE DADOS SETEMBRO SERV'!$B:$E,2,FALSE))</f>
        <v>PARAFUSO ZINCADO, SEXTAVADO, COM ROSCA INTEIRA, DIAMETRO 1/4", COMPRIMENTO 1/2"</v>
      </c>
      <c r="D1367" s="1543" t="str">
        <f>IF($A1367="INSUMO",VLOOKUP($B1367,'BANCO DE DADOS SETEMBRO INS'!$A:$D,3,FALSE),VLOOKUP($B1367,'BANCO DE DADOS SETEMBRO SERV'!$B:$E,3,FALSE))</f>
        <v xml:space="preserve">UN    </v>
      </c>
      <c r="E1367" s="670">
        <v>12</v>
      </c>
      <c r="F1367" s="1547">
        <f>IF($A1367="INSUMO",VLOOKUP($B1367,'BANCO DE DADOS SETEMBRO INS'!$A:$D,4,FALSE),VLOOKUP($B1367,'BANCO DE DADOS SETEMBRO SERV'!$B:$E,4,FALSE))</f>
        <v>0.11</v>
      </c>
      <c r="G1367" s="1525">
        <f>TRUNC(F1367*E1367,2)</f>
        <v>1.32</v>
      </c>
      <c r="H1367" s="1562"/>
    </row>
    <row r="1368" spans="1:8" s="1567" customFormat="1" ht="30">
      <c r="A1368" s="1565" t="s">
        <v>1320</v>
      </c>
      <c r="B1368" s="695">
        <v>39211</v>
      </c>
      <c r="C1368" s="1544" t="str">
        <f>IF($A1368="INSUMO",VLOOKUP($B1368,'BANCO DE DADOS SETEMBRO INS'!$A:$D,2,FALSE),VLOOKUP($B1368,'BANCO DE DADOS SETEMBRO SERV'!$B:$E,2,FALSE))</f>
        <v>ARRUELA EM ALUMINIO, COM ROSCA, DE  1 1/4", PARA ELETRODUTO</v>
      </c>
      <c r="D1368" s="1543" t="str">
        <f>IF($A1368="INSUMO",VLOOKUP($B1368,'BANCO DE DADOS SETEMBRO INS'!$A:$D,3,FALSE),VLOOKUP($B1368,'BANCO DE DADOS SETEMBRO SERV'!$B:$E,3,FALSE))</f>
        <v xml:space="preserve">UN    </v>
      </c>
      <c r="E1368" s="670">
        <v>12</v>
      </c>
      <c r="F1368" s="1547">
        <f>IF($A1368="INSUMO",VLOOKUP($B1368,'BANCO DE DADOS SETEMBRO INS'!$A:$D,4,FALSE),VLOOKUP($B1368,'BANCO DE DADOS SETEMBRO SERV'!$B:$E,4,FALSE))</f>
        <v>0.86</v>
      </c>
      <c r="G1368" s="1525">
        <f>TRUNC(F1368*E1368,2)</f>
        <v>10.32</v>
      </c>
      <c r="H1368" s="1562"/>
    </row>
    <row r="1369" spans="1:8" s="1567" customFormat="1" ht="15.75">
      <c r="A1369" s="1565" t="s">
        <v>1320</v>
      </c>
      <c r="B1369" s="695">
        <v>39997</v>
      </c>
      <c r="C1369" s="1544" t="str">
        <f>IF($A1369="INSUMO",VLOOKUP($B1369,'BANCO DE DADOS SETEMBRO INS'!$A:$D,2,FALSE),VLOOKUP($B1369,'BANCO DE DADOS SETEMBRO SERV'!$B:$E,2,FALSE))</f>
        <v>PORCA ZINCADA, SEXTAVADA, DIAMETRO 1/4"</v>
      </c>
      <c r="D1369" s="1543" t="str">
        <f>IF($A1369="INSUMO",VLOOKUP($B1369,'BANCO DE DADOS SETEMBRO INS'!$A:$D,3,FALSE),VLOOKUP($B1369,'BANCO DE DADOS SETEMBRO SERV'!$B:$E,3,FALSE))</f>
        <v xml:space="preserve">UN    </v>
      </c>
      <c r="E1369" s="670">
        <v>12</v>
      </c>
      <c r="F1369" s="1547">
        <f>IF($A1369="INSUMO",VLOOKUP($B1369,'BANCO DE DADOS SETEMBRO INS'!$A:$D,4,FALSE),VLOOKUP($B1369,'BANCO DE DADOS SETEMBRO SERV'!$B:$E,4,FALSE))</f>
        <v>0.16</v>
      </c>
      <c r="G1369" s="1525">
        <f>TRUNC(F1369*E1369,2)</f>
        <v>1.92</v>
      </c>
      <c r="H1369" s="1562"/>
    </row>
    <row r="1370" spans="1:8" ht="15.75">
      <c r="A1370" s="1495"/>
      <c r="B1370" s="2724" t="s">
        <v>691</v>
      </c>
      <c r="C1370" s="2926"/>
      <c r="D1370" s="2926"/>
      <c r="E1370" s="2926"/>
      <c r="F1370" s="2926"/>
      <c r="G1370" s="2927"/>
      <c r="H1370" s="1495"/>
    </row>
    <row r="1371" spans="1:8" ht="15.75">
      <c r="A1371" s="1497" t="s">
        <v>1321</v>
      </c>
      <c r="B1371" s="1505">
        <v>88264</v>
      </c>
      <c r="C1371" s="1482" t="str">
        <f>IF($A1371="INSUMO",VLOOKUP($B1371,'BANCO DE DADOS SETEMBRO INS'!$A:$D,2,FALSE),VLOOKUP($B1371,'BANCO DE DADOS SETEMBRO SERV'!$B:$E,2,FALSE))</f>
        <v>ELETRICISTA COM ENCARGOS COMPLEMENTARES</v>
      </c>
      <c r="D1371" s="1481" t="str">
        <f>IF($A1371="INSUMO",VLOOKUP($B1371,'BANCO DE DADOS SETEMBRO INS'!$A:$D,3,FALSE),VLOOKUP($B1371,'BANCO DE DADOS SETEMBRO SERV'!$B:$E,3,FALSE))</f>
        <v>H</v>
      </c>
      <c r="E1371" s="1502">
        <f>E1390</f>
        <v>0.56000000000000005</v>
      </c>
      <c r="F1371" s="1483">
        <f>IF($A1371="INSUMO",VLOOKUP($B1371,'BANCO DE DADOS SETEMBRO INS'!$A:$D,4,FALSE),VLOOKUP($B1371,'BANCO DE DADOS SETEMBRO SERV'!$B:$E,4,FALSE))</f>
        <v>20.28</v>
      </c>
      <c r="G1371" s="1486">
        <f>TRUNC(F1371*E1371,2)</f>
        <v>11.35</v>
      </c>
      <c r="H1371" s="1495"/>
    </row>
    <row r="1372" spans="1:8" ht="16.5" thickBot="1">
      <c r="A1372" s="1497" t="s">
        <v>1321</v>
      </c>
      <c r="B1372" s="1505">
        <v>88316</v>
      </c>
      <c r="C1372" s="1482" t="str">
        <f>IF($A1372="INSUMO",VLOOKUP($B1372,'BANCO DE DADOS SETEMBRO INS'!$A:$D,2,FALSE),VLOOKUP($B1372,'BANCO DE DADOS SETEMBRO SERV'!$B:$E,2,FALSE))</f>
        <v>SERVENTE COM ENCARGOS COMPLEMENTARES</v>
      </c>
      <c r="D1372" s="1481" t="str">
        <f>IF($A1372="INSUMO",VLOOKUP($B1372,'BANCO DE DADOS SETEMBRO INS'!$A:$D,3,FALSE),VLOOKUP($B1372,'BANCO DE DADOS SETEMBRO SERV'!$B:$E,3,FALSE))</f>
        <v>H</v>
      </c>
      <c r="E1372" s="1502">
        <f>E1391</f>
        <v>0.56000000000000005</v>
      </c>
      <c r="F1372" s="1483">
        <f>IF($A1372="INSUMO",VLOOKUP($B1372,'BANCO DE DADOS SETEMBRO INS'!$A:$D,4,FALSE),VLOOKUP($B1372,'BANCO DE DADOS SETEMBRO SERV'!$B:$E,4,FALSE))</f>
        <v>15.74</v>
      </c>
      <c r="G1372" s="1486">
        <f>TRUNC(F1372*E1372,2)</f>
        <v>8.81</v>
      </c>
      <c r="H1372" s="1495"/>
    </row>
    <row r="1373" spans="1:8" ht="16.5" customHeight="1" thickBot="1">
      <c r="A1373" s="1495"/>
      <c r="B1373" s="2939" t="s">
        <v>6929</v>
      </c>
      <c r="C1373" s="2939"/>
      <c r="D1373" s="2939"/>
      <c r="E1373" s="2939"/>
      <c r="F1373" s="1490" t="s">
        <v>692</v>
      </c>
      <c r="G1373" s="1523">
        <f>SUM(G1366:G1372)</f>
        <v>76.53</v>
      </c>
      <c r="H1373" s="1495"/>
    </row>
    <row r="1374" spans="1:8" s="1567" customFormat="1" ht="15">
      <c r="A1374" s="1562"/>
      <c r="B1374" s="2940"/>
      <c r="C1374" s="2940"/>
      <c r="D1374" s="2940"/>
      <c r="E1374" s="2940"/>
      <c r="F1374" s="1519"/>
      <c r="G1374" s="1519"/>
      <c r="H1374" s="1562"/>
    </row>
    <row r="1375" spans="1:8" ht="15">
      <c r="A1375" s="1495"/>
      <c r="B1375" s="1496"/>
      <c r="C1375" s="1496"/>
      <c r="D1375" s="1496"/>
      <c r="E1375" s="1496"/>
      <c r="F1375" s="1496"/>
      <c r="G1375" s="1496"/>
      <c r="H1375" s="1495"/>
    </row>
    <row r="1376" spans="1:8" s="1575" customFormat="1" ht="20.25" customHeight="1" thickBot="1">
      <c r="B1376" s="3007" t="s">
        <v>6866</v>
      </c>
      <c r="C1376" s="3008"/>
      <c r="D1376" s="1634"/>
      <c r="E1376" s="1634"/>
      <c r="F1376" s="1634"/>
      <c r="G1376" s="1635"/>
    </row>
    <row r="1377" spans="1:8" s="1577" customFormat="1" ht="15.75">
      <c r="A1377" s="1576"/>
      <c r="B1377" s="3009" t="s">
        <v>6928</v>
      </c>
      <c r="C1377" s="3010"/>
      <c r="D1377" s="3010"/>
      <c r="E1377" s="3010"/>
      <c r="F1377" s="3010"/>
      <c r="G1377" s="3011"/>
      <c r="H1377" s="1576"/>
    </row>
    <row r="1378" spans="1:8" s="1577" customFormat="1" ht="15">
      <c r="A1378" s="1576"/>
      <c r="B1378" s="468">
        <v>88264</v>
      </c>
      <c r="C1378" s="1544" t="str">
        <f>IF($A1378="INSUMO",VLOOKUP($B1378,'BANCO DE DADOS SETEMBRO INS'!$A:$D,2,FALSE),VLOOKUP($B1378,'BANCO DE DADOS SETEMBRO SERV'!$B:$E,2,FALSE))</f>
        <v>ELETRICISTA COM ENCARGOS COMPLEMENTARES</v>
      </c>
      <c r="D1378" s="1543" t="str">
        <f>IF($A1378="INSUMO",VLOOKUP($B1378,'BANCO DE DADOS SETEMBRO INS'!$A:$D,3,FALSE),VLOOKUP($B1378,'BANCO DE DADOS SETEMBRO SERV'!$B:$E,3,FALSE))</f>
        <v>H</v>
      </c>
      <c r="E1378" s="2988">
        <v>0.2</v>
      </c>
      <c r="F1378" s="2989"/>
      <c r="G1378" s="2990"/>
      <c r="H1378" s="1576"/>
    </row>
    <row r="1379" spans="1:8" s="1577" customFormat="1" ht="16.5" customHeight="1" thickBot="1">
      <c r="A1379" s="1576"/>
      <c r="B1379" s="470">
        <v>88247</v>
      </c>
      <c r="C1379" s="1544" t="str">
        <f>IF($A1379="INSUMO",VLOOKUP($B1379,'BANCO DE DADOS SETEMBRO INS'!$A:$D,2,FALSE),VLOOKUP($B1379,'BANCO DE DADOS SETEMBRO SERV'!$B:$E,2,FALSE))</f>
        <v>AUXILIAR DE ELETRICISTA COM ENCARGOS COMPLEMENTARES</v>
      </c>
      <c r="D1379" s="1543" t="str">
        <f>IF($A1379="INSUMO",VLOOKUP($B1379,'BANCO DE DADOS SETEMBRO INS'!$A:$D,3,FALSE),VLOOKUP($B1379,'BANCO DE DADOS SETEMBRO SERV'!$B:$E,3,FALSE))</f>
        <v>H</v>
      </c>
      <c r="E1379" s="2991">
        <v>0.2</v>
      </c>
      <c r="F1379" s="2992"/>
      <c r="G1379" s="2993"/>
      <c r="H1379" s="1576"/>
    </row>
    <row r="1380" spans="1:8" s="1577" customFormat="1" ht="15.75">
      <c r="A1380" s="1576"/>
      <c r="B1380" s="2994" t="s">
        <v>6885</v>
      </c>
      <c r="C1380" s="2995"/>
      <c r="D1380" s="2995"/>
      <c r="E1380" s="2996"/>
      <c r="F1380" s="1653" t="s">
        <v>687</v>
      </c>
      <c r="G1380" s="1640" t="s">
        <v>6900</v>
      </c>
      <c r="H1380" s="1576"/>
    </row>
    <row r="1381" spans="1:8" s="1577" customFormat="1" ht="15">
      <c r="A1381" s="1576"/>
      <c r="B1381" s="468">
        <v>88264</v>
      </c>
      <c r="C1381" s="1617" t="str">
        <f>IF($A1381="INSUMO",VLOOKUP($B1381,'BANCO DE DADOS SETEMBRO INS'!$A:$D,2,FALSE),VLOOKUP($B1381,'BANCO DE DADOS SETEMBRO SERV'!$B:$E,2,FALSE))</f>
        <v>ELETRICISTA COM ENCARGOS COMPLEMENTARES</v>
      </c>
      <c r="D1381" s="1616" t="str">
        <f>IF($A1381="INSUMO",VLOOKUP($B1381,'BANCO DE DADOS SETEMBRO INS'!$A:$D,3,FALSE),VLOOKUP($B1381,'BANCO DE DADOS SETEMBRO SERV'!$B:$E,3,FALSE))</f>
        <v>H</v>
      </c>
      <c r="E1381" s="1636">
        <v>0.01</v>
      </c>
      <c r="F1381" s="1636">
        <v>12</v>
      </c>
      <c r="G1381" s="1637">
        <f>E1381*F1381</f>
        <v>0.12</v>
      </c>
      <c r="H1381" s="1576"/>
    </row>
    <row r="1382" spans="1:8" s="1577" customFormat="1" ht="16.5" customHeight="1" thickBot="1">
      <c r="A1382" s="1576"/>
      <c r="B1382" s="470">
        <v>88247</v>
      </c>
      <c r="C1382" s="1618" t="str">
        <f>IF($A1382="INSUMO",VLOOKUP($B1382,'BANCO DE DADOS SETEMBRO INS'!$A:$D,2,FALSE),VLOOKUP($B1382,'BANCO DE DADOS SETEMBRO SERV'!$B:$E,2,FALSE))</f>
        <v>AUXILIAR DE ELETRICISTA COM ENCARGOS COMPLEMENTARES</v>
      </c>
      <c r="D1382" s="1619" t="str">
        <f>IF($A1382="INSUMO",VLOOKUP($B1382,'BANCO DE DADOS SETEMBRO INS'!$A:$D,3,FALSE),VLOOKUP($B1382,'BANCO DE DADOS SETEMBRO SERV'!$B:$E,3,FALSE))</f>
        <v>H</v>
      </c>
      <c r="E1382" s="1638">
        <v>0.01</v>
      </c>
      <c r="F1382" s="1638">
        <v>12</v>
      </c>
      <c r="G1382" s="1639">
        <f>E1382*F1382</f>
        <v>0.12</v>
      </c>
      <c r="H1382" s="1576"/>
    </row>
    <row r="1383" spans="1:8" s="1577" customFormat="1" ht="15.75">
      <c r="A1383" s="1576"/>
      <c r="B1383" s="2994" t="s">
        <v>6883</v>
      </c>
      <c r="C1383" s="2995"/>
      <c r="D1383" s="2995"/>
      <c r="E1383" s="2996"/>
      <c r="F1383" s="1653" t="s">
        <v>687</v>
      </c>
      <c r="G1383" s="1640" t="s">
        <v>6900</v>
      </c>
      <c r="H1383" s="1576"/>
    </row>
    <row r="1384" spans="1:8" s="1577" customFormat="1" ht="15">
      <c r="A1384" s="1576"/>
      <c r="B1384" s="468">
        <v>88264</v>
      </c>
      <c r="C1384" s="1617" t="str">
        <f>IF($A1384="INSUMO",VLOOKUP($B1384,'BANCO DE DADOS SETEMBRO INS'!$A:$D,2,FALSE),VLOOKUP($B1384,'BANCO DE DADOS SETEMBRO SERV'!$B:$E,2,FALSE))</f>
        <v>ELETRICISTA COM ENCARGOS COMPLEMENTARES</v>
      </c>
      <c r="D1384" s="1616" t="str">
        <f>IF($A1384="INSUMO",VLOOKUP($B1384,'BANCO DE DADOS SETEMBRO INS'!$A:$D,3,FALSE),VLOOKUP($B1384,'BANCO DE DADOS SETEMBRO SERV'!$B:$E,3,FALSE))</f>
        <v>H</v>
      </c>
      <c r="E1384" s="1636">
        <v>0.01</v>
      </c>
      <c r="F1384" s="1636">
        <v>12</v>
      </c>
      <c r="G1384" s="1637">
        <f>E1384*F1384</f>
        <v>0.12</v>
      </c>
      <c r="H1384" s="1576"/>
    </row>
    <row r="1385" spans="1:8" s="1577" customFormat="1" ht="16.5" customHeight="1" thickBot="1">
      <c r="A1385" s="1576"/>
      <c r="B1385" s="470">
        <v>88247</v>
      </c>
      <c r="C1385" s="1618" t="str">
        <f>IF($A1385="INSUMO",VLOOKUP($B1385,'BANCO DE DADOS SETEMBRO INS'!$A:$D,2,FALSE),VLOOKUP($B1385,'BANCO DE DADOS SETEMBRO SERV'!$B:$E,2,FALSE))</f>
        <v>AUXILIAR DE ELETRICISTA COM ENCARGOS COMPLEMENTARES</v>
      </c>
      <c r="D1385" s="1619" t="str">
        <f>IF($A1385="INSUMO",VLOOKUP($B1385,'BANCO DE DADOS SETEMBRO INS'!$A:$D,3,FALSE),VLOOKUP($B1385,'BANCO DE DADOS SETEMBRO SERV'!$B:$E,3,FALSE))</f>
        <v>H</v>
      </c>
      <c r="E1385" s="1638">
        <v>0.01</v>
      </c>
      <c r="F1385" s="1638">
        <v>12</v>
      </c>
      <c r="G1385" s="1639">
        <f>E1385*F1385</f>
        <v>0.12</v>
      </c>
      <c r="H1385" s="1576"/>
    </row>
    <row r="1386" spans="1:8" s="1577" customFormat="1" ht="15.75">
      <c r="A1386" s="1576"/>
      <c r="B1386" s="2997" t="s">
        <v>6884</v>
      </c>
      <c r="C1386" s="2998"/>
      <c r="D1386" s="2998"/>
      <c r="E1386" s="2999"/>
      <c r="F1386" s="1653" t="s">
        <v>687</v>
      </c>
      <c r="G1386" s="1640" t="s">
        <v>6900</v>
      </c>
      <c r="H1386" s="1576"/>
    </row>
    <row r="1387" spans="1:8" s="1577" customFormat="1" ht="15">
      <c r="A1387" s="1576"/>
      <c r="B1387" s="468">
        <v>88264</v>
      </c>
      <c r="C1387" s="1617" t="str">
        <f>IF($A1387="INSUMO",VLOOKUP($B1387,'BANCO DE DADOS SETEMBRO INS'!$A:$D,2,FALSE),VLOOKUP($B1387,'BANCO DE DADOS SETEMBRO SERV'!$B:$E,2,FALSE))</f>
        <v>ELETRICISTA COM ENCARGOS COMPLEMENTARES</v>
      </c>
      <c r="D1387" s="1616" t="str">
        <f>IF($A1387="INSUMO",VLOOKUP($B1387,'BANCO DE DADOS SETEMBRO INS'!$A:$D,3,FALSE),VLOOKUP($B1387,'BANCO DE DADOS SETEMBRO SERV'!$B:$E,3,FALSE))</f>
        <v>H</v>
      </c>
      <c r="E1387" s="1636">
        <v>0.01</v>
      </c>
      <c r="F1387" s="1636">
        <v>12</v>
      </c>
      <c r="G1387" s="1637">
        <f>E1387*F1387</f>
        <v>0.12</v>
      </c>
      <c r="H1387" s="1576"/>
    </row>
    <row r="1388" spans="1:8" s="1577" customFormat="1" ht="16.5" customHeight="1" thickBot="1">
      <c r="A1388" s="1576"/>
      <c r="B1388" s="470">
        <v>88247</v>
      </c>
      <c r="C1388" s="1618" t="str">
        <f>IF($A1388="INSUMO",VLOOKUP($B1388,'BANCO DE DADOS SETEMBRO INS'!$A:$D,2,FALSE),VLOOKUP($B1388,'BANCO DE DADOS SETEMBRO SERV'!$B:$E,2,FALSE))</f>
        <v>AUXILIAR DE ELETRICISTA COM ENCARGOS COMPLEMENTARES</v>
      </c>
      <c r="D1388" s="1619" t="str">
        <f>IF($A1388="INSUMO",VLOOKUP($B1388,'BANCO DE DADOS SETEMBRO INS'!$A:$D,3,FALSE),VLOOKUP($B1388,'BANCO DE DADOS SETEMBRO SERV'!$B:$E,3,FALSE))</f>
        <v>H</v>
      </c>
      <c r="E1388" s="1638">
        <v>0.01</v>
      </c>
      <c r="F1388" s="1638">
        <v>12</v>
      </c>
      <c r="G1388" s="1639">
        <f>E1388*F1388</f>
        <v>0.12</v>
      </c>
      <c r="H1388" s="1576"/>
    </row>
    <row r="1389" spans="1:8" s="1577" customFormat="1" ht="15.75">
      <c r="A1389" s="1576"/>
      <c r="B1389" s="2994" t="s">
        <v>6870</v>
      </c>
      <c r="C1389" s="2995"/>
      <c r="D1389" s="2995"/>
      <c r="E1389" s="2995"/>
      <c r="F1389" s="2995"/>
      <c r="G1389" s="3000"/>
      <c r="H1389" s="1576"/>
    </row>
    <row r="1390" spans="1:8" s="1577" customFormat="1" ht="15">
      <c r="A1390" s="1576"/>
      <c r="B1390" s="468">
        <v>88264</v>
      </c>
      <c r="C1390" s="1617" t="str">
        <f>IF($A1390="INSUMO",VLOOKUP($B1390,'BANCO DE DADOS SETEMBRO INS'!$A:$D,2,FALSE),VLOOKUP($B1390,'BANCO DE DADOS SETEMBRO SERV'!$B:$E,2,FALSE))</f>
        <v>ELETRICISTA COM ENCARGOS COMPLEMENTARES</v>
      </c>
      <c r="D1390" s="1616" t="str">
        <f>IF($A1390="INSUMO",VLOOKUP($B1390,'BANCO DE DADOS SETEMBRO INS'!$A:$D,3,FALSE),VLOOKUP($B1390,'BANCO DE DADOS SETEMBRO SERV'!$B:$E,3,FALSE))</f>
        <v>H</v>
      </c>
      <c r="E1390" s="3001">
        <f>E1378+G1381+G1384+G1387</f>
        <v>0.56000000000000005</v>
      </c>
      <c r="F1390" s="3002"/>
      <c r="G1390" s="3003"/>
      <c r="H1390" s="1576"/>
    </row>
    <row r="1391" spans="1:8" s="1577" customFormat="1" ht="16.5" customHeight="1" thickBot="1">
      <c r="A1391" s="1576"/>
      <c r="B1391" s="470">
        <v>88247</v>
      </c>
      <c r="C1391" s="1618" t="str">
        <f>IF($A1391="INSUMO",VLOOKUP($B1391,'BANCO DE DADOS SETEMBRO INS'!$A:$D,2,FALSE),VLOOKUP($B1391,'BANCO DE DADOS SETEMBRO SERV'!$B:$E,2,FALSE))</f>
        <v>AUXILIAR DE ELETRICISTA COM ENCARGOS COMPLEMENTARES</v>
      </c>
      <c r="D1391" s="1619" t="str">
        <f>IF($A1391="INSUMO",VLOOKUP($B1391,'BANCO DE DADOS SETEMBRO INS'!$A:$D,3,FALSE),VLOOKUP($B1391,'BANCO DE DADOS SETEMBRO SERV'!$B:$E,3,FALSE))</f>
        <v>H</v>
      </c>
      <c r="E1391" s="3004">
        <f>E1379+G1382+G1385+G1388</f>
        <v>0.56000000000000005</v>
      </c>
      <c r="F1391" s="3005"/>
      <c r="G1391" s="3006"/>
      <c r="H1391" s="1576"/>
    </row>
    <row r="1392" spans="1:8" s="1567" customFormat="1" ht="15.75" thickBot="1">
      <c r="A1392" s="1562"/>
      <c r="B1392" s="1790"/>
      <c r="C1392" s="1562"/>
      <c r="D1392" s="1562"/>
      <c r="E1392" s="1562"/>
      <c r="F1392" s="1562"/>
      <c r="G1392" s="1628"/>
      <c r="H1392" s="1562"/>
    </row>
    <row r="1393" spans="1:8" ht="35.25">
      <c r="A1393" s="1498"/>
      <c r="B1393" s="1557"/>
      <c r="C1393" s="1558" t="s">
        <v>6582</v>
      </c>
      <c r="D1393" s="1558"/>
      <c r="E1393" s="1559"/>
      <c r="F1393" s="1537"/>
      <c r="G1393" s="503" t="s">
        <v>29</v>
      </c>
      <c r="H1393" s="1796" t="s">
        <v>7219</v>
      </c>
    </row>
    <row r="1394" spans="1:8" ht="31.5">
      <c r="A1394" s="1498"/>
      <c r="B1394" s="1815" t="s">
        <v>701</v>
      </c>
      <c r="C1394" s="1775" t="s">
        <v>702</v>
      </c>
      <c r="D1394" s="1776" t="s">
        <v>703</v>
      </c>
      <c r="E1394" s="1777" t="s">
        <v>704</v>
      </c>
      <c r="F1394" s="1778" t="s">
        <v>705</v>
      </c>
      <c r="G1394" s="1785" t="s">
        <v>706</v>
      </c>
      <c r="H1394" s="1498"/>
    </row>
    <row r="1395" spans="1:8" ht="15">
      <c r="A1395" s="1498"/>
      <c r="B1395" s="2049">
        <v>43256</v>
      </c>
      <c r="C1395" s="2057" t="s">
        <v>7633</v>
      </c>
      <c r="D1395" s="2048">
        <v>36.090000000000003</v>
      </c>
      <c r="E1395" s="2058" t="s">
        <v>7634</v>
      </c>
      <c r="F1395" s="2141" t="s">
        <v>1764</v>
      </c>
      <c r="G1395" s="1750" t="s">
        <v>7218</v>
      </c>
      <c r="H1395" s="1498"/>
    </row>
    <row r="1396" spans="1:8" ht="15">
      <c r="A1396" s="1498"/>
      <c r="B1396" s="1573">
        <v>43115</v>
      </c>
      <c r="C1396" s="1791" t="s">
        <v>1607</v>
      </c>
      <c r="D1396" s="1752">
        <v>76.81</v>
      </c>
      <c r="E1396" s="1749" t="s">
        <v>1608</v>
      </c>
      <c r="F1396" s="1744" t="s">
        <v>1609</v>
      </c>
      <c r="G1396" s="1764" t="s">
        <v>1604</v>
      </c>
      <c r="H1396" s="1498"/>
    </row>
    <row r="1397" spans="1:8" ht="15">
      <c r="A1397" s="1498"/>
      <c r="B1397" s="1573">
        <v>43115</v>
      </c>
      <c r="C1397" s="1741" t="s">
        <v>6561</v>
      </c>
      <c r="D1397" s="1742">
        <v>42.81</v>
      </c>
      <c r="E1397" s="1756" t="s">
        <v>1703</v>
      </c>
      <c r="F1397" s="1765" t="s">
        <v>7225</v>
      </c>
      <c r="G1397" s="1762" t="s">
        <v>1761</v>
      </c>
      <c r="H1397" s="1498"/>
    </row>
    <row r="1398" spans="1:8" ht="16.5" thickBot="1">
      <c r="A1398" s="1498"/>
      <c r="B1398" s="1538"/>
      <c r="C1398" s="1539" t="s">
        <v>707</v>
      </c>
      <c r="D1398" s="1561">
        <f>MEDIAN(D1395:D1397)</f>
        <v>42.81</v>
      </c>
      <c r="E1398" s="1540"/>
      <c r="F1398" s="1541"/>
      <c r="G1398" s="871"/>
      <c r="H1398" s="1498"/>
    </row>
    <row r="1399" spans="1:8" ht="15.75" thickBot="1">
      <c r="A1399" s="1499"/>
      <c r="B1399" s="3012"/>
      <c r="C1399" s="2970"/>
      <c r="D1399" s="2970"/>
      <c r="E1399" s="2970"/>
      <c r="F1399" s="2970"/>
      <c r="G1399" s="3013"/>
      <c r="H1399" s="1499"/>
    </row>
    <row r="1400" spans="1:8" ht="15.75">
      <c r="A1400" s="929"/>
      <c r="B1400" s="1549" t="str">
        <f>CONCATENATE("AMM LOG 0",(RIGHT(B1363,2))+1)</f>
        <v>AMM LOG 059</v>
      </c>
      <c r="C1400" s="2666" t="str">
        <f>CONCATENATE("FORNECIMENTO E INSTALAÇÃO DE ",C1403)</f>
        <v>FORNECIMENTO E INSTALAÇÃO DE VERGALHÃO ROSCA TOTAL 5/16'' (TIRANTE)</v>
      </c>
      <c r="D1400" s="2897"/>
      <c r="E1400" s="2897"/>
      <c r="F1400" s="2897"/>
      <c r="G1400" s="787" t="s">
        <v>29</v>
      </c>
      <c r="H1400" s="822">
        <f>G1407</f>
        <v>27.03</v>
      </c>
    </row>
    <row r="1401" spans="1:8" ht="31.5">
      <c r="A1401" s="929"/>
      <c r="B1401" s="899" t="s">
        <v>760</v>
      </c>
      <c r="C1401" s="807" t="s">
        <v>686</v>
      </c>
      <c r="D1401" s="900" t="s">
        <v>29</v>
      </c>
      <c r="E1401" s="807" t="s">
        <v>687</v>
      </c>
      <c r="F1401" s="808" t="s">
        <v>688</v>
      </c>
      <c r="G1401" s="809" t="s">
        <v>689</v>
      </c>
      <c r="H1401" s="929"/>
    </row>
    <row r="1402" spans="1:8" ht="15.75">
      <c r="A1402" s="929"/>
      <c r="B1402" s="2724" t="s">
        <v>690</v>
      </c>
      <c r="C1402" s="2926"/>
      <c r="D1402" s="2926"/>
      <c r="E1402" s="2926"/>
      <c r="F1402" s="2926"/>
      <c r="G1402" s="2927"/>
      <c r="H1402" s="929"/>
    </row>
    <row r="1403" spans="1:8" ht="15">
      <c r="A1403" s="929"/>
      <c r="B1403" s="414" t="s">
        <v>708</v>
      </c>
      <c r="C1403" s="778" t="str">
        <f>C1409</f>
        <v>VERGALHÃO ROSCA TOTAL 5/16'' (TIRANTE)</v>
      </c>
      <c r="D1403" s="514" t="str">
        <f>G1409</f>
        <v>M</v>
      </c>
      <c r="E1403" s="781">
        <v>1</v>
      </c>
      <c r="F1403" s="781">
        <f>D1414</f>
        <v>16.23</v>
      </c>
      <c r="G1403" s="783">
        <f>TRUNC(F1403*E1403,2)</f>
        <v>16.23</v>
      </c>
      <c r="H1403" s="929"/>
    </row>
    <row r="1404" spans="1:8" ht="15.75">
      <c r="A1404" s="929"/>
      <c r="B1404" s="2724" t="s">
        <v>691</v>
      </c>
      <c r="C1404" s="2926"/>
      <c r="D1404" s="2926"/>
      <c r="E1404" s="2926"/>
      <c r="F1404" s="2926"/>
      <c r="G1404" s="2927"/>
      <c r="H1404" s="929"/>
    </row>
    <row r="1405" spans="1:8" ht="15.75">
      <c r="A1405" s="931" t="s">
        <v>1321</v>
      </c>
      <c r="B1405" s="830">
        <v>88264</v>
      </c>
      <c r="C1405" s="772" t="str">
        <f>IF($A1405="INSUMO",VLOOKUP($B1405,'BANCO DE DADOS SETEMBRO INS'!$A:$D,2,FALSE),VLOOKUP($B1405,'BANCO DE DADOS SETEMBRO SERV'!$B:$E,2,FALSE))</f>
        <v>ELETRICISTA COM ENCARGOS COMPLEMENTARES</v>
      </c>
      <c r="D1405" s="771" t="str">
        <f>IF($A1405="INSUMO",VLOOKUP($B1405,'BANCO DE DADOS SETEMBRO INS'!$A:$D,3,FALSE),VLOOKUP($B1405,'BANCO DE DADOS SETEMBRO SERV'!$B:$E,3,FALSE))</f>
        <v>H</v>
      </c>
      <c r="E1405" s="702">
        <v>0.3</v>
      </c>
      <c r="F1405" s="775">
        <f>IF($A1405="INSUMO",VLOOKUP($B1405,'BANCO DE DADOS SETEMBRO INS'!$A:$D,4,FALSE),VLOOKUP($B1405,'BANCO DE DADOS SETEMBRO SERV'!$B:$E,4,FALSE))</f>
        <v>20.28</v>
      </c>
      <c r="G1405" s="713">
        <f>TRUNC(F1405*E1405,2)</f>
        <v>6.08</v>
      </c>
      <c r="H1405" s="929"/>
    </row>
    <row r="1406" spans="1:8" ht="16.5" thickBot="1">
      <c r="A1406" s="931" t="s">
        <v>1321</v>
      </c>
      <c r="B1406" s="830">
        <v>88316</v>
      </c>
      <c r="C1406" s="772" t="str">
        <f>IF($A1406="INSUMO",VLOOKUP($B1406,'BANCO DE DADOS SETEMBRO INS'!$A:$D,2,FALSE),VLOOKUP($B1406,'BANCO DE DADOS SETEMBRO SERV'!$B:$E,2,FALSE))</f>
        <v>SERVENTE COM ENCARGOS COMPLEMENTARES</v>
      </c>
      <c r="D1406" s="771" t="str">
        <f>IF($A1406="INSUMO",VLOOKUP($B1406,'BANCO DE DADOS SETEMBRO INS'!$A:$D,3,FALSE),VLOOKUP($B1406,'BANCO DE DADOS SETEMBRO SERV'!$B:$E,3,FALSE))</f>
        <v>H</v>
      </c>
      <c r="E1406" s="702">
        <v>0.3</v>
      </c>
      <c r="F1406" s="775">
        <f>IF($A1406="INSUMO",VLOOKUP($B1406,'BANCO DE DADOS SETEMBRO INS'!$A:$D,4,FALSE),VLOOKUP($B1406,'BANCO DE DADOS SETEMBRO SERV'!$B:$E,4,FALSE))</f>
        <v>15.74</v>
      </c>
      <c r="G1406" s="713">
        <f>TRUNC(F1406*E1406,2)</f>
        <v>4.72</v>
      </c>
      <c r="H1406" s="929"/>
    </row>
    <row r="1407" spans="1:8" ht="16.5" thickBot="1">
      <c r="A1407" s="929"/>
      <c r="B1407" s="2939" t="s">
        <v>6932</v>
      </c>
      <c r="C1407" s="2939"/>
      <c r="D1407" s="2939"/>
      <c r="E1407" s="3021"/>
      <c r="F1407" s="801" t="s">
        <v>692</v>
      </c>
      <c r="G1407" s="819">
        <f>SUM(G1402:G1406)</f>
        <v>27.03</v>
      </c>
      <c r="H1407" s="929"/>
    </row>
    <row r="1408" spans="1:8" ht="15.75" thickBot="1">
      <c r="A1408" s="929"/>
      <c r="B1408" s="930"/>
      <c r="C1408" s="930"/>
      <c r="D1408" s="930"/>
      <c r="E1408" s="930"/>
      <c r="F1408" s="930"/>
      <c r="G1408" s="930"/>
      <c r="H1408" s="929"/>
    </row>
    <row r="1409" spans="1:8" ht="35.25">
      <c r="A1409" s="873"/>
      <c r="B1409" s="1557"/>
      <c r="C1409" s="1558" t="s">
        <v>1737</v>
      </c>
      <c r="D1409" s="1558"/>
      <c r="E1409" s="1559"/>
      <c r="F1409" s="1537"/>
      <c r="G1409" s="1560" t="s">
        <v>28</v>
      </c>
      <c r="H1409" s="1796" t="s">
        <v>7219</v>
      </c>
    </row>
    <row r="1410" spans="1:8" ht="31.5">
      <c r="A1410" s="873"/>
      <c r="B1410" s="415" t="s">
        <v>701</v>
      </c>
      <c r="C1410" s="1807" t="s">
        <v>702</v>
      </c>
      <c r="D1410" s="1808" t="s">
        <v>703</v>
      </c>
      <c r="E1410" s="1840" t="s">
        <v>704</v>
      </c>
      <c r="F1410" s="1841" t="s">
        <v>705</v>
      </c>
      <c r="G1410" s="1842" t="s">
        <v>706</v>
      </c>
      <c r="H1410" s="873"/>
    </row>
    <row r="1411" spans="1:8" ht="15">
      <c r="A1411" s="873"/>
      <c r="B1411" s="1573">
        <v>43263</v>
      </c>
      <c r="C1411" s="1741" t="s">
        <v>713</v>
      </c>
      <c r="D1411" s="1742">
        <v>11.29</v>
      </c>
      <c r="E1411" s="1756" t="s">
        <v>1599</v>
      </c>
      <c r="F1411" s="1765" t="s">
        <v>7884</v>
      </c>
      <c r="G1411" s="1762" t="s">
        <v>7885</v>
      </c>
      <c r="H1411" s="873"/>
    </row>
    <row r="1412" spans="1:8" ht="15">
      <c r="A1412" s="873"/>
      <c r="B1412" s="1573">
        <v>43264</v>
      </c>
      <c r="C1412" s="1791" t="s">
        <v>1607</v>
      </c>
      <c r="D1412" s="1752">
        <v>16.899999999999999</v>
      </c>
      <c r="E1412" s="1749" t="s">
        <v>1608</v>
      </c>
      <c r="F1412" s="1744" t="s">
        <v>1609</v>
      </c>
      <c r="G1412" s="1764" t="s">
        <v>1604</v>
      </c>
      <c r="H1412" s="873"/>
    </row>
    <row r="1413" spans="1:8" ht="15">
      <c r="A1413" s="873"/>
      <c r="B1413" s="1573">
        <v>43119</v>
      </c>
      <c r="C1413" s="1751" t="s">
        <v>716</v>
      </c>
      <c r="D1413" s="1752">
        <v>16.23</v>
      </c>
      <c r="E1413" s="1756" t="s">
        <v>717</v>
      </c>
      <c r="F1413" s="1744" t="s">
        <v>718</v>
      </c>
      <c r="G1413" s="1764" t="s">
        <v>1354</v>
      </c>
      <c r="H1413" s="873"/>
    </row>
    <row r="1414" spans="1:8" ht="16.5" thickBot="1">
      <c r="A1414" s="873"/>
      <c r="B1414" s="1538"/>
      <c r="C1414" s="1539" t="s">
        <v>707</v>
      </c>
      <c r="D1414" s="1561">
        <f>MEDIAN(D1411:D1413)</f>
        <v>16.23</v>
      </c>
      <c r="E1414" s="1540"/>
      <c r="F1414" s="1541"/>
      <c r="G1414" s="871"/>
      <c r="H1414" s="873"/>
    </row>
    <row r="1415" spans="1:8" ht="13.5" thickBot="1">
      <c r="A1415" s="904"/>
      <c r="B1415" s="905"/>
      <c r="C1415" s="905"/>
      <c r="D1415" s="905"/>
      <c r="E1415" s="905"/>
      <c r="F1415" s="905"/>
      <c r="G1415" s="905"/>
      <c r="H1415" s="904"/>
    </row>
    <row r="1416" spans="1:8" ht="15.75">
      <c r="A1416" s="929"/>
      <c r="B1416" s="1549" t="str">
        <f>CONCATENATE("AMM LOG 0",(RIGHT(B1400,2))+1)</f>
        <v>AMM LOG 060</v>
      </c>
      <c r="C1416" s="2666" t="str">
        <f>CONCATENATE("FORNECIMENTO E INSTALAÇÃO DE ",C1419)</f>
        <v>FORNECIMENTO E INSTALAÇÃO DE CANTONEIRA ZZ</v>
      </c>
      <c r="D1416" s="2897"/>
      <c r="E1416" s="2897"/>
      <c r="F1416" s="2897"/>
      <c r="G1416" s="787" t="s">
        <v>29</v>
      </c>
      <c r="H1416" s="822">
        <f>G1426</f>
        <v>9.14</v>
      </c>
    </row>
    <row r="1417" spans="1:8" ht="31.5">
      <c r="A1417" s="929"/>
      <c r="B1417" s="899" t="s">
        <v>760</v>
      </c>
      <c r="C1417" s="807" t="s">
        <v>686</v>
      </c>
      <c r="D1417" s="900" t="s">
        <v>29</v>
      </c>
      <c r="E1417" s="807" t="s">
        <v>687</v>
      </c>
      <c r="F1417" s="808" t="s">
        <v>688</v>
      </c>
      <c r="G1417" s="809" t="s">
        <v>689</v>
      </c>
      <c r="H1417" s="929"/>
    </row>
    <row r="1418" spans="1:8" ht="15.75">
      <c r="A1418" s="929"/>
      <c r="B1418" s="2724" t="s">
        <v>690</v>
      </c>
      <c r="C1418" s="2926"/>
      <c r="D1418" s="2926"/>
      <c r="E1418" s="2926"/>
      <c r="F1418" s="2926"/>
      <c r="G1418" s="2927"/>
      <c r="H1418" s="929"/>
    </row>
    <row r="1419" spans="1:8" ht="15">
      <c r="A1419" s="929"/>
      <c r="B1419" s="414" t="s">
        <v>708</v>
      </c>
      <c r="C1419" s="778" t="str">
        <f>C1446</f>
        <v>CANTONEIRA ZZ</v>
      </c>
      <c r="D1419" s="514" t="str">
        <f>G1446</f>
        <v>UN</v>
      </c>
      <c r="E1419" s="781">
        <v>1</v>
      </c>
      <c r="F1419" s="781">
        <f>D1451</f>
        <v>1.85</v>
      </c>
      <c r="G1419" s="783">
        <f>TRUNC(F1419*E1419,2)</f>
        <v>1.85</v>
      </c>
      <c r="H1419" s="929"/>
    </row>
    <row r="1420" spans="1:8" s="1567" customFormat="1" ht="30">
      <c r="A1420" s="1565" t="s">
        <v>1320</v>
      </c>
      <c r="B1420" s="695">
        <v>11962</v>
      </c>
      <c r="C1420" s="1544" t="str">
        <f>IF($A1420="INSUMO",VLOOKUP($B1420,'BANCO DE DADOS SETEMBRO INS'!$A:$D,2,FALSE),VLOOKUP($B1420,'BANCO DE DADOS SETEMBRO SERV'!$B:$E,2,FALSE))</f>
        <v>PARAFUSO ZINCADO, SEXTAVADO, COM ROSCA INTEIRA, DIAMETRO 1/4", COMPRIMENTO 1/2"</v>
      </c>
      <c r="D1420" s="1543" t="str">
        <f>IF($A1420="INSUMO",VLOOKUP($B1420,'BANCO DE DADOS SETEMBRO INS'!$A:$D,3,FALSE),VLOOKUP($B1420,'BANCO DE DADOS SETEMBRO SERV'!$B:$E,3,FALSE))</f>
        <v xml:space="preserve">UN    </v>
      </c>
      <c r="E1420" s="670">
        <v>2</v>
      </c>
      <c r="F1420" s="1547">
        <f>IF($A1420="INSUMO",VLOOKUP($B1420,'BANCO DE DADOS SETEMBRO INS'!$A:$D,4,FALSE),VLOOKUP($B1420,'BANCO DE DADOS SETEMBRO SERV'!$B:$E,4,FALSE))</f>
        <v>0.11</v>
      </c>
      <c r="G1420" s="1525">
        <f>TRUNC(F1420*E1420,2)</f>
        <v>0.22</v>
      </c>
      <c r="H1420" s="1562"/>
    </row>
    <row r="1421" spans="1:8" s="1567" customFormat="1" ht="30">
      <c r="A1421" s="1565" t="s">
        <v>1320</v>
      </c>
      <c r="B1421" s="695">
        <v>39211</v>
      </c>
      <c r="C1421" s="1544" t="str">
        <f>IF($A1421="INSUMO",VLOOKUP($B1421,'BANCO DE DADOS SETEMBRO INS'!$A:$D,2,FALSE),VLOOKUP($B1421,'BANCO DE DADOS SETEMBRO SERV'!$B:$E,2,FALSE))</f>
        <v>ARRUELA EM ALUMINIO, COM ROSCA, DE  1 1/4", PARA ELETRODUTO</v>
      </c>
      <c r="D1421" s="1543" t="str">
        <f>IF($A1421="INSUMO",VLOOKUP($B1421,'BANCO DE DADOS SETEMBRO INS'!$A:$D,3,FALSE),VLOOKUP($B1421,'BANCO DE DADOS SETEMBRO SERV'!$B:$E,3,FALSE))</f>
        <v xml:space="preserve">UN    </v>
      </c>
      <c r="E1421" s="670">
        <v>2</v>
      </c>
      <c r="F1421" s="1547">
        <f>IF($A1421="INSUMO",VLOOKUP($B1421,'BANCO DE DADOS SETEMBRO INS'!$A:$D,4,FALSE),VLOOKUP($B1421,'BANCO DE DADOS SETEMBRO SERV'!$B:$E,4,FALSE))</f>
        <v>0.86</v>
      </c>
      <c r="G1421" s="1525">
        <f>TRUNC(F1421*E1421,2)</f>
        <v>1.72</v>
      </c>
      <c r="H1421" s="1562"/>
    </row>
    <row r="1422" spans="1:8" s="1567" customFormat="1" ht="15.75">
      <c r="A1422" s="1565" t="s">
        <v>1320</v>
      </c>
      <c r="B1422" s="695">
        <v>39997</v>
      </c>
      <c r="C1422" s="1544" t="str">
        <f>IF($A1422="INSUMO",VLOOKUP($B1422,'BANCO DE DADOS SETEMBRO INS'!$A:$D,2,FALSE),VLOOKUP($B1422,'BANCO DE DADOS SETEMBRO SERV'!$B:$E,2,FALSE))</f>
        <v>PORCA ZINCADA, SEXTAVADA, DIAMETRO 1/4"</v>
      </c>
      <c r="D1422" s="1543" t="str">
        <f>IF($A1422="INSUMO",VLOOKUP($B1422,'BANCO DE DADOS SETEMBRO INS'!$A:$D,3,FALSE),VLOOKUP($B1422,'BANCO DE DADOS SETEMBRO SERV'!$B:$E,3,FALSE))</f>
        <v xml:space="preserve">UN    </v>
      </c>
      <c r="E1422" s="670">
        <v>2</v>
      </c>
      <c r="F1422" s="1547">
        <f>IF($A1422="INSUMO",VLOOKUP($B1422,'BANCO DE DADOS SETEMBRO INS'!$A:$D,4,FALSE),VLOOKUP($B1422,'BANCO DE DADOS SETEMBRO SERV'!$B:$E,4,FALSE))</f>
        <v>0.16</v>
      </c>
      <c r="G1422" s="1525">
        <f>TRUNC(F1422*E1422,2)</f>
        <v>0.32</v>
      </c>
      <c r="H1422" s="1562"/>
    </row>
    <row r="1423" spans="1:8" ht="15.75">
      <c r="A1423" s="929"/>
      <c r="B1423" s="2724" t="s">
        <v>691</v>
      </c>
      <c r="C1423" s="2926"/>
      <c r="D1423" s="2926"/>
      <c r="E1423" s="2926"/>
      <c r="F1423" s="2926"/>
      <c r="G1423" s="2927"/>
      <c r="H1423" s="929"/>
    </row>
    <row r="1424" spans="1:8" ht="15.75">
      <c r="A1424" s="931" t="s">
        <v>1321</v>
      </c>
      <c r="B1424" s="830">
        <v>88264</v>
      </c>
      <c r="C1424" s="772" t="str">
        <f>IF($A1424="INSUMO",VLOOKUP($B1424,'BANCO DE DADOS SETEMBRO INS'!$A:$D,2,FALSE),VLOOKUP($B1424,'BANCO DE DADOS SETEMBRO SERV'!$B:$E,2,FALSE))</f>
        <v>ELETRICISTA COM ENCARGOS COMPLEMENTARES</v>
      </c>
      <c r="D1424" s="1543" t="str">
        <f>IF($A1424="INSUMO",VLOOKUP($B1424,'BANCO DE DADOS SETEMBRO INS'!$A:$D,3,FALSE),VLOOKUP($B1424,'BANCO DE DADOS SETEMBRO SERV'!$B:$E,3,FALSE))</f>
        <v>H</v>
      </c>
      <c r="E1424" s="702">
        <f>E1443</f>
        <v>0.14000000000000001</v>
      </c>
      <c r="F1424" s="775">
        <f>IF($A1424="INSUMO",VLOOKUP($B1424,'BANCO DE DADOS SETEMBRO INS'!$A:$D,4,FALSE),VLOOKUP($B1424,'BANCO DE DADOS SETEMBRO SERV'!$B:$E,4,FALSE))</f>
        <v>20.28</v>
      </c>
      <c r="G1424" s="713">
        <f>TRUNC(F1424*E1424,2)</f>
        <v>2.83</v>
      </c>
      <c r="H1424" s="929"/>
    </row>
    <row r="1425" spans="1:8" ht="16.5" thickBot="1">
      <c r="A1425" s="931" t="s">
        <v>1321</v>
      </c>
      <c r="B1425" s="830">
        <v>88316</v>
      </c>
      <c r="C1425" s="772" t="str">
        <f>IF($A1425="INSUMO",VLOOKUP($B1425,'BANCO DE DADOS SETEMBRO INS'!$A:$D,2,FALSE),VLOOKUP($B1425,'BANCO DE DADOS SETEMBRO SERV'!$B:$E,2,FALSE))</f>
        <v>SERVENTE COM ENCARGOS COMPLEMENTARES</v>
      </c>
      <c r="D1425" s="1543" t="str">
        <f>IF($A1425="INSUMO",VLOOKUP($B1425,'BANCO DE DADOS SETEMBRO INS'!$A:$D,3,FALSE),VLOOKUP($B1425,'BANCO DE DADOS SETEMBRO SERV'!$B:$E,3,FALSE))</f>
        <v>H</v>
      </c>
      <c r="E1425" s="702">
        <f>E1444</f>
        <v>0.14000000000000001</v>
      </c>
      <c r="F1425" s="775">
        <f>IF($A1425="INSUMO",VLOOKUP($B1425,'BANCO DE DADOS SETEMBRO INS'!$A:$D,4,FALSE),VLOOKUP($B1425,'BANCO DE DADOS SETEMBRO SERV'!$B:$E,4,FALSE))</f>
        <v>15.74</v>
      </c>
      <c r="G1425" s="713">
        <f>TRUNC(F1425*E1425,2)</f>
        <v>2.2000000000000002</v>
      </c>
      <c r="H1425" s="929"/>
    </row>
    <row r="1426" spans="1:8" ht="16.5" customHeight="1" thickBot="1">
      <c r="A1426" s="929"/>
      <c r="B1426" s="2939" t="s">
        <v>6934</v>
      </c>
      <c r="C1426" s="2939"/>
      <c r="D1426" s="2939"/>
      <c r="E1426" s="2939"/>
      <c r="F1426" s="801" t="s">
        <v>692</v>
      </c>
      <c r="G1426" s="819">
        <f>SUM(G1418:G1425)</f>
        <v>9.14</v>
      </c>
      <c r="H1426" s="929"/>
    </row>
    <row r="1427" spans="1:8" s="1567" customFormat="1">
      <c r="A1427" s="1566"/>
      <c r="B1427" s="2940"/>
      <c r="C1427" s="2940"/>
      <c r="D1427" s="2940"/>
      <c r="E1427" s="2940"/>
      <c r="H1427" s="1566"/>
    </row>
    <row r="1428" spans="1:8">
      <c r="A1428" s="904"/>
      <c r="B1428" s="905"/>
      <c r="C1428" s="905"/>
      <c r="D1428" s="905"/>
      <c r="E1428" s="905"/>
      <c r="F1428" s="905"/>
      <c r="G1428" s="905"/>
      <c r="H1428" s="904"/>
    </row>
    <row r="1429" spans="1:8" s="1575" customFormat="1" ht="20.25" customHeight="1" thickBot="1">
      <c r="B1429" s="3007" t="s">
        <v>6866</v>
      </c>
      <c r="C1429" s="3008"/>
      <c r="D1429" s="1634"/>
      <c r="E1429" s="1634"/>
      <c r="F1429" s="1634"/>
      <c r="G1429" s="1635"/>
    </row>
    <row r="1430" spans="1:8" s="1577" customFormat="1" ht="15.75">
      <c r="A1430" s="1576"/>
      <c r="B1430" s="3009" t="s">
        <v>6933</v>
      </c>
      <c r="C1430" s="3010"/>
      <c r="D1430" s="3010"/>
      <c r="E1430" s="3010"/>
      <c r="F1430" s="3010"/>
      <c r="G1430" s="3011"/>
      <c r="H1430" s="1576"/>
    </row>
    <row r="1431" spans="1:8" s="1577" customFormat="1" ht="15">
      <c r="A1431" s="1576"/>
      <c r="B1431" s="468">
        <v>88264</v>
      </c>
      <c r="C1431" s="1544" t="str">
        <f>IF($A1431="INSUMO",VLOOKUP($B1431,'BANCO DE DADOS SETEMBRO INS'!$A:$D,2,FALSE),VLOOKUP($B1431,'BANCO DE DADOS SETEMBRO SERV'!$B:$E,2,FALSE))</f>
        <v>ELETRICISTA COM ENCARGOS COMPLEMENTARES</v>
      </c>
      <c r="D1431" s="1543" t="str">
        <f>IF($A1431="INSUMO",VLOOKUP($B1431,'BANCO DE DADOS SETEMBRO INS'!$A:$D,3,FALSE),VLOOKUP($B1431,'BANCO DE DADOS SETEMBRO SERV'!$B:$E,3,FALSE))</f>
        <v>H</v>
      </c>
      <c r="E1431" s="2988">
        <v>0.08</v>
      </c>
      <c r="F1431" s="2989"/>
      <c r="G1431" s="2990"/>
      <c r="H1431" s="1576"/>
    </row>
    <row r="1432" spans="1:8" s="1577" customFormat="1" ht="16.5" customHeight="1" thickBot="1">
      <c r="A1432" s="1576"/>
      <c r="B1432" s="470">
        <v>88247</v>
      </c>
      <c r="C1432" s="1544" t="str">
        <f>IF($A1432="INSUMO",VLOOKUP($B1432,'BANCO DE DADOS SETEMBRO INS'!$A:$D,2,FALSE),VLOOKUP($B1432,'BANCO DE DADOS SETEMBRO SERV'!$B:$E,2,FALSE))</f>
        <v>AUXILIAR DE ELETRICISTA COM ENCARGOS COMPLEMENTARES</v>
      </c>
      <c r="D1432" s="1543" t="str">
        <f>IF($A1432="INSUMO",VLOOKUP($B1432,'BANCO DE DADOS SETEMBRO INS'!$A:$D,3,FALSE),VLOOKUP($B1432,'BANCO DE DADOS SETEMBRO SERV'!$B:$E,3,FALSE))</f>
        <v>H</v>
      </c>
      <c r="E1432" s="2991">
        <v>0.08</v>
      </c>
      <c r="F1432" s="2992"/>
      <c r="G1432" s="2993"/>
      <c r="H1432" s="1576"/>
    </row>
    <row r="1433" spans="1:8" s="1577" customFormat="1" ht="15.75">
      <c r="A1433" s="1576"/>
      <c r="B1433" s="2994" t="s">
        <v>6885</v>
      </c>
      <c r="C1433" s="2995"/>
      <c r="D1433" s="2995"/>
      <c r="E1433" s="2996"/>
      <c r="F1433" s="1653" t="s">
        <v>687</v>
      </c>
      <c r="G1433" s="1640" t="s">
        <v>6900</v>
      </c>
      <c r="H1433" s="1576"/>
    </row>
    <row r="1434" spans="1:8" s="1577" customFormat="1" ht="15">
      <c r="A1434" s="1576"/>
      <c r="B1434" s="468">
        <v>88264</v>
      </c>
      <c r="C1434" s="1617" t="str">
        <f>IF($A1434="INSUMO",VLOOKUP($B1434,'BANCO DE DADOS SETEMBRO INS'!$A:$D,2,FALSE),VLOOKUP($B1434,'BANCO DE DADOS SETEMBRO SERV'!$B:$E,2,FALSE))</f>
        <v>ELETRICISTA COM ENCARGOS COMPLEMENTARES</v>
      </c>
      <c r="D1434" s="1616" t="str">
        <f>IF($A1434="INSUMO",VLOOKUP($B1434,'BANCO DE DADOS SETEMBRO INS'!$A:$D,3,FALSE),VLOOKUP($B1434,'BANCO DE DADOS SETEMBRO SERV'!$B:$E,3,FALSE))</f>
        <v>H</v>
      </c>
      <c r="E1434" s="1636">
        <v>0.01</v>
      </c>
      <c r="F1434" s="1636">
        <v>2</v>
      </c>
      <c r="G1434" s="1637">
        <f>E1434*F1434</f>
        <v>0.02</v>
      </c>
      <c r="H1434" s="1576"/>
    </row>
    <row r="1435" spans="1:8" s="1577" customFormat="1" ht="16.5" customHeight="1" thickBot="1">
      <c r="A1435" s="1576"/>
      <c r="B1435" s="470">
        <v>88247</v>
      </c>
      <c r="C1435" s="1618" t="str">
        <f>IF($A1435="INSUMO",VLOOKUP($B1435,'BANCO DE DADOS SETEMBRO INS'!$A:$D,2,FALSE),VLOOKUP($B1435,'BANCO DE DADOS SETEMBRO SERV'!$B:$E,2,FALSE))</f>
        <v>AUXILIAR DE ELETRICISTA COM ENCARGOS COMPLEMENTARES</v>
      </c>
      <c r="D1435" s="1619" t="str">
        <f>IF($A1435="INSUMO",VLOOKUP($B1435,'BANCO DE DADOS SETEMBRO INS'!$A:$D,3,FALSE),VLOOKUP($B1435,'BANCO DE DADOS SETEMBRO SERV'!$B:$E,3,FALSE))</f>
        <v>H</v>
      </c>
      <c r="E1435" s="1638">
        <v>0.01</v>
      </c>
      <c r="F1435" s="1638">
        <v>2</v>
      </c>
      <c r="G1435" s="1639">
        <f>E1435*F1435</f>
        <v>0.02</v>
      </c>
      <c r="H1435" s="1576"/>
    </row>
    <row r="1436" spans="1:8" s="1577" customFormat="1" ht="15.75">
      <c r="A1436" s="1576"/>
      <c r="B1436" s="2994" t="s">
        <v>6883</v>
      </c>
      <c r="C1436" s="2995"/>
      <c r="D1436" s="2995"/>
      <c r="E1436" s="2996"/>
      <c r="F1436" s="1653" t="s">
        <v>687</v>
      </c>
      <c r="G1436" s="1640" t="s">
        <v>6900</v>
      </c>
      <c r="H1436" s="1576"/>
    </row>
    <row r="1437" spans="1:8" s="1577" customFormat="1" ht="15">
      <c r="A1437" s="1576"/>
      <c r="B1437" s="468">
        <v>88264</v>
      </c>
      <c r="C1437" s="1617" t="str">
        <f>IF($A1437="INSUMO",VLOOKUP($B1437,'BANCO DE DADOS SETEMBRO INS'!$A:$D,2,FALSE),VLOOKUP($B1437,'BANCO DE DADOS SETEMBRO SERV'!$B:$E,2,FALSE))</f>
        <v>ELETRICISTA COM ENCARGOS COMPLEMENTARES</v>
      </c>
      <c r="D1437" s="1616" t="str">
        <f>IF($A1437="INSUMO",VLOOKUP($B1437,'BANCO DE DADOS SETEMBRO INS'!$A:$D,3,FALSE),VLOOKUP($B1437,'BANCO DE DADOS SETEMBRO SERV'!$B:$E,3,FALSE))</f>
        <v>H</v>
      </c>
      <c r="E1437" s="1636">
        <v>0.01</v>
      </c>
      <c r="F1437" s="1636">
        <v>2</v>
      </c>
      <c r="G1437" s="1637">
        <f>E1437*F1437</f>
        <v>0.02</v>
      </c>
      <c r="H1437" s="1576"/>
    </row>
    <row r="1438" spans="1:8" s="1577" customFormat="1" ht="16.5" customHeight="1" thickBot="1">
      <c r="A1438" s="1576"/>
      <c r="B1438" s="470">
        <v>88247</v>
      </c>
      <c r="C1438" s="1618" t="str">
        <f>IF($A1438="INSUMO",VLOOKUP($B1438,'BANCO DE DADOS SETEMBRO INS'!$A:$D,2,FALSE),VLOOKUP($B1438,'BANCO DE DADOS SETEMBRO SERV'!$B:$E,2,FALSE))</f>
        <v>AUXILIAR DE ELETRICISTA COM ENCARGOS COMPLEMENTARES</v>
      </c>
      <c r="D1438" s="1619" t="str">
        <f>IF($A1438="INSUMO",VLOOKUP($B1438,'BANCO DE DADOS SETEMBRO INS'!$A:$D,3,FALSE),VLOOKUP($B1438,'BANCO DE DADOS SETEMBRO SERV'!$B:$E,3,FALSE))</f>
        <v>H</v>
      </c>
      <c r="E1438" s="1638">
        <v>0.01</v>
      </c>
      <c r="F1438" s="1638">
        <v>2</v>
      </c>
      <c r="G1438" s="1639">
        <f>E1438*F1438</f>
        <v>0.02</v>
      </c>
      <c r="H1438" s="1576"/>
    </row>
    <row r="1439" spans="1:8" s="1577" customFormat="1" ht="15.75">
      <c r="A1439" s="1576"/>
      <c r="B1439" s="2997" t="s">
        <v>6884</v>
      </c>
      <c r="C1439" s="2998"/>
      <c r="D1439" s="2998"/>
      <c r="E1439" s="2999"/>
      <c r="F1439" s="1653" t="s">
        <v>687</v>
      </c>
      <c r="G1439" s="1640" t="s">
        <v>6900</v>
      </c>
      <c r="H1439" s="1576"/>
    </row>
    <row r="1440" spans="1:8" s="1577" customFormat="1" ht="15">
      <c r="A1440" s="1576"/>
      <c r="B1440" s="468">
        <v>88264</v>
      </c>
      <c r="C1440" s="1617" t="str">
        <f>IF($A1440="INSUMO",VLOOKUP($B1440,'BANCO DE DADOS SETEMBRO INS'!$A:$D,2,FALSE),VLOOKUP($B1440,'BANCO DE DADOS SETEMBRO SERV'!$B:$E,2,FALSE))</f>
        <v>ELETRICISTA COM ENCARGOS COMPLEMENTARES</v>
      </c>
      <c r="D1440" s="1616" t="str">
        <f>IF($A1440="INSUMO",VLOOKUP($B1440,'BANCO DE DADOS SETEMBRO INS'!$A:$D,3,FALSE),VLOOKUP($B1440,'BANCO DE DADOS SETEMBRO SERV'!$B:$E,3,FALSE))</f>
        <v>H</v>
      </c>
      <c r="E1440" s="1636">
        <v>0.01</v>
      </c>
      <c r="F1440" s="1636">
        <v>2</v>
      </c>
      <c r="G1440" s="1637">
        <f>E1440*F1440</f>
        <v>0.02</v>
      </c>
      <c r="H1440" s="1576"/>
    </row>
    <row r="1441" spans="1:8" s="1577" customFormat="1" ht="16.5" customHeight="1" thickBot="1">
      <c r="A1441" s="1576"/>
      <c r="B1441" s="470">
        <v>88247</v>
      </c>
      <c r="C1441" s="1618" t="str">
        <f>IF($A1441="INSUMO",VLOOKUP($B1441,'BANCO DE DADOS SETEMBRO INS'!$A:$D,2,FALSE),VLOOKUP($B1441,'BANCO DE DADOS SETEMBRO SERV'!$B:$E,2,FALSE))</f>
        <v>AUXILIAR DE ELETRICISTA COM ENCARGOS COMPLEMENTARES</v>
      </c>
      <c r="D1441" s="1619" t="str">
        <f>IF($A1441="INSUMO",VLOOKUP($B1441,'BANCO DE DADOS SETEMBRO INS'!$A:$D,3,FALSE),VLOOKUP($B1441,'BANCO DE DADOS SETEMBRO SERV'!$B:$E,3,FALSE))</f>
        <v>H</v>
      </c>
      <c r="E1441" s="1638">
        <v>0.01</v>
      </c>
      <c r="F1441" s="1638">
        <v>2</v>
      </c>
      <c r="G1441" s="1639">
        <f>E1441*F1441</f>
        <v>0.02</v>
      </c>
      <c r="H1441" s="1576"/>
    </row>
    <row r="1442" spans="1:8" s="1577" customFormat="1" ht="15.75">
      <c r="A1442" s="1576"/>
      <c r="B1442" s="2994" t="s">
        <v>6870</v>
      </c>
      <c r="C1442" s="2995"/>
      <c r="D1442" s="2995"/>
      <c r="E1442" s="2995"/>
      <c r="F1442" s="2995"/>
      <c r="G1442" s="3000"/>
      <c r="H1442" s="1576"/>
    </row>
    <row r="1443" spans="1:8" s="1577" customFormat="1" ht="15">
      <c r="A1443" s="1576"/>
      <c r="B1443" s="468">
        <v>88264</v>
      </c>
      <c r="C1443" s="1617" t="str">
        <f>IF($A1443="INSUMO",VLOOKUP($B1443,'BANCO DE DADOS SETEMBRO INS'!$A:$D,2,FALSE),VLOOKUP($B1443,'BANCO DE DADOS SETEMBRO SERV'!$B:$E,2,FALSE))</f>
        <v>ELETRICISTA COM ENCARGOS COMPLEMENTARES</v>
      </c>
      <c r="D1443" s="1616" t="str">
        <f>IF($A1443="INSUMO",VLOOKUP($B1443,'BANCO DE DADOS SETEMBRO INS'!$A:$D,3,FALSE),VLOOKUP($B1443,'BANCO DE DADOS SETEMBRO SERV'!$B:$E,3,FALSE))</f>
        <v>H</v>
      </c>
      <c r="E1443" s="3001">
        <f>E1431+G1434+G1437+G1440</f>
        <v>0.14000000000000001</v>
      </c>
      <c r="F1443" s="3002"/>
      <c r="G1443" s="3003"/>
      <c r="H1443" s="1576"/>
    </row>
    <row r="1444" spans="1:8" s="1577" customFormat="1" ht="16.5" customHeight="1" thickBot="1">
      <c r="A1444" s="1576"/>
      <c r="B1444" s="470">
        <v>88247</v>
      </c>
      <c r="C1444" s="1618" t="str">
        <f>IF($A1444="INSUMO",VLOOKUP($B1444,'BANCO DE DADOS SETEMBRO INS'!$A:$D,2,FALSE),VLOOKUP($B1444,'BANCO DE DADOS SETEMBRO SERV'!$B:$E,2,FALSE))</f>
        <v>AUXILIAR DE ELETRICISTA COM ENCARGOS COMPLEMENTARES</v>
      </c>
      <c r="D1444" s="1619" t="str">
        <f>IF($A1444="INSUMO",VLOOKUP($B1444,'BANCO DE DADOS SETEMBRO INS'!$A:$D,3,FALSE),VLOOKUP($B1444,'BANCO DE DADOS SETEMBRO SERV'!$B:$E,3,FALSE))</f>
        <v>H</v>
      </c>
      <c r="E1444" s="3004">
        <f>E1432+G1435+G1438+G1441</f>
        <v>0.14000000000000001</v>
      </c>
      <c r="F1444" s="3005"/>
      <c r="G1444" s="3006"/>
      <c r="H1444" s="1576"/>
    </row>
    <row r="1445" spans="1:8" s="1567" customFormat="1" ht="15.75" thickBot="1">
      <c r="A1445" s="1562"/>
      <c r="B1445" s="1790"/>
      <c r="C1445" s="1562"/>
      <c r="D1445" s="1562"/>
      <c r="E1445" s="1562"/>
      <c r="F1445" s="1562"/>
      <c r="G1445" s="1628"/>
      <c r="H1445" s="1562"/>
    </row>
    <row r="1446" spans="1:8" ht="35.25">
      <c r="A1446" s="904"/>
      <c r="B1446" s="1557"/>
      <c r="C1446" s="1558" t="s">
        <v>1738</v>
      </c>
      <c r="D1446" s="1558"/>
      <c r="E1446" s="1559"/>
      <c r="F1446" s="1537"/>
      <c r="G1446" s="1560" t="s">
        <v>29</v>
      </c>
      <c r="H1446" s="1796" t="s">
        <v>7219</v>
      </c>
    </row>
    <row r="1447" spans="1:8" ht="31.5">
      <c r="A1447" s="904"/>
      <c r="B1447" s="1815" t="s">
        <v>701</v>
      </c>
      <c r="C1447" s="1775" t="s">
        <v>702</v>
      </c>
      <c r="D1447" s="1776" t="s">
        <v>703</v>
      </c>
      <c r="E1447" s="1777" t="s">
        <v>704</v>
      </c>
      <c r="F1447" s="1778" t="s">
        <v>705</v>
      </c>
      <c r="G1447" s="1785" t="s">
        <v>706</v>
      </c>
      <c r="H1447" s="904"/>
    </row>
    <row r="1448" spans="1:8" ht="15">
      <c r="A1448" s="904"/>
      <c r="B1448" s="2049">
        <v>43245</v>
      </c>
      <c r="C1448" s="2057" t="s">
        <v>1352</v>
      </c>
      <c r="D1448" s="2048">
        <v>1.85</v>
      </c>
      <c r="E1448" s="2142" t="s">
        <v>7626</v>
      </c>
      <c r="F1448" s="2141" t="s">
        <v>1353</v>
      </c>
      <c r="G1448" s="1750" t="s">
        <v>7635</v>
      </c>
      <c r="H1448" s="904"/>
    </row>
    <row r="1449" spans="1:8" ht="15">
      <c r="A1449" s="904"/>
      <c r="B1449" s="2049">
        <v>43256</v>
      </c>
      <c r="C1449" s="2050" t="s">
        <v>7622</v>
      </c>
      <c r="D1449" s="2145">
        <v>6.08</v>
      </c>
      <c r="E1449" s="2131" t="s">
        <v>7631</v>
      </c>
      <c r="F1449" s="2060" t="s">
        <v>7624</v>
      </c>
      <c r="G1449" s="2144" t="s">
        <v>7625</v>
      </c>
      <c r="H1449" s="904"/>
    </row>
    <row r="1450" spans="1:8" ht="15">
      <c r="A1450" s="904"/>
      <c r="B1450" s="2049">
        <v>43263</v>
      </c>
      <c r="C1450" s="2057" t="s">
        <v>713</v>
      </c>
      <c r="D1450" s="2048">
        <v>1.77</v>
      </c>
      <c r="E1450" s="2142" t="s">
        <v>1599</v>
      </c>
      <c r="F1450" s="2141" t="s">
        <v>7884</v>
      </c>
      <c r="G1450" s="1750" t="s">
        <v>7885</v>
      </c>
      <c r="H1450" s="904"/>
    </row>
    <row r="1451" spans="1:8" ht="16.5" thickBot="1">
      <c r="A1451" s="904"/>
      <c r="B1451" s="1538"/>
      <c r="C1451" s="1539" t="s">
        <v>707</v>
      </c>
      <c r="D1451" s="1561">
        <f>MEDIAN(D1448:D1450)</f>
        <v>1.85</v>
      </c>
      <c r="E1451" s="1540"/>
      <c r="F1451" s="1541"/>
      <c r="G1451" s="871"/>
      <c r="H1451" s="904"/>
    </row>
  </sheetData>
  <mergeCells count="511">
    <mergeCell ref="E934:G934"/>
    <mergeCell ref="B1002:G1002"/>
    <mergeCell ref="E1003:G1003"/>
    <mergeCell ref="E1004:G1004"/>
    <mergeCell ref="B992:C992"/>
    <mergeCell ref="B993:G993"/>
    <mergeCell ref="E994:G994"/>
    <mergeCell ref="E995:G995"/>
    <mergeCell ref="B989:E990"/>
    <mergeCell ref="B960:E960"/>
    <mergeCell ref="B963:E963"/>
    <mergeCell ref="B966:E966"/>
    <mergeCell ref="B969:G969"/>
    <mergeCell ref="E970:G970"/>
    <mergeCell ref="E971:G971"/>
    <mergeCell ref="B979:G979"/>
    <mergeCell ref="B821:E821"/>
    <mergeCell ref="B842:E843"/>
    <mergeCell ref="B845:C845"/>
    <mergeCell ref="B846:G846"/>
    <mergeCell ref="E847:G847"/>
    <mergeCell ref="E848:G848"/>
    <mergeCell ref="B849:E849"/>
    <mergeCell ref="B801:G801"/>
    <mergeCell ref="E802:G802"/>
    <mergeCell ref="E803:G803"/>
    <mergeCell ref="B819:E820"/>
    <mergeCell ref="C832:F832"/>
    <mergeCell ref="B834:G834"/>
    <mergeCell ref="B839:G839"/>
    <mergeCell ref="E765:G765"/>
    <mergeCell ref="E766:G766"/>
    <mergeCell ref="B811:G811"/>
    <mergeCell ref="B789:G789"/>
    <mergeCell ref="E790:G790"/>
    <mergeCell ref="E791:G791"/>
    <mergeCell ref="B792:E792"/>
    <mergeCell ref="B795:E795"/>
    <mergeCell ref="B798:E798"/>
    <mergeCell ref="B788:C788"/>
    <mergeCell ref="B774:G774"/>
    <mergeCell ref="C775:F775"/>
    <mergeCell ref="B777:G777"/>
    <mergeCell ref="B782:G782"/>
    <mergeCell ref="B785:E786"/>
    <mergeCell ref="B751:C751"/>
    <mergeCell ref="E753:G753"/>
    <mergeCell ref="B745:G745"/>
    <mergeCell ref="B752:G752"/>
    <mergeCell ref="E754:G754"/>
    <mergeCell ref="B755:E755"/>
    <mergeCell ref="B758:E758"/>
    <mergeCell ref="B761:E761"/>
    <mergeCell ref="B764:G764"/>
    <mergeCell ref="E692:G692"/>
    <mergeCell ref="B674:E675"/>
    <mergeCell ref="B714:C714"/>
    <mergeCell ref="E716:G716"/>
    <mergeCell ref="E717:G717"/>
    <mergeCell ref="B718:E718"/>
    <mergeCell ref="B748:E749"/>
    <mergeCell ref="B721:E721"/>
    <mergeCell ref="B724:E724"/>
    <mergeCell ref="B727:G727"/>
    <mergeCell ref="E728:G728"/>
    <mergeCell ref="E729:G729"/>
    <mergeCell ref="B711:E712"/>
    <mergeCell ref="B713:C713"/>
    <mergeCell ref="B687:E687"/>
    <mergeCell ref="E679:G679"/>
    <mergeCell ref="E680:G680"/>
    <mergeCell ref="B681:E681"/>
    <mergeCell ref="B684:E684"/>
    <mergeCell ref="E655:G655"/>
    <mergeCell ref="B678:G678"/>
    <mergeCell ref="B690:G690"/>
    <mergeCell ref="E691:G691"/>
    <mergeCell ref="C359:F359"/>
    <mergeCell ref="B361:G361"/>
    <mergeCell ref="B363:G363"/>
    <mergeCell ref="B454:E454"/>
    <mergeCell ref="C463:F463"/>
    <mergeCell ref="B465:G465"/>
    <mergeCell ref="B467:G467"/>
    <mergeCell ref="B470:E470"/>
    <mergeCell ref="B420:G420"/>
    <mergeCell ref="B423:E423"/>
    <mergeCell ref="C432:F432"/>
    <mergeCell ref="B438:E438"/>
    <mergeCell ref="C447:F447"/>
    <mergeCell ref="B449:G449"/>
    <mergeCell ref="B451:G451"/>
    <mergeCell ref="B387:G387"/>
    <mergeCell ref="B479:E480"/>
    <mergeCell ref="B534:C534"/>
    <mergeCell ref="B535:G535"/>
    <mergeCell ref="E536:G536"/>
    <mergeCell ref="B86:G86"/>
    <mergeCell ref="B538:E538"/>
    <mergeCell ref="B249:E250"/>
    <mergeCell ref="B251:C251"/>
    <mergeCell ref="B252:G252"/>
    <mergeCell ref="B255:G255"/>
    <mergeCell ref="B258:G258"/>
    <mergeCell ref="E253:G253"/>
    <mergeCell ref="E254:G254"/>
    <mergeCell ref="E256:G256"/>
    <mergeCell ref="E259:G259"/>
    <mergeCell ref="E257:G257"/>
    <mergeCell ref="B403:G403"/>
    <mergeCell ref="B366:E366"/>
    <mergeCell ref="C334:F334"/>
    <mergeCell ref="B336:G336"/>
    <mergeCell ref="B338:G338"/>
    <mergeCell ref="B277:E277"/>
    <mergeCell ref="B372:G372"/>
    <mergeCell ref="B374:E374"/>
    <mergeCell ref="C415:F415"/>
    <mergeCell ref="B417:G417"/>
    <mergeCell ref="C383:F383"/>
    <mergeCell ref="B385:G385"/>
    <mergeCell ref="B167:G167"/>
    <mergeCell ref="B169:G169"/>
    <mergeCell ref="B38:E39"/>
    <mergeCell ref="B91:E92"/>
    <mergeCell ref="C16:F16"/>
    <mergeCell ref="B18:G18"/>
    <mergeCell ref="B20:G20"/>
    <mergeCell ref="D6:E6"/>
    <mergeCell ref="F6:G7"/>
    <mergeCell ref="B8:G8"/>
    <mergeCell ref="B13:G13"/>
    <mergeCell ref="B23:E23"/>
    <mergeCell ref="C32:F32"/>
    <mergeCell ref="B34:G34"/>
    <mergeCell ref="B36:G36"/>
    <mergeCell ref="C48:F48"/>
    <mergeCell ref="B50:G50"/>
    <mergeCell ref="B53:G53"/>
    <mergeCell ref="B56:E56"/>
    <mergeCell ref="C65:F65"/>
    <mergeCell ref="B67:G67"/>
    <mergeCell ref="B70:G70"/>
    <mergeCell ref="B75:E75"/>
    <mergeCell ref="C84:F84"/>
    <mergeCell ref="C133:F133"/>
    <mergeCell ref="B135:G135"/>
    <mergeCell ref="B137:G137"/>
    <mergeCell ref="B140:E140"/>
    <mergeCell ref="C149:F149"/>
    <mergeCell ref="B151:G151"/>
    <mergeCell ref="B153:G153"/>
    <mergeCell ref="B156:E156"/>
    <mergeCell ref="C165:F165"/>
    <mergeCell ref="C117:F117"/>
    <mergeCell ref="B119:G119"/>
    <mergeCell ref="B121:G121"/>
    <mergeCell ref="B124:E124"/>
    <mergeCell ref="B88:G88"/>
    <mergeCell ref="C101:F101"/>
    <mergeCell ref="B103:G103"/>
    <mergeCell ref="B105:G105"/>
    <mergeCell ref="B108:E108"/>
    <mergeCell ref="C222:F222"/>
    <mergeCell ref="B224:G224"/>
    <mergeCell ref="B226:G226"/>
    <mergeCell ref="B229:E229"/>
    <mergeCell ref="C231:F231"/>
    <mergeCell ref="B172:E172"/>
    <mergeCell ref="C181:F181"/>
    <mergeCell ref="B183:G183"/>
    <mergeCell ref="B185:G185"/>
    <mergeCell ref="B188:E188"/>
    <mergeCell ref="C206:F206"/>
    <mergeCell ref="B208:G208"/>
    <mergeCell ref="B210:G210"/>
    <mergeCell ref="B213:E213"/>
    <mergeCell ref="C190:F190"/>
    <mergeCell ref="B192:G192"/>
    <mergeCell ref="B194:G194"/>
    <mergeCell ref="B197:E197"/>
    <mergeCell ref="B233:G233"/>
    <mergeCell ref="B235:G235"/>
    <mergeCell ref="B238:E238"/>
    <mergeCell ref="C240:F240"/>
    <mergeCell ref="B242:G242"/>
    <mergeCell ref="B246:G246"/>
    <mergeCell ref="C269:F269"/>
    <mergeCell ref="B271:G271"/>
    <mergeCell ref="B274:G274"/>
    <mergeCell ref="E260:G260"/>
    <mergeCell ref="E537:G537"/>
    <mergeCell ref="B531:E532"/>
    <mergeCell ref="C399:F399"/>
    <mergeCell ref="B401:G401"/>
    <mergeCell ref="B389:E390"/>
    <mergeCell ref="B434:G434"/>
    <mergeCell ref="B436:G436"/>
    <mergeCell ref="B405:E406"/>
    <mergeCell ref="C488:F488"/>
    <mergeCell ref="B490:G490"/>
    <mergeCell ref="B492:G492"/>
    <mergeCell ref="B495:E495"/>
    <mergeCell ref="B571:C571"/>
    <mergeCell ref="B572:G572"/>
    <mergeCell ref="E573:G573"/>
    <mergeCell ref="E574:G574"/>
    <mergeCell ref="B575:E575"/>
    <mergeCell ref="B578:E578"/>
    <mergeCell ref="B581:E581"/>
    <mergeCell ref="C1087:F1087"/>
    <mergeCell ref="B1089:G1089"/>
    <mergeCell ref="E618:G618"/>
    <mergeCell ref="B607:G607"/>
    <mergeCell ref="E608:G608"/>
    <mergeCell ref="E609:G609"/>
    <mergeCell ref="B604:E605"/>
    <mergeCell ref="B892:E892"/>
    <mergeCell ref="B895:G895"/>
    <mergeCell ref="E896:G896"/>
    <mergeCell ref="E897:G897"/>
    <mergeCell ref="B883:G883"/>
    <mergeCell ref="E884:G884"/>
    <mergeCell ref="B953:E954"/>
    <mergeCell ref="B929:E929"/>
    <mergeCell ref="B932:G932"/>
    <mergeCell ref="E933:G933"/>
    <mergeCell ref="C286:F286"/>
    <mergeCell ref="B288:G288"/>
    <mergeCell ref="B290:G290"/>
    <mergeCell ref="B293:E293"/>
    <mergeCell ref="C318:F318"/>
    <mergeCell ref="B320:G320"/>
    <mergeCell ref="B322:G322"/>
    <mergeCell ref="C350:F350"/>
    <mergeCell ref="C302:F302"/>
    <mergeCell ref="B304:G304"/>
    <mergeCell ref="B306:G306"/>
    <mergeCell ref="B309:E309"/>
    <mergeCell ref="B324:E325"/>
    <mergeCell ref="B340:E341"/>
    <mergeCell ref="B352:G352"/>
    <mergeCell ref="B354:G354"/>
    <mergeCell ref="B357:E357"/>
    <mergeCell ref="C368:F368"/>
    <mergeCell ref="B370:G370"/>
    <mergeCell ref="C980:F980"/>
    <mergeCell ref="B913:G913"/>
    <mergeCell ref="B942:G942"/>
    <mergeCell ref="C558:F558"/>
    <mergeCell ref="B560:G560"/>
    <mergeCell ref="B565:G565"/>
    <mergeCell ref="B523:G523"/>
    <mergeCell ref="B528:G528"/>
    <mergeCell ref="C595:F595"/>
    <mergeCell ref="B597:G597"/>
    <mergeCell ref="B601:G601"/>
    <mergeCell ref="B626:G626"/>
    <mergeCell ref="B584:G584"/>
    <mergeCell ref="E585:G585"/>
    <mergeCell ref="E586:G586"/>
    <mergeCell ref="B610:E610"/>
    <mergeCell ref="B613:E613"/>
    <mergeCell ref="B616:G616"/>
    <mergeCell ref="E617:G617"/>
    <mergeCell ref="B547:G547"/>
    <mergeCell ref="E548:G548"/>
    <mergeCell ref="E549:G549"/>
    <mergeCell ref="B541:E541"/>
    <mergeCell ref="B544:E544"/>
    <mergeCell ref="B1063:C1063"/>
    <mergeCell ref="B1064:G1064"/>
    <mergeCell ref="C472:F472"/>
    <mergeCell ref="B474:G474"/>
    <mergeCell ref="B476:G476"/>
    <mergeCell ref="C812:F812"/>
    <mergeCell ref="B814:G814"/>
    <mergeCell ref="B816:G816"/>
    <mergeCell ref="C504:F504"/>
    <mergeCell ref="B506:G506"/>
    <mergeCell ref="B508:G508"/>
    <mergeCell ref="B511:E511"/>
    <mergeCell ref="B557:G557"/>
    <mergeCell ref="B568:E569"/>
    <mergeCell ref="C521:F521"/>
    <mergeCell ref="B868:G868"/>
    <mergeCell ref="E885:G885"/>
    <mergeCell ref="B886:E886"/>
    <mergeCell ref="B889:E889"/>
    <mergeCell ref="B1407:E1407"/>
    <mergeCell ref="B982:G982"/>
    <mergeCell ref="B986:G986"/>
    <mergeCell ref="C1013:F1013"/>
    <mergeCell ref="B1015:G1015"/>
    <mergeCell ref="B1020:G1020"/>
    <mergeCell ref="B1027:G1027"/>
    <mergeCell ref="E1028:G1028"/>
    <mergeCell ref="E1029:G1029"/>
    <mergeCell ref="B1030:E1030"/>
    <mergeCell ref="B1033:E1033"/>
    <mergeCell ref="B1023:E1024"/>
    <mergeCell ref="B996:E996"/>
    <mergeCell ref="B999:E999"/>
    <mergeCell ref="E1041:G1041"/>
    <mergeCell ref="B1060:E1061"/>
    <mergeCell ref="B1226:G1226"/>
    <mergeCell ref="C1219:F1219"/>
    <mergeCell ref="B1221:G1221"/>
    <mergeCell ref="C1182:F1182"/>
    <mergeCell ref="B1184:G1184"/>
    <mergeCell ref="B1052:G1052"/>
    <mergeCell ref="B1057:G1057"/>
    <mergeCell ref="B1086:G1086"/>
    <mergeCell ref="C627:F627"/>
    <mergeCell ref="B629:G629"/>
    <mergeCell ref="B634:G634"/>
    <mergeCell ref="B663:G663"/>
    <mergeCell ref="C664:F664"/>
    <mergeCell ref="B666:G666"/>
    <mergeCell ref="B671:G671"/>
    <mergeCell ref="C738:F738"/>
    <mergeCell ref="B740:G740"/>
    <mergeCell ref="B700:G700"/>
    <mergeCell ref="B715:G715"/>
    <mergeCell ref="C701:F701"/>
    <mergeCell ref="B703:G703"/>
    <mergeCell ref="B708:G708"/>
    <mergeCell ref="B737:G737"/>
    <mergeCell ref="B677:C677"/>
    <mergeCell ref="B641:G641"/>
    <mergeCell ref="E642:G642"/>
    <mergeCell ref="E643:G643"/>
    <mergeCell ref="B644:E644"/>
    <mergeCell ref="B647:E647"/>
    <mergeCell ref="B650:E650"/>
    <mergeCell ref="B653:G653"/>
    <mergeCell ref="E654:G654"/>
    <mergeCell ref="B1036:E1036"/>
    <mergeCell ref="B1039:G1039"/>
    <mergeCell ref="E1040:G1040"/>
    <mergeCell ref="B916:E917"/>
    <mergeCell ref="B852:E852"/>
    <mergeCell ref="B855:E855"/>
    <mergeCell ref="B858:G858"/>
    <mergeCell ref="E859:G859"/>
    <mergeCell ref="E860:G860"/>
    <mergeCell ref="B879:E880"/>
    <mergeCell ref="B882:C882"/>
    <mergeCell ref="B956:C956"/>
    <mergeCell ref="B957:G957"/>
    <mergeCell ref="E958:G958"/>
    <mergeCell ref="E959:G959"/>
    <mergeCell ref="B919:C919"/>
    <mergeCell ref="B920:G920"/>
    <mergeCell ref="E921:G921"/>
    <mergeCell ref="E922:G922"/>
    <mergeCell ref="B923:E923"/>
    <mergeCell ref="B926:E926"/>
    <mergeCell ref="C943:F943"/>
    <mergeCell ref="B945:G945"/>
    <mergeCell ref="B950:G950"/>
    <mergeCell ref="B1150:G1150"/>
    <mergeCell ref="E1151:G1151"/>
    <mergeCell ref="E1152:G1152"/>
    <mergeCell ref="B1171:E1171"/>
    <mergeCell ref="B1192:E1193"/>
    <mergeCell ref="B1195:C1195"/>
    <mergeCell ref="B1196:G1196"/>
    <mergeCell ref="B637:E638"/>
    <mergeCell ref="B640:C640"/>
    <mergeCell ref="C1124:F1124"/>
    <mergeCell ref="B1126:G1126"/>
    <mergeCell ref="B1131:G1131"/>
    <mergeCell ref="B1160:G1160"/>
    <mergeCell ref="B1123:G1123"/>
    <mergeCell ref="C869:F869"/>
    <mergeCell ref="B871:G871"/>
    <mergeCell ref="B876:G876"/>
    <mergeCell ref="B905:G905"/>
    <mergeCell ref="C906:F906"/>
    <mergeCell ref="B908:G908"/>
    <mergeCell ref="B1026:C1026"/>
    <mergeCell ref="B1094:G1094"/>
    <mergeCell ref="B1049:G1049"/>
    <mergeCell ref="C1050:F1050"/>
    <mergeCell ref="E1115:G1115"/>
    <mergeCell ref="B1134:E1135"/>
    <mergeCell ref="B1137:C1137"/>
    <mergeCell ref="B1138:G1138"/>
    <mergeCell ref="E1139:G1139"/>
    <mergeCell ref="E1140:G1140"/>
    <mergeCell ref="B1141:E1141"/>
    <mergeCell ref="B1144:E1144"/>
    <mergeCell ref="B1147:E1147"/>
    <mergeCell ref="B1373:E1374"/>
    <mergeCell ref="B1376:C1376"/>
    <mergeCell ref="B1377:G1377"/>
    <mergeCell ref="E1378:G1378"/>
    <mergeCell ref="E1379:G1379"/>
    <mergeCell ref="C1256:F1256"/>
    <mergeCell ref="B1258:G1258"/>
    <mergeCell ref="B1262:G1262"/>
    <mergeCell ref="C1289:F1289"/>
    <mergeCell ref="B1291:G1291"/>
    <mergeCell ref="B1296:G1296"/>
    <mergeCell ref="B1370:G1370"/>
    <mergeCell ref="E1279:G1279"/>
    <mergeCell ref="E1280:G1280"/>
    <mergeCell ref="B1299:E1300"/>
    <mergeCell ref="B1302:C1302"/>
    <mergeCell ref="B1303:G1303"/>
    <mergeCell ref="B1362:G1362"/>
    <mergeCell ref="C1363:F1363"/>
    <mergeCell ref="B1365:G1365"/>
    <mergeCell ref="B1339:C1339"/>
    <mergeCell ref="B1340:G1340"/>
    <mergeCell ref="E1341:G1341"/>
    <mergeCell ref="E1342:G1342"/>
    <mergeCell ref="B1343:E1343"/>
    <mergeCell ref="B1346:E1346"/>
    <mergeCell ref="B1349:E1349"/>
    <mergeCell ref="B1352:G1352"/>
    <mergeCell ref="E1353:G1353"/>
    <mergeCell ref="E1354:G1354"/>
    <mergeCell ref="E1065:G1065"/>
    <mergeCell ref="E1066:G1066"/>
    <mergeCell ref="B1067:E1067"/>
    <mergeCell ref="B1070:E1070"/>
    <mergeCell ref="B1073:E1073"/>
    <mergeCell ref="B1076:G1076"/>
    <mergeCell ref="E1077:G1077"/>
    <mergeCell ref="E1078:G1078"/>
    <mergeCell ref="B1097:E1098"/>
    <mergeCell ref="B1100:C1100"/>
    <mergeCell ref="B1101:G1101"/>
    <mergeCell ref="E1102:G1102"/>
    <mergeCell ref="E1103:G1103"/>
    <mergeCell ref="B1104:E1104"/>
    <mergeCell ref="B1107:E1107"/>
    <mergeCell ref="B1110:E1110"/>
    <mergeCell ref="B1113:G1113"/>
    <mergeCell ref="E1114:G1114"/>
    <mergeCell ref="E1197:G1197"/>
    <mergeCell ref="E1198:G1198"/>
    <mergeCell ref="B1168:E1170"/>
    <mergeCell ref="C1161:F1161"/>
    <mergeCell ref="B1163:G1163"/>
    <mergeCell ref="B1165:G1165"/>
    <mergeCell ref="B1232:C1232"/>
    <mergeCell ref="B1233:G1233"/>
    <mergeCell ref="E1234:G1234"/>
    <mergeCell ref="B1189:G1189"/>
    <mergeCell ref="B1218:G1218"/>
    <mergeCell ref="B1199:E1199"/>
    <mergeCell ref="B1202:E1202"/>
    <mergeCell ref="B1205:E1205"/>
    <mergeCell ref="B1208:G1208"/>
    <mergeCell ref="E1209:G1209"/>
    <mergeCell ref="E1210:G1210"/>
    <mergeCell ref="B1229:E1230"/>
    <mergeCell ref="E1235:G1235"/>
    <mergeCell ref="B1236:E1236"/>
    <mergeCell ref="B1239:E1239"/>
    <mergeCell ref="B1242:E1242"/>
    <mergeCell ref="B1245:G1245"/>
    <mergeCell ref="E1246:G1246"/>
    <mergeCell ref="E1247:G1247"/>
    <mergeCell ref="B1265:E1266"/>
    <mergeCell ref="B1268:C1268"/>
    <mergeCell ref="B1269:G1269"/>
    <mergeCell ref="E1270:G1270"/>
    <mergeCell ref="E1271:G1271"/>
    <mergeCell ref="B1272:E1272"/>
    <mergeCell ref="B1275:E1275"/>
    <mergeCell ref="B1278:G1278"/>
    <mergeCell ref="E1304:G1304"/>
    <mergeCell ref="E1305:G1305"/>
    <mergeCell ref="B1306:E1306"/>
    <mergeCell ref="B1309:E1309"/>
    <mergeCell ref="B1312:E1312"/>
    <mergeCell ref="B1315:G1315"/>
    <mergeCell ref="E1316:G1316"/>
    <mergeCell ref="E1317:G1317"/>
    <mergeCell ref="B1336:E1337"/>
    <mergeCell ref="C1326:F1326"/>
    <mergeCell ref="B1328:G1328"/>
    <mergeCell ref="B1333:G1333"/>
    <mergeCell ref="E1431:G1431"/>
    <mergeCell ref="E1432:G1432"/>
    <mergeCell ref="B1433:E1433"/>
    <mergeCell ref="B1436:E1436"/>
    <mergeCell ref="B1439:E1439"/>
    <mergeCell ref="B1442:G1442"/>
    <mergeCell ref="E1443:G1443"/>
    <mergeCell ref="E1444:G1444"/>
    <mergeCell ref="B1380:E1380"/>
    <mergeCell ref="B1383:E1383"/>
    <mergeCell ref="B1386:E1386"/>
    <mergeCell ref="B1389:G1389"/>
    <mergeCell ref="E1390:G1390"/>
    <mergeCell ref="E1391:G1391"/>
    <mergeCell ref="B1426:E1427"/>
    <mergeCell ref="B1429:C1429"/>
    <mergeCell ref="B1430:G1430"/>
    <mergeCell ref="B1399:G1399"/>
    <mergeCell ref="C1416:F1416"/>
    <mergeCell ref="B1418:G1418"/>
    <mergeCell ref="B1423:G1423"/>
    <mergeCell ref="C1400:F1400"/>
    <mergeCell ref="B1402:G1402"/>
    <mergeCell ref="B1404:G1404"/>
  </mergeCells>
  <dataValidations disablePrompts="1" count="1">
    <dataValidation type="list" allowBlank="1" showInputMessage="1" showErrorMessage="1" sqref="A21:A22 A37 A54:A55 A52 A71:A74 A69 A89:A90 A106:A107 A195:A196 A122:A123 A138:A139 A154:A155 A170:A171 A211:A212 A186:A187 A184 A227:A228 A225 A236:A237 A234 A817:A818 A840:A841 A877:A878 A914:A915 A951:A952 A247:A248 A244:A245 A275:A276 A273 A291:A292 A323 A355:A356 A373 A421:A422 A437 A452:A453 A468:A469 A466 A477:A478 A1405:A1406 A1424:A1425 A493:A494 A509:A510 A529:A530 A566:A567 A987:A988 A984:A985 A1021:A1022 A635:A636 A672:A673 A709:A710 A307:A308 A339 A388 A404 A364:A365 A419 A525:A527 A562:A564 A599:A600 A631:A633 A668:A670 A705:A707 A742:A744 A779:A781 A836:A838 A873:A875 A910:A912 A947:A949 A1017:A1019 A1054:A1056 A1091:A1093 A1128:A1130 A1186:A1188 A1223:A1225 A1260:A1261 A1293:A1295 A1330:A1332 A1367:A1369 A1420:A1422 A353 A362">
      <formula1>$A$3:$A$4</formula1>
    </dataValidation>
  </dataValidations>
  <printOptions horizontalCentered="1"/>
  <pageMargins left="0.78740157480314965" right="0.19685039370078741" top="0.39370078740157483" bottom="0.78740157480314965" header="0.19685039370078741" footer="0.19685039370078741"/>
  <pageSetup paperSize="9" scale="49" orientation="portrait" r:id="rId1"/>
  <headerFooter scaleWithDoc="0" alignWithMargins="0">
    <oddHeader>&amp;RPágina &amp;P de &amp;N</oddHeader>
    <oddFooter>&amp;C&amp;G</oddFooter>
  </headerFooter>
  <rowBreaks count="1" manualBreakCount="1">
    <brk id="1173" min="1" max="6"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theme="5" tint="0.39997558519241921"/>
  </sheetPr>
  <dimension ref="A3:L751"/>
  <sheetViews>
    <sheetView view="pageBreakPreview" topLeftCell="A727" zoomScale="85" zoomScaleNormal="100" zoomScaleSheetLayoutView="85" workbookViewId="0">
      <selection activeCell="C744" sqref="C744:F744"/>
    </sheetView>
  </sheetViews>
  <sheetFormatPr defaultRowHeight="12.75"/>
  <cols>
    <col min="1" max="1" width="19.5703125" style="1566" customWidth="1"/>
    <col min="2" max="2" width="24.5703125" style="1567" customWidth="1"/>
    <col min="3" max="3" width="78.5703125" style="1567" customWidth="1"/>
    <col min="4" max="4" width="17.140625" style="1567" bestFit="1" customWidth="1"/>
    <col min="5" max="5" width="25.5703125" style="1567" customWidth="1"/>
    <col min="6" max="6" width="18.140625" style="1567" bestFit="1" customWidth="1"/>
    <col min="7" max="7" width="21.42578125" style="1567" customWidth="1"/>
    <col min="8" max="8" width="17.85546875" style="1566" customWidth="1"/>
    <col min="9" max="9" width="16.5703125" style="1567" bestFit="1" customWidth="1"/>
    <col min="10" max="257" width="9.140625" style="1567"/>
    <col min="258" max="258" width="24.5703125" style="1567" customWidth="1"/>
    <col min="259" max="259" width="71.7109375" style="1567" customWidth="1"/>
    <col min="260" max="260" width="17.140625" style="1567" bestFit="1" customWidth="1"/>
    <col min="261" max="261" width="16.7109375" style="1567" bestFit="1" customWidth="1"/>
    <col min="262" max="262" width="16.85546875" style="1567" bestFit="1" customWidth="1"/>
    <col min="263" max="263" width="21.42578125" style="1567" customWidth="1"/>
    <col min="264" max="264" width="9.140625" style="1567"/>
    <col min="265" max="265" width="16.5703125" style="1567" bestFit="1" customWidth="1"/>
    <col min="266" max="513" width="9.140625" style="1567"/>
    <col min="514" max="514" width="24.5703125" style="1567" customWidth="1"/>
    <col min="515" max="515" width="71.7109375" style="1567" customWidth="1"/>
    <col min="516" max="516" width="17.140625" style="1567" bestFit="1" customWidth="1"/>
    <col min="517" max="517" width="16.7109375" style="1567" bestFit="1" customWidth="1"/>
    <col min="518" max="518" width="16.85546875" style="1567" bestFit="1" customWidth="1"/>
    <col min="519" max="519" width="21.42578125" style="1567" customWidth="1"/>
    <col min="520" max="520" width="9.140625" style="1567"/>
    <col min="521" max="521" width="16.5703125" style="1567" bestFit="1" customWidth="1"/>
    <col min="522" max="769" width="9.140625" style="1567"/>
    <col min="770" max="770" width="24.5703125" style="1567" customWidth="1"/>
    <col min="771" max="771" width="71.7109375" style="1567" customWidth="1"/>
    <col min="772" max="772" width="17.140625" style="1567" bestFit="1" customWidth="1"/>
    <col min="773" max="773" width="16.7109375" style="1567" bestFit="1" customWidth="1"/>
    <col min="774" max="774" width="16.85546875" style="1567" bestFit="1" customWidth="1"/>
    <col min="775" max="775" width="21.42578125" style="1567" customWidth="1"/>
    <col min="776" max="776" width="9.140625" style="1567"/>
    <col min="777" max="777" width="16.5703125" style="1567" bestFit="1" customWidth="1"/>
    <col min="778" max="1025" width="9.140625" style="1567"/>
    <col min="1026" max="1026" width="24.5703125" style="1567" customWidth="1"/>
    <col min="1027" max="1027" width="71.7109375" style="1567" customWidth="1"/>
    <col min="1028" max="1028" width="17.140625" style="1567" bestFit="1" customWidth="1"/>
    <col min="1029" max="1029" width="16.7109375" style="1567" bestFit="1" customWidth="1"/>
    <col min="1030" max="1030" width="16.85546875" style="1567" bestFit="1" customWidth="1"/>
    <col min="1031" max="1031" width="21.42578125" style="1567" customWidth="1"/>
    <col min="1032" max="1032" width="9.140625" style="1567"/>
    <col min="1033" max="1033" width="16.5703125" style="1567" bestFit="1" customWidth="1"/>
    <col min="1034" max="1281" width="9.140625" style="1567"/>
    <col min="1282" max="1282" width="24.5703125" style="1567" customWidth="1"/>
    <col min="1283" max="1283" width="71.7109375" style="1567" customWidth="1"/>
    <col min="1284" max="1284" width="17.140625" style="1567" bestFit="1" customWidth="1"/>
    <col min="1285" max="1285" width="16.7109375" style="1567" bestFit="1" customWidth="1"/>
    <col min="1286" max="1286" width="16.85546875" style="1567" bestFit="1" customWidth="1"/>
    <col min="1287" max="1287" width="21.42578125" style="1567" customWidth="1"/>
    <col min="1288" max="1288" width="9.140625" style="1567"/>
    <col min="1289" max="1289" width="16.5703125" style="1567" bestFit="1" customWidth="1"/>
    <col min="1290" max="1537" width="9.140625" style="1567"/>
    <col min="1538" max="1538" width="24.5703125" style="1567" customWidth="1"/>
    <col min="1539" max="1539" width="71.7109375" style="1567" customWidth="1"/>
    <col min="1540" max="1540" width="17.140625" style="1567" bestFit="1" customWidth="1"/>
    <col min="1541" max="1541" width="16.7109375" style="1567" bestFit="1" customWidth="1"/>
    <col min="1542" max="1542" width="16.85546875" style="1567" bestFit="1" customWidth="1"/>
    <col min="1543" max="1543" width="21.42578125" style="1567" customWidth="1"/>
    <col min="1544" max="1544" width="9.140625" style="1567"/>
    <col min="1545" max="1545" width="16.5703125" style="1567" bestFit="1" customWidth="1"/>
    <col min="1546" max="1793" width="9.140625" style="1567"/>
    <col min="1794" max="1794" width="24.5703125" style="1567" customWidth="1"/>
    <col min="1795" max="1795" width="71.7109375" style="1567" customWidth="1"/>
    <col min="1796" max="1796" width="17.140625" style="1567" bestFit="1" customWidth="1"/>
    <col min="1797" max="1797" width="16.7109375" style="1567" bestFit="1" customWidth="1"/>
    <col min="1798" max="1798" width="16.85546875" style="1567" bestFit="1" customWidth="1"/>
    <col min="1799" max="1799" width="21.42578125" style="1567" customWidth="1"/>
    <col min="1800" max="1800" width="9.140625" style="1567"/>
    <col min="1801" max="1801" width="16.5703125" style="1567" bestFit="1" customWidth="1"/>
    <col min="1802" max="2049" width="9.140625" style="1567"/>
    <col min="2050" max="2050" width="24.5703125" style="1567" customWidth="1"/>
    <col min="2051" max="2051" width="71.7109375" style="1567" customWidth="1"/>
    <col min="2052" max="2052" width="17.140625" style="1567" bestFit="1" customWidth="1"/>
    <col min="2053" max="2053" width="16.7109375" style="1567" bestFit="1" customWidth="1"/>
    <col min="2054" max="2054" width="16.85546875" style="1567" bestFit="1" customWidth="1"/>
    <col min="2055" max="2055" width="21.42578125" style="1567" customWidth="1"/>
    <col min="2056" max="2056" width="9.140625" style="1567"/>
    <col min="2057" max="2057" width="16.5703125" style="1567" bestFit="1" customWidth="1"/>
    <col min="2058" max="2305" width="9.140625" style="1567"/>
    <col min="2306" max="2306" width="24.5703125" style="1567" customWidth="1"/>
    <col min="2307" max="2307" width="71.7109375" style="1567" customWidth="1"/>
    <col min="2308" max="2308" width="17.140625" style="1567" bestFit="1" customWidth="1"/>
    <col min="2309" max="2309" width="16.7109375" style="1567" bestFit="1" customWidth="1"/>
    <col min="2310" max="2310" width="16.85546875" style="1567" bestFit="1" customWidth="1"/>
    <col min="2311" max="2311" width="21.42578125" style="1567" customWidth="1"/>
    <col min="2312" max="2312" width="9.140625" style="1567"/>
    <col min="2313" max="2313" width="16.5703125" style="1567" bestFit="1" customWidth="1"/>
    <col min="2314" max="2561" width="9.140625" style="1567"/>
    <col min="2562" max="2562" width="24.5703125" style="1567" customWidth="1"/>
    <col min="2563" max="2563" width="71.7109375" style="1567" customWidth="1"/>
    <col min="2564" max="2564" width="17.140625" style="1567" bestFit="1" customWidth="1"/>
    <col min="2565" max="2565" width="16.7109375" style="1567" bestFit="1" customWidth="1"/>
    <col min="2566" max="2566" width="16.85546875" style="1567" bestFit="1" customWidth="1"/>
    <col min="2567" max="2567" width="21.42578125" style="1567" customWidth="1"/>
    <col min="2568" max="2568" width="9.140625" style="1567"/>
    <col min="2569" max="2569" width="16.5703125" style="1567" bestFit="1" customWidth="1"/>
    <col min="2570" max="2817" width="9.140625" style="1567"/>
    <col min="2818" max="2818" width="24.5703125" style="1567" customWidth="1"/>
    <col min="2819" max="2819" width="71.7109375" style="1567" customWidth="1"/>
    <col min="2820" max="2820" width="17.140625" style="1567" bestFit="1" customWidth="1"/>
    <col min="2821" max="2821" width="16.7109375" style="1567" bestFit="1" customWidth="1"/>
    <col min="2822" max="2822" width="16.85546875" style="1567" bestFit="1" customWidth="1"/>
    <col min="2823" max="2823" width="21.42578125" style="1567" customWidth="1"/>
    <col min="2824" max="2824" width="9.140625" style="1567"/>
    <col min="2825" max="2825" width="16.5703125" style="1567" bestFit="1" customWidth="1"/>
    <col min="2826" max="3073" width="9.140625" style="1567"/>
    <col min="3074" max="3074" width="24.5703125" style="1567" customWidth="1"/>
    <col min="3075" max="3075" width="71.7109375" style="1567" customWidth="1"/>
    <col min="3076" max="3076" width="17.140625" style="1567" bestFit="1" customWidth="1"/>
    <col min="3077" max="3077" width="16.7109375" style="1567" bestFit="1" customWidth="1"/>
    <col min="3078" max="3078" width="16.85546875" style="1567" bestFit="1" customWidth="1"/>
    <col min="3079" max="3079" width="21.42578125" style="1567" customWidth="1"/>
    <col min="3080" max="3080" width="9.140625" style="1567"/>
    <col min="3081" max="3081" width="16.5703125" style="1567" bestFit="1" customWidth="1"/>
    <col min="3082" max="3329" width="9.140625" style="1567"/>
    <col min="3330" max="3330" width="24.5703125" style="1567" customWidth="1"/>
    <col min="3331" max="3331" width="71.7109375" style="1567" customWidth="1"/>
    <col min="3332" max="3332" width="17.140625" style="1567" bestFit="1" customWidth="1"/>
    <col min="3333" max="3333" width="16.7109375" style="1567" bestFit="1" customWidth="1"/>
    <col min="3334" max="3334" width="16.85546875" style="1567" bestFit="1" customWidth="1"/>
    <col min="3335" max="3335" width="21.42578125" style="1567" customWidth="1"/>
    <col min="3336" max="3336" width="9.140625" style="1567"/>
    <col min="3337" max="3337" width="16.5703125" style="1567" bestFit="1" customWidth="1"/>
    <col min="3338" max="3585" width="9.140625" style="1567"/>
    <col min="3586" max="3586" width="24.5703125" style="1567" customWidth="1"/>
    <col min="3587" max="3587" width="71.7109375" style="1567" customWidth="1"/>
    <col min="3588" max="3588" width="17.140625" style="1567" bestFit="1" customWidth="1"/>
    <col min="3589" max="3589" width="16.7109375" style="1567" bestFit="1" customWidth="1"/>
    <col min="3590" max="3590" width="16.85546875" style="1567" bestFit="1" customWidth="1"/>
    <col min="3591" max="3591" width="21.42578125" style="1567" customWidth="1"/>
    <col min="3592" max="3592" width="9.140625" style="1567"/>
    <col min="3593" max="3593" width="16.5703125" style="1567" bestFit="1" customWidth="1"/>
    <col min="3594" max="3841" width="9.140625" style="1567"/>
    <col min="3842" max="3842" width="24.5703125" style="1567" customWidth="1"/>
    <col min="3843" max="3843" width="71.7109375" style="1567" customWidth="1"/>
    <col min="3844" max="3844" width="17.140625" style="1567" bestFit="1" customWidth="1"/>
    <col min="3845" max="3845" width="16.7109375" style="1567" bestFit="1" customWidth="1"/>
    <col min="3846" max="3846" width="16.85546875" style="1567" bestFit="1" customWidth="1"/>
    <col min="3847" max="3847" width="21.42578125" style="1567" customWidth="1"/>
    <col min="3848" max="3848" width="9.140625" style="1567"/>
    <col min="3849" max="3849" width="16.5703125" style="1567" bestFit="1" customWidth="1"/>
    <col min="3850" max="4097" width="9.140625" style="1567"/>
    <col min="4098" max="4098" width="24.5703125" style="1567" customWidth="1"/>
    <col min="4099" max="4099" width="71.7109375" style="1567" customWidth="1"/>
    <col min="4100" max="4100" width="17.140625" style="1567" bestFit="1" customWidth="1"/>
    <col min="4101" max="4101" width="16.7109375" style="1567" bestFit="1" customWidth="1"/>
    <col min="4102" max="4102" width="16.85546875" style="1567" bestFit="1" customWidth="1"/>
    <col min="4103" max="4103" width="21.42578125" style="1567" customWidth="1"/>
    <col min="4104" max="4104" width="9.140625" style="1567"/>
    <col min="4105" max="4105" width="16.5703125" style="1567" bestFit="1" customWidth="1"/>
    <col min="4106" max="4353" width="9.140625" style="1567"/>
    <col min="4354" max="4354" width="24.5703125" style="1567" customWidth="1"/>
    <col min="4355" max="4355" width="71.7109375" style="1567" customWidth="1"/>
    <col min="4356" max="4356" width="17.140625" style="1567" bestFit="1" customWidth="1"/>
    <col min="4357" max="4357" width="16.7109375" style="1567" bestFit="1" customWidth="1"/>
    <col min="4358" max="4358" width="16.85546875" style="1567" bestFit="1" customWidth="1"/>
    <col min="4359" max="4359" width="21.42578125" style="1567" customWidth="1"/>
    <col min="4360" max="4360" width="9.140625" style="1567"/>
    <col min="4361" max="4361" width="16.5703125" style="1567" bestFit="1" customWidth="1"/>
    <col min="4362" max="4609" width="9.140625" style="1567"/>
    <col min="4610" max="4610" width="24.5703125" style="1567" customWidth="1"/>
    <col min="4611" max="4611" width="71.7109375" style="1567" customWidth="1"/>
    <col min="4612" max="4612" width="17.140625" style="1567" bestFit="1" customWidth="1"/>
    <col min="4613" max="4613" width="16.7109375" style="1567" bestFit="1" customWidth="1"/>
    <col min="4614" max="4614" width="16.85546875" style="1567" bestFit="1" customWidth="1"/>
    <col min="4615" max="4615" width="21.42578125" style="1567" customWidth="1"/>
    <col min="4616" max="4616" width="9.140625" style="1567"/>
    <col min="4617" max="4617" width="16.5703125" style="1567" bestFit="1" customWidth="1"/>
    <col min="4618" max="4865" width="9.140625" style="1567"/>
    <col min="4866" max="4866" width="24.5703125" style="1567" customWidth="1"/>
    <col min="4867" max="4867" width="71.7109375" style="1567" customWidth="1"/>
    <col min="4868" max="4868" width="17.140625" style="1567" bestFit="1" customWidth="1"/>
    <col min="4869" max="4869" width="16.7109375" style="1567" bestFit="1" customWidth="1"/>
    <col min="4870" max="4870" width="16.85546875" style="1567" bestFit="1" customWidth="1"/>
    <col min="4871" max="4871" width="21.42578125" style="1567" customWidth="1"/>
    <col min="4872" max="4872" width="9.140625" style="1567"/>
    <col min="4873" max="4873" width="16.5703125" style="1567" bestFit="1" customWidth="1"/>
    <col min="4874" max="5121" width="9.140625" style="1567"/>
    <col min="5122" max="5122" width="24.5703125" style="1567" customWidth="1"/>
    <col min="5123" max="5123" width="71.7109375" style="1567" customWidth="1"/>
    <col min="5124" max="5124" width="17.140625" style="1567" bestFit="1" customWidth="1"/>
    <col min="5125" max="5125" width="16.7109375" style="1567" bestFit="1" customWidth="1"/>
    <col min="5126" max="5126" width="16.85546875" style="1567" bestFit="1" customWidth="1"/>
    <col min="5127" max="5127" width="21.42578125" style="1567" customWidth="1"/>
    <col min="5128" max="5128" width="9.140625" style="1567"/>
    <col min="5129" max="5129" width="16.5703125" style="1567" bestFit="1" customWidth="1"/>
    <col min="5130" max="5377" width="9.140625" style="1567"/>
    <col min="5378" max="5378" width="24.5703125" style="1567" customWidth="1"/>
    <col min="5379" max="5379" width="71.7109375" style="1567" customWidth="1"/>
    <col min="5380" max="5380" width="17.140625" style="1567" bestFit="1" customWidth="1"/>
    <col min="5381" max="5381" width="16.7109375" style="1567" bestFit="1" customWidth="1"/>
    <col min="5382" max="5382" width="16.85546875" style="1567" bestFit="1" customWidth="1"/>
    <col min="5383" max="5383" width="21.42578125" style="1567" customWidth="1"/>
    <col min="5384" max="5384" width="9.140625" style="1567"/>
    <col min="5385" max="5385" width="16.5703125" style="1567" bestFit="1" customWidth="1"/>
    <col min="5386" max="5633" width="9.140625" style="1567"/>
    <col min="5634" max="5634" width="24.5703125" style="1567" customWidth="1"/>
    <col min="5635" max="5635" width="71.7109375" style="1567" customWidth="1"/>
    <col min="5636" max="5636" width="17.140625" style="1567" bestFit="1" customWidth="1"/>
    <col min="5637" max="5637" width="16.7109375" style="1567" bestFit="1" customWidth="1"/>
    <col min="5638" max="5638" width="16.85546875" style="1567" bestFit="1" customWidth="1"/>
    <col min="5639" max="5639" width="21.42578125" style="1567" customWidth="1"/>
    <col min="5640" max="5640" width="9.140625" style="1567"/>
    <col min="5641" max="5641" width="16.5703125" style="1567" bestFit="1" customWidth="1"/>
    <col min="5642" max="5889" width="9.140625" style="1567"/>
    <col min="5890" max="5890" width="24.5703125" style="1567" customWidth="1"/>
    <col min="5891" max="5891" width="71.7109375" style="1567" customWidth="1"/>
    <col min="5892" max="5892" width="17.140625" style="1567" bestFit="1" customWidth="1"/>
    <col min="5893" max="5893" width="16.7109375" style="1567" bestFit="1" customWidth="1"/>
    <col min="5894" max="5894" width="16.85546875" style="1567" bestFit="1" customWidth="1"/>
    <col min="5895" max="5895" width="21.42578125" style="1567" customWidth="1"/>
    <col min="5896" max="5896" width="9.140625" style="1567"/>
    <col min="5897" max="5897" width="16.5703125" style="1567" bestFit="1" customWidth="1"/>
    <col min="5898" max="6145" width="9.140625" style="1567"/>
    <col min="6146" max="6146" width="24.5703125" style="1567" customWidth="1"/>
    <col min="6147" max="6147" width="71.7109375" style="1567" customWidth="1"/>
    <col min="6148" max="6148" width="17.140625" style="1567" bestFit="1" customWidth="1"/>
    <col min="6149" max="6149" width="16.7109375" style="1567" bestFit="1" customWidth="1"/>
    <col min="6150" max="6150" width="16.85546875" style="1567" bestFit="1" customWidth="1"/>
    <col min="6151" max="6151" width="21.42578125" style="1567" customWidth="1"/>
    <col min="6152" max="6152" width="9.140625" style="1567"/>
    <col min="6153" max="6153" width="16.5703125" style="1567" bestFit="1" customWidth="1"/>
    <col min="6154" max="6401" width="9.140625" style="1567"/>
    <col min="6402" max="6402" width="24.5703125" style="1567" customWidth="1"/>
    <col min="6403" max="6403" width="71.7109375" style="1567" customWidth="1"/>
    <col min="6404" max="6404" width="17.140625" style="1567" bestFit="1" customWidth="1"/>
    <col min="6405" max="6405" width="16.7109375" style="1567" bestFit="1" customWidth="1"/>
    <col min="6406" max="6406" width="16.85546875" style="1567" bestFit="1" customWidth="1"/>
    <col min="6407" max="6407" width="21.42578125" style="1567" customWidth="1"/>
    <col min="6408" max="6408" width="9.140625" style="1567"/>
    <col min="6409" max="6409" width="16.5703125" style="1567" bestFit="1" customWidth="1"/>
    <col min="6410" max="6657" width="9.140625" style="1567"/>
    <col min="6658" max="6658" width="24.5703125" style="1567" customWidth="1"/>
    <col min="6659" max="6659" width="71.7109375" style="1567" customWidth="1"/>
    <col min="6660" max="6660" width="17.140625" style="1567" bestFit="1" customWidth="1"/>
    <col min="6661" max="6661" width="16.7109375" style="1567" bestFit="1" customWidth="1"/>
    <col min="6662" max="6662" width="16.85546875" style="1567" bestFit="1" customWidth="1"/>
    <col min="6663" max="6663" width="21.42578125" style="1567" customWidth="1"/>
    <col min="6664" max="6664" width="9.140625" style="1567"/>
    <col min="6665" max="6665" width="16.5703125" style="1567" bestFit="1" customWidth="1"/>
    <col min="6666" max="6913" width="9.140625" style="1567"/>
    <col min="6914" max="6914" width="24.5703125" style="1567" customWidth="1"/>
    <col min="6915" max="6915" width="71.7109375" style="1567" customWidth="1"/>
    <col min="6916" max="6916" width="17.140625" style="1567" bestFit="1" customWidth="1"/>
    <col min="6917" max="6917" width="16.7109375" style="1567" bestFit="1" customWidth="1"/>
    <col min="6918" max="6918" width="16.85546875" style="1567" bestFit="1" customWidth="1"/>
    <col min="6919" max="6919" width="21.42578125" style="1567" customWidth="1"/>
    <col min="6920" max="6920" width="9.140625" style="1567"/>
    <col min="6921" max="6921" width="16.5703125" style="1567" bestFit="1" customWidth="1"/>
    <col min="6922" max="7169" width="9.140625" style="1567"/>
    <col min="7170" max="7170" width="24.5703125" style="1567" customWidth="1"/>
    <col min="7171" max="7171" width="71.7109375" style="1567" customWidth="1"/>
    <col min="7172" max="7172" width="17.140625" style="1567" bestFit="1" customWidth="1"/>
    <col min="7173" max="7173" width="16.7109375" style="1567" bestFit="1" customWidth="1"/>
    <col min="7174" max="7174" width="16.85546875" style="1567" bestFit="1" customWidth="1"/>
    <col min="7175" max="7175" width="21.42578125" style="1567" customWidth="1"/>
    <col min="7176" max="7176" width="9.140625" style="1567"/>
    <col min="7177" max="7177" width="16.5703125" style="1567" bestFit="1" customWidth="1"/>
    <col min="7178" max="7425" width="9.140625" style="1567"/>
    <col min="7426" max="7426" width="24.5703125" style="1567" customWidth="1"/>
    <col min="7427" max="7427" width="71.7109375" style="1567" customWidth="1"/>
    <col min="7428" max="7428" width="17.140625" style="1567" bestFit="1" customWidth="1"/>
    <col min="7429" max="7429" width="16.7109375" style="1567" bestFit="1" customWidth="1"/>
    <col min="7430" max="7430" width="16.85546875" style="1567" bestFit="1" customWidth="1"/>
    <col min="7431" max="7431" width="21.42578125" style="1567" customWidth="1"/>
    <col min="7432" max="7432" width="9.140625" style="1567"/>
    <col min="7433" max="7433" width="16.5703125" style="1567" bestFit="1" customWidth="1"/>
    <col min="7434" max="7681" width="9.140625" style="1567"/>
    <col min="7682" max="7682" width="24.5703125" style="1567" customWidth="1"/>
    <col min="7683" max="7683" width="71.7109375" style="1567" customWidth="1"/>
    <col min="7684" max="7684" width="17.140625" style="1567" bestFit="1" customWidth="1"/>
    <col min="7685" max="7685" width="16.7109375" style="1567" bestFit="1" customWidth="1"/>
    <col min="7686" max="7686" width="16.85546875" style="1567" bestFit="1" customWidth="1"/>
    <col min="7687" max="7687" width="21.42578125" style="1567" customWidth="1"/>
    <col min="7688" max="7688" width="9.140625" style="1567"/>
    <col min="7689" max="7689" width="16.5703125" style="1567" bestFit="1" customWidth="1"/>
    <col min="7690" max="7937" width="9.140625" style="1567"/>
    <col min="7938" max="7938" width="24.5703125" style="1567" customWidth="1"/>
    <col min="7939" max="7939" width="71.7109375" style="1567" customWidth="1"/>
    <col min="7940" max="7940" width="17.140625" style="1567" bestFit="1" customWidth="1"/>
    <col min="7941" max="7941" width="16.7109375" style="1567" bestFit="1" customWidth="1"/>
    <col min="7942" max="7942" width="16.85546875" style="1567" bestFit="1" customWidth="1"/>
    <col min="7943" max="7943" width="21.42578125" style="1567" customWidth="1"/>
    <col min="7944" max="7944" width="9.140625" style="1567"/>
    <col min="7945" max="7945" width="16.5703125" style="1567" bestFit="1" customWidth="1"/>
    <col min="7946" max="8193" width="9.140625" style="1567"/>
    <col min="8194" max="8194" width="24.5703125" style="1567" customWidth="1"/>
    <col min="8195" max="8195" width="71.7109375" style="1567" customWidth="1"/>
    <col min="8196" max="8196" width="17.140625" style="1567" bestFit="1" customWidth="1"/>
    <col min="8197" max="8197" width="16.7109375" style="1567" bestFit="1" customWidth="1"/>
    <col min="8198" max="8198" width="16.85546875" style="1567" bestFit="1" customWidth="1"/>
    <col min="8199" max="8199" width="21.42578125" style="1567" customWidth="1"/>
    <col min="8200" max="8200" width="9.140625" style="1567"/>
    <col min="8201" max="8201" width="16.5703125" style="1567" bestFit="1" customWidth="1"/>
    <col min="8202" max="8449" width="9.140625" style="1567"/>
    <col min="8450" max="8450" width="24.5703125" style="1567" customWidth="1"/>
    <col min="8451" max="8451" width="71.7109375" style="1567" customWidth="1"/>
    <col min="8452" max="8452" width="17.140625" style="1567" bestFit="1" customWidth="1"/>
    <col min="8453" max="8453" width="16.7109375" style="1567" bestFit="1" customWidth="1"/>
    <col min="8454" max="8454" width="16.85546875" style="1567" bestFit="1" customWidth="1"/>
    <col min="8455" max="8455" width="21.42578125" style="1567" customWidth="1"/>
    <col min="8456" max="8456" width="9.140625" style="1567"/>
    <col min="8457" max="8457" width="16.5703125" style="1567" bestFit="1" customWidth="1"/>
    <col min="8458" max="8705" width="9.140625" style="1567"/>
    <col min="8706" max="8706" width="24.5703125" style="1567" customWidth="1"/>
    <col min="8707" max="8707" width="71.7109375" style="1567" customWidth="1"/>
    <col min="8708" max="8708" width="17.140625" style="1567" bestFit="1" customWidth="1"/>
    <col min="8709" max="8709" width="16.7109375" style="1567" bestFit="1" customWidth="1"/>
    <col min="8710" max="8710" width="16.85546875" style="1567" bestFit="1" customWidth="1"/>
    <col min="8711" max="8711" width="21.42578125" style="1567" customWidth="1"/>
    <col min="8712" max="8712" width="9.140625" style="1567"/>
    <col min="8713" max="8713" width="16.5703125" style="1567" bestFit="1" customWidth="1"/>
    <col min="8714" max="8961" width="9.140625" style="1567"/>
    <col min="8962" max="8962" width="24.5703125" style="1567" customWidth="1"/>
    <col min="8963" max="8963" width="71.7109375" style="1567" customWidth="1"/>
    <col min="8964" max="8964" width="17.140625" style="1567" bestFit="1" customWidth="1"/>
    <col min="8965" max="8965" width="16.7109375" style="1567" bestFit="1" customWidth="1"/>
    <col min="8966" max="8966" width="16.85546875" style="1567" bestFit="1" customWidth="1"/>
    <col min="8967" max="8967" width="21.42578125" style="1567" customWidth="1"/>
    <col min="8968" max="8968" width="9.140625" style="1567"/>
    <col min="8969" max="8969" width="16.5703125" style="1567" bestFit="1" customWidth="1"/>
    <col min="8970" max="9217" width="9.140625" style="1567"/>
    <col min="9218" max="9218" width="24.5703125" style="1567" customWidth="1"/>
    <col min="9219" max="9219" width="71.7109375" style="1567" customWidth="1"/>
    <col min="9220" max="9220" width="17.140625" style="1567" bestFit="1" customWidth="1"/>
    <col min="9221" max="9221" width="16.7109375" style="1567" bestFit="1" customWidth="1"/>
    <col min="9222" max="9222" width="16.85546875" style="1567" bestFit="1" customWidth="1"/>
    <col min="9223" max="9223" width="21.42578125" style="1567" customWidth="1"/>
    <col min="9224" max="9224" width="9.140625" style="1567"/>
    <col min="9225" max="9225" width="16.5703125" style="1567" bestFit="1" customWidth="1"/>
    <col min="9226" max="9473" width="9.140625" style="1567"/>
    <col min="9474" max="9474" width="24.5703125" style="1567" customWidth="1"/>
    <col min="9475" max="9475" width="71.7109375" style="1567" customWidth="1"/>
    <col min="9476" max="9476" width="17.140625" style="1567" bestFit="1" customWidth="1"/>
    <col min="9477" max="9477" width="16.7109375" style="1567" bestFit="1" customWidth="1"/>
    <col min="9478" max="9478" width="16.85546875" style="1567" bestFit="1" customWidth="1"/>
    <col min="9479" max="9479" width="21.42578125" style="1567" customWidth="1"/>
    <col min="9480" max="9480" width="9.140625" style="1567"/>
    <col min="9481" max="9481" width="16.5703125" style="1567" bestFit="1" customWidth="1"/>
    <col min="9482" max="9729" width="9.140625" style="1567"/>
    <col min="9730" max="9730" width="24.5703125" style="1567" customWidth="1"/>
    <col min="9731" max="9731" width="71.7109375" style="1567" customWidth="1"/>
    <col min="9732" max="9732" width="17.140625" style="1567" bestFit="1" customWidth="1"/>
    <col min="9733" max="9733" width="16.7109375" style="1567" bestFit="1" customWidth="1"/>
    <col min="9734" max="9734" width="16.85546875" style="1567" bestFit="1" customWidth="1"/>
    <col min="9735" max="9735" width="21.42578125" style="1567" customWidth="1"/>
    <col min="9736" max="9736" width="9.140625" style="1567"/>
    <col min="9737" max="9737" width="16.5703125" style="1567" bestFit="1" customWidth="1"/>
    <col min="9738" max="9985" width="9.140625" style="1567"/>
    <col min="9986" max="9986" width="24.5703125" style="1567" customWidth="1"/>
    <col min="9987" max="9987" width="71.7109375" style="1567" customWidth="1"/>
    <col min="9988" max="9988" width="17.140625" style="1567" bestFit="1" customWidth="1"/>
    <col min="9989" max="9989" width="16.7109375" style="1567" bestFit="1" customWidth="1"/>
    <col min="9990" max="9990" width="16.85546875" style="1567" bestFit="1" customWidth="1"/>
    <col min="9991" max="9991" width="21.42578125" style="1567" customWidth="1"/>
    <col min="9992" max="9992" width="9.140625" style="1567"/>
    <col min="9993" max="9993" width="16.5703125" style="1567" bestFit="1" customWidth="1"/>
    <col min="9994" max="10241" width="9.140625" style="1567"/>
    <col min="10242" max="10242" width="24.5703125" style="1567" customWidth="1"/>
    <col min="10243" max="10243" width="71.7109375" style="1567" customWidth="1"/>
    <col min="10244" max="10244" width="17.140625" style="1567" bestFit="1" customWidth="1"/>
    <col min="10245" max="10245" width="16.7109375" style="1567" bestFit="1" customWidth="1"/>
    <col min="10246" max="10246" width="16.85546875" style="1567" bestFit="1" customWidth="1"/>
    <col min="10247" max="10247" width="21.42578125" style="1567" customWidth="1"/>
    <col min="10248" max="10248" width="9.140625" style="1567"/>
    <col min="10249" max="10249" width="16.5703125" style="1567" bestFit="1" customWidth="1"/>
    <col min="10250" max="10497" width="9.140625" style="1567"/>
    <col min="10498" max="10498" width="24.5703125" style="1567" customWidth="1"/>
    <col min="10499" max="10499" width="71.7109375" style="1567" customWidth="1"/>
    <col min="10500" max="10500" width="17.140625" style="1567" bestFit="1" customWidth="1"/>
    <col min="10501" max="10501" width="16.7109375" style="1567" bestFit="1" customWidth="1"/>
    <col min="10502" max="10502" width="16.85546875" style="1567" bestFit="1" customWidth="1"/>
    <col min="10503" max="10503" width="21.42578125" style="1567" customWidth="1"/>
    <col min="10504" max="10504" width="9.140625" style="1567"/>
    <col min="10505" max="10505" width="16.5703125" style="1567" bestFit="1" customWidth="1"/>
    <col min="10506" max="10753" width="9.140625" style="1567"/>
    <col min="10754" max="10754" width="24.5703125" style="1567" customWidth="1"/>
    <col min="10755" max="10755" width="71.7109375" style="1567" customWidth="1"/>
    <col min="10756" max="10756" width="17.140625" style="1567" bestFit="1" customWidth="1"/>
    <col min="10757" max="10757" width="16.7109375" style="1567" bestFit="1" customWidth="1"/>
    <col min="10758" max="10758" width="16.85546875" style="1567" bestFit="1" customWidth="1"/>
    <col min="10759" max="10759" width="21.42578125" style="1567" customWidth="1"/>
    <col min="10760" max="10760" width="9.140625" style="1567"/>
    <col min="10761" max="10761" width="16.5703125" style="1567" bestFit="1" customWidth="1"/>
    <col min="10762" max="11009" width="9.140625" style="1567"/>
    <col min="11010" max="11010" width="24.5703125" style="1567" customWidth="1"/>
    <col min="11011" max="11011" width="71.7109375" style="1567" customWidth="1"/>
    <col min="11012" max="11012" width="17.140625" style="1567" bestFit="1" customWidth="1"/>
    <col min="11013" max="11013" width="16.7109375" style="1567" bestFit="1" customWidth="1"/>
    <col min="11014" max="11014" width="16.85546875" style="1567" bestFit="1" customWidth="1"/>
    <col min="11015" max="11015" width="21.42578125" style="1567" customWidth="1"/>
    <col min="11016" max="11016" width="9.140625" style="1567"/>
    <col min="11017" max="11017" width="16.5703125" style="1567" bestFit="1" customWidth="1"/>
    <col min="11018" max="11265" width="9.140625" style="1567"/>
    <col min="11266" max="11266" width="24.5703125" style="1567" customWidth="1"/>
    <col min="11267" max="11267" width="71.7109375" style="1567" customWidth="1"/>
    <col min="11268" max="11268" width="17.140625" style="1567" bestFit="1" customWidth="1"/>
    <col min="11269" max="11269" width="16.7109375" style="1567" bestFit="1" customWidth="1"/>
    <col min="11270" max="11270" width="16.85546875" style="1567" bestFit="1" customWidth="1"/>
    <col min="11271" max="11271" width="21.42578125" style="1567" customWidth="1"/>
    <col min="11272" max="11272" width="9.140625" style="1567"/>
    <col min="11273" max="11273" width="16.5703125" style="1567" bestFit="1" customWidth="1"/>
    <col min="11274" max="11521" width="9.140625" style="1567"/>
    <col min="11522" max="11522" width="24.5703125" style="1567" customWidth="1"/>
    <col min="11523" max="11523" width="71.7109375" style="1567" customWidth="1"/>
    <col min="11524" max="11524" width="17.140625" style="1567" bestFit="1" customWidth="1"/>
    <col min="11525" max="11525" width="16.7109375" style="1567" bestFit="1" customWidth="1"/>
    <col min="11526" max="11526" width="16.85546875" style="1567" bestFit="1" customWidth="1"/>
    <col min="11527" max="11527" width="21.42578125" style="1567" customWidth="1"/>
    <col min="11528" max="11528" width="9.140625" style="1567"/>
    <col min="11529" max="11529" width="16.5703125" style="1567" bestFit="1" customWidth="1"/>
    <col min="11530" max="11777" width="9.140625" style="1567"/>
    <col min="11778" max="11778" width="24.5703125" style="1567" customWidth="1"/>
    <col min="11779" max="11779" width="71.7109375" style="1567" customWidth="1"/>
    <col min="11780" max="11780" width="17.140625" style="1567" bestFit="1" customWidth="1"/>
    <col min="11781" max="11781" width="16.7109375" style="1567" bestFit="1" customWidth="1"/>
    <col min="11782" max="11782" width="16.85546875" style="1567" bestFit="1" customWidth="1"/>
    <col min="11783" max="11783" width="21.42578125" style="1567" customWidth="1"/>
    <col min="11784" max="11784" width="9.140625" style="1567"/>
    <col min="11785" max="11785" width="16.5703125" style="1567" bestFit="1" customWidth="1"/>
    <col min="11786" max="12033" width="9.140625" style="1567"/>
    <col min="12034" max="12034" width="24.5703125" style="1567" customWidth="1"/>
    <col min="12035" max="12035" width="71.7109375" style="1567" customWidth="1"/>
    <col min="12036" max="12036" width="17.140625" style="1567" bestFit="1" customWidth="1"/>
    <col min="12037" max="12037" width="16.7109375" style="1567" bestFit="1" customWidth="1"/>
    <col min="12038" max="12038" width="16.85546875" style="1567" bestFit="1" customWidth="1"/>
    <col min="12039" max="12039" width="21.42578125" style="1567" customWidth="1"/>
    <col min="12040" max="12040" width="9.140625" style="1567"/>
    <col min="12041" max="12041" width="16.5703125" style="1567" bestFit="1" customWidth="1"/>
    <col min="12042" max="12289" width="9.140625" style="1567"/>
    <col min="12290" max="12290" width="24.5703125" style="1567" customWidth="1"/>
    <col min="12291" max="12291" width="71.7109375" style="1567" customWidth="1"/>
    <col min="12292" max="12292" width="17.140625" style="1567" bestFit="1" customWidth="1"/>
    <col min="12293" max="12293" width="16.7109375" style="1567" bestFit="1" customWidth="1"/>
    <col min="12294" max="12294" width="16.85546875" style="1567" bestFit="1" customWidth="1"/>
    <col min="12295" max="12295" width="21.42578125" style="1567" customWidth="1"/>
    <col min="12296" max="12296" width="9.140625" style="1567"/>
    <col min="12297" max="12297" width="16.5703125" style="1567" bestFit="1" customWidth="1"/>
    <col min="12298" max="12545" width="9.140625" style="1567"/>
    <col min="12546" max="12546" width="24.5703125" style="1567" customWidth="1"/>
    <col min="12547" max="12547" width="71.7109375" style="1567" customWidth="1"/>
    <col min="12548" max="12548" width="17.140625" style="1567" bestFit="1" customWidth="1"/>
    <col min="12549" max="12549" width="16.7109375" style="1567" bestFit="1" customWidth="1"/>
    <col min="12550" max="12550" width="16.85546875" style="1567" bestFit="1" customWidth="1"/>
    <col min="12551" max="12551" width="21.42578125" style="1567" customWidth="1"/>
    <col min="12552" max="12552" width="9.140625" style="1567"/>
    <col min="12553" max="12553" width="16.5703125" style="1567" bestFit="1" customWidth="1"/>
    <col min="12554" max="12801" width="9.140625" style="1567"/>
    <col min="12802" max="12802" width="24.5703125" style="1567" customWidth="1"/>
    <col min="12803" max="12803" width="71.7109375" style="1567" customWidth="1"/>
    <col min="12804" max="12804" width="17.140625" style="1567" bestFit="1" customWidth="1"/>
    <col min="12805" max="12805" width="16.7109375" style="1567" bestFit="1" customWidth="1"/>
    <col min="12806" max="12806" width="16.85546875" style="1567" bestFit="1" customWidth="1"/>
    <col min="12807" max="12807" width="21.42578125" style="1567" customWidth="1"/>
    <col min="12808" max="12808" width="9.140625" style="1567"/>
    <col min="12809" max="12809" width="16.5703125" style="1567" bestFit="1" customWidth="1"/>
    <col min="12810" max="13057" width="9.140625" style="1567"/>
    <col min="13058" max="13058" width="24.5703125" style="1567" customWidth="1"/>
    <col min="13059" max="13059" width="71.7109375" style="1567" customWidth="1"/>
    <col min="13060" max="13060" width="17.140625" style="1567" bestFit="1" customWidth="1"/>
    <col min="13061" max="13061" width="16.7109375" style="1567" bestFit="1" customWidth="1"/>
    <col min="13062" max="13062" width="16.85546875" style="1567" bestFit="1" customWidth="1"/>
    <col min="13063" max="13063" width="21.42578125" style="1567" customWidth="1"/>
    <col min="13064" max="13064" width="9.140625" style="1567"/>
    <col min="13065" max="13065" width="16.5703125" style="1567" bestFit="1" customWidth="1"/>
    <col min="13066" max="13313" width="9.140625" style="1567"/>
    <col min="13314" max="13314" width="24.5703125" style="1567" customWidth="1"/>
    <col min="13315" max="13315" width="71.7109375" style="1567" customWidth="1"/>
    <col min="13316" max="13316" width="17.140625" style="1567" bestFit="1" customWidth="1"/>
    <col min="13317" max="13317" width="16.7109375" style="1567" bestFit="1" customWidth="1"/>
    <col min="13318" max="13318" width="16.85546875" style="1567" bestFit="1" customWidth="1"/>
    <col min="13319" max="13319" width="21.42578125" style="1567" customWidth="1"/>
    <col min="13320" max="13320" width="9.140625" style="1567"/>
    <col min="13321" max="13321" width="16.5703125" style="1567" bestFit="1" customWidth="1"/>
    <col min="13322" max="13569" width="9.140625" style="1567"/>
    <col min="13570" max="13570" width="24.5703125" style="1567" customWidth="1"/>
    <col min="13571" max="13571" width="71.7109375" style="1567" customWidth="1"/>
    <col min="13572" max="13572" width="17.140625" style="1567" bestFit="1" customWidth="1"/>
    <col min="13573" max="13573" width="16.7109375" style="1567" bestFit="1" customWidth="1"/>
    <col min="13574" max="13574" width="16.85546875" style="1567" bestFit="1" customWidth="1"/>
    <col min="13575" max="13575" width="21.42578125" style="1567" customWidth="1"/>
    <col min="13576" max="13576" width="9.140625" style="1567"/>
    <col min="13577" max="13577" width="16.5703125" style="1567" bestFit="1" customWidth="1"/>
    <col min="13578" max="13825" width="9.140625" style="1567"/>
    <col min="13826" max="13826" width="24.5703125" style="1567" customWidth="1"/>
    <col min="13827" max="13827" width="71.7109375" style="1567" customWidth="1"/>
    <col min="13828" max="13828" width="17.140625" style="1567" bestFit="1" customWidth="1"/>
    <col min="13829" max="13829" width="16.7109375" style="1567" bestFit="1" customWidth="1"/>
    <col min="13830" max="13830" width="16.85546875" style="1567" bestFit="1" customWidth="1"/>
    <col min="13831" max="13831" width="21.42578125" style="1567" customWidth="1"/>
    <col min="13832" max="13832" width="9.140625" style="1567"/>
    <col min="13833" max="13833" width="16.5703125" style="1567" bestFit="1" customWidth="1"/>
    <col min="13834" max="14081" width="9.140625" style="1567"/>
    <col min="14082" max="14082" width="24.5703125" style="1567" customWidth="1"/>
    <col min="14083" max="14083" width="71.7109375" style="1567" customWidth="1"/>
    <col min="14084" max="14084" width="17.140625" style="1567" bestFit="1" customWidth="1"/>
    <col min="14085" max="14085" width="16.7109375" style="1567" bestFit="1" customWidth="1"/>
    <col min="14086" max="14086" width="16.85546875" style="1567" bestFit="1" customWidth="1"/>
    <col min="14087" max="14087" width="21.42578125" style="1567" customWidth="1"/>
    <col min="14088" max="14088" width="9.140625" style="1567"/>
    <col min="14089" max="14089" width="16.5703125" style="1567" bestFit="1" customWidth="1"/>
    <col min="14090" max="14337" width="9.140625" style="1567"/>
    <col min="14338" max="14338" width="24.5703125" style="1567" customWidth="1"/>
    <col min="14339" max="14339" width="71.7109375" style="1567" customWidth="1"/>
    <col min="14340" max="14340" width="17.140625" style="1567" bestFit="1" customWidth="1"/>
    <col min="14341" max="14341" width="16.7109375" style="1567" bestFit="1" customWidth="1"/>
    <col min="14342" max="14342" width="16.85546875" style="1567" bestFit="1" customWidth="1"/>
    <col min="14343" max="14343" width="21.42578125" style="1567" customWidth="1"/>
    <col min="14344" max="14344" width="9.140625" style="1567"/>
    <col min="14345" max="14345" width="16.5703125" style="1567" bestFit="1" customWidth="1"/>
    <col min="14346" max="14593" width="9.140625" style="1567"/>
    <col min="14594" max="14594" width="24.5703125" style="1567" customWidth="1"/>
    <col min="14595" max="14595" width="71.7109375" style="1567" customWidth="1"/>
    <col min="14596" max="14596" width="17.140625" style="1567" bestFit="1" customWidth="1"/>
    <col min="14597" max="14597" width="16.7109375" style="1567" bestFit="1" customWidth="1"/>
    <col min="14598" max="14598" width="16.85546875" style="1567" bestFit="1" customWidth="1"/>
    <col min="14599" max="14599" width="21.42578125" style="1567" customWidth="1"/>
    <col min="14600" max="14600" width="9.140625" style="1567"/>
    <col min="14601" max="14601" width="16.5703125" style="1567" bestFit="1" customWidth="1"/>
    <col min="14602" max="14849" width="9.140625" style="1567"/>
    <col min="14850" max="14850" width="24.5703125" style="1567" customWidth="1"/>
    <col min="14851" max="14851" width="71.7109375" style="1567" customWidth="1"/>
    <col min="14852" max="14852" width="17.140625" style="1567" bestFit="1" customWidth="1"/>
    <col min="14853" max="14853" width="16.7109375" style="1567" bestFit="1" customWidth="1"/>
    <col min="14854" max="14854" width="16.85546875" style="1567" bestFit="1" customWidth="1"/>
    <col min="14855" max="14855" width="21.42578125" style="1567" customWidth="1"/>
    <col min="14856" max="14856" width="9.140625" style="1567"/>
    <col min="14857" max="14857" width="16.5703125" style="1567" bestFit="1" customWidth="1"/>
    <col min="14858" max="15105" width="9.140625" style="1567"/>
    <col min="15106" max="15106" width="24.5703125" style="1567" customWidth="1"/>
    <col min="15107" max="15107" width="71.7109375" style="1567" customWidth="1"/>
    <col min="15108" max="15108" width="17.140625" style="1567" bestFit="1" customWidth="1"/>
    <col min="15109" max="15109" width="16.7109375" style="1567" bestFit="1" customWidth="1"/>
    <col min="15110" max="15110" width="16.85546875" style="1567" bestFit="1" customWidth="1"/>
    <col min="15111" max="15111" width="21.42578125" style="1567" customWidth="1"/>
    <col min="15112" max="15112" width="9.140625" style="1567"/>
    <col min="15113" max="15113" width="16.5703125" style="1567" bestFit="1" customWidth="1"/>
    <col min="15114" max="15361" width="9.140625" style="1567"/>
    <col min="15362" max="15362" width="24.5703125" style="1567" customWidth="1"/>
    <col min="15363" max="15363" width="71.7109375" style="1567" customWidth="1"/>
    <col min="15364" max="15364" width="17.140625" style="1567" bestFit="1" customWidth="1"/>
    <col min="15365" max="15365" width="16.7109375" style="1567" bestFit="1" customWidth="1"/>
    <col min="15366" max="15366" width="16.85546875" style="1567" bestFit="1" customWidth="1"/>
    <col min="15367" max="15367" width="21.42578125" style="1567" customWidth="1"/>
    <col min="15368" max="15368" width="9.140625" style="1567"/>
    <col min="15369" max="15369" width="16.5703125" style="1567" bestFit="1" customWidth="1"/>
    <col min="15370" max="15617" width="9.140625" style="1567"/>
    <col min="15618" max="15618" width="24.5703125" style="1567" customWidth="1"/>
    <col min="15619" max="15619" width="71.7109375" style="1567" customWidth="1"/>
    <col min="15620" max="15620" width="17.140625" style="1567" bestFit="1" customWidth="1"/>
    <col min="15621" max="15621" width="16.7109375" style="1567" bestFit="1" customWidth="1"/>
    <col min="15622" max="15622" width="16.85546875" style="1567" bestFit="1" customWidth="1"/>
    <col min="15623" max="15623" width="21.42578125" style="1567" customWidth="1"/>
    <col min="15624" max="15624" width="9.140625" style="1567"/>
    <col min="15625" max="15625" width="16.5703125" style="1567" bestFit="1" customWidth="1"/>
    <col min="15626" max="15873" width="9.140625" style="1567"/>
    <col min="15874" max="15874" width="24.5703125" style="1567" customWidth="1"/>
    <col min="15875" max="15875" width="71.7109375" style="1567" customWidth="1"/>
    <col min="15876" max="15876" width="17.140625" style="1567" bestFit="1" customWidth="1"/>
    <col min="15877" max="15877" width="16.7109375" style="1567" bestFit="1" customWidth="1"/>
    <col min="15878" max="15878" width="16.85546875" style="1567" bestFit="1" customWidth="1"/>
    <col min="15879" max="15879" width="21.42578125" style="1567" customWidth="1"/>
    <col min="15880" max="15880" width="9.140625" style="1567"/>
    <col min="15881" max="15881" width="16.5703125" style="1567" bestFit="1" customWidth="1"/>
    <col min="15882" max="16129" width="9.140625" style="1567"/>
    <col min="16130" max="16130" width="24.5703125" style="1567" customWidth="1"/>
    <col min="16131" max="16131" width="71.7109375" style="1567" customWidth="1"/>
    <col min="16132" max="16132" width="17.140625" style="1567" bestFit="1" customWidth="1"/>
    <col min="16133" max="16133" width="16.7109375" style="1567" bestFit="1" customWidth="1"/>
    <col min="16134" max="16134" width="16.85546875" style="1567" bestFit="1" customWidth="1"/>
    <col min="16135" max="16135" width="21.42578125" style="1567" customWidth="1"/>
    <col min="16136" max="16136" width="9.140625" style="1567"/>
    <col min="16137" max="16137" width="16.5703125" style="1567" bestFit="1" customWidth="1"/>
    <col min="16138" max="16384" width="9.140625" style="1567"/>
  </cols>
  <sheetData>
    <row r="3" spans="1:9" ht="15">
      <c r="A3" s="567" t="s">
        <v>1320</v>
      </c>
    </row>
    <row r="4" spans="1:9" ht="15.75" thickBot="1">
      <c r="A4" s="567" t="s">
        <v>1321</v>
      </c>
    </row>
    <row r="5" spans="1:9" s="573" customFormat="1" ht="6" thickBot="1">
      <c r="B5" s="568"/>
      <c r="C5" s="569"/>
      <c r="D5" s="570"/>
      <c r="E5" s="571"/>
      <c r="F5" s="571"/>
      <c r="G5" s="572"/>
    </row>
    <row r="6" spans="1:9" s="577" customFormat="1" ht="60" customHeight="1" thickBot="1">
      <c r="A6" s="574"/>
      <c r="B6" s="575"/>
      <c r="C6" s="576" t="s">
        <v>3</v>
      </c>
      <c r="D6" s="2678" t="str">
        <f>'ORÇAMENTO '!F5</f>
        <v>Ref.: Tabela de Serviços
SINAPI (SETEMBRO/2018)                                                          
e/ou composições PiniTCPO</v>
      </c>
      <c r="E6" s="2679"/>
      <c r="F6" s="2931"/>
      <c r="G6" s="2932"/>
    </row>
    <row r="7" spans="1:9" s="577" customFormat="1" ht="51.75" customHeight="1" thickBot="1">
      <c r="A7" s="574"/>
      <c r="B7" s="578"/>
      <c r="C7" s="579" t="s">
        <v>4</v>
      </c>
      <c r="D7" s="276" t="s">
        <v>6</v>
      </c>
      <c r="E7" s="580">
        <f>'BDI '!K31</f>
        <v>0.20349999999999999</v>
      </c>
      <c r="F7" s="2933"/>
      <c r="G7" s="2934"/>
    </row>
    <row r="8" spans="1:9" s="581" customFormat="1" ht="15" customHeight="1" thickBot="1">
      <c r="B8" s="2741" t="s">
        <v>1381</v>
      </c>
      <c r="C8" s="2742"/>
      <c r="D8" s="2742"/>
      <c r="E8" s="2742"/>
      <c r="F8" s="2742"/>
      <c r="G8" s="2743"/>
    </row>
    <row r="9" spans="1:9" s="573" customFormat="1" ht="6" thickBot="1">
      <c r="B9" s="568"/>
      <c r="C9" s="569"/>
      <c r="D9" s="570"/>
      <c r="E9" s="571"/>
      <c r="F9" s="571"/>
      <c r="G9" s="572"/>
    </row>
    <row r="10" spans="1:9" s="582" customFormat="1" ht="15" customHeight="1">
      <c r="B10" s="704" t="s">
        <v>7</v>
      </c>
      <c r="C10" s="584" t="str">
        <f>'ORÇAMENTO '!D11</f>
        <v>ILUMINAÇÃO  DA PRAÇA DO CASTELÂNDIA</v>
      </c>
      <c r="D10" s="584"/>
      <c r="E10" s="584"/>
      <c r="F10" s="705" t="s">
        <v>8</v>
      </c>
      <c r="G10" s="706">
        <f ca="1">'ORÇAMENTO '!J11</f>
        <v>43430</v>
      </c>
    </row>
    <row r="11" spans="1:9" s="589" customFormat="1" ht="16.5" thickBot="1">
      <c r="B11" s="659" t="s">
        <v>9</v>
      </c>
      <c r="C11" s="591" t="str">
        <f>'ORÇAMENTO '!D12</f>
        <v>AV. TANCREDO NEVES ESQ. AV. INÁCIO CASTELLI, PRIMAVERA DO LESTE /MT.</v>
      </c>
      <c r="D11" s="591"/>
      <c r="E11" s="591"/>
      <c r="F11" s="661" t="s">
        <v>10</v>
      </c>
      <c r="G11" s="662">
        <f>'ORÇAMENTO '!J12</f>
        <v>1.1857</v>
      </c>
    </row>
    <row r="12" spans="1:9" s="818" customFormat="1" ht="6" thickBot="1">
      <c r="B12" s="665"/>
      <c r="C12" s="603"/>
      <c r="D12" s="604"/>
      <c r="E12" s="605"/>
      <c r="F12" s="605"/>
      <c r="G12" s="666"/>
    </row>
    <row r="13" spans="1:9" s="589" customFormat="1" ht="18.75" thickBot="1">
      <c r="B13" s="2935" t="s">
        <v>6935</v>
      </c>
      <c r="C13" s="2735"/>
      <c r="D13" s="2735"/>
      <c r="E13" s="2735"/>
      <c r="F13" s="2735"/>
      <c r="G13" s="2936"/>
    </row>
    <row r="14" spans="1:9" s="818" customFormat="1" ht="6" thickBot="1">
      <c r="B14" s="665"/>
      <c r="C14" s="603"/>
      <c r="D14" s="604"/>
      <c r="E14" s="605"/>
      <c r="F14" s="605"/>
      <c r="G14" s="666"/>
    </row>
    <row r="15" spans="1:9" s="817" customFormat="1" ht="16.5" thickBot="1">
      <c r="B15" s="799"/>
      <c r="C15" s="800"/>
      <c r="D15" s="800"/>
      <c r="E15" s="800"/>
      <c r="F15" s="800"/>
      <c r="G15" s="800"/>
    </row>
    <row r="16" spans="1:9" s="1562" customFormat="1" ht="32.25" customHeight="1">
      <c r="B16" s="1549" t="s">
        <v>7016</v>
      </c>
      <c r="C16" s="2666" t="str">
        <f>CONCATENATE("FORNECIMENTO E INSTALAÇÃO DE ",C19)</f>
        <v>FORNECIMENTO E INSTALAÇÃO DE DISPOSITIVO DPS CLASSE II, 1 POLO, TENSAO MAXIMA DE 175 V, CORRENTE MAXIMA DE *45* KA (TIPO AC)</v>
      </c>
      <c r="D16" s="2666"/>
      <c r="E16" s="2666"/>
      <c r="F16" s="2666"/>
      <c r="G16" s="1550" t="s">
        <v>29</v>
      </c>
      <c r="H16" s="1526">
        <f>G23</f>
        <v>79.14</v>
      </c>
      <c r="I16" s="1519"/>
    </row>
    <row r="17" spans="1:9" s="1562" customFormat="1" ht="31.5">
      <c r="B17" s="1574" t="s">
        <v>760</v>
      </c>
      <c r="C17" s="1642" t="s">
        <v>686</v>
      </c>
      <c r="D17" s="1642" t="s">
        <v>29</v>
      </c>
      <c r="E17" s="1642" t="s">
        <v>687</v>
      </c>
      <c r="F17" s="1643" t="s">
        <v>688</v>
      </c>
      <c r="G17" s="1644" t="s">
        <v>689</v>
      </c>
      <c r="I17" s="1519"/>
    </row>
    <row r="18" spans="1:9" s="1562" customFormat="1" ht="15.75">
      <c r="B18" s="2662" t="s">
        <v>690</v>
      </c>
      <c r="C18" s="3038"/>
      <c r="D18" s="3038"/>
      <c r="E18" s="3038"/>
      <c r="F18" s="3038"/>
      <c r="G18" s="3039"/>
      <c r="I18" s="1519"/>
    </row>
    <row r="19" spans="1:9" s="1562" customFormat="1" ht="30">
      <c r="A19" s="1565" t="s">
        <v>1320</v>
      </c>
      <c r="B19" s="669">
        <v>39467</v>
      </c>
      <c r="C19" s="1617" t="str">
        <f>IF($A19="INSUMO",VLOOKUP($B19,'BANCO DE DADOS SETEMBRO INS'!$A:$D,2,FALSE),VLOOKUP($B19,'BANCO DE DADOS SETEMBRO SERV'!$B:$E,2,FALSE))</f>
        <v>DISPOSITIVO DPS CLASSE II, 1 POLO, TENSAO MAXIMA DE 175 V, CORRENTE MAXIMA DE *45* KA (TIPO AC)</v>
      </c>
      <c r="D19" s="1616" t="str">
        <f>IF($A19="INSUMO",VLOOKUP($B19,'BANCO DE DADOS SETEMBRO INS'!$A:$D,3,FALSE),VLOOKUP($B19,'BANCO DE DADOS SETEMBRO SERV'!$B:$E,3,FALSE))</f>
        <v xml:space="preserve">UN    </v>
      </c>
      <c r="E19" s="1664">
        <v>1</v>
      </c>
      <c r="F19" s="1624">
        <f>IF($A19="INSUMO",VLOOKUP($B19,'BANCO DE DADOS SETEMBRO INS'!$A:$D,4,FALSE),VLOOKUP($B19,'BANCO DE DADOS SETEMBRO SERV'!$B:$E,4,FALSE))</f>
        <v>68.34</v>
      </c>
      <c r="G19" s="1646">
        <f>TRUNC(F19*E19,2)</f>
        <v>68.34</v>
      </c>
      <c r="I19" s="1519"/>
    </row>
    <row r="20" spans="1:9" s="1562" customFormat="1" ht="15.75">
      <c r="B20" s="2662" t="s">
        <v>691</v>
      </c>
      <c r="C20" s="3038"/>
      <c r="D20" s="3038"/>
      <c r="E20" s="3038"/>
      <c r="F20" s="3038"/>
      <c r="G20" s="3039"/>
      <c r="I20" s="1519"/>
    </row>
    <row r="21" spans="1:9" s="1562" customFormat="1" ht="15.75">
      <c r="A21" s="1565" t="s">
        <v>1321</v>
      </c>
      <c r="B21" s="1552">
        <v>88264</v>
      </c>
      <c r="C21" s="1617" t="str">
        <f>IF($A21="INSUMO",VLOOKUP($B21,'BANCO DE DADOS SETEMBRO INS'!$A:$D,2,FALSE),VLOOKUP($B21,'BANCO DE DADOS SETEMBRO SERV'!$B:$E,2,FALSE))</f>
        <v>ELETRICISTA COM ENCARGOS COMPLEMENTARES</v>
      </c>
      <c r="D21" s="1616" t="str">
        <f>IF($A21="INSUMO",VLOOKUP($B21,'BANCO DE DADOS SETEMBRO INS'!$A:$D,3,FALSE),VLOOKUP($B21,'BANCO DE DADOS SETEMBRO SERV'!$B:$E,3,FALSE))</f>
        <v>H</v>
      </c>
      <c r="E21" s="1648">
        <v>0.3</v>
      </c>
      <c r="F21" s="1624">
        <f>IF($A21="INSUMO",VLOOKUP($B21,'BANCO DE DADOS SETEMBRO INS'!$A:$D,4,FALSE),VLOOKUP($B21,'BANCO DE DADOS SETEMBRO SERV'!$B:$E,4,FALSE))</f>
        <v>20.28</v>
      </c>
      <c r="G21" s="1646">
        <f>TRUNC(F21*E21,2)</f>
        <v>6.08</v>
      </c>
      <c r="I21" s="1519"/>
    </row>
    <row r="22" spans="1:9" s="1562" customFormat="1" ht="16.5" thickBot="1">
      <c r="A22" s="1565" t="s">
        <v>1321</v>
      </c>
      <c r="B22" s="1554">
        <v>88316</v>
      </c>
      <c r="C22" s="1618" t="str">
        <f>IF($A22="INSUMO",VLOOKUP($B22,'BANCO DE DADOS SETEMBRO INS'!$A:$D,2,FALSE),VLOOKUP($B22,'BANCO DE DADOS SETEMBRO SERV'!$B:$E,2,FALSE))</f>
        <v>SERVENTE COM ENCARGOS COMPLEMENTARES</v>
      </c>
      <c r="D22" s="1619" t="str">
        <f>IF($A22="INSUMO",VLOOKUP($B22,'BANCO DE DADOS SETEMBRO INS'!$A:$D,3,FALSE),VLOOKUP($B22,'BANCO DE DADOS SETEMBRO SERV'!$B:$E,3,FALSE))</f>
        <v>H</v>
      </c>
      <c r="E22" s="1555">
        <v>0.3</v>
      </c>
      <c r="F22" s="1548">
        <f>IF($A22="INSUMO",VLOOKUP($B22,'BANCO DE DADOS SETEMBRO INS'!$A:$D,4,FALSE),VLOOKUP($B22,'BANCO DE DADOS SETEMBRO SERV'!$B:$E,4,FALSE))</f>
        <v>15.74</v>
      </c>
      <c r="G22" s="1556">
        <f>TRUNC(F22*E22,2)</f>
        <v>4.72</v>
      </c>
      <c r="I22" s="1519"/>
    </row>
    <row r="23" spans="1:9" s="1562" customFormat="1" ht="16.5" thickBot="1">
      <c r="B23" s="2928" t="s">
        <v>7043</v>
      </c>
      <c r="C23" s="2928"/>
      <c r="D23" s="2928"/>
      <c r="E23" s="2929"/>
      <c r="F23" s="795" t="s">
        <v>692</v>
      </c>
      <c r="G23" s="796">
        <f>SUM(G18:G22)</f>
        <v>79.14</v>
      </c>
      <c r="I23" s="1519"/>
    </row>
    <row r="24" spans="1:9" s="1521" customFormat="1" ht="16.5" thickBot="1">
      <c r="B24" s="672"/>
      <c r="C24" s="551"/>
      <c r="D24" s="551"/>
      <c r="E24" s="551"/>
      <c r="F24" s="556"/>
      <c r="G24" s="557"/>
    </row>
    <row r="25" spans="1:9" s="1519" customFormat="1" ht="36.75" customHeight="1">
      <c r="A25" s="1562"/>
      <c r="B25" s="1549" t="str">
        <f>CONCATENATE("AMM IP 00",(RIGHT(B16,2))+1)</f>
        <v>AMM IP 002</v>
      </c>
      <c r="C25" s="2666" t="str">
        <f>CONCATENATE("FORNECIMENTO E INSTALAÇÃO DE ",C28)</f>
        <v>FORNECIMENTO E INSTALAÇÃO DE ELETRODUTODUTO PEAD FLEXIVEL PAREDE SIMPLES, CORRUGACAO HELICOIDAL, COR PRETA, SEM ROSCA, DE 1 1/2",  PARA CABEAMENTO SUBTERRANEO (NBR 15715)</v>
      </c>
      <c r="D25" s="2666"/>
      <c r="E25" s="2666"/>
      <c r="F25" s="2666"/>
      <c r="G25" s="1550" t="str">
        <f>D28</f>
        <v xml:space="preserve">M     </v>
      </c>
      <c r="H25" s="1526">
        <f>G31</f>
        <v>10.47</v>
      </c>
    </row>
    <row r="26" spans="1:9" s="1519" customFormat="1" ht="31.5">
      <c r="A26" s="1562"/>
      <c r="B26" s="1574" t="s">
        <v>760</v>
      </c>
      <c r="C26" s="1642" t="s">
        <v>686</v>
      </c>
      <c r="D26" s="1642" t="s">
        <v>29</v>
      </c>
      <c r="E26" s="1642" t="s">
        <v>687</v>
      </c>
      <c r="F26" s="1643" t="s">
        <v>688</v>
      </c>
      <c r="G26" s="1644" t="s">
        <v>689</v>
      </c>
      <c r="H26" s="1562"/>
    </row>
    <row r="27" spans="1:9" s="1519" customFormat="1" ht="15.75">
      <c r="A27" s="1562"/>
      <c r="B27" s="2662" t="s">
        <v>690</v>
      </c>
      <c r="C27" s="3038"/>
      <c r="D27" s="3038"/>
      <c r="E27" s="3038"/>
      <c r="F27" s="3038"/>
      <c r="G27" s="3039"/>
      <c r="H27" s="1562"/>
    </row>
    <row r="28" spans="1:9" s="1562" customFormat="1" ht="45">
      <c r="A28" s="1565" t="s">
        <v>1320</v>
      </c>
      <c r="B28" s="669">
        <v>39246</v>
      </c>
      <c r="C28" s="1617" t="str">
        <f>IF($A28="INSUMO",VLOOKUP($B28,'BANCO DE DADOS SETEMBRO INS'!$A:$D,2,FALSE),VLOOKUP($B28,'BANCO DE DADOS SETEMBRO SERV'!$B:$E,2,FALSE))</f>
        <v>ELETRODUTODUTO PEAD FLEXIVEL PAREDE SIMPLES, CORRUGACAO HELICOIDAL, COR PRETA, SEM ROSCA, DE 1 1/2",  PARA CABEAMENTO SUBTERRANEO (NBR 15715)</v>
      </c>
      <c r="D28" s="1616" t="str">
        <f>IF($A28="INSUMO",VLOOKUP($B28,'BANCO DE DADOS SETEMBRO INS'!$A:$D,3,FALSE),VLOOKUP($B28,'BANCO DE DADOS SETEMBRO SERV'!$B:$E,3,FALSE))</f>
        <v xml:space="preserve">M     </v>
      </c>
      <c r="E28" s="1713">
        <v>1.0149999999999999</v>
      </c>
      <c r="F28" s="1624">
        <f>IF($A28="INSUMO",VLOOKUP($B28,'BANCO DE DADOS SETEMBRO INS'!$A:$D,4,FALSE),VLOOKUP($B28,'BANCO DE DADOS SETEMBRO SERV'!$B:$E,4,FALSE))</f>
        <v>3.34</v>
      </c>
      <c r="G28" s="1646">
        <f>TRUNC(F28*E28,2)</f>
        <v>3.39</v>
      </c>
      <c r="I28" s="1519"/>
    </row>
    <row r="29" spans="1:9" s="1519" customFormat="1" ht="15.75">
      <c r="A29" s="1562"/>
      <c r="B29" s="2662" t="s">
        <v>691</v>
      </c>
      <c r="C29" s="3038"/>
      <c r="D29" s="3038"/>
      <c r="E29" s="3038"/>
      <c r="F29" s="3038"/>
      <c r="G29" s="3039"/>
      <c r="H29" s="1562"/>
    </row>
    <row r="30" spans="1:9" s="1519" customFormat="1" ht="16.5" thickBot="1">
      <c r="A30" s="1565" t="s">
        <v>1321</v>
      </c>
      <c r="B30" s="1554">
        <v>88316</v>
      </c>
      <c r="C30" s="1618" t="str">
        <f>IF($A30="INSUMO",VLOOKUP($B30,'BANCO DE DADOS SETEMBRO INS'!$A:$D,2,FALSE),VLOOKUP($B30,'BANCO DE DADOS SETEMBRO SERV'!$B:$E,2,FALSE))</f>
        <v>SERVENTE COM ENCARGOS COMPLEMENTARES</v>
      </c>
      <c r="D30" s="1619" t="str">
        <f>IF($A30="INSUMO",VLOOKUP($B30,'BANCO DE DADOS SETEMBRO INS'!$A:$D,3,FALSE),VLOOKUP($B30,'BANCO DE DADOS SETEMBRO SERV'!$B:$E,3,FALSE))</f>
        <v>H</v>
      </c>
      <c r="E30" s="703">
        <v>0.45</v>
      </c>
      <c r="F30" s="1548">
        <f>IF($A30="INSUMO",VLOOKUP($B30,'BANCO DE DADOS SETEMBRO INS'!$A:$D,4,FALSE),VLOOKUP($B30,'BANCO DE DADOS SETEMBRO SERV'!$B:$E,4,FALSE))</f>
        <v>15.74</v>
      </c>
      <c r="G30" s="1556">
        <f>TRUNC(F30*E30,2)</f>
        <v>7.08</v>
      </c>
      <c r="H30" s="1562"/>
    </row>
    <row r="31" spans="1:9" s="1519" customFormat="1" ht="16.5" thickBot="1">
      <c r="A31" s="1562"/>
      <c r="B31" s="2940" t="s">
        <v>7042</v>
      </c>
      <c r="C31" s="2940"/>
      <c r="D31" s="2940"/>
      <c r="E31" s="2940"/>
      <c r="F31" s="801" t="s">
        <v>692</v>
      </c>
      <c r="G31" s="1523">
        <f>SUM(G28:G30)</f>
        <v>10.47</v>
      </c>
      <c r="H31" s="1562"/>
    </row>
    <row r="32" spans="1:9" s="1519" customFormat="1" ht="6.75" customHeight="1">
      <c r="A32" s="1562"/>
      <c r="B32" s="2940"/>
      <c r="C32" s="2940"/>
      <c r="D32" s="2940"/>
      <c r="E32" s="2940"/>
      <c r="F32" s="1652"/>
      <c r="G32" s="1652"/>
      <c r="H32" s="1562"/>
    </row>
    <row r="33" spans="1:8" ht="13.5" thickBot="1"/>
    <row r="34" spans="1:8" ht="15.75">
      <c r="A34" s="1562"/>
      <c r="B34" s="1549" t="str">
        <f>CONCATENATE("AMM IP 00",(RIGHT(B25,2))+1)</f>
        <v>AMM IP 003</v>
      </c>
      <c r="C34" s="2666" t="s">
        <v>7045</v>
      </c>
      <c r="D34" s="2666"/>
      <c r="E34" s="2666"/>
      <c r="F34" s="2666"/>
      <c r="G34" s="1550" t="str">
        <f>D37</f>
        <v xml:space="preserve">M     </v>
      </c>
      <c r="H34" s="1526">
        <f>G41</f>
        <v>8.83</v>
      </c>
    </row>
    <row r="35" spans="1:8" ht="47.25">
      <c r="A35" s="1562"/>
      <c r="B35" s="1574" t="s">
        <v>6936</v>
      </c>
      <c r="C35" s="1642" t="s">
        <v>686</v>
      </c>
      <c r="D35" s="1642" t="s">
        <v>29</v>
      </c>
      <c r="E35" s="1642" t="s">
        <v>687</v>
      </c>
      <c r="F35" s="1643" t="s">
        <v>688</v>
      </c>
      <c r="G35" s="1644" t="s">
        <v>689</v>
      </c>
      <c r="H35" s="1562"/>
    </row>
    <row r="36" spans="1:8" ht="15.75">
      <c r="A36" s="1562"/>
      <c r="B36" s="2662" t="s">
        <v>690</v>
      </c>
      <c r="C36" s="3038"/>
      <c r="D36" s="3038"/>
      <c r="E36" s="3038"/>
      <c r="F36" s="3038"/>
      <c r="G36" s="3039"/>
      <c r="H36" s="1562"/>
    </row>
    <row r="37" spans="1:8" ht="45">
      <c r="A37" s="1565" t="s">
        <v>1320</v>
      </c>
      <c r="B37" s="1552">
        <v>39258</v>
      </c>
      <c r="C37" s="1617" t="str">
        <f>IF($A37="INSUMO",VLOOKUP($B37,'BANCO DE DADOS SETEMBRO INS'!$A:$D,2,FALSE),VLOOKUP($B37,'BANCO DE DADOS SETEMBRO SERV'!$B:$E,2,FALSE))</f>
        <v>CABO MULTIPOLAR DE COBRE, FLEXIVEL, CLASSE 4 OU 5, ISOLACAO EM HEPR, COBERTURA EM PVC-ST2, ANTICHAMA BWF-B, 0,6/1 KV, 3 CONDUTORES DE 2,5 MM2</v>
      </c>
      <c r="D37" s="1616" t="str">
        <f>IF($A37="INSUMO",VLOOKUP($B37,'BANCO DE DADOS SETEMBRO INS'!$A:$D,3,FALSE),VLOOKUP($B37,'BANCO DE DADOS SETEMBRO SERV'!$B:$E,3,FALSE))</f>
        <v xml:space="preserve">M     </v>
      </c>
      <c r="E37" s="1668">
        <v>1.02</v>
      </c>
      <c r="F37" s="1624">
        <f>IF($A37="INSUMO",VLOOKUP($B37,'BANCO DE DADOS SETEMBRO INS'!$A:$D,4,FALSE),VLOOKUP($B37,'BANCO DE DADOS SETEMBRO SERV'!$B:$E,4,FALSE))</f>
        <v>5.14</v>
      </c>
      <c r="G37" s="1646">
        <f>TRUNC(F37*E37,2)</f>
        <v>5.24</v>
      </c>
      <c r="H37" s="1562"/>
    </row>
    <row r="38" spans="1:8" ht="15.75">
      <c r="A38" s="1562"/>
      <c r="B38" s="2662" t="s">
        <v>691</v>
      </c>
      <c r="C38" s="3038"/>
      <c r="D38" s="3038"/>
      <c r="E38" s="3038"/>
      <c r="F38" s="3038"/>
      <c r="G38" s="3039"/>
      <c r="H38" s="1562"/>
    </row>
    <row r="39" spans="1:8" ht="15.75">
      <c r="A39" s="1565" t="s">
        <v>1321</v>
      </c>
      <c r="B39" s="1552">
        <v>88316</v>
      </c>
      <c r="C39" s="1617" t="str">
        <f>IF($A39="INSUMO",VLOOKUP($B39,'BANCO DE DADOS SETEMBRO INS'!$A:$D,2,FALSE),VLOOKUP($B39,'BANCO DE DADOS SETEMBRO SERV'!$B:$E,2,FALSE))</f>
        <v>SERVENTE COM ENCARGOS COMPLEMENTARES</v>
      </c>
      <c r="D39" s="1616" t="str">
        <f>IF($A39="INSUMO",VLOOKUP($B39,'BANCO DE DADOS SETEMBRO INS'!$A:$D,3,FALSE),VLOOKUP($B39,'BANCO DE DADOS SETEMBRO SERV'!$B:$E,3,FALSE))</f>
        <v>H</v>
      </c>
      <c r="E39" s="1668">
        <v>0.1</v>
      </c>
      <c r="F39" s="1624">
        <f>IF($A39="INSUMO",VLOOKUP($B39,'BANCO DE DADOS SETEMBRO INS'!$A:$D,4,FALSE),VLOOKUP($B39,'BANCO DE DADOS SETEMBRO SERV'!$B:$E,4,FALSE))</f>
        <v>15.74</v>
      </c>
      <c r="G39" s="1646">
        <f>TRUNC(F39*E39,2)</f>
        <v>1.57</v>
      </c>
      <c r="H39" s="1562"/>
    </row>
    <row r="40" spans="1:8" ht="16.5" thickBot="1">
      <c r="A40" s="1565" t="s">
        <v>1321</v>
      </c>
      <c r="B40" s="681">
        <v>88264</v>
      </c>
      <c r="C40" s="1618" t="str">
        <f>IF($A40="INSUMO",VLOOKUP($B40,'BANCO DE DADOS SETEMBRO INS'!$A:$D,2,FALSE),VLOOKUP($B40,'BANCO DE DADOS SETEMBRO SERV'!$B:$E,2,FALSE))</f>
        <v>ELETRICISTA COM ENCARGOS COMPLEMENTARES</v>
      </c>
      <c r="D40" s="1619" t="str">
        <f>IF($A40="INSUMO",VLOOKUP($B40,'BANCO DE DADOS SETEMBRO INS'!$A:$D,3,FALSE),VLOOKUP($B40,'BANCO DE DADOS SETEMBRO SERV'!$B:$E,3,FALSE))</f>
        <v>H</v>
      </c>
      <c r="E40" s="1630">
        <v>0.1</v>
      </c>
      <c r="F40" s="1548">
        <f>IF($A40="INSUMO",VLOOKUP($B40,'BANCO DE DADOS SETEMBRO INS'!$A:$D,4,FALSE),VLOOKUP($B40,'BANCO DE DADOS SETEMBRO SERV'!$B:$E,4,FALSE))</f>
        <v>20.28</v>
      </c>
      <c r="G40" s="1646">
        <f>TRUNC(F40*E40,2)</f>
        <v>2.02</v>
      </c>
      <c r="H40" s="1562"/>
    </row>
    <row r="41" spans="1:8" ht="16.5" thickBot="1">
      <c r="A41" s="1562"/>
      <c r="B41" s="2930" t="s">
        <v>7044</v>
      </c>
      <c r="C41" s="2930"/>
      <c r="D41" s="2930"/>
      <c r="E41" s="2947"/>
      <c r="F41" s="801" t="s">
        <v>692</v>
      </c>
      <c r="G41" s="1523">
        <f>SUM(G37:G40)</f>
        <v>8.83</v>
      </c>
      <c r="H41" s="1562"/>
    </row>
    <row r="42" spans="1:8" ht="15.75" thickBot="1">
      <c r="A42" s="1562"/>
      <c r="B42" s="2923"/>
      <c r="C42" s="2923"/>
      <c r="D42" s="2923"/>
      <c r="E42" s="2923"/>
      <c r="F42" s="1652"/>
      <c r="G42" s="1652"/>
      <c r="H42" s="1562"/>
    </row>
    <row r="43" spans="1:8" ht="34.5" customHeight="1">
      <c r="A43" s="1562"/>
      <c r="B43" s="1549" t="str">
        <f>CONCATENATE("AMM IP 00",(RIGHT(B34,2))+1)</f>
        <v>AMM IP 004</v>
      </c>
      <c r="C43" s="2666" t="str">
        <f>CONCATENATE("FORNECIMENTO E INSTALAÇÃO DE ",C46)</f>
        <v>FORNECIMENTO E INSTALAÇÃO DE  CAIXA DE PROTEÇÃO METÁLICA PARA COMANDO E PROTEÇÃO DA ILUMINAÇÃO PÚBLICA</v>
      </c>
      <c r="D43" s="2666"/>
      <c r="E43" s="2666"/>
      <c r="F43" s="2666"/>
      <c r="G43" s="515" t="str">
        <f>D46</f>
        <v>UN</v>
      </c>
      <c r="H43" s="1526">
        <f>G50</f>
        <v>206.47</v>
      </c>
    </row>
    <row r="44" spans="1:8" ht="47.25">
      <c r="A44" s="1562"/>
      <c r="B44" s="1574" t="s">
        <v>6936</v>
      </c>
      <c r="C44" s="1642" t="s">
        <v>686</v>
      </c>
      <c r="D44" s="1642" t="s">
        <v>29</v>
      </c>
      <c r="E44" s="1642" t="s">
        <v>687</v>
      </c>
      <c r="F44" s="1643" t="s">
        <v>688</v>
      </c>
      <c r="G44" s="1644" t="s">
        <v>689</v>
      </c>
      <c r="H44" s="1562"/>
    </row>
    <row r="45" spans="1:8" ht="15.75">
      <c r="A45" s="1562"/>
      <c r="B45" s="2662" t="s">
        <v>690</v>
      </c>
      <c r="C45" s="3038"/>
      <c r="D45" s="3038"/>
      <c r="E45" s="3038"/>
      <c r="F45" s="3038"/>
      <c r="G45" s="3039"/>
      <c r="H45" s="1562"/>
    </row>
    <row r="46" spans="1:8" ht="30">
      <c r="A46" s="1562"/>
      <c r="B46" s="1568" t="s">
        <v>708</v>
      </c>
      <c r="C46" s="1665" t="str">
        <f>C52</f>
        <v xml:space="preserve"> CAIXA DE PROTEÇÃO METÁLICA PARA COMANDO E PROTEÇÃO DA ILUMINAÇÃO PÚBLICA</v>
      </c>
      <c r="D46" s="1666" t="str">
        <f>G52</f>
        <v>UN</v>
      </c>
      <c r="E46" s="1647">
        <v>1</v>
      </c>
      <c r="F46" s="1667">
        <f>D57</f>
        <v>134.43</v>
      </c>
      <c r="G46" s="1646">
        <f>TRUNC(F46*E46,2)</f>
        <v>134.43</v>
      </c>
      <c r="H46" s="1562"/>
    </row>
    <row r="47" spans="1:8" ht="15.75">
      <c r="A47" s="1562"/>
      <c r="B47" s="2662" t="s">
        <v>691</v>
      </c>
      <c r="C47" s="3038"/>
      <c r="D47" s="3038"/>
      <c r="E47" s="3038"/>
      <c r="F47" s="3038"/>
      <c r="G47" s="3039"/>
      <c r="H47" s="1562"/>
    </row>
    <row r="48" spans="1:8" ht="15.75">
      <c r="A48" s="1565" t="s">
        <v>1321</v>
      </c>
      <c r="B48" s="1552">
        <v>88264</v>
      </c>
      <c r="C48" s="1617" t="str">
        <f>IF($A48="INSUMO",VLOOKUP($B48,'BANCO DE DADOS SETEMBRO INS'!$A:$D,2,FALSE),VLOOKUP($B48,'BANCO DE DADOS SETEMBRO SERV'!$B:$E,2,FALSE))</f>
        <v>ELETRICISTA COM ENCARGOS COMPLEMENTARES</v>
      </c>
      <c r="D48" s="1616" t="str">
        <f>IF($A48="INSUMO",VLOOKUP($B48,'BANCO DE DADOS SETEMBRO INS'!$A:$D,3,FALSE),VLOOKUP($B48,'BANCO DE DADOS SETEMBRO SERV'!$B:$E,3,FALSE))</f>
        <v>H</v>
      </c>
      <c r="E48" s="1648">
        <v>2</v>
      </c>
      <c r="F48" s="1624">
        <f>IF($A48="INSUMO",VLOOKUP($B48,'BANCO DE DADOS SETEMBRO INS'!$A:$D,4,FALSE),VLOOKUP($B48,'BANCO DE DADOS SETEMBRO SERV'!$B:$E,4,FALSE))</f>
        <v>20.28</v>
      </c>
      <c r="G48" s="1646">
        <f>TRUNC(F48*E48,2)</f>
        <v>40.56</v>
      </c>
      <c r="H48" s="1562"/>
    </row>
    <row r="49" spans="1:8" ht="16.5" thickBot="1">
      <c r="A49" s="1565" t="s">
        <v>1321</v>
      </c>
      <c r="B49" s="681">
        <v>88316</v>
      </c>
      <c r="C49" s="1617" t="str">
        <f>IF($A49="INSUMO",VLOOKUP($B49,'BANCO DE DADOS SETEMBRO INS'!$A:$D,2,FALSE),VLOOKUP($B49,'BANCO DE DADOS SETEMBRO SERV'!$B:$E,2,FALSE))</f>
        <v>SERVENTE COM ENCARGOS COMPLEMENTARES</v>
      </c>
      <c r="D49" s="1616" t="str">
        <f>IF($A49="INSUMO",VLOOKUP($B49,'BANCO DE DADOS SETEMBRO INS'!$A:$D,3,FALSE),VLOOKUP($B49,'BANCO DE DADOS SETEMBRO SERV'!$B:$E,3,FALSE))</f>
        <v>H</v>
      </c>
      <c r="E49" s="684">
        <v>2</v>
      </c>
      <c r="F49" s="1624">
        <f>IF($A49="INSUMO",VLOOKUP($B49,'BANCO DE DADOS SETEMBRO INS'!$A:$D,4,FALSE),VLOOKUP($B49,'BANCO DE DADOS SETEMBRO SERV'!$B:$E,4,FALSE))</f>
        <v>15.74</v>
      </c>
      <c r="G49" s="1646">
        <f>TRUNC(F49*E49,2)</f>
        <v>31.48</v>
      </c>
      <c r="H49" s="1562"/>
    </row>
    <row r="50" spans="1:8" ht="16.5" thickBot="1">
      <c r="A50" s="1562"/>
      <c r="B50" s="2930" t="s">
        <v>7046</v>
      </c>
      <c r="C50" s="2930"/>
      <c r="D50" s="2930"/>
      <c r="E50" s="2947"/>
      <c r="F50" s="801" t="s">
        <v>692</v>
      </c>
      <c r="G50" s="1523">
        <f>SUM(G46:G49)</f>
        <v>206.47</v>
      </c>
      <c r="H50" s="1562"/>
    </row>
    <row r="51" spans="1:8" ht="15.75" thickBot="1">
      <c r="A51" s="1562"/>
      <c r="B51" s="2918"/>
      <c r="C51" s="2918"/>
      <c r="D51" s="2918"/>
      <c r="E51" s="2918"/>
      <c r="F51" s="1652"/>
      <c r="G51" s="1652"/>
      <c r="H51" s="1562"/>
    </row>
    <row r="52" spans="1:8" ht="31.5">
      <c r="A52" s="1562"/>
      <c r="B52" s="1557"/>
      <c r="C52" s="443" t="s">
        <v>6937</v>
      </c>
      <c r="D52" s="1558"/>
      <c r="E52" s="1559"/>
      <c r="F52" s="1537"/>
      <c r="G52" s="503" t="s">
        <v>29</v>
      </c>
      <c r="H52" s="1795" t="s">
        <v>7204</v>
      </c>
    </row>
    <row r="53" spans="1:8" ht="31.5">
      <c r="A53" s="1562"/>
      <c r="B53" s="1815" t="s">
        <v>701</v>
      </c>
      <c r="C53" s="1775" t="s">
        <v>702</v>
      </c>
      <c r="D53" s="1776" t="s">
        <v>703</v>
      </c>
      <c r="E53" s="1777" t="s">
        <v>704</v>
      </c>
      <c r="F53" s="1778" t="s">
        <v>705</v>
      </c>
      <c r="G53" s="1785" t="s">
        <v>706</v>
      </c>
      <c r="H53" s="1562"/>
    </row>
    <row r="54" spans="1:8" ht="15">
      <c r="A54" s="1562"/>
      <c r="B54" s="2049">
        <v>43250</v>
      </c>
      <c r="C54" s="2032" t="s">
        <v>7474</v>
      </c>
      <c r="D54" s="2048">
        <v>134.43</v>
      </c>
      <c r="E54" s="2033" t="s">
        <v>1703</v>
      </c>
      <c r="F54" s="2034" t="s">
        <v>6558</v>
      </c>
      <c r="G54" s="1750" t="s">
        <v>1761</v>
      </c>
      <c r="H54" s="1562"/>
    </row>
    <row r="55" spans="1:8" ht="15">
      <c r="A55" s="1562"/>
      <c r="B55" s="2049">
        <v>43195</v>
      </c>
      <c r="C55" s="2057" t="s">
        <v>729</v>
      </c>
      <c r="D55" s="2048">
        <v>129.06</v>
      </c>
      <c r="E55" s="2058" t="s">
        <v>1763</v>
      </c>
      <c r="F55" s="2141" t="s">
        <v>1764</v>
      </c>
      <c r="G55" s="1750" t="s">
        <v>7223</v>
      </c>
      <c r="H55" s="1562"/>
    </row>
    <row r="56" spans="1:8" ht="15">
      <c r="A56" s="1562"/>
      <c r="B56" s="2049">
        <v>43250</v>
      </c>
      <c r="C56" s="2050" t="s">
        <v>1493</v>
      </c>
      <c r="D56" s="2145">
        <v>149.93</v>
      </c>
      <c r="E56" s="2043" t="s">
        <v>6969</v>
      </c>
      <c r="F56" s="2059" t="s">
        <v>718</v>
      </c>
      <c r="G56" s="1750" t="s">
        <v>1354</v>
      </c>
      <c r="H56" s="1562"/>
    </row>
    <row r="57" spans="1:8" ht="16.5" thickBot="1">
      <c r="A57" s="1562"/>
      <c r="B57" s="1538"/>
      <c r="C57" s="1539" t="s">
        <v>707</v>
      </c>
      <c r="D57" s="1561">
        <f>MEDIAN(D54:D56)</f>
        <v>134.43</v>
      </c>
      <c r="E57" s="1540"/>
      <c r="F57" s="1541"/>
      <c r="G57" s="871"/>
      <c r="H57" s="1562"/>
    </row>
    <row r="58" spans="1:8" ht="13.5" thickBot="1"/>
    <row r="59" spans="1:8" ht="15.75">
      <c r="A59" s="1562"/>
      <c r="B59" s="1549" t="str">
        <f>CONCATENATE("AMM IP 00",(RIGHT(B43,2))+1)</f>
        <v>AMM IP 005</v>
      </c>
      <c r="C59" s="2666" t="str">
        <f>CONCATENATE("FORNECIMENTO E INSTALAÇÃO DE ",C62)</f>
        <v>FORNECIMENTO E INSTALAÇÃO DE CONECTOR TIPO CUNHA CN13 VERMELHO</v>
      </c>
      <c r="D59" s="2666"/>
      <c r="E59" s="2666"/>
      <c r="F59" s="2666"/>
      <c r="G59" s="515" t="str">
        <f>D62</f>
        <v>UN</v>
      </c>
      <c r="H59" s="1526">
        <f>G65</f>
        <v>9.2099999999999991</v>
      </c>
    </row>
    <row r="60" spans="1:8" ht="47.25">
      <c r="A60" s="1562"/>
      <c r="B60" s="1574" t="s">
        <v>6936</v>
      </c>
      <c r="C60" s="1642" t="s">
        <v>686</v>
      </c>
      <c r="D60" s="1642" t="s">
        <v>29</v>
      </c>
      <c r="E60" s="1642" t="s">
        <v>687</v>
      </c>
      <c r="F60" s="1643" t="s">
        <v>688</v>
      </c>
      <c r="G60" s="1644" t="s">
        <v>689</v>
      </c>
      <c r="H60" s="1562"/>
    </row>
    <row r="61" spans="1:8" ht="15.75">
      <c r="A61" s="1562"/>
      <c r="B61" s="2662" t="s">
        <v>690</v>
      </c>
      <c r="C61" s="3038"/>
      <c r="D61" s="3038"/>
      <c r="E61" s="3038"/>
      <c r="F61" s="3038"/>
      <c r="G61" s="3039"/>
      <c r="H61" s="1562"/>
    </row>
    <row r="62" spans="1:8" ht="15">
      <c r="A62" s="1562"/>
      <c r="B62" s="1568" t="s">
        <v>708</v>
      </c>
      <c r="C62" s="1665" t="str">
        <f>C67</f>
        <v>CONECTOR TIPO CUNHA CN13 VERMELHO</v>
      </c>
      <c r="D62" s="1666" t="str">
        <f>G67</f>
        <v>UN</v>
      </c>
      <c r="E62" s="1647">
        <v>1</v>
      </c>
      <c r="F62" s="1667">
        <f>D72</f>
        <v>7.8</v>
      </c>
      <c r="G62" s="1646">
        <f>TRUNC(F62*E62,2)</f>
        <v>7.8</v>
      </c>
      <c r="H62" s="1562"/>
    </row>
    <row r="63" spans="1:8" ht="15.75">
      <c r="A63" s="1562"/>
      <c r="B63" s="2662" t="s">
        <v>691</v>
      </c>
      <c r="C63" s="3038"/>
      <c r="D63" s="3038"/>
      <c r="E63" s="3038"/>
      <c r="F63" s="3038"/>
      <c r="G63" s="3039"/>
      <c r="H63" s="1562"/>
    </row>
    <row r="64" spans="1:8" ht="16.5" thickBot="1">
      <c r="A64" s="1565" t="s">
        <v>1321</v>
      </c>
      <c r="B64" s="1552">
        <v>88264</v>
      </c>
      <c r="C64" s="1617" t="str">
        <f>IF($A64="INSUMO",VLOOKUP($B64,'BANCO DE DADOS SETEMBRO INS'!$A:$D,2,FALSE),VLOOKUP($B64,'BANCO DE DADOS SETEMBRO SERV'!$B:$E,2,FALSE))</f>
        <v>ELETRICISTA COM ENCARGOS COMPLEMENTARES</v>
      </c>
      <c r="D64" s="1616" t="str">
        <f>IF($A64="INSUMO",VLOOKUP($B64,'BANCO DE DADOS SETEMBRO INS'!$A:$D,3,FALSE),VLOOKUP($B64,'BANCO DE DADOS SETEMBRO SERV'!$B:$E,3,FALSE))</f>
        <v>H</v>
      </c>
      <c r="E64" s="1648">
        <v>7.0000000000000007E-2</v>
      </c>
      <c r="F64" s="1624">
        <f>IF($A64="INSUMO",VLOOKUP($B64,'BANCO DE DADOS SETEMBRO INS'!$A:$D,4,FALSE),VLOOKUP($B64,'BANCO DE DADOS SETEMBRO SERV'!$B:$E,4,FALSE))</f>
        <v>20.28</v>
      </c>
      <c r="G64" s="1646">
        <f>TRUNC(F64*E64,2)</f>
        <v>1.41</v>
      </c>
      <c r="H64" s="1562"/>
    </row>
    <row r="65" spans="1:8" ht="16.5" thickBot="1">
      <c r="A65" s="1562"/>
      <c r="B65" s="2930" t="s">
        <v>7047</v>
      </c>
      <c r="C65" s="2930"/>
      <c r="D65" s="2930"/>
      <c r="E65" s="2947"/>
      <c r="F65" s="801" t="s">
        <v>692</v>
      </c>
      <c r="G65" s="1523">
        <f>SUM(G61:G64)</f>
        <v>9.2099999999999991</v>
      </c>
      <c r="H65" s="1562"/>
    </row>
    <row r="66" spans="1:8" ht="15.75" thickBot="1">
      <c r="A66" s="1562"/>
      <c r="B66" s="2918"/>
      <c r="C66" s="2918"/>
      <c r="D66" s="2918"/>
      <c r="E66" s="2918"/>
      <c r="F66" s="1652"/>
      <c r="G66" s="1652"/>
      <c r="H66" s="1562"/>
    </row>
    <row r="67" spans="1:8" ht="20.25">
      <c r="A67" s="1562"/>
      <c r="B67" s="1557"/>
      <c r="C67" s="443" t="s">
        <v>6939</v>
      </c>
      <c r="D67" s="1558"/>
      <c r="E67" s="1559"/>
      <c r="F67" s="1537"/>
      <c r="G67" s="503" t="s">
        <v>29</v>
      </c>
      <c r="H67" s="1795" t="s">
        <v>7204</v>
      </c>
    </row>
    <row r="68" spans="1:8" ht="31.5">
      <c r="A68" s="1562"/>
      <c r="B68" s="1815" t="s">
        <v>701</v>
      </c>
      <c r="C68" s="1775" t="s">
        <v>702</v>
      </c>
      <c r="D68" s="1776" t="s">
        <v>703</v>
      </c>
      <c r="E68" s="1777" t="s">
        <v>704</v>
      </c>
      <c r="F68" s="1778" t="s">
        <v>705</v>
      </c>
      <c r="G68" s="1785" t="s">
        <v>706</v>
      </c>
      <c r="H68" s="1562"/>
    </row>
    <row r="69" spans="1:8" ht="15">
      <c r="A69" s="1562"/>
      <c r="B69" s="2049">
        <v>43250</v>
      </c>
      <c r="C69" s="2050" t="s">
        <v>1493</v>
      </c>
      <c r="D69" s="2145">
        <v>3.87</v>
      </c>
      <c r="E69" s="2043" t="s">
        <v>6969</v>
      </c>
      <c r="F69" s="2059" t="s">
        <v>718</v>
      </c>
      <c r="G69" s="1750" t="s">
        <v>1354</v>
      </c>
      <c r="H69" s="1562"/>
    </row>
    <row r="70" spans="1:8" ht="15">
      <c r="A70" s="1562"/>
      <c r="B70" s="2049">
        <v>43255</v>
      </c>
      <c r="C70" s="2050" t="s">
        <v>7475</v>
      </c>
      <c r="D70" s="2145">
        <v>7.8</v>
      </c>
      <c r="E70" s="2033" t="s">
        <v>7476</v>
      </c>
      <c r="F70" s="2034" t="s">
        <v>7221</v>
      </c>
      <c r="G70" s="1750" t="s">
        <v>7632</v>
      </c>
      <c r="H70" s="1562"/>
    </row>
    <row r="71" spans="1:8" ht="15">
      <c r="A71" s="1562"/>
      <c r="B71" s="2049">
        <v>43250</v>
      </c>
      <c r="C71" s="2032" t="s">
        <v>7474</v>
      </c>
      <c r="D71" s="2048">
        <v>8.34</v>
      </c>
      <c r="E71" s="2033" t="s">
        <v>1703</v>
      </c>
      <c r="F71" s="2034" t="s">
        <v>6558</v>
      </c>
      <c r="G71" s="1750" t="s">
        <v>1761</v>
      </c>
      <c r="H71" s="1562"/>
    </row>
    <row r="72" spans="1:8" ht="16.5" thickBot="1">
      <c r="A72" s="1562"/>
      <c r="B72" s="1538"/>
      <c r="C72" s="1539" t="s">
        <v>707</v>
      </c>
      <c r="D72" s="1561">
        <f>MEDIAN(D69:D71)</f>
        <v>7.8</v>
      </c>
      <c r="E72" s="1540"/>
      <c r="F72" s="1541"/>
      <c r="G72" s="871"/>
      <c r="H72" s="1562"/>
    </row>
    <row r="73" spans="1:8" ht="13.5" thickBot="1"/>
    <row r="74" spans="1:8" ht="15.75">
      <c r="A74" s="1562"/>
      <c r="B74" s="1549" t="str">
        <f>CONCATENATE("AMM IP 00",(RIGHT(B59,2))+1)</f>
        <v>AMM IP 006</v>
      </c>
      <c r="C74" s="2666" t="str">
        <f>CONCATENATE("FORNECIMENTO E INSTALAÇÃO DE ",C77)</f>
        <v>FORNECIMENTO E INSTALAÇÃO DE CONECTOR PERFURANTE 25-120 mm² x 25-120 mm² PARA CABO MULTIPLEXADO</v>
      </c>
      <c r="D74" s="2666"/>
      <c r="E74" s="2666"/>
      <c r="F74" s="2666"/>
      <c r="G74" s="515" t="str">
        <f>D77</f>
        <v>UN</v>
      </c>
      <c r="H74" s="1526">
        <f>G81</f>
        <v>15.93</v>
      </c>
    </row>
    <row r="75" spans="1:8" ht="47.25">
      <c r="A75" s="1562"/>
      <c r="B75" s="1574" t="s">
        <v>6936</v>
      </c>
      <c r="C75" s="1642" t="s">
        <v>686</v>
      </c>
      <c r="D75" s="1642" t="s">
        <v>29</v>
      </c>
      <c r="E75" s="1642" t="s">
        <v>687</v>
      </c>
      <c r="F75" s="1643" t="s">
        <v>688</v>
      </c>
      <c r="G75" s="1644" t="s">
        <v>689</v>
      </c>
      <c r="H75" s="1562"/>
    </row>
    <row r="76" spans="1:8" ht="15.75">
      <c r="A76" s="1562"/>
      <c r="B76" s="2662" t="s">
        <v>690</v>
      </c>
      <c r="C76" s="3038"/>
      <c r="D76" s="3038"/>
      <c r="E76" s="3038"/>
      <c r="F76" s="3038"/>
      <c r="G76" s="3039"/>
      <c r="H76" s="1562"/>
    </row>
    <row r="77" spans="1:8" ht="30">
      <c r="A77" s="1562"/>
      <c r="B77" s="1568" t="s">
        <v>708</v>
      </c>
      <c r="C77" s="1665" t="str">
        <f>C83</f>
        <v>CONECTOR PERFURANTE 25-120 mm² x 25-120 mm² PARA CABO MULTIPLEXADO</v>
      </c>
      <c r="D77" s="1666" t="s">
        <v>29</v>
      </c>
      <c r="E77" s="1647">
        <v>1</v>
      </c>
      <c r="F77" s="1667">
        <f>D88</f>
        <v>13.93</v>
      </c>
      <c r="G77" s="1646">
        <f>TRUNC(F77*E77,2)</f>
        <v>13.93</v>
      </c>
      <c r="H77" s="1562"/>
    </row>
    <row r="78" spans="1:8" ht="15.75">
      <c r="A78" s="1562"/>
      <c r="B78" s="2662" t="s">
        <v>691</v>
      </c>
      <c r="C78" s="3038"/>
      <c r="D78" s="3038"/>
      <c r="E78" s="3038"/>
      <c r="F78" s="3038"/>
      <c r="G78" s="3039"/>
      <c r="H78" s="1562"/>
    </row>
    <row r="79" spans="1:8" ht="15.75">
      <c r="A79" s="1565" t="s">
        <v>1321</v>
      </c>
      <c r="B79" s="1552">
        <v>88247</v>
      </c>
      <c r="C79" s="1617" t="str">
        <f>IF($A79="INSUMO",VLOOKUP($B79,'BANCO DE DADOS SETEMBRO INS'!$A:$D,2,FALSE),VLOOKUP($B79,'BANCO DE DADOS SETEMBRO SERV'!$B:$E,2,FALSE))</f>
        <v>AUXILIAR DE ELETRICISTA COM ENCARGOS COMPLEMENTARES</v>
      </c>
      <c r="D79" s="1616" t="str">
        <f>IF($A79="INSUMO",VLOOKUP($B79,'BANCO DE DADOS SETEMBRO INS'!$A:$D,3,FALSE),VLOOKUP($B79,'BANCO DE DADOS SETEMBRO SERV'!$B:$E,3,FALSE))</f>
        <v>H</v>
      </c>
      <c r="E79" s="1668">
        <v>5.6000000000000001E-2</v>
      </c>
      <c r="F79" s="1624">
        <f>IF($A79="INSUMO",VLOOKUP($B79,'BANCO DE DADOS SETEMBRO INS'!$A:$D,4,FALSE),VLOOKUP($B79,'BANCO DE DADOS SETEMBRO SERV'!$B:$E,4,FALSE))</f>
        <v>15.62</v>
      </c>
      <c r="G79" s="1646">
        <f>TRUNC(F79*E79,2)</f>
        <v>0.87</v>
      </c>
      <c r="H79" s="1562"/>
    </row>
    <row r="80" spans="1:8" ht="16.5" thickBot="1">
      <c r="A80" s="1565" t="s">
        <v>1321</v>
      </c>
      <c r="B80" s="681">
        <v>88264</v>
      </c>
      <c r="C80" s="1617" t="str">
        <f>IF($A80="INSUMO",VLOOKUP($B80,'BANCO DE DADOS SETEMBRO INS'!$A:$D,2,FALSE),VLOOKUP($B80,'BANCO DE DADOS SETEMBRO SERV'!$B:$E,2,FALSE))</f>
        <v>ELETRICISTA COM ENCARGOS COMPLEMENTARES</v>
      </c>
      <c r="D80" s="1616" t="str">
        <f>IF($A80="INSUMO",VLOOKUP($B80,'BANCO DE DADOS SETEMBRO INS'!$A:$D,3,FALSE),VLOOKUP($B80,'BANCO DE DADOS SETEMBRO SERV'!$B:$E,3,FALSE))</f>
        <v>H</v>
      </c>
      <c r="E80" s="1630">
        <v>5.6000000000000001E-2</v>
      </c>
      <c r="F80" s="1624">
        <f>IF($A80="INSUMO",VLOOKUP($B80,'BANCO DE DADOS SETEMBRO INS'!$A:$D,4,FALSE),VLOOKUP($B80,'BANCO DE DADOS SETEMBRO SERV'!$B:$E,4,FALSE))</f>
        <v>20.28</v>
      </c>
      <c r="G80" s="1646">
        <f>TRUNC(F80*E80,2)</f>
        <v>1.1299999999999999</v>
      </c>
      <c r="H80" s="1562"/>
    </row>
    <row r="81" spans="1:8" ht="16.5" thickBot="1">
      <c r="A81" s="1562"/>
      <c r="B81" s="2930" t="s">
        <v>7048</v>
      </c>
      <c r="C81" s="2930"/>
      <c r="D81" s="2930"/>
      <c r="E81" s="2947"/>
      <c r="F81" s="801" t="s">
        <v>692</v>
      </c>
      <c r="G81" s="1523">
        <f>SUM(G77:G80)</f>
        <v>15.93</v>
      </c>
      <c r="H81" s="1562"/>
    </row>
    <row r="82" spans="1:8" ht="15.75" thickBot="1">
      <c r="A82" s="1562"/>
      <c r="B82" s="2918"/>
      <c r="C82" s="2918"/>
      <c r="D82" s="2918"/>
      <c r="E82" s="2918"/>
      <c r="F82" s="1652"/>
      <c r="G82" s="1652"/>
      <c r="H82" s="1562"/>
    </row>
    <row r="83" spans="1:8" ht="31.5">
      <c r="A83" s="1562"/>
      <c r="B83" s="1557"/>
      <c r="C83" s="443" t="s">
        <v>6940</v>
      </c>
      <c r="D83" s="1558"/>
      <c r="E83" s="1559"/>
      <c r="F83" s="1537"/>
      <c r="G83" s="503" t="s">
        <v>29</v>
      </c>
      <c r="H83" s="1795" t="s">
        <v>7204</v>
      </c>
    </row>
    <row r="84" spans="1:8" ht="31.5">
      <c r="A84" s="1562"/>
      <c r="B84" s="1815" t="s">
        <v>701</v>
      </c>
      <c r="C84" s="1775" t="s">
        <v>702</v>
      </c>
      <c r="D84" s="1776" t="s">
        <v>703</v>
      </c>
      <c r="E84" s="1777" t="s">
        <v>704</v>
      </c>
      <c r="F84" s="1778" t="s">
        <v>705</v>
      </c>
      <c r="G84" s="1785" t="s">
        <v>706</v>
      </c>
      <c r="H84" s="1562"/>
    </row>
    <row r="85" spans="1:8" ht="15">
      <c r="A85" s="1562"/>
      <c r="B85" s="2049">
        <v>43250</v>
      </c>
      <c r="C85" s="2057" t="s">
        <v>724</v>
      </c>
      <c r="D85" s="2048">
        <v>13.93</v>
      </c>
      <c r="E85" s="2142" t="s">
        <v>725</v>
      </c>
      <c r="F85" s="2141" t="s">
        <v>7628</v>
      </c>
      <c r="G85" s="1750" t="s">
        <v>7629</v>
      </c>
      <c r="H85" s="1562"/>
    </row>
    <row r="86" spans="1:8" ht="15">
      <c r="A86" s="1562"/>
      <c r="B86" s="2049">
        <v>43250</v>
      </c>
      <c r="C86" s="2050" t="s">
        <v>1493</v>
      </c>
      <c r="D86" s="2145">
        <v>9.65</v>
      </c>
      <c r="E86" s="2043" t="s">
        <v>6969</v>
      </c>
      <c r="F86" s="2059" t="s">
        <v>718</v>
      </c>
      <c r="G86" s="1750" t="s">
        <v>1354</v>
      </c>
      <c r="H86" s="1562"/>
    </row>
    <row r="87" spans="1:8" ht="15">
      <c r="A87" s="1562"/>
      <c r="B87" s="2049">
        <v>43255</v>
      </c>
      <c r="C87" s="2050" t="s">
        <v>7475</v>
      </c>
      <c r="D87" s="2145">
        <v>21.23</v>
      </c>
      <c r="E87" s="2033" t="s">
        <v>7476</v>
      </c>
      <c r="F87" s="2034" t="s">
        <v>7221</v>
      </c>
      <c r="G87" s="1750" t="s">
        <v>7632</v>
      </c>
      <c r="H87" s="1562"/>
    </row>
    <row r="88" spans="1:8" ht="16.5" thickBot="1">
      <c r="A88" s="1562"/>
      <c r="B88" s="1538"/>
      <c r="C88" s="1539" t="s">
        <v>707</v>
      </c>
      <c r="D88" s="1561">
        <f>MEDIAN(D85:D87)</f>
        <v>13.93</v>
      </c>
      <c r="E88" s="1540"/>
      <c r="F88" s="1541"/>
      <c r="G88" s="871"/>
      <c r="H88" s="1562"/>
    </row>
    <row r="89" spans="1:8" ht="13.5" thickBot="1"/>
    <row r="90" spans="1:8" ht="33.75" customHeight="1">
      <c r="A90" s="1562"/>
      <c r="B90" s="1549" t="str">
        <f>CONCATENATE("AMM IP 00",(RIGHT(B74,2))+1)</f>
        <v>AMM IP 007</v>
      </c>
      <c r="C90" s="2666" t="str">
        <f>CONCATENATE("FORNECIMENTO E INSTALAÇÃO DE ",C93)</f>
        <v>FORNECIMENTO E INSTALAÇÃO DE ARMACAO VERTICAL COM HASTE E CONTRA-PINO, EM CHAPA DE ACO GALVANIZADO 3/16", COM 1 ESTRIBO E 1 ISOLADOR</v>
      </c>
      <c r="D90" s="2666"/>
      <c r="E90" s="2666"/>
      <c r="F90" s="2666"/>
      <c r="G90" s="1550" t="s">
        <v>7050</v>
      </c>
      <c r="H90" s="1526">
        <f>G98</f>
        <v>84.68</v>
      </c>
    </row>
    <row r="91" spans="1:8" ht="47.25">
      <c r="A91" s="1562"/>
      <c r="B91" s="1574" t="s">
        <v>6936</v>
      </c>
      <c r="C91" s="1642" t="s">
        <v>686</v>
      </c>
      <c r="D91" s="1642" t="s">
        <v>29</v>
      </c>
      <c r="E91" s="1642" t="s">
        <v>687</v>
      </c>
      <c r="F91" s="1643" t="s">
        <v>688</v>
      </c>
      <c r="G91" s="1644" t="s">
        <v>689</v>
      </c>
      <c r="H91" s="1562"/>
    </row>
    <row r="92" spans="1:8" ht="15.75">
      <c r="A92" s="1562"/>
      <c r="B92" s="2662" t="s">
        <v>690</v>
      </c>
      <c r="C92" s="3038"/>
      <c r="D92" s="3038"/>
      <c r="E92" s="3038"/>
      <c r="F92" s="3038"/>
      <c r="G92" s="3039"/>
      <c r="H92" s="1562"/>
    </row>
    <row r="93" spans="1:8" ht="30">
      <c r="A93" s="1565" t="s">
        <v>1320</v>
      </c>
      <c r="B93" s="810">
        <v>1091</v>
      </c>
      <c r="C93" s="1617" t="str">
        <f>IF($A93="INSUMO",VLOOKUP($B93,'BANCO DE DADOS SETEMBRO INS'!$A:$D,2,FALSE),VLOOKUP($B93,'BANCO DE DADOS SETEMBRO SERV'!$B:$E,2,FALSE))</f>
        <v>ARMACAO VERTICAL COM HASTE E CONTRA-PINO, EM CHAPA DE ACO GALVANIZADO 3/16", COM 1 ESTRIBO E 1 ISOLADOR</v>
      </c>
      <c r="D93" s="1616" t="str">
        <f>IF($A93="INSUMO",VLOOKUP($B93,'BANCO DE DADOS SETEMBRO INS'!$A:$D,3,FALSE),VLOOKUP($B93,'BANCO DE DADOS SETEMBRO SERV'!$B:$E,3,FALSE))</f>
        <v xml:space="preserve">UN    </v>
      </c>
      <c r="E93" s="1648">
        <v>1</v>
      </c>
      <c r="F93" s="1624">
        <f>IF($A93="INSUMO",VLOOKUP($B93,'BANCO DE DADOS SETEMBRO INS'!$A:$D,4,FALSE),VLOOKUP($B93,'BANCO DE DADOS SETEMBRO SERV'!$B:$E,4,FALSE))</f>
        <v>18.95</v>
      </c>
      <c r="G93" s="1646">
        <f>TRUNC(F93*E93,2)</f>
        <v>18.95</v>
      </c>
      <c r="H93" s="1562"/>
    </row>
    <row r="94" spans="1:8" ht="30">
      <c r="A94" s="1565" t="s">
        <v>1320</v>
      </c>
      <c r="B94" s="681">
        <v>39158</v>
      </c>
      <c r="C94" s="1617" t="str">
        <f>IF($A94="INSUMO",VLOOKUP($B94,'BANCO DE DADOS SETEMBRO INS'!$A:$D,2,FALSE),VLOOKUP($B94,'BANCO DE DADOS SETEMBRO SERV'!$B:$E,2,FALSE))</f>
        <v>ABRACADEIRA EM ACO PARA AMARRACAO DE ELETRODUTOS, TIPO ECONOMICA (GOTA), COM 8"</v>
      </c>
      <c r="D94" s="1616" t="str">
        <f>IF($A94="INSUMO",VLOOKUP($B94,'BANCO DE DADOS SETEMBRO INS'!$A:$D,3,FALSE),VLOOKUP($B94,'BANCO DE DADOS SETEMBRO SERV'!$B:$E,3,FALSE))</f>
        <v xml:space="preserve">UN    </v>
      </c>
      <c r="E94" s="1648">
        <v>1</v>
      </c>
      <c r="F94" s="1624">
        <f>IF($A94="INSUMO",VLOOKUP($B94,'BANCO DE DADOS SETEMBRO INS'!$A:$D,4,FALSE),VLOOKUP($B94,'BANCO DE DADOS SETEMBRO SERV'!$B:$E,4,FALSE))</f>
        <v>11.88</v>
      </c>
      <c r="G94" s="1646">
        <f>TRUNC(F94*E94,2)</f>
        <v>11.88</v>
      </c>
      <c r="H94" s="1562"/>
    </row>
    <row r="95" spans="1:8" ht="15.75">
      <c r="A95" s="1562"/>
      <c r="B95" s="2662" t="s">
        <v>691</v>
      </c>
      <c r="C95" s="3038"/>
      <c r="D95" s="3038"/>
      <c r="E95" s="3038"/>
      <c r="F95" s="3038"/>
      <c r="G95" s="3039"/>
      <c r="H95" s="1562"/>
    </row>
    <row r="96" spans="1:8" ht="15.75">
      <c r="A96" s="1565" t="s">
        <v>1321</v>
      </c>
      <c r="B96" s="1552">
        <v>88247</v>
      </c>
      <c r="C96" s="1617" t="str">
        <f>IF($A96="INSUMO",VLOOKUP($B96,'BANCO DE DADOS SETEMBRO INS'!$A:$D,2,FALSE),VLOOKUP($B96,'BANCO DE DADOS SETEMBRO SERV'!$B:$E,2,FALSE))</f>
        <v>AUXILIAR DE ELETRICISTA COM ENCARGOS COMPLEMENTARES</v>
      </c>
      <c r="D96" s="1616" t="str">
        <f>IF($A96="INSUMO",VLOOKUP($B96,'BANCO DE DADOS SETEMBRO INS'!$A:$D,3,FALSE),VLOOKUP($B96,'BANCO DE DADOS SETEMBRO SERV'!$B:$E,3,FALSE))</f>
        <v>H</v>
      </c>
      <c r="E96" s="1648">
        <v>1.5</v>
      </c>
      <c r="F96" s="1624">
        <f>IF($A96="INSUMO",VLOOKUP($B96,'BANCO DE DADOS SETEMBRO INS'!$A:$D,4,FALSE),VLOOKUP($B96,'BANCO DE DADOS SETEMBRO SERV'!$B:$E,4,FALSE))</f>
        <v>15.62</v>
      </c>
      <c r="G96" s="1646">
        <f>TRUNC(F96*E96,2)</f>
        <v>23.43</v>
      </c>
      <c r="H96" s="1562"/>
    </row>
    <row r="97" spans="1:8" ht="16.5" thickBot="1">
      <c r="A97" s="1565" t="s">
        <v>1321</v>
      </c>
      <c r="B97" s="681">
        <v>88264</v>
      </c>
      <c r="C97" s="1617" t="str">
        <f>IF($A97="INSUMO",VLOOKUP($B97,'BANCO DE DADOS SETEMBRO INS'!$A:$D,2,FALSE),VLOOKUP($B97,'BANCO DE DADOS SETEMBRO SERV'!$B:$E,2,FALSE))</f>
        <v>ELETRICISTA COM ENCARGOS COMPLEMENTARES</v>
      </c>
      <c r="D97" s="1616" t="str">
        <f>IF($A97="INSUMO",VLOOKUP($B97,'BANCO DE DADOS SETEMBRO INS'!$A:$D,3,FALSE),VLOOKUP($B97,'BANCO DE DADOS SETEMBRO SERV'!$B:$E,3,FALSE))</f>
        <v>H</v>
      </c>
      <c r="E97" s="684">
        <v>1.5</v>
      </c>
      <c r="F97" s="1624">
        <f>IF($A97="INSUMO",VLOOKUP($B97,'BANCO DE DADOS SETEMBRO INS'!$A:$D,4,FALSE),VLOOKUP($B97,'BANCO DE DADOS SETEMBRO SERV'!$B:$E,4,FALSE))</f>
        <v>20.28</v>
      </c>
      <c r="G97" s="1646">
        <f>TRUNC(F97*E97,2)</f>
        <v>30.42</v>
      </c>
      <c r="H97" s="1562"/>
    </row>
    <row r="98" spans="1:8" ht="16.5" thickBot="1">
      <c r="A98" s="1562"/>
      <c r="B98" s="2930" t="s">
        <v>7049</v>
      </c>
      <c r="C98" s="2930"/>
      <c r="D98" s="2930"/>
      <c r="E98" s="2947"/>
      <c r="F98" s="801" t="s">
        <v>692</v>
      </c>
      <c r="G98" s="1523">
        <f>SUM(G93:G97)</f>
        <v>84.68</v>
      </c>
      <c r="H98" s="1562"/>
    </row>
    <row r="99" spans="1:8" ht="15.75" thickBot="1">
      <c r="A99" s="1562"/>
      <c r="B99" s="2918"/>
      <c r="C99" s="2918"/>
      <c r="D99" s="2918"/>
      <c r="E99" s="2918"/>
      <c r="F99" s="1652"/>
      <c r="G99" s="1652"/>
      <c r="H99" s="1562"/>
    </row>
    <row r="100" spans="1:8" ht="36.75" customHeight="1">
      <c r="A100" s="1562"/>
      <c r="B100" s="1549" t="str">
        <f>CONCATENATE("AMM IP 00",(RIGHT(B90,2))+1)</f>
        <v>AMM IP 008</v>
      </c>
      <c r="C100" s="2666" t="str">
        <f>CONCATENATE("FORNECIMENTO E INSTALAÇÃO DE ",C103)</f>
        <v>FORNECIMENTO E INSTALAÇÃO DE FIO DE COBRE, SOLIDO, CLASSE 1, ISOLACAO EM PVC/A, ANTICHAMA BWF-B, 450/750V, SECAO NOMINAL 6 MM2</v>
      </c>
      <c r="D100" s="2666"/>
      <c r="E100" s="2666"/>
      <c r="F100" s="2666"/>
      <c r="G100" s="1550" t="str">
        <f>D103</f>
        <v xml:space="preserve">M     </v>
      </c>
      <c r="H100" s="1526">
        <f>G108</f>
        <v>5.56</v>
      </c>
    </row>
    <row r="101" spans="1:8" ht="47.25">
      <c r="A101" s="1562"/>
      <c r="B101" s="1574" t="s">
        <v>6936</v>
      </c>
      <c r="C101" s="1642" t="s">
        <v>686</v>
      </c>
      <c r="D101" s="1642" t="s">
        <v>29</v>
      </c>
      <c r="E101" s="1642" t="s">
        <v>687</v>
      </c>
      <c r="F101" s="1643" t="s">
        <v>688</v>
      </c>
      <c r="G101" s="1644" t="s">
        <v>689</v>
      </c>
      <c r="H101" s="1562"/>
    </row>
    <row r="102" spans="1:8" ht="15.75">
      <c r="A102" s="1562"/>
      <c r="B102" s="2662" t="s">
        <v>690</v>
      </c>
      <c r="C102" s="3038"/>
      <c r="D102" s="3038"/>
      <c r="E102" s="3038"/>
      <c r="F102" s="3038"/>
      <c r="G102" s="3039"/>
      <c r="H102" s="1562"/>
    </row>
    <row r="103" spans="1:8" ht="30">
      <c r="A103" s="1565" t="s">
        <v>1320</v>
      </c>
      <c r="B103" s="810">
        <v>940</v>
      </c>
      <c r="C103" s="1617" t="str">
        <f>IF($A103="INSUMO",VLOOKUP($B103,'BANCO DE DADOS SETEMBRO INS'!$A:$D,2,FALSE),VLOOKUP($B103,'BANCO DE DADOS SETEMBRO SERV'!$B:$E,2,FALSE))</f>
        <v>FIO DE COBRE, SOLIDO, CLASSE 1, ISOLACAO EM PVC/A, ANTICHAMA BWF-B, 450/750V, SECAO NOMINAL 6 MM2</v>
      </c>
      <c r="D103" s="1616" t="str">
        <f>IF($A103="INSUMO",VLOOKUP($B103,'BANCO DE DADOS SETEMBRO INS'!$A:$D,3,FALSE),VLOOKUP($B103,'BANCO DE DADOS SETEMBRO SERV'!$B:$E,3,FALSE))</f>
        <v xml:space="preserve">M     </v>
      </c>
      <c r="E103" s="1668">
        <v>1.19</v>
      </c>
      <c r="F103" s="1624">
        <f>IF($A103="INSUMO",VLOOKUP($B103,'BANCO DE DADOS SETEMBRO INS'!$A:$D,4,FALSE),VLOOKUP($B103,'BANCO DE DADOS SETEMBRO SERV'!$B:$E,4,FALSE))</f>
        <v>3.09</v>
      </c>
      <c r="G103" s="1646">
        <f>TRUNC(F103*E103,2)</f>
        <v>3.67</v>
      </c>
      <c r="H103" s="1562"/>
    </row>
    <row r="104" spans="1:8" ht="30">
      <c r="A104" s="1565" t="s">
        <v>1320</v>
      </c>
      <c r="B104" s="810">
        <v>21127</v>
      </c>
      <c r="C104" s="1617" t="str">
        <f>IF($A104="INSUMO",VLOOKUP($B104,'BANCO DE DADOS SETEMBRO INS'!$A:$D,2,FALSE),VLOOKUP($B104,'BANCO DE DADOS SETEMBRO SERV'!$B:$E,2,FALSE))</f>
        <v>FITA ISOLANTE ADESIVA ANTICHAMA, USO ATE 750 V, EM ROLO DE 19 MM X 5 M</v>
      </c>
      <c r="D104" s="1616" t="str">
        <f>IF($A104="INSUMO",VLOOKUP($B104,'BANCO DE DADOS SETEMBRO INS'!$A:$D,3,FALSE),VLOOKUP($B104,'BANCO DE DADOS SETEMBRO SERV'!$B:$E,3,FALSE))</f>
        <v xml:space="preserve">UN    </v>
      </c>
      <c r="E104" s="1668">
        <v>8.9999999999999993E-3</v>
      </c>
      <c r="F104" s="1624">
        <f>IF($A104="INSUMO",VLOOKUP($B104,'BANCO DE DADOS SETEMBRO INS'!$A:$D,4,FALSE),VLOOKUP($B104,'BANCO DE DADOS SETEMBRO SERV'!$B:$E,4,FALSE))</f>
        <v>3.78</v>
      </c>
      <c r="G104" s="1646">
        <f>TRUNC(F104*E104,2)</f>
        <v>0.03</v>
      </c>
      <c r="H104" s="1562"/>
    </row>
    <row r="105" spans="1:8" ht="15.75">
      <c r="A105" s="1562"/>
      <c r="B105" s="2662" t="s">
        <v>691</v>
      </c>
      <c r="C105" s="3038"/>
      <c r="D105" s="3038"/>
      <c r="E105" s="3038"/>
      <c r="F105" s="3038"/>
      <c r="G105" s="3039"/>
      <c r="H105" s="1562"/>
    </row>
    <row r="106" spans="1:8" ht="15.75">
      <c r="A106" s="1565" t="s">
        <v>1321</v>
      </c>
      <c r="B106" s="1552">
        <v>88247</v>
      </c>
      <c r="C106" s="1617" t="str">
        <f>IF($A106="INSUMO",VLOOKUP($B106,'BANCO DE DADOS SETEMBRO INS'!$A:$D,2,FALSE),VLOOKUP($B106,'BANCO DE DADOS SETEMBRO SERV'!$B:$E,2,FALSE))</f>
        <v>AUXILIAR DE ELETRICISTA COM ENCARGOS COMPLEMENTARES</v>
      </c>
      <c r="D106" s="1616" t="str">
        <f>IF($A106="INSUMO",VLOOKUP($B106,'BANCO DE DADOS SETEMBRO INS'!$A:$D,3,FALSE),VLOOKUP($B106,'BANCO DE DADOS SETEMBRO SERV'!$B:$E,3,FALSE))</f>
        <v>H</v>
      </c>
      <c r="E106" s="1668">
        <v>5.1999999999999998E-2</v>
      </c>
      <c r="F106" s="1624">
        <f>IF($A106="INSUMO",VLOOKUP($B106,'BANCO DE DADOS SETEMBRO INS'!$A:$D,4,FALSE),VLOOKUP($B106,'BANCO DE DADOS SETEMBRO SERV'!$B:$E,4,FALSE))</f>
        <v>15.62</v>
      </c>
      <c r="G106" s="1646">
        <f>TRUNC(F106*E106,2)</f>
        <v>0.81</v>
      </c>
      <c r="H106" s="1562"/>
    </row>
    <row r="107" spans="1:8" ht="16.5" thickBot="1">
      <c r="A107" s="1565" t="s">
        <v>1321</v>
      </c>
      <c r="B107" s="1554">
        <v>88264</v>
      </c>
      <c r="C107" s="1618" t="str">
        <f>IF($A107="INSUMO",VLOOKUP($B107,'BANCO DE DADOS SETEMBRO INS'!$A:$D,2,FALSE),VLOOKUP($B107,'BANCO DE DADOS SETEMBRO SERV'!$B:$E,2,FALSE))</f>
        <v>ELETRICISTA COM ENCARGOS COMPLEMENTARES</v>
      </c>
      <c r="D107" s="1619" t="str">
        <f>IF($A107="INSUMO",VLOOKUP($B107,'BANCO DE DADOS SETEMBRO INS'!$A:$D,3,FALSE),VLOOKUP($B107,'BANCO DE DADOS SETEMBRO SERV'!$B:$E,3,FALSE))</f>
        <v>H</v>
      </c>
      <c r="E107" s="703">
        <v>5.1999999999999998E-2</v>
      </c>
      <c r="F107" s="1548">
        <f>IF($A107="INSUMO",VLOOKUP($B107,'BANCO DE DADOS SETEMBRO INS'!$A:$D,4,FALSE),VLOOKUP($B107,'BANCO DE DADOS SETEMBRO SERV'!$B:$E,4,FALSE))</f>
        <v>20.28</v>
      </c>
      <c r="G107" s="1556">
        <f>TRUNC(F107*E107,2)</f>
        <v>1.05</v>
      </c>
      <c r="H107" s="1562"/>
    </row>
    <row r="108" spans="1:8" ht="16.5" thickBot="1">
      <c r="A108" s="1562"/>
      <c r="B108" s="2943" t="s">
        <v>7051</v>
      </c>
      <c r="C108" s="2943"/>
      <c r="D108" s="2943"/>
      <c r="E108" s="2943"/>
      <c r="F108" s="795" t="s">
        <v>692</v>
      </c>
      <c r="G108" s="796">
        <f>SUM(G103:G107)</f>
        <v>5.56</v>
      </c>
      <c r="H108" s="1562"/>
    </row>
    <row r="109" spans="1:8">
      <c r="B109" s="2943"/>
      <c r="C109" s="2943"/>
      <c r="D109" s="2943"/>
      <c r="E109" s="2943"/>
    </row>
    <row r="110" spans="1:8" ht="13.5" thickBot="1"/>
    <row r="111" spans="1:8" ht="33.75" customHeight="1">
      <c r="A111" s="1562"/>
      <c r="B111" s="1549" t="str">
        <f>CONCATENATE("AMM IP 00",(RIGHT(B100,2))+1)</f>
        <v>AMM IP 009</v>
      </c>
      <c r="C111" s="2666" t="str">
        <f>CONCATENATE("FORNECIMENTO E INSTALAÇÃO DE ",C114)</f>
        <v>FORNECIMENTO E INSTALAÇÃO DE CONTATOR TRIPOLAR, CORRENTE DE 32 A, TENSAO NOMINAL DE *500* V, CATEGORIA AC-2 E AC-3</v>
      </c>
      <c r="D111" s="2666"/>
      <c r="E111" s="2666"/>
      <c r="F111" s="2666"/>
      <c r="G111" s="515" t="str">
        <f>D114</f>
        <v xml:space="preserve">UN    </v>
      </c>
      <c r="H111" s="1526">
        <f>G119</f>
        <v>328.89000000000004</v>
      </c>
    </row>
    <row r="112" spans="1:8" ht="47.25">
      <c r="A112" s="1562"/>
      <c r="B112" s="1574" t="s">
        <v>6936</v>
      </c>
      <c r="C112" s="1642" t="s">
        <v>686</v>
      </c>
      <c r="D112" s="1642" t="s">
        <v>29</v>
      </c>
      <c r="E112" s="1642" t="s">
        <v>687</v>
      </c>
      <c r="F112" s="1643" t="s">
        <v>688</v>
      </c>
      <c r="G112" s="1644" t="s">
        <v>689</v>
      </c>
      <c r="H112" s="1562"/>
    </row>
    <row r="113" spans="1:8" ht="15.75">
      <c r="A113" s="1562"/>
      <c r="B113" s="2662" t="s">
        <v>690</v>
      </c>
      <c r="C113" s="3038"/>
      <c r="D113" s="3038"/>
      <c r="E113" s="3038"/>
      <c r="F113" s="3038"/>
      <c r="G113" s="3039"/>
      <c r="H113" s="1562"/>
    </row>
    <row r="114" spans="1:8" ht="30">
      <c r="A114" s="1565" t="s">
        <v>1320</v>
      </c>
      <c r="B114" s="681">
        <v>1614</v>
      </c>
      <c r="C114" s="1617" t="str">
        <f>IF($A114="INSUMO",VLOOKUP($B114,'BANCO DE DADOS SETEMBRO INS'!$A:$D,2,FALSE),VLOOKUP($B114,'BANCO DE DADOS SETEMBRO SERV'!$B:$E,2,FALSE))</f>
        <v>CONTATOR TRIPOLAR, CORRENTE DE 32 A, TENSAO NOMINAL DE *500* V, CATEGORIA AC-2 E AC-3</v>
      </c>
      <c r="D114" s="1616" t="str">
        <f>IF($A114="INSUMO",VLOOKUP($B114,'BANCO DE DADOS SETEMBRO INS'!$A:$D,3,FALSE),VLOOKUP($B114,'BANCO DE DADOS SETEMBRO SERV'!$B:$E,3,FALSE))</f>
        <v xml:space="preserve">UN    </v>
      </c>
      <c r="E114" s="684">
        <v>1</v>
      </c>
      <c r="F114" s="1624">
        <f>IF($A114="INSUMO",VLOOKUP($B114,'BANCO DE DADOS SETEMBRO INS'!$A:$D,4,FALSE),VLOOKUP($B114,'BANCO DE DADOS SETEMBRO SERV'!$B:$E,4,FALSE))</f>
        <v>182.3</v>
      </c>
      <c r="G114" s="1646">
        <f>TRUNC(F114*E114,2)</f>
        <v>182.3</v>
      </c>
      <c r="H114" s="1562"/>
    </row>
    <row r="115" spans="1:8" ht="15.75">
      <c r="A115" s="1562"/>
      <c r="B115" s="2662" t="s">
        <v>691</v>
      </c>
      <c r="C115" s="3038"/>
      <c r="D115" s="3038"/>
      <c r="E115" s="3038"/>
      <c r="F115" s="3038"/>
      <c r="G115" s="3039"/>
      <c r="H115" s="1562"/>
    </row>
    <row r="116" spans="1:8" ht="15.75">
      <c r="A116" s="1565" t="s">
        <v>1321</v>
      </c>
      <c r="B116" s="681">
        <v>88247</v>
      </c>
      <c r="C116" s="1617" t="str">
        <f>IF($A116="INSUMO",VLOOKUP($B116,'BANCO DE DADOS SETEMBRO INS'!$A:$D,2,FALSE),VLOOKUP($B116,'BANCO DE DADOS SETEMBRO SERV'!$B:$E,2,FALSE))</f>
        <v>AUXILIAR DE ELETRICISTA COM ENCARGOS COMPLEMENTARES</v>
      </c>
      <c r="D116" s="1616" t="str">
        <f>IF($A116="INSUMO",VLOOKUP($B116,'BANCO DE DADOS SETEMBRO INS'!$A:$D,3,FALSE),VLOOKUP($B116,'BANCO DE DADOS SETEMBRO SERV'!$B:$E,3,FALSE))</f>
        <v>H</v>
      </c>
      <c r="E116" s="684">
        <v>3.8</v>
      </c>
      <c r="F116" s="1624">
        <f>IF($A116="INSUMO",VLOOKUP($B116,'BANCO DE DADOS SETEMBRO INS'!$A:$D,4,FALSE),VLOOKUP($B116,'BANCO DE DADOS SETEMBRO SERV'!$B:$E,4,FALSE))</f>
        <v>15.62</v>
      </c>
      <c r="G116" s="1646">
        <f>TRUNC(F116*E116,2)</f>
        <v>59.35</v>
      </c>
      <c r="H116" s="1562"/>
    </row>
    <row r="117" spans="1:8" ht="15.75">
      <c r="A117" s="1565" t="s">
        <v>1321</v>
      </c>
      <c r="B117" s="681">
        <v>88264</v>
      </c>
      <c r="C117" s="1617" t="str">
        <f>IF($A117="INSUMO",VLOOKUP($B117,'BANCO DE DADOS SETEMBRO INS'!$A:$D,2,FALSE),VLOOKUP($B117,'BANCO DE DADOS SETEMBRO SERV'!$B:$E,2,FALSE))</f>
        <v>ELETRICISTA COM ENCARGOS COMPLEMENTARES</v>
      </c>
      <c r="D117" s="1616" t="str">
        <f>IF($A117="INSUMO",VLOOKUP($B117,'BANCO DE DADOS SETEMBRO INS'!$A:$D,3,FALSE),VLOOKUP($B117,'BANCO DE DADOS SETEMBRO SERV'!$B:$E,3,FALSE))</f>
        <v>H</v>
      </c>
      <c r="E117" s="684">
        <v>3.8</v>
      </c>
      <c r="F117" s="1624">
        <f>IF($A117="INSUMO",VLOOKUP($B117,'BANCO DE DADOS SETEMBRO INS'!$A:$D,4,FALSE),VLOOKUP($B117,'BANCO DE DADOS SETEMBRO SERV'!$B:$E,4,FALSE))</f>
        <v>20.28</v>
      </c>
      <c r="G117" s="1646">
        <f>TRUNC(F117*E117,2)</f>
        <v>77.06</v>
      </c>
      <c r="H117" s="1562"/>
    </row>
    <row r="118" spans="1:8" ht="16.5" thickBot="1">
      <c r="A118" s="1565" t="s">
        <v>1321</v>
      </c>
      <c r="B118" s="681">
        <v>88266</v>
      </c>
      <c r="C118" s="1617" t="str">
        <f>IF($A118="INSUMO",VLOOKUP($B118,'BANCO DE DADOS SETEMBRO INS'!$A:$D,2,FALSE),VLOOKUP($B118,'BANCO DE DADOS SETEMBRO SERV'!$B:$E,2,FALSE))</f>
        <v>ELETROTÉCNICO COM ENCARGOS COMPLEMENTARES</v>
      </c>
      <c r="D118" s="1616" t="str">
        <f>IF($A118="INSUMO",VLOOKUP($B118,'BANCO DE DADOS SETEMBRO INS'!$A:$D,3,FALSE),VLOOKUP($B118,'BANCO DE DADOS SETEMBRO SERV'!$B:$E,3,FALSE))</f>
        <v>H</v>
      </c>
      <c r="E118" s="684">
        <v>0.5</v>
      </c>
      <c r="F118" s="1624">
        <f>IF($A118="INSUMO",VLOOKUP($B118,'BANCO DE DADOS SETEMBRO INS'!$A:$D,4,FALSE),VLOOKUP($B118,'BANCO DE DADOS SETEMBRO SERV'!$B:$E,4,FALSE))</f>
        <v>20.36</v>
      </c>
      <c r="G118" s="1646">
        <f>TRUNC(F118*E118,2)</f>
        <v>10.18</v>
      </c>
      <c r="H118" s="1562"/>
    </row>
    <row r="119" spans="1:8" ht="16.5" thickBot="1">
      <c r="A119" s="1562"/>
      <c r="B119" s="2930" t="s">
        <v>7052</v>
      </c>
      <c r="C119" s="2930"/>
      <c r="D119" s="2930"/>
      <c r="E119" s="2947"/>
      <c r="F119" s="801" t="s">
        <v>692</v>
      </c>
      <c r="G119" s="1523">
        <f>SUM(G114:G118)</f>
        <v>328.89000000000004</v>
      </c>
      <c r="H119" s="1562"/>
    </row>
    <row r="120" spans="1:8" ht="15.75" thickBot="1">
      <c r="A120" s="1562"/>
      <c r="B120" s="2918"/>
      <c r="C120" s="2918"/>
      <c r="D120" s="2918"/>
      <c r="E120" s="2918"/>
      <c r="F120" s="1652"/>
      <c r="G120" s="1652"/>
      <c r="H120" s="1562"/>
    </row>
    <row r="121" spans="1:8" ht="35.25" customHeight="1">
      <c r="A121" s="1562"/>
      <c r="B121" s="1549" t="str">
        <f>CONCATENATE("AMM IP 0",(RIGHT(B111,2))+1)</f>
        <v>AMM IP 010</v>
      </c>
      <c r="C121" s="2666" t="str">
        <f>CONCATENATE("FORNECIMENTO E INSTALAÇÃO DE ",C124)</f>
        <v>FORNECIMENTO E INSTALAÇÃO DE CONTATOR TRIPOLAR, CORRENTE DE 45 A, TENSAO NOMINAL DE *500* V, CATEGORIA AC-2 E AC-3</v>
      </c>
      <c r="D121" s="2666"/>
      <c r="E121" s="2666"/>
      <c r="F121" s="2666"/>
      <c r="G121" s="515" t="str">
        <f>D124</f>
        <v xml:space="preserve">UN    </v>
      </c>
      <c r="H121" s="1526">
        <f>G129</f>
        <v>472.63000000000005</v>
      </c>
    </row>
    <row r="122" spans="1:8" ht="47.25">
      <c r="A122" s="1562"/>
      <c r="B122" s="1574" t="s">
        <v>6936</v>
      </c>
      <c r="C122" s="1642" t="s">
        <v>686</v>
      </c>
      <c r="D122" s="1642" t="s">
        <v>29</v>
      </c>
      <c r="E122" s="1642" t="s">
        <v>687</v>
      </c>
      <c r="F122" s="1643" t="s">
        <v>688</v>
      </c>
      <c r="G122" s="1644" t="s">
        <v>689</v>
      </c>
      <c r="H122" s="1562"/>
    </row>
    <row r="123" spans="1:8" ht="15.75">
      <c r="A123" s="1562"/>
      <c r="B123" s="2662" t="s">
        <v>690</v>
      </c>
      <c r="C123" s="3038"/>
      <c r="D123" s="3038"/>
      <c r="E123" s="3038"/>
      <c r="F123" s="3038"/>
      <c r="G123" s="3039"/>
      <c r="H123" s="1562"/>
    </row>
    <row r="124" spans="1:8" ht="30">
      <c r="A124" s="1565" t="s">
        <v>1320</v>
      </c>
      <c r="B124" s="681">
        <v>1621</v>
      </c>
      <c r="C124" s="1617" t="str">
        <f>IF($A124="INSUMO",VLOOKUP($B124,'BANCO DE DADOS SETEMBRO INS'!$A:$D,2,FALSE),VLOOKUP($B124,'BANCO DE DADOS SETEMBRO SERV'!$B:$E,2,FALSE))</f>
        <v>CONTATOR TRIPOLAR, CORRENTE DE 45 A, TENSAO NOMINAL DE *500* V, CATEGORIA AC-2 E AC-3</v>
      </c>
      <c r="D124" s="1616" t="str">
        <f>IF($A124="INSUMO",VLOOKUP($B124,'BANCO DE DADOS SETEMBRO INS'!$A:$D,3,FALSE),VLOOKUP($B124,'BANCO DE DADOS SETEMBRO SERV'!$B:$E,3,FALSE))</f>
        <v xml:space="preserve">UN    </v>
      </c>
      <c r="E124" s="684">
        <v>1</v>
      </c>
      <c r="F124" s="1624">
        <f>IF($A124="INSUMO",VLOOKUP($B124,'BANCO DE DADOS SETEMBRO INS'!$A:$D,4,FALSE),VLOOKUP($B124,'BANCO DE DADOS SETEMBRO SERV'!$B:$E,4,FALSE))</f>
        <v>326.04000000000002</v>
      </c>
      <c r="G124" s="1646">
        <f>TRUNC(F124*E124,2)</f>
        <v>326.04000000000002</v>
      </c>
      <c r="H124" s="1562"/>
    </row>
    <row r="125" spans="1:8" ht="15.75">
      <c r="A125" s="1562"/>
      <c r="B125" s="2662" t="s">
        <v>691</v>
      </c>
      <c r="C125" s="3038"/>
      <c r="D125" s="3038"/>
      <c r="E125" s="3038"/>
      <c r="F125" s="3038"/>
      <c r="G125" s="3039"/>
      <c r="H125" s="1562"/>
    </row>
    <row r="126" spans="1:8" ht="15.75">
      <c r="A126" s="1565" t="s">
        <v>1321</v>
      </c>
      <c r="B126" s="681">
        <v>88247</v>
      </c>
      <c r="C126" s="1617" t="str">
        <f>IF($A126="INSUMO",VLOOKUP($B126,'BANCO DE DADOS SETEMBRO INS'!$A:$D,2,FALSE),VLOOKUP($B126,'BANCO DE DADOS SETEMBRO SERV'!$B:$E,2,FALSE))</f>
        <v>AUXILIAR DE ELETRICISTA COM ENCARGOS COMPLEMENTARES</v>
      </c>
      <c r="D126" s="1616" t="str">
        <f>IF($A126="INSUMO",VLOOKUP($B126,'BANCO DE DADOS SETEMBRO INS'!$A:$D,3,FALSE),VLOOKUP($B126,'BANCO DE DADOS SETEMBRO SERV'!$B:$E,3,FALSE))</f>
        <v>H</v>
      </c>
      <c r="E126" s="684">
        <v>3.8</v>
      </c>
      <c r="F126" s="1624">
        <f>IF($A126="INSUMO",VLOOKUP($B126,'BANCO DE DADOS SETEMBRO INS'!$A:$D,4,FALSE),VLOOKUP($B126,'BANCO DE DADOS SETEMBRO SERV'!$B:$E,4,FALSE))</f>
        <v>15.62</v>
      </c>
      <c r="G126" s="1646">
        <f>TRUNC(F126*E126,2)</f>
        <v>59.35</v>
      </c>
      <c r="H126" s="1562"/>
    </row>
    <row r="127" spans="1:8" ht="15.75">
      <c r="A127" s="1565" t="s">
        <v>1321</v>
      </c>
      <c r="B127" s="681">
        <v>88264</v>
      </c>
      <c r="C127" s="1617" t="str">
        <f>IF($A127="INSUMO",VLOOKUP($B127,'BANCO DE DADOS SETEMBRO INS'!$A:$D,2,FALSE),VLOOKUP($B127,'BANCO DE DADOS SETEMBRO SERV'!$B:$E,2,FALSE))</f>
        <v>ELETRICISTA COM ENCARGOS COMPLEMENTARES</v>
      </c>
      <c r="D127" s="1616" t="str">
        <f>IF($A127="INSUMO",VLOOKUP($B127,'BANCO DE DADOS SETEMBRO INS'!$A:$D,3,FALSE),VLOOKUP($B127,'BANCO DE DADOS SETEMBRO SERV'!$B:$E,3,FALSE))</f>
        <v>H</v>
      </c>
      <c r="E127" s="684">
        <v>3.8</v>
      </c>
      <c r="F127" s="1624">
        <f>IF($A127="INSUMO",VLOOKUP($B127,'BANCO DE DADOS SETEMBRO INS'!$A:$D,4,FALSE),VLOOKUP($B127,'BANCO DE DADOS SETEMBRO SERV'!$B:$E,4,FALSE))</f>
        <v>20.28</v>
      </c>
      <c r="G127" s="1646">
        <f>TRUNC(F127*E127,2)</f>
        <v>77.06</v>
      </c>
      <c r="H127" s="1562"/>
    </row>
    <row r="128" spans="1:8" ht="16.5" thickBot="1">
      <c r="A128" s="1565" t="s">
        <v>1321</v>
      </c>
      <c r="B128" s="681">
        <v>88266</v>
      </c>
      <c r="C128" s="1617" t="str">
        <f>IF($A128="INSUMO",VLOOKUP($B128,'BANCO DE DADOS SETEMBRO INS'!$A:$D,2,FALSE),VLOOKUP($B128,'BANCO DE DADOS SETEMBRO SERV'!$B:$E,2,FALSE))</f>
        <v>ELETROTÉCNICO COM ENCARGOS COMPLEMENTARES</v>
      </c>
      <c r="D128" s="1616" t="str">
        <f>IF($A128="INSUMO",VLOOKUP($B128,'BANCO DE DADOS SETEMBRO INS'!$A:$D,3,FALSE),VLOOKUP($B128,'BANCO DE DADOS SETEMBRO SERV'!$B:$E,3,FALSE))</f>
        <v>H</v>
      </c>
      <c r="E128" s="684">
        <v>0.5</v>
      </c>
      <c r="F128" s="1624">
        <f>IF($A128="INSUMO",VLOOKUP($B128,'BANCO DE DADOS SETEMBRO INS'!$A:$D,4,FALSE),VLOOKUP($B128,'BANCO DE DADOS SETEMBRO SERV'!$B:$E,4,FALSE))</f>
        <v>20.36</v>
      </c>
      <c r="G128" s="1646">
        <f>TRUNC(F128*E128,2)</f>
        <v>10.18</v>
      </c>
      <c r="H128" s="1562"/>
    </row>
    <row r="129" spans="1:8" ht="16.5" thickBot="1">
      <c r="A129" s="1562"/>
      <c r="B129" s="2930" t="s">
        <v>7052</v>
      </c>
      <c r="C129" s="2930"/>
      <c r="D129" s="2930"/>
      <c r="E129" s="2947"/>
      <c r="F129" s="801" t="s">
        <v>692</v>
      </c>
      <c r="G129" s="1523">
        <f>SUM(G123:G128)</f>
        <v>472.63000000000005</v>
      </c>
      <c r="H129" s="1562"/>
    </row>
    <row r="130" spans="1:8" ht="15.75" thickBot="1">
      <c r="A130" s="1562"/>
      <c r="B130" s="2923"/>
      <c r="C130" s="2923"/>
      <c r="D130" s="2923"/>
      <c r="E130" s="2923"/>
      <c r="F130" s="1652"/>
      <c r="G130" s="1652"/>
      <c r="H130" s="1562"/>
    </row>
    <row r="131" spans="1:8" ht="42" customHeight="1">
      <c r="A131" s="1562"/>
      <c r="B131" s="1549" t="str">
        <f>CONCATENATE("AMM IP 0",(RIGHT(B121,2))+1)</f>
        <v>AMM IP 011</v>
      </c>
      <c r="C131" s="2666" t="str">
        <f>CONCATENATE("FORNECIMENTO E INSTALAÇÃO DE ",C134)</f>
        <v>FORNECIMENTO E INSTALAÇÃO DE CABO MULTIPLEXADO DE ALUMÍNIO QUADRIPLEX 3X1X16+16, COM ISOLAÇÃO XLPE (veias coloridas)</v>
      </c>
      <c r="D131" s="2666"/>
      <c r="E131" s="2666"/>
      <c r="F131" s="2666"/>
      <c r="G131" s="515" t="str">
        <f>D134</f>
        <v>M</v>
      </c>
      <c r="H131" s="1526">
        <f>G138</f>
        <v>9.2800000000000011</v>
      </c>
    </row>
    <row r="132" spans="1:8" ht="47.25">
      <c r="A132" s="1562"/>
      <c r="B132" s="1574" t="s">
        <v>6936</v>
      </c>
      <c r="C132" s="1642" t="s">
        <v>686</v>
      </c>
      <c r="D132" s="1642" t="s">
        <v>29</v>
      </c>
      <c r="E132" s="1642" t="s">
        <v>687</v>
      </c>
      <c r="F132" s="1643" t="s">
        <v>688</v>
      </c>
      <c r="G132" s="1644" t="s">
        <v>689</v>
      </c>
      <c r="H132" s="1562"/>
    </row>
    <row r="133" spans="1:8" ht="15.75">
      <c r="A133" s="1562"/>
      <c r="B133" s="2662" t="s">
        <v>690</v>
      </c>
      <c r="C133" s="3038"/>
      <c r="D133" s="3038"/>
      <c r="E133" s="3038"/>
      <c r="F133" s="3038"/>
      <c r="G133" s="3039"/>
      <c r="H133" s="1562"/>
    </row>
    <row r="134" spans="1:8" ht="30">
      <c r="A134" s="1562"/>
      <c r="B134" s="1568" t="s">
        <v>708</v>
      </c>
      <c r="C134" s="1665" t="str">
        <f>C140</f>
        <v>CABO MULTIPLEXADO DE ALUMÍNIO QUADRIPLEX 3X1X16+16, COM ISOLAÇÃO XLPE (veias coloridas)</v>
      </c>
      <c r="D134" s="1666" t="str">
        <f>G140</f>
        <v>M</v>
      </c>
      <c r="E134" s="1645">
        <v>1</v>
      </c>
      <c r="F134" s="1667">
        <f>D145</f>
        <v>6.48</v>
      </c>
      <c r="G134" s="1646">
        <f>TRUNC(F134*E134,2)</f>
        <v>6.48</v>
      </c>
      <c r="H134" s="1562"/>
    </row>
    <row r="135" spans="1:8" ht="15.75">
      <c r="A135" s="1562"/>
      <c r="B135" s="2662" t="s">
        <v>691</v>
      </c>
      <c r="C135" s="3038"/>
      <c r="D135" s="3038"/>
      <c r="E135" s="3038"/>
      <c r="F135" s="3038"/>
      <c r="G135" s="3039"/>
      <c r="H135" s="1562"/>
    </row>
    <row r="136" spans="1:8" ht="15.75">
      <c r="A136" s="1565" t="s">
        <v>1321</v>
      </c>
      <c r="B136" s="1552">
        <v>88247</v>
      </c>
      <c r="C136" s="1617" t="str">
        <f>IF($A136="INSUMO",VLOOKUP($B136,'BANCO DE DADOS SETEMBRO INS'!$A:$D,2,FALSE),VLOOKUP($B136,'BANCO DE DADOS SETEMBRO SERV'!$B:$E,2,FALSE))</f>
        <v>AUXILIAR DE ELETRICISTA COM ENCARGOS COMPLEMENTARES</v>
      </c>
      <c r="D136" s="1616" t="str">
        <f>IF($A136="INSUMO",VLOOKUP($B136,'BANCO DE DADOS SETEMBRO INS'!$A:$D,3,FALSE),VLOOKUP($B136,'BANCO DE DADOS SETEMBRO SERV'!$B:$E,3,FALSE))</f>
        <v>H</v>
      </c>
      <c r="E136" s="1648">
        <v>0.05</v>
      </c>
      <c r="F136" s="1624">
        <f>IF($A136="INSUMO",VLOOKUP($B136,'BANCO DE DADOS SETEMBRO INS'!$A:$D,4,FALSE),VLOOKUP($B136,'BANCO DE DADOS SETEMBRO SERV'!$B:$E,4,FALSE))</f>
        <v>15.62</v>
      </c>
      <c r="G136" s="1646">
        <f>TRUNC(F136*E136,2)</f>
        <v>0.78</v>
      </c>
      <c r="H136" s="1562"/>
    </row>
    <row r="137" spans="1:8" ht="16.5" thickBot="1">
      <c r="A137" s="1565" t="s">
        <v>1321</v>
      </c>
      <c r="B137" s="681">
        <v>88264</v>
      </c>
      <c r="C137" s="1617" t="str">
        <f>IF($A137="INSUMO",VLOOKUP($B137,'BANCO DE DADOS SETEMBRO INS'!$A:$D,2,FALSE),VLOOKUP($B137,'BANCO DE DADOS SETEMBRO SERV'!$B:$E,2,FALSE))</f>
        <v>ELETRICISTA COM ENCARGOS COMPLEMENTARES</v>
      </c>
      <c r="D137" s="1616" t="str">
        <f>IF($A137="INSUMO",VLOOKUP($B137,'BANCO DE DADOS SETEMBRO INS'!$A:$D,3,FALSE),VLOOKUP($B137,'BANCO DE DADOS SETEMBRO SERV'!$B:$E,3,FALSE))</f>
        <v>H</v>
      </c>
      <c r="E137" s="684">
        <v>0.1</v>
      </c>
      <c r="F137" s="1624">
        <f>IF($A137="INSUMO",VLOOKUP($B137,'BANCO DE DADOS SETEMBRO INS'!$A:$D,4,FALSE),VLOOKUP($B137,'BANCO DE DADOS SETEMBRO SERV'!$B:$E,4,FALSE))</f>
        <v>20.28</v>
      </c>
      <c r="G137" s="1646">
        <f>TRUNC(F137*E137,2)</f>
        <v>2.02</v>
      </c>
      <c r="H137" s="1562"/>
    </row>
    <row r="138" spans="1:8" ht="16.5" thickBot="1">
      <c r="A138" s="1562"/>
      <c r="B138" s="2930" t="s">
        <v>7053</v>
      </c>
      <c r="C138" s="2930"/>
      <c r="D138" s="2930"/>
      <c r="E138" s="2947"/>
      <c r="F138" s="801" t="s">
        <v>692</v>
      </c>
      <c r="G138" s="1523">
        <f>SUM(G134:G137)</f>
        <v>9.2800000000000011</v>
      </c>
      <c r="H138" s="1562"/>
    </row>
    <row r="139" spans="1:8" ht="15.75" thickBot="1">
      <c r="A139" s="1562"/>
      <c r="B139" s="2918"/>
      <c r="C139" s="2918"/>
      <c r="D139" s="2918"/>
      <c r="E139" s="2918"/>
      <c r="F139" s="1652"/>
      <c r="G139" s="1652"/>
      <c r="H139" s="1562"/>
    </row>
    <row r="140" spans="1:8" ht="31.5">
      <c r="A140" s="1562"/>
      <c r="B140" s="2045"/>
      <c r="C140" s="2046" t="s">
        <v>6941</v>
      </c>
      <c r="D140" s="2046"/>
      <c r="E140" s="2047"/>
      <c r="F140" s="2044" t="s">
        <v>29</v>
      </c>
      <c r="G140" s="503" t="s">
        <v>28</v>
      </c>
      <c r="H140" s="1795" t="s">
        <v>7204</v>
      </c>
    </row>
    <row r="141" spans="1:8" ht="31.5">
      <c r="A141" s="1562"/>
      <c r="B141" s="415" t="s">
        <v>701</v>
      </c>
      <c r="C141" s="1735" t="s">
        <v>702</v>
      </c>
      <c r="D141" s="1736" t="s">
        <v>703</v>
      </c>
      <c r="E141" s="2146" t="s">
        <v>704</v>
      </c>
      <c r="F141" s="2147" t="s">
        <v>705</v>
      </c>
      <c r="G141" s="2148" t="s">
        <v>706</v>
      </c>
      <c r="H141" s="1562"/>
    </row>
    <row r="142" spans="1:8" ht="15">
      <c r="A142" s="1562"/>
      <c r="B142" s="1573">
        <v>43250</v>
      </c>
      <c r="C142" s="2057" t="s">
        <v>724</v>
      </c>
      <c r="D142" s="2048">
        <v>6.48</v>
      </c>
      <c r="E142" s="2142" t="s">
        <v>725</v>
      </c>
      <c r="F142" s="2141" t="s">
        <v>7628</v>
      </c>
      <c r="G142" s="2143" t="s">
        <v>7629</v>
      </c>
      <c r="H142" s="1562"/>
    </row>
    <row r="143" spans="1:8" ht="15">
      <c r="A143" s="1562"/>
      <c r="B143" s="1573">
        <v>43250</v>
      </c>
      <c r="C143" s="2050" t="s">
        <v>1493</v>
      </c>
      <c r="D143" s="2145">
        <v>6.25</v>
      </c>
      <c r="E143" s="2043" t="s">
        <v>6969</v>
      </c>
      <c r="F143" s="2059" t="s">
        <v>718</v>
      </c>
      <c r="G143" s="2143" t="s">
        <v>1354</v>
      </c>
      <c r="H143" s="1562"/>
    </row>
    <row r="144" spans="1:8" ht="15">
      <c r="A144" s="1562"/>
      <c r="B144" s="1573">
        <v>43255</v>
      </c>
      <c r="C144" s="2050" t="s">
        <v>7475</v>
      </c>
      <c r="D144" s="2145">
        <v>7.96</v>
      </c>
      <c r="E144" s="2033" t="s">
        <v>7476</v>
      </c>
      <c r="F144" s="2034" t="s">
        <v>7221</v>
      </c>
      <c r="G144" s="2143" t="s">
        <v>7632</v>
      </c>
      <c r="H144" s="1562"/>
    </row>
    <row r="145" spans="1:8" ht="16.5" thickBot="1">
      <c r="A145" s="1562"/>
      <c r="B145" s="1538"/>
      <c r="C145" s="1539" t="s">
        <v>707</v>
      </c>
      <c r="D145" s="1561">
        <f>MEDIAN(D142:D144)</f>
        <v>6.48</v>
      </c>
      <c r="E145" s="1540"/>
      <c r="F145" s="1541"/>
      <c r="G145" s="871"/>
      <c r="H145" s="1562"/>
    </row>
    <row r="146" spans="1:8" ht="13.5" thickBot="1"/>
    <row r="147" spans="1:8" ht="42" customHeight="1">
      <c r="A147" s="1562"/>
      <c r="B147" s="1549" t="str">
        <f>CONCATENATE("AMM IP 0",(RIGHT(B131,2))+1)</f>
        <v>AMM IP 012</v>
      </c>
      <c r="C147" s="2721" t="str">
        <f>CONCATENATE("FORNECIMENTO E INSTALAÇÃO DE ",C150)</f>
        <v>FORNECIMENTO E INSTALAÇÃO DE CABO MULTIPLEXADO DE ALUMÍNIO QUADRIPLEX 3X1X25+25, COM ISOLAÇÃO XLPE (VEIAS COLORIDAS)</v>
      </c>
      <c r="D147" s="2722"/>
      <c r="E147" s="2722"/>
      <c r="F147" s="2723"/>
      <c r="G147" s="515" t="str">
        <f>D150</f>
        <v>M</v>
      </c>
      <c r="H147" s="1526">
        <f>G154</f>
        <v>12.659999999999998</v>
      </c>
    </row>
    <row r="148" spans="1:8" ht="47.25">
      <c r="A148" s="1562"/>
      <c r="B148" s="1574" t="s">
        <v>6936</v>
      </c>
      <c r="C148" s="1642" t="s">
        <v>686</v>
      </c>
      <c r="D148" s="1642" t="s">
        <v>29</v>
      </c>
      <c r="E148" s="1642" t="s">
        <v>687</v>
      </c>
      <c r="F148" s="1643" t="s">
        <v>688</v>
      </c>
      <c r="G148" s="1644" t="s">
        <v>689</v>
      </c>
      <c r="H148" s="1562"/>
    </row>
    <row r="149" spans="1:8" ht="15.75">
      <c r="A149" s="1562"/>
      <c r="B149" s="3049" t="s">
        <v>690</v>
      </c>
      <c r="C149" s="3050"/>
      <c r="D149" s="3050"/>
      <c r="E149" s="3050"/>
      <c r="F149" s="3050"/>
      <c r="G149" s="3051"/>
      <c r="H149" s="1562"/>
    </row>
    <row r="150" spans="1:8" ht="30">
      <c r="A150" s="1562"/>
      <c r="B150" s="1568" t="s">
        <v>708</v>
      </c>
      <c r="C150" s="1665" t="str">
        <f>C156</f>
        <v>CABO MULTIPLEXADO DE ALUMÍNIO QUADRIPLEX 3X1X25+25, COM ISOLAÇÃO XLPE (VEIAS COLORIDAS)</v>
      </c>
      <c r="D150" s="1666" t="str">
        <f>G156</f>
        <v>M</v>
      </c>
      <c r="E150" s="1645">
        <v>1</v>
      </c>
      <c r="F150" s="1667">
        <f>D161</f>
        <v>9.86</v>
      </c>
      <c r="G150" s="1646">
        <f>TRUNC(F150*E150,2)</f>
        <v>9.86</v>
      </c>
      <c r="H150" s="1562"/>
    </row>
    <row r="151" spans="1:8" ht="15.75">
      <c r="A151" s="1562"/>
      <c r="B151" s="3049" t="s">
        <v>691</v>
      </c>
      <c r="C151" s="3050"/>
      <c r="D151" s="3050"/>
      <c r="E151" s="3050"/>
      <c r="F151" s="3050"/>
      <c r="G151" s="3051"/>
      <c r="H151" s="1562"/>
    </row>
    <row r="152" spans="1:8" ht="15.75">
      <c r="A152" s="1565" t="s">
        <v>1321</v>
      </c>
      <c r="B152" s="1552">
        <v>88247</v>
      </c>
      <c r="C152" s="1617" t="str">
        <f>IF($A152="INSUMO",VLOOKUP($B152,'BANCO DE DADOS SETEMBRO INS'!$A:$D,2,FALSE),VLOOKUP($B152,'BANCO DE DADOS SETEMBRO SERV'!$B:$E,2,FALSE))</f>
        <v>AUXILIAR DE ELETRICISTA COM ENCARGOS COMPLEMENTARES</v>
      </c>
      <c r="D152" s="1616" t="str">
        <f>IF($A152="INSUMO",VLOOKUP($B152,'BANCO DE DADOS SETEMBRO INS'!$A:$D,3,FALSE),VLOOKUP($B152,'BANCO DE DADOS SETEMBRO SERV'!$B:$E,3,FALSE))</f>
        <v>H</v>
      </c>
      <c r="E152" s="1648">
        <v>0.05</v>
      </c>
      <c r="F152" s="1624">
        <f>IF($A152="INSUMO",VLOOKUP($B152,'BANCO DE DADOS SETEMBRO INS'!$A:$D,4,FALSE),VLOOKUP($B152,'BANCO DE DADOS SETEMBRO SERV'!$B:$E,4,FALSE))</f>
        <v>15.62</v>
      </c>
      <c r="G152" s="1646">
        <f>TRUNC(F152*E152,2)</f>
        <v>0.78</v>
      </c>
      <c r="H152" s="1562"/>
    </row>
    <row r="153" spans="1:8" ht="16.5" thickBot="1">
      <c r="A153" s="1565" t="s">
        <v>1321</v>
      </c>
      <c r="B153" s="681">
        <v>88264</v>
      </c>
      <c r="C153" s="1617" t="str">
        <f>IF($A153="INSUMO",VLOOKUP($B153,'BANCO DE DADOS SETEMBRO INS'!$A:$D,2,FALSE),VLOOKUP($B153,'BANCO DE DADOS SETEMBRO SERV'!$B:$E,2,FALSE))</f>
        <v>ELETRICISTA COM ENCARGOS COMPLEMENTARES</v>
      </c>
      <c r="D153" s="1616" t="str">
        <f>IF($A153="INSUMO",VLOOKUP($B153,'BANCO DE DADOS SETEMBRO INS'!$A:$D,3,FALSE),VLOOKUP($B153,'BANCO DE DADOS SETEMBRO SERV'!$B:$E,3,FALSE))</f>
        <v>H</v>
      </c>
      <c r="E153" s="684">
        <v>0.1</v>
      </c>
      <c r="F153" s="1624">
        <f>IF($A153="INSUMO",VLOOKUP($B153,'BANCO DE DADOS SETEMBRO INS'!$A:$D,4,FALSE),VLOOKUP($B153,'BANCO DE DADOS SETEMBRO SERV'!$B:$E,4,FALSE))</f>
        <v>20.28</v>
      </c>
      <c r="G153" s="1646">
        <f>TRUNC(F153*E153,2)</f>
        <v>2.02</v>
      </c>
      <c r="H153" s="1562"/>
    </row>
    <row r="154" spans="1:8" ht="16.5" customHeight="1" thickBot="1">
      <c r="A154" s="1562"/>
      <c r="B154" s="2930" t="s">
        <v>7054</v>
      </c>
      <c r="C154" s="2930"/>
      <c r="D154" s="2930"/>
      <c r="E154" s="2930"/>
      <c r="F154" s="801" t="s">
        <v>692</v>
      </c>
      <c r="G154" s="1523">
        <f>SUM(G150:G153)</f>
        <v>12.659999999999998</v>
      </c>
      <c r="H154" s="1562"/>
    </row>
    <row r="155" spans="1:8" ht="15.75" thickBot="1">
      <c r="A155" s="1562"/>
      <c r="B155" s="2918"/>
      <c r="C155" s="2918"/>
      <c r="D155" s="2918"/>
      <c r="E155" s="2918"/>
      <c r="F155" s="1652"/>
      <c r="G155" s="1652"/>
      <c r="H155" s="1562"/>
    </row>
    <row r="156" spans="1:8" ht="31.5">
      <c r="A156" s="1562"/>
      <c r="B156" s="1557"/>
      <c r="C156" s="1558" t="s">
        <v>7055</v>
      </c>
      <c r="D156" s="1558"/>
      <c r="E156" s="1559"/>
      <c r="F156" s="1537" t="s">
        <v>29</v>
      </c>
      <c r="G156" s="503" t="s">
        <v>28</v>
      </c>
      <c r="H156" s="1795" t="s">
        <v>7204</v>
      </c>
    </row>
    <row r="157" spans="1:8" ht="31.5">
      <c r="A157" s="1562"/>
      <c r="B157" s="415" t="s">
        <v>701</v>
      </c>
      <c r="C157" s="1807" t="s">
        <v>702</v>
      </c>
      <c r="D157" s="1808" t="s">
        <v>703</v>
      </c>
      <c r="E157" s="1840" t="s">
        <v>704</v>
      </c>
      <c r="F157" s="1841" t="s">
        <v>705</v>
      </c>
      <c r="G157" s="1842" t="s">
        <v>706</v>
      </c>
      <c r="H157" s="1562"/>
    </row>
    <row r="158" spans="1:8" ht="15">
      <c r="A158" s="1562"/>
      <c r="B158" s="1573">
        <v>43250</v>
      </c>
      <c r="C158" s="1755" t="s">
        <v>724</v>
      </c>
      <c r="D158" s="1759">
        <v>9.86</v>
      </c>
      <c r="E158" s="1797" t="s">
        <v>725</v>
      </c>
      <c r="F158" s="1757" t="s">
        <v>7628</v>
      </c>
      <c r="G158" s="1761" t="s">
        <v>7629</v>
      </c>
      <c r="H158" s="1562"/>
    </row>
    <row r="159" spans="1:8" ht="15">
      <c r="A159" s="1562"/>
      <c r="B159" s="1573">
        <v>43250</v>
      </c>
      <c r="C159" s="1751" t="s">
        <v>1493</v>
      </c>
      <c r="D159" s="1752">
        <v>9.76</v>
      </c>
      <c r="E159" s="1756" t="s">
        <v>6969</v>
      </c>
      <c r="F159" s="1744" t="s">
        <v>718</v>
      </c>
      <c r="G159" s="1764" t="s">
        <v>1354</v>
      </c>
      <c r="H159" s="1562"/>
    </row>
    <row r="160" spans="1:8" ht="15">
      <c r="A160" s="1562"/>
      <c r="B160" s="1573">
        <v>43255</v>
      </c>
      <c r="C160" s="1741" t="s">
        <v>7475</v>
      </c>
      <c r="D160" s="1752">
        <v>11.83</v>
      </c>
      <c r="E160" s="1748" t="s">
        <v>7476</v>
      </c>
      <c r="F160" s="1765" t="s">
        <v>7221</v>
      </c>
      <c r="G160" s="1764" t="s">
        <v>7632</v>
      </c>
      <c r="H160" s="1562"/>
    </row>
    <row r="161" spans="1:8" ht="16.5" thickBot="1">
      <c r="A161" s="1562"/>
      <c r="B161" s="1538"/>
      <c r="C161" s="1539" t="s">
        <v>707</v>
      </c>
      <c r="D161" s="1561">
        <f>MEDIAN(D158:D160)</f>
        <v>9.86</v>
      </c>
      <c r="E161" s="1540"/>
      <c r="F161" s="1541"/>
      <c r="G161" s="871"/>
      <c r="H161" s="1562"/>
    </row>
    <row r="162" spans="1:8" ht="13.5" thickBot="1"/>
    <row r="163" spans="1:8" ht="15.75">
      <c r="A163" s="1562"/>
      <c r="B163" s="1549" t="str">
        <f>CONCATENATE("AMM IP 0",(RIGHT(B147,2))+1)</f>
        <v>AMM IP 013</v>
      </c>
      <c r="C163" s="2666" t="str">
        <f>CONCATENATE("FORNECIMENTO E INSTALAÇÃO DE ",C166)</f>
        <v>FORNECIMENTO E INSTALAÇÃO DE FITA PLÁSTICA DE SINALIZAÇÃO "CUIDADO REDE ELÉTRICA ABRAIXO"</v>
      </c>
      <c r="D163" s="2666"/>
      <c r="E163" s="2666"/>
      <c r="F163" s="2666"/>
      <c r="G163" s="1550" t="str">
        <f>D166</f>
        <v>M</v>
      </c>
      <c r="H163" s="1526">
        <f>G169</f>
        <v>1.24</v>
      </c>
    </row>
    <row r="164" spans="1:8" ht="47.25">
      <c r="A164" s="1562"/>
      <c r="B164" s="1574" t="s">
        <v>6936</v>
      </c>
      <c r="C164" s="1642" t="s">
        <v>686</v>
      </c>
      <c r="D164" s="1642" t="s">
        <v>29</v>
      </c>
      <c r="E164" s="1642" t="s">
        <v>687</v>
      </c>
      <c r="F164" s="1643" t="s">
        <v>688</v>
      </c>
      <c r="G164" s="1644" t="s">
        <v>689</v>
      </c>
      <c r="H164" s="1562"/>
    </row>
    <row r="165" spans="1:8" ht="15.75">
      <c r="A165" s="1562"/>
      <c r="B165" s="2662" t="s">
        <v>690</v>
      </c>
      <c r="C165" s="3038"/>
      <c r="D165" s="3038"/>
      <c r="E165" s="3038"/>
      <c r="F165" s="3038"/>
      <c r="G165" s="3039"/>
      <c r="H165" s="1562"/>
    </row>
    <row r="166" spans="1:8" ht="30">
      <c r="A166" s="1562"/>
      <c r="B166" s="1568" t="s">
        <v>708</v>
      </c>
      <c r="C166" s="1665" t="str">
        <f>C171</f>
        <v>FITA PLÁSTICA DE SINALIZAÇÃO "CUIDADO REDE ELÉTRICA ABRAIXO"</v>
      </c>
      <c r="D166" s="1666" t="str">
        <f>G179</f>
        <v>M</v>
      </c>
      <c r="E166" s="1645">
        <v>1</v>
      </c>
      <c r="F166" s="1667">
        <f>D185</f>
        <v>0.46873333333333334</v>
      </c>
      <c r="G166" s="1646">
        <f>TRUNC(F166*E166,2)</f>
        <v>0.46</v>
      </c>
      <c r="H166" s="1562"/>
    </row>
    <row r="167" spans="1:8" ht="15.75">
      <c r="A167" s="1562"/>
      <c r="B167" s="2662" t="s">
        <v>691</v>
      </c>
      <c r="C167" s="3038"/>
      <c r="D167" s="3038"/>
      <c r="E167" s="3038"/>
      <c r="F167" s="3038"/>
      <c r="G167" s="3039"/>
      <c r="H167" s="1562"/>
    </row>
    <row r="168" spans="1:8" ht="16.5" thickBot="1">
      <c r="A168" s="1565" t="s">
        <v>1321</v>
      </c>
      <c r="B168" s="1552">
        <v>88316</v>
      </c>
      <c r="C168" s="1617" t="str">
        <f>IF($A168="INSUMO",VLOOKUP($B168,'BANCO DE DADOS SETEMBRO INS'!$A:$D,2,FALSE),VLOOKUP($B168,'BANCO DE DADOS SETEMBRO SERV'!$B:$E,2,FALSE))</f>
        <v>SERVENTE COM ENCARGOS COMPLEMENTARES</v>
      </c>
      <c r="D168" s="1616" t="str">
        <f>IF($A168="INSUMO",VLOOKUP($B168,'BANCO DE DADOS SETEMBRO INS'!$A:$D,3,FALSE),VLOOKUP($B168,'BANCO DE DADOS SETEMBRO SERV'!$B:$E,3,FALSE))</f>
        <v>H</v>
      </c>
      <c r="E168" s="1648">
        <v>0.05</v>
      </c>
      <c r="F168" s="1624">
        <f>IF($A168="INSUMO",VLOOKUP($B168,'BANCO DE DADOS SETEMBRO INS'!$A:$D,4,FALSE),VLOOKUP($B168,'BANCO DE DADOS SETEMBRO SERV'!$B:$E,4,FALSE))</f>
        <v>15.74</v>
      </c>
      <c r="G168" s="1646">
        <f>TRUNC(F168*E168,2)</f>
        <v>0.78</v>
      </c>
      <c r="H168" s="1562"/>
    </row>
    <row r="169" spans="1:8" ht="16.5" thickBot="1">
      <c r="A169" s="1562"/>
      <c r="B169" s="2930" t="s">
        <v>7056</v>
      </c>
      <c r="C169" s="2930"/>
      <c r="D169" s="2930"/>
      <c r="E169" s="2947"/>
      <c r="F169" s="801" t="s">
        <v>692</v>
      </c>
      <c r="G169" s="1523">
        <f>SUM(G166:G168)</f>
        <v>1.24</v>
      </c>
      <c r="H169" s="1562"/>
    </row>
    <row r="170" spans="1:8" ht="15.75" thickBot="1">
      <c r="A170" s="1562"/>
      <c r="B170" s="2918"/>
      <c r="C170" s="2918"/>
      <c r="D170" s="2918"/>
      <c r="E170" s="2918"/>
      <c r="F170" s="1652"/>
      <c r="G170" s="1652"/>
      <c r="H170" s="1562"/>
    </row>
    <row r="171" spans="1:8" ht="31.5">
      <c r="A171" s="1562"/>
      <c r="B171" s="1557"/>
      <c r="C171" s="1558" t="s">
        <v>6942</v>
      </c>
      <c r="D171" s="1558"/>
      <c r="E171" s="1559"/>
      <c r="F171" s="1537"/>
      <c r="G171" s="1560" t="s">
        <v>29</v>
      </c>
      <c r="H171" s="1795" t="s">
        <v>7204</v>
      </c>
    </row>
    <row r="172" spans="1:8" ht="15.75">
      <c r="A172" s="1562"/>
      <c r="B172" s="3046" t="s">
        <v>6943</v>
      </c>
      <c r="C172" s="3047"/>
      <c r="D172" s="3047"/>
      <c r="E172" s="3047"/>
      <c r="F172" s="3047"/>
      <c r="G172" s="3048"/>
      <c r="H172" s="1562"/>
    </row>
    <row r="173" spans="1:8" ht="31.5">
      <c r="A173" s="1562"/>
      <c r="B173" s="1815" t="s">
        <v>701</v>
      </c>
      <c r="C173" s="1775" t="s">
        <v>702</v>
      </c>
      <c r="D173" s="1776" t="s">
        <v>703</v>
      </c>
      <c r="E173" s="1777" t="s">
        <v>704</v>
      </c>
      <c r="F173" s="1778" t="s">
        <v>705</v>
      </c>
      <c r="G173" s="1785" t="s">
        <v>706</v>
      </c>
      <c r="H173" s="1562"/>
    </row>
    <row r="174" spans="1:8" ht="15">
      <c r="A174" s="1562"/>
      <c r="B174" s="1573">
        <v>43122</v>
      </c>
      <c r="C174" s="1741" t="s">
        <v>6944</v>
      </c>
      <c r="D174" s="1799">
        <f>140.62</f>
        <v>140.62</v>
      </c>
      <c r="E174" s="1748" t="s">
        <v>6945</v>
      </c>
      <c r="F174" s="1800" t="s">
        <v>6946</v>
      </c>
      <c r="G174" s="1801" t="s">
        <v>6947</v>
      </c>
      <c r="H174" s="1562"/>
    </row>
    <row r="175" spans="1:8" ht="15">
      <c r="A175" s="1562"/>
      <c r="B175" s="1573">
        <v>43122</v>
      </c>
      <c r="C175" s="1741" t="s">
        <v>6948</v>
      </c>
      <c r="D175" s="1799">
        <f>347.7</f>
        <v>347.7</v>
      </c>
      <c r="E175" s="1748" t="s">
        <v>6542</v>
      </c>
      <c r="F175" s="1802" t="s">
        <v>6949</v>
      </c>
      <c r="G175" s="1762" t="s">
        <v>7236</v>
      </c>
      <c r="H175" s="1562"/>
    </row>
    <row r="176" spans="1:8" ht="15">
      <c r="A176" s="1562"/>
      <c r="B176" s="1573">
        <v>43118</v>
      </c>
      <c r="C176" s="1741" t="s">
        <v>6561</v>
      </c>
      <c r="D176" s="1752">
        <f>105.93</f>
        <v>105.93</v>
      </c>
      <c r="E176" s="1748" t="s">
        <v>1703</v>
      </c>
      <c r="F176" s="1765" t="s">
        <v>1704</v>
      </c>
      <c r="G176" s="1764" t="s">
        <v>1761</v>
      </c>
      <c r="H176" s="1562"/>
    </row>
    <row r="177" spans="1:8" ht="16.5" thickBot="1">
      <c r="B177" s="1538"/>
      <c r="C177" s="1539" t="s">
        <v>707</v>
      </c>
      <c r="D177" s="1561">
        <f>MEDIAN(D174:D176)</f>
        <v>140.62</v>
      </c>
      <c r="E177" s="1540"/>
      <c r="F177" s="1541"/>
      <c r="G177" s="871"/>
    </row>
    <row r="178" spans="1:8" ht="15.75" thickBot="1">
      <c r="B178" s="3012"/>
      <c r="C178" s="2970"/>
      <c r="D178" s="2970"/>
      <c r="E178" s="2970"/>
      <c r="F178" s="2970"/>
      <c r="G178" s="3013"/>
    </row>
    <row r="179" spans="1:8" ht="31.5">
      <c r="B179" s="1557"/>
      <c r="C179" s="1558" t="s">
        <v>6950</v>
      </c>
      <c r="D179" s="1558"/>
      <c r="E179" s="1559"/>
      <c r="F179" s="1537"/>
      <c r="G179" s="1560" t="s">
        <v>28</v>
      </c>
    </row>
    <row r="180" spans="1:8" ht="15.75">
      <c r="B180" s="3046" t="s">
        <v>6951</v>
      </c>
      <c r="C180" s="3047"/>
      <c r="D180" s="3047"/>
      <c r="E180" s="3047"/>
      <c r="F180" s="3047"/>
      <c r="G180" s="3048"/>
    </row>
    <row r="181" spans="1:8" ht="31.5">
      <c r="B181" s="1815" t="s">
        <v>701</v>
      </c>
      <c r="C181" s="1775" t="s">
        <v>702</v>
      </c>
      <c r="D181" s="1776" t="s">
        <v>703</v>
      </c>
      <c r="E181" s="1777" t="s">
        <v>704</v>
      </c>
      <c r="F181" s="1778" t="s">
        <v>705</v>
      </c>
      <c r="G181" s="1785" t="s">
        <v>706</v>
      </c>
    </row>
    <row r="182" spans="1:8" ht="15">
      <c r="B182" s="1573">
        <f>B174</f>
        <v>43122</v>
      </c>
      <c r="C182" s="1741" t="s">
        <v>6944</v>
      </c>
      <c r="D182" s="1799">
        <f>D174/300</f>
        <v>0.46873333333333334</v>
      </c>
      <c r="E182" s="1805" t="s">
        <v>6945</v>
      </c>
      <c r="F182" s="1800" t="s">
        <v>6946</v>
      </c>
      <c r="G182" s="1801" t="s">
        <v>6947</v>
      </c>
    </row>
    <row r="183" spans="1:8" ht="15">
      <c r="B183" s="1573">
        <f>B175</f>
        <v>43122</v>
      </c>
      <c r="C183" s="1741" t="str">
        <f>C175</f>
        <v>MONTAL</v>
      </c>
      <c r="D183" s="1799">
        <f>D175/300</f>
        <v>1.159</v>
      </c>
      <c r="E183" s="1760" t="str">
        <f t="shared" ref="E183:G184" si="0">E175</f>
        <v>21.335.245/0001-40</v>
      </c>
      <c r="F183" s="1802" t="str">
        <f t="shared" si="0"/>
        <v>(31) 3476-7675</v>
      </c>
      <c r="G183" s="1762" t="str">
        <f t="shared" si="0"/>
        <v>EMERSON</v>
      </c>
    </row>
    <row r="184" spans="1:8" ht="15">
      <c r="B184" s="1573">
        <f>B176</f>
        <v>43118</v>
      </c>
      <c r="C184" s="1852" t="str">
        <f>C176</f>
        <v>TO LIGADO</v>
      </c>
      <c r="D184" s="1799">
        <f>D176/300</f>
        <v>0.35310000000000002</v>
      </c>
      <c r="E184" s="1852" t="str">
        <f t="shared" si="0"/>
        <v>07.237.858/0001-13</v>
      </c>
      <c r="F184" s="1765" t="str">
        <f t="shared" si="0"/>
        <v>(65)3025-4300</v>
      </c>
      <c r="G184" s="1855" t="str">
        <f t="shared" si="0"/>
        <v>PATRIANE</v>
      </c>
    </row>
    <row r="185" spans="1:8" ht="16.5" thickBot="1">
      <c r="B185" s="1538"/>
      <c r="C185" s="1539" t="s">
        <v>707</v>
      </c>
      <c r="D185" s="1561">
        <f>MEDIAN(D182:D184)</f>
        <v>0.46873333333333334</v>
      </c>
      <c r="E185" s="1540"/>
      <c r="F185" s="1541"/>
      <c r="G185" s="871"/>
    </row>
    <row r="186" spans="1:8" ht="13.5" thickBot="1"/>
    <row r="187" spans="1:8" ht="37.5" customHeight="1">
      <c r="A187" s="1562"/>
      <c r="B187" s="1549" t="str">
        <f>CONCATENATE("AMM IP 0",(RIGHT(B163,2))+1)</f>
        <v>AMM IP 014</v>
      </c>
      <c r="C187" s="2666" t="str">
        <f>CONCATENATE("FORNECIMENTO E INSTALAÇÃO DE ",C190)</f>
        <v>FORNECIMENTO E INSTALAÇÃO DE  CONECTOR DE DERIVAÇÃO PERFURANTE PARA CABO DE COBRE DE 16MM² PARA 2,5MM²</v>
      </c>
      <c r="D187" s="2666"/>
      <c r="E187" s="2666"/>
      <c r="F187" s="2666"/>
      <c r="G187" s="515" t="str">
        <f>D190</f>
        <v>UN</v>
      </c>
      <c r="H187" s="1526">
        <f>G193</f>
        <v>8.1199999999999992</v>
      </c>
    </row>
    <row r="188" spans="1:8" ht="47.25">
      <c r="A188" s="1562"/>
      <c r="B188" s="1574" t="s">
        <v>6936</v>
      </c>
      <c r="C188" s="1642" t="s">
        <v>686</v>
      </c>
      <c r="D188" s="1642" t="s">
        <v>29</v>
      </c>
      <c r="E188" s="1642" t="s">
        <v>687</v>
      </c>
      <c r="F188" s="1643" t="s">
        <v>688</v>
      </c>
      <c r="G188" s="1644" t="s">
        <v>689</v>
      </c>
      <c r="H188" s="1562"/>
    </row>
    <row r="189" spans="1:8" ht="15.75">
      <c r="A189" s="1562"/>
      <c r="B189" s="2662" t="s">
        <v>690</v>
      </c>
      <c r="C189" s="3038"/>
      <c r="D189" s="3038"/>
      <c r="E189" s="3038"/>
      <c r="F189" s="3038"/>
      <c r="G189" s="3039"/>
      <c r="H189" s="1562"/>
    </row>
    <row r="190" spans="1:8" ht="30">
      <c r="A190" s="1562"/>
      <c r="B190" s="1568" t="s">
        <v>708</v>
      </c>
      <c r="C190" s="1665" t="str">
        <f>C195</f>
        <v xml:space="preserve"> CONECTOR DE DERIVAÇÃO PERFURANTE PARA CABO DE COBRE DE 16MM² PARA 2,5MM²</v>
      </c>
      <c r="D190" s="1715" t="s">
        <v>29</v>
      </c>
      <c r="E190" s="1645">
        <v>1</v>
      </c>
      <c r="F190" s="1667">
        <f>D200</f>
        <v>6.71</v>
      </c>
      <c r="G190" s="1646">
        <f>TRUNC(F190*E190,2)</f>
        <v>6.71</v>
      </c>
      <c r="H190" s="1562"/>
    </row>
    <row r="191" spans="1:8" ht="15.75">
      <c r="A191" s="1562"/>
      <c r="B191" s="2662" t="s">
        <v>691</v>
      </c>
      <c r="C191" s="3038"/>
      <c r="D191" s="3038"/>
      <c r="E191" s="3038"/>
      <c r="F191" s="3038"/>
      <c r="G191" s="3039"/>
      <c r="H191" s="1562"/>
    </row>
    <row r="192" spans="1:8" ht="16.5" thickBot="1">
      <c r="A192" s="1565" t="s">
        <v>1321</v>
      </c>
      <c r="B192" s="1554">
        <v>88264</v>
      </c>
      <c r="C192" s="1618" t="str">
        <f>IF($A192="INSUMO",VLOOKUP($B192,'BANCO DE DADOS SETEMBRO INS'!$A:$D,2,FALSE),VLOOKUP($B192,'BANCO DE DADOS SETEMBRO SERV'!$B:$E,2,FALSE))</f>
        <v>ELETRICISTA COM ENCARGOS COMPLEMENTARES</v>
      </c>
      <c r="D192" s="1619" t="str">
        <f>IF($A192="INSUMO",VLOOKUP($B192,'BANCO DE DADOS SETEMBRO INS'!$A:$D,3,FALSE),VLOOKUP($B192,'BANCO DE DADOS SETEMBRO SERV'!$B:$E,3,FALSE))</f>
        <v>H</v>
      </c>
      <c r="E192" s="1555">
        <v>7.0000000000000007E-2</v>
      </c>
      <c r="F192" s="1548">
        <f>IF($A192="INSUMO",VLOOKUP($B192,'BANCO DE DADOS SETEMBRO INS'!$A:$D,4,FALSE),VLOOKUP($B192,'BANCO DE DADOS SETEMBRO SERV'!$B:$E,4,FALSE))</f>
        <v>20.28</v>
      </c>
      <c r="G192" s="1556">
        <f>TRUNC(F192*E192,2)</f>
        <v>1.41</v>
      </c>
      <c r="H192" s="1562"/>
    </row>
    <row r="193" spans="1:8" ht="16.5" thickBot="1">
      <c r="A193" s="1562"/>
      <c r="B193" s="2918" t="s">
        <v>7057</v>
      </c>
      <c r="C193" s="2918"/>
      <c r="D193" s="2918"/>
      <c r="E193" s="2922"/>
      <c r="F193" s="795" t="s">
        <v>692</v>
      </c>
      <c r="G193" s="796">
        <f>SUM(G190:G192)</f>
        <v>8.1199999999999992</v>
      </c>
      <c r="H193" s="1562"/>
    </row>
    <row r="194" spans="1:8" ht="15.75" thickBot="1">
      <c r="A194" s="1562"/>
      <c r="B194" s="2918"/>
      <c r="C194" s="2918"/>
      <c r="D194" s="2918"/>
      <c r="E194" s="2918"/>
      <c r="F194" s="1652"/>
      <c r="G194" s="1652"/>
      <c r="H194" s="1562"/>
    </row>
    <row r="195" spans="1:8" ht="31.5">
      <c r="A195" s="1562"/>
      <c r="B195" s="2045"/>
      <c r="C195" s="443" t="s">
        <v>6952</v>
      </c>
      <c r="D195" s="2046"/>
      <c r="E195" s="2047"/>
      <c r="F195" s="2044"/>
      <c r="G195" s="503" t="s">
        <v>28</v>
      </c>
      <c r="H195" s="1795" t="s">
        <v>7204</v>
      </c>
    </row>
    <row r="196" spans="1:8" ht="31.5">
      <c r="A196" s="1562"/>
      <c r="B196" s="415" t="s">
        <v>701</v>
      </c>
      <c r="C196" s="1735" t="s">
        <v>702</v>
      </c>
      <c r="D196" s="1736" t="s">
        <v>703</v>
      </c>
      <c r="E196" s="2146" t="s">
        <v>704</v>
      </c>
      <c r="F196" s="2147" t="s">
        <v>705</v>
      </c>
      <c r="G196" s="2148" t="s">
        <v>706</v>
      </c>
      <c r="H196" s="1562"/>
    </row>
    <row r="197" spans="1:8" ht="15">
      <c r="A197" s="1562"/>
      <c r="B197" s="1573">
        <v>43255</v>
      </c>
      <c r="C197" s="2050" t="s">
        <v>7475</v>
      </c>
      <c r="D197" s="2145">
        <v>6.71</v>
      </c>
      <c r="E197" s="2033" t="s">
        <v>7476</v>
      </c>
      <c r="F197" s="2034" t="s">
        <v>7221</v>
      </c>
      <c r="G197" s="2143" t="s">
        <v>7632</v>
      </c>
      <c r="H197" s="1720"/>
    </row>
    <row r="198" spans="1:8" ht="15">
      <c r="A198" s="1562"/>
      <c r="B198" s="1573">
        <v>43250</v>
      </c>
      <c r="C198" s="2032" t="s">
        <v>7474</v>
      </c>
      <c r="D198" s="2048">
        <v>8.76</v>
      </c>
      <c r="E198" s="2033" t="s">
        <v>1703</v>
      </c>
      <c r="F198" s="2034" t="s">
        <v>6558</v>
      </c>
      <c r="G198" s="2143" t="s">
        <v>1761</v>
      </c>
      <c r="H198" s="1720"/>
    </row>
    <row r="199" spans="1:8" ht="15">
      <c r="A199" s="1562"/>
      <c r="B199" s="1573">
        <v>43119</v>
      </c>
      <c r="C199" s="2149" t="s">
        <v>1493</v>
      </c>
      <c r="D199" s="2150">
        <v>4.08</v>
      </c>
      <c r="E199" s="2131" t="s">
        <v>6969</v>
      </c>
      <c r="F199" s="2060" t="s">
        <v>718</v>
      </c>
      <c r="G199" s="2151" t="s">
        <v>1354</v>
      </c>
      <c r="H199" s="1721"/>
    </row>
    <row r="200" spans="1:8" ht="16.5" thickBot="1">
      <c r="A200" s="1562"/>
      <c r="B200" s="1538"/>
      <c r="C200" s="1539" t="s">
        <v>707</v>
      </c>
      <c r="D200" s="1561">
        <f>MEDIAN(D197:D199)</f>
        <v>6.71</v>
      </c>
      <c r="E200" s="1540"/>
      <c r="F200" s="1541"/>
      <c r="G200" s="871"/>
      <c r="H200" s="1562"/>
    </row>
    <row r="201" spans="1:8" ht="13.5" thickBot="1"/>
    <row r="202" spans="1:8" ht="37.5" customHeight="1">
      <c r="A202" s="1562"/>
      <c r="B202" s="1549" t="str">
        <f>CONCATENATE("AMM IP 0",(RIGHT(B187,2))+1)</f>
        <v>AMM IP 015</v>
      </c>
      <c r="C202" s="2666" t="str">
        <f>CONCATENATE("FORNECIMENTO E INSTALAÇÃO DE ",C205)</f>
        <v>FORNECIMENTO E INSTALAÇÃO DE  CONECTOR DE DERIVAÇÃO PERFURANTE PARA CABO DE COBRE DE 25MM² PARA 2,5MM²</v>
      </c>
      <c r="D202" s="2666"/>
      <c r="E202" s="2666"/>
      <c r="F202" s="2666"/>
      <c r="G202" s="515" t="str">
        <f>D205</f>
        <v>UN</v>
      </c>
      <c r="H202" s="1526">
        <f>G208</f>
        <v>6.57</v>
      </c>
    </row>
    <row r="203" spans="1:8" ht="47.25">
      <c r="A203" s="1562"/>
      <c r="B203" s="1574" t="s">
        <v>6936</v>
      </c>
      <c r="C203" s="1642" t="s">
        <v>686</v>
      </c>
      <c r="D203" s="1642" t="s">
        <v>29</v>
      </c>
      <c r="E203" s="1642" t="s">
        <v>687</v>
      </c>
      <c r="F203" s="1643" t="s">
        <v>688</v>
      </c>
      <c r="G203" s="1644" t="s">
        <v>689</v>
      </c>
      <c r="H203" s="1562"/>
    </row>
    <row r="204" spans="1:8" ht="15.75">
      <c r="A204" s="1562"/>
      <c r="B204" s="2662" t="s">
        <v>690</v>
      </c>
      <c r="C204" s="3038"/>
      <c r="D204" s="3038"/>
      <c r="E204" s="3038"/>
      <c r="F204" s="3038"/>
      <c r="G204" s="3039"/>
      <c r="H204" s="1562"/>
    </row>
    <row r="205" spans="1:8" ht="30">
      <c r="A205" s="1562"/>
      <c r="B205" s="1568" t="s">
        <v>708</v>
      </c>
      <c r="C205" s="1665" t="str">
        <f>C210</f>
        <v xml:space="preserve"> CONECTOR DE DERIVAÇÃO PERFURANTE PARA CABO DE COBRE DE 25MM² PARA 2,5MM²</v>
      </c>
      <c r="D205" s="1715" t="s">
        <v>29</v>
      </c>
      <c r="E205" s="1645">
        <v>1</v>
      </c>
      <c r="F205" s="1667">
        <f>D215</f>
        <v>5.16</v>
      </c>
      <c r="G205" s="1646">
        <f>TRUNC(F205*E205,2)</f>
        <v>5.16</v>
      </c>
      <c r="H205" s="1562"/>
    </row>
    <row r="206" spans="1:8" ht="15.75">
      <c r="A206" s="1562"/>
      <c r="B206" s="2662" t="s">
        <v>691</v>
      </c>
      <c r="C206" s="3038"/>
      <c r="D206" s="3038"/>
      <c r="E206" s="3038"/>
      <c r="F206" s="3038"/>
      <c r="G206" s="3039"/>
      <c r="H206" s="1562"/>
    </row>
    <row r="207" spans="1:8" ht="16.5" thickBot="1">
      <c r="A207" s="1565" t="s">
        <v>1321</v>
      </c>
      <c r="B207" s="1554">
        <v>88264</v>
      </c>
      <c r="C207" s="1618" t="str">
        <f>IF($A207="INSUMO",VLOOKUP($B207,'BANCO DE DADOS SETEMBRO INS'!$A:$D,2,FALSE),VLOOKUP($B207,'BANCO DE DADOS SETEMBRO SERV'!$B:$E,2,FALSE))</f>
        <v>ELETRICISTA COM ENCARGOS COMPLEMENTARES</v>
      </c>
      <c r="D207" s="1619" t="str">
        <f>IF($A207="INSUMO",VLOOKUP($B207,'BANCO DE DADOS SETEMBRO INS'!$A:$D,3,FALSE),VLOOKUP($B207,'BANCO DE DADOS SETEMBRO SERV'!$B:$E,3,FALSE))</f>
        <v>H</v>
      </c>
      <c r="E207" s="1555">
        <v>7.0000000000000007E-2</v>
      </c>
      <c r="F207" s="1548">
        <f>IF($A207="INSUMO",VLOOKUP($B207,'BANCO DE DADOS SETEMBRO INS'!$A:$D,4,FALSE),VLOOKUP($B207,'BANCO DE DADOS SETEMBRO SERV'!$B:$E,4,FALSE))</f>
        <v>20.28</v>
      </c>
      <c r="G207" s="1556">
        <f>TRUNC(F207*E207,2)</f>
        <v>1.41</v>
      </c>
      <c r="H207" s="1562"/>
    </row>
    <row r="208" spans="1:8" ht="16.5" customHeight="1" thickBot="1">
      <c r="A208" s="1562"/>
      <c r="B208" s="2918" t="s">
        <v>7058</v>
      </c>
      <c r="C208" s="2918"/>
      <c r="D208" s="2918"/>
      <c r="E208" s="2918"/>
      <c r="F208" s="795" t="s">
        <v>692</v>
      </c>
      <c r="G208" s="796">
        <f>SUM(G205:G207)</f>
        <v>6.57</v>
      </c>
      <c r="H208" s="1562"/>
    </row>
    <row r="209" spans="1:8" ht="15.75" thickBot="1">
      <c r="A209" s="1562"/>
      <c r="B209" s="2918"/>
      <c r="C209" s="2918"/>
      <c r="D209" s="2918"/>
      <c r="E209" s="2918"/>
      <c r="F209" s="1652"/>
      <c r="G209" s="1652"/>
      <c r="H209" s="1562"/>
    </row>
    <row r="210" spans="1:8" ht="31.5">
      <c r="A210" s="1562"/>
      <c r="B210" s="1557"/>
      <c r="C210" s="443" t="s">
        <v>6953</v>
      </c>
      <c r="D210" s="1558"/>
      <c r="E210" s="1559"/>
      <c r="F210" s="1537"/>
      <c r="G210" s="503" t="s">
        <v>28</v>
      </c>
      <c r="H210" s="1795" t="s">
        <v>7204</v>
      </c>
    </row>
    <row r="211" spans="1:8" ht="31.5">
      <c r="A211" s="1562"/>
      <c r="B211" s="1815" t="s">
        <v>701</v>
      </c>
      <c r="C211" s="1775" t="s">
        <v>702</v>
      </c>
      <c r="D211" s="1776" t="s">
        <v>703</v>
      </c>
      <c r="E211" s="1777" t="s">
        <v>704</v>
      </c>
      <c r="F211" s="1778" t="s">
        <v>705</v>
      </c>
      <c r="G211" s="1785" t="s">
        <v>706</v>
      </c>
      <c r="H211" s="1562"/>
    </row>
    <row r="212" spans="1:8" ht="15">
      <c r="A212" s="1562"/>
      <c r="B212" s="1573">
        <v>43255</v>
      </c>
      <c r="C212" s="1755" t="s">
        <v>7475</v>
      </c>
      <c r="D212" s="1759">
        <v>14.35</v>
      </c>
      <c r="E212" s="1756" t="s">
        <v>7476</v>
      </c>
      <c r="F212" s="1757" t="s">
        <v>7221</v>
      </c>
      <c r="G212" s="1761" t="s">
        <v>7632</v>
      </c>
      <c r="H212" s="1720"/>
    </row>
    <row r="213" spans="1:8" ht="15">
      <c r="A213" s="1562"/>
      <c r="B213" s="1573">
        <v>43120</v>
      </c>
      <c r="C213" s="1746" t="s">
        <v>713</v>
      </c>
      <c r="D213" s="1742">
        <v>5.16</v>
      </c>
      <c r="E213" s="1760" t="s">
        <v>714</v>
      </c>
      <c r="F213" s="1765" t="s">
        <v>715</v>
      </c>
      <c r="G213" s="1762" t="s">
        <v>7235</v>
      </c>
      <c r="H213" s="1720"/>
    </row>
    <row r="214" spans="1:8" ht="15">
      <c r="A214" s="1562"/>
      <c r="B214" s="1573">
        <v>43119</v>
      </c>
      <c r="C214" s="1783" t="s">
        <v>1493</v>
      </c>
      <c r="D214" s="1798">
        <v>4.08</v>
      </c>
      <c r="E214" s="1797" t="s">
        <v>6969</v>
      </c>
      <c r="F214" s="1757" t="s">
        <v>718</v>
      </c>
      <c r="G214" s="1761" t="s">
        <v>1354</v>
      </c>
      <c r="H214" s="1721"/>
    </row>
    <row r="215" spans="1:8" ht="16.5" thickBot="1">
      <c r="A215" s="1562"/>
      <c r="B215" s="1538"/>
      <c r="C215" s="1539" t="s">
        <v>707</v>
      </c>
      <c r="D215" s="1561">
        <f>MEDIAN(D212:D214)</f>
        <v>5.16</v>
      </c>
      <c r="E215" s="1540"/>
      <c r="F215" s="1541"/>
      <c r="G215" s="871"/>
      <c r="H215" s="1562"/>
    </row>
    <row r="216" spans="1:8" ht="13.5" thickBot="1"/>
    <row r="217" spans="1:8" ht="37.5" customHeight="1">
      <c r="A217" s="1562"/>
      <c r="B217" s="1549" t="str">
        <f>CONCATENATE("AMM IP 0",(RIGHT(B202,2))+1)</f>
        <v>AMM IP 016</v>
      </c>
      <c r="C217" s="2666" t="str">
        <f>CONCATENATE("FORNECIMENTO E INSTALAÇÃO DE ",C220)</f>
        <v>FORNECIMENTO E INSTALAÇÃO DE POSTE COLAPSÍVEL H=9M EM PRFV, INTEIRIÇO, RETO, FLANGEADO, COM ACABAMENTO LIXADO E PINTADO EM TINTA PU (CONFORMIDADE COM NBR15486:2016)</v>
      </c>
      <c r="D217" s="2897"/>
      <c r="E217" s="2897"/>
      <c r="F217" s="2897"/>
      <c r="G217" s="515" t="str">
        <f>G225</f>
        <v>UN</v>
      </c>
      <c r="H217" s="1526">
        <f>G223</f>
        <v>2426.56</v>
      </c>
    </row>
    <row r="218" spans="1:8" ht="31.5">
      <c r="A218" s="1562"/>
      <c r="B218" s="1574" t="s">
        <v>760</v>
      </c>
      <c r="C218" s="1669" t="s">
        <v>686</v>
      </c>
      <c r="D218" s="1642" t="s">
        <v>29</v>
      </c>
      <c r="E218" s="1669" t="s">
        <v>687</v>
      </c>
      <c r="F218" s="1670" t="s">
        <v>688</v>
      </c>
      <c r="G218" s="1671" t="s">
        <v>689</v>
      </c>
      <c r="H218" s="1562"/>
    </row>
    <row r="219" spans="1:8" ht="15.75">
      <c r="A219" s="1562"/>
      <c r="B219" s="2724" t="s">
        <v>690</v>
      </c>
      <c r="C219" s="3034"/>
      <c r="D219" s="3034"/>
      <c r="E219" s="3034"/>
      <c r="F219" s="3034"/>
      <c r="G219" s="3035"/>
      <c r="H219" s="1562"/>
    </row>
    <row r="220" spans="1:8" ht="45">
      <c r="A220" s="1562"/>
      <c r="B220" s="1512" t="s">
        <v>708</v>
      </c>
      <c r="C220" s="1658" t="str">
        <f>C225</f>
        <v>POSTE COLAPSÍVEL H=9M EM PRFV, INTEIRIÇO, RETO, FLANGEADO, COM ACABAMENTO LIXADO E PINTADO EM TINTA PU (CONFORMIDADE COM NBR15486:2016)</v>
      </c>
      <c r="D220" s="1659" t="str">
        <f>G225</f>
        <v>UN</v>
      </c>
      <c r="E220" s="1660">
        <v>1</v>
      </c>
      <c r="F220" s="1660">
        <f>D256</f>
        <v>2284.6</v>
      </c>
      <c r="G220" s="1661">
        <f>TRUNC(F220*E220,2)</f>
        <v>2284.6</v>
      </c>
      <c r="H220" s="1562"/>
    </row>
    <row r="221" spans="1:8" ht="15.75">
      <c r="A221" s="1562"/>
      <c r="B221" s="2724" t="s">
        <v>691</v>
      </c>
      <c r="C221" s="3034"/>
      <c r="D221" s="3034"/>
      <c r="E221" s="3034"/>
      <c r="F221" s="3034"/>
      <c r="G221" s="3035"/>
      <c r="H221" s="1562"/>
    </row>
    <row r="222" spans="1:8" ht="16.5" thickBot="1">
      <c r="A222" s="1565" t="s">
        <v>1321</v>
      </c>
      <c r="B222" s="1554">
        <v>88264</v>
      </c>
      <c r="C222" s="1618" t="str">
        <f>IF($A222="INSUMO",VLOOKUP($B222,'BANCO DE DADOS SETEMBRO INS'!$A:$D,2,FALSE),VLOOKUP($B222,'BANCO DE DADOS SETEMBRO SERV'!$B:$E,2,FALSE))</f>
        <v>ELETRICISTA COM ENCARGOS COMPLEMENTARES</v>
      </c>
      <c r="D222" s="1619" t="str">
        <f>IF($A222="INSUMO",VLOOKUP($B222,'BANCO DE DADOS SETEMBRO INS'!$A:$D,3,FALSE),VLOOKUP($B222,'BANCO DE DADOS SETEMBRO SERV'!$B:$E,3,FALSE))</f>
        <v>H</v>
      </c>
      <c r="E222" s="703">
        <v>7</v>
      </c>
      <c r="F222" s="1548">
        <f>IF($A222="INSUMO",VLOOKUP($B222,'BANCO DE DADOS SETEMBRO INS'!$A:$D,4,FALSE),VLOOKUP($B222,'BANCO DE DADOS SETEMBRO SERV'!$B:$E,4,FALSE))</f>
        <v>20.28</v>
      </c>
      <c r="G222" s="1646">
        <f>TRUNC(F222*E222,2)</f>
        <v>141.96</v>
      </c>
      <c r="H222" s="1562"/>
    </row>
    <row r="223" spans="1:8" ht="16.5" thickBot="1">
      <c r="A223" s="1562"/>
      <c r="B223" s="2918" t="s">
        <v>7059</v>
      </c>
      <c r="C223" s="2918"/>
      <c r="D223" s="2918"/>
      <c r="E223" s="2918"/>
      <c r="F223" s="795" t="s">
        <v>692</v>
      </c>
      <c r="G223" s="1523">
        <f>SUM(G219:G222)</f>
        <v>2426.56</v>
      </c>
      <c r="H223" s="1562"/>
    </row>
    <row r="224" spans="1:8" ht="16.5" thickBot="1">
      <c r="A224" s="1562"/>
      <c r="B224" s="2918"/>
      <c r="C224" s="2918"/>
      <c r="D224" s="2918"/>
      <c r="E224" s="2918"/>
      <c r="F224" s="797"/>
      <c r="G224" s="798"/>
      <c r="H224" s="1562"/>
    </row>
    <row r="225" spans="1:8" ht="47.25">
      <c r="A225" s="1562"/>
      <c r="B225" s="1557"/>
      <c r="C225" s="1536" t="s">
        <v>6955</v>
      </c>
      <c r="D225" s="1558"/>
      <c r="E225" s="1559"/>
      <c r="F225" s="1537"/>
      <c r="G225" s="503" t="s">
        <v>29</v>
      </c>
      <c r="H225" s="1795" t="s">
        <v>7204</v>
      </c>
    </row>
    <row r="226" spans="1:8" ht="32.25" thickBot="1">
      <c r="A226" s="1562"/>
      <c r="B226" s="1876" t="s">
        <v>701</v>
      </c>
      <c r="C226" s="1877" t="s">
        <v>702</v>
      </c>
      <c r="D226" s="1878" t="s">
        <v>703</v>
      </c>
      <c r="E226" s="1879" t="s">
        <v>704</v>
      </c>
      <c r="F226" s="1880" t="s">
        <v>705</v>
      </c>
      <c r="G226" s="938" t="s">
        <v>706</v>
      </c>
      <c r="H226" s="1562"/>
    </row>
    <row r="227" spans="1:8" ht="15">
      <c r="A227" s="561"/>
      <c r="B227" s="2976" t="s">
        <v>1639</v>
      </c>
      <c r="C227" s="2977"/>
      <c r="D227" s="2977"/>
      <c r="E227" s="2977"/>
      <c r="F227" s="2977"/>
      <c r="G227" s="2978"/>
      <c r="H227" s="1672"/>
    </row>
    <row r="228" spans="1:8" ht="31.5">
      <c r="A228" s="561"/>
      <c r="B228" s="1815" t="s">
        <v>701</v>
      </c>
      <c r="C228" s="1775" t="s">
        <v>702</v>
      </c>
      <c r="D228" s="1776" t="s">
        <v>703</v>
      </c>
      <c r="E228" s="1777" t="s">
        <v>704</v>
      </c>
      <c r="F228" s="1778" t="s">
        <v>705</v>
      </c>
      <c r="G228" s="1785" t="s">
        <v>706</v>
      </c>
      <c r="H228" s="1673"/>
    </row>
    <row r="229" spans="1:8" ht="15">
      <c r="A229" s="561"/>
      <c r="B229" s="1573">
        <v>43126</v>
      </c>
      <c r="C229" s="1803" t="s">
        <v>6958</v>
      </c>
      <c r="D229" s="1804">
        <v>2326.4699999999998</v>
      </c>
      <c r="E229" s="1805" t="s">
        <v>6956</v>
      </c>
      <c r="F229" s="1800" t="s">
        <v>6957</v>
      </c>
      <c r="G229" s="1806" t="s">
        <v>7237</v>
      </c>
      <c r="H229" s="1721"/>
    </row>
    <row r="230" spans="1:8" ht="15">
      <c r="A230" s="561"/>
      <c r="B230" s="1573">
        <v>43133</v>
      </c>
      <c r="C230" s="1853" t="s">
        <v>7886</v>
      </c>
      <c r="D230" s="1804">
        <v>1872.63</v>
      </c>
      <c r="E230" s="1805" t="s">
        <v>7887</v>
      </c>
      <c r="F230" s="1763" t="s">
        <v>7888</v>
      </c>
      <c r="G230" s="1762" t="s">
        <v>7889</v>
      </c>
      <c r="H230" s="1721"/>
    </row>
    <row r="231" spans="1:8" ht="15.75" thickBot="1">
      <c r="A231" s="561"/>
      <c r="B231" s="1336"/>
      <c r="C231" s="1881"/>
      <c r="D231" s="1882"/>
      <c r="E231" s="1883"/>
      <c r="F231" s="1884"/>
      <c r="G231" s="1854"/>
      <c r="H231" s="1721"/>
    </row>
    <row r="232" spans="1:8" ht="16.5" thickBot="1">
      <c r="A232" s="561"/>
      <c r="B232" s="1338"/>
      <c r="C232" s="1338"/>
      <c r="D232" s="1338"/>
      <c r="E232" s="1338"/>
      <c r="F232" s="1338"/>
      <c r="G232" s="1338"/>
      <c r="H232" s="1318"/>
    </row>
    <row r="233" spans="1:8" ht="15">
      <c r="A233" s="561"/>
      <c r="B233" s="2976" t="s">
        <v>1640</v>
      </c>
      <c r="C233" s="2977"/>
      <c r="D233" s="2977"/>
      <c r="E233" s="2977"/>
      <c r="F233" s="2977"/>
      <c r="G233" s="2978"/>
      <c r="H233" s="1672"/>
    </row>
    <row r="234" spans="1:8" ht="31.5">
      <c r="A234" s="561"/>
      <c r="B234" s="2138" t="s">
        <v>6960</v>
      </c>
      <c r="C234" s="2053" t="s">
        <v>702</v>
      </c>
      <c r="D234" s="2054" t="s">
        <v>703</v>
      </c>
      <c r="E234" s="2055" t="s">
        <v>704</v>
      </c>
      <c r="F234" s="2052" t="s">
        <v>705</v>
      </c>
      <c r="G234" s="2056" t="s">
        <v>706</v>
      </c>
      <c r="H234" s="1673"/>
    </row>
    <row r="235" spans="1:8" ht="15">
      <c r="A235" s="561"/>
      <c r="B235" s="1542">
        <f>B229</f>
        <v>43126</v>
      </c>
      <c r="C235" s="2050" t="str">
        <f>C229</f>
        <v>PETROFISA</v>
      </c>
      <c r="D235" s="2051">
        <v>0</v>
      </c>
      <c r="E235" s="2153" t="str">
        <f t="shared" ref="E235:G236" si="1">E229</f>
        <v>19.731.423/0001-00</v>
      </c>
      <c r="F235" s="2060" t="str">
        <f t="shared" si="1"/>
        <v>(19) 3546-2764</v>
      </c>
      <c r="G235" s="2151" t="str">
        <f t="shared" si="1"/>
        <v>LIEGE</v>
      </c>
      <c r="H235" s="1721"/>
    </row>
    <row r="236" spans="1:8" ht="15">
      <c r="A236" s="561"/>
      <c r="B236" s="1542">
        <f>B230</f>
        <v>43133</v>
      </c>
      <c r="C236" s="2152" t="str">
        <f>C230</f>
        <v>TECHNOFIX</v>
      </c>
      <c r="D236" s="2051">
        <v>0</v>
      </c>
      <c r="E236" s="2152" t="str">
        <f t="shared" si="1"/>
        <v>11.265.801/0001-03</v>
      </c>
      <c r="F236" s="2152" t="str">
        <f t="shared" si="1"/>
        <v>(41) 3289-6060</v>
      </c>
      <c r="G236" s="2154" t="str">
        <f t="shared" si="1"/>
        <v>THIAGO</v>
      </c>
      <c r="H236" s="1721"/>
    </row>
    <row r="237" spans="1:8" ht="15.75" thickBot="1">
      <c r="A237" s="561"/>
      <c r="B237" s="1723"/>
      <c r="C237" s="1724"/>
      <c r="D237" s="1725"/>
      <c r="E237" s="1726"/>
      <c r="F237" s="1727"/>
      <c r="G237" s="1728"/>
      <c r="H237" s="1721"/>
    </row>
    <row r="238" spans="1:8" ht="16.5" thickBot="1">
      <c r="A238" s="561"/>
      <c r="B238" s="1338"/>
      <c r="C238" s="1338"/>
      <c r="D238" s="1338"/>
      <c r="E238" s="1338"/>
      <c r="F238" s="1338"/>
      <c r="G238" s="1338"/>
      <c r="H238" s="1318"/>
    </row>
    <row r="239" spans="1:8" ht="15">
      <c r="A239" s="561"/>
      <c r="B239" s="2976" t="s">
        <v>6547</v>
      </c>
      <c r="C239" s="2977"/>
      <c r="D239" s="2977"/>
      <c r="E239" s="2977"/>
      <c r="F239" s="2977"/>
      <c r="G239" s="2978"/>
      <c r="H239" s="1672"/>
    </row>
    <row r="240" spans="1:8" ht="31.5">
      <c r="A240" s="561"/>
      <c r="B240" s="1815" t="s">
        <v>701</v>
      </c>
      <c r="C240" s="1775" t="s">
        <v>702</v>
      </c>
      <c r="D240" s="1776" t="s">
        <v>703</v>
      </c>
      <c r="E240" s="1777" t="s">
        <v>704</v>
      </c>
      <c r="F240" s="1778" t="s">
        <v>705</v>
      </c>
      <c r="G240" s="1785" t="s">
        <v>706</v>
      </c>
      <c r="H240" s="1673"/>
    </row>
    <row r="241" spans="1:8" ht="15">
      <c r="A241" s="561"/>
      <c r="B241" s="1542">
        <f>B235</f>
        <v>43126</v>
      </c>
      <c r="C241" s="1853" t="str">
        <f>C235</f>
        <v>PETROFISA</v>
      </c>
      <c r="D241" s="1799">
        <f>TRUNC((D229+D235)*0.07,2)</f>
        <v>162.85</v>
      </c>
      <c r="E241" s="1780" t="str">
        <f t="shared" ref="E241:G242" si="2">E235</f>
        <v>19.731.423/0001-00</v>
      </c>
      <c r="F241" s="1757" t="str">
        <f t="shared" si="2"/>
        <v>(19) 3546-2764</v>
      </c>
      <c r="G241" s="1761" t="str">
        <f t="shared" si="2"/>
        <v>LIEGE</v>
      </c>
      <c r="H241" s="1721"/>
    </row>
    <row r="242" spans="1:8" ht="15">
      <c r="A242" s="561"/>
      <c r="B242" s="1542">
        <f>B236</f>
        <v>43133</v>
      </c>
      <c r="C242" s="1843" t="str">
        <f>C236</f>
        <v>TECHNOFIX</v>
      </c>
      <c r="D242" s="1799">
        <f>TRUNC((D230+D236)*0.07,2)</f>
        <v>131.08000000000001</v>
      </c>
      <c r="E242" s="1843" t="str">
        <f t="shared" si="2"/>
        <v>11.265.801/0001-03</v>
      </c>
      <c r="F242" s="1843" t="str">
        <f t="shared" si="2"/>
        <v>(41) 3289-6060</v>
      </c>
      <c r="G242" s="1761" t="str">
        <f t="shared" si="2"/>
        <v>THIAGO</v>
      </c>
      <c r="H242" s="1721"/>
    </row>
    <row r="243" spans="1:8" ht="15.75" thickBot="1">
      <c r="A243" s="561"/>
      <c r="B243" s="1723"/>
      <c r="C243" s="1885"/>
      <c r="D243" s="1886"/>
      <c r="E243" s="1726"/>
      <c r="F243" s="1727"/>
      <c r="G243" s="1728"/>
      <c r="H243" s="1721"/>
    </row>
    <row r="244" spans="1:8" ht="16.5" thickBot="1">
      <c r="A244" s="561"/>
      <c r="B244" s="1338"/>
      <c r="C244" s="1338"/>
      <c r="D244" s="1338"/>
      <c r="E244" s="1338"/>
      <c r="F244" s="1338"/>
      <c r="G244" s="1338"/>
      <c r="H244" s="1318"/>
    </row>
    <row r="245" spans="1:8" ht="15">
      <c r="A245" s="561"/>
      <c r="B245" s="2976" t="s">
        <v>6548</v>
      </c>
      <c r="C245" s="2977"/>
      <c r="D245" s="2977"/>
      <c r="E245" s="2977"/>
      <c r="F245" s="2977"/>
      <c r="G245" s="2978"/>
      <c r="H245" s="1672"/>
    </row>
    <row r="246" spans="1:8" ht="31.5">
      <c r="A246" s="561"/>
      <c r="B246" s="1815" t="s">
        <v>701</v>
      </c>
      <c r="C246" s="1775" t="s">
        <v>702</v>
      </c>
      <c r="D246" s="1776" t="s">
        <v>703</v>
      </c>
      <c r="E246" s="1777" t="s">
        <v>704</v>
      </c>
      <c r="F246" s="1778" t="s">
        <v>705</v>
      </c>
      <c r="G246" s="1785" t="s">
        <v>706</v>
      </c>
      <c r="H246" s="1673"/>
    </row>
    <row r="247" spans="1:8" ht="15">
      <c r="A247" s="561"/>
      <c r="B247" s="1542">
        <f>B241</f>
        <v>43126</v>
      </c>
      <c r="C247" s="1853" t="str">
        <f>C241</f>
        <v>PETROFISA</v>
      </c>
      <c r="D247" s="1799">
        <f>D229*0.15</f>
        <v>348.97049999999996</v>
      </c>
      <c r="E247" s="1780" t="str">
        <f t="shared" ref="E247:G248" si="3">E241</f>
        <v>19.731.423/0001-00</v>
      </c>
      <c r="F247" s="1757" t="str">
        <f t="shared" si="3"/>
        <v>(19) 3546-2764</v>
      </c>
      <c r="G247" s="1761" t="str">
        <f t="shared" si="3"/>
        <v>LIEGE</v>
      </c>
      <c r="H247" s="1721"/>
    </row>
    <row r="248" spans="1:8" ht="15">
      <c r="A248" s="561"/>
      <c r="B248" s="1542">
        <f>B242</f>
        <v>43133</v>
      </c>
      <c r="C248" s="1843" t="str">
        <f>C242</f>
        <v>TECHNOFIX</v>
      </c>
      <c r="D248" s="1799">
        <f>D230*0.15</f>
        <v>280.89449999999999</v>
      </c>
      <c r="E248" s="1843" t="str">
        <f t="shared" si="3"/>
        <v>11.265.801/0001-03</v>
      </c>
      <c r="F248" s="1843" t="str">
        <f t="shared" si="3"/>
        <v>(41) 3289-6060</v>
      </c>
      <c r="G248" s="1761" t="str">
        <f t="shared" si="3"/>
        <v>THIAGO</v>
      </c>
      <c r="H248" s="1721"/>
    </row>
    <row r="249" spans="1:8" ht="15.75" thickBot="1">
      <c r="A249" s="561"/>
      <c r="B249" s="1723"/>
      <c r="C249" s="1885"/>
      <c r="D249" s="1886"/>
      <c r="E249" s="1726"/>
      <c r="F249" s="1727"/>
      <c r="G249" s="1728"/>
      <c r="H249" s="1721"/>
    </row>
    <row r="250" spans="1:8" ht="16.5" thickBot="1">
      <c r="A250" s="561"/>
      <c r="B250" s="2921"/>
      <c r="C250" s="2921"/>
      <c r="D250" s="1338"/>
      <c r="E250" s="1338"/>
      <c r="F250" s="1338"/>
      <c r="G250" s="1338"/>
      <c r="H250" s="1340"/>
    </row>
    <row r="251" spans="1:8" ht="15">
      <c r="A251" s="561"/>
      <c r="B251" s="2976" t="s">
        <v>1641</v>
      </c>
      <c r="C251" s="2977"/>
      <c r="D251" s="2977"/>
      <c r="E251" s="2977"/>
      <c r="F251" s="2977"/>
      <c r="G251" s="2978"/>
      <c r="H251" s="1672"/>
    </row>
    <row r="252" spans="1:8" ht="31.5">
      <c r="A252" s="561"/>
      <c r="B252" s="1815" t="s">
        <v>701</v>
      </c>
      <c r="C252" s="1775" t="s">
        <v>702</v>
      </c>
      <c r="D252" s="1776" t="s">
        <v>703</v>
      </c>
      <c r="E252" s="1777" t="s">
        <v>704</v>
      </c>
      <c r="F252" s="1778" t="s">
        <v>705</v>
      </c>
      <c r="G252" s="1785" t="s">
        <v>706</v>
      </c>
      <c r="H252" s="1673"/>
    </row>
    <row r="253" spans="1:8" ht="15">
      <c r="A253" s="561"/>
      <c r="B253" s="1542">
        <f>B241</f>
        <v>43126</v>
      </c>
      <c r="C253" s="1755" t="str">
        <f>C241</f>
        <v>PETROFISA</v>
      </c>
      <c r="D253" s="1799">
        <f>TRUNC(D229+D235+D241+D247,2)</f>
        <v>2838.29</v>
      </c>
      <c r="E253" s="1780" t="str">
        <f>E241</f>
        <v>19.731.423/0001-00</v>
      </c>
      <c r="F253" s="1757" t="str">
        <f>F241</f>
        <v>(19) 3546-2764</v>
      </c>
      <c r="G253" s="1761" t="str">
        <f>G241</f>
        <v>LIEGE</v>
      </c>
      <c r="H253" s="1721"/>
    </row>
    <row r="254" spans="1:8" ht="15">
      <c r="A254" s="561"/>
      <c r="B254" s="1542">
        <f>B248</f>
        <v>43133</v>
      </c>
      <c r="C254" s="1843" t="str">
        <f>C248</f>
        <v>TECHNOFIX</v>
      </c>
      <c r="D254" s="1799">
        <f>TRUNC(D230+D236+D242+D248,2)</f>
        <v>2284.6</v>
      </c>
      <c r="E254" s="1843" t="str">
        <f>E248</f>
        <v>11.265.801/0001-03</v>
      </c>
      <c r="F254" s="1843" t="str">
        <f>F248</f>
        <v>(41) 3289-6060</v>
      </c>
      <c r="G254" s="1761" t="str">
        <f>G248</f>
        <v>THIAGO</v>
      </c>
      <c r="H254" s="1721"/>
    </row>
    <row r="255" spans="1:8" ht="15">
      <c r="A255" s="561"/>
      <c r="B255" s="1542"/>
      <c r="C255" s="1755"/>
      <c r="D255" s="1799"/>
      <c r="E255" s="1780"/>
      <c r="F255" s="1757"/>
      <c r="G255" s="1761"/>
      <c r="H255" s="1721"/>
    </row>
    <row r="256" spans="1:8" ht="16.5" thickBot="1">
      <c r="A256" s="561"/>
      <c r="B256" s="1538"/>
      <c r="C256" s="1539" t="s">
        <v>707</v>
      </c>
      <c r="D256" s="1561">
        <f>D254</f>
        <v>2284.6</v>
      </c>
      <c r="E256" s="1540"/>
      <c r="F256" s="1541"/>
      <c r="G256" s="871"/>
      <c r="H256" s="1674"/>
    </row>
    <row r="257" spans="2:8" ht="13.5" thickBot="1"/>
    <row r="258" spans="2:8" ht="15.75">
      <c r="B258" s="1549" t="str">
        <f>CONCATENATE("AMM IP 0",(RIGHT(B217,2))+1)</f>
        <v>AMM IP 017</v>
      </c>
      <c r="C258" s="2666" t="str">
        <f>CONCATENATE("FORNECIMENTO E INSTALAÇÃO DE ",C264)</f>
        <v>FORNECIMENTO E INSTALAÇÃO DE POSTE DE CONRETO DT 11/600</v>
      </c>
      <c r="D258" s="2666"/>
      <c r="E258" s="2666"/>
      <c r="F258" s="2666"/>
      <c r="G258" s="1716" t="s">
        <v>29</v>
      </c>
      <c r="H258" s="1526">
        <f>G267</f>
        <v>1859.94</v>
      </c>
    </row>
    <row r="259" spans="2:8" ht="47.25">
      <c r="B259" s="1574" t="s">
        <v>6936</v>
      </c>
      <c r="C259" s="1642" t="s">
        <v>686</v>
      </c>
      <c r="D259" s="1642" t="s">
        <v>29</v>
      </c>
      <c r="E259" s="1642" t="s">
        <v>687</v>
      </c>
      <c r="F259" s="1643" t="s">
        <v>688</v>
      </c>
      <c r="G259" s="1644" t="s">
        <v>689</v>
      </c>
    </row>
    <row r="260" spans="2:8" ht="15.75">
      <c r="B260" s="2662" t="s">
        <v>690</v>
      </c>
      <c r="C260" s="3038"/>
      <c r="D260" s="3038"/>
      <c r="E260" s="3038"/>
      <c r="F260" s="3038"/>
      <c r="G260" s="3039"/>
    </row>
    <row r="261" spans="2:8" ht="30">
      <c r="B261" s="1552">
        <v>94969</v>
      </c>
      <c r="C261" s="1617" t="str">
        <f>IF($A261="INSUMO",VLOOKUP($B261,'BANCO DE DADOS SETEMBRO INS'!$A:$D,2,FALSE),VLOOKUP($B261,'BANCO DE DADOS SETEMBRO SERV'!$B:$E,2,FALSE))</f>
        <v>CONCRETO FCK = 15MPA, TRAÇO 1:3,4:3,5 (CIMENTO/ AREIA MÉDIA/ BRITA 1)  - PREPARO MECÂNICO COM BETONEIRA 600 L. AF_07/2016</v>
      </c>
      <c r="D261" s="1616" t="str">
        <f>IF($A261="INSUMO",VLOOKUP($B261,'BANCO DE DADOS SETEMBRO INS'!$A:$D,3,FALSE),VLOOKUP($B261,'BANCO DE DADOS SETEMBRO SERV'!$B:$E,3,FALSE))</f>
        <v>M3</v>
      </c>
      <c r="E261" s="1648">
        <v>0.2</v>
      </c>
      <c r="F261" s="1624">
        <f>IF($A261="INSUMO",VLOOKUP($B261,'BANCO DE DADOS SETEMBRO INS'!$A:$D,4,FALSE),VLOOKUP($B261,'BANCO DE DADOS SETEMBRO SERV'!$B:$E,4,FALSE))</f>
        <v>278.39999999999998</v>
      </c>
      <c r="G261" s="1646">
        <f>TRUNC(F261*E261,2)</f>
        <v>55.68</v>
      </c>
    </row>
    <row r="262" spans="2:8" ht="60">
      <c r="B262" s="1552">
        <v>91634</v>
      </c>
      <c r="C262" s="1617" t="str">
        <f>IF($A262="INSUMO",VLOOKUP($B262,'BANCO DE DADOS SETEMBRO INS'!$A:$D,2,FALSE),VLOOKUP($B262,'BANCO DE DADOS SETEMBRO SERV'!$B:$E,2,FALSE))</f>
        <v>GUINDAUTO HIDRÁULICO, CAPACIDADE MÁXIMA DE CARGA 6500 KG, MOMENTO MÁXIMO DE CARGA 5,8 TM, ALCANCE MÁXIMO HORIZONTAL 7,60 M, INCLUSIVE CAMINHÃO TOCO PBT 9.700 KG, POTÊNCIA DE 160 CV - CHP DIURNO. AF_08/2015</v>
      </c>
      <c r="D262" s="1616" t="str">
        <f>IF($A262="INSUMO",VLOOKUP($B262,'BANCO DE DADOS SETEMBRO INS'!$A:$D,3,FALSE),VLOOKUP($B262,'BANCO DE DADOS SETEMBRO SERV'!$B:$E,3,FALSE))</f>
        <v>CHP</v>
      </c>
      <c r="E262" s="1648">
        <v>1.5</v>
      </c>
      <c r="F262" s="1624">
        <f>IF($A262="INSUMO",VLOOKUP($B262,'BANCO DE DADOS SETEMBRO INS'!$A:$D,4,FALSE),VLOOKUP($B262,'BANCO DE DADOS SETEMBRO SERV'!$B:$E,4,FALSE))</f>
        <v>127.27</v>
      </c>
      <c r="G262" s="1646">
        <f>TRUNC(F262*E262,2)</f>
        <v>190.9</v>
      </c>
    </row>
    <row r="263" spans="2:8" ht="30">
      <c r="B263" s="1552">
        <v>92873</v>
      </c>
      <c r="C263" s="1617" t="str">
        <f>IF($A263="INSUMO",VLOOKUP($B263,'BANCO DE DADOS SETEMBRO INS'!$A:$D,2,FALSE),VLOOKUP($B263,'BANCO DE DADOS SETEMBRO SERV'!$B:$E,2,FALSE))</f>
        <v>LANÇAMENTO COM USO DE BALDES, ADENSAMENTO E ACABAMENTO DE CONCRETO EM ESTRUTURAS. AF_12/2015</v>
      </c>
      <c r="D263" s="1616" t="str">
        <f>IF($A263="INSUMO",VLOOKUP($B263,'BANCO DE DADOS SETEMBRO INS'!$A:$D,3,FALSE),VLOOKUP($B263,'BANCO DE DADOS SETEMBRO SERV'!$B:$E,3,FALSE))</f>
        <v>M3</v>
      </c>
      <c r="E263" s="1648">
        <v>0.2</v>
      </c>
      <c r="F263" s="1624">
        <f>IF($A263="INSUMO",VLOOKUP($B263,'BANCO DE DADOS SETEMBRO INS'!$A:$D,4,FALSE),VLOOKUP($B263,'BANCO DE DADOS SETEMBRO SERV'!$B:$E,4,FALSE))</f>
        <v>160.36000000000001</v>
      </c>
      <c r="G263" s="1646">
        <f>TRUNC(F263*E263,2)</f>
        <v>32.07</v>
      </c>
    </row>
    <row r="264" spans="2:8" ht="15">
      <c r="B264" s="1552" t="s">
        <v>708</v>
      </c>
      <c r="C264" s="1617" t="str">
        <f>C269</f>
        <v>POSTE DE CONRETO DT 11/600</v>
      </c>
      <c r="D264" s="1675" t="str">
        <f>G269</f>
        <v>UN</v>
      </c>
      <c r="E264" s="1648">
        <v>1</v>
      </c>
      <c r="F264" s="1624">
        <f>D274</f>
        <v>1486.85</v>
      </c>
      <c r="G264" s="1646">
        <f>TRUNC(F264*E264,2)</f>
        <v>1486.85</v>
      </c>
    </row>
    <row r="265" spans="2:8" ht="15.75">
      <c r="B265" s="2662" t="s">
        <v>691</v>
      </c>
      <c r="C265" s="3038"/>
      <c r="D265" s="3038"/>
      <c r="E265" s="3038"/>
      <c r="F265" s="3038"/>
      <c r="G265" s="3039"/>
    </row>
    <row r="266" spans="2:8" ht="15.75" thickBot="1">
      <c r="B266" s="1554">
        <v>88316</v>
      </c>
      <c r="C266" s="1618" t="str">
        <f>IF($A266="INSUMO",VLOOKUP($B266,'BANCO DE DADOS SETEMBRO INS'!$A:$D,2,FALSE),VLOOKUP($B266,'BANCO DE DADOS SETEMBRO SERV'!$B:$E,2,FALSE))</f>
        <v>SERVENTE COM ENCARGOS COMPLEMENTARES</v>
      </c>
      <c r="D266" s="1619" t="str">
        <f>IF($A266="INSUMO",VLOOKUP($B266,'BANCO DE DADOS SETEMBRO INS'!$A:$D,3,FALSE),VLOOKUP($B266,'BANCO DE DADOS SETEMBRO SERV'!$B:$E,3,FALSE))</f>
        <v>H</v>
      </c>
      <c r="E266" s="1555">
        <v>6</v>
      </c>
      <c r="F266" s="1548">
        <f>IF($A266="INSUMO",VLOOKUP($B266,'BANCO DE DADOS SETEMBRO INS'!$A:$D,4,FALSE),VLOOKUP($B266,'BANCO DE DADOS SETEMBRO SERV'!$B:$E,4,FALSE))</f>
        <v>15.74</v>
      </c>
      <c r="G266" s="1556">
        <f>TRUNC(F266*E266,2)</f>
        <v>94.44</v>
      </c>
    </row>
    <row r="267" spans="2:8" ht="16.5" thickBot="1">
      <c r="B267" s="2918" t="s">
        <v>7060</v>
      </c>
      <c r="C267" s="2918"/>
      <c r="D267" s="2918"/>
      <c r="E267" s="2922"/>
      <c r="F267" s="795" t="s">
        <v>692</v>
      </c>
      <c r="G267" s="796">
        <f>SUM(G260:G266)</f>
        <v>1859.94</v>
      </c>
    </row>
    <row r="268" spans="2:8" ht="15.75" thickBot="1">
      <c r="B268" s="2918"/>
      <c r="C268" s="2918"/>
      <c r="D268" s="2918"/>
      <c r="E268" s="2918"/>
      <c r="F268" s="1652"/>
      <c r="G268" s="1652"/>
    </row>
    <row r="269" spans="2:8" ht="15.75">
      <c r="B269" s="1557"/>
      <c r="C269" s="1536" t="s">
        <v>6961</v>
      </c>
      <c r="D269" s="1558"/>
      <c r="E269" s="1559"/>
      <c r="F269" s="1537"/>
      <c r="G269" s="503" t="s">
        <v>29</v>
      </c>
      <c r="H269" s="1758" t="s">
        <v>7219</v>
      </c>
    </row>
    <row r="270" spans="2:8" ht="31.5">
      <c r="B270" s="1815" t="s">
        <v>701</v>
      </c>
      <c r="C270" s="1775" t="s">
        <v>702</v>
      </c>
      <c r="D270" s="1776" t="s">
        <v>703</v>
      </c>
      <c r="E270" s="1777" t="s">
        <v>704</v>
      </c>
      <c r="F270" s="1778" t="s">
        <v>705</v>
      </c>
      <c r="G270" s="1785" t="s">
        <v>706</v>
      </c>
    </row>
    <row r="271" spans="2:8" ht="15">
      <c r="B271" s="1573">
        <v>43250</v>
      </c>
      <c r="C271" s="1755" t="s">
        <v>6557</v>
      </c>
      <c r="D271" s="1759">
        <v>1369.42</v>
      </c>
      <c r="E271" s="1797" t="s">
        <v>7877</v>
      </c>
      <c r="F271" s="1757" t="s">
        <v>7890</v>
      </c>
      <c r="G271" s="1761" t="s">
        <v>7223</v>
      </c>
    </row>
    <row r="272" spans="2:8" ht="15">
      <c r="B272" s="1573">
        <v>43255</v>
      </c>
      <c r="C272" s="1741" t="s">
        <v>1493</v>
      </c>
      <c r="D272" s="1752">
        <v>1486.85</v>
      </c>
      <c r="E272" s="1748" t="s">
        <v>717</v>
      </c>
      <c r="F272" s="1765" t="s">
        <v>718</v>
      </c>
      <c r="G272" s="1764" t="s">
        <v>7891</v>
      </c>
    </row>
    <row r="273" spans="1:8" ht="15">
      <c r="B273" s="1573">
        <v>43255</v>
      </c>
      <c r="C273" s="1741" t="s">
        <v>7475</v>
      </c>
      <c r="D273" s="1742">
        <v>1558.4</v>
      </c>
      <c r="E273" s="1760" t="s">
        <v>7476</v>
      </c>
      <c r="F273" s="1765" t="s">
        <v>7221</v>
      </c>
      <c r="G273" s="1762" t="s">
        <v>7632</v>
      </c>
    </row>
    <row r="274" spans="1:8" ht="16.5" thickBot="1">
      <c r="B274" s="1538"/>
      <c r="C274" s="1539" t="s">
        <v>707</v>
      </c>
      <c r="D274" s="1561">
        <f>MEDIAN(D271:D273)</f>
        <v>1486.85</v>
      </c>
      <c r="E274" s="1540"/>
      <c r="F274" s="1541"/>
      <c r="G274" s="871"/>
    </row>
    <row r="275" spans="1:8" ht="13.5" thickBot="1"/>
    <row r="276" spans="1:8" ht="36.75" customHeight="1">
      <c r="A276" s="1562"/>
      <c r="B276" s="1549" t="str">
        <f>CONCATENATE("AMM IP 0",(RIGHT(B258,2))+1)</f>
        <v>AMM IP 018</v>
      </c>
      <c r="C276" s="2666" t="s">
        <v>6962</v>
      </c>
      <c r="D276" s="2897"/>
      <c r="E276" s="2897"/>
      <c r="F276" s="2897"/>
      <c r="G276" s="1550" t="s">
        <v>29</v>
      </c>
      <c r="H276" s="1533">
        <f>G308</f>
        <v>4578.09</v>
      </c>
    </row>
    <row r="277" spans="1:8" ht="31.5">
      <c r="A277" s="1562"/>
      <c r="B277" s="1574" t="s">
        <v>700</v>
      </c>
      <c r="C277" s="1669" t="s">
        <v>686</v>
      </c>
      <c r="D277" s="1642" t="s">
        <v>29</v>
      </c>
      <c r="E277" s="1669" t="s">
        <v>687</v>
      </c>
      <c r="F277" s="1670" t="s">
        <v>688</v>
      </c>
      <c r="G277" s="1671" t="s">
        <v>689</v>
      </c>
    </row>
    <row r="278" spans="1:8" ht="15.75">
      <c r="A278" s="1562"/>
      <c r="B278" s="2724" t="s">
        <v>690</v>
      </c>
      <c r="C278" s="3034"/>
      <c r="D278" s="3034"/>
      <c r="E278" s="3034"/>
      <c r="F278" s="3034"/>
      <c r="G278" s="3035"/>
    </row>
    <row r="279" spans="1:8" ht="15.75">
      <c r="A279" s="1565" t="s">
        <v>1320</v>
      </c>
      <c r="B279" s="1709">
        <v>34519</v>
      </c>
      <c r="C279" s="1678" t="str">
        <f>IF($A279="INSUMO",VLOOKUP($B279,'BANCO DE DADOS SETEMBRO INS'!$A:$D,2,FALSE),VLOOKUP($B279,'BANCO DE DADOS SETEMBRO SERV'!$B:$E,2,FALSE))</f>
        <v>CRUZETA DE CONCRETO LEVE, COMP. 2000 MM SECAO, 90 X 90 MM</v>
      </c>
      <c r="D279" s="1684" t="str">
        <f>IF($A279="INSUMO",VLOOKUP($B279,'BANCO DE DADOS SETEMBRO INS'!$A:$D,3,FALSE),VLOOKUP($B279,'BANCO DE DADOS SETEMBRO SERV'!$B:$E,3,FALSE))</f>
        <v xml:space="preserve">UN    </v>
      </c>
      <c r="E279" s="1682">
        <v>2</v>
      </c>
      <c r="F279" s="1685">
        <f>IF($A279="INSUMO",VLOOKUP($B279,'BANCO DE DADOS SETEMBRO INS'!$A:$D,4,FALSE),VLOOKUP($B279,'BANCO DE DADOS SETEMBRO SERV'!$B:$E,4,FALSE))</f>
        <v>71.819999999999993</v>
      </c>
      <c r="G279" s="1710">
        <f t="shared" ref="G279:G303" si="4">TRUNC(F279*E279,2)</f>
        <v>143.63999999999999</v>
      </c>
    </row>
    <row r="280" spans="1:8" ht="15.75">
      <c r="A280" s="1565"/>
      <c r="B280" s="1677" t="str">
        <f>B310</f>
        <v>COT-01</v>
      </c>
      <c r="C280" s="1678" t="str">
        <f>C310</f>
        <v>MÃO FRANCESA PLANA 619MM</v>
      </c>
      <c r="D280" s="1679" t="str">
        <f>G310</f>
        <v>UN</v>
      </c>
      <c r="E280" s="1660">
        <v>4</v>
      </c>
      <c r="F280" s="1624">
        <f>D315</f>
        <v>8.85</v>
      </c>
      <c r="G280" s="1661">
        <f t="shared" si="4"/>
        <v>35.4</v>
      </c>
    </row>
    <row r="281" spans="1:8" ht="30">
      <c r="A281" s="1565" t="s">
        <v>1320</v>
      </c>
      <c r="B281" s="1676">
        <v>430</v>
      </c>
      <c r="C281" s="1617" t="str">
        <f>IF($A281="INSUMO",VLOOKUP($B281,'BANCO DE DADOS SETEMBRO INS'!$A:$D,2,FALSE),VLOOKUP($B281,'BANCO DE DADOS SETEMBRO SERV'!$B:$E,2,FALSE))</f>
        <v>PARAFUSO M16 EM ACO GALVANIZADO, COMPRIMENTO = 125 MM, DIAMETRO = 16 MM, ROSCA MAQUINA, CABECA QUADRADA</v>
      </c>
      <c r="D281" s="1616" t="str">
        <f>IF($A281="INSUMO",VLOOKUP($B281,'BANCO DE DADOS SETEMBRO INS'!$A:$D,3,FALSE),VLOOKUP($B281,'BANCO DE DADOS SETEMBRO SERV'!$B:$E,3,FALSE))</f>
        <v xml:space="preserve">UN    </v>
      </c>
      <c r="E281" s="1660">
        <v>3</v>
      </c>
      <c r="F281" s="1624">
        <f>IF($A281="INSUMO",VLOOKUP($B281,'BANCO DE DADOS SETEMBRO INS'!$A:$D,4,FALSE),VLOOKUP($B281,'BANCO DE DADOS SETEMBRO SERV'!$B:$E,4,FALSE))</f>
        <v>3.99</v>
      </c>
      <c r="G281" s="1661">
        <f t="shared" si="4"/>
        <v>11.97</v>
      </c>
    </row>
    <row r="282" spans="1:8" ht="15.75">
      <c r="A282" s="1565"/>
      <c r="B282" s="1676" t="str">
        <f>B317</f>
        <v>COT-02</v>
      </c>
      <c r="C282" s="1680" t="str">
        <f>C317</f>
        <v xml:space="preserve">ISOLADOR PILAR 110KV; </v>
      </c>
      <c r="D282" s="1679" t="str">
        <f>G317</f>
        <v>UN</v>
      </c>
      <c r="E282" s="1660">
        <v>4</v>
      </c>
      <c r="F282" s="1624">
        <f>D322</f>
        <v>61.51</v>
      </c>
      <c r="G282" s="1661">
        <f t="shared" si="4"/>
        <v>246.04</v>
      </c>
    </row>
    <row r="283" spans="1:8" ht="15.75">
      <c r="A283" s="1565"/>
      <c r="B283" s="1676" t="str">
        <f>B324</f>
        <v>COT-03</v>
      </c>
      <c r="C283" s="1680" t="str">
        <f>C324</f>
        <v xml:space="preserve"> PINO AUTO-TRAVANTE –140 MM PARA ISOLADOR PILAR; </v>
      </c>
      <c r="D283" s="1679" t="str">
        <f>G324</f>
        <v>UN</v>
      </c>
      <c r="E283" s="1660">
        <v>4</v>
      </c>
      <c r="F283" s="1624">
        <f>D329</f>
        <v>6.46</v>
      </c>
      <c r="G283" s="1661">
        <f t="shared" si="4"/>
        <v>25.84</v>
      </c>
    </row>
    <row r="284" spans="1:8" ht="60">
      <c r="A284" s="1565" t="s">
        <v>1320</v>
      </c>
      <c r="B284" s="1676">
        <v>5047</v>
      </c>
      <c r="C284" s="1617" t="str">
        <f>IF($A284="INSUMO",VLOOKUP($B284,'BANCO DE DADOS SETEMBRO INS'!$A:$D,2,FALSE),VLOOKUP($B284,'BANCO DE DADOS SETEMBRO SERV'!$B:$E,2,FALSE))</f>
        <v>CHAVE FUSIVEL PARA REDES DE DISTRIBUICAO, TENSAO DE 15,0 KV, CORRENTE NOMINAL DO PORTA FUSIVEL DE 100 A, CAPACIDADE DE INTERRUPCAO SIMETRICA DE 7,10 KA, CAPACIDADE DE INTERRUPCAO ASSIMETRICA 10,00 KA</v>
      </c>
      <c r="D284" s="1616" t="str">
        <f>IF($A284="INSUMO",VLOOKUP($B284,'BANCO DE DADOS SETEMBRO INS'!$A:$D,3,FALSE),VLOOKUP($B284,'BANCO DE DADOS SETEMBRO SERV'!$B:$E,3,FALSE))</f>
        <v xml:space="preserve">UN    </v>
      </c>
      <c r="E284" s="1660">
        <v>3</v>
      </c>
      <c r="F284" s="1624">
        <f>IF($A284="INSUMO",VLOOKUP($B284,'BANCO DE DADOS SETEMBRO INS'!$A:$D,4,FALSE),VLOOKUP($B284,'BANCO DE DADOS SETEMBRO SERV'!$B:$E,4,FALSE))</f>
        <v>288.87</v>
      </c>
      <c r="G284" s="1661">
        <f t="shared" si="4"/>
        <v>866.61</v>
      </c>
    </row>
    <row r="285" spans="1:8" ht="15.75">
      <c r="A285" s="1565"/>
      <c r="B285" s="1677" t="str">
        <f>B331</f>
        <v>COT-04</v>
      </c>
      <c r="C285" s="1678" t="str">
        <f>C331</f>
        <v>ELO FUSÍVEL DE ALTA TENSÃO 1H</v>
      </c>
      <c r="D285" s="1679" t="s">
        <v>29</v>
      </c>
      <c r="E285" s="1660">
        <v>3</v>
      </c>
      <c r="F285" s="1624">
        <f>D336</f>
        <v>1.76</v>
      </c>
      <c r="G285" s="1661">
        <f t="shared" si="4"/>
        <v>5.28</v>
      </c>
    </row>
    <row r="286" spans="1:8" ht="30">
      <c r="A286" s="1565" t="s">
        <v>1320</v>
      </c>
      <c r="B286" s="1681">
        <v>4276</v>
      </c>
      <c r="C286" s="1617" t="str">
        <f>IF($A286="INSUMO",VLOOKUP($B286,'BANCO DE DADOS SETEMBRO INS'!$A:$D,2,FALSE),VLOOKUP($B286,'BANCO DE DADOS SETEMBRO SERV'!$B:$E,2,FALSE))</f>
        <v>PARA-RAIOS DE DISTRIBUICAO, TENSAO NOMINAL 15 KV, CORRENTE NOMINAL DE DESCARGA 5 KA</v>
      </c>
      <c r="D286" s="1616" t="str">
        <f>IF($A286="INSUMO",VLOOKUP($B286,'BANCO DE DADOS SETEMBRO INS'!$A:$D,3,FALSE),VLOOKUP($B286,'BANCO DE DADOS SETEMBRO SERV'!$B:$E,3,FALSE))</f>
        <v xml:space="preserve">UN    </v>
      </c>
      <c r="E286" s="1682">
        <v>3</v>
      </c>
      <c r="F286" s="1624">
        <f>IF($A286="INSUMO",VLOOKUP($B286,'BANCO DE DADOS SETEMBRO INS'!$A:$D,4,FALSE),VLOOKUP($B286,'BANCO DE DADOS SETEMBRO SERV'!$B:$E,4,FALSE))</f>
        <v>207.86</v>
      </c>
      <c r="G286" s="1661">
        <f t="shared" si="4"/>
        <v>623.58000000000004</v>
      </c>
    </row>
    <row r="287" spans="1:8" ht="30">
      <c r="A287" s="1565" t="s">
        <v>1320</v>
      </c>
      <c r="B287" s="1681">
        <v>431</v>
      </c>
      <c r="C287" s="1617" t="str">
        <f>IF($A287="INSUMO",VLOOKUP($B287,'BANCO DE DADOS SETEMBRO INS'!$A:$D,2,FALSE),VLOOKUP($B287,'BANCO DE DADOS SETEMBRO SERV'!$B:$E,2,FALSE))</f>
        <v>PARAFUSO M16 EM ACO GALVANIZADO, COMPRIMENTO = 200 MM, DIAMETRO = 16 MM, ROSCA MAQUINA, CABECA QUADRADA</v>
      </c>
      <c r="D287" s="1616" t="str">
        <f>IF($A287="INSUMO",VLOOKUP($B287,'BANCO DE DADOS SETEMBRO INS'!$A:$D,3,FALSE),VLOOKUP($B287,'BANCO DE DADOS SETEMBRO SERV'!$B:$E,3,FALSE))</f>
        <v xml:space="preserve">UN    </v>
      </c>
      <c r="E287" s="1682">
        <v>1</v>
      </c>
      <c r="F287" s="1624">
        <f>IF($A287="INSUMO",VLOOKUP($B287,'BANCO DE DADOS SETEMBRO INS'!$A:$D,4,FALSE),VLOOKUP($B287,'BANCO DE DADOS SETEMBRO SERV'!$B:$E,4,FALSE))</f>
        <v>5.3</v>
      </c>
      <c r="G287" s="1661">
        <f t="shared" si="4"/>
        <v>5.3</v>
      </c>
    </row>
    <row r="288" spans="1:8" ht="30">
      <c r="A288" s="1565" t="s">
        <v>1320</v>
      </c>
      <c r="B288" s="1681">
        <v>432</v>
      </c>
      <c r="C288" s="1617" t="str">
        <f>IF($A288="INSUMO",VLOOKUP($B288,'BANCO DE DADOS SETEMBRO INS'!$A:$D,2,FALSE),VLOOKUP($B288,'BANCO DE DADOS SETEMBRO SERV'!$B:$E,2,FALSE))</f>
        <v>PARAFUSO M16 EM ACO GALVANIZADO, COMPRIMENTO = 250 MM, DIAMETRO = 16 MM, ROSCA MAQUINA, CABECA QUADRADA</v>
      </c>
      <c r="D288" s="1616" t="str">
        <f>IF($A288="INSUMO",VLOOKUP($B288,'BANCO DE DADOS SETEMBRO INS'!$A:$D,3,FALSE),VLOOKUP($B288,'BANCO DE DADOS SETEMBRO SERV'!$B:$E,3,FALSE))</f>
        <v xml:space="preserve">UN    </v>
      </c>
      <c r="E288" s="1682">
        <v>2</v>
      </c>
      <c r="F288" s="1624">
        <f>IF($A288="INSUMO",VLOOKUP($B288,'BANCO DE DADOS SETEMBRO INS'!$A:$D,4,FALSE),VLOOKUP($B288,'BANCO DE DADOS SETEMBRO SERV'!$B:$E,4,FALSE))</f>
        <v>5.85</v>
      </c>
      <c r="G288" s="1661">
        <f t="shared" si="4"/>
        <v>11.7</v>
      </c>
    </row>
    <row r="289" spans="1:7" ht="30">
      <c r="A289" s="1565" t="s">
        <v>1320</v>
      </c>
      <c r="B289" s="1681">
        <v>429</v>
      </c>
      <c r="C289" s="1617" t="str">
        <f>IF($A289="INSUMO",VLOOKUP($B289,'BANCO DE DADOS SETEMBRO INS'!$A:$D,2,FALSE),VLOOKUP($B289,'BANCO DE DADOS SETEMBRO SERV'!$B:$E,2,FALSE))</f>
        <v>PARAFUSO M16 EM ACO GALVANIZADO, COMPRIMENTO = 300 MM, DIAMETRO = 16 MM, ROSCA DUPLA</v>
      </c>
      <c r="D289" s="1616" t="str">
        <f>IF($A289="INSUMO",VLOOKUP($B289,'BANCO DE DADOS SETEMBRO INS'!$A:$D,3,FALSE),VLOOKUP($B289,'BANCO DE DADOS SETEMBRO SERV'!$B:$E,3,FALSE))</f>
        <v xml:space="preserve">UN    </v>
      </c>
      <c r="E289" s="1682">
        <v>5</v>
      </c>
      <c r="F289" s="1624">
        <f>IF($A289="INSUMO",VLOOKUP($B289,'BANCO DE DADOS SETEMBRO INS'!$A:$D,4,FALSE),VLOOKUP($B289,'BANCO DE DADOS SETEMBRO SERV'!$B:$E,4,FALSE))</f>
        <v>7.89</v>
      </c>
      <c r="G289" s="1661">
        <f t="shared" si="4"/>
        <v>39.450000000000003</v>
      </c>
    </row>
    <row r="290" spans="1:7" ht="15.75">
      <c r="A290" s="1565"/>
      <c r="B290" s="1676" t="str">
        <f>B345</f>
        <v>COT-06</v>
      </c>
      <c r="C290" s="1678" t="str">
        <f>C345</f>
        <v>PROTETOR DE BUCHA DE TRANSFORMADOR AT 15KV</v>
      </c>
      <c r="D290" s="1679" t="s">
        <v>29</v>
      </c>
      <c r="E290" s="1660">
        <v>3</v>
      </c>
      <c r="F290" s="1624">
        <f>D350</f>
        <v>12.01</v>
      </c>
      <c r="G290" s="1661">
        <f t="shared" si="4"/>
        <v>36.03</v>
      </c>
    </row>
    <row r="291" spans="1:7" ht="30">
      <c r="A291" s="1565" t="s">
        <v>1320</v>
      </c>
      <c r="B291" s="1681">
        <v>7576</v>
      </c>
      <c r="C291" s="1617" t="str">
        <f>IF($A291="INSUMO",VLOOKUP($B291,'BANCO DE DADOS SETEMBRO INS'!$A:$D,2,FALSE),VLOOKUP($B291,'BANCO DE DADOS SETEMBRO SERV'!$B:$E,2,FALSE))</f>
        <v>SUPORTE EM ACO GALVANIZADO PARA TRANSFORMADOR PARA POSTE DUPLO T 185 X 95 MM, CHAPA DE 5/16"</v>
      </c>
      <c r="D291" s="1616" t="str">
        <f>IF($A291="INSUMO",VLOOKUP($B291,'BANCO DE DADOS SETEMBRO INS'!$A:$D,3,FALSE),VLOOKUP($B291,'BANCO DE DADOS SETEMBRO SERV'!$B:$E,3,FALSE))</f>
        <v xml:space="preserve">UN    </v>
      </c>
      <c r="E291" s="1682">
        <v>2</v>
      </c>
      <c r="F291" s="1624">
        <f>IF($A291="INSUMO",VLOOKUP($B291,'BANCO DE DADOS SETEMBRO INS'!$A:$D,4,FALSE),VLOOKUP($B291,'BANCO DE DADOS SETEMBRO SERV'!$B:$E,4,FALSE))</f>
        <v>102.68</v>
      </c>
      <c r="G291" s="1661">
        <f t="shared" si="4"/>
        <v>205.36</v>
      </c>
    </row>
    <row r="292" spans="1:7" ht="30">
      <c r="A292" s="1565"/>
      <c r="B292" s="1677" t="str">
        <f>B394</f>
        <v>COT-13</v>
      </c>
      <c r="C292" s="1683" t="str">
        <f>C394</f>
        <v>CABO DE ALUMÍNIO CA, COBERTO COM POLIETILENO RETICULADO (XLPE) 8,7/15kV, 16MM²</v>
      </c>
      <c r="D292" s="1684" t="s">
        <v>28</v>
      </c>
      <c r="E292" s="1682">
        <v>12</v>
      </c>
      <c r="F292" s="1685">
        <f>D399</f>
        <v>9.7200000000000006</v>
      </c>
      <c r="G292" s="1661">
        <f t="shared" si="4"/>
        <v>116.64</v>
      </c>
    </row>
    <row r="293" spans="1:7" ht="15.75">
      <c r="A293" s="1565"/>
      <c r="B293" s="1677" t="str">
        <f>B352</f>
        <v>COT-07</v>
      </c>
      <c r="C293" s="1683" t="str">
        <f>C352</f>
        <v>LAÇO PRE-FORMADO DE TOPO</v>
      </c>
      <c r="D293" s="1679" t="str">
        <f>G352</f>
        <v>UN</v>
      </c>
      <c r="E293" s="1660">
        <v>3</v>
      </c>
      <c r="F293" s="1624">
        <f>D357</f>
        <v>3.09</v>
      </c>
      <c r="G293" s="1661">
        <f t="shared" si="4"/>
        <v>9.27</v>
      </c>
    </row>
    <row r="294" spans="1:7" ht="30">
      <c r="A294" s="1565" t="s">
        <v>1320</v>
      </c>
      <c r="B294" s="1676" t="str">
        <f>B366</f>
        <v>COT-09</v>
      </c>
      <c r="C294" s="1617" t="str">
        <f>C366</f>
        <v xml:space="preserve"> CONECTOR DERIVAÇÃO CUNHA ESTRIBO NORMAL 2-4 (VERMELHO);</v>
      </c>
      <c r="D294" s="1675" t="str">
        <f>G366</f>
        <v>UN</v>
      </c>
      <c r="E294" s="1660">
        <v>3</v>
      </c>
      <c r="F294" s="1624">
        <f>D371</f>
        <v>13.97</v>
      </c>
      <c r="G294" s="1661">
        <f t="shared" si="4"/>
        <v>41.91</v>
      </c>
    </row>
    <row r="295" spans="1:7" ht="15.75">
      <c r="A295" s="1565"/>
      <c r="B295" s="1677" t="str">
        <f>B387</f>
        <v>COT-12</v>
      </c>
      <c r="C295" s="1678" t="str">
        <f>C387</f>
        <v xml:space="preserve"> CARTUCHO PARA CONECTOR CUNHA VERMELHO; </v>
      </c>
      <c r="D295" s="1679" t="str">
        <f>G387</f>
        <v>UN</v>
      </c>
      <c r="E295" s="1660">
        <v>3</v>
      </c>
      <c r="F295" s="1624">
        <f>D392</f>
        <v>0.69</v>
      </c>
      <c r="G295" s="1661">
        <f t="shared" si="4"/>
        <v>2.0699999999999998</v>
      </c>
    </row>
    <row r="296" spans="1:7" ht="15.75">
      <c r="A296" s="1565"/>
      <c r="B296" s="1677" t="str">
        <f>B359</f>
        <v>COT-08</v>
      </c>
      <c r="C296" s="1678" t="str">
        <f>C359</f>
        <v>CONECTOR DERIVAÇÃO PARA LINHA VIVA 6-250</v>
      </c>
      <c r="D296" s="1679" t="s">
        <v>29</v>
      </c>
      <c r="E296" s="1660">
        <v>3</v>
      </c>
      <c r="F296" s="1624">
        <f>D364</f>
        <v>16.36</v>
      </c>
      <c r="G296" s="1661">
        <f t="shared" si="4"/>
        <v>49.08</v>
      </c>
    </row>
    <row r="297" spans="1:7" ht="45">
      <c r="A297" s="1565" t="s">
        <v>1320</v>
      </c>
      <c r="B297" s="1677">
        <v>3380</v>
      </c>
      <c r="C297" s="1617" t="str">
        <f>IF($A297="INSUMO",VLOOKUP($B297,'BANCO DE DADOS SETEMBRO INS'!$A:$D,2,FALSE),VLOOKUP($B297,'BANCO DE DADOS SETEMBRO SERV'!$B:$E,2,FALSE))</f>
        <v>!EM PROCESSO DE DESATIVACAO! HASTE DE ATERRAMENTO EM ACO COM 3,00 M DE COMPRIMENTO E DN = 5/8", REVESTIDA COM BAIXA CAMADA DE COBRE, COM CONECTOR TIPO GRAMPO</v>
      </c>
      <c r="D297" s="1616" t="str">
        <f>IF($A297="INSUMO",VLOOKUP($B297,'BANCO DE DADOS SETEMBRO INS'!$A:$D,3,FALSE),VLOOKUP($B297,'BANCO DE DADOS SETEMBRO SERV'!$B:$E,3,FALSE))</f>
        <v xml:space="preserve">UN    </v>
      </c>
      <c r="E297" s="1660">
        <v>3</v>
      </c>
      <c r="F297" s="1624">
        <f>IF($A297="INSUMO",VLOOKUP($B297,'BANCO DE DADOS SETEMBRO INS'!$A:$D,4,FALSE),VLOOKUP($B297,'BANCO DE DADOS SETEMBRO SERV'!$B:$E,4,FALSE))</f>
        <v>31.99</v>
      </c>
      <c r="G297" s="1661">
        <f t="shared" si="4"/>
        <v>95.97</v>
      </c>
    </row>
    <row r="298" spans="1:7" ht="15.75">
      <c r="A298" s="1565" t="s">
        <v>1320</v>
      </c>
      <c r="B298" s="1676">
        <v>867</v>
      </c>
      <c r="C298" s="1617" t="str">
        <f>IF($A298="INSUMO",VLOOKUP($B298,'BANCO DE DADOS SETEMBRO INS'!$A:$D,2,FALSE),VLOOKUP($B298,'BANCO DE DADOS SETEMBRO SERV'!$B:$E,2,FALSE))</f>
        <v>CABO DE COBRE NU 50 MM2 MEIO-DURO</v>
      </c>
      <c r="D298" s="1616" t="str">
        <f>IF($A298="INSUMO",VLOOKUP($B298,'BANCO DE DADOS SETEMBRO INS'!$A:$D,3,FALSE),VLOOKUP($B298,'BANCO DE DADOS SETEMBRO SERV'!$B:$E,3,FALSE))</f>
        <v xml:space="preserve">M     </v>
      </c>
      <c r="E298" s="1660">
        <v>10</v>
      </c>
      <c r="F298" s="1624">
        <f>IF($A298="INSUMO",VLOOKUP($B298,'BANCO DE DADOS SETEMBRO INS'!$A:$D,4,FALSE),VLOOKUP($B298,'BANCO DE DADOS SETEMBRO SERV'!$B:$E,4,FALSE))</f>
        <v>26.42</v>
      </c>
      <c r="G298" s="1661">
        <f t="shared" si="4"/>
        <v>264.2</v>
      </c>
    </row>
    <row r="299" spans="1:7" ht="15.75">
      <c r="A299" s="1565"/>
      <c r="B299" s="1676" t="str">
        <f>B380</f>
        <v>COMP-11</v>
      </c>
      <c r="C299" s="1680" t="str">
        <f>C380</f>
        <v>CABO DE AÇO GALVANIZADO 6,4 MM</v>
      </c>
      <c r="D299" s="1616" t="s">
        <v>28</v>
      </c>
      <c r="E299" s="1660">
        <v>13</v>
      </c>
      <c r="F299" s="1624">
        <f>D385</f>
        <v>2.2000000000000002</v>
      </c>
      <c r="G299" s="1661">
        <f t="shared" si="4"/>
        <v>28.6</v>
      </c>
    </row>
    <row r="300" spans="1:7" ht="45">
      <c r="A300" s="1565" t="s">
        <v>1320</v>
      </c>
      <c r="B300" s="1676">
        <v>980</v>
      </c>
      <c r="C300" s="1617" t="str">
        <f>IF($A300="INSUMO",VLOOKUP($B300,'BANCO DE DADOS SETEMBRO INS'!$A:$D,2,FALSE),VLOOKUP($B300,'BANCO DE DADOS SETEMBRO SERV'!$B:$E,2,FALSE))</f>
        <v>CABO DE COBRE, FLEXIVEL, CLASSE 4 OU 5, ISOLACAO EM PVC/A, ANTICHAMA BWF-B, 1 CONDUTOR, 450/750 V, SECAO NOMINAL 10 MM2</v>
      </c>
      <c r="D300" s="1616" t="str">
        <f>IF($A300="INSUMO",VLOOKUP($B300,'BANCO DE DADOS SETEMBRO INS'!$A:$D,3,FALSE),VLOOKUP($B300,'BANCO DE DADOS SETEMBRO SERV'!$B:$E,3,FALSE))</f>
        <v xml:space="preserve">M     </v>
      </c>
      <c r="E300" s="1660">
        <v>2</v>
      </c>
      <c r="F300" s="1624">
        <f>IF($A300="INSUMO",VLOOKUP($B300,'BANCO DE DADOS SETEMBRO INS'!$A:$D,4,FALSE),VLOOKUP($B300,'BANCO DE DADOS SETEMBRO SERV'!$B:$E,4,FALSE))</f>
        <v>5.44</v>
      </c>
      <c r="G300" s="1661">
        <f t="shared" si="4"/>
        <v>10.88</v>
      </c>
    </row>
    <row r="301" spans="1:7" ht="15.75">
      <c r="A301" s="1565"/>
      <c r="B301" s="1676" t="str">
        <f>B373</f>
        <v>COT-10</v>
      </c>
      <c r="C301" s="1680" t="str">
        <f>C373</f>
        <v>CONECTOR DERIVAÇÃO TIPO CUNHA - AMP TIPO II</v>
      </c>
      <c r="D301" s="1679" t="s">
        <v>29</v>
      </c>
      <c r="E301" s="1660">
        <v>1</v>
      </c>
      <c r="F301" s="1624">
        <f>D378</f>
        <v>3.32</v>
      </c>
      <c r="G301" s="1661">
        <f t="shared" si="4"/>
        <v>3.32</v>
      </c>
    </row>
    <row r="302" spans="1:7" ht="15.75">
      <c r="A302" s="1565" t="s">
        <v>1320</v>
      </c>
      <c r="B302" s="1686">
        <v>2674</v>
      </c>
      <c r="C302" s="1617" t="str">
        <f>IF($A302="INSUMO",VLOOKUP($B302,'BANCO DE DADOS SETEMBRO INS'!$A:$D,2,FALSE),VLOOKUP($B302,'BANCO DE DADOS SETEMBRO SERV'!$B:$E,2,FALSE))</f>
        <v>ELETRODUTO DE PVC RIGIDO ROSCAVEL DE 3/4 ", SEM LUVA</v>
      </c>
      <c r="D302" s="1616" t="str">
        <f>IF($A302="INSUMO",VLOOKUP($B302,'BANCO DE DADOS SETEMBRO INS'!$A:$D,3,FALSE),VLOOKUP($B302,'BANCO DE DADOS SETEMBRO SERV'!$B:$E,3,FALSE))</f>
        <v xml:space="preserve">M     </v>
      </c>
      <c r="E302" s="1660">
        <v>12</v>
      </c>
      <c r="F302" s="1624">
        <f>IF($A302="INSUMO",VLOOKUP($B302,'BANCO DE DADOS SETEMBRO INS'!$A:$D,4,FALSE),VLOOKUP($B302,'BANCO DE DADOS SETEMBRO SERV'!$B:$E,4,FALSE))</f>
        <v>2.27</v>
      </c>
      <c r="G302" s="1661">
        <f t="shared" si="4"/>
        <v>27.24</v>
      </c>
    </row>
    <row r="303" spans="1:7" ht="15.75">
      <c r="A303" s="1565" t="s">
        <v>1321</v>
      </c>
      <c r="B303" s="1686">
        <v>83446</v>
      </c>
      <c r="C303" s="1617" t="str">
        <f>IF($A303="INSUMO",VLOOKUP($B303,'BANCO DE DADOS SETEMBRO INS'!$A:$D,2,FALSE),VLOOKUP($B303,'BANCO DE DADOS SETEMBRO SERV'!$B:$E,2,FALSE))</f>
        <v>CAIXA DE PASSAGEM 30X30X40 COM TAMPA E DRENO BRITA</v>
      </c>
      <c r="D303" s="1616" t="str">
        <f>IF($A303="INSUMO",VLOOKUP($B303,'BANCO DE DADOS SETEMBRO INS'!$A:$D,3,FALSE),VLOOKUP($B303,'BANCO DE DADOS SETEMBRO SERV'!$B:$E,3,FALSE))</f>
        <v>UN</v>
      </c>
      <c r="E303" s="1660">
        <v>1</v>
      </c>
      <c r="F303" s="1624">
        <f>IF($A303="INSUMO",VLOOKUP($B303,'BANCO DE DADOS SETEMBRO INS'!$A:$D,4,FALSE),VLOOKUP($B303,'BANCO DE DADOS SETEMBRO SERV'!$B:$E,4,FALSE))</f>
        <v>153.69</v>
      </c>
      <c r="G303" s="1661">
        <f t="shared" si="4"/>
        <v>153.69</v>
      </c>
    </row>
    <row r="304" spans="1:7" ht="15.75">
      <c r="A304" s="1562"/>
      <c r="B304" s="2724" t="s">
        <v>691</v>
      </c>
      <c r="C304" s="3034"/>
      <c r="D304" s="3034"/>
      <c r="E304" s="3034"/>
      <c r="F304" s="3034"/>
      <c r="G304" s="3035"/>
    </row>
    <row r="305" spans="1:8" ht="15.75">
      <c r="A305" s="1565" t="s">
        <v>1321</v>
      </c>
      <c r="B305" s="1552">
        <v>88264</v>
      </c>
      <c r="C305" s="1617" t="str">
        <f>IF($A305="INSUMO",VLOOKUP($B305,'BANCO DE DADOS SETEMBRO INS'!$A:$D,2,FALSE),VLOOKUP($B305,'BANCO DE DADOS SETEMBRO SERV'!$B:$E,2,FALSE))</f>
        <v>ELETRICISTA COM ENCARGOS COMPLEMENTARES</v>
      </c>
      <c r="D305" s="1616" t="str">
        <f>IF($A305="INSUMO",VLOOKUP($B305,'BANCO DE DADOS SETEMBRO INS'!$A:$D,3,FALSE),VLOOKUP($B305,'BANCO DE DADOS SETEMBRO SERV'!$B:$E,3,FALSE))</f>
        <v>H</v>
      </c>
      <c r="E305" s="1648">
        <v>27</v>
      </c>
      <c r="F305" s="1624">
        <f>IF($A305="INSUMO",VLOOKUP($B305,'BANCO DE DADOS SETEMBRO INS'!$A:$D,4,FALSE),VLOOKUP($B305,'BANCO DE DADOS SETEMBRO SERV'!$B:$E,4,FALSE))</f>
        <v>20.28</v>
      </c>
      <c r="G305" s="1646">
        <f>TRUNC(F305*E305,2)</f>
        <v>547.55999999999995</v>
      </c>
    </row>
    <row r="306" spans="1:8" ht="15.75">
      <c r="A306" s="1565" t="s">
        <v>1321</v>
      </c>
      <c r="B306" s="1552">
        <v>88247</v>
      </c>
      <c r="C306" s="1617" t="str">
        <f>IF($A306="INSUMO",VLOOKUP($B306,'BANCO DE DADOS SETEMBRO INS'!$A:$D,2,FALSE),VLOOKUP($B306,'BANCO DE DADOS SETEMBRO SERV'!$B:$E,2,FALSE))</f>
        <v>AUXILIAR DE ELETRICISTA COM ENCARGOS COMPLEMENTARES</v>
      </c>
      <c r="D306" s="1616" t="str">
        <f>IF($A306="INSUMO",VLOOKUP($B306,'BANCO DE DADOS SETEMBRO INS'!$A:$D,3,FALSE),VLOOKUP($B306,'BANCO DE DADOS SETEMBRO SERV'!$B:$E,3,FALSE))</f>
        <v>H</v>
      </c>
      <c r="E306" s="1648">
        <v>27</v>
      </c>
      <c r="F306" s="1624">
        <f>IF($A306="INSUMO",VLOOKUP($B306,'BANCO DE DADOS SETEMBRO INS'!$A:$D,4,FALSE),VLOOKUP($B306,'BANCO DE DADOS SETEMBRO SERV'!$B:$E,4,FALSE))</f>
        <v>15.62</v>
      </c>
      <c r="G306" s="1646">
        <f>TRUNC(F306*E306,2)</f>
        <v>421.74</v>
      </c>
    </row>
    <row r="307" spans="1:8" ht="16.5" thickBot="1">
      <c r="A307" s="1565" t="s">
        <v>1321</v>
      </c>
      <c r="B307" s="1554">
        <v>88266</v>
      </c>
      <c r="C307" s="1618" t="str">
        <f>IF($A307="INSUMO",VLOOKUP($B307,'BANCO DE DADOS SETEMBRO INS'!$A:$D,2,FALSE),VLOOKUP($B307,'BANCO DE DADOS SETEMBRO SERV'!$B:$E,2,FALSE))</f>
        <v>ELETROTÉCNICO COM ENCARGOS COMPLEMENTARES</v>
      </c>
      <c r="D307" s="1619" t="str">
        <f>IF($A307="INSUMO",VLOOKUP($B307,'BANCO DE DADOS SETEMBRO INS'!$A:$D,3,FALSE),VLOOKUP($B307,'BANCO DE DADOS SETEMBRO SERV'!$B:$E,3,FALSE))</f>
        <v>H</v>
      </c>
      <c r="E307" s="1555">
        <v>27</v>
      </c>
      <c r="F307" s="1548">
        <f>IF($A307="INSUMO",VLOOKUP($B307,'BANCO DE DADOS SETEMBRO INS'!$A:$D,4,FALSE),VLOOKUP($B307,'BANCO DE DADOS SETEMBRO SERV'!$B:$E,4,FALSE))</f>
        <v>20.36</v>
      </c>
      <c r="G307" s="1556">
        <f>TRUNC(F307*E307,2)</f>
        <v>549.72</v>
      </c>
    </row>
    <row r="308" spans="1:8" ht="16.5" thickBot="1">
      <c r="A308" s="1562"/>
      <c r="B308" s="2943" t="s">
        <v>6963</v>
      </c>
      <c r="C308" s="2943"/>
      <c r="D308" s="2943"/>
      <c r="E308" s="2943"/>
      <c r="F308" s="795" t="s">
        <v>692</v>
      </c>
      <c r="G308" s="796">
        <f>SUM(G278:G307)</f>
        <v>4578.09</v>
      </c>
    </row>
    <row r="309" spans="1:8" ht="13.5" thickBot="1"/>
    <row r="310" spans="1:8" ht="15.75">
      <c r="B310" s="1557" t="s">
        <v>6964</v>
      </c>
      <c r="C310" s="1536" t="s">
        <v>6965</v>
      </c>
      <c r="D310" s="1558"/>
      <c r="E310" s="1559"/>
      <c r="F310" s="1537"/>
      <c r="G310" s="1560" t="s">
        <v>29</v>
      </c>
      <c r="H310" s="1794" t="s">
        <v>7219</v>
      </c>
    </row>
    <row r="311" spans="1:8" ht="31.5">
      <c r="B311" s="1815" t="s">
        <v>701</v>
      </c>
      <c r="C311" s="1775" t="s">
        <v>702</v>
      </c>
      <c r="D311" s="1776" t="s">
        <v>703</v>
      </c>
      <c r="E311" s="1777" t="s">
        <v>704</v>
      </c>
      <c r="F311" s="1778" t="s">
        <v>705</v>
      </c>
      <c r="G311" s="1785" t="s">
        <v>706</v>
      </c>
    </row>
    <row r="312" spans="1:8" ht="15">
      <c r="B312" s="1573">
        <v>43250</v>
      </c>
      <c r="C312" s="1755" t="s">
        <v>6557</v>
      </c>
      <c r="D312" s="1759">
        <v>12.23</v>
      </c>
      <c r="E312" s="1797" t="s">
        <v>7877</v>
      </c>
      <c r="F312" s="1757" t="s">
        <v>7890</v>
      </c>
      <c r="G312" s="1761" t="s">
        <v>7223</v>
      </c>
    </row>
    <row r="313" spans="1:8" ht="15">
      <c r="B313" s="1573">
        <v>43255</v>
      </c>
      <c r="C313" s="1741" t="s">
        <v>724</v>
      </c>
      <c r="D313" s="1752">
        <v>8.85</v>
      </c>
      <c r="E313" s="1748" t="s">
        <v>725</v>
      </c>
      <c r="F313" s="1765" t="s">
        <v>7628</v>
      </c>
      <c r="G313" s="1764" t="s">
        <v>5410</v>
      </c>
    </row>
    <row r="314" spans="1:8" ht="15">
      <c r="B314" s="1573">
        <v>43255</v>
      </c>
      <c r="C314" s="1755" t="s">
        <v>1493</v>
      </c>
      <c r="D314" s="1742">
        <v>7.16</v>
      </c>
      <c r="E314" s="1760" t="s">
        <v>717</v>
      </c>
      <c r="F314" s="1765" t="s">
        <v>718</v>
      </c>
      <c r="G314" s="1762" t="s">
        <v>7891</v>
      </c>
    </row>
    <row r="315" spans="1:8" ht="16.5" thickBot="1">
      <c r="B315" s="1538"/>
      <c r="C315" s="1539" t="s">
        <v>707</v>
      </c>
      <c r="D315" s="1561">
        <f>MEDIAN(D312:D314)</f>
        <v>8.85</v>
      </c>
      <c r="E315" s="1540"/>
      <c r="F315" s="1541"/>
      <c r="G315" s="871"/>
    </row>
    <row r="316" spans="1:8" ht="16.5" thickBot="1">
      <c r="B316" s="1651"/>
      <c r="C316" s="1651"/>
      <c r="D316" s="649"/>
      <c r="E316" s="543"/>
      <c r="F316" s="650"/>
      <c r="G316" s="651"/>
    </row>
    <row r="317" spans="1:8" ht="15.75">
      <c r="B317" s="1557" t="s">
        <v>6966</v>
      </c>
      <c r="C317" s="1536" t="s">
        <v>6967</v>
      </c>
      <c r="D317" s="1558"/>
      <c r="E317" s="1559"/>
      <c r="F317" s="1537"/>
      <c r="G317" s="503" t="s">
        <v>29</v>
      </c>
      <c r="H317" s="1794"/>
    </row>
    <row r="318" spans="1:8" ht="31.5">
      <c r="B318" s="1815" t="s">
        <v>701</v>
      </c>
      <c r="C318" s="1775" t="s">
        <v>702</v>
      </c>
      <c r="D318" s="1776" t="s">
        <v>703</v>
      </c>
      <c r="E318" s="1777" t="s">
        <v>704</v>
      </c>
      <c r="F318" s="1778" t="s">
        <v>705</v>
      </c>
      <c r="G318" s="1785" t="s">
        <v>706</v>
      </c>
    </row>
    <row r="319" spans="1:8" ht="15">
      <c r="B319" s="1299">
        <v>42900</v>
      </c>
      <c r="C319" s="1751" t="s">
        <v>6968</v>
      </c>
      <c r="D319" s="1752">
        <v>61.51</v>
      </c>
      <c r="E319" s="1754" t="s">
        <v>6969</v>
      </c>
      <c r="F319" s="1744" t="s">
        <v>6970</v>
      </c>
      <c r="G319" s="1764" t="s">
        <v>1354</v>
      </c>
    </row>
    <row r="320" spans="1:8" ht="15">
      <c r="B320" s="1299"/>
      <c r="C320" s="1751"/>
      <c r="D320" s="1752"/>
      <c r="E320" s="1754"/>
      <c r="F320" s="1744"/>
      <c r="G320" s="1764"/>
    </row>
    <row r="321" spans="1:8" ht="15">
      <c r="B321" s="1573"/>
      <c r="C321" s="1755"/>
      <c r="D321" s="1759"/>
      <c r="E321" s="1756"/>
      <c r="F321" s="1757"/>
      <c r="G321" s="1761"/>
    </row>
    <row r="322" spans="1:8" ht="16.5" thickBot="1">
      <c r="B322" s="1538"/>
      <c r="C322" s="1539" t="s">
        <v>707</v>
      </c>
      <c r="D322" s="1561">
        <f>MEDIAN(D319:D321)</f>
        <v>61.51</v>
      </c>
      <c r="E322" s="1540"/>
      <c r="F322" s="1541"/>
      <c r="G322" s="871"/>
    </row>
    <row r="323" spans="1:8" ht="16.5" thickBot="1">
      <c r="B323" s="1651"/>
      <c r="C323" s="1651"/>
      <c r="D323" s="649"/>
      <c r="E323" s="543"/>
      <c r="F323" s="650"/>
      <c r="G323" s="651"/>
    </row>
    <row r="324" spans="1:8" ht="15.75">
      <c r="B324" s="1557" t="s">
        <v>6971</v>
      </c>
      <c r="C324" s="1536" t="s">
        <v>6972</v>
      </c>
      <c r="D324" s="1558"/>
      <c r="E324" s="1559"/>
      <c r="F324" s="1537"/>
      <c r="G324" s="503" t="s">
        <v>29</v>
      </c>
      <c r="H324" s="1794" t="s">
        <v>7219</v>
      </c>
    </row>
    <row r="325" spans="1:8" ht="31.5">
      <c r="B325" s="1815" t="s">
        <v>701</v>
      </c>
      <c r="C325" s="1775" t="s">
        <v>702</v>
      </c>
      <c r="D325" s="1776" t="s">
        <v>703</v>
      </c>
      <c r="E325" s="1777" t="s">
        <v>704</v>
      </c>
      <c r="F325" s="1778" t="s">
        <v>705</v>
      </c>
      <c r="G325" s="1785" t="s">
        <v>706</v>
      </c>
    </row>
    <row r="326" spans="1:8" ht="15">
      <c r="B326" s="1573">
        <v>43250</v>
      </c>
      <c r="C326" s="1751" t="s">
        <v>6557</v>
      </c>
      <c r="D326" s="1752">
        <v>5.9</v>
      </c>
      <c r="E326" s="1754" t="s">
        <v>7877</v>
      </c>
      <c r="F326" s="1765" t="s">
        <v>7890</v>
      </c>
      <c r="G326" s="1764" t="s">
        <v>7223</v>
      </c>
    </row>
    <row r="327" spans="1:8" ht="15">
      <c r="B327" s="1573">
        <v>43255</v>
      </c>
      <c r="C327" s="1755" t="s">
        <v>724</v>
      </c>
      <c r="D327" s="1759">
        <v>6.58</v>
      </c>
      <c r="E327" s="1797" t="s">
        <v>725</v>
      </c>
      <c r="F327" s="1757" t="s">
        <v>7628</v>
      </c>
      <c r="G327" s="1761" t="s">
        <v>5410</v>
      </c>
    </row>
    <row r="328" spans="1:8" ht="15.75" thickBot="1">
      <c r="B328" s="1176">
        <v>43255</v>
      </c>
      <c r="C328" s="1177" t="s">
        <v>1493</v>
      </c>
      <c r="D328" s="1179">
        <v>6.46</v>
      </c>
      <c r="E328" s="1889" t="s">
        <v>717</v>
      </c>
      <c r="F328" s="1729" t="s">
        <v>718</v>
      </c>
      <c r="G328" s="1730" t="s">
        <v>7891</v>
      </c>
    </row>
    <row r="329" spans="1:8" ht="16.5" thickBot="1">
      <c r="B329" s="1170"/>
      <c r="C329" s="1171" t="s">
        <v>707</v>
      </c>
      <c r="D329" s="1172">
        <f>MEDIAN(D326:D328)</f>
        <v>6.46</v>
      </c>
      <c r="E329" s="1173"/>
      <c r="F329" s="1844"/>
      <c r="G329" s="1175"/>
    </row>
    <row r="330" spans="1:8" ht="16.5" thickBot="1">
      <c r="A330" s="1562"/>
      <c r="B330" s="1654"/>
      <c r="C330" s="1654"/>
      <c r="D330" s="1654"/>
      <c r="E330" s="1654"/>
      <c r="F330" s="820"/>
      <c r="G330" s="1687"/>
    </row>
    <row r="331" spans="1:8" ht="15.75">
      <c r="A331" s="1562"/>
      <c r="B331" s="1557" t="s">
        <v>6973</v>
      </c>
      <c r="C331" s="1536" t="s">
        <v>6974</v>
      </c>
      <c r="D331" s="1558"/>
      <c r="E331" s="1559"/>
      <c r="F331" s="1537"/>
      <c r="G331" s="1560" t="s">
        <v>29</v>
      </c>
      <c r="H331" s="1794" t="s">
        <v>7219</v>
      </c>
    </row>
    <row r="332" spans="1:8" ht="31.5">
      <c r="A332" s="1562"/>
      <c r="B332" s="1815" t="s">
        <v>701</v>
      </c>
      <c r="C332" s="1775" t="s">
        <v>702</v>
      </c>
      <c r="D332" s="1776" t="s">
        <v>703</v>
      </c>
      <c r="E332" s="1777" t="s">
        <v>704</v>
      </c>
      <c r="F332" s="1778" t="s">
        <v>705</v>
      </c>
      <c r="G332" s="1785" t="s">
        <v>706</v>
      </c>
    </row>
    <row r="333" spans="1:8" ht="15">
      <c r="A333" s="1562"/>
      <c r="B333" s="1573">
        <v>43250</v>
      </c>
      <c r="C333" s="1755" t="s">
        <v>6557</v>
      </c>
      <c r="D333" s="1759">
        <v>1.76</v>
      </c>
      <c r="E333" s="1797" t="s">
        <v>7877</v>
      </c>
      <c r="F333" s="1757" t="s">
        <v>7890</v>
      </c>
      <c r="G333" s="1761" t="s">
        <v>7223</v>
      </c>
    </row>
    <row r="334" spans="1:8" ht="15">
      <c r="A334" s="1562"/>
      <c r="B334" s="1573">
        <v>43255</v>
      </c>
      <c r="C334" s="1741" t="s">
        <v>724</v>
      </c>
      <c r="D334" s="1752">
        <v>1.3</v>
      </c>
      <c r="E334" s="1748" t="s">
        <v>725</v>
      </c>
      <c r="F334" s="1765" t="s">
        <v>7628</v>
      </c>
      <c r="G334" s="1764" t="s">
        <v>5410</v>
      </c>
    </row>
    <row r="335" spans="1:8" ht="15">
      <c r="A335" s="1562"/>
      <c r="B335" s="1573">
        <v>43255</v>
      </c>
      <c r="C335" s="1755" t="s">
        <v>1493</v>
      </c>
      <c r="D335" s="1742">
        <v>2.21</v>
      </c>
      <c r="E335" s="1760" t="s">
        <v>717</v>
      </c>
      <c r="F335" s="1765" t="s">
        <v>718</v>
      </c>
      <c r="G335" s="1762" t="s">
        <v>7891</v>
      </c>
    </row>
    <row r="336" spans="1:8" ht="16.5" thickBot="1">
      <c r="A336" s="1562"/>
      <c r="B336" s="1538"/>
      <c r="C336" s="1539" t="s">
        <v>707</v>
      </c>
      <c r="D336" s="1561">
        <f>MEDIAN(D333:D335)</f>
        <v>1.76</v>
      </c>
      <c r="E336" s="1540"/>
      <c r="F336" s="1541"/>
      <c r="G336" s="871"/>
    </row>
    <row r="337" spans="1:9" ht="16.5" thickBot="1">
      <c r="A337" s="1562"/>
      <c r="B337" s="1654"/>
      <c r="C337" s="1654"/>
      <c r="D337" s="1654"/>
      <c r="E337" s="1654"/>
      <c r="F337" s="820"/>
      <c r="G337" s="1687"/>
    </row>
    <row r="338" spans="1:9" ht="15.75">
      <c r="A338" s="1562"/>
      <c r="B338" s="1557" t="s">
        <v>6976</v>
      </c>
      <c r="C338" s="1536" t="s">
        <v>6977</v>
      </c>
      <c r="D338" s="1558"/>
      <c r="E338" s="1559"/>
      <c r="F338" s="1537"/>
      <c r="G338" s="1560" t="s">
        <v>29</v>
      </c>
      <c r="H338" s="1794" t="s">
        <v>7219</v>
      </c>
      <c r="I338" s="1567">
        <v>1</v>
      </c>
    </row>
    <row r="339" spans="1:9" ht="31.5">
      <c r="A339" s="1562"/>
      <c r="B339" s="1815" t="s">
        <v>701</v>
      </c>
      <c r="C339" s="1775" t="s">
        <v>702</v>
      </c>
      <c r="D339" s="1776" t="s">
        <v>703</v>
      </c>
      <c r="E339" s="1777" t="s">
        <v>704</v>
      </c>
      <c r="F339" s="1778" t="s">
        <v>705</v>
      </c>
      <c r="G339" s="1785" t="s">
        <v>706</v>
      </c>
    </row>
    <row r="340" spans="1:9" ht="15">
      <c r="A340" s="1562"/>
      <c r="B340" s="1573">
        <v>43250</v>
      </c>
      <c r="C340" s="1755" t="s">
        <v>6557</v>
      </c>
      <c r="D340" s="1759">
        <v>135.47</v>
      </c>
      <c r="E340" s="1797" t="s">
        <v>7877</v>
      </c>
      <c r="F340" s="1757" t="s">
        <v>7890</v>
      </c>
      <c r="G340" s="1761" t="s">
        <v>7223</v>
      </c>
    </row>
    <row r="341" spans="1:9" ht="15">
      <c r="A341" s="1562"/>
      <c r="B341" s="1573">
        <v>43255</v>
      </c>
      <c r="C341" s="1741" t="s">
        <v>724</v>
      </c>
      <c r="D341" s="1752">
        <v>141.97</v>
      </c>
      <c r="E341" s="1748" t="s">
        <v>725</v>
      </c>
      <c r="F341" s="1765" t="s">
        <v>7628</v>
      </c>
      <c r="G341" s="1764" t="s">
        <v>5410</v>
      </c>
    </row>
    <row r="342" spans="1:9" ht="15">
      <c r="A342" s="1562"/>
      <c r="B342" s="1573">
        <v>43255</v>
      </c>
      <c r="C342" s="1755" t="s">
        <v>1493</v>
      </c>
      <c r="D342" s="1742">
        <v>63.27</v>
      </c>
      <c r="E342" s="1760" t="s">
        <v>717</v>
      </c>
      <c r="F342" s="1765" t="s">
        <v>718</v>
      </c>
      <c r="G342" s="1762" t="s">
        <v>7891</v>
      </c>
    </row>
    <row r="343" spans="1:9" ht="16.5" thickBot="1">
      <c r="A343" s="1562"/>
      <c r="B343" s="1538"/>
      <c r="C343" s="1539" t="s">
        <v>707</v>
      </c>
      <c r="D343" s="1561">
        <f>MEDIAN(D340:D342)</f>
        <v>135.47</v>
      </c>
      <c r="E343" s="1540"/>
      <c r="F343" s="1541"/>
      <c r="G343" s="871"/>
    </row>
    <row r="344" spans="1:9" ht="16.5" thickBot="1">
      <c r="A344" s="1562"/>
      <c r="B344" s="1654"/>
      <c r="C344" s="1654"/>
      <c r="D344" s="1654"/>
      <c r="E344" s="1654"/>
      <c r="F344" s="820"/>
      <c r="G344" s="1687"/>
    </row>
    <row r="345" spans="1:9" ht="15.75">
      <c r="A345" s="1562"/>
      <c r="B345" s="1557" t="s">
        <v>6978</v>
      </c>
      <c r="C345" s="1536" t="s">
        <v>6979</v>
      </c>
      <c r="D345" s="1558"/>
      <c r="E345" s="1559"/>
      <c r="F345" s="1537"/>
      <c r="G345" s="1560" t="s">
        <v>29</v>
      </c>
      <c r="H345" s="1794" t="s">
        <v>7219</v>
      </c>
    </row>
    <row r="346" spans="1:9" ht="31.5">
      <c r="A346" s="1562"/>
      <c r="B346" s="1815" t="s">
        <v>701</v>
      </c>
      <c r="C346" s="1775" t="s">
        <v>702</v>
      </c>
      <c r="D346" s="1776" t="s">
        <v>703</v>
      </c>
      <c r="E346" s="1777" t="s">
        <v>704</v>
      </c>
      <c r="F346" s="1778" t="s">
        <v>705</v>
      </c>
      <c r="G346" s="1785" t="s">
        <v>706</v>
      </c>
    </row>
    <row r="347" spans="1:9" ht="15">
      <c r="A347" s="1562"/>
      <c r="B347" s="1573">
        <v>43250</v>
      </c>
      <c r="C347" s="1741" t="s">
        <v>6557</v>
      </c>
      <c r="D347" s="1752">
        <v>12</v>
      </c>
      <c r="E347" s="1748" t="s">
        <v>7877</v>
      </c>
      <c r="F347" s="1765" t="s">
        <v>7890</v>
      </c>
      <c r="G347" s="1764" t="s">
        <v>7223</v>
      </c>
    </row>
    <row r="348" spans="1:9" ht="15">
      <c r="A348" s="1562"/>
      <c r="B348" s="1573">
        <v>43255</v>
      </c>
      <c r="C348" s="1755" t="s">
        <v>724</v>
      </c>
      <c r="D348" s="1742">
        <v>12.01</v>
      </c>
      <c r="E348" s="1760" t="s">
        <v>725</v>
      </c>
      <c r="F348" s="1765" t="s">
        <v>7628</v>
      </c>
      <c r="G348" s="1762" t="s">
        <v>5410</v>
      </c>
    </row>
    <row r="349" spans="1:9" ht="15">
      <c r="A349" s="1562"/>
      <c r="B349" s="1573">
        <v>43255</v>
      </c>
      <c r="C349" s="1755" t="s">
        <v>1493</v>
      </c>
      <c r="D349" s="1759">
        <v>16.13</v>
      </c>
      <c r="E349" s="1797" t="s">
        <v>717</v>
      </c>
      <c r="F349" s="1757" t="s">
        <v>718</v>
      </c>
      <c r="G349" s="1761" t="s">
        <v>7891</v>
      </c>
    </row>
    <row r="350" spans="1:9" ht="16.5" thickBot="1">
      <c r="A350" s="1562"/>
      <c r="B350" s="1538"/>
      <c r="C350" s="1539" t="s">
        <v>707</v>
      </c>
      <c r="D350" s="1561">
        <f>MEDIAN(D347:D349)</f>
        <v>12.01</v>
      </c>
      <c r="E350" s="1540"/>
      <c r="F350" s="1541"/>
      <c r="G350" s="871"/>
    </row>
    <row r="351" spans="1:9" ht="16.5" thickBot="1">
      <c r="A351" s="1562"/>
      <c r="B351" s="1654"/>
      <c r="C351" s="1654"/>
      <c r="D351" s="1654"/>
      <c r="E351" s="1654"/>
      <c r="F351" s="820"/>
      <c r="G351" s="1687"/>
    </row>
    <row r="352" spans="1:9" ht="15.75">
      <c r="A352" s="1562"/>
      <c r="B352" s="1557" t="s">
        <v>6980</v>
      </c>
      <c r="C352" s="1536" t="s">
        <v>6981</v>
      </c>
      <c r="D352" s="1558"/>
      <c r="E352" s="1559"/>
      <c r="F352" s="1537"/>
      <c r="G352" s="1560" t="s">
        <v>29</v>
      </c>
      <c r="H352" s="1794" t="s">
        <v>7219</v>
      </c>
    </row>
    <row r="353" spans="1:8" ht="31.5">
      <c r="A353" s="1562"/>
      <c r="B353" s="1815" t="s">
        <v>701</v>
      </c>
      <c r="C353" s="1775" t="s">
        <v>702</v>
      </c>
      <c r="D353" s="1776" t="s">
        <v>703</v>
      </c>
      <c r="E353" s="1777" t="s">
        <v>704</v>
      </c>
      <c r="F353" s="1778" t="s">
        <v>705</v>
      </c>
      <c r="G353" s="1785" t="s">
        <v>706</v>
      </c>
    </row>
    <row r="354" spans="1:8" ht="15">
      <c r="A354" s="1562"/>
      <c r="B354" s="1814">
        <v>43250</v>
      </c>
      <c r="C354" s="1755" t="s">
        <v>6557</v>
      </c>
      <c r="D354" s="1742">
        <v>5.4</v>
      </c>
      <c r="E354" s="1760" t="s">
        <v>7877</v>
      </c>
      <c r="F354" s="1765" t="s">
        <v>7890</v>
      </c>
      <c r="G354" s="1762" t="s">
        <v>7223</v>
      </c>
    </row>
    <row r="355" spans="1:8" ht="15">
      <c r="A355" s="1562"/>
      <c r="B355" s="1814">
        <v>43255</v>
      </c>
      <c r="C355" s="1853" t="s">
        <v>724</v>
      </c>
      <c r="D355" s="1799">
        <v>2.84</v>
      </c>
      <c r="E355" s="1747" t="s">
        <v>725</v>
      </c>
      <c r="F355" s="1765" t="s">
        <v>7628</v>
      </c>
      <c r="G355" s="1762" t="s">
        <v>5410</v>
      </c>
    </row>
    <row r="356" spans="1:8" ht="15">
      <c r="A356" s="1562"/>
      <c r="B356" s="1814">
        <v>43255</v>
      </c>
      <c r="C356" s="1803" t="s">
        <v>1493</v>
      </c>
      <c r="D356" s="1813">
        <v>3.09</v>
      </c>
      <c r="E356" s="1888" t="s">
        <v>717</v>
      </c>
      <c r="F356" s="1872" t="s">
        <v>718</v>
      </c>
      <c r="G356" s="1855" t="s">
        <v>7891</v>
      </c>
    </row>
    <row r="357" spans="1:8" ht="16.5" thickBot="1">
      <c r="A357" s="1562"/>
      <c r="B357" s="1538"/>
      <c r="C357" s="1539" t="s">
        <v>707</v>
      </c>
      <c r="D357" s="1561">
        <f>MEDIAN(D354:D356)</f>
        <v>3.09</v>
      </c>
      <c r="E357" s="1540"/>
      <c r="F357" s="1541"/>
      <c r="G357" s="871"/>
    </row>
    <row r="358" spans="1:8" ht="16.5" thickBot="1">
      <c r="A358" s="1562"/>
      <c r="B358" s="1654"/>
      <c r="C358" s="1654"/>
      <c r="D358" s="1654"/>
      <c r="E358" s="1654"/>
      <c r="F358" s="820"/>
      <c r="G358" s="1687"/>
    </row>
    <row r="359" spans="1:8" ht="15.75">
      <c r="A359" s="1562"/>
      <c r="B359" s="1557" t="s">
        <v>6982</v>
      </c>
      <c r="C359" s="1536" t="s">
        <v>6983</v>
      </c>
      <c r="D359" s="1558"/>
      <c r="E359" s="1559"/>
      <c r="F359" s="1537"/>
      <c r="G359" s="1560" t="s">
        <v>29</v>
      </c>
      <c r="H359" s="1794" t="s">
        <v>7219</v>
      </c>
    </row>
    <row r="360" spans="1:8" ht="31.5">
      <c r="A360" s="1562"/>
      <c r="B360" s="1815" t="s">
        <v>701</v>
      </c>
      <c r="C360" s="1775" t="s">
        <v>702</v>
      </c>
      <c r="D360" s="1776" t="s">
        <v>703</v>
      </c>
      <c r="E360" s="1777" t="s">
        <v>704</v>
      </c>
      <c r="F360" s="1778" t="s">
        <v>705</v>
      </c>
      <c r="G360" s="1785" t="s">
        <v>706</v>
      </c>
    </row>
    <row r="361" spans="1:8" ht="15">
      <c r="A361" s="1562"/>
      <c r="B361" s="1573">
        <v>43250</v>
      </c>
      <c r="C361" s="1755" t="s">
        <v>6557</v>
      </c>
      <c r="D361" s="1759">
        <v>19.329999999999998</v>
      </c>
      <c r="E361" s="1797" t="s">
        <v>7877</v>
      </c>
      <c r="F361" s="1757" t="s">
        <v>7890</v>
      </c>
      <c r="G361" s="1761" t="s">
        <v>7223</v>
      </c>
    </row>
    <row r="362" spans="1:8" ht="15">
      <c r="A362" s="1562"/>
      <c r="B362" s="1573">
        <v>43255</v>
      </c>
      <c r="C362" s="1755" t="s">
        <v>724</v>
      </c>
      <c r="D362" s="1742">
        <v>16.36</v>
      </c>
      <c r="E362" s="1760" t="s">
        <v>725</v>
      </c>
      <c r="F362" s="1765" t="s">
        <v>7628</v>
      </c>
      <c r="G362" s="1762" t="s">
        <v>5410</v>
      </c>
    </row>
    <row r="363" spans="1:8" ht="15">
      <c r="A363" s="1562"/>
      <c r="B363" s="1573">
        <v>43255</v>
      </c>
      <c r="C363" s="1741" t="s">
        <v>1493</v>
      </c>
      <c r="D363" s="1752">
        <v>15.2</v>
      </c>
      <c r="E363" s="1748" t="s">
        <v>717</v>
      </c>
      <c r="F363" s="1765" t="s">
        <v>718</v>
      </c>
      <c r="G363" s="1764" t="s">
        <v>7891</v>
      </c>
    </row>
    <row r="364" spans="1:8" ht="16.5" thickBot="1">
      <c r="A364" s="1562"/>
      <c r="B364" s="1538"/>
      <c r="C364" s="1539" t="s">
        <v>707</v>
      </c>
      <c r="D364" s="1561">
        <f>MEDIAN(D361:D363)</f>
        <v>16.36</v>
      </c>
      <c r="E364" s="1540"/>
      <c r="F364" s="1541"/>
      <c r="G364" s="871"/>
    </row>
    <row r="365" spans="1:8" ht="16.5" thickBot="1">
      <c r="A365" s="1562"/>
      <c r="B365" s="1654"/>
      <c r="C365" s="1654"/>
      <c r="D365" s="1654"/>
      <c r="E365" s="1654"/>
      <c r="F365" s="820"/>
      <c r="G365" s="1687"/>
    </row>
    <row r="366" spans="1:8" ht="31.5">
      <c r="A366" s="1562"/>
      <c r="B366" s="1557" t="s">
        <v>6984</v>
      </c>
      <c r="C366" s="1536" t="s">
        <v>6985</v>
      </c>
      <c r="D366" s="1558"/>
      <c r="E366" s="1559"/>
      <c r="F366" s="1537"/>
      <c r="G366" s="503" t="s">
        <v>29</v>
      </c>
      <c r="H366" s="1794" t="s">
        <v>7219</v>
      </c>
    </row>
    <row r="367" spans="1:8" ht="31.5">
      <c r="A367" s="1562"/>
      <c r="B367" s="1815" t="s">
        <v>701</v>
      </c>
      <c r="C367" s="1775" t="s">
        <v>702</v>
      </c>
      <c r="D367" s="1776" t="s">
        <v>703</v>
      </c>
      <c r="E367" s="1777" t="s">
        <v>704</v>
      </c>
      <c r="F367" s="1778" t="s">
        <v>705</v>
      </c>
      <c r="G367" s="1785" t="s">
        <v>706</v>
      </c>
    </row>
    <row r="368" spans="1:8" ht="15">
      <c r="A368" s="1562"/>
      <c r="B368" s="1299">
        <v>43250</v>
      </c>
      <c r="C368" s="1751" t="s">
        <v>6557</v>
      </c>
      <c r="D368" s="1752">
        <v>15.32</v>
      </c>
      <c r="E368" s="1754" t="s">
        <v>7877</v>
      </c>
      <c r="F368" s="1744" t="s">
        <v>7890</v>
      </c>
      <c r="G368" s="1764" t="s">
        <v>7223</v>
      </c>
    </row>
    <row r="369" spans="1:8" ht="15">
      <c r="A369" s="1562"/>
      <c r="B369" s="1299">
        <v>43255</v>
      </c>
      <c r="C369" s="1751" t="s">
        <v>724</v>
      </c>
      <c r="D369" s="1752">
        <v>13.97</v>
      </c>
      <c r="E369" s="1754" t="s">
        <v>725</v>
      </c>
      <c r="F369" s="1744" t="s">
        <v>7628</v>
      </c>
      <c r="G369" s="1764" t="s">
        <v>5410</v>
      </c>
    </row>
    <row r="370" spans="1:8" ht="15">
      <c r="A370" s="1562"/>
      <c r="B370" s="1573">
        <v>43255</v>
      </c>
      <c r="C370" s="1751" t="s">
        <v>1493</v>
      </c>
      <c r="D370" s="1752">
        <v>12.87</v>
      </c>
      <c r="E370" s="1754" t="s">
        <v>717</v>
      </c>
      <c r="F370" s="1744" t="s">
        <v>718</v>
      </c>
      <c r="G370" s="1764" t="s">
        <v>7891</v>
      </c>
    </row>
    <row r="371" spans="1:8" ht="16.5" thickBot="1">
      <c r="A371" s="1562"/>
      <c r="B371" s="1538"/>
      <c r="C371" s="1539" t="s">
        <v>707</v>
      </c>
      <c r="D371" s="1561">
        <f>MEDIAN(D368:D370)</f>
        <v>13.97</v>
      </c>
      <c r="E371" s="1540"/>
      <c r="F371" s="1541"/>
      <c r="G371" s="871"/>
    </row>
    <row r="372" spans="1:8" ht="16.5" thickBot="1">
      <c r="A372" s="1562"/>
      <c r="B372" s="1654"/>
      <c r="C372" s="1654"/>
      <c r="D372" s="1654"/>
      <c r="E372" s="1654"/>
      <c r="F372" s="820"/>
      <c r="G372" s="1687"/>
    </row>
    <row r="373" spans="1:8" ht="15.75">
      <c r="A373" s="1562"/>
      <c r="B373" s="1557" t="s">
        <v>6986</v>
      </c>
      <c r="C373" s="1536" t="s">
        <v>6987</v>
      </c>
      <c r="D373" s="1558"/>
      <c r="E373" s="1559"/>
      <c r="F373" s="1537"/>
      <c r="G373" s="1560" t="s">
        <v>29</v>
      </c>
      <c r="H373" s="1794" t="s">
        <v>7219</v>
      </c>
    </row>
    <row r="374" spans="1:8" ht="31.5">
      <c r="A374" s="1562"/>
      <c r="B374" s="1815" t="s">
        <v>701</v>
      </c>
      <c r="C374" s="1775" t="s">
        <v>702</v>
      </c>
      <c r="D374" s="1776" t="s">
        <v>703</v>
      </c>
      <c r="E374" s="1777" t="s">
        <v>704</v>
      </c>
      <c r="F374" s="1778" t="s">
        <v>705</v>
      </c>
      <c r="G374" s="1785" t="s">
        <v>706</v>
      </c>
    </row>
    <row r="375" spans="1:8" ht="15">
      <c r="A375" s="1562"/>
      <c r="B375" s="1573">
        <v>43250</v>
      </c>
      <c r="C375" s="1755" t="s">
        <v>6557</v>
      </c>
      <c r="D375" s="1742">
        <v>3.53</v>
      </c>
      <c r="E375" s="1760" t="s">
        <v>7877</v>
      </c>
      <c r="F375" s="1765" t="s">
        <v>7890</v>
      </c>
      <c r="G375" s="1762" t="s">
        <v>7223</v>
      </c>
    </row>
    <row r="376" spans="1:8" ht="15">
      <c r="A376" s="1562"/>
      <c r="B376" s="1714">
        <v>43255</v>
      </c>
      <c r="C376" s="1890" t="s">
        <v>724</v>
      </c>
      <c r="D376" s="1871">
        <v>3.32</v>
      </c>
      <c r="E376" s="1891" t="s">
        <v>725</v>
      </c>
      <c r="F376" s="1872" t="s">
        <v>7628</v>
      </c>
      <c r="G376" s="1855" t="s">
        <v>5410</v>
      </c>
    </row>
    <row r="377" spans="1:8" ht="15">
      <c r="A377" s="1562"/>
      <c r="B377" s="1573">
        <v>43255</v>
      </c>
      <c r="C377" s="1755" t="s">
        <v>1493</v>
      </c>
      <c r="D377" s="1742">
        <v>1.98</v>
      </c>
      <c r="E377" s="1760" t="s">
        <v>717</v>
      </c>
      <c r="F377" s="1765" t="s">
        <v>718</v>
      </c>
      <c r="G377" s="1762" t="s">
        <v>7891</v>
      </c>
    </row>
    <row r="378" spans="1:8" ht="16.5" thickBot="1">
      <c r="A378" s="1562"/>
      <c r="B378" s="1538"/>
      <c r="C378" s="1539" t="s">
        <v>707</v>
      </c>
      <c r="D378" s="1561">
        <f>MEDIAN(D375:D377)</f>
        <v>3.32</v>
      </c>
      <c r="E378" s="1540"/>
      <c r="F378" s="1541"/>
      <c r="G378" s="871"/>
    </row>
    <row r="379" spans="1:8" ht="16.5" thickBot="1">
      <c r="A379" s="1562"/>
      <c r="B379" s="1654"/>
      <c r="C379" s="1654"/>
      <c r="D379" s="1654"/>
      <c r="E379" s="1654"/>
      <c r="F379" s="820"/>
      <c r="G379" s="1687"/>
    </row>
    <row r="380" spans="1:8" ht="15.75">
      <c r="A380" s="1562"/>
      <c r="B380" s="1557" t="s">
        <v>6988</v>
      </c>
      <c r="C380" s="1536" t="s">
        <v>6989</v>
      </c>
      <c r="D380" s="1558"/>
      <c r="E380" s="1559"/>
      <c r="F380" s="1537"/>
      <c r="G380" s="1560" t="s">
        <v>28</v>
      </c>
      <c r="H380" s="1794" t="s">
        <v>7219</v>
      </c>
    </row>
    <row r="381" spans="1:8" ht="31.5">
      <c r="A381" s="1562"/>
      <c r="B381" s="1815" t="s">
        <v>701</v>
      </c>
      <c r="C381" s="1775" t="s">
        <v>702</v>
      </c>
      <c r="D381" s="1776" t="s">
        <v>703</v>
      </c>
      <c r="E381" s="1777" t="s">
        <v>704</v>
      </c>
      <c r="F381" s="1778" t="s">
        <v>705</v>
      </c>
      <c r="G381" s="1785" t="s">
        <v>706</v>
      </c>
    </row>
    <row r="382" spans="1:8" ht="15">
      <c r="A382" s="1562"/>
      <c r="B382" s="1573">
        <v>43255</v>
      </c>
      <c r="C382" s="1755" t="s">
        <v>724</v>
      </c>
      <c r="D382" s="1742">
        <v>2.19</v>
      </c>
      <c r="E382" s="1760" t="s">
        <v>725</v>
      </c>
      <c r="F382" s="1765" t="s">
        <v>7628</v>
      </c>
      <c r="G382" s="1762" t="s">
        <v>5410</v>
      </c>
    </row>
    <row r="383" spans="1:8" ht="15">
      <c r="A383" s="1562"/>
      <c r="B383" s="1714">
        <v>43255</v>
      </c>
      <c r="C383" s="1890" t="s">
        <v>1493</v>
      </c>
      <c r="D383" s="1871">
        <v>2.29</v>
      </c>
      <c r="E383" s="1891" t="s">
        <v>717</v>
      </c>
      <c r="F383" s="1872" t="s">
        <v>718</v>
      </c>
      <c r="G383" s="1855" t="s">
        <v>7891</v>
      </c>
    </row>
    <row r="384" spans="1:8" ht="15">
      <c r="A384" s="1562"/>
      <c r="B384" s="1573">
        <v>43255</v>
      </c>
      <c r="C384" s="1755" t="s">
        <v>7475</v>
      </c>
      <c r="D384" s="1742">
        <v>2.2000000000000002</v>
      </c>
      <c r="E384" s="1760" t="s">
        <v>7476</v>
      </c>
      <c r="F384" s="1765" t="s">
        <v>7221</v>
      </c>
      <c r="G384" s="1762" t="s">
        <v>7632</v>
      </c>
    </row>
    <row r="385" spans="1:8" ht="16.5" thickBot="1">
      <c r="A385" s="1562"/>
      <c r="B385" s="1538"/>
      <c r="C385" s="1539" t="s">
        <v>707</v>
      </c>
      <c r="D385" s="1561">
        <f>MEDIAN(D382:D384)</f>
        <v>2.2000000000000002</v>
      </c>
      <c r="E385" s="1540"/>
      <c r="F385" s="1541"/>
      <c r="G385" s="871"/>
    </row>
    <row r="386" spans="1:8" ht="16.5" thickBot="1">
      <c r="A386" s="1562"/>
      <c r="B386" s="1663"/>
      <c r="C386" s="1688"/>
      <c r="D386" s="1689"/>
      <c r="E386" s="1690"/>
      <c r="F386" s="1691"/>
      <c r="G386" s="1692"/>
    </row>
    <row r="387" spans="1:8" ht="15.75">
      <c r="A387" s="1562"/>
      <c r="B387" s="1557" t="s">
        <v>6990</v>
      </c>
      <c r="C387" s="1536" t="s">
        <v>6991</v>
      </c>
      <c r="D387" s="1558"/>
      <c r="E387" s="1559"/>
      <c r="F387" s="1537"/>
      <c r="G387" s="503" t="s">
        <v>29</v>
      </c>
      <c r="H387" s="1794" t="s">
        <v>7219</v>
      </c>
    </row>
    <row r="388" spans="1:8" ht="31.5">
      <c r="A388" s="1562"/>
      <c r="B388" s="1815" t="s">
        <v>701</v>
      </c>
      <c r="C388" s="1775" t="s">
        <v>702</v>
      </c>
      <c r="D388" s="1776" t="s">
        <v>703</v>
      </c>
      <c r="E388" s="1777" t="s">
        <v>704</v>
      </c>
      <c r="F388" s="1778" t="s">
        <v>705</v>
      </c>
      <c r="G388" s="1785" t="s">
        <v>706</v>
      </c>
    </row>
    <row r="389" spans="1:8" ht="15">
      <c r="A389" s="1562"/>
      <c r="B389" s="1299">
        <v>43250</v>
      </c>
      <c r="C389" s="1751" t="s">
        <v>6557</v>
      </c>
      <c r="D389" s="1752">
        <v>0.55000000000000004</v>
      </c>
      <c r="E389" s="1754" t="s">
        <v>7877</v>
      </c>
      <c r="F389" s="1744" t="s">
        <v>7890</v>
      </c>
      <c r="G389" s="1764" t="s">
        <v>7223</v>
      </c>
    </row>
    <row r="390" spans="1:8" ht="15">
      <c r="A390" s="1562"/>
      <c r="B390" s="1299">
        <v>43255</v>
      </c>
      <c r="C390" s="1751" t="s">
        <v>724</v>
      </c>
      <c r="D390" s="1752">
        <v>0.69</v>
      </c>
      <c r="E390" s="1754" t="s">
        <v>725</v>
      </c>
      <c r="F390" s="1744" t="s">
        <v>7628</v>
      </c>
      <c r="G390" s="1764" t="s">
        <v>5410</v>
      </c>
    </row>
    <row r="391" spans="1:8" ht="15">
      <c r="A391" s="1562"/>
      <c r="B391" s="1573">
        <v>43255</v>
      </c>
      <c r="C391" s="1751" t="s">
        <v>1493</v>
      </c>
      <c r="D391" s="1752">
        <v>3.31</v>
      </c>
      <c r="E391" s="1754" t="s">
        <v>717</v>
      </c>
      <c r="F391" s="1744" t="s">
        <v>718</v>
      </c>
      <c r="G391" s="1764" t="s">
        <v>7891</v>
      </c>
    </row>
    <row r="392" spans="1:8" ht="16.5" thickBot="1">
      <c r="A392" s="1562"/>
      <c r="B392" s="1538"/>
      <c r="C392" s="1539" t="s">
        <v>707</v>
      </c>
      <c r="D392" s="1561">
        <f>MEDIAN(D389:D391)</f>
        <v>0.69</v>
      </c>
      <c r="E392" s="1540"/>
      <c r="F392" s="1541"/>
      <c r="G392" s="871"/>
    </row>
    <row r="393" spans="1:8" ht="16.5" thickBot="1">
      <c r="A393" s="1562"/>
      <c r="B393" s="1693"/>
      <c r="C393" s="1693"/>
      <c r="D393" s="380"/>
      <c r="E393" s="381"/>
      <c r="F393" s="708"/>
      <c r="G393" s="382"/>
    </row>
    <row r="394" spans="1:8" ht="31.5">
      <c r="A394" s="1562"/>
      <c r="B394" s="1557" t="s">
        <v>6992</v>
      </c>
      <c r="C394" s="1536" t="s">
        <v>6993</v>
      </c>
      <c r="D394" s="1558"/>
      <c r="E394" s="1559"/>
      <c r="F394" s="1559"/>
      <c r="G394" s="1560" t="s">
        <v>28</v>
      </c>
      <c r="H394" s="1794" t="s">
        <v>7219</v>
      </c>
    </row>
    <row r="395" spans="1:8" ht="15.75">
      <c r="A395" s="1562"/>
      <c r="B395" s="1815" t="s">
        <v>701</v>
      </c>
      <c r="C395" s="1775" t="s">
        <v>702</v>
      </c>
      <c r="D395" s="1775" t="s">
        <v>703</v>
      </c>
      <c r="E395" s="1775" t="s">
        <v>704</v>
      </c>
      <c r="F395" s="1775" t="s">
        <v>705</v>
      </c>
      <c r="G395" s="1893" t="s">
        <v>706</v>
      </c>
    </row>
    <row r="396" spans="1:8" ht="15">
      <c r="A396" s="1562"/>
      <c r="B396" s="1717">
        <v>43118</v>
      </c>
      <c r="C396" s="1892" t="s">
        <v>6561</v>
      </c>
      <c r="D396" s="1799">
        <v>12.92</v>
      </c>
      <c r="E396" s="1843" t="s">
        <v>1703</v>
      </c>
      <c r="F396" s="1843" t="s">
        <v>1704</v>
      </c>
      <c r="G396" s="1894" t="s">
        <v>1761</v>
      </c>
    </row>
    <row r="397" spans="1:8" ht="15">
      <c r="A397" s="1562"/>
      <c r="B397" s="1717">
        <v>43119</v>
      </c>
      <c r="C397" s="1892" t="s">
        <v>729</v>
      </c>
      <c r="D397" s="1799">
        <v>9.7200000000000006</v>
      </c>
      <c r="E397" s="1843" t="s">
        <v>1763</v>
      </c>
      <c r="F397" s="1843" t="s">
        <v>1764</v>
      </c>
      <c r="G397" s="1894" t="s">
        <v>7218</v>
      </c>
    </row>
    <row r="398" spans="1:8" ht="15">
      <c r="A398" s="1562"/>
      <c r="B398" s="1717"/>
      <c r="C398" s="1892"/>
      <c r="D398" s="1799"/>
      <c r="E398" s="1843"/>
      <c r="F398" s="1843"/>
      <c r="G398" s="1894"/>
    </row>
    <row r="399" spans="1:8" ht="16.5" thickBot="1">
      <c r="A399" s="1562"/>
      <c r="B399" s="432"/>
      <c r="C399" s="1539" t="s">
        <v>707</v>
      </c>
      <c r="D399" s="1887">
        <f>D397</f>
        <v>9.7200000000000006</v>
      </c>
      <c r="E399" s="1539"/>
      <c r="F399" s="1539"/>
      <c r="G399" s="434"/>
    </row>
    <row r="400" spans="1:8" ht="13.5" thickBot="1"/>
    <row r="401" spans="1:8" ht="34.5" customHeight="1">
      <c r="B401" s="1549" t="str">
        <f>CONCATENATE("AMM IP 0",(RIGHT(B276,2))+1)</f>
        <v>AMM IP 019</v>
      </c>
      <c r="C401" s="2666" t="str">
        <f>CONCATENATE("FORNECIMENTO E INSTALAÇÃO DE ",C404)</f>
        <v>FORNECIMENTO E INSTALAÇÃO DE TRANSFORMADOR TRIFASICO DE DISTRIBUICAO, POTENCIA DE 15 KVA, TENSAO NOMINAL DE 15 KV, TENSAO SECUNDARIA DE 220/127V, EM OLEO ISOLANTE TIPO MINERAL</v>
      </c>
      <c r="D401" s="2666"/>
      <c r="E401" s="2666"/>
      <c r="F401" s="2666"/>
      <c r="G401" s="1716" t="s">
        <v>29</v>
      </c>
      <c r="H401" s="1526">
        <f>G409</f>
        <v>3914.4100000000003</v>
      </c>
    </row>
    <row r="402" spans="1:8" ht="47.25">
      <c r="B402" s="1574" t="s">
        <v>6936</v>
      </c>
      <c r="C402" s="1642" t="s">
        <v>686</v>
      </c>
      <c r="D402" s="1642" t="s">
        <v>29</v>
      </c>
      <c r="E402" s="1642" t="s">
        <v>687</v>
      </c>
      <c r="F402" s="1643" t="s">
        <v>688</v>
      </c>
      <c r="G402" s="1644" t="s">
        <v>689</v>
      </c>
    </row>
    <row r="403" spans="1:8" ht="15.75">
      <c r="B403" s="2662" t="s">
        <v>690</v>
      </c>
      <c r="C403" s="3038"/>
      <c r="D403" s="3038"/>
      <c r="E403" s="3038"/>
      <c r="F403" s="3038"/>
      <c r="G403" s="3039"/>
    </row>
    <row r="404" spans="1:8" ht="45">
      <c r="A404" s="1566" t="s">
        <v>1320</v>
      </c>
      <c r="B404" s="1552">
        <v>12076</v>
      </c>
      <c r="C404" s="1617" t="str">
        <f>IF($A404="INSUMO",VLOOKUP($B404,'BANCO DE DADOS SETEMBRO INS'!$A:$D,2,FALSE),VLOOKUP($B404,'BANCO DE DADOS SETEMBRO SERV'!$B:$E,2,FALSE))</f>
        <v>TRANSFORMADOR TRIFASICO DE DISTRIBUICAO, POTENCIA DE 15 KVA, TENSAO NOMINAL DE 15 KV, TENSAO SECUNDARIA DE 220/127V, EM OLEO ISOLANTE TIPO MINERAL</v>
      </c>
      <c r="D404" s="1616" t="str">
        <f>IF($A404="INSUMO",VLOOKUP($B404,'BANCO DE DADOS SETEMBRO INS'!$A:$D,3,FALSE),VLOOKUP($B404,'BANCO DE DADOS SETEMBRO SERV'!$B:$E,3,FALSE))</f>
        <v xml:space="preserve">UN    </v>
      </c>
      <c r="E404" s="1648">
        <v>1</v>
      </c>
      <c r="F404" s="1624">
        <f>IF($A404="INSUMO",VLOOKUP($B404,'BANCO DE DADOS SETEMBRO INS'!$A:$D,4,FALSE),VLOOKUP($B404,'BANCO DE DADOS SETEMBRO SERV'!$B:$E,4,FALSE))</f>
        <v>3687.61</v>
      </c>
      <c r="G404" s="1646">
        <f>TRUNC(F404*E404,2)</f>
        <v>3687.61</v>
      </c>
    </row>
    <row r="405" spans="1:8" ht="60">
      <c r="B405" s="1552">
        <v>91634</v>
      </c>
      <c r="C405" s="1617" t="str">
        <f>IF($A405="INSUMO",VLOOKUP($B405,'BANCO DE DADOS SETEMBRO INS'!$A:$D,2,FALSE),VLOOKUP($B405,'BANCO DE DADOS SETEMBRO SERV'!$B:$E,2,FALSE))</f>
        <v>GUINDAUTO HIDRÁULICO, CAPACIDADE MÁXIMA DE CARGA 6500 KG, MOMENTO MÁXIMO DE CARGA 5,8 TM, ALCANCE MÁXIMO HORIZONTAL 7,60 M, INCLUSIVE CAMINHÃO TOCO PBT 9.700 KG, POTÊNCIA DE 160 CV - CHP DIURNO. AF_08/2015</v>
      </c>
      <c r="D405" s="1616" t="str">
        <f>IF($A405="INSUMO",VLOOKUP($B405,'BANCO DE DADOS SETEMBRO INS'!$A:$D,3,FALSE),VLOOKUP($B405,'BANCO DE DADOS SETEMBRO SERV'!$B:$E,3,FALSE))</f>
        <v>CHP</v>
      </c>
      <c r="E405" s="1648">
        <v>1.5</v>
      </c>
      <c r="F405" s="1624">
        <f>IF($A405="INSUMO",VLOOKUP($B405,'BANCO DE DADOS SETEMBRO INS'!$A:$D,4,FALSE),VLOOKUP($B405,'BANCO DE DADOS SETEMBRO SERV'!$B:$E,4,FALSE))</f>
        <v>127.27</v>
      </c>
      <c r="G405" s="1646">
        <f>TRUNC(F405*E405,2)</f>
        <v>190.9</v>
      </c>
    </row>
    <row r="406" spans="1:8" ht="15.75">
      <c r="B406" s="2662" t="s">
        <v>691</v>
      </c>
      <c r="C406" s="3038"/>
      <c r="D406" s="3038"/>
      <c r="E406" s="3038"/>
      <c r="F406" s="3038"/>
      <c r="G406" s="3039"/>
    </row>
    <row r="407" spans="1:8" ht="15">
      <c r="B407" s="1552">
        <v>88247</v>
      </c>
      <c r="C407" s="1617" t="str">
        <f>IF($A407="INSUMO",VLOOKUP($B407,'BANCO DE DADOS SETEMBRO INS'!$A:$D,2,FALSE),VLOOKUP($B407,'BANCO DE DADOS SETEMBRO SERV'!$B:$E,2,FALSE))</f>
        <v>AUXILIAR DE ELETRICISTA COM ENCARGOS COMPLEMENTARES</v>
      </c>
      <c r="D407" s="1616" t="str">
        <f>IF($A407="INSUMO",VLOOKUP($B407,'BANCO DE DADOS SETEMBRO INS'!$A:$D,3,FALSE),VLOOKUP($B407,'BANCO DE DADOS SETEMBRO SERV'!$B:$E,3,FALSE))</f>
        <v>H</v>
      </c>
      <c r="E407" s="1648">
        <v>1</v>
      </c>
      <c r="F407" s="1624">
        <f>IF($A407="INSUMO",VLOOKUP($B407,'BANCO DE DADOS SETEMBRO INS'!$A:$D,4,FALSE),VLOOKUP($B407,'BANCO DE DADOS SETEMBRO SERV'!$B:$E,4,FALSE))</f>
        <v>15.62</v>
      </c>
      <c r="G407" s="1646">
        <f>TRUNC(F407*E407,2)</f>
        <v>15.62</v>
      </c>
    </row>
    <row r="408" spans="1:8" ht="15.75" thickBot="1">
      <c r="B408" s="1554">
        <v>88264</v>
      </c>
      <c r="C408" s="1618" t="str">
        <f>IF($A408="INSUMO",VLOOKUP($B408,'BANCO DE DADOS SETEMBRO INS'!$A:$D,2,FALSE),VLOOKUP($B408,'BANCO DE DADOS SETEMBRO SERV'!$B:$E,2,FALSE))</f>
        <v>ELETRICISTA COM ENCARGOS COMPLEMENTARES</v>
      </c>
      <c r="D408" s="1619" t="str">
        <f>IF($A408="INSUMO",VLOOKUP($B408,'BANCO DE DADOS SETEMBRO INS'!$A:$D,3,FALSE),VLOOKUP($B408,'BANCO DE DADOS SETEMBRO SERV'!$B:$E,3,FALSE))</f>
        <v>H</v>
      </c>
      <c r="E408" s="1555">
        <v>1</v>
      </c>
      <c r="F408" s="1548">
        <f>IF($A408="INSUMO",VLOOKUP($B408,'BANCO DE DADOS SETEMBRO INS'!$A:$D,4,FALSE),VLOOKUP($B408,'BANCO DE DADOS SETEMBRO SERV'!$B:$E,4,FALSE))</f>
        <v>20.28</v>
      </c>
      <c r="G408" s="1556">
        <f>TRUNC(F408*E408,2)</f>
        <v>20.28</v>
      </c>
    </row>
    <row r="409" spans="1:8" ht="16.5" thickBot="1">
      <c r="B409" s="2943" t="s">
        <v>7061</v>
      </c>
      <c r="C409" s="2943"/>
      <c r="D409" s="2943"/>
      <c r="E409" s="2943"/>
      <c r="F409" s="795" t="s">
        <v>692</v>
      </c>
      <c r="G409" s="796">
        <f>SUM(G403:G408)</f>
        <v>3914.4100000000003</v>
      </c>
    </row>
    <row r="410" spans="1:8" ht="13.5" thickBot="1"/>
    <row r="411" spans="1:8" ht="15.75">
      <c r="A411" s="1694"/>
      <c r="B411" s="1549" t="str">
        <f>CONCATENATE("AMM IP 0",(RIGHT(B401,2))+1)</f>
        <v>AMM IP 020</v>
      </c>
      <c r="C411" s="2666" t="s">
        <v>7062</v>
      </c>
      <c r="D411" s="2666"/>
      <c r="E411" s="2666"/>
      <c r="F411" s="2666"/>
      <c r="G411" s="1550" t="str">
        <f>D414</f>
        <v xml:space="preserve">UN    </v>
      </c>
      <c r="H411" s="1695">
        <f>G418</f>
        <v>33.81</v>
      </c>
    </row>
    <row r="412" spans="1:8" ht="31.5">
      <c r="A412" s="1562"/>
      <c r="B412" s="1574" t="s">
        <v>700</v>
      </c>
      <c r="C412" s="1807" t="s">
        <v>686</v>
      </c>
      <c r="D412" s="1769" t="s">
        <v>29</v>
      </c>
      <c r="E412" s="1807" t="s">
        <v>687</v>
      </c>
      <c r="F412" s="1808" t="s">
        <v>688</v>
      </c>
      <c r="G412" s="1809" t="s">
        <v>689</v>
      </c>
    </row>
    <row r="413" spans="1:8" ht="15.75">
      <c r="A413" s="1562"/>
      <c r="B413" s="2724" t="s">
        <v>690</v>
      </c>
      <c r="C413" s="3044"/>
      <c r="D413" s="3044"/>
      <c r="E413" s="3044"/>
      <c r="F413" s="3044"/>
      <c r="G413" s="3045"/>
    </row>
    <row r="414" spans="1:8" ht="30">
      <c r="A414" s="1565" t="s">
        <v>1320</v>
      </c>
      <c r="B414" s="1552">
        <v>420</v>
      </c>
      <c r="C414" s="1786" t="str">
        <f>IF($A414="INSUMO",VLOOKUP($B414,'BANCO DE DADOS SETEMBRO INS'!$A:$D,2,FALSE),VLOOKUP($B414,'BANCO DE DADOS SETEMBRO SERV'!$B:$E,2,FALSE))</f>
        <v>CINTA CIRCULAR EM ACO GALVANIZADO DE 150 MM DE DIAMETRO PARA FIXACAO DE CAIXA MEDICAO, INCLUI PARAFUSOS E PORCAS</v>
      </c>
      <c r="D414" s="1787" t="str">
        <f>IF($A414="INSUMO",VLOOKUP($B414,'BANCO DE DADOS SETEMBRO INS'!$A:$D,3,FALSE),VLOOKUP($B414,'BANCO DE DADOS SETEMBRO SERV'!$B:$E,3,FALSE))</f>
        <v xml:space="preserve">UN    </v>
      </c>
      <c r="E414" s="1810">
        <v>1</v>
      </c>
      <c r="F414" s="1811">
        <f>IF($A414="INSUMO",VLOOKUP($B414,'BANCO DE DADOS SETEMBRO INS'!$A:$D,4,FALSE),VLOOKUP($B414,'BANCO DE DADOS SETEMBRO SERV'!$B:$E,4,FALSE))</f>
        <v>19.77</v>
      </c>
      <c r="G414" s="1812">
        <f>TRUNC(F414*E414,2)</f>
        <v>19.77</v>
      </c>
      <c r="H414" s="1562"/>
    </row>
    <row r="415" spans="1:8" ht="15.75">
      <c r="A415" s="1562"/>
      <c r="B415" s="2724" t="s">
        <v>691</v>
      </c>
      <c r="C415" s="3044"/>
      <c r="D415" s="3044"/>
      <c r="E415" s="3044"/>
      <c r="F415" s="3044"/>
      <c r="G415" s="3045"/>
    </row>
    <row r="416" spans="1:8" ht="15.75">
      <c r="A416" s="1565" t="s">
        <v>1321</v>
      </c>
      <c r="B416" s="1552">
        <v>88264</v>
      </c>
      <c r="C416" s="1786" t="str">
        <f>IF($A416="INSUMO",VLOOKUP($B416,'BANCO DE DADOS SETEMBRO INS'!$A:$D,2,FALSE),VLOOKUP($B416,'BANCO DE DADOS SETEMBRO SERV'!$B:$E,2,FALSE))</f>
        <v>ELETRICISTA COM ENCARGOS COMPLEMENTARES</v>
      </c>
      <c r="D416" s="1787" t="str">
        <f>IF($A416="INSUMO",VLOOKUP($B416,'BANCO DE DADOS SETEMBRO INS'!$A:$D,3,FALSE),VLOOKUP($B416,'BANCO DE DADOS SETEMBRO SERV'!$B:$E,3,FALSE))</f>
        <v>H</v>
      </c>
      <c r="E416" s="1810">
        <v>0.5</v>
      </c>
      <c r="F416" s="1811">
        <f>IF($A416="INSUMO",VLOOKUP($B416,'BANCO DE DADOS SETEMBRO INS'!$A:$D,4,FALSE),VLOOKUP($B416,'BANCO DE DADOS SETEMBRO SERV'!$B:$E,4,FALSE))</f>
        <v>20.28</v>
      </c>
      <c r="G416" s="1812">
        <f>TRUNC(F416*E416,2)</f>
        <v>10.14</v>
      </c>
      <c r="H416" s="1562"/>
    </row>
    <row r="417" spans="1:8" ht="16.5" thickBot="1">
      <c r="A417" s="1565" t="s">
        <v>1321</v>
      </c>
      <c r="B417" s="1554">
        <v>88247</v>
      </c>
      <c r="C417" s="1618" t="str">
        <f>IF($A417="INSUMO",VLOOKUP($B417,'BANCO DE DADOS SETEMBRO INS'!$A:$D,2,FALSE),VLOOKUP($B417,'BANCO DE DADOS SETEMBRO SERV'!$B:$E,2,FALSE))</f>
        <v>AUXILIAR DE ELETRICISTA COM ENCARGOS COMPLEMENTARES</v>
      </c>
      <c r="D417" s="1619" t="str">
        <f>IF($A417="INSUMO",VLOOKUP($B417,'BANCO DE DADOS SETEMBRO INS'!$A:$D,3,FALSE),VLOOKUP($B417,'BANCO DE DADOS SETEMBRO SERV'!$B:$E,3,FALSE))</f>
        <v>H</v>
      </c>
      <c r="E417" s="1555">
        <v>0.25</v>
      </c>
      <c r="F417" s="1548">
        <f>IF($A417="INSUMO",VLOOKUP($B417,'BANCO DE DADOS SETEMBRO INS'!$A:$D,4,FALSE),VLOOKUP($B417,'BANCO DE DADOS SETEMBRO SERV'!$B:$E,4,FALSE))</f>
        <v>15.62</v>
      </c>
      <c r="G417" s="1556">
        <f>TRUNC(F417*E417,2)</f>
        <v>3.9</v>
      </c>
      <c r="H417" s="1562"/>
    </row>
    <row r="418" spans="1:8" ht="16.5" thickBot="1">
      <c r="A418" s="1562"/>
      <c r="B418" s="2918" t="s">
        <v>7063</v>
      </c>
      <c r="C418" s="2918"/>
      <c r="D418" s="2918"/>
      <c r="E418" s="2918"/>
      <c r="F418" s="795" t="s">
        <v>692</v>
      </c>
      <c r="G418" s="796">
        <f>SUM(G413:G417)</f>
        <v>33.81</v>
      </c>
    </row>
    <row r="419" spans="1:8" ht="16.5" thickBot="1">
      <c r="A419" s="1562"/>
      <c r="B419" s="2918"/>
      <c r="C419" s="2918"/>
      <c r="D419" s="2918"/>
      <c r="E419" s="2918"/>
      <c r="F419" s="797"/>
      <c r="G419" s="798"/>
    </row>
    <row r="420" spans="1:8" ht="15.75">
      <c r="A420" s="538"/>
      <c r="B420" s="1549" t="str">
        <f>CONCATENATE("AMM IP 0",(RIGHT(B411,2))+1)</f>
        <v>AMM IP 021</v>
      </c>
      <c r="C420" s="2666" t="str">
        <f>CONCATENATE("FORNECIMENTO E INSTALAÇÃO DE ",C434)</f>
        <v>FORNECIMENTO E INSTALAÇÃO DE DEFENSA MET. MALEÁVEL SIMPLES</v>
      </c>
      <c r="D420" s="2666"/>
      <c r="E420" s="2666"/>
      <c r="F420" s="2666"/>
      <c r="G420" s="1696" t="s">
        <v>28</v>
      </c>
      <c r="H420" s="1533">
        <f>G436</f>
        <v>157.77000000000001</v>
      </c>
    </row>
    <row r="421" spans="1:8" ht="47.25">
      <c r="A421" s="538"/>
      <c r="B421" s="465" t="s">
        <v>6994</v>
      </c>
      <c r="C421" s="1669" t="s">
        <v>686</v>
      </c>
      <c r="D421" s="1669" t="s">
        <v>29</v>
      </c>
      <c r="E421" s="1669" t="s">
        <v>687</v>
      </c>
      <c r="F421" s="1670" t="s">
        <v>688</v>
      </c>
      <c r="G421" s="1671" t="s">
        <v>689</v>
      </c>
    </row>
    <row r="422" spans="1:8" ht="15.75">
      <c r="A422" s="1565"/>
      <c r="B422" s="2662" t="s">
        <v>693</v>
      </c>
      <c r="C422" s="3038"/>
      <c r="D422" s="3038"/>
      <c r="E422" s="3038"/>
      <c r="F422" s="3038"/>
      <c r="G422" s="3039"/>
    </row>
    <row r="423" spans="1:8" ht="45">
      <c r="A423" s="1565" t="s">
        <v>1321</v>
      </c>
      <c r="B423" s="810">
        <v>53865</v>
      </c>
      <c r="C423" s="1617" t="str">
        <f>IF($A423="INSUMO",VLOOKUP($B423,'BANCO DE DADOS SETEMBRO INS'!$A:$D,2,FALSE),VLOOKUP($B423,'BANCO DE DADOS SETEMBRO SERV'!$B:$E,2,FALSE))</f>
        <v>COMPRESSOR DE AR REBOCÁVEL, VAZÃO 189 PCM, PRESSÃO EFETIVA DE TRABALHO 102 PSI, MOTOR DIESEL, POTÊNCIA 63 CV - MATERIAIS NA OPERAÇÃO. AF_06/2015</v>
      </c>
      <c r="D423" s="1616" t="str">
        <f>IF($A423="INSUMO",VLOOKUP($B423,'BANCO DE DADOS SETEMBRO INS'!$A:$D,3,FALSE),VLOOKUP($B423,'BANCO DE DADOS SETEMBRO SERV'!$B:$E,3,FALSE))</f>
        <v>H</v>
      </c>
      <c r="E423" s="1697">
        <v>1</v>
      </c>
      <c r="F423" s="1624">
        <f>IF($A423="INSUMO",VLOOKUP($B423,'BANCO DE DADOS SETEMBRO INS'!$A:$D,4,FALSE),VLOOKUP($B423,'BANCO DE DADOS SETEMBRO SERV'!$B:$E,4,FALSE))</f>
        <v>32.56</v>
      </c>
      <c r="G423" s="1698">
        <f>TRUNC(E423*F423,2)</f>
        <v>32.56</v>
      </c>
    </row>
    <row r="424" spans="1:8" ht="30">
      <c r="A424" s="1565" t="s">
        <v>1321</v>
      </c>
      <c r="B424" s="810">
        <v>53863</v>
      </c>
      <c r="C424" s="1617" t="str">
        <f>IF($A424="INSUMO",VLOOKUP($B424,'BANCO DE DADOS SETEMBRO INS'!$A:$D,2,FALSE),VLOOKUP($B424,'BANCO DE DADOS SETEMBRO SERV'!$B:$E,2,FALSE))</f>
        <v>MARTELETE OU ROMPEDOR PNEUMÁTICO MANUAL, 28 KG, COM SILENCIADOR - MANUTENÇÃO. AF_07/2016</v>
      </c>
      <c r="D424" s="1616" t="str">
        <f>IF($A424="INSUMO",VLOOKUP($B424,'BANCO DE DADOS SETEMBRO INS'!$A:$D,3,FALSE),VLOOKUP($B424,'BANCO DE DADOS SETEMBRO SERV'!$B:$E,3,FALSE))</f>
        <v>H</v>
      </c>
      <c r="E424" s="1697">
        <v>1</v>
      </c>
      <c r="F424" s="1624">
        <f>IF($A424="INSUMO",VLOOKUP($B424,'BANCO DE DADOS SETEMBRO INS'!$A:$D,4,FALSE),VLOOKUP($B424,'BANCO DE DADOS SETEMBRO SERV'!$B:$E,4,FALSE))</f>
        <v>1.3</v>
      </c>
      <c r="G424" s="1698">
        <f>TRUNC(E424*F424,2)</f>
        <v>1.3</v>
      </c>
    </row>
    <row r="425" spans="1:8" ht="75">
      <c r="A425" s="1565" t="s">
        <v>1321</v>
      </c>
      <c r="B425" s="810">
        <v>73335</v>
      </c>
      <c r="C425" s="1617" t="str">
        <f>IF($A425="INSUMO",VLOOKUP($B425,'BANCO DE DADOS SETEMBRO INS'!$A:$D,2,FALSE),VLOOKUP($B425,'BANCO DE DADOS SETEMBRO SERV'!$B:$E,2,FALSE))</f>
        <v>CAMINHÃO TOCO, PBT 14.300 KG, CARGA ÚTIL MÁX. 9.710 KG, DIST. ENTRE EIXOS 3,56 M, POTÊNCIA 185 CV, INCLUSIVE CARROCERIA FIXA ABERTA DE MADEIRA P/ TRANSPORTE GERAL DE CARGA SECA, DIMEN. APROX. 2,50 X 6,50 X 0,50 M - MANUTENÇÃO. AF_06/2014</v>
      </c>
      <c r="D425" s="1616" t="str">
        <f>IF($A425="INSUMO",VLOOKUP($B425,'BANCO DE DADOS SETEMBRO INS'!$A:$D,3,FALSE),VLOOKUP($B425,'BANCO DE DADOS SETEMBRO SERV'!$B:$E,3,FALSE))</f>
        <v>H</v>
      </c>
      <c r="E425" s="1697">
        <v>1</v>
      </c>
      <c r="F425" s="1624">
        <f>IF($A425="INSUMO",VLOOKUP($B425,'BANCO DE DADOS SETEMBRO INS'!$A:$D,4,FALSE),VLOOKUP($B425,'BANCO DE DADOS SETEMBRO SERV'!$B:$E,4,FALSE))</f>
        <v>15.67</v>
      </c>
      <c r="G425" s="1698">
        <f>TRUNC(E425*F425,2)</f>
        <v>15.67</v>
      </c>
    </row>
    <row r="426" spans="1:8" ht="75">
      <c r="A426" s="1565" t="s">
        <v>1321</v>
      </c>
      <c r="B426" s="810">
        <v>73335</v>
      </c>
      <c r="C426" s="1617" t="str">
        <f>IF($A426="INSUMO",VLOOKUP($B426,'BANCO DE DADOS SETEMBRO INS'!$A:$D,2,FALSE),VLOOKUP($B426,'BANCO DE DADOS SETEMBRO SERV'!$B:$E,2,FALSE))</f>
        <v>CAMINHÃO TOCO, PBT 14.300 KG, CARGA ÚTIL MÁX. 9.710 KG, DIST. ENTRE EIXOS 3,56 M, POTÊNCIA 185 CV, INCLUSIVE CARROCERIA FIXA ABERTA DE MADEIRA P/ TRANSPORTE GERAL DE CARGA SECA, DIMEN. APROX. 2,50 X 6,50 X 0,50 M - MANUTENÇÃO. AF_06/2014</v>
      </c>
      <c r="D426" s="1616" t="str">
        <f>IF($A426="INSUMO",VLOOKUP($B426,'BANCO DE DADOS SETEMBRO INS'!$A:$D,3,FALSE),VLOOKUP($B426,'BANCO DE DADOS SETEMBRO SERV'!$B:$E,3,FALSE))</f>
        <v>H</v>
      </c>
      <c r="E426" s="1697">
        <v>1</v>
      </c>
      <c r="F426" s="1624">
        <f>IF($A426="INSUMO",VLOOKUP($B426,'BANCO DE DADOS SETEMBRO INS'!$A:$D,4,FALSE),VLOOKUP($B426,'BANCO DE DADOS SETEMBRO SERV'!$B:$E,4,FALSE))</f>
        <v>15.67</v>
      </c>
      <c r="G426" s="1698">
        <f>TRUNC(E426*F426,2)</f>
        <v>15.67</v>
      </c>
    </row>
    <row r="427" spans="1:8" ht="15.75">
      <c r="A427" s="1565"/>
      <c r="B427" s="2662" t="s">
        <v>694</v>
      </c>
      <c r="C427" s="3038"/>
      <c r="D427" s="3038"/>
      <c r="E427" s="3038"/>
      <c r="F427" s="3038"/>
      <c r="G427" s="3039"/>
    </row>
    <row r="428" spans="1:8" ht="15.75">
      <c r="A428" s="1565" t="s">
        <v>1321</v>
      </c>
      <c r="B428" s="810">
        <v>90776</v>
      </c>
      <c r="C428" s="1617" t="str">
        <f>IF($A428="INSUMO",VLOOKUP($B428,'BANCO DE DADOS SETEMBRO INS'!$A:$D,2,FALSE),VLOOKUP($B428,'BANCO DE DADOS SETEMBRO SERV'!$B:$E,2,FALSE))</f>
        <v>ENCARREGADO GERAL COM ENCARGOS COMPLEMENTARES</v>
      </c>
      <c r="D428" s="1616" t="str">
        <f>IF($A428="INSUMO",VLOOKUP($B428,'BANCO DE DADOS SETEMBRO INS'!$A:$D,3,FALSE),VLOOKUP($B428,'BANCO DE DADOS SETEMBRO SERV'!$B:$E,3,FALSE))</f>
        <v>H</v>
      </c>
      <c r="E428" s="1697">
        <v>1</v>
      </c>
      <c r="F428" s="1624">
        <f>IF($A428="INSUMO",VLOOKUP($B428,'BANCO DE DADOS SETEMBRO INS'!$A:$D,4,FALSE),VLOOKUP($B428,'BANCO DE DADOS SETEMBRO SERV'!$B:$E,4,FALSE))</f>
        <v>23.19</v>
      </c>
      <c r="G428" s="1698">
        <f>TRUNC(E428*F428,2)</f>
        <v>23.19</v>
      </c>
    </row>
    <row r="429" spans="1:8" ht="30">
      <c r="A429" s="1565" t="s">
        <v>1321</v>
      </c>
      <c r="B429" s="810">
        <v>88278</v>
      </c>
      <c r="C429" s="1617" t="str">
        <f>IF($A429="INSUMO",VLOOKUP($B429,'BANCO DE DADOS SETEMBRO INS'!$A:$D,2,FALSE),VLOOKUP($B429,'BANCO DE DADOS SETEMBRO SERV'!$B:$E,2,FALSE))</f>
        <v>MONTADOR DE ESTRUTURA METÁLICA COM ENCARGOS COMPLEMENTARES</v>
      </c>
      <c r="D429" s="1616" t="str">
        <f>IF($A429="INSUMO",VLOOKUP($B429,'BANCO DE DADOS SETEMBRO INS'!$A:$D,3,FALSE),VLOOKUP($B429,'BANCO DE DADOS SETEMBRO SERV'!$B:$E,3,FALSE))</f>
        <v>H</v>
      </c>
      <c r="E429" s="1697">
        <v>2</v>
      </c>
      <c r="F429" s="1624">
        <f>IF($A429="INSUMO",VLOOKUP($B429,'BANCO DE DADOS SETEMBRO INS'!$A:$D,4,FALSE),VLOOKUP($B429,'BANCO DE DADOS SETEMBRO SERV'!$B:$E,4,FALSE))</f>
        <v>15.13</v>
      </c>
      <c r="G429" s="1698">
        <f>TRUNC(E429*F429,2)</f>
        <v>30.26</v>
      </c>
    </row>
    <row r="430" spans="1:8" ht="16.5" thickBot="1">
      <c r="A430" s="1565" t="s">
        <v>1321</v>
      </c>
      <c r="B430" s="524">
        <v>88243</v>
      </c>
      <c r="C430" s="1618" t="str">
        <f>IF($A430="INSUMO",VLOOKUP($B430,'BANCO DE DADOS SETEMBRO INS'!$A:$D,2,FALSE),VLOOKUP($B430,'BANCO DE DADOS SETEMBRO SERV'!$B:$E,2,FALSE))</f>
        <v>AJUDANTE ESPECIALIZADO COM ENCARGOS COMPLEMENTARES</v>
      </c>
      <c r="D430" s="1619" t="str">
        <f>IF($A430="INSUMO",VLOOKUP($B430,'BANCO DE DADOS SETEMBRO INS'!$A:$D,3,FALSE),VLOOKUP($B430,'BANCO DE DADOS SETEMBRO SERV'!$B:$E,3,FALSE))</f>
        <v>H</v>
      </c>
      <c r="E430" s="391">
        <v>4</v>
      </c>
      <c r="F430" s="1548">
        <f>IF($A430="INSUMO",VLOOKUP($B430,'BANCO DE DADOS SETEMBRO INS'!$A:$D,4,FALSE),VLOOKUP($B430,'BANCO DE DADOS SETEMBRO SERV'!$B:$E,4,FALSE))</f>
        <v>18.93</v>
      </c>
      <c r="G430" s="648">
        <f>TRUNC(E430*F430,2)</f>
        <v>75.72</v>
      </c>
    </row>
    <row r="431" spans="1:8" ht="16.5" thickBot="1">
      <c r="A431" s="538"/>
      <c r="B431" s="3040" t="s">
        <v>6995</v>
      </c>
      <c r="C431" s="3041"/>
      <c r="D431" s="3041"/>
      <c r="E431" s="3042"/>
      <c r="F431" s="1699" t="s">
        <v>692</v>
      </c>
      <c r="G431" s="1700">
        <f>TRUNC(SUM(G423:G430),2)</f>
        <v>194.37</v>
      </c>
    </row>
    <row r="432" spans="1:8" ht="15.75">
      <c r="A432" s="538"/>
      <c r="B432" s="3040" t="s">
        <v>6996</v>
      </c>
      <c r="C432" s="3041"/>
      <c r="D432" s="3041"/>
      <c r="E432" s="3042"/>
      <c r="F432" s="1701" t="s">
        <v>6997</v>
      </c>
      <c r="G432" s="1702">
        <f>TRUNC(G431/25,2)</f>
        <v>7.77</v>
      </c>
    </row>
    <row r="433" spans="1:8" ht="15.75">
      <c r="A433" s="538"/>
      <c r="B433" s="2667" t="s">
        <v>693</v>
      </c>
      <c r="C433" s="3036"/>
      <c r="D433" s="3036"/>
      <c r="E433" s="3036"/>
      <c r="F433" s="3036"/>
      <c r="G433" s="3037"/>
    </row>
    <row r="434" spans="1:8" ht="15.75" thickBot="1">
      <c r="A434" s="538"/>
      <c r="B434" s="524" t="s">
        <v>708</v>
      </c>
      <c r="C434" s="1618" t="str">
        <f>C438</f>
        <v>DEFENSA MET. MALEÁVEL SIMPLES</v>
      </c>
      <c r="D434" s="944" t="s">
        <v>6998</v>
      </c>
      <c r="E434" s="391">
        <v>1</v>
      </c>
      <c r="F434" s="647">
        <f>D443</f>
        <v>150</v>
      </c>
      <c r="G434" s="648">
        <f>TRUNC(E434*F434,2)</f>
        <v>150</v>
      </c>
    </row>
    <row r="435" spans="1:8" ht="16.5" thickBot="1">
      <c r="A435" s="1211"/>
      <c r="B435" s="2961" t="s">
        <v>6999</v>
      </c>
      <c r="C435" s="2961"/>
      <c r="D435" s="2961"/>
      <c r="E435" s="3043"/>
      <c r="F435" s="1699" t="s">
        <v>7000</v>
      </c>
      <c r="G435" s="1700">
        <f>TRUNC(SUM(G434),2)</f>
        <v>150</v>
      </c>
    </row>
    <row r="436" spans="1:8" ht="16.5" thickBot="1">
      <c r="A436" s="1211"/>
      <c r="B436" s="2961" t="s">
        <v>7001</v>
      </c>
      <c r="C436" s="2961"/>
      <c r="D436" s="2961"/>
      <c r="E436" s="3043"/>
      <c r="F436" s="1699" t="s">
        <v>7002</v>
      </c>
      <c r="G436" s="1700">
        <f>G432+G435</f>
        <v>157.77000000000001</v>
      </c>
    </row>
    <row r="437" spans="1:8" ht="16.5" thickBot="1">
      <c r="A437" s="1565"/>
      <c r="B437" s="1650"/>
      <c r="C437" s="1649"/>
      <c r="D437" s="1649"/>
      <c r="E437" s="1649"/>
      <c r="F437" s="1649"/>
      <c r="G437" s="1649"/>
    </row>
    <row r="438" spans="1:8" ht="15.75">
      <c r="A438" s="1521"/>
      <c r="B438" s="1557">
        <v>1</v>
      </c>
      <c r="C438" s="1536" t="s">
        <v>7003</v>
      </c>
      <c r="D438" s="1558"/>
      <c r="E438" s="1559"/>
      <c r="F438" s="1537"/>
      <c r="G438" s="1560">
        <f>F438</f>
        <v>0</v>
      </c>
    </row>
    <row r="439" spans="1:8" ht="31.5">
      <c r="A439" s="538"/>
      <c r="B439" s="1815" t="s">
        <v>701</v>
      </c>
      <c r="C439" s="1775" t="s">
        <v>702</v>
      </c>
      <c r="D439" s="1776" t="s">
        <v>703</v>
      </c>
      <c r="E439" s="1777" t="s">
        <v>704</v>
      </c>
      <c r="F439" s="1778" t="s">
        <v>705</v>
      </c>
      <c r="G439" s="1785" t="s">
        <v>706</v>
      </c>
    </row>
    <row r="440" spans="1:8" ht="15">
      <c r="A440" s="1521"/>
      <c r="B440" s="1299">
        <v>42935</v>
      </c>
      <c r="C440" s="1751" t="s">
        <v>7004</v>
      </c>
      <c r="D440" s="1752">
        <v>150</v>
      </c>
      <c r="E440" s="1754" t="s">
        <v>7005</v>
      </c>
      <c r="F440" s="1744" t="s">
        <v>7006</v>
      </c>
      <c r="G440" s="1764" t="s">
        <v>7007</v>
      </c>
    </row>
    <row r="441" spans="1:8" ht="15">
      <c r="A441" s="1521"/>
      <c r="B441" s="1299"/>
      <c r="C441" s="1751"/>
      <c r="D441" s="1752"/>
      <c r="E441" s="1754"/>
      <c r="F441" s="1744"/>
      <c r="G441" s="1764"/>
    </row>
    <row r="442" spans="1:8" ht="15">
      <c r="A442" s="538"/>
      <c r="B442" s="1299"/>
      <c r="C442" s="1751"/>
      <c r="D442" s="1752"/>
      <c r="E442" s="1743"/>
      <c r="F442" s="1744"/>
      <c r="G442" s="1764"/>
    </row>
    <row r="443" spans="1:8" ht="16.5" thickBot="1">
      <c r="A443" s="538"/>
      <c r="B443" s="1538"/>
      <c r="C443" s="1539" t="s">
        <v>707</v>
      </c>
      <c r="D443" s="1561">
        <f>MEDIAN(D440:D442)</f>
        <v>150</v>
      </c>
      <c r="E443" s="1540"/>
      <c r="F443" s="1541"/>
      <c r="G443" s="871"/>
    </row>
    <row r="444" spans="1:8" ht="15.75">
      <c r="A444" s="538"/>
      <c r="B444" s="1703" t="s">
        <v>7008</v>
      </c>
      <c r="C444" s="1651"/>
      <c r="D444" s="649"/>
      <c r="E444" s="543"/>
      <c r="F444" s="650"/>
      <c r="G444" s="651"/>
    </row>
    <row r="445" spans="1:8" ht="13.5" thickBot="1"/>
    <row r="446" spans="1:8" ht="15.75">
      <c r="A446" s="1562"/>
      <c r="B446" s="1549" t="str">
        <f>CONCATENATE("AMM IP 0",(RIGHT(B420,2))+1)</f>
        <v>AMM IP 022</v>
      </c>
      <c r="C446" s="2666" t="str">
        <f>CONCATENATE("FORNECIMENTO E INSTALAÇÃO DE ",C449)</f>
        <v>FORNECIMENTO E INSTALAÇÃO DE LAMPADA VAPOR METALICO OVOIDE 150 W, BASE E27/E40</v>
      </c>
      <c r="D446" s="2666"/>
      <c r="E446" s="2666"/>
      <c r="F446" s="2666"/>
      <c r="G446" s="1550" t="s">
        <v>29</v>
      </c>
      <c r="H446" s="1526">
        <f>G452</f>
        <v>29.84</v>
      </c>
    </row>
    <row r="447" spans="1:8" ht="31.5">
      <c r="A447" s="1562"/>
      <c r="B447" s="1574" t="s">
        <v>760</v>
      </c>
      <c r="C447" s="1642" t="s">
        <v>686</v>
      </c>
      <c r="D447" s="1642" t="s">
        <v>29</v>
      </c>
      <c r="E447" s="1642" t="s">
        <v>687</v>
      </c>
      <c r="F447" s="1643" t="s">
        <v>688</v>
      </c>
      <c r="G447" s="1644" t="s">
        <v>689</v>
      </c>
      <c r="H447" s="1562"/>
    </row>
    <row r="448" spans="1:8" ht="15.75">
      <c r="A448" s="1562"/>
      <c r="B448" s="2662" t="s">
        <v>690</v>
      </c>
      <c r="C448" s="3038"/>
      <c r="D448" s="3038"/>
      <c r="E448" s="3038"/>
      <c r="F448" s="3038"/>
      <c r="G448" s="3039"/>
      <c r="H448" s="1562"/>
    </row>
    <row r="449" spans="1:8" ht="15.75">
      <c r="A449" s="1565" t="s">
        <v>1320</v>
      </c>
      <c r="B449" s="695">
        <v>39376</v>
      </c>
      <c r="C449" s="1617" t="str">
        <f>IF($A449="INSUMO",VLOOKUP($B449,'BANCO DE DADOS SETEMBRO INS'!$A:$D,2,FALSE),VLOOKUP($B449,'BANCO DE DADOS SETEMBRO SERV'!$B:$E,2,FALSE))</f>
        <v>LAMPADA VAPOR METALICO OVOIDE 150 W, BASE E27/E40</v>
      </c>
      <c r="D449" s="1616" t="str">
        <f>IF($A449="INSUMO",VLOOKUP($B449,'BANCO DE DADOS SETEMBRO INS'!$A:$D,3,FALSE),VLOOKUP($B449,'BANCO DE DADOS SETEMBRO SERV'!$B:$E,3,FALSE))</f>
        <v xml:space="preserve">UN    </v>
      </c>
      <c r="E449" s="1645">
        <v>1</v>
      </c>
      <c r="F449" s="1624">
        <f>IF($A449="INSUMO",VLOOKUP($B449,'BANCO DE DADOS SETEMBRO INS'!$A:$D,4,FALSE),VLOOKUP($B449,'BANCO DE DADOS SETEMBRO SERV'!$B:$E,4,FALSE))</f>
        <v>25.79</v>
      </c>
      <c r="G449" s="1646">
        <f>TRUNC(F449*E449,2)</f>
        <v>25.79</v>
      </c>
      <c r="H449" s="1562"/>
    </row>
    <row r="450" spans="1:8" ht="15.75">
      <c r="A450" s="1562"/>
      <c r="B450" s="2662" t="s">
        <v>691</v>
      </c>
      <c r="C450" s="3038"/>
      <c r="D450" s="3038"/>
      <c r="E450" s="3038"/>
      <c r="F450" s="3038"/>
      <c r="G450" s="3039"/>
      <c r="H450" s="1562"/>
    </row>
    <row r="451" spans="1:8" ht="16.5" thickBot="1">
      <c r="A451" s="1565" t="s">
        <v>1321</v>
      </c>
      <c r="B451" s="690">
        <v>88264</v>
      </c>
      <c r="C451" s="1618" t="str">
        <f>IF($A451="INSUMO",VLOOKUP($B451,'BANCO DE DADOS SETEMBRO INS'!$A:$D,2,FALSE),VLOOKUP($B451,'BANCO DE DADOS SETEMBRO SERV'!$B:$E,2,FALSE))</f>
        <v>ELETRICISTA COM ENCARGOS COMPLEMENTARES</v>
      </c>
      <c r="D451" s="1619" t="str">
        <f>IF($A451="INSUMO",VLOOKUP($B451,'BANCO DE DADOS SETEMBRO INS'!$A:$D,3,FALSE),VLOOKUP($B451,'BANCO DE DADOS SETEMBRO SERV'!$B:$E,3,FALSE))</f>
        <v>H</v>
      </c>
      <c r="E451" s="1555">
        <v>0.2</v>
      </c>
      <c r="F451" s="1548">
        <f>IF($A451="INSUMO",VLOOKUP($B451,'BANCO DE DADOS SETEMBRO INS'!$A:$D,4,FALSE),VLOOKUP($B451,'BANCO DE DADOS SETEMBRO SERV'!$B:$E,4,FALSE))</f>
        <v>20.28</v>
      </c>
      <c r="G451" s="1556">
        <f>TRUNC(F451*E451,2)</f>
        <v>4.05</v>
      </c>
      <c r="H451" s="1562"/>
    </row>
    <row r="452" spans="1:8" ht="16.5" thickBot="1">
      <c r="A452" s="1562"/>
      <c r="B452" s="2940" t="s">
        <v>7065</v>
      </c>
      <c r="C452" s="2940"/>
      <c r="D452" s="2940"/>
      <c r="E452" s="2940"/>
      <c r="F452" s="795" t="s">
        <v>692</v>
      </c>
      <c r="G452" s="796">
        <f>SUM(G449:G451)</f>
        <v>29.84</v>
      </c>
      <c r="H452" s="1562"/>
    </row>
    <row r="453" spans="1:8" ht="16.5" thickBot="1">
      <c r="A453" s="817"/>
      <c r="B453" s="799"/>
      <c r="C453" s="800"/>
      <c r="D453" s="800"/>
      <c r="E453" s="800"/>
      <c r="F453" s="800"/>
      <c r="G453" s="800"/>
      <c r="H453" s="817"/>
    </row>
    <row r="454" spans="1:8" ht="15.75">
      <c r="A454" s="1562"/>
      <c r="B454" s="1549" t="str">
        <f>CONCATENATE("AMM IP 0",(RIGHT(B446,2))+1)</f>
        <v>AMM IP 023</v>
      </c>
      <c r="C454" s="2666" t="str">
        <f>CONCATENATE("FORNECIMENTO E INSTALAÇÃO DE ",C457)</f>
        <v>FORNECIMENTO E INSTALAÇÃO DE REATOR PARA LÂMPADA DE VAPOR METÁLICO DE 150W</v>
      </c>
      <c r="D454" s="2666"/>
      <c r="E454" s="2666"/>
      <c r="F454" s="2666"/>
      <c r="G454" s="1550" t="s">
        <v>29</v>
      </c>
      <c r="H454" s="1526">
        <f>G461</f>
        <v>101.73</v>
      </c>
    </row>
    <row r="455" spans="1:8" ht="31.5">
      <c r="A455" s="1562"/>
      <c r="B455" s="1574" t="s">
        <v>760</v>
      </c>
      <c r="C455" s="1642" t="s">
        <v>686</v>
      </c>
      <c r="D455" s="1642" t="s">
        <v>29</v>
      </c>
      <c r="E455" s="1642" t="s">
        <v>687</v>
      </c>
      <c r="F455" s="1643" t="s">
        <v>688</v>
      </c>
      <c r="G455" s="1644" t="s">
        <v>689</v>
      </c>
      <c r="H455" s="1562"/>
    </row>
    <row r="456" spans="1:8" ht="15.75">
      <c r="A456" s="1562"/>
      <c r="B456" s="2662" t="s">
        <v>690</v>
      </c>
      <c r="C456" s="3038"/>
      <c r="D456" s="3038"/>
      <c r="E456" s="3038"/>
      <c r="F456" s="3038"/>
      <c r="G456" s="3039"/>
      <c r="H456" s="1562"/>
    </row>
    <row r="457" spans="1:8" ht="15">
      <c r="A457" s="1562"/>
      <c r="B457" s="1568" t="s">
        <v>708</v>
      </c>
      <c r="C457" s="1665" t="s">
        <v>719</v>
      </c>
      <c r="D457" s="1704" t="s">
        <v>29</v>
      </c>
      <c r="E457" s="1705">
        <v>1</v>
      </c>
      <c r="F457" s="1706">
        <f>D468</f>
        <v>80.2</v>
      </c>
      <c r="G457" s="1646">
        <f>TRUNC(F457*E457,2)</f>
        <v>80.2</v>
      </c>
      <c r="H457" s="1562"/>
    </row>
    <row r="458" spans="1:8" ht="15.75">
      <c r="A458" s="1562"/>
      <c r="B458" s="2662" t="s">
        <v>691</v>
      </c>
      <c r="C458" s="3038"/>
      <c r="D458" s="3038"/>
      <c r="E458" s="3038"/>
      <c r="F458" s="3038"/>
      <c r="G458" s="3039"/>
      <c r="H458" s="1562"/>
    </row>
    <row r="459" spans="1:8" ht="15.75">
      <c r="A459" s="1565" t="s">
        <v>1321</v>
      </c>
      <c r="B459" s="687">
        <v>88264</v>
      </c>
      <c r="C459" s="1617" t="str">
        <f>IF($A459="INSUMO",VLOOKUP($B459,'BANCO DE DADOS SETEMBRO INS'!$A:$D,2,FALSE),VLOOKUP($B459,'BANCO DE DADOS SETEMBRO SERV'!$B:$E,2,FALSE))</f>
        <v>ELETRICISTA COM ENCARGOS COMPLEMENTARES</v>
      </c>
      <c r="D459" s="1616" t="str">
        <f>IF($A459="INSUMO",VLOOKUP($B459,'BANCO DE DADOS SETEMBRO INS'!$A:$D,3,FALSE),VLOOKUP($B459,'BANCO DE DADOS SETEMBRO SERV'!$B:$E,3,FALSE))</f>
        <v>H</v>
      </c>
      <c r="E459" s="1645">
        <v>0.6</v>
      </c>
      <c r="F459" s="1624">
        <f>IF($A459="INSUMO",VLOOKUP($B459,'BANCO DE DADOS SETEMBRO INS'!$A:$D,4,FALSE),VLOOKUP($B459,'BANCO DE DADOS SETEMBRO SERV'!$B:$E,4,FALSE))</f>
        <v>20.28</v>
      </c>
      <c r="G459" s="1707">
        <f>TRUNC(F459*E459,2)</f>
        <v>12.16</v>
      </c>
      <c r="H459" s="1562"/>
    </row>
    <row r="460" spans="1:8" ht="16.5" thickBot="1">
      <c r="A460" s="1565" t="s">
        <v>1321</v>
      </c>
      <c r="B460" s="688">
        <v>88247</v>
      </c>
      <c r="C460" s="1618" t="str">
        <f>IF($A460="INSUMO",VLOOKUP($B460,'BANCO DE DADOS SETEMBRO INS'!$A:$D,2,FALSE),VLOOKUP($B460,'BANCO DE DADOS SETEMBRO SERV'!$B:$E,2,FALSE))</f>
        <v>AUXILIAR DE ELETRICISTA COM ENCARGOS COMPLEMENTARES</v>
      </c>
      <c r="D460" s="1619" t="str">
        <f>IF($A460="INSUMO",VLOOKUP($B460,'BANCO DE DADOS SETEMBRO INS'!$A:$D,3,FALSE),VLOOKUP($B460,'BANCO DE DADOS SETEMBRO SERV'!$B:$E,3,FALSE))</f>
        <v>H</v>
      </c>
      <c r="E460" s="647">
        <v>0.6</v>
      </c>
      <c r="F460" s="1548">
        <f>IF($A460="INSUMO",VLOOKUP($B460,'BANCO DE DADOS SETEMBRO INS'!$A:$D,4,FALSE),VLOOKUP($B460,'BANCO DE DADOS SETEMBRO SERV'!$B:$E,4,FALSE))</f>
        <v>15.62</v>
      </c>
      <c r="G460" s="689">
        <f>TRUNC(F460*E460,2)</f>
        <v>9.3699999999999992</v>
      </c>
      <c r="H460" s="1562"/>
    </row>
    <row r="461" spans="1:8" ht="16.5" thickBot="1">
      <c r="A461" s="1562"/>
      <c r="B461" s="2940" t="s">
        <v>7064</v>
      </c>
      <c r="C461" s="2940"/>
      <c r="D461" s="2940"/>
      <c r="E461" s="2940"/>
      <c r="F461" s="795" t="s">
        <v>692</v>
      </c>
      <c r="G461" s="1718">
        <f>SUM(G457:G460)</f>
        <v>101.73</v>
      </c>
      <c r="H461" s="1562"/>
    </row>
    <row r="462" spans="1:8" ht="15.75" thickBot="1">
      <c r="A462" s="1562"/>
      <c r="B462" s="1570"/>
      <c r="C462" s="1570"/>
      <c r="D462" s="1570"/>
      <c r="E462" s="1570"/>
      <c r="F462" s="1570"/>
      <c r="G462" s="1570"/>
      <c r="H462" s="1562"/>
    </row>
    <row r="463" spans="1:8" ht="15.75">
      <c r="A463" s="1562"/>
      <c r="B463" s="1557"/>
      <c r="C463" s="1536" t="s">
        <v>719</v>
      </c>
      <c r="D463" s="1558"/>
      <c r="E463" s="1559"/>
      <c r="F463" s="1537" t="s">
        <v>29</v>
      </c>
      <c r="G463" s="1560" t="s">
        <v>29</v>
      </c>
      <c r="H463" s="1758" t="s">
        <v>7238</v>
      </c>
    </row>
    <row r="464" spans="1:8" ht="31.5">
      <c r="A464" s="1562"/>
      <c r="B464" s="859" t="s">
        <v>701</v>
      </c>
      <c r="C464" s="1771" t="s">
        <v>702</v>
      </c>
      <c r="D464" s="1772" t="s">
        <v>703</v>
      </c>
      <c r="E464" s="1773" t="s">
        <v>704</v>
      </c>
      <c r="F464" s="1774" t="s">
        <v>705</v>
      </c>
      <c r="G464" s="1839" t="s">
        <v>706</v>
      </c>
      <c r="H464" s="1562"/>
    </row>
    <row r="465" spans="1:8" ht="15">
      <c r="A465" s="1562"/>
      <c r="B465" s="1573">
        <v>43248</v>
      </c>
      <c r="C465" s="1755" t="s">
        <v>716</v>
      </c>
      <c r="D465" s="1742">
        <v>62.15</v>
      </c>
      <c r="E465" s="1760" t="s">
        <v>717</v>
      </c>
      <c r="F465" s="1765" t="s">
        <v>718</v>
      </c>
      <c r="G465" s="1762" t="s">
        <v>6954</v>
      </c>
      <c r="H465" s="1720"/>
    </row>
    <row r="466" spans="1:8" ht="15">
      <c r="A466" s="1562"/>
      <c r="B466" s="1573">
        <v>43256</v>
      </c>
      <c r="C466" s="1755" t="s">
        <v>7474</v>
      </c>
      <c r="D466" s="1759">
        <v>80.2</v>
      </c>
      <c r="E466" s="1797" t="s">
        <v>1703</v>
      </c>
      <c r="F466" s="1757" t="s">
        <v>6558</v>
      </c>
      <c r="G466" s="1761" t="s">
        <v>1761</v>
      </c>
      <c r="H466" s="1720"/>
    </row>
    <row r="467" spans="1:8" ht="15">
      <c r="A467" s="1562"/>
      <c r="B467" s="1573">
        <v>43256</v>
      </c>
      <c r="C467" s="1783" t="s">
        <v>7622</v>
      </c>
      <c r="D467" s="1798">
        <v>92.05</v>
      </c>
      <c r="E467" s="1798" t="s">
        <v>7623</v>
      </c>
      <c r="F467" s="1798" t="s">
        <v>7624</v>
      </c>
      <c r="G467" s="1875" t="s">
        <v>7625</v>
      </c>
      <c r="H467" s="1720"/>
    </row>
    <row r="468" spans="1:8" ht="16.5" thickBot="1">
      <c r="A468" s="1562"/>
      <c r="B468" s="1538"/>
      <c r="C468" s="1539" t="s">
        <v>707</v>
      </c>
      <c r="D468" s="1561">
        <f>MEDIAN(D465:D467)</f>
        <v>80.2</v>
      </c>
      <c r="E468" s="1540"/>
      <c r="F468" s="1541"/>
      <c r="G468" s="871"/>
      <c r="H468" s="1562"/>
    </row>
    <row r="469" spans="1:8" ht="13.5" thickBot="1"/>
    <row r="470" spans="1:8" ht="30" customHeight="1">
      <c r="A470" s="1562"/>
      <c r="B470" s="1549" t="str">
        <f>CONCATENATE("AMM IP 0",(RIGHT(B454,2))+1)</f>
        <v>AMM IP 024</v>
      </c>
      <c r="C470" s="2666" t="str">
        <f>CONCATENATE("FORNECIMENTO E INSTALAÇÃO DE ",C473)</f>
        <v>FORNECIMENTO E INSTALAÇÃO DE REATOR INTERNO/INTEGRADO PARA LAMPADA VAPOR METALICO 400 W, ALTO FATOR DE POTENCIA</v>
      </c>
      <c r="D470" s="2666"/>
      <c r="E470" s="2666"/>
      <c r="F470" s="2666"/>
      <c r="G470" s="1550" t="s">
        <v>29</v>
      </c>
      <c r="H470" s="1526">
        <f>G477</f>
        <v>115.28999999999999</v>
      </c>
    </row>
    <row r="471" spans="1:8" ht="31.5">
      <c r="A471" s="1562"/>
      <c r="B471" s="1574" t="s">
        <v>760</v>
      </c>
      <c r="C471" s="1642" t="s">
        <v>686</v>
      </c>
      <c r="D471" s="1642" t="s">
        <v>29</v>
      </c>
      <c r="E471" s="1642" t="s">
        <v>687</v>
      </c>
      <c r="F471" s="1643" t="s">
        <v>688</v>
      </c>
      <c r="G471" s="1644" t="s">
        <v>689</v>
      </c>
      <c r="H471" s="1562"/>
    </row>
    <row r="472" spans="1:8" ht="15.75">
      <c r="A472" s="1562"/>
      <c r="B472" s="2662" t="s">
        <v>690</v>
      </c>
      <c r="C472" s="3038"/>
      <c r="D472" s="3038"/>
      <c r="E472" s="3038"/>
      <c r="F472" s="3038"/>
      <c r="G472" s="3039"/>
      <c r="H472" s="1562"/>
    </row>
    <row r="473" spans="1:8" ht="30">
      <c r="A473" s="1565" t="s">
        <v>1320</v>
      </c>
      <c r="B473" s="695">
        <v>39374</v>
      </c>
      <c r="C473" s="1617" t="str">
        <f>IF($A473="INSUMO",VLOOKUP($B473,'BANCO DE DADOS SETEMBRO INS'!$A:$D,2,FALSE),VLOOKUP($B473,'BANCO DE DADOS SETEMBRO SERV'!$B:$E,2,FALSE))</f>
        <v>REATOR INTERNO/INTEGRADO PARA LAMPADA VAPOR METALICO 400 W, ALTO FATOR DE POTENCIA</v>
      </c>
      <c r="D473" s="1616" t="str">
        <f>IF($A473="INSUMO",VLOOKUP($B473,'BANCO DE DADOS SETEMBRO INS'!$A:$D,3,FALSE),VLOOKUP($B473,'BANCO DE DADOS SETEMBRO SERV'!$B:$E,3,FALSE))</f>
        <v xml:space="preserve">UN    </v>
      </c>
      <c r="E473" s="1645">
        <v>1</v>
      </c>
      <c r="F473" s="1624">
        <f>IF($A473="INSUMO",VLOOKUP($B473,'BANCO DE DADOS SETEMBRO INS'!$A:$D,4,FALSE),VLOOKUP($B473,'BANCO DE DADOS SETEMBRO SERV'!$B:$E,4,FALSE))</f>
        <v>86.58</v>
      </c>
      <c r="G473" s="1646">
        <f>TRUNC(F473*E473,2)</f>
        <v>86.58</v>
      </c>
      <c r="H473" s="1562"/>
    </row>
    <row r="474" spans="1:8" ht="15.75">
      <c r="A474" s="1562"/>
      <c r="B474" s="2662" t="s">
        <v>691</v>
      </c>
      <c r="C474" s="3038"/>
      <c r="D474" s="3038"/>
      <c r="E474" s="3038"/>
      <c r="F474" s="3038"/>
      <c r="G474" s="3039"/>
      <c r="H474" s="1562"/>
    </row>
    <row r="475" spans="1:8" ht="15.75">
      <c r="A475" s="1565" t="s">
        <v>1321</v>
      </c>
      <c r="B475" s="1719">
        <v>88264</v>
      </c>
      <c r="C475" s="1617" t="str">
        <f>IF($A475="INSUMO",VLOOKUP($B475,'BANCO DE DADOS SETEMBRO INS'!$A:$D,2,FALSE),VLOOKUP($B475,'BANCO DE DADOS SETEMBRO SERV'!$B:$E,2,FALSE))</f>
        <v>ELETRICISTA COM ENCARGOS COMPLEMENTARES</v>
      </c>
      <c r="D475" s="1616" t="str">
        <f>IF($A475="INSUMO",VLOOKUP($B475,'BANCO DE DADOS SETEMBRO INS'!$A:$D,3,FALSE),VLOOKUP($B475,'BANCO DE DADOS SETEMBRO SERV'!$B:$E,3,FALSE))</f>
        <v>H</v>
      </c>
      <c r="E475" s="1648">
        <v>0.8</v>
      </c>
      <c r="F475" s="1624">
        <f>IF($A475="INSUMO",VLOOKUP($B475,'BANCO DE DADOS SETEMBRO INS'!$A:$D,4,FALSE),VLOOKUP($B475,'BANCO DE DADOS SETEMBRO SERV'!$B:$E,4,FALSE))</f>
        <v>20.28</v>
      </c>
      <c r="G475" s="1646">
        <f>TRUNC(F475*E475,2)</f>
        <v>16.22</v>
      </c>
      <c r="H475" s="1562"/>
    </row>
    <row r="476" spans="1:8" ht="16.5" thickBot="1">
      <c r="A476" s="1565" t="s">
        <v>1321</v>
      </c>
      <c r="B476" s="690">
        <v>88247</v>
      </c>
      <c r="C476" s="1618" t="str">
        <f>IF($A476="INSUMO",VLOOKUP($B476,'BANCO DE DADOS SETEMBRO INS'!$A:$D,2,FALSE),VLOOKUP($B476,'BANCO DE DADOS SETEMBRO SERV'!$B:$E,2,FALSE))</f>
        <v>AUXILIAR DE ELETRICISTA COM ENCARGOS COMPLEMENTARES</v>
      </c>
      <c r="D476" s="1619" t="str">
        <f>IF($A476="INSUMO",VLOOKUP($B476,'BANCO DE DADOS SETEMBRO INS'!$A:$D,3,FALSE),VLOOKUP($B476,'BANCO DE DADOS SETEMBRO SERV'!$B:$E,3,FALSE))</f>
        <v>H</v>
      </c>
      <c r="E476" s="1555">
        <v>0.8</v>
      </c>
      <c r="F476" s="1548">
        <f>IF($A476="INSUMO",VLOOKUP($B476,'BANCO DE DADOS SETEMBRO INS'!$A:$D,4,FALSE),VLOOKUP($B476,'BANCO DE DADOS SETEMBRO SERV'!$B:$E,4,FALSE))</f>
        <v>15.62</v>
      </c>
      <c r="G476" s="1556">
        <f>TRUNC(F476*E476,2)</f>
        <v>12.49</v>
      </c>
      <c r="H476" s="1562"/>
    </row>
    <row r="477" spans="1:8" ht="16.5" thickBot="1">
      <c r="A477" s="1562"/>
      <c r="B477" s="2940" t="s">
        <v>7066</v>
      </c>
      <c r="C477" s="2940"/>
      <c r="D477" s="2940"/>
      <c r="E477" s="2940"/>
      <c r="F477" s="795" t="s">
        <v>692</v>
      </c>
      <c r="G477" s="796">
        <f>SUM(G473:G476)</f>
        <v>115.28999999999999</v>
      </c>
      <c r="H477" s="1562"/>
    </row>
    <row r="478" spans="1:8" ht="13.5" thickBot="1"/>
    <row r="479" spans="1:8" ht="15.75">
      <c r="A479" s="1562"/>
      <c r="B479" s="1549" t="str">
        <f>CONCATENATE("AMM IP 0",(RIGHT(B470,2))+1)</f>
        <v>AMM IP 025</v>
      </c>
      <c r="C479" s="2666" t="str">
        <f>CONCATENATE("FORNECIMENTO E INSTALAÇÃO DE ",C483)</f>
        <v>FORNECIMENTO E INSTALAÇÃO DE BRAÇO DE AÇO GALVANIZADO C= 3 M PARA ILUMINÇÃO PUBLICA</v>
      </c>
      <c r="D479" s="2666"/>
      <c r="E479" s="2666"/>
      <c r="F479" s="2666"/>
      <c r="G479" s="515" t="str">
        <f>D483</f>
        <v>UN</v>
      </c>
      <c r="H479" s="1526">
        <f>G487</f>
        <v>143.51</v>
      </c>
    </row>
    <row r="480" spans="1:8" ht="47.25">
      <c r="A480" s="1562"/>
      <c r="B480" s="1574" t="s">
        <v>6936</v>
      </c>
      <c r="C480" s="1642" t="s">
        <v>686</v>
      </c>
      <c r="D480" s="1642" t="s">
        <v>29</v>
      </c>
      <c r="E480" s="1642" t="s">
        <v>687</v>
      </c>
      <c r="F480" s="1643" t="s">
        <v>688</v>
      </c>
      <c r="G480" s="1644" t="s">
        <v>689</v>
      </c>
      <c r="H480" s="1562"/>
    </row>
    <row r="481" spans="1:8" ht="15.75">
      <c r="A481" s="1562"/>
      <c r="B481" s="2662" t="s">
        <v>690</v>
      </c>
      <c r="C481" s="3038"/>
      <c r="D481" s="3038"/>
      <c r="E481" s="3038"/>
      <c r="F481" s="3038"/>
      <c r="G481" s="3039"/>
      <c r="H481" s="1562"/>
    </row>
    <row r="482" spans="1:8" ht="60">
      <c r="A482" s="1565" t="s">
        <v>1321</v>
      </c>
      <c r="B482" s="695">
        <v>5928</v>
      </c>
      <c r="C482" s="1617" t="str">
        <f>IF($A482="INSUMO",VLOOKUP($B482,'BANCO DE DADOS SETEMBRO INS'!$A:$D,2,FALSE),VLOOKUP($B482,'BANCO DE DADOS SETEMBRO SERV'!$B:$E,2,FALSE))</f>
        <v>GUINDAUTO HIDRÁULICO, CAPACIDADE MÁXIMA DE CARGA 6200 KG, MOMENTO MÁXIMO DE CARGA 11,7 TM, ALCANCE MÁXIMO HORIZONTAL 9,70 M, INCLUSIVE CAMINHÃO TOCO PBT 16.000 KG, POTÊNCIA DE 189 CV - CHP DIURNO. AF_06/2014</v>
      </c>
      <c r="D482" s="1616" t="str">
        <f>IF($A482="INSUMO",VLOOKUP($B482,'BANCO DE DADOS SETEMBRO INS'!$A:$D,3,FALSE),VLOOKUP($B482,'BANCO DE DADOS SETEMBRO SERV'!$B:$E,3,FALSE))</f>
        <v>CHP</v>
      </c>
      <c r="E482" s="1708">
        <v>0.17369999999999999</v>
      </c>
      <c r="F482" s="1624">
        <f>IF($A482="INSUMO",VLOOKUP($B482,'BANCO DE DADOS SETEMBRO INS'!$A:$D,4,FALSE),VLOOKUP($B482,'BANCO DE DADOS SETEMBRO SERV'!$B:$E,4,FALSE))</f>
        <v>144.44</v>
      </c>
      <c r="G482" s="1646">
        <f>TRUNC(F482*E482,2)</f>
        <v>25.08</v>
      </c>
      <c r="H482" s="1562"/>
    </row>
    <row r="483" spans="1:8" ht="15">
      <c r="A483" s="1562"/>
      <c r="B483" s="1568" t="s">
        <v>708</v>
      </c>
      <c r="C483" s="1665" t="str">
        <f>C489</f>
        <v>BRAÇO DE AÇO GALVANIZADO C= 3 M PARA ILUMINÇÃO PUBLICA</v>
      </c>
      <c r="D483" s="1666" t="str">
        <f>G489</f>
        <v>UN</v>
      </c>
      <c r="E483" s="1647">
        <v>1</v>
      </c>
      <c r="F483" s="1667">
        <f>D494</f>
        <v>68.45</v>
      </c>
      <c r="G483" s="1646">
        <f>TRUNC(F483*E483,2)</f>
        <v>68.45</v>
      </c>
      <c r="H483" s="1562"/>
    </row>
    <row r="484" spans="1:8" ht="15.75">
      <c r="A484" s="1562"/>
      <c r="B484" s="2662" t="s">
        <v>691</v>
      </c>
      <c r="C484" s="3038"/>
      <c r="D484" s="3038"/>
      <c r="E484" s="3038"/>
      <c r="F484" s="3038"/>
      <c r="G484" s="3039"/>
      <c r="H484" s="1562"/>
    </row>
    <row r="485" spans="1:8" ht="15.75">
      <c r="A485" s="1565" t="s">
        <v>1321</v>
      </c>
      <c r="B485" s="1552">
        <v>88264</v>
      </c>
      <c r="C485" s="1617" t="str">
        <f>IF($A485="INSUMO",VLOOKUP($B485,'BANCO DE DADOS SETEMBRO INS'!$A:$D,2,FALSE),VLOOKUP($B485,'BANCO DE DADOS SETEMBRO SERV'!$B:$E,2,FALSE))</f>
        <v>ELETRICISTA COM ENCARGOS COMPLEMENTARES</v>
      </c>
      <c r="D485" s="1616" t="str">
        <f>IF($A485="INSUMO",VLOOKUP($B485,'BANCO DE DADOS SETEMBRO INS'!$A:$D,3,FALSE),VLOOKUP($B485,'BANCO DE DADOS SETEMBRO SERV'!$B:$E,3,FALSE))</f>
        <v>H</v>
      </c>
      <c r="E485" s="1668">
        <v>1.2</v>
      </c>
      <c r="F485" s="1624">
        <f>IF($A485="INSUMO",VLOOKUP($B485,'BANCO DE DADOS SETEMBRO INS'!$A:$D,4,FALSE),VLOOKUP($B485,'BANCO DE DADOS SETEMBRO SERV'!$B:$E,4,FALSE))</f>
        <v>20.28</v>
      </c>
      <c r="G485" s="1646">
        <f>TRUNC(F485*E485,2)</f>
        <v>24.33</v>
      </c>
      <c r="H485" s="1562"/>
    </row>
    <row r="486" spans="1:8" ht="16.5" thickBot="1">
      <c r="A486" s="1565" t="s">
        <v>1321</v>
      </c>
      <c r="B486" s="681">
        <v>88316</v>
      </c>
      <c r="C486" s="1617" t="str">
        <f>IF($A486="INSUMO",VLOOKUP($B486,'BANCO DE DADOS SETEMBRO INS'!$A:$D,2,FALSE),VLOOKUP($B486,'BANCO DE DADOS SETEMBRO SERV'!$B:$E,2,FALSE))</f>
        <v>SERVENTE COM ENCARGOS COMPLEMENTARES</v>
      </c>
      <c r="D486" s="1616" t="str">
        <f>IF($A486="INSUMO",VLOOKUP($B486,'BANCO DE DADOS SETEMBRO INS'!$A:$D,3,FALSE),VLOOKUP($B486,'BANCO DE DADOS SETEMBRO SERV'!$B:$E,3,FALSE))</f>
        <v>H</v>
      </c>
      <c r="E486" s="1630">
        <v>1.63</v>
      </c>
      <c r="F486" s="1624">
        <f>IF($A486="INSUMO",VLOOKUP($B486,'BANCO DE DADOS SETEMBRO INS'!$A:$D,4,FALSE),VLOOKUP($B486,'BANCO DE DADOS SETEMBRO SERV'!$B:$E,4,FALSE))</f>
        <v>15.74</v>
      </c>
      <c r="G486" s="1646">
        <f>TRUNC(F486*E486,2)</f>
        <v>25.65</v>
      </c>
      <c r="H486" s="1562"/>
    </row>
    <row r="487" spans="1:8" ht="16.5" thickBot="1">
      <c r="A487" s="1562"/>
      <c r="B487" s="2930" t="s">
        <v>7067</v>
      </c>
      <c r="C487" s="2930"/>
      <c r="D487" s="2930"/>
      <c r="E487" s="2947"/>
      <c r="F487" s="801" t="s">
        <v>692</v>
      </c>
      <c r="G487" s="1523">
        <f>SUM(G482:G486)</f>
        <v>143.51</v>
      </c>
      <c r="H487" s="1562"/>
    </row>
    <row r="488" spans="1:8" ht="15.75" thickBot="1">
      <c r="A488" s="1562"/>
      <c r="B488" s="2918"/>
      <c r="C488" s="2918"/>
      <c r="D488" s="2918"/>
      <c r="E488" s="2918"/>
      <c r="F488" s="1652"/>
      <c r="G488" s="1652"/>
      <c r="H488" s="1562"/>
    </row>
    <row r="489" spans="1:8" ht="15.75">
      <c r="A489" s="1562"/>
      <c r="B489" s="1557"/>
      <c r="C489" s="496" t="s">
        <v>7009</v>
      </c>
      <c r="D489" s="1558"/>
      <c r="E489" s="1559"/>
      <c r="F489" s="1537"/>
      <c r="G489" s="503" t="s">
        <v>29</v>
      </c>
      <c r="H489" s="1758" t="s">
        <v>7238</v>
      </c>
    </row>
    <row r="490" spans="1:8" ht="31.5">
      <c r="A490" s="1562"/>
      <c r="B490" s="415" t="s">
        <v>701</v>
      </c>
      <c r="C490" s="1807" t="s">
        <v>702</v>
      </c>
      <c r="D490" s="1808" t="s">
        <v>703</v>
      </c>
      <c r="E490" s="1840" t="s">
        <v>704</v>
      </c>
      <c r="F490" s="1841" t="s">
        <v>705</v>
      </c>
      <c r="G490" s="1842" t="s">
        <v>706</v>
      </c>
      <c r="H490" s="1562"/>
    </row>
    <row r="491" spans="1:8" ht="15">
      <c r="A491" s="1562"/>
      <c r="B491" s="1573">
        <v>43250</v>
      </c>
      <c r="C491" s="1741" t="s">
        <v>1493</v>
      </c>
      <c r="D491" s="1752">
        <v>68.45</v>
      </c>
      <c r="E491" s="1748" t="s">
        <v>6969</v>
      </c>
      <c r="F491" s="1765" t="s">
        <v>718</v>
      </c>
      <c r="G491" s="1764" t="s">
        <v>1354</v>
      </c>
      <c r="H491" s="1562"/>
    </row>
    <row r="492" spans="1:8" ht="15">
      <c r="A492" s="1562"/>
      <c r="B492" s="1573">
        <v>43255</v>
      </c>
      <c r="C492" s="1741" t="s">
        <v>7475</v>
      </c>
      <c r="D492" s="1813">
        <v>86.65</v>
      </c>
      <c r="E492" s="1760" t="s">
        <v>7476</v>
      </c>
      <c r="F492" s="1765" t="s">
        <v>7221</v>
      </c>
      <c r="G492" s="1762" t="s">
        <v>7632</v>
      </c>
      <c r="H492" s="1562"/>
    </row>
    <row r="493" spans="1:8" ht="15">
      <c r="A493" s="1562"/>
      <c r="B493" s="1573">
        <v>43250</v>
      </c>
      <c r="C493" s="1755" t="s">
        <v>7474</v>
      </c>
      <c r="D493" s="1759">
        <v>66.84</v>
      </c>
      <c r="E493" s="1797" t="s">
        <v>1703</v>
      </c>
      <c r="F493" s="1757" t="s">
        <v>6558</v>
      </c>
      <c r="G493" s="1761" t="s">
        <v>1761</v>
      </c>
      <c r="H493" s="1562"/>
    </row>
    <row r="494" spans="1:8" ht="16.5" thickBot="1">
      <c r="A494" s="1562"/>
      <c r="B494" s="1538"/>
      <c r="C494" s="1539" t="s">
        <v>707</v>
      </c>
      <c r="D494" s="1561">
        <f>MEDIAN(D491:D493)</f>
        <v>68.45</v>
      </c>
      <c r="E494" s="1540"/>
      <c r="F494" s="1541"/>
      <c r="G494" s="871"/>
      <c r="H494" s="1562"/>
    </row>
    <row r="495" spans="1:8" ht="13.5" thickBot="1"/>
    <row r="496" spans="1:8" ht="15.75">
      <c r="A496" s="1562"/>
      <c r="B496" s="1549" t="str">
        <f>CONCATENATE("AMM IP 0",(RIGHT(B479,2))+1)</f>
        <v>AMM IP 026</v>
      </c>
      <c r="C496" s="2666" t="str">
        <f>CONCATENATE("FORNECIMENTO E INSTALAÇÃO DE ",C499)</f>
        <v>FORNECIMENTO E INSTALAÇÃO DE ARAME GALVANIZADO 12 BWG, 2,76 MM (0,048 KG/M)</v>
      </c>
      <c r="D496" s="2897"/>
      <c r="E496" s="2897"/>
      <c r="F496" s="2897"/>
      <c r="G496" s="1550" t="str">
        <f>D499</f>
        <v xml:space="preserve">KG    </v>
      </c>
      <c r="H496" s="1526">
        <f>G503</f>
        <v>0.73</v>
      </c>
    </row>
    <row r="497" spans="1:12" ht="31.5">
      <c r="A497" s="1562"/>
      <c r="B497" s="1574" t="s">
        <v>760</v>
      </c>
      <c r="C497" s="1669" t="s">
        <v>686</v>
      </c>
      <c r="D497" s="1642" t="s">
        <v>29</v>
      </c>
      <c r="E497" s="1669" t="s">
        <v>687</v>
      </c>
      <c r="F497" s="1670" t="s">
        <v>688</v>
      </c>
      <c r="G497" s="1671" t="s">
        <v>689</v>
      </c>
      <c r="H497" s="1562"/>
    </row>
    <row r="498" spans="1:12" ht="15.75">
      <c r="A498" s="1562"/>
      <c r="B498" s="2724" t="s">
        <v>690</v>
      </c>
      <c r="C498" s="3034"/>
      <c r="D498" s="3034"/>
      <c r="E498" s="3034"/>
      <c r="F498" s="3034"/>
      <c r="G498" s="3035"/>
      <c r="H498" s="1562"/>
    </row>
    <row r="499" spans="1:12" ht="15.75">
      <c r="A499" s="1565" t="s">
        <v>1320</v>
      </c>
      <c r="B499" s="810">
        <v>342</v>
      </c>
      <c r="C499" s="1617" t="str">
        <f>IF($A499="INSUMO",VLOOKUP($B499,'BANCO DE DADOS SETEMBRO INS'!$A:$D,2,FALSE),VLOOKUP($B499,'BANCO DE DADOS SETEMBRO SERV'!$B:$E,2,FALSE))</f>
        <v>ARAME GALVANIZADO 12 BWG, 2,76 MM (0,048 KG/M)</v>
      </c>
      <c r="D499" s="1616" t="str">
        <f>IF($A499="INSUMO",VLOOKUP($B499,'BANCO DE DADOS SETEMBRO INS'!$A:$D,3,FALSE),VLOOKUP($B499,'BANCO DE DADOS SETEMBRO SERV'!$B:$E,3,FALSE))</f>
        <v xml:space="preserve">KG    </v>
      </c>
      <c r="E499" s="1660">
        <v>0.01</v>
      </c>
      <c r="F499" s="1624">
        <f>IF($A499="INSUMO",VLOOKUP($B499,'BANCO DE DADOS SETEMBRO INS'!$A:$D,4,FALSE),VLOOKUP($B499,'BANCO DE DADOS SETEMBRO SERV'!$B:$E,4,FALSE))</f>
        <v>13.68</v>
      </c>
      <c r="G499" s="1661">
        <f>TRUNC(F499*E499,2)</f>
        <v>0.13</v>
      </c>
      <c r="H499" s="1562"/>
    </row>
    <row r="500" spans="1:12" ht="15.75">
      <c r="A500" s="1562"/>
      <c r="B500" s="2724" t="s">
        <v>691</v>
      </c>
      <c r="C500" s="3034"/>
      <c r="D500" s="3034"/>
      <c r="E500" s="3034"/>
      <c r="F500" s="3034"/>
      <c r="G500" s="3035"/>
      <c r="H500" s="1562"/>
    </row>
    <row r="501" spans="1:12" ht="15.75">
      <c r="A501" s="1565" t="s">
        <v>1321</v>
      </c>
      <c r="B501" s="1552">
        <v>88264</v>
      </c>
      <c r="C501" s="1617" t="str">
        <f>IF($A501="INSUMO",VLOOKUP($B501,'BANCO DE DADOS SETEMBRO INS'!$A:$D,2,FALSE),VLOOKUP($B501,'BANCO DE DADOS SETEMBRO SERV'!$B:$E,2,FALSE))</f>
        <v>ELETRICISTA COM ENCARGOS COMPLEMENTARES</v>
      </c>
      <c r="D501" s="1616" t="str">
        <f>IF($A501="INSUMO",VLOOKUP($B501,'BANCO DE DADOS SETEMBRO INS'!$A:$D,3,FALSE),VLOOKUP($B501,'BANCO DE DADOS SETEMBRO SERV'!$B:$E,3,FALSE))</f>
        <v>H</v>
      </c>
      <c r="E501" s="1668">
        <v>1.7000000000000001E-2</v>
      </c>
      <c r="F501" s="1624">
        <f>IF($A501="INSUMO",VLOOKUP($B501,'BANCO DE DADOS SETEMBRO INS'!$A:$D,4,FALSE),VLOOKUP($B501,'BANCO DE DADOS SETEMBRO SERV'!$B:$E,4,FALSE))</f>
        <v>20.28</v>
      </c>
      <c r="G501" s="1646">
        <f>TRUNC(F501*E501,2)</f>
        <v>0.34</v>
      </c>
      <c r="H501" s="1562"/>
    </row>
    <row r="502" spans="1:12" ht="16.5" thickBot="1">
      <c r="A502" s="1565" t="s">
        <v>1321</v>
      </c>
      <c r="B502" s="1554">
        <v>88247</v>
      </c>
      <c r="C502" s="1617" t="str">
        <f>IF($A502="INSUMO",VLOOKUP($B502,'BANCO DE DADOS SETEMBRO INS'!$A:$D,2,FALSE),VLOOKUP($B502,'BANCO DE DADOS SETEMBRO SERV'!$B:$E,2,FALSE))</f>
        <v>AUXILIAR DE ELETRICISTA COM ENCARGOS COMPLEMENTARES</v>
      </c>
      <c r="D502" s="1616" t="str">
        <f>IF($A502="INSUMO",VLOOKUP($B502,'BANCO DE DADOS SETEMBRO INS'!$A:$D,3,FALSE),VLOOKUP($B502,'BANCO DE DADOS SETEMBRO SERV'!$B:$E,3,FALSE))</f>
        <v>H</v>
      </c>
      <c r="E502" s="703">
        <v>1.7000000000000001E-2</v>
      </c>
      <c r="F502" s="1624">
        <f>IF($A502="INSUMO",VLOOKUP($B502,'BANCO DE DADOS SETEMBRO INS'!$A:$D,4,FALSE),VLOOKUP($B502,'BANCO DE DADOS SETEMBRO SERV'!$B:$E,4,FALSE))</f>
        <v>15.62</v>
      </c>
      <c r="G502" s="1556">
        <f>TRUNC(F502*E502,2)</f>
        <v>0.26</v>
      </c>
      <c r="H502" s="1562"/>
    </row>
    <row r="503" spans="1:12" ht="16.5" thickBot="1">
      <c r="A503" s="1562"/>
      <c r="B503" s="2930" t="s">
        <v>7068</v>
      </c>
      <c r="C503" s="2930"/>
      <c r="D503" s="2930"/>
      <c r="E503" s="2930"/>
      <c r="F503" s="801" t="s">
        <v>692</v>
      </c>
      <c r="G503" s="1523">
        <f>SUM(G498:G502)</f>
        <v>0.73</v>
      </c>
      <c r="H503" s="1562"/>
    </row>
    <row r="504" spans="1:12" ht="15">
      <c r="A504" s="1562"/>
      <c r="B504" s="2918"/>
      <c r="C504" s="2918"/>
      <c r="D504" s="2918"/>
      <c r="E504" s="2918"/>
      <c r="F504" s="1655"/>
      <c r="G504" s="1655"/>
      <c r="H504" s="1562"/>
    </row>
    <row r="505" spans="1:12" ht="15.75" customHeight="1">
      <c r="A505" s="1562"/>
      <c r="B505" s="2918"/>
      <c r="C505" s="2918"/>
      <c r="D505" s="2918"/>
      <c r="E505" s="2918"/>
      <c r="F505" s="1655"/>
      <c r="G505" s="1655"/>
      <c r="H505" s="1562"/>
    </row>
    <row r="506" spans="1:12" ht="18.75" customHeight="1">
      <c r="B506" s="2974" t="s">
        <v>6892</v>
      </c>
      <c r="C506" s="2974"/>
      <c r="D506" s="2974"/>
      <c r="E506" s="2974"/>
      <c r="F506" s="2974"/>
      <c r="G506" s="2974"/>
    </row>
    <row r="507" spans="1:12" ht="15" customHeight="1">
      <c r="B507" s="2975" t="s">
        <v>6893</v>
      </c>
      <c r="C507" s="2975"/>
      <c r="D507" s="2975"/>
      <c r="E507" s="2975"/>
      <c r="F507" s="2975"/>
      <c r="G507" s="2975"/>
      <c r="H507" s="1566">
        <v>3.5299999999999998E-2</v>
      </c>
      <c r="I507" s="1567">
        <v>0.06</v>
      </c>
      <c r="K507" s="1566"/>
    </row>
    <row r="508" spans="1:12" ht="15" customHeight="1">
      <c r="B508" s="2975"/>
      <c r="C508" s="2975"/>
      <c r="D508" s="2975"/>
      <c r="E508" s="2975"/>
      <c r="F508" s="2975"/>
      <c r="G508" s="2975"/>
      <c r="H508" s="1566">
        <v>0.01</v>
      </c>
      <c r="I508" s="1657">
        <f>H508*I507/H507</f>
        <v>1.6997167138810197E-2</v>
      </c>
      <c r="K508" s="1566"/>
      <c r="L508" s="1657"/>
    </row>
    <row r="509" spans="1:12" ht="30" customHeight="1">
      <c r="B509" s="2975"/>
      <c r="C509" s="2975"/>
      <c r="D509" s="2975"/>
      <c r="E509" s="2975"/>
      <c r="F509" s="2975"/>
      <c r="G509" s="2975"/>
    </row>
    <row r="510" spans="1:12" s="817" customFormat="1" ht="16.5" thickBot="1">
      <c r="B510" s="799"/>
      <c r="C510" s="800"/>
      <c r="D510" s="800"/>
      <c r="E510" s="800"/>
      <c r="F510" s="800"/>
      <c r="G510" s="800"/>
    </row>
    <row r="511" spans="1:12" ht="38.25" customHeight="1">
      <c r="A511" s="1562"/>
      <c r="B511" s="1549" t="str">
        <f>CONCATENATE("AMM IP 0",(RIGHT(B496,2))+1)</f>
        <v>AMM IP 027</v>
      </c>
      <c r="C511" s="2666" t="str">
        <f>CONCATENATE("FORNECIMENTO E INSTALAÇÃO DE ",C514)</f>
        <v>FORNECIMENTO E INSTALAÇÃO DE CURVA 90 GRAUS, PARA ELETRODUTO, EM ACO GALVANIZADO ELETROLITICO, DIAMETRO DE 25 MM (1")</v>
      </c>
      <c r="D511" s="2897"/>
      <c r="E511" s="2897"/>
      <c r="F511" s="2897"/>
      <c r="G511" s="1550" t="s">
        <v>29</v>
      </c>
      <c r="H511" s="1526">
        <f>G518</f>
        <v>11.57</v>
      </c>
    </row>
    <row r="512" spans="1:12" ht="31.5">
      <c r="A512" s="1562"/>
      <c r="B512" s="1574" t="s">
        <v>760</v>
      </c>
      <c r="C512" s="1669" t="s">
        <v>686</v>
      </c>
      <c r="D512" s="1642" t="s">
        <v>29</v>
      </c>
      <c r="E512" s="1669" t="s">
        <v>687</v>
      </c>
      <c r="F512" s="1670" t="s">
        <v>688</v>
      </c>
      <c r="G512" s="1671" t="s">
        <v>689</v>
      </c>
      <c r="H512" s="1562"/>
    </row>
    <row r="513" spans="1:8" ht="15.75">
      <c r="A513" s="1562"/>
      <c r="B513" s="2724" t="s">
        <v>690</v>
      </c>
      <c r="C513" s="3034"/>
      <c r="D513" s="3034"/>
      <c r="E513" s="3034"/>
      <c r="F513" s="3034"/>
      <c r="G513" s="3035"/>
      <c r="H513" s="1562"/>
    </row>
    <row r="514" spans="1:8" ht="30">
      <c r="A514" s="1565" t="s">
        <v>1320</v>
      </c>
      <c r="B514" s="810">
        <v>2617</v>
      </c>
      <c r="C514" s="1617" t="str">
        <f>IF($A514="INSUMO",VLOOKUP($B514,'BANCO DE DADOS SETEMBRO INS'!$A:$D,2,FALSE),VLOOKUP($B514,'BANCO DE DADOS SETEMBRO SERV'!$B:$E,2,FALSE))</f>
        <v>CURVA 90 GRAUS, PARA ELETRODUTO, EM ACO GALVANIZADO ELETROLITICO, DIAMETRO DE 25 MM (1")</v>
      </c>
      <c r="D514" s="1616" t="str">
        <f>IF($A514="INSUMO",VLOOKUP($B514,'BANCO DE DADOS SETEMBRO INS'!$A:$D,3,FALSE),VLOOKUP($B514,'BANCO DE DADOS SETEMBRO SERV'!$B:$E,3,FALSE))</f>
        <v xml:space="preserve">UN    </v>
      </c>
      <c r="E514" s="1660">
        <v>1</v>
      </c>
      <c r="F514" s="1624">
        <f>IF($A514="INSUMO",VLOOKUP($B514,'BANCO DE DADOS SETEMBRO INS'!$A:$D,4,FALSE),VLOOKUP($B514,'BANCO DE DADOS SETEMBRO SERV'!$B:$E,4,FALSE))</f>
        <v>6.56</v>
      </c>
      <c r="G514" s="1661">
        <f>TRUNC(F514*E514,2)</f>
        <v>6.56</v>
      </c>
      <c r="H514" s="1562"/>
    </row>
    <row r="515" spans="1:8" ht="15.75">
      <c r="A515" s="1562"/>
      <c r="B515" s="2724" t="s">
        <v>691</v>
      </c>
      <c r="C515" s="3034"/>
      <c r="D515" s="3034"/>
      <c r="E515" s="3034"/>
      <c r="F515" s="3034"/>
      <c r="G515" s="3035"/>
      <c r="H515" s="1562"/>
    </row>
    <row r="516" spans="1:8" ht="15.75">
      <c r="A516" s="1565" t="s">
        <v>1321</v>
      </c>
      <c r="B516" s="1552">
        <v>88264</v>
      </c>
      <c r="C516" s="1617" t="str">
        <f>IF($A516="INSUMO",VLOOKUP($B516,'BANCO DE DADOS SETEMBRO INS'!$A:$D,2,FALSE),VLOOKUP($B516,'BANCO DE DADOS SETEMBRO SERV'!$B:$E,2,FALSE))</f>
        <v>ELETRICISTA COM ENCARGOS COMPLEMENTARES</v>
      </c>
      <c r="D516" s="1616" t="str">
        <f>IF($A516="INSUMO",VLOOKUP($B516,'BANCO DE DADOS SETEMBRO INS'!$A:$D,3,FALSE),VLOOKUP($B516,'BANCO DE DADOS SETEMBRO SERV'!$B:$E,3,FALSE))</f>
        <v>H</v>
      </c>
      <c r="E516" s="1664">
        <v>0.14000000000000001</v>
      </c>
      <c r="F516" s="1624">
        <f>IF($A516="INSUMO",VLOOKUP($B516,'BANCO DE DADOS SETEMBRO INS'!$A:$D,4,FALSE),VLOOKUP($B516,'BANCO DE DADOS SETEMBRO SERV'!$B:$E,4,FALSE))</f>
        <v>20.28</v>
      </c>
      <c r="G516" s="1646">
        <f>TRUNC(F516*E516,2)</f>
        <v>2.83</v>
      </c>
      <c r="H516" s="1562"/>
    </row>
    <row r="517" spans="1:8" ht="16.5" thickBot="1">
      <c r="A517" s="1565" t="s">
        <v>1321</v>
      </c>
      <c r="B517" s="1554">
        <v>88247</v>
      </c>
      <c r="C517" s="1618" t="str">
        <f>IF($A517="INSUMO",VLOOKUP($B517,'BANCO DE DADOS SETEMBRO INS'!$A:$D,2,FALSE),VLOOKUP($B517,'BANCO DE DADOS SETEMBRO SERV'!$B:$E,2,FALSE))</f>
        <v>AUXILIAR DE ELETRICISTA COM ENCARGOS COMPLEMENTARES</v>
      </c>
      <c r="D517" s="1619" t="str">
        <f>IF($A517="INSUMO",VLOOKUP($B517,'BANCO DE DADOS SETEMBRO INS'!$A:$D,3,FALSE),VLOOKUP($B517,'BANCO DE DADOS SETEMBRO SERV'!$B:$E,3,FALSE))</f>
        <v>H</v>
      </c>
      <c r="E517" s="699">
        <v>0.14000000000000001</v>
      </c>
      <c r="F517" s="1548">
        <f>IF($A517="INSUMO",VLOOKUP($B517,'BANCO DE DADOS SETEMBRO INS'!$A:$D,4,FALSE),VLOOKUP($B517,'BANCO DE DADOS SETEMBRO SERV'!$B:$E,4,FALSE))</f>
        <v>15.62</v>
      </c>
      <c r="G517" s="1556">
        <f>TRUNC(F517*E517,2)</f>
        <v>2.1800000000000002</v>
      </c>
      <c r="H517" s="1562"/>
    </row>
    <row r="518" spans="1:8" ht="16.5" thickBot="1">
      <c r="A518" s="1562"/>
      <c r="B518" s="2943" t="s">
        <v>6832</v>
      </c>
      <c r="C518" s="2943"/>
      <c r="D518" s="2943"/>
      <c r="E518" s="2943"/>
      <c r="F518" s="795" t="s">
        <v>692</v>
      </c>
      <c r="G518" s="796">
        <f>SUM(G513:G517)</f>
        <v>11.57</v>
      </c>
      <c r="H518" s="1562"/>
    </row>
    <row r="519" spans="1:8" ht="15.75" thickBot="1">
      <c r="A519" s="1562"/>
      <c r="B519" s="1655"/>
      <c r="C519" s="1655"/>
      <c r="D519" s="1655"/>
      <c r="E519" s="1655"/>
      <c r="F519" s="1519"/>
      <c r="G519" s="1519"/>
      <c r="H519" s="1562"/>
    </row>
    <row r="520" spans="1:8" ht="36.75" customHeight="1">
      <c r="A520" s="1562"/>
      <c r="B520" s="1549" t="str">
        <f>CONCATENATE("AMM IP 0",(RIGHT(B511,2))+1)</f>
        <v>AMM IP 028</v>
      </c>
      <c r="C520" s="2666" t="str">
        <f>CONCATENATE("FORNECIMENTO E INSTALAÇÃO DE ",C523)</f>
        <v>FORNECIMENTO E INSTALAÇÃO DE LUVA PARA ELETRODUTO, EM ACO GALVANIZADO ELETROLITICO, DIAMETRO DE 25 MM (1")</v>
      </c>
      <c r="D520" s="2897"/>
      <c r="E520" s="2897"/>
      <c r="F520" s="2897"/>
      <c r="G520" s="1550" t="s">
        <v>29</v>
      </c>
      <c r="H520" s="1526">
        <f>G527</f>
        <v>4.25</v>
      </c>
    </row>
    <row r="521" spans="1:8" ht="31.5">
      <c r="A521" s="1562"/>
      <c r="B521" s="1574" t="s">
        <v>760</v>
      </c>
      <c r="C521" s="1669" t="s">
        <v>686</v>
      </c>
      <c r="D521" s="1642" t="s">
        <v>29</v>
      </c>
      <c r="E521" s="1669" t="s">
        <v>687</v>
      </c>
      <c r="F521" s="1670" t="s">
        <v>688</v>
      </c>
      <c r="G521" s="1671" t="s">
        <v>689</v>
      </c>
      <c r="H521" s="1562"/>
    </row>
    <row r="522" spans="1:8" ht="15.75">
      <c r="A522" s="1562"/>
      <c r="B522" s="2724" t="s">
        <v>690</v>
      </c>
      <c r="C522" s="3034"/>
      <c r="D522" s="3034"/>
      <c r="E522" s="3034"/>
      <c r="F522" s="3034"/>
      <c r="G522" s="3035"/>
      <c r="H522" s="1562"/>
    </row>
    <row r="523" spans="1:8" ht="30">
      <c r="A523" s="1565" t="s">
        <v>1320</v>
      </c>
      <c r="B523" s="810">
        <v>2638</v>
      </c>
      <c r="C523" s="1617" t="str">
        <f>IF($A523="INSUMO",VLOOKUP($B523,'BANCO DE DADOS SETEMBRO INS'!$A:$D,2,FALSE),VLOOKUP($B523,'BANCO DE DADOS SETEMBRO SERV'!$B:$E,2,FALSE))</f>
        <v>LUVA PARA ELETRODUTO, EM ACO GALVANIZADO ELETROLITICO, DIAMETRO DE 25 MM (1")</v>
      </c>
      <c r="D523" s="1616" t="str">
        <f>IF($A523="INSUMO",VLOOKUP($B523,'BANCO DE DADOS SETEMBRO INS'!$A:$D,3,FALSE),VLOOKUP($B523,'BANCO DE DADOS SETEMBRO SERV'!$B:$E,3,FALSE))</f>
        <v xml:space="preserve">UN    </v>
      </c>
      <c r="E523" s="1660">
        <v>1</v>
      </c>
      <c r="F523" s="1624">
        <f>IF($A523="INSUMO",VLOOKUP($B523,'BANCO DE DADOS SETEMBRO INS'!$A:$D,4,FALSE),VLOOKUP($B523,'BANCO DE DADOS SETEMBRO SERV'!$B:$E,4,FALSE))</f>
        <v>2.11</v>
      </c>
      <c r="G523" s="1661">
        <f>TRUNC(F523*E523,2)</f>
        <v>2.11</v>
      </c>
      <c r="H523" s="1562"/>
    </row>
    <row r="524" spans="1:8" ht="15.75">
      <c r="A524" s="1562"/>
      <c r="B524" s="2724" t="s">
        <v>691</v>
      </c>
      <c r="C524" s="3034"/>
      <c r="D524" s="3034"/>
      <c r="E524" s="3034"/>
      <c r="F524" s="3034"/>
      <c r="G524" s="3035"/>
      <c r="H524" s="1562"/>
    </row>
    <row r="525" spans="1:8" ht="15.75">
      <c r="A525" s="1565" t="s">
        <v>1321</v>
      </c>
      <c r="B525" s="1552">
        <v>88264</v>
      </c>
      <c r="C525" s="1617" t="str">
        <f>IF($A525="INSUMO",VLOOKUP($B525,'BANCO DE DADOS SETEMBRO INS'!$A:$D,2,FALSE),VLOOKUP($B525,'BANCO DE DADOS SETEMBRO SERV'!$B:$E,2,FALSE))</f>
        <v>ELETRICISTA COM ENCARGOS COMPLEMENTARES</v>
      </c>
      <c r="D525" s="1616" t="str">
        <f>IF($A525="INSUMO",VLOOKUP($B525,'BANCO DE DADOS SETEMBRO INS'!$A:$D,3,FALSE),VLOOKUP($B525,'BANCO DE DADOS SETEMBRO SERV'!$B:$E,3,FALSE))</f>
        <v>H</v>
      </c>
      <c r="E525" s="1648">
        <v>0.06</v>
      </c>
      <c r="F525" s="1624">
        <f>IF($A525="INSUMO",VLOOKUP($B525,'BANCO DE DADOS SETEMBRO INS'!$A:$D,4,FALSE),VLOOKUP($B525,'BANCO DE DADOS SETEMBRO SERV'!$B:$E,4,FALSE))</f>
        <v>20.28</v>
      </c>
      <c r="G525" s="1646">
        <f>TRUNC(F525*E525,2)</f>
        <v>1.21</v>
      </c>
      <c r="H525" s="1562"/>
    </row>
    <row r="526" spans="1:8" ht="16.5" thickBot="1">
      <c r="A526" s="1565" t="s">
        <v>1321</v>
      </c>
      <c r="B526" s="1554">
        <v>88247</v>
      </c>
      <c r="C526" s="1618" t="str">
        <f>IF($A526="INSUMO",VLOOKUP($B526,'BANCO DE DADOS SETEMBRO INS'!$A:$D,2,FALSE),VLOOKUP($B526,'BANCO DE DADOS SETEMBRO SERV'!$B:$E,2,FALSE))</f>
        <v>AUXILIAR DE ELETRICISTA COM ENCARGOS COMPLEMENTARES</v>
      </c>
      <c r="D526" s="1619" t="str">
        <f>IF($A526="INSUMO",VLOOKUP($B526,'BANCO DE DADOS SETEMBRO INS'!$A:$D,3,FALSE),VLOOKUP($B526,'BANCO DE DADOS SETEMBRO SERV'!$B:$E,3,FALSE))</f>
        <v>H</v>
      </c>
      <c r="E526" s="1555">
        <v>0.06</v>
      </c>
      <c r="F526" s="1548">
        <f>IF($A526="INSUMO",VLOOKUP($B526,'BANCO DE DADOS SETEMBRO INS'!$A:$D,4,FALSE),VLOOKUP($B526,'BANCO DE DADOS SETEMBRO SERV'!$B:$E,4,FALSE))</f>
        <v>15.62</v>
      </c>
      <c r="G526" s="1556">
        <f>TRUNC(F526*E526,2)</f>
        <v>0.93</v>
      </c>
      <c r="H526" s="1562"/>
    </row>
    <row r="527" spans="1:8" ht="16.5" thickBot="1">
      <c r="A527" s="1562"/>
      <c r="B527" s="2942" t="s">
        <v>6831</v>
      </c>
      <c r="C527" s="2942"/>
      <c r="D527" s="2942"/>
      <c r="E527" s="2942"/>
      <c r="F527" s="795" t="s">
        <v>692</v>
      </c>
      <c r="G527" s="796">
        <f>SUM(G522:G526)</f>
        <v>4.25</v>
      </c>
      <c r="H527" s="1562"/>
    </row>
    <row r="528" spans="1:8" ht="13.5" thickBot="1"/>
    <row r="529" spans="1:8" ht="15.75">
      <c r="A529" s="1565"/>
      <c r="B529" s="1549" t="str">
        <f>CONCATENATE("AMM IP 0",(RIGHT(B520,2))+1)</f>
        <v>AMM IP 029</v>
      </c>
      <c r="C529" s="2666" t="s">
        <v>1357</v>
      </c>
      <c r="D529" s="2666"/>
      <c r="E529" s="2666"/>
      <c r="F529" s="2666"/>
      <c r="G529" s="1550" t="s">
        <v>29</v>
      </c>
      <c r="H529" s="1297">
        <f>G534</f>
        <v>63183.600000000006</v>
      </c>
    </row>
    <row r="530" spans="1:8" ht="31.5">
      <c r="A530" s="1565"/>
      <c r="B530" s="1574" t="s">
        <v>760</v>
      </c>
      <c r="C530" s="1669" t="s">
        <v>686</v>
      </c>
      <c r="D530" s="1669" t="s">
        <v>29</v>
      </c>
      <c r="E530" s="1669" t="s">
        <v>687</v>
      </c>
      <c r="F530" s="1670" t="s">
        <v>688</v>
      </c>
      <c r="G530" s="1671" t="s">
        <v>689</v>
      </c>
      <c r="H530" s="1521"/>
    </row>
    <row r="531" spans="1:8" ht="15.75">
      <c r="A531" s="1565"/>
      <c r="B531" s="2667" t="s">
        <v>694</v>
      </c>
      <c r="C531" s="3036"/>
      <c r="D531" s="3036"/>
      <c r="E531" s="3036"/>
      <c r="F531" s="3036"/>
      <c r="G531" s="3037"/>
      <c r="H531" s="1521"/>
    </row>
    <row r="532" spans="1:8" ht="15.75">
      <c r="A532" s="1565" t="s">
        <v>1321</v>
      </c>
      <c r="B532" s="810">
        <v>90780</v>
      </c>
      <c r="C532" s="1617" t="str">
        <f>IF($A532="INSUMO",VLOOKUP($B532,'BANCO DE DADOS SETEMBRO INS'!$A:$D,2,FALSE),VLOOKUP($B532,'BANCO DE DADOS SETEMBRO SERV'!$B:$E,2,FALSE))</f>
        <v>MESTRE DE OBRAS COM ENCARGOS COMPLEMENTARES</v>
      </c>
      <c r="D532" s="1616" t="str">
        <f>IF($A532="INSUMO",VLOOKUP($B532,'BANCO DE DADOS SETEMBRO INS'!$A:$D,3,FALSE),VLOOKUP($B532,'BANCO DE DADOS SETEMBRO SERV'!$B:$E,3,FALSE))</f>
        <v>H</v>
      </c>
      <c r="E532" s="1697">
        <f>8*5*4*6</f>
        <v>960</v>
      </c>
      <c r="F532" s="1624">
        <f>IF($A532="INSUMO",VLOOKUP($B532,'BANCO DE DADOS SETEMBRO INS'!$A:$D,4,FALSE),VLOOKUP($B532,'BANCO DE DADOS SETEMBRO SERV'!$B:$E,4,FALSE))</f>
        <v>30.78</v>
      </c>
      <c r="G532" s="1698">
        <f>TRUNC(E532*F532,2)</f>
        <v>29548.799999999999</v>
      </c>
      <c r="H532" s="1521"/>
    </row>
    <row r="533" spans="1:8" ht="30.75" thickBot="1">
      <c r="A533" s="1565" t="s">
        <v>1321</v>
      </c>
      <c r="B533" s="524">
        <v>90777</v>
      </c>
      <c r="C533" s="1618" t="str">
        <f>IF($A533="INSUMO",VLOOKUP($B533,'BANCO DE DADOS SETEMBRO INS'!$A:$D,2,FALSE),VLOOKUP($B533,'BANCO DE DADOS SETEMBRO SERV'!$B:$E,2,FALSE))</f>
        <v>ENGENHEIRO CIVIL DE OBRA JUNIOR COM ENCARGOS COMPLEMENTARES</v>
      </c>
      <c r="D533" s="1619" t="str">
        <f>IF($A533="INSUMO",VLOOKUP($B533,'BANCO DE DADOS SETEMBRO INS'!$A:$D,3,FALSE),VLOOKUP($B533,'BANCO DE DADOS SETEMBRO SERV'!$B:$E,3,FALSE))</f>
        <v>H</v>
      </c>
      <c r="E533" s="391">
        <f>3*5*4*6</f>
        <v>360</v>
      </c>
      <c r="F533" s="1548">
        <f>IF($A533="INSUMO",VLOOKUP($B533,'BANCO DE DADOS SETEMBRO INS'!$A:$D,4,FALSE),VLOOKUP($B533,'BANCO DE DADOS SETEMBRO SERV'!$B:$E,4,FALSE))</f>
        <v>93.43</v>
      </c>
      <c r="G533" s="648">
        <f>TRUNC(E533*F533,2)</f>
        <v>33634.800000000003</v>
      </c>
      <c r="H533" s="1521"/>
    </row>
    <row r="534" spans="1:8" ht="16.5" thickBot="1">
      <c r="A534" s="1565"/>
      <c r="B534" s="2659"/>
      <c r="C534" s="2660"/>
      <c r="D534" s="2660"/>
      <c r="E534" s="2661"/>
      <c r="F534" s="463" t="s">
        <v>695</v>
      </c>
      <c r="G534" s="934">
        <f>SUM(G532:G533)</f>
        <v>63183.600000000006</v>
      </c>
      <c r="H534" s="1521"/>
    </row>
    <row r="535" spans="1:8" ht="13.5" thickBot="1"/>
    <row r="536" spans="1:8" ht="36.75" customHeight="1">
      <c r="A536" s="1562"/>
      <c r="B536" s="1549" t="str">
        <f>CONCATENATE("AMM IP 0",(RIGHT(B529,2))+1)</f>
        <v>AMM IP 030</v>
      </c>
      <c r="C536" s="2666" t="s">
        <v>7010</v>
      </c>
      <c r="D536" s="2897"/>
      <c r="E536" s="2897"/>
      <c r="F536" s="2897"/>
      <c r="G536" s="1550" t="s">
        <v>29</v>
      </c>
      <c r="H536" s="1533">
        <f>G573</f>
        <v>5233.4899999999989</v>
      </c>
    </row>
    <row r="537" spans="1:8" ht="31.5">
      <c r="A537" s="1562"/>
      <c r="B537" s="1574" t="s">
        <v>700</v>
      </c>
      <c r="C537" s="1669" t="s">
        <v>686</v>
      </c>
      <c r="D537" s="1642" t="s">
        <v>29</v>
      </c>
      <c r="E537" s="1669" t="s">
        <v>687</v>
      </c>
      <c r="F537" s="1670" t="s">
        <v>688</v>
      </c>
      <c r="G537" s="1671" t="s">
        <v>689</v>
      </c>
    </row>
    <row r="538" spans="1:8" ht="15.75">
      <c r="A538" s="1562"/>
      <c r="B538" s="2724" t="s">
        <v>690</v>
      </c>
      <c r="C538" s="3034"/>
      <c r="D538" s="3034"/>
      <c r="E538" s="3034"/>
      <c r="F538" s="3034"/>
      <c r="G538" s="3035"/>
    </row>
    <row r="539" spans="1:8" ht="15.75">
      <c r="A539" s="1565" t="s">
        <v>1320</v>
      </c>
      <c r="B539" s="1676">
        <v>34519</v>
      </c>
      <c r="C539" s="1617" t="str">
        <f>IF($A539="INSUMO",VLOOKUP($B539,'BANCO DE DADOS SETEMBRO INS'!$A:$D,2,FALSE),VLOOKUP($B539,'BANCO DE DADOS SETEMBRO SERV'!$B:$E,2,FALSE))</f>
        <v>CRUZETA DE CONCRETO LEVE, COMP. 2000 MM SECAO, 90 X 90 MM</v>
      </c>
      <c r="D539" s="1616" t="str">
        <f>IF($A539="INSUMO",VLOOKUP($B539,'BANCO DE DADOS SETEMBRO INS'!$A:$D,3,FALSE),VLOOKUP($B539,'BANCO DE DADOS SETEMBRO SERV'!$B:$E,3,FALSE))</f>
        <v xml:space="preserve">UN    </v>
      </c>
      <c r="E539" s="1660">
        <v>3</v>
      </c>
      <c r="F539" s="1624">
        <f>IF($A539="INSUMO",VLOOKUP($B539,'BANCO DE DADOS SETEMBRO INS'!$A:$D,4,FALSE),VLOOKUP($B539,'BANCO DE DADOS SETEMBRO SERV'!$B:$E,4,FALSE))</f>
        <v>71.819999999999993</v>
      </c>
      <c r="G539" s="1661">
        <f t="shared" ref="G539:G568" si="5">TRUNC(F539*E539,2)</f>
        <v>215.46</v>
      </c>
    </row>
    <row r="540" spans="1:8" ht="15.75">
      <c r="A540" s="1565"/>
      <c r="B540" s="1677" t="str">
        <f>B575</f>
        <v>COT-01</v>
      </c>
      <c r="C540" s="1678" t="str">
        <f>C575</f>
        <v>MÃO FRANCESA PLANA 619MM</v>
      </c>
      <c r="D540" s="1679" t="str">
        <f>G575</f>
        <v>UN</v>
      </c>
      <c r="E540" s="1660">
        <v>5</v>
      </c>
      <c r="F540" s="1624">
        <f>D580</f>
        <v>8.85</v>
      </c>
      <c r="G540" s="1661">
        <f t="shared" si="5"/>
        <v>44.25</v>
      </c>
    </row>
    <row r="541" spans="1:8" ht="30">
      <c r="A541" s="1565" t="s">
        <v>1320</v>
      </c>
      <c r="B541" s="1676">
        <v>430</v>
      </c>
      <c r="C541" s="1617" t="str">
        <f>IF($A541="INSUMO",VLOOKUP($B541,'BANCO DE DADOS SETEMBRO INS'!$A:$D,2,FALSE),VLOOKUP($B541,'BANCO DE DADOS SETEMBRO SERV'!$B:$E,2,FALSE))</f>
        <v>PARAFUSO M16 EM ACO GALVANIZADO, COMPRIMENTO = 125 MM, DIAMETRO = 16 MM, ROSCA MAQUINA, CABECA QUADRADA</v>
      </c>
      <c r="D541" s="1616" t="str">
        <f>IF($A541="INSUMO",VLOOKUP($B541,'BANCO DE DADOS SETEMBRO INS'!$A:$D,3,FALSE),VLOOKUP($B541,'BANCO DE DADOS SETEMBRO SERV'!$B:$E,3,FALSE))</f>
        <v xml:space="preserve">UN    </v>
      </c>
      <c r="E541" s="1660">
        <v>6</v>
      </c>
      <c r="F541" s="1624">
        <f>IF($A541="INSUMO",VLOOKUP($B541,'BANCO DE DADOS SETEMBRO INS'!$A:$D,4,FALSE),VLOOKUP($B541,'BANCO DE DADOS SETEMBRO SERV'!$B:$E,4,FALSE))</f>
        <v>3.99</v>
      </c>
      <c r="G541" s="1661">
        <f t="shared" si="5"/>
        <v>23.94</v>
      </c>
    </row>
    <row r="542" spans="1:8" ht="30">
      <c r="A542" s="1565" t="s">
        <v>1320</v>
      </c>
      <c r="B542" s="1676">
        <v>379</v>
      </c>
      <c r="C542" s="1617" t="str">
        <f>IF($A542="INSUMO",VLOOKUP($B542,'BANCO DE DADOS SETEMBRO INS'!$A:$D,2,FALSE),VLOOKUP($B542,'BANCO DE DADOS SETEMBRO SERV'!$B:$E,2,FALSE))</f>
        <v>ARRUELA QUADRADA EM ACO GALVANIZADO, DIMENSAO = 38 MM, ESPESSURA = 3MM, DIAMETRO DO FURO= 18 MM</v>
      </c>
      <c r="D542" s="1616" t="str">
        <f>IF($A542="INSUMO",VLOOKUP($B542,'BANCO DE DADOS SETEMBRO INS'!$A:$D,3,FALSE),VLOOKUP($B542,'BANCO DE DADOS SETEMBRO SERV'!$B:$E,3,FALSE))</f>
        <v xml:space="preserve">UN    </v>
      </c>
      <c r="E542" s="1660">
        <v>19</v>
      </c>
      <c r="F542" s="1624">
        <f>IF($A542="INSUMO",VLOOKUP($B542,'BANCO DE DADOS SETEMBRO INS'!$A:$D,4,FALSE),VLOOKUP($B542,'BANCO DE DADOS SETEMBRO SERV'!$B:$E,4,FALSE))</f>
        <v>0.52</v>
      </c>
      <c r="G542" s="1661">
        <f t="shared" si="5"/>
        <v>9.8800000000000008</v>
      </c>
    </row>
    <row r="543" spans="1:8" ht="30">
      <c r="A543" s="1565" t="s">
        <v>1320</v>
      </c>
      <c r="B543" s="1676">
        <v>421</v>
      </c>
      <c r="C543" s="1617" t="str">
        <f>IF($A543="INSUMO",VLOOKUP($B543,'BANCO DE DADOS SETEMBRO INS'!$A:$D,2,FALSE),VLOOKUP($B543,'BANCO DE DADOS SETEMBRO SERV'!$B:$E,2,FALSE))</f>
        <v>PORCA OLHAL EM ACO GALVANIZADO, DIAMETRO NOMINAL DE 16 MM</v>
      </c>
      <c r="D543" s="1616" t="str">
        <f>IF($A543="INSUMO",VLOOKUP($B543,'BANCO DE DADOS SETEMBRO INS'!$A:$D,3,FALSE),VLOOKUP($B543,'BANCO DE DADOS SETEMBRO SERV'!$B:$E,3,FALSE))</f>
        <v xml:space="preserve">UN    </v>
      </c>
      <c r="E543" s="1660">
        <v>3</v>
      </c>
      <c r="F543" s="1624">
        <f>IF($A543="INSUMO",VLOOKUP($B543,'BANCO DE DADOS SETEMBRO INS'!$A:$D,4,FALSE),VLOOKUP($B543,'BANCO DE DADOS SETEMBRO SERV'!$B:$E,4,FALSE))</f>
        <v>7.77</v>
      </c>
      <c r="G543" s="1661">
        <f t="shared" si="5"/>
        <v>23.31</v>
      </c>
    </row>
    <row r="544" spans="1:8" ht="30">
      <c r="A544" s="1565" t="s">
        <v>1320</v>
      </c>
      <c r="B544" s="1676">
        <v>3405</v>
      </c>
      <c r="C544" s="1617" t="str">
        <f>IF($A544="INSUMO",VLOOKUP($B544,'BANCO DE DADOS SETEMBRO INS'!$A:$D,2,FALSE),VLOOKUP($B544,'BANCO DE DADOS SETEMBRO SERV'!$B:$E,2,FALSE))</f>
        <v>ISOLADOR DE PORCELANA SUSPENSO, DISCO TIPO GARFO OLHAL, DIAMETRO DE 152 MM, PARA TENSAO DE *15* KV</v>
      </c>
      <c r="D544" s="1616" t="str">
        <f>IF($A544="INSUMO",VLOOKUP($B544,'BANCO DE DADOS SETEMBRO INS'!$A:$D,3,FALSE),VLOOKUP($B544,'BANCO DE DADOS SETEMBRO SERV'!$B:$E,3,FALSE))</f>
        <v xml:space="preserve">UN    </v>
      </c>
      <c r="E544" s="1660">
        <v>9</v>
      </c>
      <c r="F544" s="1624">
        <f>IF($A544="INSUMO",VLOOKUP($B544,'BANCO DE DADOS SETEMBRO INS'!$A:$D,4,FALSE),VLOOKUP($B544,'BANCO DE DADOS SETEMBRO SERV'!$B:$E,4,FALSE))</f>
        <v>67.099999999999994</v>
      </c>
      <c r="G544" s="1661">
        <f t="shared" si="5"/>
        <v>603.9</v>
      </c>
    </row>
    <row r="545" spans="1:7" ht="30">
      <c r="A545" s="1565" t="s">
        <v>1320</v>
      </c>
      <c r="B545" s="1676">
        <v>402</v>
      </c>
      <c r="C545" s="1617" t="str">
        <f>IF($A545="INSUMO",VLOOKUP($B545,'BANCO DE DADOS SETEMBRO INS'!$A:$D,2,FALSE),VLOOKUP($B545,'BANCO DE DADOS SETEMBRO SERV'!$B:$E,2,FALSE))</f>
        <v>GANCHO OLHAL EM ACO GALVANIZADO, ESPESSURA 16MM, ABERTURA 21MM</v>
      </c>
      <c r="D545" s="1616" t="str">
        <f>IF($A545="INSUMO",VLOOKUP($B545,'BANCO DE DADOS SETEMBRO INS'!$A:$D,3,FALSE),VLOOKUP($B545,'BANCO DE DADOS SETEMBRO SERV'!$B:$E,3,FALSE))</f>
        <v xml:space="preserve">UN    </v>
      </c>
      <c r="E545" s="1660">
        <v>3</v>
      </c>
      <c r="F545" s="1624">
        <f>IF($A545="INSUMO",VLOOKUP($B545,'BANCO DE DADOS SETEMBRO INS'!$A:$D,4,FALSE),VLOOKUP($B545,'BANCO DE DADOS SETEMBRO SERV'!$B:$E,4,FALSE))</f>
        <v>8.8000000000000007</v>
      </c>
      <c r="G545" s="1661">
        <f t="shared" si="5"/>
        <v>26.4</v>
      </c>
    </row>
    <row r="546" spans="1:7" ht="15.75">
      <c r="A546" s="1565"/>
      <c r="B546" s="1676" t="str">
        <f>B582</f>
        <v>COT-02</v>
      </c>
      <c r="C546" s="1680" t="str">
        <f>C582</f>
        <v xml:space="preserve">ISOLADOR PILAR 110KV; </v>
      </c>
      <c r="D546" s="1679" t="str">
        <f>G582</f>
        <v>UN</v>
      </c>
      <c r="E546" s="1660">
        <v>1</v>
      </c>
      <c r="F546" s="1624">
        <f>D587</f>
        <v>62.3</v>
      </c>
      <c r="G546" s="1661">
        <f t="shared" si="5"/>
        <v>62.3</v>
      </c>
    </row>
    <row r="547" spans="1:7" ht="15.75">
      <c r="A547" s="1565"/>
      <c r="B547" s="1676" t="str">
        <f>B589</f>
        <v>COT-03</v>
      </c>
      <c r="C547" s="1680" t="str">
        <f>C589</f>
        <v xml:space="preserve"> PINO AUTO-TRAVANTE –140 MM PARA ISOLADOR PILAR; </v>
      </c>
      <c r="D547" s="1679" t="str">
        <f>G589</f>
        <v>UN</v>
      </c>
      <c r="E547" s="1660">
        <v>1</v>
      </c>
      <c r="F547" s="1624">
        <f>D594</f>
        <v>5.9</v>
      </c>
      <c r="G547" s="1661">
        <f t="shared" si="5"/>
        <v>5.9</v>
      </c>
    </row>
    <row r="548" spans="1:7" ht="60">
      <c r="A548" s="1565" t="s">
        <v>1320</v>
      </c>
      <c r="B548" s="1676">
        <v>5047</v>
      </c>
      <c r="C548" s="1617" t="str">
        <f>IF($A548="INSUMO",VLOOKUP($B548,'BANCO DE DADOS SETEMBRO INS'!$A:$D,2,FALSE),VLOOKUP($B548,'BANCO DE DADOS SETEMBRO SERV'!$B:$E,2,FALSE))</f>
        <v>CHAVE FUSIVEL PARA REDES DE DISTRIBUICAO, TENSAO DE 15,0 KV, CORRENTE NOMINAL DO PORTA FUSIVEL DE 100 A, CAPACIDADE DE INTERRUPCAO SIMETRICA DE 7,10 KA, CAPACIDADE DE INTERRUPCAO ASSIMETRICA 10,00 KA</v>
      </c>
      <c r="D548" s="1616" t="str">
        <f>IF($A548="INSUMO",VLOOKUP($B548,'BANCO DE DADOS SETEMBRO INS'!$A:$D,3,FALSE),VLOOKUP($B548,'BANCO DE DADOS SETEMBRO SERV'!$B:$E,3,FALSE))</f>
        <v xml:space="preserve">UN    </v>
      </c>
      <c r="E548" s="1660">
        <v>3</v>
      </c>
      <c r="F548" s="1624">
        <f>IF($A548="INSUMO",VLOOKUP($B548,'BANCO DE DADOS SETEMBRO INS'!$A:$D,4,FALSE),VLOOKUP($B548,'BANCO DE DADOS SETEMBRO SERV'!$B:$E,4,FALSE))</f>
        <v>288.87</v>
      </c>
      <c r="G548" s="1661">
        <f t="shared" si="5"/>
        <v>866.61</v>
      </c>
    </row>
    <row r="549" spans="1:7" ht="15.75">
      <c r="A549" s="1565"/>
      <c r="B549" s="1677" t="str">
        <f>B596</f>
        <v>COT-04</v>
      </c>
      <c r="C549" s="1678" t="str">
        <f>C596</f>
        <v>ELO FUSÍVEL DE ALTA TENSÃO 1H</v>
      </c>
      <c r="D549" s="1679" t="s">
        <v>29</v>
      </c>
      <c r="E549" s="1660">
        <v>3</v>
      </c>
      <c r="F549" s="1624">
        <f>D601</f>
        <v>1.76</v>
      </c>
      <c r="G549" s="1661">
        <f t="shared" si="5"/>
        <v>5.28</v>
      </c>
    </row>
    <row r="550" spans="1:7" ht="30">
      <c r="A550" s="1565" t="s">
        <v>1320</v>
      </c>
      <c r="B550" s="1681">
        <v>4276</v>
      </c>
      <c r="C550" s="1617" t="str">
        <f>IF($A550="INSUMO",VLOOKUP($B550,'BANCO DE DADOS SETEMBRO INS'!$A:$D,2,FALSE),VLOOKUP($B550,'BANCO DE DADOS SETEMBRO SERV'!$B:$E,2,FALSE))</f>
        <v>PARA-RAIOS DE DISTRIBUICAO, TENSAO NOMINAL 15 KV, CORRENTE NOMINAL DE DESCARGA 5 KA</v>
      </c>
      <c r="D550" s="1616" t="str">
        <f>IF($A550="INSUMO",VLOOKUP($B550,'BANCO DE DADOS SETEMBRO INS'!$A:$D,3,FALSE),VLOOKUP($B550,'BANCO DE DADOS SETEMBRO SERV'!$B:$E,3,FALSE))</f>
        <v xml:space="preserve">UN    </v>
      </c>
      <c r="E550" s="1682">
        <v>3</v>
      </c>
      <c r="F550" s="1624">
        <f>IF($A550="INSUMO",VLOOKUP($B550,'BANCO DE DADOS SETEMBRO INS'!$A:$D,4,FALSE),VLOOKUP($B550,'BANCO DE DADOS SETEMBRO SERV'!$B:$E,4,FALSE))</f>
        <v>207.86</v>
      </c>
      <c r="G550" s="1661">
        <f t="shared" si="5"/>
        <v>623.58000000000004</v>
      </c>
    </row>
    <row r="551" spans="1:7" ht="30">
      <c r="A551" s="1565" t="s">
        <v>1320</v>
      </c>
      <c r="B551" s="1681">
        <v>431</v>
      </c>
      <c r="C551" s="1617" t="str">
        <f>IF($A551="INSUMO",VLOOKUP($B551,'BANCO DE DADOS SETEMBRO INS'!$A:$D,2,FALSE),VLOOKUP($B551,'BANCO DE DADOS SETEMBRO SERV'!$B:$E,2,FALSE))</f>
        <v>PARAFUSO M16 EM ACO GALVANIZADO, COMPRIMENTO = 200 MM, DIAMETRO = 16 MM, ROSCA MAQUINA, CABECA QUADRADA</v>
      </c>
      <c r="D551" s="1616" t="str">
        <f>IF($A551="INSUMO",VLOOKUP($B551,'BANCO DE DADOS SETEMBRO INS'!$A:$D,3,FALSE),VLOOKUP($B551,'BANCO DE DADOS SETEMBRO SERV'!$B:$E,3,FALSE))</f>
        <v xml:space="preserve">UN    </v>
      </c>
      <c r="E551" s="1682">
        <v>2</v>
      </c>
      <c r="F551" s="1624">
        <f>IF($A551="INSUMO",VLOOKUP($B551,'BANCO DE DADOS SETEMBRO INS'!$A:$D,4,FALSE),VLOOKUP($B551,'BANCO DE DADOS SETEMBRO SERV'!$B:$E,4,FALSE))</f>
        <v>5.3</v>
      </c>
      <c r="G551" s="1661">
        <f t="shared" si="5"/>
        <v>10.6</v>
      </c>
    </row>
    <row r="552" spans="1:7" ht="30">
      <c r="A552" s="1565" t="s">
        <v>1320</v>
      </c>
      <c r="B552" s="1681">
        <v>429</v>
      </c>
      <c r="C552" s="1617" t="str">
        <f>IF($A552="INSUMO",VLOOKUP($B552,'BANCO DE DADOS SETEMBRO INS'!$A:$D,2,FALSE),VLOOKUP($B552,'BANCO DE DADOS SETEMBRO SERV'!$B:$E,2,FALSE))</f>
        <v>PARAFUSO M16 EM ACO GALVANIZADO, COMPRIMENTO = 300 MM, DIAMETRO = 16 MM, ROSCA DUPLA</v>
      </c>
      <c r="D552" s="1616" t="str">
        <f>IF($A552="INSUMO",VLOOKUP($B552,'BANCO DE DADOS SETEMBRO INS'!$A:$D,3,FALSE),VLOOKUP($B552,'BANCO DE DADOS SETEMBRO SERV'!$B:$E,3,FALSE))</f>
        <v xml:space="preserve">UN    </v>
      </c>
      <c r="E552" s="1682">
        <v>5</v>
      </c>
      <c r="F552" s="1624">
        <f>IF($A552="INSUMO",VLOOKUP($B552,'BANCO DE DADOS SETEMBRO INS'!$A:$D,4,FALSE),VLOOKUP($B552,'BANCO DE DADOS SETEMBRO SERV'!$B:$E,4,FALSE))</f>
        <v>7.89</v>
      </c>
      <c r="G552" s="1661">
        <f t="shared" si="5"/>
        <v>39.450000000000003</v>
      </c>
    </row>
    <row r="553" spans="1:7" ht="30">
      <c r="A553" s="1565" t="s">
        <v>1320</v>
      </c>
      <c r="B553" s="1681">
        <v>437</v>
      </c>
      <c r="C553" s="1617" t="str">
        <f>IF($A553="INSUMO",VLOOKUP($B553,'BANCO DE DADOS SETEMBRO INS'!$A:$D,2,FALSE),VLOOKUP($B553,'BANCO DE DADOS SETEMBRO SERV'!$B:$E,2,FALSE))</f>
        <v>PARAFUSO M16 EM ACO GALVANIZADO, COMPRIMENTO = 400 MM, DIAMETRO = 16 MM, ROSCA DUPLA</v>
      </c>
      <c r="D553" s="1616" t="str">
        <f>IF($A553="INSUMO",VLOOKUP($B553,'BANCO DE DADOS SETEMBRO INS'!$A:$D,3,FALSE),VLOOKUP($B553,'BANCO DE DADOS SETEMBRO SERV'!$B:$E,3,FALSE))</f>
        <v xml:space="preserve">UN    </v>
      </c>
      <c r="E553" s="1682">
        <v>3</v>
      </c>
      <c r="F553" s="1624">
        <f>IF($A553="INSUMO",VLOOKUP($B553,'BANCO DE DADOS SETEMBRO INS'!$A:$D,4,FALSE),VLOOKUP($B553,'BANCO DE DADOS SETEMBRO SERV'!$B:$E,4,FALSE))</f>
        <v>10.43</v>
      </c>
      <c r="G553" s="1661">
        <f t="shared" si="5"/>
        <v>31.29</v>
      </c>
    </row>
    <row r="554" spans="1:7" ht="15.75">
      <c r="A554" s="1565"/>
      <c r="B554" s="1676" t="str">
        <f>B610</f>
        <v>COT-06</v>
      </c>
      <c r="C554" s="1678" t="str">
        <f>C610</f>
        <v>PROTETOR DE BUCHA DE TRANSFORMADOR AT 15KV</v>
      </c>
      <c r="D554" s="1679" t="s">
        <v>29</v>
      </c>
      <c r="E554" s="1660">
        <v>6</v>
      </c>
      <c r="F554" s="1624">
        <f>D615</f>
        <v>12.01</v>
      </c>
      <c r="G554" s="1661">
        <f t="shared" si="5"/>
        <v>72.06</v>
      </c>
    </row>
    <row r="555" spans="1:7" ht="30">
      <c r="A555" s="1565" t="s">
        <v>1320</v>
      </c>
      <c r="B555" s="1681">
        <v>7576</v>
      </c>
      <c r="C555" s="1617" t="str">
        <f>IF($A555="INSUMO",VLOOKUP($B555,'BANCO DE DADOS SETEMBRO INS'!$A:$D,2,FALSE),VLOOKUP($B555,'BANCO DE DADOS SETEMBRO SERV'!$B:$E,2,FALSE))</f>
        <v>SUPORTE EM ACO GALVANIZADO PARA TRANSFORMADOR PARA POSTE DUPLO T 185 X 95 MM, CHAPA DE 5/16"</v>
      </c>
      <c r="D555" s="1616" t="str">
        <f>IF($A555="INSUMO",VLOOKUP($B555,'BANCO DE DADOS SETEMBRO INS'!$A:$D,3,FALSE),VLOOKUP($B555,'BANCO DE DADOS SETEMBRO SERV'!$B:$E,3,FALSE))</f>
        <v xml:space="preserve">UN    </v>
      </c>
      <c r="E555" s="1682">
        <v>2</v>
      </c>
      <c r="F555" s="1624">
        <f>IF($A555="INSUMO",VLOOKUP($B555,'BANCO DE DADOS SETEMBRO INS'!$A:$D,4,FALSE),VLOOKUP($B555,'BANCO DE DADOS SETEMBRO SERV'!$B:$E,4,FALSE))</f>
        <v>102.68</v>
      </c>
      <c r="G555" s="1661">
        <f t="shared" si="5"/>
        <v>205.36</v>
      </c>
    </row>
    <row r="556" spans="1:7" ht="30">
      <c r="A556" s="1565"/>
      <c r="B556" s="1677" t="str">
        <f>B659</f>
        <v>COT-13</v>
      </c>
      <c r="C556" s="1683" t="str">
        <f>C659</f>
        <v>CABO DE ALUMÍNIO CA, COBERTO COM POLIETILENO RETICULADO (XLPE) 8,7/15kV, 16MM²</v>
      </c>
      <c r="D556" s="1684" t="s">
        <v>28</v>
      </c>
      <c r="E556" s="1682">
        <v>12</v>
      </c>
      <c r="F556" s="1685">
        <f>D664</f>
        <v>10</v>
      </c>
      <c r="G556" s="1661">
        <f t="shared" si="5"/>
        <v>120</v>
      </c>
    </row>
    <row r="557" spans="1:7" ht="15.75">
      <c r="A557" s="1565"/>
      <c r="B557" s="1677" t="str">
        <f>B617</f>
        <v>COT-07</v>
      </c>
      <c r="C557" s="1683" t="str">
        <f>C617</f>
        <v>MANILHA SAPATILHA</v>
      </c>
      <c r="D557" s="1679" t="str">
        <f>G617</f>
        <v>UN</v>
      </c>
      <c r="E557" s="1660">
        <v>3</v>
      </c>
      <c r="F557" s="1624">
        <f>D622</f>
        <v>11.78</v>
      </c>
      <c r="G557" s="1661">
        <f t="shared" si="5"/>
        <v>35.340000000000003</v>
      </c>
    </row>
    <row r="558" spans="1:7" ht="30">
      <c r="A558" s="1565" t="s">
        <v>1320</v>
      </c>
      <c r="B558" s="1681">
        <v>11272</v>
      </c>
      <c r="C558" s="1617" t="str">
        <f>IF($A558="INSUMO",VLOOKUP($B558,'BANCO DE DADOS SETEMBRO INS'!$A:$D,2,FALSE),VLOOKUP($B558,'BANCO DE DADOS SETEMBRO SERV'!$B:$E,2,FALSE))</f>
        <v>ALCA PREFORMADA DE DISTRIBUICAO, EM ACO GALVANIZADO, PARA CONDUTORES DE ALUMINIO AWG 2 (CAA 6/1 OU CA 7 FIOS)</v>
      </c>
      <c r="D558" s="1616" t="str">
        <f>IF($A558="INSUMO",VLOOKUP($B558,'BANCO DE DADOS SETEMBRO INS'!$A:$D,3,FALSE),VLOOKUP($B558,'BANCO DE DADOS SETEMBRO SERV'!$B:$E,3,FALSE))</f>
        <v xml:space="preserve">UN    </v>
      </c>
      <c r="E558" s="1682">
        <v>3</v>
      </c>
      <c r="F558" s="1624">
        <f>IF($A558="INSUMO",VLOOKUP($B558,'BANCO DE DADOS SETEMBRO INS'!$A:$D,4,FALSE),VLOOKUP($B558,'BANCO DE DADOS SETEMBRO SERV'!$B:$E,4,FALSE))</f>
        <v>4.2</v>
      </c>
      <c r="G558" s="1661">
        <f t="shared" si="5"/>
        <v>12.6</v>
      </c>
    </row>
    <row r="559" spans="1:7" ht="30">
      <c r="A559" s="1565" t="s">
        <v>1320</v>
      </c>
      <c r="B559" s="1676" t="str">
        <f>B631</f>
        <v>COT-09</v>
      </c>
      <c r="C559" s="1678" t="str">
        <f>C631</f>
        <v xml:space="preserve"> CONECTOR DERIVAÇÃO CUNHA ESTRIBO NORMAL 2-4 (VERMELHO);</v>
      </c>
      <c r="D559" s="1675" t="str">
        <f>G631</f>
        <v>UN</v>
      </c>
      <c r="E559" s="1660">
        <v>3</v>
      </c>
      <c r="F559" s="1624">
        <f>D636</f>
        <v>13.97</v>
      </c>
      <c r="G559" s="1661">
        <f t="shared" si="5"/>
        <v>41.91</v>
      </c>
    </row>
    <row r="560" spans="1:7" ht="15.75">
      <c r="A560" s="1565"/>
      <c r="B560" s="1677" t="str">
        <f>B652</f>
        <v>COT-12</v>
      </c>
      <c r="C560" s="1678" t="str">
        <f>C652</f>
        <v xml:space="preserve"> CARTUCHO PARA CONECTOR CUNHA VERMELHO; </v>
      </c>
      <c r="D560" s="1679" t="str">
        <f>G652</f>
        <v>UN</v>
      </c>
      <c r="E560" s="1660">
        <v>3</v>
      </c>
      <c r="F560" s="1624">
        <f>D657</f>
        <v>0.69</v>
      </c>
      <c r="G560" s="1661">
        <f t="shared" si="5"/>
        <v>2.0699999999999998</v>
      </c>
    </row>
    <row r="561" spans="1:8" ht="15.75">
      <c r="A561" s="1565"/>
      <c r="B561" s="1677" t="str">
        <f>B624</f>
        <v>COT-08</v>
      </c>
      <c r="C561" s="1678" t="str">
        <f>C624</f>
        <v>CONECTOR DERIVAÇÃO PARA LINHA VIVA 6-250</v>
      </c>
      <c r="D561" s="1679" t="s">
        <v>29</v>
      </c>
      <c r="E561" s="1660">
        <v>3</v>
      </c>
      <c r="F561" s="1624">
        <f>D629</f>
        <v>16.36</v>
      </c>
      <c r="G561" s="1661">
        <f t="shared" si="5"/>
        <v>49.08</v>
      </c>
    </row>
    <row r="562" spans="1:8" ht="45">
      <c r="A562" s="1565" t="s">
        <v>1320</v>
      </c>
      <c r="B562" s="1677">
        <v>3380</v>
      </c>
      <c r="C562" s="1617" t="str">
        <f>IF($A562="INSUMO",VLOOKUP($B562,'BANCO DE DADOS SETEMBRO INS'!$A:$D,2,FALSE),VLOOKUP($B562,'BANCO DE DADOS SETEMBRO SERV'!$B:$E,2,FALSE))</f>
        <v>!EM PROCESSO DE DESATIVACAO! HASTE DE ATERRAMENTO EM ACO COM 3,00 M DE COMPRIMENTO E DN = 5/8", REVESTIDA COM BAIXA CAMADA DE COBRE, COM CONECTOR TIPO GRAMPO</v>
      </c>
      <c r="D562" s="1616" t="str">
        <f>IF($A562="INSUMO",VLOOKUP($B562,'BANCO DE DADOS SETEMBRO INS'!$A:$D,3,FALSE),VLOOKUP($B562,'BANCO DE DADOS SETEMBRO SERV'!$B:$E,3,FALSE))</f>
        <v xml:space="preserve">UN    </v>
      </c>
      <c r="E562" s="1660">
        <v>3</v>
      </c>
      <c r="F562" s="1624">
        <f>IF($A562="INSUMO",VLOOKUP($B562,'BANCO DE DADOS SETEMBRO INS'!$A:$D,4,FALSE),VLOOKUP($B562,'BANCO DE DADOS SETEMBRO SERV'!$B:$E,4,FALSE))</f>
        <v>31.99</v>
      </c>
      <c r="G562" s="1661">
        <f t="shared" si="5"/>
        <v>95.97</v>
      </c>
    </row>
    <row r="563" spans="1:8" ht="15.75">
      <c r="A563" s="1565" t="s">
        <v>1320</v>
      </c>
      <c r="B563" s="1676">
        <v>867</v>
      </c>
      <c r="C563" s="1617" t="str">
        <f>IF($A563="INSUMO",VLOOKUP($B563,'BANCO DE DADOS SETEMBRO INS'!$A:$D,2,FALSE),VLOOKUP($B563,'BANCO DE DADOS SETEMBRO SERV'!$B:$E,2,FALSE))</f>
        <v>CABO DE COBRE NU 50 MM2 MEIO-DURO</v>
      </c>
      <c r="D563" s="1616" t="str">
        <f>IF($A563="INSUMO",VLOOKUP($B563,'BANCO DE DADOS SETEMBRO INS'!$A:$D,3,FALSE),VLOOKUP($B563,'BANCO DE DADOS SETEMBRO SERV'!$B:$E,3,FALSE))</f>
        <v xml:space="preserve">M     </v>
      </c>
      <c r="E563" s="1660">
        <v>10</v>
      </c>
      <c r="F563" s="1624">
        <f>IF($A563="INSUMO",VLOOKUP($B563,'BANCO DE DADOS SETEMBRO INS'!$A:$D,4,FALSE),VLOOKUP($B563,'BANCO DE DADOS SETEMBRO SERV'!$B:$E,4,FALSE))</f>
        <v>26.42</v>
      </c>
      <c r="G563" s="1661">
        <f t="shared" si="5"/>
        <v>264.2</v>
      </c>
    </row>
    <row r="564" spans="1:8" ht="15.75">
      <c r="A564" s="1565"/>
      <c r="B564" s="1676" t="str">
        <f>B645</f>
        <v>COMP-11</v>
      </c>
      <c r="C564" s="1680" t="str">
        <f>C645</f>
        <v>CABO DE AÇO GALVANIZADO 6,4 MM</v>
      </c>
      <c r="D564" s="1616" t="s">
        <v>28</v>
      </c>
      <c r="E564" s="1660">
        <v>13</v>
      </c>
      <c r="F564" s="1624">
        <f>D650</f>
        <v>2.2000000000000002</v>
      </c>
      <c r="G564" s="1661">
        <f t="shared" si="5"/>
        <v>28.6</v>
      </c>
    </row>
    <row r="565" spans="1:8" ht="45">
      <c r="A565" s="1565" t="s">
        <v>1320</v>
      </c>
      <c r="B565" s="1676">
        <v>980</v>
      </c>
      <c r="C565" s="1617" t="str">
        <f>IF($A565="INSUMO",VLOOKUP($B565,'BANCO DE DADOS SETEMBRO INS'!$A:$D,2,FALSE),VLOOKUP($B565,'BANCO DE DADOS SETEMBRO SERV'!$B:$E,2,FALSE))</f>
        <v>CABO DE COBRE, FLEXIVEL, CLASSE 4 OU 5, ISOLACAO EM PVC/A, ANTICHAMA BWF-B, 1 CONDUTOR, 450/750 V, SECAO NOMINAL 10 MM2</v>
      </c>
      <c r="D565" s="1616" t="str">
        <f>IF($A565="INSUMO",VLOOKUP($B565,'BANCO DE DADOS SETEMBRO INS'!$A:$D,3,FALSE),VLOOKUP($B565,'BANCO DE DADOS SETEMBRO SERV'!$B:$E,3,FALSE))</f>
        <v xml:space="preserve">M     </v>
      </c>
      <c r="E565" s="1660">
        <v>2</v>
      </c>
      <c r="F565" s="1624">
        <f>IF($A565="INSUMO",VLOOKUP($B565,'BANCO DE DADOS SETEMBRO INS'!$A:$D,4,FALSE),VLOOKUP($B565,'BANCO DE DADOS SETEMBRO SERV'!$B:$E,4,FALSE))</f>
        <v>5.44</v>
      </c>
      <c r="G565" s="1661">
        <f t="shared" si="5"/>
        <v>10.88</v>
      </c>
    </row>
    <row r="566" spans="1:8" ht="15.75">
      <c r="A566" s="1565"/>
      <c r="B566" s="1676" t="str">
        <f>B638</f>
        <v>COT-10</v>
      </c>
      <c r="C566" s="1680" t="str">
        <f>C638</f>
        <v>CONECTOR DERIVAÇÃO TIPO CUNHA - AMP TIPO II</v>
      </c>
      <c r="D566" s="1679" t="s">
        <v>29</v>
      </c>
      <c r="E566" s="1660">
        <v>1</v>
      </c>
      <c r="F566" s="1624">
        <f>D643</f>
        <v>3.32</v>
      </c>
      <c r="G566" s="1661">
        <f t="shared" si="5"/>
        <v>3.32</v>
      </c>
    </row>
    <row r="567" spans="1:8" ht="15.75">
      <c r="A567" s="1565" t="s">
        <v>1320</v>
      </c>
      <c r="B567" s="1686">
        <v>2674</v>
      </c>
      <c r="C567" s="1617" t="str">
        <f>IF($A567="INSUMO",VLOOKUP($B567,'BANCO DE DADOS SETEMBRO INS'!$A:$D,2,FALSE),VLOOKUP($B567,'BANCO DE DADOS SETEMBRO SERV'!$B:$E,2,FALSE))</f>
        <v>ELETRODUTO DE PVC RIGIDO ROSCAVEL DE 3/4 ", SEM LUVA</v>
      </c>
      <c r="D567" s="1616" t="str">
        <f>IF($A567="INSUMO",VLOOKUP($B567,'BANCO DE DADOS SETEMBRO INS'!$A:$D,3,FALSE),VLOOKUP($B567,'BANCO DE DADOS SETEMBRO SERV'!$B:$E,3,FALSE))</f>
        <v xml:space="preserve">M     </v>
      </c>
      <c r="E567" s="1660">
        <v>12</v>
      </c>
      <c r="F567" s="1624">
        <f>IF($A567="INSUMO",VLOOKUP($B567,'BANCO DE DADOS SETEMBRO INS'!$A:$D,4,FALSE),VLOOKUP($B567,'BANCO DE DADOS SETEMBRO SERV'!$B:$E,4,FALSE))</f>
        <v>2.27</v>
      </c>
      <c r="G567" s="1661">
        <f t="shared" si="5"/>
        <v>27.24</v>
      </c>
    </row>
    <row r="568" spans="1:8" ht="15.75">
      <c r="A568" s="1565" t="s">
        <v>1321</v>
      </c>
      <c r="B568" s="1686">
        <v>83446</v>
      </c>
      <c r="C568" s="1617" t="str">
        <f>IF($A568="INSUMO",VLOOKUP($B568,'BANCO DE DADOS SETEMBRO INS'!$A:$D,2,FALSE),VLOOKUP($B568,'BANCO DE DADOS SETEMBRO SERV'!$B:$E,2,FALSE))</f>
        <v>CAIXA DE PASSAGEM 30X30X40 COM TAMPA E DRENO BRITA</v>
      </c>
      <c r="D568" s="1616" t="str">
        <f>IF($A568="INSUMO",VLOOKUP($B568,'BANCO DE DADOS SETEMBRO INS'!$A:$D,3,FALSE),VLOOKUP($B568,'BANCO DE DADOS SETEMBRO SERV'!$B:$E,3,FALSE))</f>
        <v>UN</v>
      </c>
      <c r="E568" s="1660">
        <v>1</v>
      </c>
      <c r="F568" s="1624">
        <f>IF($A568="INSUMO",VLOOKUP($B568,'BANCO DE DADOS SETEMBRO INS'!$A:$D,4,FALSE),VLOOKUP($B568,'BANCO DE DADOS SETEMBRO SERV'!$B:$E,4,FALSE))</f>
        <v>153.69</v>
      </c>
      <c r="G568" s="1661">
        <f t="shared" si="5"/>
        <v>153.69</v>
      </c>
    </row>
    <row r="569" spans="1:8" ht="15.75">
      <c r="A569" s="1562"/>
      <c r="B569" s="2724" t="s">
        <v>691</v>
      </c>
      <c r="C569" s="3034"/>
      <c r="D569" s="3034"/>
      <c r="E569" s="3034"/>
      <c r="F569" s="3034"/>
      <c r="G569" s="3035"/>
    </row>
    <row r="570" spans="1:8" ht="15.75">
      <c r="A570" s="1565" t="s">
        <v>1321</v>
      </c>
      <c r="B570" s="1552">
        <v>88264</v>
      </c>
      <c r="C570" s="1617" t="str">
        <f>IF($A570="INSUMO",VLOOKUP($B570,'BANCO DE DADOS SETEMBRO INS'!$A:$D,2,FALSE),VLOOKUP($B570,'BANCO DE DADOS SETEMBRO SERV'!$B:$E,2,FALSE))</f>
        <v>ELETRICISTA COM ENCARGOS COMPLEMENTARES</v>
      </c>
      <c r="D570" s="1616" t="str">
        <f>IF($A570="INSUMO",VLOOKUP($B570,'BANCO DE DADOS SETEMBRO INS'!$A:$D,3,FALSE),VLOOKUP($B570,'BANCO DE DADOS SETEMBRO SERV'!$B:$E,3,FALSE))</f>
        <v>H</v>
      </c>
      <c r="E570" s="1648">
        <v>27</v>
      </c>
      <c r="F570" s="1624">
        <f>IF($A570="INSUMO",VLOOKUP($B570,'BANCO DE DADOS SETEMBRO INS'!$A:$D,4,FALSE),VLOOKUP($B570,'BANCO DE DADOS SETEMBRO SERV'!$B:$E,4,FALSE))</f>
        <v>20.28</v>
      </c>
      <c r="G570" s="1646">
        <f>TRUNC(F570*E570,2)</f>
        <v>547.55999999999995</v>
      </c>
    </row>
    <row r="571" spans="1:8" ht="15.75">
      <c r="A571" s="1565" t="s">
        <v>1321</v>
      </c>
      <c r="B571" s="1552">
        <v>88247</v>
      </c>
      <c r="C571" s="1617" t="str">
        <f>IF($A571="INSUMO",VLOOKUP($B571,'BANCO DE DADOS SETEMBRO INS'!$A:$D,2,FALSE),VLOOKUP($B571,'BANCO DE DADOS SETEMBRO SERV'!$B:$E,2,FALSE))</f>
        <v>AUXILIAR DE ELETRICISTA COM ENCARGOS COMPLEMENTARES</v>
      </c>
      <c r="D571" s="1616" t="str">
        <f>IF($A571="INSUMO",VLOOKUP($B571,'BANCO DE DADOS SETEMBRO INS'!$A:$D,3,FALSE),VLOOKUP($B571,'BANCO DE DADOS SETEMBRO SERV'!$B:$E,3,FALSE))</f>
        <v>H</v>
      </c>
      <c r="E571" s="1648">
        <v>27</v>
      </c>
      <c r="F571" s="1624">
        <f>IF($A571="INSUMO",VLOOKUP($B571,'BANCO DE DADOS SETEMBRO INS'!$A:$D,4,FALSE),VLOOKUP($B571,'BANCO DE DADOS SETEMBRO SERV'!$B:$E,4,FALSE))</f>
        <v>15.62</v>
      </c>
      <c r="G571" s="1646">
        <f>TRUNC(F571*E571,2)</f>
        <v>421.74</v>
      </c>
    </row>
    <row r="572" spans="1:8" ht="16.5" thickBot="1">
      <c r="A572" s="1565" t="s">
        <v>1321</v>
      </c>
      <c r="B572" s="1554">
        <v>88266</v>
      </c>
      <c r="C572" s="1618" t="str">
        <f>IF($A572="INSUMO",VLOOKUP($B572,'BANCO DE DADOS SETEMBRO INS'!$A:$D,2,FALSE),VLOOKUP($B572,'BANCO DE DADOS SETEMBRO SERV'!$B:$E,2,FALSE))</f>
        <v>ELETROTÉCNICO COM ENCARGOS COMPLEMENTARES</v>
      </c>
      <c r="D572" s="1619" t="str">
        <f>IF($A572="INSUMO",VLOOKUP($B572,'BANCO DE DADOS SETEMBRO INS'!$A:$D,3,FALSE),VLOOKUP($B572,'BANCO DE DADOS SETEMBRO SERV'!$B:$E,3,FALSE))</f>
        <v>H</v>
      </c>
      <c r="E572" s="1555">
        <v>27</v>
      </c>
      <c r="F572" s="1548">
        <f>IF($A572="INSUMO",VLOOKUP($B572,'BANCO DE DADOS SETEMBRO INS'!$A:$D,4,FALSE),VLOOKUP($B572,'BANCO DE DADOS SETEMBRO SERV'!$B:$E,4,FALSE))</f>
        <v>20.36</v>
      </c>
      <c r="G572" s="1556">
        <f>TRUNC(F572*E572,2)</f>
        <v>549.72</v>
      </c>
    </row>
    <row r="573" spans="1:8" ht="16.5" thickBot="1">
      <c r="A573" s="1562"/>
      <c r="B573" s="2943" t="s">
        <v>7069</v>
      </c>
      <c r="C573" s="2943"/>
      <c r="D573" s="2943"/>
      <c r="E573" s="2943"/>
      <c r="F573" s="795" t="s">
        <v>692</v>
      </c>
      <c r="G573" s="796">
        <f>SUM(G538:G572)</f>
        <v>5233.4899999999989</v>
      </c>
    </row>
    <row r="574" spans="1:8" ht="13.5" thickBot="1"/>
    <row r="575" spans="1:8" ht="15.75">
      <c r="B575" s="1557" t="s">
        <v>6964</v>
      </c>
      <c r="C575" s="496" t="s">
        <v>6965</v>
      </c>
      <c r="D575" s="1558"/>
      <c r="E575" s="1559"/>
      <c r="F575" s="1537"/>
      <c r="G575" s="1560" t="s">
        <v>29</v>
      </c>
      <c r="H575" s="1794" t="s">
        <v>7238</v>
      </c>
    </row>
    <row r="576" spans="1:8" ht="31.5">
      <c r="B576" s="1815" t="s">
        <v>701</v>
      </c>
      <c r="C576" s="1775" t="s">
        <v>702</v>
      </c>
      <c r="D576" s="1776" t="s">
        <v>703</v>
      </c>
      <c r="E576" s="1777" t="s">
        <v>704</v>
      </c>
      <c r="F576" s="1778" t="s">
        <v>705</v>
      </c>
      <c r="G576" s="1785" t="s">
        <v>706</v>
      </c>
    </row>
    <row r="577" spans="2:8" ht="15">
      <c r="B577" s="1714">
        <v>43250</v>
      </c>
      <c r="C577" s="1890" t="s">
        <v>6557</v>
      </c>
      <c r="D577" s="1813">
        <v>12.23</v>
      </c>
      <c r="E577" s="1891" t="s">
        <v>7877</v>
      </c>
      <c r="F577" s="1872" t="s">
        <v>7890</v>
      </c>
      <c r="G577" s="1855" t="s">
        <v>7223</v>
      </c>
    </row>
    <row r="578" spans="2:8" ht="15">
      <c r="B578" s="1573">
        <v>43255</v>
      </c>
      <c r="C578" s="1755" t="s">
        <v>724</v>
      </c>
      <c r="D578" s="1742">
        <v>8.85</v>
      </c>
      <c r="E578" s="1760" t="s">
        <v>725</v>
      </c>
      <c r="F578" s="1765" t="s">
        <v>7628</v>
      </c>
      <c r="G578" s="1762" t="s">
        <v>5410</v>
      </c>
    </row>
    <row r="579" spans="2:8" ht="15">
      <c r="B579" s="1573">
        <v>43255</v>
      </c>
      <c r="C579" s="1755" t="s">
        <v>1493</v>
      </c>
      <c r="D579" s="1742">
        <v>7.16</v>
      </c>
      <c r="E579" s="1760" t="s">
        <v>717</v>
      </c>
      <c r="F579" s="1765" t="s">
        <v>718</v>
      </c>
      <c r="G579" s="1762" t="s">
        <v>7891</v>
      </c>
    </row>
    <row r="580" spans="2:8" ht="16.5" thickBot="1">
      <c r="B580" s="1538"/>
      <c r="C580" s="1539" t="s">
        <v>707</v>
      </c>
      <c r="D580" s="1561">
        <f>MEDIAN(D577:D579)</f>
        <v>8.85</v>
      </c>
      <c r="E580" s="1540"/>
      <c r="F580" s="1541"/>
      <c r="G580" s="871"/>
    </row>
    <row r="581" spans="2:8" ht="16.5" thickBot="1">
      <c r="B581" s="1651"/>
      <c r="C581" s="1651"/>
      <c r="D581" s="649"/>
      <c r="E581" s="543"/>
      <c r="F581" s="650"/>
      <c r="G581" s="651"/>
    </row>
    <row r="582" spans="2:8" ht="15.75">
      <c r="B582" s="1557" t="s">
        <v>6966</v>
      </c>
      <c r="C582" s="496" t="s">
        <v>6967</v>
      </c>
      <c r="D582" s="1558"/>
      <c r="E582" s="1559"/>
      <c r="F582" s="1537"/>
      <c r="G582" s="503" t="s">
        <v>29</v>
      </c>
      <c r="H582" s="1794" t="s">
        <v>7238</v>
      </c>
    </row>
    <row r="583" spans="2:8" ht="31.5">
      <c r="B583" s="1815" t="s">
        <v>701</v>
      </c>
      <c r="C583" s="1775" t="s">
        <v>702</v>
      </c>
      <c r="D583" s="1776" t="s">
        <v>703</v>
      </c>
      <c r="E583" s="1777" t="s">
        <v>704</v>
      </c>
      <c r="F583" s="1778" t="s">
        <v>705</v>
      </c>
      <c r="G583" s="1785" t="s">
        <v>706</v>
      </c>
    </row>
    <row r="584" spans="2:8" ht="15">
      <c r="B584" s="1299">
        <v>43119</v>
      </c>
      <c r="C584" s="1751" t="s">
        <v>6968</v>
      </c>
      <c r="D584" s="1752">
        <v>62.62</v>
      </c>
      <c r="E584" s="1754" t="s">
        <v>6969</v>
      </c>
      <c r="F584" s="1744" t="s">
        <v>6970</v>
      </c>
      <c r="G584" s="1764" t="s">
        <v>1354</v>
      </c>
    </row>
    <row r="585" spans="2:8" ht="15">
      <c r="B585" s="1299">
        <v>43119</v>
      </c>
      <c r="C585" s="1751" t="s">
        <v>729</v>
      </c>
      <c r="D585" s="1752">
        <v>62.3</v>
      </c>
      <c r="E585" s="1754" t="s">
        <v>1763</v>
      </c>
      <c r="F585" s="1744" t="s">
        <v>1764</v>
      </c>
      <c r="G585" s="1764" t="s">
        <v>7218</v>
      </c>
    </row>
    <row r="586" spans="2:8" ht="15">
      <c r="B586" s="1573">
        <v>43118</v>
      </c>
      <c r="C586" s="1755" t="s">
        <v>6561</v>
      </c>
      <c r="D586" s="1759">
        <v>44.51</v>
      </c>
      <c r="E586" s="1756" t="s">
        <v>1703</v>
      </c>
      <c r="F586" s="1757" t="s">
        <v>1704</v>
      </c>
      <c r="G586" s="1761" t="s">
        <v>1761</v>
      </c>
    </row>
    <row r="587" spans="2:8" ht="16.5" thickBot="1">
      <c r="B587" s="1538"/>
      <c r="C587" s="1539" t="s">
        <v>707</v>
      </c>
      <c r="D587" s="1561">
        <f>MEDIAN(D584:D586)</f>
        <v>62.3</v>
      </c>
      <c r="E587" s="1540"/>
      <c r="F587" s="1541"/>
      <c r="G587" s="871"/>
    </row>
    <row r="588" spans="2:8" ht="16.5" thickBot="1">
      <c r="B588" s="1651"/>
      <c r="C588" s="1651"/>
      <c r="D588" s="649"/>
      <c r="E588" s="543"/>
      <c r="F588" s="650"/>
      <c r="G588" s="651"/>
    </row>
    <row r="589" spans="2:8" ht="15.75">
      <c r="B589" s="1557" t="s">
        <v>6971</v>
      </c>
      <c r="C589" s="496" t="s">
        <v>6972</v>
      </c>
      <c r="D589" s="1558"/>
      <c r="E589" s="1559"/>
      <c r="F589" s="1537"/>
      <c r="G589" s="503" t="s">
        <v>29</v>
      </c>
      <c r="H589" s="1794" t="s">
        <v>7238</v>
      </c>
    </row>
    <row r="590" spans="2:8" ht="31.5">
      <c r="B590" s="1815" t="s">
        <v>701</v>
      </c>
      <c r="C590" s="1775" t="s">
        <v>702</v>
      </c>
      <c r="D590" s="1776" t="s">
        <v>703</v>
      </c>
      <c r="E590" s="1777" t="s">
        <v>704</v>
      </c>
      <c r="F590" s="1778" t="s">
        <v>705</v>
      </c>
      <c r="G590" s="1785" t="s">
        <v>706</v>
      </c>
    </row>
    <row r="591" spans="2:8" ht="15">
      <c r="B591" s="1573">
        <v>43250</v>
      </c>
      <c r="C591" s="1751" t="s">
        <v>6557</v>
      </c>
      <c r="D591" s="1752">
        <v>5.9</v>
      </c>
      <c r="E591" s="1754" t="s">
        <v>7877</v>
      </c>
      <c r="F591" s="1744" t="s">
        <v>7890</v>
      </c>
      <c r="G591" s="1764" t="s">
        <v>7223</v>
      </c>
    </row>
    <row r="592" spans="2:8" ht="15">
      <c r="B592" s="1299">
        <v>43255</v>
      </c>
      <c r="C592" s="1751" t="s">
        <v>724</v>
      </c>
      <c r="D592" s="1752">
        <v>6.58</v>
      </c>
      <c r="E592" s="1754" t="s">
        <v>725</v>
      </c>
      <c r="F592" s="1744" t="s">
        <v>7628</v>
      </c>
      <c r="G592" s="1764" t="s">
        <v>5410</v>
      </c>
    </row>
    <row r="593" spans="1:10" ht="15">
      <c r="B593" s="1299">
        <v>43255</v>
      </c>
      <c r="C593" s="1751" t="s">
        <v>1493</v>
      </c>
      <c r="D593" s="1752">
        <v>6.46</v>
      </c>
      <c r="E593" s="1754" t="s">
        <v>717</v>
      </c>
      <c r="F593" s="1744" t="s">
        <v>718</v>
      </c>
      <c r="G593" s="1764" t="s">
        <v>7891</v>
      </c>
    </row>
    <row r="594" spans="1:10" ht="16.5" thickBot="1">
      <c r="B594" s="1538"/>
      <c r="C594" s="1539" t="s">
        <v>707</v>
      </c>
      <c r="D594" s="1561">
        <f>D591</f>
        <v>5.9</v>
      </c>
      <c r="E594" s="1540"/>
      <c r="F594" s="1541"/>
      <c r="G594" s="871"/>
    </row>
    <row r="595" spans="1:10" ht="16.5" thickBot="1">
      <c r="A595" s="1562"/>
      <c r="B595" s="1654"/>
      <c r="C595" s="1654"/>
      <c r="D595" s="1654"/>
      <c r="E595" s="1654"/>
      <c r="F595" s="820"/>
      <c r="G595" s="1687"/>
    </row>
    <row r="596" spans="1:10" ht="15.75">
      <c r="A596" s="1562"/>
      <c r="B596" s="1557" t="s">
        <v>6973</v>
      </c>
      <c r="C596" s="496" t="s">
        <v>6974</v>
      </c>
      <c r="D596" s="1558"/>
      <c r="E596" s="1559"/>
      <c r="F596" s="1537"/>
      <c r="G596" s="1560" t="s">
        <v>29</v>
      </c>
      <c r="H596" s="1794" t="s">
        <v>7238</v>
      </c>
    </row>
    <row r="597" spans="1:10" ht="31.5">
      <c r="A597" s="1562"/>
      <c r="B597" s="1815" t="s">
        <v>701</v>
      </c>
      <c r="C597" s="1775" t="s">
        <v>702</v>
      </c>
      <c r="D597" s="1776" t="s">
        <v>703</v>
      </c>
      <c r="E597" s="1777" t="s">
        <v>704</v>
      </c>
      <c r="F597" s="1778" t="s">
        <v>705</v>
      </c>
      <c r="G597" s="1785" t="s">
        <v>706</v>
      </c>
    </row>
    <row r="598" spans="1:10" ht="15">
      <c r="A598" s="1562"/>
      <c r="B598" s="1573">
        <v>43250</v>
      </c>
      <c r="C598" s="1751" t="s">
        <v>6557</v>
      </c>
      <c r="D598" s="1752">
        <v>1.76</v>
      </c>
      <c r="E598" s="1754" t="s">
        <v>7877</v>
      </c>
      <c r="F598" s="1744" t="s">
        <v>7890</v>
      </c>
      <c r="G598" s="1764" t="s">
        <v>7223</v>
      </c>
    </row>
    <row r="599" spans="1:10" ht="15">
      <c r="A599" s="1562"/>
      <c r="B599" s="1299">
        <v>43255</v>
      </c>
      <c r="C599" s="1751" t="s">
        <v>724</v>
      </c>
      <c r="D599" s="1752">
        <v>1.3</v>
      </c>
      <c r="E599" s="1754" t="s">
        <v>725</v>
      </c>
      <c r="F599" s="1744" t="s">
        <v>7628</v>
      </c>
      <c r="G599" s="1764" t="s">
        <v>5410</v>
      </c>
    </row>
    <row r="600" spans="1:10" ht="15">
      <c r="A600" s="1562"/>
      <c r="B600" s="1573">
        <v>43255</v>
      </c>
      <c r="C600" s="1751" t="s">
        <v>1493</v>
      </c>
      <c r="D600" s="1752">
        <v>2.21</v>
      </c>
      <c r="E600" s="1754" t="s">
        <v>717</v>
      </c>
      <c r="F600" s="1744" t="s">
        <v>718</v>
      </c>
      <c r="G600" s="1764" t="s">
        <v>7891</v>
      </c>
    </row>
    <row r="601" spans="1:10" ht="16.5" thickBot="1">
      <c r="A601" s="1562"/>
      <c r="B601" s="1538"/>
      <c r="C601" s="1539" t="s">
        <v>707</v>
      </c>
      <c r="D601" s="1561">
        <f>MEDIAN(D598:D600)</f>
        <v>1.76</v>
      </c>
      <c r="E601" s="1540"/>
      <c r="F601" s="1541"/>
      <c r="G601" s="871"/>
      <c r="I601" s="1566"/>
      <c r="J601" s="1566"/>
    </row>
    <row r="602" spans="1:10" ht="16.5" thickBot="1">
      <c r="A602" s="1562"/>
      <c r="B602" s="1654"/>
      <c r="C602" s="1654"/>
      <c r="D602" s="1654"/>
      <c r="E602" s="1654"/>
      <c r="F602" s="820"/>
      <c r="G602" s="1687"/>
      <c r="I602" s="1566"/>
      <c r="J602" s="1566"/>
    </row>
    <row r="603" spans="1:10" ht="15.75">
      <c r="A603" s="1562"/>
      <c r="B603" s="1557" t="s">
        <v>6976</v>
      </c>
      <c r="C603" s="496" t="s">
        <v>6977</v>
      </c>
      <c r="D603" s="1558"/>
      <c r="E603" s="1559"/>
      <c r="F603" s="1537"/>
      <c r="G603" s="1560" t="s">
        <v>29</v>
      </c>
      <c r="H603" s="1794" t="s">
        <v>7238</v>
      </c>
      <c r="I603" s="1722"/>
      <c r="J603" s="1566"/>
    </row>
    <row r="604" spans="1:10" ht="31.5">
      <c r="A604" s="1562"/>
      <c r="B604" s="1815" t="s">
        <v>701</v>
      </c>
      <c r="C604" s="1775" t="s">
        <v>702</v>
      </c>
      <c r="D604" s="1776" t="s">
        <v>703</v>
      </c>
      <c r="E604" s="1777" t="s">
        <v>704</v>
      </c>
      <c r="F604" s="1778" t="s">
        <v>705</v>
      </c>
      <c r="G604" s="1785" t="s">
        <v>706</v>
      </c>
      <c r="I604" s="1566"/>
      <c r="J604" s="1566"/>
    </row>
    <row r="605" spans="1:10" ht="15">
      <c r="A605" s="1562"/>
      <c r="B605" s="1714">
        <v>43250</v>
      </c>
      <c r="C605" s="1890" t="s">
        <v>6557</v>
      </c>
      <c r="D605" s="1813">
        <v>135.47</v>
      </c>
      <c r="E605" s="1891" t="s">
        <v>7877</v>
      </c>
      <c r="F605" s="1872" t="s">
        <v>7890</v>
      </c>
      <c r="G605" s="1855" t="s">
        <v>7223</v>
      </c>
      <c r="I605" s="1566"/>
      <c r="J605" s="1566"/>
    </row>
    <row r="606" spans="1:10" ht="15">
      <c r="A606" s="1562"/>
      <c r="B606" s="1573">
        <v>43255</v>
      </c>
      <c r="C606" s="1755" t="s">
        <v>724</v>
      </c>
      <c r="D606" s="1742">
        <v>141.97</v>
      </c>
      <c r="E606" s="1760" t="s">
        <v>725</v>
      </c>
      <c r="F606" s="1765" t="s">
        <v>7628</v>
      </c>
      <c r="G606" s="1762" t="s">
        <v>5410</v>
      </c>
      <c r="I606" s="1566"/>
      <c r="J606" s="1566"/>
    </row>
    <row r="607" spans="1:10" ht="15">
      <c r="A607" s="1562"/>
      <c r="B607" s="1573">
        <v>43255</v>
      </c>
      <c r="C607" s="1755" t="s">
        <v>1493</v>
      </c>
      <c r="D607" s="1742">
        <v>63.27</v>
      </c>
      <c r="E607" s="1760" t="s">
        <v>717</v>
      </c>
      <c r="F607" s="1765" t="s">
        <v>718</v>
      </c>
      <c r="G607" s="1762" t="s">
        <v>7891</v>
      </c>
      <c r="I607" s="1566"/>
      <c r="J607" s="1566"/>
    </row>
    <row r="608" spans="1:10" ht="16.5" thickBot="1">
      <c r="A608" s="1562"/>
      <c r="B608" s="1538"/>
      <c r="C608" s="1539" t="s">
        <v>707</v>
      </c>
      <c r="D608" s="1561">
        <f>MEDIAN(D605:D607)</f>
        <v>135.47</v>
      </c>
      <c r="E608" s="1540"/>
      <c r="F608" s="1541"/>
      <c r="G608" s="871"/>
      <c r="I608" s="1566"/>
      <c r="J608" s="1566"/>
    </row>
    <row r="609" spans="1:11" ht="16.5" thickBot="1">
      <c r="A609" s="1562"/>
      <c r="B609" s="1654"/>
      <c r="C609" s="1654"/>
      <c r="D609" s="1654"/>
      <c r="E609" s="1654"/>
      <c r="F609" s="820"/>
      <c r="G609" s="1687"/>
      <c r="I609" s="1566"/>
      <c r="J609" s="1566"/>
    </row>
    <row r="610" spans="1:11" ht="15.75">
      <c r="A610" s="1562"/>
      <c r="B610" s="1557" t="s">
        <v>6978</v>
      </c>
      <c r="C610" s="496" t="s">
        <v>6979</v>
      </c>
      <c r="D610" s="1558"/>
      <c r="E610" s="1559"/>
      <c r="F610" s="1537"/>
      <c r="G610" s="1560" t="s">
        <v>29</v>
      </c>
      <c r="H610" s="1794" t="s">
        <v>7238</v>
      </c>
      <c r="I610" s="1722"/>
      <c r="J610" s="1566"/>
    </row>
    <row r="611" spans="1:11" ht="31.5">
      <c r="A611" s="1562"/>
      <c r="B611" s="1815" t="s">
        <v>701</v>
      </c>
      <c r="C611" s="1775" t="s">
        <v>702</v>
      </c>
      <c r="D611" s="1776" t="s">
        <v>703</v>
      </c>
      <c r="E611" s="1777" t="s">
        <v>704</v>
      </c>
      <c r="F611" s="1778" t="s">
        <v>705</v>
      </c>
      <c r="G611" s="1785" t="s">
        <v>706</v>
      </c>
      <c r="I611" s="1566"/>
      <c r="J611" s="1566"/>
    </row>
    <row r="612" spans="1:11" ht="15">
      <c r="A612" s="1562"/>
      <c r="B612" s="1573">
        <v>43250</v>
      </c>
      <c r="C612" s="1741" t="s">
        <v>6557</v>
      </c>
      <c r="D612" s="1752">
        <v>12</v>
      </c>
      <c r="E612" s="1748" t="s">
        <v>7877</v>
      </c>
      <c r="F612" s="1765" t="s">
        <v>7890</v>
      </c>
      <c r="G612" s="1764" t="s">
        <v>7223</v>
      </c>
    </row>
    <row r="613" spans="1:11" ht="15">
      <c r="A613" s="1562"/>
      <c r="B613" s="1573">
        <v>43255</v>
      </c>
      <c r="C613" s="1755" t="s">
        <v>724</v>
      </c>
      <c r="D613" s="1742">
        <v>12.01</v>
      </c>
      <c r="E613" s="1760" t="s">
        <v>725</v>
      </c>
      <c r="F613" s="1765" t="s">
        <v>7628</v>
      </c>
      <c r="G613" s="1762" t="s">
        <v>5410</v>
      </c>
    </row>
    <row r="614" spans="1:11" ht="15">
      <c r="A614" s="1562"/>
      <c r="B614" s="1573">
        <v>43255</v>
      </c>
      <c r="C614" s="1755" t="s">
        <v>1493</v>
      </c>
      <c r="D614" s="1759">
        <v>16.13</v>
      </c>
      <c r="E614" s="1797" t="s">
        <v>717</v>
      </c>
      <c r="F614" s="1757" t="s">
        <v>718</v>
      </c>
      <c r="G614" s="1761" t="s">
        <v>7891</v>
      </c>
    </row>
    <row r="615" spans="1:11" ht="16.5" thickBot="1">
      <c r="A615" s="1562"/>
      <c r="B615" s="1538"/>
      <c r="C615" s="1539" t="s">
        <v>707</v>
      </c>
      <c r="D615" s="1561">
        <f>MEDIAN(D612:D614)</f>
        <v>12.01</v>
      </c>
      <c r="E615" s="1540"/>
      <c r="F615" s="1541"/>
      <c r="G615" s="871"/>
    </row>
    <row r="616" spans="1:11" ht="16.5" thickBot="1">
      <c r="A616" s="1562"/>
      <c r="B616" s="1654"/>
      <c r="C616" s="1654"/>
      <c r="D616" s="1654"/>
      <c r="E616" s="1654"/>
      <c r="F616" s="820"/>
      <c r="G616" s="1687"/>
    </row>
    <row r="617" spans="1:11" ht="15.75">
      <c r="A617" s="1562"/>
      <c r="B617" s="1557" t="s">
        <v>6980</v>
      </c>
      <c r="C617" s="496" t="s">
        <v>7011</v>
      </c>
      <c r="D617" s="1558"/>
      <c r="E617" s="1559"/>
      <c r="F617" s="1537"/>
      <c r="G617" s="1560" t="s">
        <v>29</v>
      </c>
    </row>
    <row r="618" spans="1:11" ht="31.5">
      <c r="A618" s="1562"/>
      <c r="B618" s="1815" t="s">
        <v>701</v>
      </c>
      <c r="C618" s="1775" t="s">
        <v>702</v>
      </c>
      <c r="D618" s="1776" t="s">
        <v>703</v>
      </c>
      <c r="E618" s="1777" t="s">
        <v>704</v>
      </c>
      <c r="F618" s="1778" t="s">
        <v>705</v>
      </c>
      <c r="G618" s="1785" t="s">
        <v>706</v>
      </c>
    </row>
    <row r="619" spans="1:11" ht="15">
      <c r="A619" s="1562"/>
      <c r="B619" s="1573">
        <v>43250</v>
      </c>
      <c r="C619" s="1755" t="s">
        <v>6557</v>
      </c>
      <c r="D619" s="1742">
        <v>12.55</v>
      </c>
      <c r="E619" s="1760" t="s">
        <v>7877</v>
      </c>
      <c r="F619" s="1765" t="s">
        <v>7890</v>
      </c>
      <c r="G619" s="1762" t="s">
        <v>7223</v>
      </c>
    </row>
    <row r="620" spans="1:11" ht="15">
      <c r="A620" s="1562"/>
      <c r="B620" s="1573">
        <v>43255</v>
      </c>
      <c r="C620" s="1755" t="s">
        <v>724</v>
      </c>
      <c r="D620" s="1742">
        <v>11.78</v>
      </c>
      <c r="E620" s="1760" t="s">
        <v>725</v>
      </c>
      <c r="F620" s="1765" t="s">
        <v>7628</v>
      </c>
      <c r="G620" s="1762" t="s">
        <v>5410</v>
      </c>
    </row>
    <row r="621" spans="1:11" ht="15">
      <c r="A621" s="1562"/>
      <c r="B621" s="1717">
        <v>43255</v>
      </c>
      <c r="C621" s="1890" t="s">
        <v>1493</v>
      </c>
      <c r="D621" s="1799">
        <v>9.5</v>
      </c>
      <c r="E621" s="1747" t="s">
        <v>717</v>
      </c>
      <c r="F621" s="1765" t="s">
        <v>718</v>
      </c>
      <c r="G621" s="1762" t="s">
        <v>7891</v>
      </c>
    </row>
    <row r="622" spans="1:11" ht="16.5" thickBot="1">
      <c r="A622" s="1562"/>
      <c r="B622" s="1538"/>
      <c r="C622" s="1539" t="s">
        <v>707</v>
      </c>
      <c r="D622" s="1561">
        <f>MEDIAN(D619:D621)</f>
        <v>11.78</v>
      </c>
      <c r="E622" s="1540"/>
      <c r="F622" s="1541"/>
      <c r="G622" s="871"/>
    </row>
    <row r="623" spans="1:11" ht="16.5" thickBot="1">
      <c r="A623" s="1562"/>
      <c r="B623" s="1654"/>
      <c r="C623" s="1654"/>
      <c r="D623" s="1654"/>
      <c r="E623" s="1654"/>
      <c r="F623" s="820"/>
      <c r="G623" s="1687"/>
    </row>
    <row r="624" spans="1:11" ht="15.75">
      <c r="A624" s="1562"/>
      <c r="B624" s="1557" t="s">
        <v>6982</v>
      </c>
      <c r="C624" s="496" t="s">
        <v>6983</v>
      </c>
      <c r="D624" s="1558"/>
      <c r="E624" s="1559"/>
      <c r="F624" s="1537"/>
      <c r="G624" s="1560" t="s">
        <v>29</v>
      </c>
      <c r="H624" s="1794" t="s">
        <v>7238</v>
      </c>
      <c r="K624" s="1722"/>
    </row>
    <row r="625" spans="1:11" ht="31.5">
      <c r="A625" s="1562"/>
      <c r="B625" s="1815" t="s">
        <v>701</v>
      </c>
      <c r="C625" s="1775" t="s">
        <v>702</v>
      </c>
      <c r="D625" s="1776" t="s">
        <v>703</v>
      </c>
      <c r="E625" s="1777" t="s">
        <v>704</v>
      </c>
      <c r="F625" s="1778" t="s">
        <v>705</v>
      </c>
      <c r="G625" s="1785" t="s">
        <v>706</v>
      </c>
      <c r="K625" s="1566"/>
    </row>
    <row r="626" spans="1:11" ht="15">
      <c r="A626" s="1562"/>
      <c r="B626" s="1717">
        <v>43250</v>
      </c>
      <c r="C626" s="1890" t="s">
        <v>6557</v>
      </c>
      <c r="D626" s="1813">
        <v>19.329999999999998</v>
      </c>
      <c r="E626" s="1888" t="s">
        <v>7877</v>
      </c>
      <c r="F626" s="1872" t="s">
        <v>7890</v>
      </c>
      <c r="G626" s="1855" t="s">
        <v>7223</v>
      </c>
      <c r="K626" s="1566"/>
    </row>
    <row r="627" spans="1:11" ht="15">
      <c r="A627" s="1562"/>
      <c r="B627" s="1714">
        <v>43255</v>
      </c>
      <c r="C627" s="1890" t="s">
        <v>724</v>
      </c>
      <c r="D627" s="1813">
        <v>16.36</v>
      </c>
      <c r="E627" s="1891" t="s">
        <v>725</v>
      </c>
      <c r="F627" s="1872" t="s">
        <v>7628</v>
      </c>
      <c r="G627" s="1855" t="s">
        <v>5410</v>
      </c>
      <c r="K627" s="1566"/>
    </row>
    <row r="628" spans="1:11" ht="15">
      <c r="A628" s="1562"/>
      <c r="B628" s="1573">
        <v>43255</v>
      </c>
      <c r="C628" s="1755" t="s">
        <v>1493</v>
      </c>
      <c r="D628" s="1742">
        <v>15.2</v>
      </c>
      <c r="E628" s="1760" t="s">
        <v>717</v>
      </c>
      <c r="F628" s="1765" t="s">
        <v>718</v>
      </c>
      <c r="G628" s="1762" t="s">
        <v>7891</v>
      </c>
      <c r="K628" s="1566"/>
    </row>
    <row r="629" spans="1:11" ht="16.5" thickBot="1">
      <c r="A629" s="1562"/>
      <c r="B629" s="1538"/>
      <c r="C629" s="1539" t="s">
        <v>707</v>
      </c>
      <c r="D629" s="1561">
        <f>MEDIAN(D626:D628)</f>
        <v>16.36</v>
      </c>
      <c r="E629" s="1540"/>
      <c r="F629" s="1541"/>
      <c r="G629" s="871"/>
      <c r="K629" s="1566"/>
    </row>
    <row r="630" spans="1:11" ht="16.5" thickBot="1">
      <c r="A630" s="1562"/>
      <c r="B630" s="1654"/>
      <c r="C630" s="1654"/>
      <c r="D630" s="1654"/>
      <c r="E630" s="1654"/>
      <c r="F630" s="820"/>
      <c r="G630" s="1687"/>
      <c r="K630" s="1566"/>
    </row>
    <row r="631" spans="1:11" ht="31.5">
      <c r="A631" s="1562"/>
      <c r="B631" s="1557" t="s">
        <v>6984</v>
      </c>
      <c r="C631" s="496" t="s">
        <v>6985</v>
      </c>
      <c r="D631" s="1558"/>
      <c r="E631" s="1559"/>
      <c r="F631" s="1537"/>
      <c r="G631" s="503" t="s">
        <v>29</v>
      </c>
      <c r="H631" s="1794" t="s">
        <v>7238</v>
      </c>
      <c r="K631" s="1566"/>
    </row>
    <row r="632" spans="1:11" ht="31.5">
      <c r="A632" s="1562"/>
      <c r="B632" s="1815" t="s">
        <v>701</v>
      </c>
      <c r="C632" s="1775" t="s">
        <v>702</v>
      </c>
      <c r="D632" s="1776" t="s">
        <v>703</v>
      </c>
      <c r="E632" s="1777" t="s">
        <v>704</v>
      </c>
      <c r="F632" s="1778" t="s">
        <v>705</v>
      </c>
      <c r="G632" s="1785" t="s">
        <v>706</v>
      </c>
      <c r="K632" s="1566"/>
    </row>
    <row r="633" spans="1:11" ht="15">
      <c r="A633" s="1562"/>
      <c r="B633" s="1299">
        <v>43250</v>
      </c>
      <c r="C633" s="1751" t="s">
        <v>6557</v>
      </c>
      <c r="D633" s="1752">
        <v>15.32</v>
      </c>
      <c r="E633" s="1754" t="s">
        <v>7877</v>
      </c>
      <c r="F633" s="1744" t="s">
        <v>7890</v>
      </c>
      <c r="G633" s="1764" t="s">
        <v>7223</v>
      </c>
      <c r="K633" s="1566"/>
    </row>
    <row r="634" spans="1:11" ht="15">
      <c r="A634" s="1562"/>
      <c r="B634" s="1299">
        <v>43255</v>
      </c>
      <c r="C634" s="1751" t="s">
        <v>724</v>
      </c>
      <c r="D634" s="1752">
        <v>13.97</v>
      </c>
      <c r="E634" s="1754" t="s">
        <v>725</v>
      </c>
      <c r="F634" s="1744" t="s">
        <v>7628</v>
      </c>
      <c r="G634" s="1764" t="s">
        <v>5410</v>
      </c>
      <c r="K634" s="1566"/>
    </row>
    <row r="635" spans="1:11" ht="15">
      <c r="A635" s="1562"/>
      <c r="B635" s="1573">
        <v>43255</v>
      </c>
      <c r="C635" s="1751" t="s">
        <v>1493</v>
      </c>
      <c r="D635" s="1752">
        <v>12.87</v>
      </c>
      <c r="E635" s="1754" t="s">
        <v>717</v>
      </c>
      <c r="F635" s="1744" t="s">
        <v>718</v>
      </c>
      <c r="G635" s="1764" t="s">
        <v>7891</v>
      </c>
      <c r="K635" s="1566"/>
    </row>
    <row r="636" spans="1:11" ht="16.5" thickBot="1">
      <c r="A636" s="1562"/>
      <c r="B636" s="1538"/>
      <c r="C636" s="1539" t="s">
        <v>707</v>
      </c>
      <c r="D636" s="1561">
        <f>MEDIAN(D633:D635)</f>
        <v>13.97</v>
      </c>
      <c r="E636" s="1540"/>
      <c r="F636" s="1541"/>
      <c r="G636" s="871"/>
      <c r="K636" s="1566"/>
    </row>
    <row r="637" spans="1:11" ht="16.5" thickBot="1">
      <c r="A637" s="1562"/>
      <c r="B637" s="1654"/>
      <c r="C637" s="1654"/>
      <c r="D637" s="1654"/>
      <c r="E637" s="1654"/>
      <c r="F637" s="820"/>
      <c r="G637" s="1687"/>
      <c r="K637" s="1566"/>
    </row>
    <row r="638" spans="1:11" ht="15.75">
      <c r="A638" s="1562"/>
      <c r="B638" s="1557" t="s">
        <v>6986</v>
      </c>
      <c r="C638" s="496" t="s">
        <v>6987</v>
      </c>
      <c r="D638" s="1558"/>
      <c r="E638" s="1559"/>
      <c r="F638" s="1537"/>
      <c r="G638" s="1560" t="s">
        <v>29</v>
      </c>
      <c r="H638" s="1794" t="s">
        <v>7238</v>
      </c>
      <c r="K638" s="1722"/>
    </row>
    <row r="639" spans="1:11" ht="31.5">
      <c r="A639" s="1562"/>
      <c r="B639" s="1815" t="s">
        <v>701</v>
      </c>
      <c r="C639" s="1775" t="s">
        <v>702</v>
      </c>
      <c r="D639" s="1776" t="s">
        <v>703</v>
      </c>
      <c r="E639" s="1777" t="s">
        <v>704</v>
      </c>
      <c r="F639" s="1778" t="s">
        <v>705</v>
      </c>
      <c r="G639" s="1785" t="s">
        <v>706</v>
      </c>
      <c r="K639" s="1566"/>
    </row>
    <row r="640" spans="1:11" ht="15">
      <c r="A640" s="1562"/>
      <c r="B640" s="1573">
        <v>43250</v>
      </c>
      <c r="C640" s="1755" t="s">
        <v>6557</v>
      </c>
      <c r="D640" s="1742">
        <v>3.53</v>
      </c>
      <c r="E640" s="1760" t="s">
        <v>7877</v>
      </c>
      <c r="F640" s="1765" t="s">
        <v>7890</v>
      </c>
      <c r="G640" s="1762" t="s">
        <v>7223</v>
      </c>
      <c r="K640" s="1566"/>
    </row>
    <row r="641" spans="1:11" ht="15">
      <c r="A641" s="1562"/>
      <c r="B641" s="1714">
        <v>43255</v>
      </c>
      <c r="C641" s="1890" t="s">
        <v>724</v>
      </c>
      <c r="D641" s="1871">
        <v>3.32</v>
      </c>
      <c r="E641" s="1891" t="s">
        <v>725</v>
      </c>
      <c r="F641" s="1872" t="s">
        <v>7628</v>
      </c>
      <c r="G641" s="1855" t="s">
        <v>5410</v>
      </c>
      <c r="K641" s="1566"/>
    </row>
    <row r="642" spans="1:11" ht="15">
      <c r="A642" s="1562"/>
      <c r="B642" s="1573">
        <v>43255</v>
      </c>
      <c r="C642" s="1755" t="s">
        <v>1493</v>
      </c>
      <c r="D642" s="1742">
        <v>1.98</v>
      </c>
      <c r="E642" s="1760" t="s">
        <v>717</v>
      </c>
      <c r="F642" s="1765" t="s">
        <v>718</v>
      </c>
      <c r="G642" s="1762" t="s">
        <v>7891</v>
      </c>
      <c r="K642" s="1566"/>
    </row>
    <row r="643" spans="1:11" ht="16.5" thickBot="1">
      <c r="A643" s="1562"/>
      <c r="B643" s="1538"/>
      <c r="C643" s="1539" t="s">
        <v>707</v>
      </c>
      <c r="D643" s="1561">
        <f>MEDIAN(D640:D642)</f>
        <v>3.32</v>
      </c>
      <c r="E643" s="1540"/>
      <c r="F643" s="1541"/>
      <c r="G643" s="871"/>
      <c r="K643" s="1566"/>
    </row>
    <row r="644" spans="1:11" ht="16.5" thickBot="1">
      <c r="A644" s="1562"/>
      <c r="B644" s="1654"/>
      <c r="C644" s="1654"/>
      <c r="D644" s="1654"/>
      <c r="E644" s="1654"/>
      <c r="F644" s="820"/>
      <c r="G644" s="1687"/>
      <c r="K644" s="1566"/>
    </row>
    <row r="645" spans="1:11" ht="15.75">
      <c r="A645" s="1562"/>
      <c r="B645" s="1557" t="s">
        <v>6988</v>
      </c>
      <c r="C645" s="496" t="s">
        <v>6989</v>
      </c>
      <c r="D645" s="1558"/>
      <c r="E645" s="1559"/>
      <c r="F645" s="1537"/>
      <c r="G645" s="1560" t="s">
        <v>28</v>
      </c>
      <c r="H645" s="1794" t="s">
        <v>7238</v>
      </c>
      <c r="K645" s="1722"/>
    </row>
    <row r="646" spans="1:11" ht="31.5">
      <c r="A646" s="1562"/>
      <c r="B646" s="1815" t="s">
        <v>701</v>
      </c>
      <c r="C646" s="1775" t="s">
        <v>702</v>
      </c>
      <c r="D646" s="1776" t="s">
        <v>703</v>
      </c>
      <c r="E646" s="1777" t="s">
        <v>704</v>
      </c>
      <c r="F646" s="1778" t="s">
        <v>705</v>
      </c>
      <c r="G646" s="1785" t="s">
        <v>706</v>
      </c>
    </row>
    <row r="647" spans="1:11" ht="15">
      <c r="A647" s="1562"/>
      <c r="B647" s="1573">
        <v>43255</v>
      </c>
      <c r="C647" s="1755" t="s">
        <v>724</v>
      </c>
      <c r="D647" s="1742">
        <v>2.19</v>
      </c>
      <c r="E647" s="1760" t="s">
        <v>725</v>
      </c>
      <c r="F647" s="1765" t="s">
        <v>7628</v>
      </c>
      <c r="G647" s="1762" t="s">
        <v>5410</v>
      </c>
    </row>
    <row r="648" spans="1:11" ht="15">
      <c r="A648" s="1562"/>
      <c r="B648" s="1714">
        <v>43255</v>
      </c>
      <c r="C648" s="1890" t="s">
        <v>1493</v>
      </c>
      <c r="D648" s="1871">
        <v>2.29</v>
      </c>
      <c r="E648" s="1891" t="s">
        <v>717</v>
      </c>
      <c r="F648" s="1872" t="s">
        <v>718</v>
      </c>
      <c r="G648" s="1855" t="s">
        <v>7891</v>
      </c>
    </row>
    <row r="649" spans="1:11" ht="15">
      <c r="A649" s="1562"/>
      <c r="B649" s="1573">
        <v>43255</v>
      </c>
      <c r="C649" s="1755" t="s">
        <v>7475</v>
      </c>
      <c r="D649" s="1742">
        <v>2.2000000000000002</v>
      </c>
      <c r="E649" s="1760" t="s">
        <v>7476</v>
      </c>
      <c r="F649" s="1765" t="s">
        <v>7221</v>
      </c>
      <c r="G649" s="1762" t="s">
        <v>7632</v>
      </c>
    </row>
    <row r="650" spans="1:11" ht="16.5" thickBot="1">
      <c r="A650" s="1562"/>
      <c r="B650" s="1538"/>
      <c r="C650" s="1539" t="s">
        <v>707</v>
      </c>
      <c r="D650" s="1561">
        <f>MEDIAN(D647:D649)</f>
        <v>2.2000000000000002</v>
      </c>
      <c r="E650" s="1540"/>
      <c r="F650" s="1541"/>
      <c r="G650" s="871"/>
    </row>
    <row r="651" spans="1:11" ht="16.5" thickBot="1">
      <c r="A651" s="1562"/>
      <c r="B651" s="1663"/>
      <c r="C651" s="1688"/>
      <c r="D651" s="1689"/>
      <c r="E651" s="1690"/>
      <c r="F651" s="1691"/>
      <c r="G651" s="1692"/>
    </row>
    <row r="652" spans="1:11" ht="15.75">
      <c r="A652" s="1562"/>
      <c r="B652" s="1557" t="s">
        <v>6990</v>
      </c>
      <c r="C652" s="496" t="s">
        <v>6991</v>
      </c>
      <c r="D652" s="1558"/>
      <c r="E652" s="1559"/>
      <c r="F652" s="1537"/>
      <c r="G652" s="503" t="s">
        <v>29</v>
      </c>
      <c r="H652" s="1794" t="s">
        <v>7238</v>
      </c>
    </row>
    <row r="653" spans="1:11" ht="31.5">
      <c r="A653" s="1562"/>
      <c r="B653" s="1815" t="s">
        <v>701</v>
      </c>
      <c r="C653" s="1775" t="s">
        <v>702</v>
      </c>
      <c r="D653" s="1776" t="s">
        <v>703</v>
      </c>
      <c r="E653" s="1777" t="s">
        <v>704</v>
      </c>
      <c r="F653" s="1778" t="s">
        <v>705</v>
      </c>
      <c r="G653" s="1785" t="s">
        <v>706</v>
      </c>
    </row>
    <row r="654" spans="1:11" ht="15">
      <c r="A654" s="1562"/>
      <c r="B654" s="1299">
        <v>43250</v>
      </c>
      <c r="C654" s="1751" t="s">
        <v>6557</v>
      </c>
      <c r="D654" s="1752">
        <v>0.55000000000000004</v>
      </c>
      <c r="E654" s="1754" t="s">
        <v>7877</v>
      </c>
      <c r="F654" s="1744" t="s">
        <v>7890</v>
      </c>
      <c r="G654" s="1764" t="s">
        <v>7223</v>
      </c>
    </row>
    <row r="655" spans="1:11" ht="15">
      <c r="A655" s="1562"/>
      <c r="B655" s="1299">
        <v>43255</v>
      </c>
      <c r="C655" s="1751" t="s">
        <v>724</v>
      </c>
      <c r="D655" s="1752">
        <v>0.69</v>
      </c>
      <c r="E655" s="1754" t="s">
        <v>725</v>
      </c>
      <c r="F655" s="1744" t="s">
        <v>7628</v>
      </c>
      <c r="G655" s="1764" t="s">
        <v>5410</v>
      </c>
    </row>
    <row r="656" spans="1:11" ht="15">
      <c r="A656" s="1562"/>
      <c r="B656" s="1573">
        <v>43255</v>
      </c>
      <c r="C656" s="1751" t="s">
        <v>1493</v>
      </c>
      <c r="D656" s="1752">
        <v>3.31</v>
      </c>
      <c r="E656" s="1754" t="s">
        <v>717</v>
      </c>
      <c r="F656" s="1744" t="s">
        <v>718</v>
      </c>
      <c r="G656" s="1764" t="s">
        <v>7891</v>
      </c>
    </row>
    <row r="657" spans="1:12" ht="16.5" thickBot="1">
      <c r="A657" s="1562"/>
      <c r="B657" s="1538"/>
      <c r="C657" s="1539" t="s">
        <v>707</v>
      </c>
      <c r="D657" s="1561">
        <f>MEDIAN(D654:D656)</f>
        <v>0.69</v>
      </c>
      <c r="E657" s="1540"/>
      <c r="F657" s="1541"/>
      <c r="G657" s="871"/>
    </row>
    <row r="658" spans="1:12" ht="16.5" thickBot="1">
      <c r="A658" s="1562"/>
      <c r="B658" s="1693"/>
      <c r="C658" s="1693"/>
      <c r="D658" s="380"/>
      <c r="E658" s="381"/>
      <c r="F658" s="708"/>
      <c r="G658" s="382"/>
    </row>
    <row r="659" spans="1:12" ht="31.5">
      <c r="A659" s="1562"/>
      <c r="B659" s="1557" t="s">
        <v>6992</v>
      </c>
      <c r="C659" s="496" t="s">
        <v>6993</v>
      </c>
      <c r="D659" s="1558"/>
      <c r="E659" s="1559"/>
      <c r="F659" s="1559"/>
      <c r="G659" s="1560" t="s">
        <v>28</v>
      </c>
      <c r="H659" s="1794" t="s">
        <v>7238</v>
      </c>
      <c r="L659" s="1722"/>
    </row>
    <row r="660" spans="1:12" ht="15.75">
      <c r="A660" s="1562"/>
      <c r="B660" s="1815" t="s">
        <v>701</v>
      </c>
      <c r="C660" s="1775" t="s">
        <v>702</v>
      </c>
      <c r="D660" s="1775" t="s">
        <v>703</v>
      </c>
      <c r="E660" s="1775" t="s">
        <v>704</v>
      </c>
      <c r="F660" s="1775" t="s">
        <v>705</v>
      </c>
      <c r="G660" s="1893" t="s">
        <v>706</v>
      </c>
    </row>
    <row r="661" spans="1:12" ht="15">
      <c r="A661" s="1562"/>
      <c r="B661" s="1717">
        <v>43250</v>
      </c>
      <c r="C661" s="1892" t="s">
        <v>6557</v>
      </c>
      <c r="D661" s="1799">
        <v>22.69</v>
      </c>
      <c r="E661" s="1843" t="s">
        <v>7877</v>
      </c>
      <c r="F661" s="1843" t="s">
        <v>7890</v>
      </c>
      <c r="G661" s="1894" t="s">
        <v>7223</v>
      </c>
    </row>
    <row r="662" spans="1:12" ht="15">
      <c r="A662" s="1562"/>
      <c r="B662" s="1717">
        <v>43255</v>
      </c>
      <c r="C662" s="1892" t="s">
        <v>1493</v>
      </c>
      <c r="D662" s="1799">
        <v>9.39</v>
      </c>
      <c r="E662" s="1843" t="s">
        <v>717</v>
      </c>
      <c r="F662" s="1843" t="s">
        <v>718</v>
      </c>
      <c r="G662" s="1894" t="s">
        <v>7891</v>
      </c>
    </row>
    <row r="663" spans="1:12" ht="15">
      <c r="A663" s="1562"/>
      <c r="B663" s="1717">
        <v>43255</v>
      </c>
      <c r="C663" s="1892" t="s">
        <v>7475</v>
      </c>
      <c r="D663" s="1799">
        <v>10</v>
      </c>
      <c r="E663" s="1843" t="s">
        <v>7476</v>
      </c>
      <c r="F663" s="1843" t="s">
        <v>7221</v>
      </c>
      <c r="G663" s="1894" t="s">
        <v>7632</v>
      </c>
    </row>
    <row r="664" spans="1:12" ht="16.5" thickBot="1">
      <c r="A664" s="1562"/>
      <c r="B664" s="432"/>
      <c r="C664" s="1539" t="s">
        <v>707</v>
      </c>
      <c r="D664" s="1561">
        <f>MEDIAN(D661:D663)</f>
        <v>10</v>
      </c>
      <c r="E664" s="1539"/>
      <c r="F664" s="1539"/>
      <c r="G664" s="434"/>
    </row>
    <row r="665" spans="1:12" ht="13.5" thickBot="1"/>
    <row r="666" spans="1:12" ht="36.75" customHeight="1">
      <c r="A666" s="1562"/>
      <c r="B666" s="1549" t="str">
        <f>CONCATENATE("AMM IP 0",(RIGHT(B536,2))+1)</f>
        <v>AMM IP 031</v>
      </c>
      <c r="C666" s="2666" t="s">
        <v>7012</v>
      </c>
      <c r="D666" s="2897"/>
      <c r="E666" s="2897"/>
      <c r="F666" s="2897"/>
      <c r="G666" s="1550" t="s">
        <v>29</v>
      </c>
      <c r="H666" s="1533">
        <f>G681</f>
        <v>468.72</v>
      </c>
    </row>
    <row r="667" spans="1:12" ht="31.5">
      <c r="A667" s="1562"/>
      <c r="B667" s="1574" t="s">
        <v>700</v>
      </c>
      <c r="C667" s="1669" t="s">
        <v>686</v>
      </c>
      <c r="D667" s="1642" t="s">
        <v>29</v>
      </c>
      <c r="E667" s="1669" t="s">
        <v>687</v>
      </c>
      <c r="F667" s="1670" t="s">
        <v>688</v>
      </c>
      <c r="G667" s="1671" t="s">
        <v>689</v>
      </c>
    </row>
    <row r="668" spans="1:12" ht="15.75">
      <c r="A668" s="1562"/>
      <c r="B668" s="2724" t="s">
        <v>690</v>
      </c>
      <c r="C668" s="3034"/>
      <c r="D668" s="3034"/>
      <c r="E668" s="3034"/>
      <c r="F668" s="3034"/>
      <c r="G668" s="3035"/>
    </row>
    <row r="669" spans="1:12" ht="15.75">
      <c r="A669" s="1565" t="s">
        <v>1320</v>
      </c>
      <c r="B669" s="1676">
        <v>34519</v>
      </c>
      <c r="C669" s="1617" t="str">
        <f>IF($A669="INSUMO",VLOOKUP($B669,'BANCO DE DADOS SETEMBRO INS'!$A:$D,2,FALSE),VLOOKUP($B669,'BANCO DE DADOS SETEMBRO SERV'!$B:$E,2,FALSE))</f>
        <v>CRUZETA DE CONCRETO LEVE, COMP. 2000 MM SECAO, 90 X 90 MM</v>
      </c>
      <c r="D669" s="1616" t="str">
        <f>IF($A669="INSUMO",VLOOKUP($B669,'BANCO DE DADOS SETEMBRO INS'!$A:$D,3,FALSE),VLOOKUP($B669,'BANCO DE DADOS SETEMBRO SERV'!$B:$E,3,FALSE))</f>
        <v xml:space="preserve">UN    </v>
      </c>
      <c r="E669" s="1660">
        <v>1</v>
      </c>
      <c r="F669" s="1624">
        <f>IF($A669="INSUMO",VLOOKUP($B669,'BANCO DE DADOS SETEMBRO INS'!$A:$D,4,FALSE),VLOOKUP($B669,'BANCO DE DADOS SETEMBRO SERV'!$B:$E,4,FALSE))</f>
        <v>71.819999999999993</v>
      </c>
      <c r="G669" s="1661">
        <f t="shared" ref="G669:G677" si="6">TRUNC(F669*E669,2)</f>
        <v>71.819999999999993</v>
      </c>
    </row>
    <row r="670" spans="1:12" ht="15.75">
      <c r="A670" s="1565"/>
      <c r="B670" s="1677" t="str">
        <f>B683</f>
        <v>COT-01</v>
      </c>
      <c r="C670" s="1678" t="str">
        <f>C683</f>
        <v>MÃO FRANCESA PLANA 619MM</v>
      </c>
      <c r="D670" s="1679" t="str">
        <f>G683</f>
        <v>UN</v>
      </c>
      <c r="E670" s="1660">
        <v>2</v>
      </c>
      <c r="F670" s="1624">
        <f>D688</f>
        <v>8.85</v>
      </c>
      <c r="G670" s="1661">
        <f t="shared" si="6"/>
        <v>17.7</v>
      </c>
    </row>
    <row r="671" spans="1:12" ht="30">
      <c r="A671" s="1565" t="s">
        <v>1320</v>
      </c>
      <c r="B671" s="1676">
        <v>430</v>
      </c>
      <c r="C671" s="1617" t="str">
        <f>IF($A671="INSUMO",VLOOKUP($B671,'BANCO DE DADOS SETEMBRO INS'!$A:$D,2,FALSE),VLOOKUP($B671,'BANCO DE DADOS SETEMBRO SERV'!$B:$E,2,FALSE))</f>
        <v>PARAFUSO M16 EM ACO GALVANIZADO, COMPRIMENTO = 125 MM, DIAMETRO = 16 MM, ROSCA MAQUINA, CABECA QUADRADA</v>
      </c>
      <c r="D671" s="1616" t="str">
        <f>IF($A671="INSUMO",VLOOKUP($B671,'BANCO DE DADOS SETEMBRO INS'!$A:$D,3,FALSE),VLOOKUP($B671,'BANCO DE DADOS SETEMBRO SERV'!$B:$E,3,FALSE))</f>
        <v xml:space="preserve">UN    </v>
      </c>
      <c r="E671" s="1660">
        <v>2</v>
      </c>
      <c r="F671" s="1624">
        <f>IF($A671="INSUMO",VLOOKUP($B671,'BANCO DE DADOS SETEMBRO INS'!$A:$D,4,FALSE),VLOOKUP($B671,'BANCO DE DADOS SETEMBRO SERV'!$B:$E,4,FALSE))</f>
        <v>3.99</v>
      </c>
      <c r="G671" s="1661">
        <f t="shared" si="6"/>
        <v>7.98</v>
      </c>
    </row>
    <row r="672" spans="1:12" ht="15.75">
      <c r="A672" s="1565"/>
      <c r="B672" s="1676" t="str">
        <f>B690</f>
        <v>COT-02</v>
      </c>
      <c r="C672" s="1680" t="str">
        <f>C690</f>
        <v xml:space="preserve">ISOLADOR PILAR 110KV; </v>
      </c>
      <c r="D672" s="1679" t="str">
        <f>G690</f>
        <v>UN</v>
      </c>
      <c r="E672" s="1660">
        <v>3</v>
      </c>
      <c r="F672" s="1624">
        <f>D695</f>
        <v>62.3</v>
      </c>
      <c r="G672" s="1661">
        <f t="shared" si="6"/>
        <v>186.9</v>
      </c>
    </row>
    <row r="673" spans="1:8" ht="15.75">
      <c r="A673" s="1565"/>
      <c r="B673" s="1676" t="str">
        <f>B697</f>
        <v>COT-03</v>
      </c>
      <c r="C673" s="1680" t="str">
        <f>C697</f>
        <v xml:space="preserve"> PINO AUTO-TRAVANTE –140 MM PARA ISOLADOR PILAR; </v>
      </c>
      <c r="D673" s="1679" t="str">
        <f>G697</f>
        <v>UN</v>
      </c>
      <c r="E673" s="1660">
        <v>3</v>
      </c>
      <c r="F673" s="1624">
        <f>D702</f>
        <v>5.9</v>
      </c>
      <c r="G673" s="1661">
        <f t="shared" si="6"/>
        <v>17.7</v>
      </c>
    </row>
    <row r="674" spans="1:8" ht="30">
      <c r="A674" s="1565" t="s">
        <v>1320</v>
      </c>
      <c r="B674" s="1676">
        <v>379</v>
      </c>
      <c r="C674" s="1617" t="str">
        <f>IF($A674="INSUMO",VLOOKUP($B674,'BANCO DE DADOS SETEMBRO INS'!$A:$D,2,FALSE),VLOOKUP($B674,'BANCO DE DADOS SETEMBRO SERV'!$B:$E,2,FALSE))</f>
        <v>ARRUELA QUADRADA EM ACO GALVANIZADO, DIMENSAO = 38 MM, ESPESSURA = 3MM, DIAMETRO DO FURO= 18 MM</v>
      </c>
      <c r="D674" s="1616" t="str">
        <f>IF($A674="INSUMO",VLOOKUP($B674,'BANCO DE DADOS SETEMBRO INS'!$A:$D,3,FALSE),VLOOKUP($B674,'BANCO DE DADOS SETEMBRO SERV'!$B:$E,3,FALSE))</f>
        <v xml:space="preserve">UN    </v>
      </c>
      <c r="E674" s="1660">
        <v>5</v>
      </c>
      <c r="F674" s="1624">
        <f>IF($A674="INSUMO",VLOOKUP($B674,'BANCO DE DADOS SETEMBRO INS'!$A:$D,4,FALSE),VLOOKUP($B674,'BANCO DE DADOS SETEMBRO SERV'!$B:$E,4,FALSE))</f>
        <v>0.52</v>
      </c>
      <c r="G674" s="1661">
        <f t="shared" si="6"/>
        <v>2.6</v>
      </c>
    </row>
    <row r="675" spans="1:8" ht="30">
      <c r="A675" s="1565" t="s">
        <v>1320</v>
      </c>
      <c r="B675" s="1681">
        <v>431</v>
      </c>
      <c r="C675" s="1617" t="str">
        <f>IF($A675="INSUMO",VLOOKUP($B675,'BANCO DE DADOS SETEMBRO INS'!$A:$D,2,FALSE),VLOOKUP($B675,'BANCO DE DADOS SETEMBRO SERV'!$B:$E,2,FALSE))</f>
        <v>PARAFUSO M16 EM ACO GALVANIZADO, COMPRIMENTO = 200 MM, DIAMETRO = 16 MM, ROSCA MAQUINA, CABECA QUADRADA</v>
      </c>
      <c r="D675" s="1616" t="str">
        <f>IF($A675="INSUMO",VLOOKUP($B675,'BANCO DE DADOS SETEMBRO INS'!$A:$D,3,FALSE),VLOOKUP($B675,'BANCO DE DADOS SETEMBRO SERV'!$B:$E,3,FALSE))</f>
        <v xml:space="preserve">UN    </v>
      </c>
      <c r="E675" s="1682">
        <v>1</v>
      </c>
      <c r="F675" s="1624">
        <f>IF($A675="INSUMO",VLOOKUP($B675,'BANCO DE DADOS SETEMBRO INS'!$A:$D,4,FALSE),VLOOKUP($B675,'BANCO DE DADOS SETEMBRO SERV'!$B:$E,4,FALSE))</f>
        <v>5.3</v>
      </c>
      <c r="G675" s="1661">
        <f t="shared" si="6"/>
        <v>5.3</v>
      </c>
    </row>
    <row r="676" spans="1:8" ht="30">
      <c r="A676" s="1565" t="s">
        <v>1320</v>
      </c>
      <c r="B676" s="1681">
        <v>432</v>
      </c>
      <c r="C676" s="1617" t="str">
        <f>IF($A676="INSUMO",VLOOKUP($B676,'BANCO DE DADOS SETEMBRO INS'!$A:$D,2,FALSE),VLOOKUP($B676,'BANCO DE DADOS SETEMBRO SERV'!$B:$E,2,FALSE))</f>
        <v>PARAFUSO M16 EM ACO GALVANIZADO, COMPRIMENTO = 250 MM, DIAMETRO = 16 MM, ROSCA MAQUINA, CABECA QUADRADA</v>
      </c>
      <c r="D676" s="1616" t="str">
        <f>IF($A676="INSUMO",VLOOKUP($B676,'BANCO DE DADOS SETEMBRO INS'!$A:$D,3,FALSE),VLOOKUP($B676,'BANCO DE DADOS SETEMBRO SERV'!$B:$E,3,FALSE))</f>
        <v xml:space="preserve">UN    </v>
      </c>
      <c r="E676" s="1682">
        <v>1</v>
      </c>
      <c r="F676" s="1624">
        <f>IF($A676="INSUMO",VLOOKUP($B676,'BANCO DE DADOS SETEMBRO INS'!$A:$D,4,FALSE),VLOOKUP($B676,'BANCO DE DADOS SETEMBRO SERV'!$B:$E,4,FALSE))</f>
        <v>5.85</v>
      </c>
      <c r="G676" s="1661">
        <f t="shared" si="6"/>
        <v>5.85</v>
      </c>
    </row>
    <row r="677" spans="1:8" ht="15.75">
      <c r="A677" s="1565"/>
      <c r="B677" s="1677" t="str">
        <f>B704</f>
        <v>COT-07</v>
      </c>
      <c r="C677" s="1683" t="str">
        <f>C704</f>
        <v>LAÇO PRE-FORMADO DE TOPO</v>
      </c>
      <c r="D677" s="1679" t="str">
        <f>G704</f>
        <v>UN</v>
      </c>
      <c r="E677" s="1660">
        <v>3</v>
      </c>
      <c r="F677" s="1624">
        <f>D709</f>
        <v>3.09</v>
      </c>
      <c r="G677" s="1661">
        <f t="shared" si="6"/>
        <v>9.27</v>
      </c>
    </row>
    <row r="678" spans="1:8" ht="15.75">
      <c r="A678" s="1562"/>
      <c r="B678" s="2724" t="s">
        <v>691</v>
      </c>
      <c r="C678" s="3034"/>
      <c r="D678" s="3034"/>
      <c r="E678" s="3034"/>
      <c r="F678" s="3034"/>
      <c r="G678" s="3035"/>
    </row>
    <row r="679" spans="1:8" ht="15.75">
      <c r="A679" s="1565" t="s">
        <v>1321</v>
      </c>
      <c r="B679" s="1552">
        <v>88264</v>
      </c>
      <c r="C679" s="1617" t="str">
        <f>IF($A679="INSUMO",VLOOKUP($B679,'BANCO DE DADOS SETEMBRO INS'!$A:$D,2,FALSE),VLOOKUP($B679,'BANCO DE DADOS SETEMBRO SERV'!$B:$E,2,FALSE))</f>
        <v>ELETRICISTA COM ENCARGOS COMPLEMENTARES</v>
      </c>
      <c r="D679" s="1616" t="str">
        <f>IF($A679="INSUMO",VLOOKUP($B679,'BANCO DE DADOS SETEMBRO INS'!$A:$D,3,FALSE),VLOOKUP($B679,'BANCO DE DADOS SETEMBRO SERV'!$B:$E,3,FALSE))</f>
        <v>H</v>
      </c>
      <c r="E679" s="1648">
        <v>4</v>
      </c>
      <c r="F679" s="1624">
        <f>IF($A679="INSUMO",VLOOKUP($B679,'BANCO DE DADOS SETEMBRO INS'!$A:$D,4,FALSE),VLOOKUP($B679,'BANCO DE DADOS SETEMBRO SERV'!$B:$E,4,FALSE))</f>
        <v>20.28</v>
      </c>
      <c r="G679" s="1646">
        <f>TRUNC(F679*E679,2)</f>
        <v>81.12</v>
      </c>
    </row>
    <row r="680" spans="1:8" ht="16.5" thickBot="1">
      <c r="A680" s="1565" t="s">
        <v>1321</v>
      </c>
      <c r="B680" s="1554">
        <v>88247</v>
      </c>
      <c r="C680" s="1618" t="str">
        <f>IF($A680="INSUMO",VLOOKUP($B680,'BANCO DE DADOS SETEMBRO INS'!$A:$D,2,FALSE),VLOOKUP($B680,'BANCO DE DADOS SETEMBRO SERV'!$B:$E,2,FALSE))</f>
        <v>AUXILIAR DE ELETRICISTA COM ENCARGOS COMPLEMENTARES</v>
      </c>
      <c r="D680" s="1619" t="str">
        <f>IF($A680="INSUMO",VLOOKUP($B680,'BANCO DE DADOS SETEMBRO INS'!$A:$D,3,FALSE),VLOOKUP($B680,'BANCO DE DADOS SETEMBRO SERV'!$B:$E,3,FALSE))</f>
        <v>H</v>
      </c>
      <c r="E680" s="1555">
        <v>4</v>
      </c>
      <c r="F680" s="1548">
        <f>IF($A680="INSUMO",VLOOKUP($B680,'BANCO DE DADOS SETEMBRO INS'!$A:$D,4,FALSE),VLOOKUP($B680,'BANCO DE DADOS SETEMBRO SERV'!$B:$E,4,FALSE))</f>
        <v>15.62</v>
      </c>
      <c r="G680" s="1556">
        <f>TRUNC(F680*E680,2)</f>
        <v>62.48</v>
      </c>
    </row>
    <row r="681" spans="1:8" ht="16.5" thickBot="1">
      <c r="A681" s="1562"/>
      <c r="B681" s="2943" t="s">
        <v>7069</v>
      </c>
      <c r="C681" s="2943"/>
      <c r="D681" s="2943"/>
      <c r="E681" s="2943"/>
      <c r="F681" s="795" t="s">
        <v>692</v>
      </c>
      <c r="G681" s="796">
        <f>SUM(G668:G680)</f>
        <v>468.72</v>
      </c>
    </row>
    <row r="682" spans="1:8" ht="13.5" thickBot="1"/>
    <row r="683" spans="1:8" ht="15.75">
      <c r="B683" s="2045" t="s">
        <v>6964</v>
      </c>
      <c r="C683" s="496" t="s">
        <v>6965</v>
      </c>
      <c r="D683" s="2046"/>
      <c r="E683" s="2047"/>
      <c r="F683" s="2044"/>
      <c r="G683" s="1560" t="s">
        <v>29</v>
      </c>
      <c r="H683" s="1794" t="s">
        <v>7238</v>
      </c>
    </row>
    <row r="684" spans="1:8" ht="31.5">
      <c r="B684" s="2138" t="s">
        <v>701</v>
      </c>
      <c r="C684" s="2139" t="s">
        <v>702</v>
      </c>
      <c r="D684" s="1776" t="s">
        <v>703</v>
      </c>
      <c r="E684" s="1777" t="s">
        <v>704</v>
      </c>
      <c r="F684" s="1778" t="s">
        <v>705</v>
      </c>
      <c r="G684" s="1785" t="s">
        <v>706</v>
      </c>
    </row>
    <row r="685" spans="1:8" ht="15">
      <c r="B685" s="1714">
        <v>43250</v>
      </c>
      <c r="C685" s="1890" t="s">
        <v>6557</v>
      </c>
      <c r="D685" s="1813">
        <v>12.23</v>
      </c>
      <c r="E685" s="1891" t="s">
        <v>7877</v>
      </c>
      <c r="F685" s="1872" t="s">
        <v>7890</v>
      </c>
      <c r="G685" s="1855" t="s">
        <v>7223</v>
      </c>
    </row>
    <row r="686" spans="1:8" ht="15">
      <c r="B686" s="1573">
        <v>43255</v>
      </c>
      <c r="C686" s="1755" t="s">
        <v>724</v>
      </c>
      <c r="D686" s="1742">
        <v>8.85</v>
      </c>
      <c r="E686" s="1760" t="s">
        <v>725</v>
      </c>
      <c r="F686" s="1765" t="s">
        <v>7628</v>
      </c>
      <c r="G686" s="1762" t="s">
        <v>5410</v>
      </c>
    </row>
    <row r="687" spans="1:8" ht="15">
      <c r="B687" s="1573">
        <v>43255</v>
      </c>
      <c r="C687" s="1755" t="s">
        <v>1493</v>
      </c>
      <c r="D687" s="1742">
        <v>7.16</v>
      </c>
      <c r="E687" s="1760" t="s">
        <v>717</v>
      </c>
      <c r="F687" s="1765" t="s">
        <v>718</v>
      </c>
      <c r="G687" s="1762" t="s">
        <v>7891</v>
      </c>
    </row>
    <row r="688" spans="1:8" ht="16.5" thickBot="1">
      <c r="B688" s="1538"/>
      <c r="C688" s="1539" t="s">
        <v>707</v>
      </c>
      <c r="D688" s="1561">
        <f>MEDIAN(D685:D687)</f>
        <v>8.85</v>
      </c>
      <c r="E688" s="1540"/>
      <c r="F688" s="1541"/>
      <c r="G688" s="871"/>
    </row>
    <row r="689" spans="1:8" ht="16.5" thickBot="1">
      <c r="B689" s="2137"/>
      <c r="C689" s="2137"/>
      <c r="D689" s="649"/>
      <c r="E689" s="543"/>
      <c r="F689" s="650"/>
      <c r="G689" s="651"/>
    </row>
    <row r="690" spans="1:8" ht="15.75">
      <c r="B690" s="2045" t="s">
        <v>6966</v>
      </c>
      <c r="C690" s="496" t="s">
        <v>6967</v>
      </c>
      <c r="D690" s="2046"/>
      <c r="E690" s="2047"/>
      <c r="F690" s="2044"/>
      <c r="G690" s="503" t="s">
        <v>29</v>
      </c>
      <c r="H690" s="1794" t="s">
        <v>7238</v>
      </c>
    </row>
    <row r="691" spans="1:8" ht="31.5">
      <c r="B691" s="2138" t="s">
        <v>701</v>
      </c>
      <c r="C691" s="2139" t="s">
        <v>702</v>
      </c>
      <c r="D691" s="1776" t="s">
        <v>703</v>
      </c>
      <c r="E691" s="1777" t="s">
        <v>704</v>
      </c>
      <c r="F691" s="1778" t="s">
        <v>705</v>
      </c>
      <c r="G691" s="1785" t="s">
        <v>706</v>
      </c>
    </row>
    <row r="692" spans="1:8" ht="15">
      <c r="B692" s="1299">
        <v>43119</v>
      </c>
      <c r="C692" s="1751" t="s">
        <v>6968</v>
      </c>
      <c r="D692" s="1752">
        <v>62.62</v>
      </c>
      <c r="E692" s="1754" t="s">
        <v>6969</v>
      </c>
      <c r="F692" s="1744" t="s">
        <v>6970</v>
      </c>
      <c r="G692" s="1764" t="s">
        <v>1354</v>
      </c>
    </row>
    <row r="693" spans="1:8" ht="15">
      <c r="B693" s="1299">
        <v>43119</v>
      </c>
      <c r="C693" s="1751" t="s">
        <v>729</v>
      </c>
      <c r="D693" s="1752">
        <v>62.3</v>
      </c>
      <c r="E693" s="1754" t="s">
        <v>1763</v>
      </c>
      <c r="F693" s="1744" t="s">
        <v>1764</v>
      </c>
      <c r="G693" s="1764" t="s">
        <v>7218</v>
      </c>
    </row>
    <row r="694" spans="1:8" ht="15">
      <c r="B694" s="1573">
        <v>43118</v>
      </c>
      <c r="C694" s="1755" t="s">
        <v>6561</v>
      </c>
      <c r="D694" s="1759">
        <v>44.51</v>
      </c>
      <c r="E694" s="1756" t="s">
        <v>1703</v>
      </c>
      <c r="F694" s="1757" t="s">
        <v>1704</v>
      </c>
      <c r="G694" s="1761" t="s">
        <v>1761</v>
      </c>
    </row>
    <row r="695" spans="1:8" ht="16.5" thickBot="1">
      <c r="B695" s="1538"/>
      <c r="C695" s="1539" t="s">
        <v>707</v>
      </c>
      <c r="D695" s="1561">
        <f>MEDIAN(D692:D694)</f>
        <v>62.3</v>
      </c>
      <c r="E695" s="1540"/>
      <c r="F695" s="1541"/>
      <c r="G695" s="871"/>
    </row>
    <row r="696" spans="1:8" ht="16.5" thickBot="1">
      <c r="B696" s="1651"/>
      <c r="C696" s="1651"/>
      <c r="D696" s="649"/>
      <c r="E696" s="543"/>
      <c r="F696" s="650"/>
      <c r="G696" s="651"/>
    </row>
    <row r="697" spans="1:8" ht="15.75">
      <c r="B697" s="1557" t="s">
        <v>6971</v>
      </c>
      <c r="C697" s="496" t="s">
        <v>6972</v>
      </c>
      <c r="D697" s="1558"/>
      <c r="E697" s="1559"/>
      <c r="F697" s="1537"/>
      <c r="G697" s="503" t="s">
        <v>29</v>
      </c>
      <c r="H697" s="1794" t="s">
        <v>7238</v>
      </c>
    </row>
    <row r="698" spans="1:8" ht="31.5">
      <c r="B698" s="1815" t="s">
        <v>701</v>
      </c>
      <c r="C698" s="1775" t="s">
        <v>702</v>
      </c>
      <c r="D698" s="1776" t="s">
        <v>703</v>
      </c>
      <c r="E698" s="1777" t="s">
        <v>704</v>
      </c>
      <c r="F698" s="1778" t="s">
        <v>705</v>
      </c>
      <c r="G698" s="1785" t="s">
        <v>706</v>
      </c>
    </row>
    <row r="699" spans="1:8" ht="15">
      <c r="B699" s="1573">
        <v>43250</v>
      </c>
      <c r="C699" s="1751" t="s">
        <v>6557</v>
      </c>
      <c r="D699" s="1752">
        <v>5.9</v>
      </c>
      <c r="E699" s="1754" t="s">
        <v>7877</v>
      </c>
      <c r="F699" s="1744" t="s">
        <v>7890</v>
      </c>
      <c r="G699" s="1764" t="s">
        <v>7223</v>
      </c>
    </row>
    <row r="700" spans="1:8" ht="15">
      <c r="B700" s="1299">
        <v>43255</v>
      </c>
      <c r="C700" s="1751" t="s">
        <v>724</v>
      </c>
      <c r="D700" s="1752">
        <v>6.58</v>
      </c>
      <c r="E700" s="1754" t="s">
        <v>725</v>
      </c>
      <c r="F700" s="1744" t="s">
        <v>7628</v>
      </c>
      <c r="G700" s="1764" t="s">
        <v>5410</v>
      </c>
    </row>
    <row r="701" spans="1:8" ht="15">
      <c r="B701" s="1299">
        <v>43255</v>
      </c>
      <c r="C701" s="1751" t="s">
        <v>1493</v>
      </c>
      <c r="D701" s="1752">
        <v>6.46</v>
      </c>
      <c r="E701" s="1754" t="s">
        <v>717</v>
      </c>
      <c r="F701" s="1744" t="s">
        <v>718</v>
      </c>
      <c r="G701" s="1764" t="s">
        <v>7891</v>
      </c>
    </row>
    <row r="702" spans="1:8" ht="16.5" thickBot="1">
      <c r="B702" s="1538"/>
      <c r="C702" s="1539" t="s">
        <v>707</v>
      </c>
      <c r="D702" s="1561">
        <f>D699</f>
        <v>5.9</v>
      </c>
      <c r="E702" s="1540"/>
      <c r="F702" s="1541"/>
      <c r="G702" s="871"/>
    </row>
    <row r="703" spans="1:8" ht="16.5" thickBot="1">
      <c r="A703" s="1562"/>
      <c r="B703" s="1654"/>
      <c r="C703" s="1654"/>
      <c r="D703" s="1654"/>
      <c r="E703" s="1654"/>
      <c r="F703" s="820"/>
      <c r="G703" s="1687"/>
    </row>
    <row r="704" spans="1:8" ht="15.75">
      <c r="A704" s="1562"/>
      <c r="B704" s="1557" t="s">
        <v>6980</v>
      </c>
      <c r="C704" s="496" t="s">
        <v>6981</v>
      </c>
      <c r="D704" s="1558"/>
      <c r="E704" s="1559"/>
      <c r="F704" s="1537"/>
      <c r="G704" s="1560" t="s">
        <v>29</v>
      </c>
      <c r="H704" s="1794" t="s">
        <v>7238</v>
      </c>
    </row>
    <row r="705" spans="1:8" ht="31.5">
      <c r="A705" s="1562"/>
      <c r="B705" s="1815" t="s">
        <v>701</v>
      </c>
      <c r="C705" s="1775" t="s">
        <v>702</v>
      </c>
      <c r="D705" s="1776" t="s">
        <v>703</v>
      </c>
      <c r="E705" s="1777" t="s">
        <v>704</v>
      </c>
      <c r="F705" s="1778" t="s">
        <v>705</v>
      </c>
      <c r="G705" s="1785" t="s">
        <v>706</v>
      </c>
    </row>
    <row r="706" spans="1:8" ht="15">
      <c r="A706" s="1562"/>
      <c r="B706" s="1573">
        <v>43250</v>
      </c>
      <c r="C706" s="1755" t="s">
        <v>6557</v>
      </c>
      <c r="D706" s="1742">
        <v>5.4</v>
      </c>
      <c r="E706" s="1760" t="s">
        <v>7877</v>
      </c>
      <c r="F706" s="1765" t="s">
        <v>7890</v>
      </c>
      <c r="G706" s="1762" t="s">
        <v>7223</v>
      </c>
    </row>
    <row r="707" spans="1:8" ht="15">
      <c r="A707" s="1562"/>
      <c r="B707" s="1717">
        <v>43255</v>
      </c>
      <c r="C707" s="1853" t="s">
        <v>724</v>
      </c>
      <c r="D707" s="1799">
        <v>2.84</v>
      </c>
      <c r="E707" s="1747" t="s">
        <v>725</v>
      </c>
      <c r="F707" s="1765" t="s">
        <v>7628</v>
      </c>
      <c r="G707" s="1762" t="s">
        <v>5410</v>
      </c>
    </row>
    <row r="708" spans="1:8" ht="15">
      <c r="A708" s="1562"/>
      <c r="B708" s="1717">
        <v>43255</v>
      </c>
      <c r="C708" s="1803" t="s">
        <v>1493</v>
      </c>
      <c r="D708" s="1813">
        <v>3.09</v>
      </c>
      <c r="E708" s="1888" t="s">
        <v>717</v>
      </c>
      <c r="F708" s="1872" t="s">
        <v>718</v>
      </c>
      <c r="G708" s="1855" t="s">
        <v>7891</v>
      </c>
    </row>
    <row r="709" spans="1:8" ht="16.5" thickBot="1">
      <c r="A709" s="1562"/>
      <c r="B709" s="1538"/>
      <c r="C709" s="1539" t="s">
        <v>707</v>
      </c>
      <c r="D709" s="1561">
        <f>MEDIAN(D706:D708)</f>
        <v>3.09</v>
      </c>
      <c r="E709" s="1540"/>
      <c r="F709" s="1541"/>
      <c r="G709" s="871"/>
    </row>
    <row r="710" spans="1:8" ht="16.5" thickBot="1">
      <c r="A710" s="1562"/>
      <c r="B710" s="1654"/>
      <c r="C710" s="1654"/>
      <c r="D710" s="1654"/>
      <c r="E710" s="1654"/>
      <c r="F710" s="820"/>
      <c r="G710" s="1687"/>
    </row>
    <row r="711" spans="1:8" ht="36.75" customHeight="1">
      <c r="A711" s="1562"/>
      <c r="B711" s="1549" t="str">
        <f>CONCATENATE("AMM IP 0",(RIGHT(B666,2))+1)</f>
        <v>AMM IP 032</v>
      </c>
      <c r="C711" s="2666" t="s">
        <v>7013</v>
      </c>
      <c r="D711" s="2897"/>
      <c r="E711" s="2897"/>
      <c r="F711" s="2897"/>
      <c r="G711" s="1550" t="s">
        <v>29</v>
      </c>
      <c r="H711" s="1533">
        <f>G728</f>
        <v>1055.17</v>
      </c>
    </row>
    <row r="712" spans="1:8" ht="31.5">
      <c r="A712" s="1562"/>
      <c r="B712" s="1574" t="s">
        <v>700</v>
      </c>
      <c r="C712" s="1669" t="s">
        <v>686</v>
      </c>
      <c r="D712" s="1642" t="s">
        <v>29</v>
      </c>
      <c r="E712" s="1669" t="s">
        <v>687</v>
      </c>
      <c r="F712" s="1670" t="s">
        <v>688</v>
      </c>
      <c r="G712" s="1671" t="s">
        <v>689</v>
      </c>
    </row>
    <row r="713" spans="1:8" ht="15.75">
      <c r="A713" s="1562"/>
      <c r="B713" s="2724" t="s">
        <v>690</v>
      </c>
      <c r="C713" s="3034"/>
      <c r="D713" s="3034"/>
      <c r="E713" s="3034"/>
      <c r="F713" s="3034"/>
      <c r="G713" s="3035"/>
    </row>
    <row r="714" spans="1:8" ht="15.75">
      <c r="A714" s="1565" t="s">
        <v>1320</v>
      </c>
      <c r="B714" s="1709">
        <v>34519</v>
      </c>
      <c r="C714" s="1617" t="str">
        <f>IF($A714="INSUMO",VLOOKUP($B714,'BANCO DE DADOS SETEMBRO INS'!$A:$D,2,FALSE),VLOOKUP($B714,'BANCO DE DADOS SETEMBRO SERV'!$B:$E,2,FALSE))</f>
        <v>CRUZETA DE CONCRETO LEVE, COMP. 2000 MM SECAO, 90 X 90 MM</v>
      </c>
      <c r="D714" s="1616" t="str">
        <f>IF($A714="INSUMO",VLOOKUP($B714,'BANCO DE DADOS SETEMBRO INS'!$A:$D,3,FALSE),VLOOKUP($B714,'BANCO DE DADOS SETEMBRO SERV'!$B:$E,3,FALSE))</f>
        <v xml:space="preserve">UN    </v>
      </c>
      <c r="E714" s="1682">
        <v>2</v>
      </c>
      <c r="F714" s="1624">
        <f>IF($A714="INSUMO",VLOOKUP($B714,'BANCO DE DADOS SETEMBRO INS'!$A:$D,4,FALSE),VLOOKUP($B714,'BANCO DE DADOS SETEMBRO SERV'!$B:$E,4,FALSE))</f>
        <v>71.819999999999993</v>
      </c>
      <c r="G714" s="1710">
        <f t="shared" ref="G714:G724" si="7">TRUNC(F714*E714,2)</f>
        <v>143.63999999999999</v>
      </c>
    </row>
    <row r="715" spans="1:8" ht="15.75">
      <c r="A715" s="1565"/>
      <c r="B715" s="1711" t="str">
        <f>B730</f>
        <v>COT-01</v>
      </c>
      <c r="C715" s="1678" t="str">
        <f>C730</f>
        <v>MÃO FRANCESA PLANA 619MM</v>
      </c>
      <c r="D715" s="1712" t="str">
        <f>G730</f>
        <v>UN</v>
      </c>
      <c r="E715" s="1682">
        <v>4</v>
      </c>
      <c r="F715" s="1685">
        <f>D735</f>
        <v>8.85</v>
      </c>
      <c r="G715" s="1710">
        <f t="shared" si="7"/>
        <v>35.4</v>
      </c>
    </row>
    <row r="716" spans="1:8" ht="30">
      <c r="A716" s="1565" t="s">
        <v>1320</v>
      </c>
      <c r="B716" s="1709">
        <v>421</v>
      </c>
      <c r="C716" s="1617" t="str">
        <f>IF($A716="INSUMO",VLOOKUP($B716,'BANCO DE DADOS SETEMBRO INS'!$A:$D,2,FALSE),VLOOKUP($B716,'BANCO DE DADOS SETEMBRO SERV'!$B:$E,2,FALSE))</f>
        <v>PORCA OLHAL EM ACO GALVANIZADO, DIAMETRO NOMINAL DE 16 MM</v>
      </c>
      <c r="D716" s="1616" t="str">
        <f>IF($A716="INSUMO",VLOOKUP($B716,'BANCO DE DADOS SETEMBRO INS'!$A:$D,3,FALSE),VLOOKUP($B716,'BANCO DE DADOS SETEMBRO SERV'!$B:$E,3,FALSE))</f>
        <v xml:space="preserve">UN    </v>
      </c>
      <c r="E716" s="1682">
        <v>3</v>
      </c>
      <c r="F716" s="1624">
        <f>IF($A716="INSUMO",VLOOKUP($B716,'BANCO DE DADOS SETEMBRO INS'!$A:$D,4,FALSE),VLOOKUP($B716,'BANCO DE DADOS SETEMBRO SERV'!$B:$E,4,FALSE))</f>
        <v>7.77</v>
      </c>
      <c r="G716" s="1710">
        <f t="shared" si="7"/>
        <v>23.31</v>
      </c>
    </row>
    <row r="717" spans="1:8" ht="30">
      <c r="A717" s="1565" t="s">
        <v>1320</v>
      </c>
      <c r="B717" s="1709">
        <v>3405</v>
      </c>
      <c r="C717" s="1617" t="str">
        <f>IF($A717="INSUMO",VLOOKUP($B717,'BANCO DE DADOS SETEMBRO INS'!$A:$D,2,FALSE),VLOOKUP($B717,'BANCO DE DADOS SETEMBRO SERV'!$B:$E,2,FALSE))</f>
        <v>ISOLADOR DE PORCELANA SUSPENSO, DISCO TIPO GARFO OLHAL, DIAMETRO DE 152 MM, PARA TENSAO DE *15* KV</v>
      </c>
      <c r="D717" s="1616" t="str">
        <f>IF($A717="INSUMO",VLOOKUP($B717,'BANCO DE DADOS SETEMBRO INS'!$A:$D,3,FALSE),VLOOKUP($B717,'BANCO DE DADOS SETEMBRO SERV'!$B:$E,3,FALSE))</f>
        <v xml:space="preserve">UN    </v>
      </c>
      <c r="E717" s="1682">
        <v>9</v>
      </c>
      <c r="F717" s="1624">
        <f>IF($A717="INSUMO",VLOOKUP($B717,'BANCO DE DADOS SETEMBRO INS'!$A:$D,4,FALSE),VLOOKUP($B717,'BANCO DE DADOS SETEMBRO SERV'!$B:$E,4,FALSE))</f>
        <v>67.099999999999994</v>
      </c>
      <c r="G717" s="1710">
        <f t="shared" si="7"/>
        <v>603.9</v>
      </c>
    </row>
    <row r="718" spans="1:8" ht="30">
      <c r="A718" s="1565" t="s">
        <v>1320</v>
      </c>
      <c r="B718" s="1709">
        <v>430</v>
      </c>
      <c r="C718" s="1617" t="str">
        <f>IF($A718="INSUMO",VLOOKUP($B718,'BANCO DE DADOS SETEMBRO INS'!$A:$D,2,FALSE),VLOOKUP($B718,'BANCO DE DADOS SETEMBRO SERV'!$B:$E,2,FALSE))</f>
        <v>PARAFUSO M16 EM ACO GALVANIZADO, COMPRIMENTO = 125 MM, DIAMETRO = 16 MM, ROSCA MAQUINA, CABECA QUADRADA</v>
      </c>
      <c r="D718" s="1616" t="str">
        <f>IF($A718="INSUMO",VLOOKUP($B718,'BANCO DE DADOS SETEMBRO INS'!$A:$D,3,FALSE),VLOOKUP($B718,'BANCO DE DADOS SETEMBRO SERV'!$B:$E,3,FALSE))</f>
        <v xml:space="preserve">UN    </v>
      </c>
      <c r="E718" s="1682">
        <v>4</v>
      </c>
      <c r="F718" s="1624">
        <f>IF($A718="INSUMO",VLOOKUP($B718,'BANCO DE DADOS SETEMBRO INS'!$A:$D,4,FALSE),VLOOKUP($B718,'BANCO DE DADOS SETEMBRO SERV'!$B:$E,4,FALSE))</f>
        <v>3.99</v>
      </c>
      <c r="G718" s="1710">
        <f t="shared" si="7"/>
        <v>15.96</v>
      </c>
    </row>
    <row r="719" spans="1:8" ht="30">
      <c r="A719" s="1565" t="s">
        <v>1320</v>
      </c>
      <c r="B719" s="1709">
        <v>402</v>
      </c>
      <c r="C719" s="1617" t="str">
        <f>IF($A719="INSUMO",VLOOKUP($B719,'BANCO DE DADOS SETEMBRO INS'!$A:$D,2,FALSE),VLOOKUP($B719,'BANCO DE DADOS SETEMBRO SERV'!$B:$E,2,FALSE))</f>
        <v>GANCHO OLHAL EM ACO GALVANIZADO, ESPESSURA 16MM, ABERTURA 21MM</v>
      </c>
      <c r="D719" s="1616" t="str">
        <f>IF($A719="INSUMO",VLOOKUP($B719,'BANCO DE DADOS SETEMBRO INS'!$A:$D,3,FALSE),VLOOKUP($B719,'BANCO DE DADOS SETEMBRO SERV'!$B:$E,3,FALSE))</f>
        <v xml:space="preserve">UN    </v>
      </c>
      <c r="E719" s="1682">
        <v>3</v>
      </c>
      <c r="F719" s="1624">
        <f>IF($A719="INSUMO",VLOOKUP($B719,'BANCO DE DADOS SETEMBRO INS'!$A:$D,4,FALSE),VLOOKUP($B719,'BANCO DE DADOS SETEMBRO SERV'!$B:$E,4,FALSE))</f>
        <v>8.8000000000000007</v>
      </c>
      <c r="G719" s="1710">
        <f t="shared" si="7"/>
        <v>26.4</v>
      </c>
    </row>
    <row r="720" spans="1:8" ht="15.75">
      <c r="A720" s="1565"/>
      <c r="B720" s="1709" t="str">
        <f>B737</f>
        <v>COT-14</v>
      </c>
      <c r="C720" s="1680" t="str">
        <f>C737</f>
        <v>SAPATILHA</v>
      </c>
      <c r="D720" s="1712" t="str">
        <f>G737</f>
        <v>UN</v>
      </c>
      <c r="E720" s="1682">
        <v>3</v>
      </c>
      <c r="F720" s="1685">
        <f>D742</f>
        <v>2.5</v>
      </c>
      <c r="G720" s="1710">
        <f t="shared" si="7"/>
        <v>7.5</v>
      </c>
    </row>
    <row r="721" spans="1:8" ht="30">
      <c r="A721" s="1565" t="s">
        <v>1320</v>
      </c>
      <c r="B721" s="1709">
        <v>379</v>
      </c>
      <c r="C721" s="1617" t="str">
        <f>IF($A721="INSUMO",VLOOKUP($B721,'BANCO DE DADOS SETEMBRO INS'!$A:$D,2,FALSE),VLOOKUP($B721,'BANCO DE DADOS SETEMBRO SERV'!$B:$E,2,FALSE))</f>
        <v>ARRUELA QUADRADA EM ACO GALVANIZADO, DIMENSAO = 38 MM, ESPESSURA = 3MM, DIAMETRO DO FURO= 18 MM</v>
      </c>
      <c r="D721" s="1616" t="str">
        <f>IF($A721="INSUMO",VLOOKUP($B721,'BANCO DE DADOS SETEMBRO INS'!$A:$D,3,FALSE),VLOOKUP($B721,'BANCO DE DADOS SETEMBRO SERV'!$B:$E,3,FALSE))</f>
        <v xml:space="preserve">UN    </v>
      </c>
      <c r="E721" s="1682">
        <v>11</v>
      </c>
      <c r="F721" s="1624">
        <f>IF($A721="INSUMO",VLOOKUP($B721,'BANCO DE DADOS SETEMBRO INS'!$A:$D,4,FALSE),VLOOKUP($B721,'BANCO DE DADOS SETEMBRO SERV'!$B:$E,4,FALSE))</f>
        <v>0.52</v>
      </c>
      <c r="G721" s="1710">
        <f t="shared" si="7"/>
        <v>5.72</v>
      </c>
    </row>
    <row r="722" spans="1:8" ht="30">
      <c r="A722" s="1565" t="s">
        <v>1320</v>
      </c>
      <c r="B722" s="1681">
        <v>437</v>
      </c>
      <c r="C722" s="1617" t="str">
        <f>IF($A722="INSUMO",VLOOKUP($B722,'BANCO DE DADOS SETEMBRO INS'!$A:$D,2,FALSE),VLOOKUP($B722,'BANCO DE DADOS SETEMBRO SERV'!$B:$E,2,FALSE))</f>
        <v>PARAFUSO M16 EM ACO GALVANIZADO, COMPRIMENTO = 400 MM, DIAMETRO = 16 MM, ROSCA DUPLA</v>
      </c>
      <c r="D722" s="1616" t="str">
        <f>IF($A722="INSUMO",VLOOKUP($B722,'BANCO DE DADOS SETEMBRO INS'!$A:$D,3,FALSE),VLOOKUP($B722,'BANCO DE DADOS SETEMBRO SERV'!$B:$E,3,FALSE))</f>
        <v xml:space="preserve">UN    </v>
      </c>
      <c r="E722" s="1682">
        <v>3</v>
      </c>
      <c r="F722" s="1624">
        <f>IF($A722="INSUMO",VLOOKUP($B722,'BANCO DE DADOS SETEMBRO INS'!$A:$D,4,FALSE),VLOOKUP($B722,'BANCO DE DADOS SETEMBRO SERV'!$B:$E,4,FALSE))</f>
        <v>10.43</v>
      </c>
      <c r="G722" s="1710">
        <f t="shared" si="7"/>
        <v>31.29</v>
      </c>
    </row>
    <row r="723" spans="1:8" ht="30">
      <c r="A723" s="1565" t="s">
        <v>1320</v>
      </c>
      <c r="B723" s="1681">
        <v>432</v>
      </c>
      <c r="C723" s="1617" t="str">
        <f>IF($A723="INSUMO",VLOOKUP($B723,'BANCO DE DADOS SETEMBRO INS'!$A:$D,2,FALSE),VLOOKUP($B723,'BANCO DE DADOS SETEMBRO SERV'!$B:$E,2,FALSE))</f>
        <v>PARAFUSO M16 EM ACO GALVANIZADO, COMPRIMENTO = 250 MM, DIAMETRO = 16 MM, ROSCA MAQUINA, CABECA QUADRADA</v>
      </c>
      <c r="D723" s="1616" t="str">
        <f>IF($A723="INSUMO",VLOOKUP($B723,'BANCO DE DADOS SETEMBRO INS'!$A:$D,3,FALSE),VLOOKUP($B723,'BANCO DE DADOS SETEMBRO SERV'!$B:$E,3,FALSE))</f>
        <v xml:space="preserve">UN    </v>
      </c>
      <c r="E723" s="1682">
        <v>1</v>
      </c>
      <c r="F723" s="1624">
        <f>IF($A723="INSUMO",VLOOKUP($B723,'BANCO DE DADOS SETEMBRO INS'!$A:$D,4,FALSE),VLOOKUP($B723,'BANCO DE DADOS SETEMBRO SERV'!$B:$E,4,FALSE))</f>
        <v>5.85</v>
      </c>
      <c r="G723" s="1710">
        <f t="shared" si="7"/>
        <v>5.85</v>
      </c>
    </row>
    <row r="724" spans="1:8" ht="30">
      <c r="A724" s="1565" t="s">
        <v>1320</v>
      </c>
      <c r="B724" s="1681">
        <v>11272</v>
      </c>
      <c r="C724" s="1617" t="str">
        <f>IF($A724="INSUMO",VLOOKUP($B724,'BANCO DE DADOS SETEMBRO INS'!$A:$D,2,FALSE),VLOOKUP($B724,'BANCO DE DADOS SETEMBRO SERV'!$B:$E,2,FALSE))</f>
        <v>ALCA PREFORMADA DE DISTRIBUICAO, EM ACO GALVANIZADO, PARA CONDUTORES DE ALUMINIO AWG 2 (CAA 6/1 OU CA 7 FIOS)</v>
      </c>
      <c r="D724" s="1616" t="str">
        <f>IF($A724="INSUMO",VLOOKUP($B724,'BANCO DE DADOS SETEMBRO INS'!$A:$D,3,FALSE),VLOOKUP($B724,'BANCO DE DADOS SETEMBRO SERV'!$B:$E,3,FALSE))</f>
        <v xml:space="preserve">UN    </v>
      </c>
      <c r="E724" s="1682">
        <v>3</v>
      </c>
      <c r="F724" s="1624">
        <f>IF($A724="INSUMO",VLOOKUP($B724,'BANCO DE DADOS SETEMBRO INS'!$A:$D,4,FALSE),VLOOKUP($B724,'BANCO DE DADOS SETEMBRO SERV'!$B:$E,4,FALSE))</f>
        <v>4.2</v>
      </c>
      <c r="G724" s="1710">
        <f t="shared" si="7"/>
        <v>12.6</v>
      </c>
    </row>
    <row r="725" spans="1:8" ht="15.75">
      <c r="A725" s="1562"/>
      <c r="B725" s="2724" t="s">
        <v>691</v>
      </c>
      <c r="C725" s="3034"/>
      <c r="D725" s="3034"/>
      <c r="E725" s="3034"/>
      <c r="F725" s="3034"/>
      <c r="G725" s="3035"/>
    </row>
    <row r="726" spans="1:8" ht="15.75">
      <c r="A726" s="1565" t="s">
        <v>1321</v>
      </c>
      <c r="B726" s="1552">
        <v>88264</v>
      </c>
      <c r="C726" s="1617" t="str">
        <f>IF($A726="INSUMO",VLOOKUP($B726,'BANCO DE DADOS SETEMBRO INS'!$A:$D,2,FALSE),VLOOKUP($B726,'BANCO DE DADOS SETEMBRO SERV'!$B:$E,2,FALSE))</f>
        <v>ELETRICISTA COM ENCARGOS COMPLEMENTARES</v>
      </c>
      <c r="D726" s="1616" t="str">
        <f>IF($A726="INSUMO",VLOOKUP($B726,'BANCO DE DADOS SETEMBRO INS'!$A:$D,3,FALSE),VLOOKUP($B726,'BANCO DE DADOS SETEMBRO SERV'!$B:$E,3,FALSE))</f>
        <v>H</v>
      </c>
      <c r="E726" s="1648">
        <v>4</v>
      </c>
      <c r="F726" s="1624">
        <f>IF($A726="INSUMO",VLOOKUP($B726,'BANCO DE DADOS SETEMBRO INS'!$A:$D,4,FALSE),VLOOKUP($B726,'BANCO DE DADOS SETEMBRO SERV'!$B:$E,4,FALSE))</f>
        <v>20.28</v>
      </c>
      <c r="G726" s="1646">
        <f>TRUNC(F726*E726,2)</f>
        <v>81.12</v>
      </c>
    </row>
    <row r="727" spans="1:8" ht="16.5" thickBot="1">
      <c r="A727" s="1565" t="s">
        <v>1321</v>
      </c>
      <c r="B727" s="1554">
        <v>88247</v>
      </c>
      <c r="C727" s="1618" t="str">
        <f>IF($A727="INSUMO",VLOOKUP($B727,'BANCO DE DADOS SETEMBRO INS'!$A:$D,2,FALSE),VLOOKUP($B727,'BANCO DE DADOS SETEMBRO SERV'!$B:$E,2,FALSE))</f>
        <v>AUXILIAR DE ELETRICISTA COM ENCARGOS COMPLEMENTARES</v>
      </c>
      <c r="D727" s="1619" t="str">
        <f>IF($A727="INSUMO",VLOOKUP($B727,'BANCO DE DADOS SETEMBRO INS'!$A:$D,3,FALSE),VLOOKUP($B727,'BANCO DE DADOS SETEMBRO SERV'!$B:$E,3,FALSE))</f>
        <v>H</v>
      </c>
      <c r="E727" s="1555">
        <v>4</v>
      </c>
      <c r="F727" s="1548">
        <f>IF($A727="INSUMO",VLOOKUP($B727,'BANCO DE DADOS SETEMBRO INS'!$A:$D,4,FALSE),VLOOKUP($B727,'BANCO DE DADOS SETEMBRO SERV'!$B:$E,4,FALSE))</f>
        <v>15.62</v>
      </c>
      <c r="G727" s="1556">
        <f>TRUNC(F727*E727,2)</f>
        <v>62.48</v>
      </c>
    </row>
    <row r="728" spans="1:8" ht="16.5" thickBot="1">
      <c r="A728" s="1562"/>
      <c r="B728" s="2943" t="s">
        <v>6963</v>
      </c>
      <c r="C728" s="2943"/>
      <c r="D728" s="2943"/>
      <c r="E728" s="2943"/>
      <c r="F728" s="795" t="s">
        <v>692</v>
      </c>
      <c r="G728" s="796">
        <f>SUM(G713:G727)</f>
        <v>1055.17</v>
      </c>
    </row>
    <row r="729" spans="1:8" ht="13.5" thickBot="1"/>
    <row r="730" spans="1:8" ht="15.75">
      <c r="B730" s="1557" t="s">
        <v>6964</v>
      </c>
      <c r="C730" s="496" t="s">
        <v>6965</v>
      </c>
      <c r="D730" s="1558"/>
      <c r="E730" s="1559"/>
      <c r="F730" s="1537"/>
      <c r="G730" s="1560" t="s">
        <v>29</v>
      </c>
      <c r="H730" s="1758" t="s">
        <v>7238</v>
      </c>
    </row>
    <row r="731" spans="1:8" ht="31.5">
      <c r="B731" s="1815" t="s">
        <v>701</v>
      </c>
      <c r="C731" s="1775" t="s">
        <v>702</v>
      </c>
      <c r="D731" s="1776" t="s">
        <v>703</v>
      </c>
      <c r="E731" s="1777" t="s">
        <v>704</v>
      </c>
      <c r="F731" s="1778" t="s">
        <v>705</v>
      </c>
      <c r="G731" s="1785" t="s">
        <v>706</v>
      </c>
    </row>
    <row r="732" spans="1:8" ht="15">
      <c r="B732" s="1714">
        <v>43250</v>
      </c>
      <c r="C732" s="1890" t="s">
        <v>6557</v>
      </c>
      <c r="D732" s="1813">
        <v>12.23</v>
      </c>
      <c r="E732" s="1891" t="s">
        <v>7877</v>
      </c>
      <c r="F732" s="1872" t="s">
        <v>7890</v>
      </c>
      <c r="G732" s="1855" t="s">
        <v>7223</v>
      </c>
    </row>
    <row r="733" spans="1:8" ht="15">
      <c r="B733" s="1573">
        <v>43255</v>
      </c>
      <c r="C733" s="1755" t="s">
        <v>724</v>
      </c>
      <c r="D733" s="1742">
        <v>8.85</v>
      </c>
      <c r="E733" s="1760" t="s">
        <v>725</v>
      </c>
      <c r="F733" s="1765" t="s">
        <v>7628</v>
      </c>
      <c r="G733" s="1762" t="s">
        <v>5410</v>
      </c>
    </row>
    <row r="734" spans="1:8" ht="15">
      <c r="B734" s="1573">
        <v>43255</v>
      </c>
      <c r="C734" s="1755" t="s">
        <v>1493</v>
      </c>
      <c r="D734" s="1742">
        <v>7.16</v>
      </c>
      <c r="E734" s="1760" t="s">
        <v>717</v>
      </c>
      <c r="F734" s="1765" t="s">
        <v>718</v>
      </c>
      <c r="G734" s="1762" t="s">
        <v>7891</v>
      </c>
    </row>
    <row r="735" spans="1:8" ht="16.5" thickBot="1">
      <c r="B735" s="1538"/>
      <c r="C735" s="1539" t="s">
        <v>707</v>
      </c>
      <c r="D735" s="1561">
        <f>MEDIAN(D732:D734)</f>
        <v>8.85</v>
      </c>
      <c r="E735" s="1540"/>
      <c r="F735" s="1541"/>
      <c r="G735" s="871"/>
    </row>
    <row r="736" spans="1:8" ht="16.5" thickBot="1">
      <c r="B736" s="1651"/>
      <c r="C736" s="1651"/>
      <c r="D736" s="649"/>
      <c r="E736" s="543"/>
      <c r="F736" s="650"/>
      <c r="G736" s="651"/>
    </row>
    <row r="737" spans="1:8" ht="15.75">
      <c r="B737" s="1557" t="s">
        <v>7014</v>
      </c>
      <c r="C737" s="496" t="s">
        <v>7015</v>
      </c>
      <c r="D737" s="1558"/>
      <c r="E737" s="1559"/>
      <c r="F737" s="1537"/>
      <c r="G737" s="503" t="s">
        <v>29</v>
      </c>
      <c r="H737" s="1758" t="s">
        <v>7238</v>
      </c>
    </row>
    <row r="738" spans="1:8" ht="31.5">
      <c r="B738" s="1815" t="s">
        <v>701</v>
      </c>
      <c r="C738" s="1775" t="s">
        <v>702</v>
      </c>
      <c r="D738" s="1776" t="s">
        <v>703</v>
      </c>
      <c r="E738" s="1777" t="s">
        <v>704</v>
      </c>
      <c r="F738" s="1778" t="s">
        <v>705</v>
      </c>
      <c r="G738" s="1785" t="s">
        <v>706</v>
      </c>
    </row>
    <row r="739" spans="1:8" ht="15">
      <c r="B739" s="1573">
        <v>43250</v>
      </c>
      <c r="C739" s="1755" t="s">
        <v>6557</v>
      </c>
      <c r="D739" s="1742">
        <v>2</v>
      </c>
      <c r="E739" s="1760" t="s">
        <v>7877</v>
      </c>
      <c r="F739" s="1765" t="s">
        <v>7890</v>
      </c>
      <c r="G739" s="1762" t="s">
        <v>7223</v>
      </c>
    </row>
    <row r="740" spans="1:8" ht="15">
      <c r="B740" s="1573">
        <v>43255</v>
      </c>
      <c r="C740" s="1755" t="s">
        <v>724</v>
      </c>
      <c r="D740" s="1742">
        <v>2.5</v>
      </c>
      <c r="E740" s="1760" t="s">
        <v>725</v>
      </c>
      <c r="F740" s="1765" t="s">
        <v>7628</v>
      </c>
      <c r="G740" s="1762" t="s">
        <v>5410</v>
      </c>
    </row>
    <row r="741" spans="1:8" ht="15">
      <c r="B741" s="1717">
        <v>43255</v>
      </c>
      <c r="C741" s="1890" t="s">
        <v>1493</v>
      </c>
      <c r="D741" s="1799">
        <v>3.25</v>
      </c>
      <c r="E741" s="1747" t="s">
        <v>717</v>
      </c>
      <c r="F741" s="1765" t="s">
        <v>718</v>
      </c>
      <c r="G741" s="1762" t="s">
        <v>7891</v>
      </c>
    </row>
    <row r="742" spans="1:8" ht="16.5" thickBot="1">
      <c r="B742" s="1538"/>
      <c r="C742" s="1539" t="s">
        <v>707</v>
      </c>
      <c r="D742" s="1561">
        <f>MEDIAN(D739:D741)</f>
        <v>2.5</v>
      </c>
      <c r="E742" s="1540"/>
      <c r="F742" s="1541"/>
      <c r="G742" s="871"/>
    </row>
    <row r="743" spans="1:8" ht="16.5" thickBot="1">
      <c r="B743" s="1651"/>
      <c r="C743" s="1651"/>
      <c r="D743" s="649"/>
      <c r="E743" s="543"/>
      <c r="F743" s="650"/>
      <c r="G743" s="651"/>
    </row>
    <row r="744" spans="1:8" ht="27" customHeight="1">
      <c r="A744" s="1562"/>
      <c r="B744" s="1549" t="str">
        <f>CONCATENATE("AMM IP 0",(RIGHT(B711,2))+1)</f>
        <v>AMM IP 033</v>
      </c>
      <c r="C744" s="2666" t="str">
        <f>CONCATENATE("FORNECIMENTO E INSTALAÇÃO DE ",C747)</f>
        <v>FORNECIMENTO E INSTALAÇÃO DE CABO DE ALUMINIO NU COM ALMA DE ACO, BITOLA 2 AWG</v>
      </c>
      <c r="D744" s="2897"/>
      <c r="E744" s="2897"/>
      <c r="F744" s="2897"/>
      <c r="G744" s="1550" t="str">
        <f>D747</f>
        <v xml:space="preserve">KG    </v>
      </c>
      <c r="H744" s="1526">
        <f>G751</f>
        <v>28.04</v>
      </c>
    </row>
    <row r="745" spans="1:8" ht="31.5">
      <c r="A745" s="1562"/>
      <c r="B745" s="1574" t="s">
        <v>760</v>
      </c>
      <c r="C745" s="1669" t="s">
        <v>686</v>
      </c>
      <c r="D745" s="1642" t="s">
        <v>29</v>
      </c>
      <c r="E745" s="1669" t="s">
        <v>687</v>
      </c>
      <c r="F745" s="1670" t="s">
        <v>688</v>
      </c>
      <c r="G745" s="1671" t="s">
        <v>689</v>
      </c>
      <c r="H745" s="1562"/>
    </row>
    <row r="746" spans="1:8" ht="15.75">
      <c r="A746" s="1562"/>
      <c r="B746" s="2724" t="s">
        <v>690</v>
      </c>
      <c r="C746" s="3034"/>
      <c r="D746" s="3034"/>
      <c r="E746" s="3034"/>
      <c r="F746" s="3034"/>
      <c r="G746" s="3035"/>
      <c r="H746" s="1562"/>
    </row>
    <row r="747" spans="1:8" ht="15.75">
      <c r="A747" s="1565" t="s">
        <v>1320</v>
      </c>
      <c r="B747" s="810">
        <v>25002</v>
      </c>
      <c r="C747" s="1617" t="str">
        <f>IF($A747="INSUMO",VLOOKUP($B747,'BANCO DE DADOS SETEMBRO INS'!$A:$D,2,FALSE),VLOOKUP($B747,'BANCO DE DADOS SETEMBRO SERV'!$B:$E,2,FALSE))</f>
        <v>CABO DE ALUMINIO NU COM ALMA DE ACO, BITOLA 2 AWG</v>
      </c>
      <c r="D747" s="1616" t="str">
        <f>IF($A747="INSUMO",VLOOKUP($B747,'BANCO DE DADOS SETEMBRO INS'!$A:$D,3,FALSE),VLOOKUP($B747,'BANCO DE DADOS SETEMBRO SERV'!$B:$E,3,FALSE))</f>
        <v xml:space="preserve">KG    </v>
      </c>
      <c r="E747" s="1660">
        <v>1</v>
      </c>
      <c r="F747" s="1624">
        <f>IF($A747="INSUMO",VLOOKUP($B747,'BANCO DE DADOS SETEMBRO INS'!$A:$D,4,FALSE),VLOOKUP($B747,'BANCO DE DADOS SETEMBRO SERV'!$B:$E,4,FALSE))</f>
        <v>22.43</v>
      </c>
      <c r="G747" s="1661">
        <f>TRUNC(F747*E747,2)</f>
        <v>22.43</v>
      </c>
      <c r="H747" s="1562"/>
    </row>
    <row r="748" spans="1:8" ht="15.75">
      <c r="A748" s="1562"/>
      <c r="B748" s="2724" t="s">
        <v>691</v>
      </c>
      <c r="C748" s="3034"/>
      <c r="D748" s="3034"/>
      <c r="E748" s="3034"/>
      <c r="F748" s="3034"/>
      <c r="G748" s="3035"/>
      <c r="H748" s="1562"/>
    </row>
    <row r="749" spans="1:8" ht="15.75">
      <c r="A749" s="1565" t="s">
        <v>1321</v>
      </c>
      <c r="B749" s="1552">
        <v>88247</v>
      </c>
      <c r="C749" s="1617" t="str">
        <f>IF($A749="INSUMO",VLOOKUP($B749,'BANCO DE DADOS SETEMBRO INS'!$A:$D,2,FALSE),VLOOKUP($B749,'BANCO DE DADOS SETEMBRO SERV'!$B:$E,2,FALSE))</f>
        <v>AUXILIAR DE ELETRICISTA COM ENCARGOS COMPLEMENTARES</v>
      </c>
      <c r="D749" s="1616" t="str">
        <f>IF($A749="INSUMO",VLOOKUP($B749,'BANCO DE DADOS SETEMBRO INS'!$A:$D,3,FALSE),VLOOKUP($B749,'BANCO DE DADOS SETEMBRO SERV'!$B:$E,3,FALSE))</f>
        <v>H</v>
      </c>
      <c r="E749" s="1648">
        <v>0.1</v>
      </c>
      <c r="F749" s="1624">
        <f>IF($A749="INSUMO",VLOOKUP($B749,'BANCO DE DADOS SETEMBRO INS'!$A:$D,4,FALSE),VLOOKUP($B749,'BANCO DE DADOS SETEMBRO SERV'!$B:$E,4,FALSE))</f>
        <v>15.62</v>
      </c>
      <c r="G749" s="1646">
        <f>TRUNC(F749*E749,2)</f>
        <v>1.56</v>
      </c>
      <c r="H749" s="1562"/>
    </row>
    <row r="750" spans="1:8" ht="16.5" thickBot="1">
      <c r="A750" s="1565" t="s">
        <v>1321</v>
      </c>
      <c r="B750" s="1554">
        <v>88264</v>
      </c>
      <c r="C750" s="1618" t="str">
        <f>IF($A750="INSUMO",VLOOKUP($B750,'BANCO DE DADOS SETEMBRO INS'!$A:$D,2,FALSE),VLOOKUP($B750,'BANCO DE DADOS SETEMBRO SERV'!$B:$E,2,FALSE))</f>
        <v>ELETRICISTA COM ENCARGOS COMPLEMENTARES</v>
      </c>
      <c r="D750" s="1619" t="str">
        <f>IF($A750="INSUMO",VLOOKUP($B750,'BANCO DE DADOS SETEMBRO INS'!$A:$D,3,FALSE),VLOOKUP($B750,'BANCO DE DADOS SETEMBRO SERV'!$B:$E,3,FALSE))</f>
        <v>H</v>
      </c>
      <c r="E750" s="1555">
        <v>0.2</v>
      </c>
      <c r="F750" s="1548">
        <f>IF($A750="INSUMO",VLOOKUP($B750,'BANCO DE DADOS SETEMBRO INS'!$A:$D,4,FALSE),VLOOKUP($B750,'BANCO DE DADOS SETEMBRO SERV'!$B:$E,4,FALSE))</f>
        <v>20.28</v>
      </c>
      <c r="G750" s="1556">
        <f>TRUNC(F750*E750,2)</f>
        <v>4.05</v>
      </c>
      <c r="H750" s="1562"/>
    </row>
    <row r="751" spans="1:8" ht="16.5" thickBot="1">
      <c r="A751" s="1562"/>
      <c r="B751" s="2942" t="s">
        <v>7070</v>
      </c>
      <c r="C751" s="2942"/>
      <c r="D751" s="2942"/>
      <c r="E751" s="2942"/>
      <c r="F751" s="795" t="s">
        <v>692</v>
      </c>
      <c r="G751" s="796">
        <f>SUM(G746:G750)</f>
        <v>28.04</v>
      </c>
      <c r="H751" s="1562"/>
    </row>
  </sheetData>
  <mergeCells count="150">
    <mergeCell ref="D6:E6"/>
    <mergeCell ref="F6:G7"/>
    <mergeCell ref="B8:G8"/>
    <mergeCell ref="B13:G13"/>
    <mergeCell ref="B507:G509"/>
    <mergeCell ref="B506:G506"/>
    <mergeCell ref="B31:E32"/>
    <mergeCell ref="C34:F34"/>
    <mergeCell ref="B36:G36"/>
    <mergeCell ref="B38:G38"/>
    <mergeCell ref="B41:E42"/>
    <mergeCell ref="C43:F43"/>
    <mergeCell ref="C16:F16"/>
    <mergeCell ref="B18:G18"/>
    <mergeCell ref="B20:G20"/>
    <mergeCell ref="C25:F25"/>
    <mergeCell ref="B27:G27"/>
    <mergeCell ref="B29:G29"/>
    <mergeCell ref="B23:E23"/>
    <mergeCell ref="B65:E66"/>
    <mergeCell ref="C74:F74"/>
    <mergeCell ref="B76:G76"/>
    <mergeCell ref="B78:G78"/>
    <mergeCell ref="B81:E82"/>
    <mergeCell ref="C90:F90"/>
    <mergeCell ref="B45:G45"/>
    <mergeCell ref="B47:G47"/>
    <mergeCell ref="B50:E51"/>
    <mergeCell ref="C59:F59"/>
    <mergeCell ref="B61:G61"/>
    <mergeCell ref="B63:G63"/>
    <mergeCell ref="C111:F111"/>
    <mergeCell ref="B113:G113"/>
    <mergeCell ref="B115:G115"/>
    <mergeCell ref="B119:E120"/>
    <mergeCell ref="C121:F121"/>
    <mergeCell ref="B123:G123"/>
    <mergeCell ref="B92:G92"/>
    <mergeCell ref="B95:G95"/>
    <mergeCell ref="B98:E99"/>
    <mergeCell ref="C100:F100"/>
    <mergeCell ref="B102:G102"/>
    <mergeCell ref="B105:G105"/>
    <mergeCell ref="C147:F147"/>
    <mergeCell ref="B149:G149"/>
    <mergeCell ref="B151:G151"/>
    <mergeCell ref="B154:E155"/>
    <mergeCell ref="C163:F163"/>
    <mergeCell ref="B165:G165"/>
    <mergeCell ref="B125:G125"/>
    <mergeCell ref="B129:E130"/>
    <mergeCell ref="C131:F131"/>
    <mergeCell ref="B133:G133"/>
    <mergeCell ref="B135:G135"/>
    <mergeCell ref="B138:E139"/>
    <mergeCell ref="B189:G189"/>
    <mergeCell ref="B191:G191"/>
    <mergeCell ref="B193:E194"/>
    <mergeCell ref="C202:F202"/>
    <mergeCell ref="B204:G204"/>
    <mergeCell ref="B206:G206"/>
    <mergeCell ref="B167:G167"/>
    <mergeCell ref="B169:E170"/>
    <mergeCell ref="B172:G172"/>
    <mergeCell ref="B178:G178"/>
    <mergeCell ref="B180:G180"/>
    <mergeCell ref="C187:F187"/>
    <mergeCell ref="B233:G233"/>
    <mergeCell ref="B239:G239"/>
    <mergeCell ref="B245:G245"/>
    <mergeCell ref="B250:C250"/>
    <mergeCell ref="B251:G251"/>
    <mergeCell ref="C258:F258"/>
    <mergeCell ref="B208:E209"/>
    <mergeCell ref="C217:F217"/>
    <mergeCell ref="B219:G219"/>
    <mergeCell ref="B221:G221"/>
    <mergeCell ref="B223:E224"/>
    <mergeCell ref="B227:G227"/>
    <mergeCell ref="B308:E308"/>
    <mergeCell ref="C401:F401"/>
    <mergeCell ref="B403:G403"/>
    <mergeCell ref="B406:G406"/>
    <mergeCell ref="B409:E409"/>
    <mergeCell ref="C411:F411"/>
    <mergeCell ref="B260:G260"/>
    <mergeCell ref="B265:G265"/>
    <mergeCell ref="B267:E268"/>
    <mergeCell ref="C276:F276"/>
    <mergeCell ref="B278:G278"/>
    <mergeCell ref="B304:G304"/>
    <mergeCell ref="B431:E431"/>
    <mergeCell ref="B432:E432"/>
    <mergeCell ref="B433:G433"/>
    <mergeCell ref="B435:E435"/>
    <mergeCell ref="B436:E436"/>
    <mergeCell ref="C446:F446"/>
    <mergeCell ref="B413:G413"/>
    <mergeCell ref="B415:G415"/>
    <mergeCell ref="B418:E419"/>
    <mergeCell ref="C420:F420"/>
    <mergeCell ref="B422:G422"/>
    <mergeCell ref="B427:G427"/>
    <mergeCell ref="B461:E461"/>
    <mergeCell ref="C470:F470"/>
    <mergeCell ref="B472:G472"/>
    <mergeCell ref="B474:G474"/>
    <mergeCell ref="B477:E477"/>
    <mergeCell ref="C479:F479"/>
    <mergeCell ref="B448:G448"/>
    <mergeCell ref="B450:G450"/>
    <mergeCell ref="B452:E452"/>
    <mergeCell ref="C454:F454"/>
    <mergeCell ref="B456:G456"/>
    <mergeCell ref="B458:G458"/>
    <mergeCell ref="C511:F511"/>
    <mergeCell ref="B513:G513"/>
    <mergeCell ref="B515:G515"/>
    <mergeCell ref="B518:E518"/>
    <mergeCell ref="C520:F520"/>
    <mergeCell ref="B481:G481"/>
    <mergeCell ref="B484:G484"/>
    <mergeCell ref="B487:E488"/>
    <mergeCell ref="C496:F496"/>
    <mergeCell ref="B498:G498"/>
    <mergeCell ref="B500:G500"/>
    <mergeCell ref="C744:F744"/>
    <mergeCell ref="B746:G746"/>
    <mergeCell ref="B748:G748"/>
    <mergeCell ref="B751:E751"/>
    <mergeCell ref="B108:E109"/>
    <mergeCell ref="B678:G678"/>
    <mergeCell ref="B681:E681"/>
    <mergeCell ref="C711:F711"/>
    <mergeCell ref="B713:G713"/>
    <mergeCell ref="B725:G725"/>
    <mergeCell ref="B728:E728"/>
    <mergeCell ref="C536:F536"/>
    <mergeCell ref="B538:G538"/>
    <mergeCell ref="B569:G569"/>
    <mergeCell ref="B573:E573"/>
    <mergeCell ref="C666:F666"/>
    <mergeCell ref="B668:G668"/>
    <mergeCell ref="B522:G522"/>
    <mergeCell ref="B524:G524"/>
    <mergeCell ref="B527:E527"/>
    <mergeCell ref="C529:F529"/>
    <mergeCell ref="B531:G531"/>
    <mergeCell ref="B534:E534"/>
    <mergeCell ref="B503:E505"/>
  </mergeCells>
  <dataValidations disablePrompts="1" count="1">
    <dataValidation type="list" allowBlank="1" showInputMessage="1" showErrorMessage="1" sqref="A21:A22 A19 A30 A39:A40 A48:A49 A64 A79:A80 A96:A97 A93:A94 A106:A107 A37 A116:A118 A136:A137 A168 A192 A28 A305:A307 A279:A303 A222 A416:A417 A152:A153 A207 A126:A128 A428:A430 A423:A426 A451 A459:A460 A449 A475:A476 A473 A485:A486 A499 A501:A502 A514 A516:A517 A523 A525:A526 A532:A533 A482 A570:A572 A539:A568 A679:A680 A669:A677 A726:A727 A714:A724 A747 A749:A750 A103:A104 A114 A124 A414">
      <formula1>$A$3:$A$4</formula1>
    </dataValidation>
  </dataValidations>
  <hyperlinks>
    <hyperlink ref="G182" r:id="rId1"/>
    <hyperlink ref="C373" r:id="rId2"/>
    <hyperlink ref="C380" r:id="rId3"/>
    <hyperlink ref="C394" r:id="rId4" display="CABO FLEX HEPR 1 KV 95,0 MM2 PT"/>
    <hyperlink ref="C489" r:id="rId5"/>
    <hyperlink ref="G174" r:id="rId6"/>
  </hyperlinks>
  <printOptions horizontalCentered="1"/>
  <pageMargins left="0.78740157480314965" right="0.19685039370078741" top="0.39370078740157483" bottom="0.78740157480314965" header="0.19685039370078741" footer="0.19685039370078741"/>
  <pageSetup paperSize="9" scale="49" fitToHeight="100" orientation="portrait" r:id="rId7"/>
  <headerFooter scaleWithDoc="0" alignWithMargins="0">
    <oddHeader>&amp;RPágina &amp;P de &amp;N</oddHeader>
    <oddFooter>&amp;C&amp;G</oddFooter>
  </headerFooter>
  <rowBreaks count="3" manualBreakCount="3">
    <brk id="138" min="1" max="6" man="1"/>
    <brk id="256" min="1" max="6" man="1"/>
    <brk id="308" min="1" max="6" man="1"/>
  </rowBreaks>
  <drawing r:id="rId8"/>
  <legacyDrawingHF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tabColor theme="5" tint="0.39997558519241921"/>
  </sheetPr>
  <dimension ref="A2:J371"/>
  <sheetViews>
    <sheetView view="pageBreakPreview" topLeftCell="C338" zoomScale="85" zoomScaleNormal="100" zoomScaleSheetLayoutView="85" workbookViewId="0">
      <selection activeCell="C348" sqref="C348"/>
    </sheetView>
  </sheetViews>
  <sheetFormatPr defaultRowHeight="12.75"/>
  <cols>
    <col min="1" max="1" width="18.140625" style="106" customWidth="1"/>
    <col min="2" max="2" width="24.5703125" style="105" customWidth="1"/>
    <col min="3" max="3" width="76.140625" style="105" customWidth="1"/>
    <col min="4" max="4" width="17.140625" style="105" bestFit="1" customWidth="1"/>
    <col min="5" max="5" width="24.5703125" style="105" customWidth="1"/>
    <col min="6" max="6" width="18.140625" style="105" customWidth="1"/>
    <col min="7" max="7" width="21.42578125" style="105" customWidth="1"/>
    <col min="8" max="8" width="15.85546875" style="106" customWidth="1"/>
    <col min="9" max="9" width="16.5703125" style="105" bestFit="1" customWidth="1"/>
    <col min="10" max="257" width="9.140625" style="105"/>
    <col min="258" max="258" width="24.5703125" style="105" customWidth="1"/>
    <col min="259" max="259" width="71.7109375" style="105" customWidth="1"/>
    <col min="260" max="260" width="17.140625" style="105" bestFit="1" customWidth="1"/>
    <col min="261" max="261" width="16.7109375" style="105" bestFit="1" customWidth="1"/>
    <col min="262" max="262" width="16.85546875" style="105" bestFit="1" customWidth="1"/>
    <col min="263" max="263" width="21.42578125" style="105" customWidth="1"/>
    <col min="264" max="264" width="9.140625" style="105"/>
    <col min="265" max="265" width="16.5703125" style="105" bestFit="1" customWidth="1"/>
    <col min="266" max="513" width="9.140625" style="105"/>
    <col min="514" max="514" width="24.5703125" style="105" customWidth="1"/>
    <col min="515" max="515" width="71.7109375" style="105" customWidth="1"/>
    <col min="516" max="516" width="17.140625" style="105" bestFit="1" customWidth="1"/>
    <col min="517" max="517" width="16.7109375" style="105" bestFit="1" customWidth="1"/>
    <col min="518" max="518" width="16.85546875" style="105" bestFit="1" customWidth="1"/>
    <col min="519" max="519" width="21.42578125" style="105" customWidth="1"/>
    <col min="520" max="520" width="9.140625" style="105"/>
    <col min="521" max="521" width="16.5703125" style="105" bestFit="1" customWidth="1"/>
    <col min="522" max="769" width="9.140625" style="105"/>
    <col min="770" max="770" width="24.5703125" style="105" customWidth="1"/>
    <col min="771" max="771" width="71.7109375" style="105" customWidth="1"/>
    <col min="772" max="772" width="17.140625" style="105" bestFit="1" customWidth="1"/>
    <col min="773" max="773" width="16.7109375" style="105" bestFit="1" customWidth="1"/>
    <col min="774" max="774" width="16.85546875" style="105" bestFit="1" customWidth="1"/>
    <col min="775" max="775" width="21.42578125" style="105" customWidth="1"/>
    <col min="776" max="776" width="9.140625" style="105"/>
    <col min="777" max="777" width="16.5703125" style="105" bestFit="1" customWidth="1"/>
    <col min="778" max="1025" width="9.140625" style="105"/>
    <col min="1026" max="1026" width="24.5703125" style="105" customWidth="1"/>
    <col min="1027" max="1027" width="71.7109375" style="105" customWidth="1"/>
    <col min="1028" max="1028" width="17.140625" style="105" bestFit="1" customWidth="1"/>
    <col min="1029" max="1029" width="16.7109375" style="105" bestFit="1" customWidth="1"/>
    <col min="1030" max="1030" width="16.85546875" style="105" bestFit="1" customWidth="1"/>
    <col min="1031" max="1031" width="21.42578125" style="105" customWidth="1"/>
    <col min="1032" max="1032" width="9.140625" style="105"/>
    <col min="1033" max="1033" width="16.5703125" style="105" bestFit="1" customWidth="1"/>
    <col min="1034" max="1281" width="9.140625" style="105"/>
    <col min="1282" max="1282" width="24.5703125" style="105" customWidth="1"/>
    <col min="1283" max="1283" width="71.7109375" style="105" customWidth="1"/>
    <col min="1284" max="1284" width="17.140625" style="105" bestFit="1" customWidth="1"/>
    <col min="1285" max="1285" width="16.7109375" style="105" bestFit="1" customWidth="1"/>
    <col min="1286" max="1286" width="16.85546875" style="105" bestFit="1" customWidth="1"/>
    <col min="1287" max="1287" width="21.42578125" style="105" customWidth="1"/>
    <col min="1288" max="1288" width="9.140625" style="105"/>
    <col min="1289" max="1289" width="16.5703125" style="105" bestFit="1" customWidth="1"/>
    <col min="1290" max="1537" width="9.140625" style="105"/>
    <col min="1538" max="1538" width="24.5703125" style="105" customWidth="1"/>
    <col min="1539" max="1539" width="71.7109375" style="105" customWidth="1"/>
    <col min="1540" max="1540" width="17.140625" style="105" bestFit="1" customWidth="1"/>
    <col min="1541" max="1541" width="16.7109375" style="105" bestFit="1" customWidth="1"/>
    <col min="1542" max="1542" width="16.85546875" style="105" bestFit="1" customWidth="1"/>
    <col min="1543" max="1543" width="21.42578125" style="105" customWidth="1"/>
    <col min="1544" max="1544" width="9.140625" style="105"/>
    <col min="1545" max="1545" width="16.5703125" style="105" bestFit="1" customWidth="1"/>
    <col min="1546" max="1793" width="9.140625" style="105"/>
    <col min="1794" max="1794" width="24.5703125" style="105" customWidth="1"/>
    <col min="1795" max="1795" width="71.7109375" style="105" customWidth="1"/>
    <col min="1796" max="1796" width="17.140625" style="105" bestFit="1" customWidth="1"/>
    <col min="1797" max="1797" width="16.7109375" style="105" bestFit="1" customWidth="1"/>
    <col min="1798" max="1798" width="16.85546875" style="105" bestFit="1" customWidth="1"/>
    <col min="1799" max="1799" width="21.42578125" style="105" customWidth="1"/>
    <col min="1800" max="1800" width="9.140625" style="105"/>
    <col min="1801" max="1801" width="16.5703125" style="105" bestFit="1" customWidth="1"/>
    <col min="1802" max="2049" width="9.140625" style="105"/>
    <col min="2050" max="2050" width="24.5703125" style="105" customWidth="1"/>
    <col min="2051" max="2051" width="71.7109375" style="105" customWidth="1"/>
    <col min="2052" max="2052" width="17.140625" style="105" bestFit="1" customWidth="1"/>
    <col min="2053" max="2053" width="16.7109375" style="105" bestFit="1" customWidth="1"/>
    <col min="2054" max="2054" width="16.85546875" style="105" bestFit="1" customWidth="1"/>
    <col min="2055" max="2055" width="21.42578125" style="105" customWidth="1"/>
    <col min="2056" max="2056" width="9.140625" style="105"/>
    <col min="2057" max="2057" width="16.5703125" style="105" bestFit="1" customWidth="1"/>
    <col min="2058" max="2305" width="9.140625" style="105"/>
    <col min="2306" max="2306" width="24.5703125" style="105" customWidth="1"/>
    <col min="2307" max="2307" width="71.7109375" style="105" customWidth="1"/>
    <col min="2308" max="2308" width="17.140625" style="105" bestFit="1" customWidth="1"/>
    <col min="2309" max="2309" width="16.7109375" style="105" bestFit="1" customWidth="1"/>
    <col min="2310" max="2310" width="16.85546875" style="105" bestFit="1" customWidth="1"/>
    <col min="2311" max="2311" width="21.42578125" style="105" customWidth="1"/>
    <col min="2312" max="2312" width="9.140625" style="105"/>
    <col min="2313" max="2313" width="16.5703125" style="105" bestFit="1" customWidth="1"/>
    <col min="2314" max="2561" width="9.140625" style="105"/>
    <col min="2562" max="2562" width="24.5703125" style="105" customWidth="1"/>
    <col min="2563" max="2563" width="71.7109375" style="105" customWidth="1"/>
    <col min="2564" max="2564" width="17.140625" style="105" bestFit="1" customWidth="1"/>
    <col min="2565" max="2565" width="16.7109375" style="105" bestFit="1" customWidth="1"/>
    <col min="2566" max="2566" width="16.85546875" style="105" bestFit="1" customWidth="1"/>
    <col min="2567" max="2567" width="21.42578125" style="105" customWidth="1"/>
    <col min="2568" max="2568" width="9.140625" style="105"/>
    <col min="2569" max="2569" width="16.5703125" style="105" bestFit="1" customWidth="1"/>
    <col min="2570" max="2817" width="9.140625" style="105"/>
    <col min="2818" max="2818" width="24.5703125" style="105" customWidth="1"/>
    <col min="2819" max="2819" width="71.7109375" style="105" customWidth="1"/>
    <col min="2820" max="2820" width="17.140625" style="105" bestFit="1" customWidth="1"/>
    <col min="2821" max="2821" width="16.7109375" style="105" bestFit="1" customWidth="1"/>
    <col min="2822" max="2822" width="16.85546875" style="105" bestFit="1" customWidth="1"/>
    <col min="2823" max="2823" width="21.42578125" style="105" customWidth="1"/>
    <col min="2824" max="2824" width="9.140625" style="105"/>
    <col min="2825" max="2825" width="16.5703125" style="105" bestFit="1" customWidth="1"/>
    <col min="2826" max="3073" width="9.140625" style="105"/>
    <col min="3074" max="3074" width="24.5703125" style="105" customWidth="1"/>
    <col min="3075" max="3075" width="71.7109375" style="105" customWidth="1"/>
    <col min="3076" max="3076" width="17.140625" style="105" bestFit="1" customWidth="1"/>
    <col min="3077" max="3077" width="16.7109375" style="105" bestFit="1" customWidth="1"/>
    <col min="3078" max="3078" width="16.85546875" style="105" bestFit="1" customWidth="1"/>
    <col min="3079" max="3079" width="21.42578125" style="105" customWidth="1"/>
    <col min="3080" max="3080" width="9.140625" style="105"/>
    <col min="3081" max="3081" width="16.5703125" style="105" bestFit="1" customWidth="1"/>
    <col min="3082" max="3329" width="9.140625" style="105"/>
    <col min="3330" max="3330" width="24.5703125" style="105" customWidth="1"/>
    <col min="3331" max="3331" width="71.7109375" style="105" customWidth="1"/>
    <col min="3332" max="3332" width="17.140625" style="105" bestFit="1" customWidth="1"/>
    <col min="3333" max="3333" width="16.7109375" style="105" bestFit="1" customWidth="1"/>
    <col min="3334" max="3334" width="16.85546875" style="105" bestFit="1" customWidth="1"/>
    <col min="3335" max="3335" width="21.42578125" style="105" customWidth="1"/>
    <col min="3336" max="3336" width="9.140625" style="105"/>
    <col min="3337" max="3337" width="16.5703125" style="105" bestFit="1" customWidth="1"/>
    <col min="3338" max="3585" width="9.140625" style="105"/>
    <col min="3586" max="3586" width="24.5703125" style="105" customWidth="1"/>
    <col min="3587" max="3587" width="71.7109375" style="105" customWidth="1"/>
    <col min="3588" max="3588" width="17.140625" style="105" bestFit="1" customWidth="1"/>
    <col min="3589" max="3589" width="16.7109375" style="105" bestFit="1" customWidth="1"/>
    <col min="3590" max="3590" width="16.85546875" style="105" bestFit="1" customWidth="1"/>
    <col min="3591" max="3591" width="21.42578125" style="105" customWidth="1"/>
    <col min="3592" max="3592" width="9.140625" style="105"/>
    <col min="3593" max="3593" width="16.5703125" style="105" bestFit="1" customWidth="1"/>
    <col min="3594" max="3841" width="9.140625" style="105"/>
    <col min="3842" max="3842" width="24.5703125" style="105" customWidth="1"/>
    <col min="3843" max="3843" width="71.7109375" style="105" customWidth="1"/>
    <col min="3844" max="3844" width="17.140625" style="105" bestFit="1" customWidth="1"/>
    <col min="3845" max="3845" width="16.7109375" style="105" bestFit="1" customWidth="1"/>
    <col min="3846" max="3846" width="16.85546875" style="105" bestFit="1" customWidth="1"/>
    <col min="3847" max="3847" width="21.42578125" style="105" customWidth="1"/>
    <col min="3848" max="3848" width="9.140625" style="105"/>
    <col min="3849" max="3849" width="16.5703125" style="105" bestFit="1" customWidth="1"/>
    <col min="3850" max="4097" width="9.140625" style="105"/>
    <col min="4098" max="4098" width="24.5703125" style="105" customWidth="1"/>
    <col min="4099" max="4099" width="71.7109375" style="105" customWidth="1"/>
    <col min="4100" max="4100" width="17.140625" style="105" bestFit="1" customWidth="1"/>
    <col min="4101" max="4101" width="16.7109375" style="105" bestFit="1" customWidth="1"/>
    <col min="4102" max="4102" width="16.85546875" style="105" bestFit="1" customWidth="1"/>
    <col min="4103" max="4103" width="21.42578125" style="105" customWidth="1"/>
    <col min="4104" max="4104" width="9.140625" style="105"/>
    <col min="4105" max="4105" width="16.5703125" style="105" bestFit="1" customWidth="1"/>
    <col min="4106" max="4353" width="9.140625" style="105"/>
    <col min="4354" max="4354" width="24.5703125" style="105" customWidth="1"/>
    <col min="4355" max="4355" width="71.7109375" style="105" customWidth="1"/>
    <col min="4356" max="4356" width="17.140625" style="105" bestFit="1" customWidth="1"/>
    <col min="4357" max="4357" width="16.7109375" style="105" bestFit="1" customWidth="1"/>
    <col min="4358" max="4358" width="16.85546875" style="105" bestFit="1" customWidth="1"/>
    <col min="4359" max="4359" width="21.42578125" style="105" customWidth="1"/>
    <col min="4360" max="4360" width="9.140625" style="105"/>
    <col min="4361" max="4361" width="16.5703125" style="105" bestFit="1" customWidth="1"/>
    <col min="4362" max="4609" width="9.140625" style="105"/>
    <col min="4610" max="4610" width="24.5703125" style="105" customWidth="1"/>
    <col min="4611" max="4611" width="71.7109375" style="105" customWidth="1"/>
    <col min="4612" max="4612" width="17.140625" style="105" bestFit="1" customWidth="1"/>
    <col min="4613" max="4613" width="16.7109375" style="105" bestFit="1" customWidth="1"/>
    <col min="4614" max="4614" width="16.85546875" style="105" bestFit="1" customWidth="1"/>
    <col min="4615" max="4615" width="21.42578125" style="105" customWidth="1"/>
    <col min="4616" max="4616" width="9.140625" style="105"/>
    <col min="4617" max="4617" width="16.5703125" style="105" bestFit="1" customWidth="1"/>
    <col min="4618" max="4865" width="9.140625" style="105"/>
    <col min="4866" max="4866" width="24.5703125" style="105" customWidth="1"/>
    <col min="4867" max="4867" width="71.7109375" style="105" customWidth="1"/>
    <col min="4868" max="4868" width="17.140625" style="105" bestFit="1" customWidth="1"/>
    <col min="4869" max="4869" width="16.7109375" style="105" bestFit="1" customWidth="1"/>
    <col min="4870" max="4870" width="16.85546875" style="105" bestFit="1" customWidth="1"/>
    <col min="4871" max="4871" width="21.42578125" style="105" customWidth="1"/>
    <col min="4872" max="4872" width="9.140625" style="105"/>
    <col min="4873" max="4873" width="16.5703125" style="105" bestFit="1" customWidth="1"/>
    <col min="4874" max="5121" width="9.140625" style="105"/>
    <col min="5122" max="5122" width="24.5703125" style="105" customWidth="1"/>
    <col min="5123" max="5123" width="71.7109375" style="105" customWidth="1"/>
    <col min="5124" max="5124" width="17.140625" style="105" bestFit="1" customWidth="1"/>
    <col min="5125" max="5125" width="16.7109375" style="105" bestFit="1" customWidth="1"/>
    <col min="5126" max="5126" width="16.85546875" style="105" bestFit="1" customWidth="1"/>
    <col min="5127" max="5127" width="21.42578125" style="105" customWidth="1"/>
    <col min="5128" max="5128" width="9.140625" style="105"/>
    <col min="5129" max="5129" width="16.5703125" style="105" bestFit="1" customWidth="1"/>
    <col min="5130" max="5377" width="9.140625" style="105"/>
    <col min="5378" max="5378" width="24.5703125" style="105" customWidth="1"/>
    <col min="5379" max="5379" width="71.7109375" style="105" customWidth="1"/>
    <col min="5380" max="5380" width="17.140625" style="105" bestFit="1" customWidth="1"/>
    <col min="5381" max="5381" width="16.7109375" style="105" bestFit="1" customWidth="1"/>
    <col min="5382" max="5382" width="16.85546875" style="105" bestFit="1" customWidth="1"/>
    <col min="5383" max="5383" width="21.42578125" style="105" customWidth="1"/>
    <col min="5384" max="5384" width="9.140625" style="105"/>
    <col min="5385" max="5385" width="16.5703125" style="105" bestFit="1" customWidth="1"/>
    <col min="5386" max="5633" width="9.140625" style="105"/>
    <col min="5634" max="5634" width="24.5703125" style="105" customWidth="1"/>
    <col min="5635" max="5635" width="71.7109375" style="105" customWidth="1"/>
    <col min="5636" max="5636" width="17.140625" style="105" bestFit="1" customWidth="1"/>
    <col min="5637" max="5637" width="16.7109375" style="105" bestFit="1" customWidth="1"/>
    <col min="5638" max="5638" width="16.85546875" style="105" bestFit="1" customWidth="1"/>
    <col min="5639" max="5639" width="21.42578125" style="105" customWidth="1"/>
    <col min="5640" max="5640" width="9.140625" style="105"/>
    <col min="5641" max="5641" width="16.5703125" style="105" bestFit="1" customWidth="1"/>
    <col min="5642" max="5889" width="9.140625" style="105"/>
    <col min="5890" max="5890" width="24.5703125" style="105" customWidth="1"/>
    <col min="5891" max="5891" width="71.7109375" style="105" customWidth="1"/>
    <col min="5892" max="5892" width="17.140625" style="105" bestFit="1" customWidth="1"/>
    <col min="5893" max="5893" width="16.7109375" style="105" bestFit="1" customWidth="1"/>
    <col min="5894" max="5894" width="16.85546875" style="105" bestFit="1" customWidth="1"/>
    <col min="5895" max="5895" width="21.42578125" style="105" customWidth="1"/>
    <col min="5896" max="5896" width="9.140625" style="105"/>
    <col min="5897" max="5897" width="16.5703125" style="105" bestFit="1" customWidth="1"/>
    <col min="5898" max="6145" width="9.140625" style="105"/>
    <col min="6146" max="6146" width="24.5703125" style="105" customWidth="1"/>
    <col min="6147" max="6147" width="71.7109375" style="105" customWidth="1"/>
    <col min="6148" max="6148" width="17.140625" style="105" bestFit="1" customWidth="1"/>
    <col min="6149" max="6149" width="16.7109375" style="105" bestFit="1" customWidth="1"/>
    <col min="6150" max="6150" width="16.85546875" style="105" bestFit="1" customWidth="1"/>
    <col min="6151" max="6151" width="21.42578125" style="105" customWidth="1"/>
    <col min="6152" max="6152" width="9.140625" style="105"/>
    <col min="6153" max="6153" width="16.5703125" style="105" bestFit="1" customWidth="1"/>
    <col min="6154" max="6401" width="9.140625" style="105"/>
    <col min="6402" max="6402" width="24.5703125" style="105" customWidth="1"/>
    <col min="6403" max="6403" width="71.7109375" style="105" customWidth="1"/>
    <col min="6404" max="6404" width="17.140625" style="105" bestFit="1" customWidth="1"/>
    <col min="6405" max="6405" width="16.7109375" style="105" bestFit="1" customWidth="1"/>
    <col min="6406" max="6406" width="16.85546875" style="105" bestFit="1" customWidth="1"/>
    <col min="6407" max="6407" width="21.42578125" style="105" customWidth="1"/>
    <col min="6408" max="6408" width="9.140625" style="105"/>
    <col min="6409" max="6409" width="16.5703125" style="105" bestFit="1" customWidth="1"/>
    <col min="6410" max="6657" width="9.140625" style="105"/>
    <col min="6658" max="6658" width="24.5703125" style="105" customWidth="1"/>
    <col min="6659" max="6659" width="71.7109375" style="105" customWidth="1"/>
    <col min="6660" max="6660" width="17.140625" style="105" bestFit="1" customWidth="1"/>
    <col min="6661" max="6661" width="16.7109375" style="105" bestFit="1" customWidth="1"/>
    <col min="6662" max="6662" width="16.85546875" style="105" bestFit="1" customWidth="1"/>
    <col min="6663" max="6663" width="21.42578125" style="105" customWidth="1"/>
    <col min="6664" max="6664" width="9.140625" style="105"/>
    <col min="6665" max="6665" width="16.5703125" style="105" bestFit="1" customWidth="1"/>
    <col min="6666" max="6913" width="9.140625" style="105"/>
    <col min="6914" max="6914" width="24.5703125" style="105" customWidth="1"/>
    <col min="6915" max="6915" width="71.7109375" style="105" customWidth="1"/>
    <col min="6916" max="6916" width="17.140625" style="105" bestFit="1" customWidth="1"/>
    <col min="6917" max="6917" width="16.7109375" style="105" bestFit="1" customWidth="1"/>
    <col min="6918" max="6918" width="16.85546875" style="105" bestFit="1" customWidth="1"/>
    <col min="6919" max="6919" width="21.42578125" style="105" customWidth="1"/>
    <col min="6920" max="6920" width="9.140625" style="105"/>
    <col min="6921" max="6921" width="16.5703125" style="105" bestFit="1" customWidth="1"/>
    <col min="6922" max="7169" width="9.140625" style="105"/>
    <col min="7170" max="7170" width="24.5703125" style="105" customWidth="1"/>
    <col min="7171" max="7171" width="71.7109375" style="105" customWidth="1"/>
    <col min="7172" max="7172" width="17.140625" style="105" bestFit="1" customWidth="1"/>
    <col min="7173" max="7173" width="16.7109375" style="105" bestFit="1" customWidth="1"/>
    <col min="7174" max="7174" width="16.85546875" style="105" bestFit="1" customWidth="1"/>
    <col min="7175" max="7175" width="21.42578125" style="105" customWidth="1"/>
    <col min="7176" max="7176" width="9.140625" style="105"/>
    <col min="7177" max="7177" width="16.5703125" style="105" bestFit="1" customWidth="1"/>
    <col min="7178" max="7425" width="9.140625" style="105"/>
    <col min="7426" max="7426" width="24.5703125" style="105" customWidth="1"/>
    <col min="7427" max="7427" width="71.7109375" style="105" customWidth="1"/>
    <col min="7428" max="7428" width="17.140625" style="105" bestFit="1" customWidth="1"/>
    <col min="7429" max="7429" width="16.7109375" style="105" bestFit="1" customWidth="1"/>
    <col min="7430" max="7430" width="16.85546875" style="105" bestFit="1" customWidth="1"/>
    <col min="7431" max="7431" width="21.42578125" style="105" customWidth="1"/>
    <col min="7432" max="7432" width="9.140625" style="105"/>
    <col min="7433" max="7433" width="16.5703125" style="105" bestFit="1" customWidth="1"/>
    <col min="7434" max="7681" width="9.140625" style="105"/>
    <col min="7682" max="7682" width="24.5703125" style="105" customWidth="1"/>
    <col min="7683" max="7683" width="71.7109375" style="105" customWidth="1"/>
    <col min="7684" max="7684" width="17.140625" style="105" bestFit="1" customWidth="1"/>
    <col min="7685" max="7685" width="16.7109375" style="105" bestFit="1" customWidth="1"/>
    <col min="7686" max="7686" width="16.85546875" style="105" bestFit="1" customWidth="1"/>
    <col min="7687" max="7687" width="21.42578125" style="105" customWidth="1"/>
    <col min="7688" max="7688" width="9.140625" style="105"/>
    <col min="7689" max="7689" width="16.5703125" style="105" bestFit="1" customWidth="1"/>
    <col min="7690" max="7937" width="9.140625" style="105"/>
    <col min="7938" max="7938" width="24.5703125" style="105" customWidth="1"/>
    <col min="7939" max="7939" width="71.7109375" style="105" customWidth="1"/>
    <col min="7940" max="7940" width="17.140625" style="105" bestFit="1" customWidth="1"/>
    <col min="7941" max="7941" width="16.7109375" style="105" bestFit="1" customWidth="1"/>
    <col min="7942" max="7942" width="16.85546875" style="105" bestFit="1" customWidth="1"/>
    <col min="7943" max="7943" width="21.42578125" style="105" customWidth="1"/>
    <col min="7944" max="7944" width="9.140625" style="105"/>
    <col min="7945" max="7945" width="16.5703125" style="105" bestFit="1" customWidth="1"/>
    <col min="7946" max="8193" width="9.140625" style="105"/>
    <col min="8194" max="8194" width="24.5703125" style="105" customWidth="1"/>
    <col min="8195" max="8195" width="71.7109375" style="105" customWidth="1"/>
    <col min="8196" max="8196" width="17.140625" style="105" bestFit="1" customWidth="1"/>
    <col min="8197" max="8197" width="16.7109375" style="105" bestFit="1" customWidth="1"/>
    <col min="8198" max="8198" width="16.85546875" style="105" bestFit="1" customWidth="1"/>
    <col min="8199" max="8199" width="21.42578125" style="105" customWidth="1"/>
    <col min="8200" max="8200" width="9.140625" style="105"/>
    <col min="8201" max="8201" width="16.5703125" style="105" bestFit="1" customWidth="1"/>
    <col min="8202" max="8449" width="9.140625" style="105"/>
    <col min="8450" max="8450" width="24.5703125" style="105" customWidth="1"/>
    <col min="8451" max="8451" width="71.7109375" style="105" customWidth="1"/>
    <col min="8452" max="8452" width="17.140625" style="105" bestFit="1" customWidth="1"/>
    <col min="8453" max="8453" width="16.7109375" style="105" bestFit="1" customWidth="1"/>
    <col min="8454" max="8454" width="16.85546875" style="105" bestFit="1" customWidth="1"/>
    <col min="8455" max="8455" width="21.42578125" style="105" customWidth="1"/>
    <col min="8456" max="8456" width="9.140625" style="105"/>
    <col min="8457" max="8457" width="16.5703125" style="105" bestFit="1" customWidth="1"/>
    <col min="8458" max="8705" width="9.140625" style="105"/>
    <col min="8706" max="8706" width="24.5703125" style="105" customWidth="1"/>
    <col min="8707" max="8707" width="71.7109375" style="105" customWidth="1"/>
    <col min="8708" max="8708" width="17.140625" style="105" bestFit="1" customWidth="1"/>
    <col min="8709" max="8709" width="16.7109375" style="105" bestFit="1" customWidth="1"/>
    <col min="8710" max="8710" width="16.85546875" style="105" bestFit="1" customWidth="1"/>
    <col min="8711" max="8711" width="21.42578125" style="105" customWidth="1"/>
    <col min="8712" max="8712" width="9.140625" style="105"/>
    <col min="8713" max="8713" width="16.5703125" style="105" bestFit="1" customWidth="1"/>
    <col min="8714" max="8961" width="9.140625" style="105"/>
    <col min="8962" max="8962" width="24.5703125" style="105" customWidth="1"/>
    <col min="8963" max="8963" width="71.7109375" style="105" customWidth="1"/>
    <col min="8964" max="8964" width="17.140625" style="105" bestFit="1" customWidth="1"/>
    <col min="8965" max="8965" width="16.7109375" style="105" bestFit="1" customWidth="1"/>
    <col min="8966" max="8966" width="16.85546875" style="105" bestFit="1" customWidth="1"/>
    <col min="8967" max="8967" width="21.42578125" style="105" customWidth="1"/>
    <col min="8968" max="8968" width="9.140625" style="105"/>
    <col min="8969" max="8969" width="16.5703125" style="105" bestFit="1" customWidth="1"/>
    <col min="8970" max="9217" width="9.140625" style="105"/>
    <col min="9218" max="9218" width="24.5703125" style="105" customWidth="1"/>
    <col min="9219" max="9219" width="71.7109375" style="105" customWidth="1"/>
    <col min="9220" max="9220" width="17.140625" style="105" bestFit="1" customWidth="1"/>
    <col min="9221" max="9221" width="16.7109375" style="105" bestFit="1" customWidth="1"/>
    <col min="9222" max="9222" width="16.85546875" style="105" bestFit="1" customWidth="1"/>
    <col min="9223" max="9223" width="21.42578125" style="105" customWidth="1"/>
    <col min="9224" max="9224" width="9.140625" style="105"/>
    <col min="9225" max="9225" width="16.5703125" style="105" bestFit="1" customWidth="1"/>
    <col min="9226" max="9473" width="9.140625" style="105"/>
    <col min="9474" max="9474" width="24.5703125" style="105" customWidth="1"/>
    <col min="9475" max="9475" width="71.7109375" style="105" customWidth="1"/>
    <col min="9476" max="9476" width="17.140625" style="105" bestFit="1" customWidth="1"/>
    <col min="9477" max="9477" width="16.7109375" style="105" bestFit="1" customWidth="1"/>
    <col min="9478" max="9478" width="16.85546875" style="105" bestFit="1" customWidth="1"/>
    <col min="9479" max="9479" width="21.42578125" style="105" customWidth="1"/>
    <col min="9480" max="9480" width="9.140625" style="105"/>
    <col min="9481" max="9481" width="16.5703125" style="105" bestFit="1" customWidth="1"/>
    <col min="9482" max="9729" width="9.140625" style="105"/>
    <col min="9730" max="9730" width="24.5703125" style="105" customWidth="1"/>
    <col min="9731" max="9731" width="71.7109375" style="105" customWidth="1"/>
    <col min="9732" max="9732" width="17.140625" style="105" bestFit="1" customWidth="1"/>
    <col min="9733" max="9733" width="16.7109375" style="105" bestFit="1" customWidth="1"/>
    <col min="9734" max="9734" width="16.85546875" style="105" bestFit="1" customWidth="1"/>
    <col min="9735" max="9735" width="21.42578125" style="105" customWidth="1"/>
    <col min="9736" max="9736" width="9.140625" style="105"/>
    <col min="9737" max="9737" width="16.5703125" style="105" bestFit="1" customWidth="1"/>
    <col min="9738" max="9985" width="9.140625" style="105"/>
    <col min="9986" max="9986" width="24.5703125" style="105" customWidth="1"/>
    <col min="9987" max="9987" width="71.7109375" style="105" customWidth="1"/>
    <col min="9988" max="9988" width="17.140625" style="105" bestFit="1" customWidth="1"/>
    <col min="9989" max="9989" width="16.7109375" style="105" bestFit="1" customWidth="1"/>
    <col min="9990" max="9990" width="16.85546875" style="105" bestFit="1" customWidth="1"/>
    <col min="9991" max="9991" width="21.42578125" style="105" customWidth="1"/>
    <col min="9992" max="9992" width="9.140625" style="105"/>
    <col min="9993" max="9993" width="16.5703125" style="105" bestFit="1" customWidth="1"/>
    <col min="9994" max="10241" width="9.140625" style="105"/>
    <col min="10242" max="10242" width="24.5703125" style="105" customWidth="1"/>
    <col min="10243" max="10243" width="71.7109375" style="105" customWidth="1"/>
    <col min="10244" max="10244" width="17.140625" style="105" bestFit="1" customWidth="1"/>
    <col min="10245" max="10245" width="16.7109375" style="105" bestFit="1" customWidth="1"/>
    <col min="10246" max="10246" width="16.85546875" style="105" bestFit="1" customWidth="1"/>
    <col min="10247" max="10247" width="21.42578125" style="105" customWidth="1"/>
    <col min="10248" max="10248" width="9.140625" style="105"/>
    <col min="10249" max="10249" width="16.5703125" style="105" bestFit="1" customWidth="1"/>
    <col min="10250" max="10497" width="9.140625" style="105"/>
    <col min="10498" max="10498" width="24.5703125" style="105" customWidth="1"/>
    <col min="10499" max="10499" width="71.7109375" style="105" customWidth="1"/>
    <col min="10500" max="10500" width="17.140625" style="105" bestFit="1" customWidth="1"/>
    <col min="10501" max="10501" width="16.7109375" style="105" bestFit="1" customWidth="1"/>
    <col min="10502" max="10502" width="16.85546875" style="105" bestFit="1" customWidth="1"/>
    <col min="10503" max="10503" width="21.42578125" style="105" customWidth="1"/>
    <col min="10504" max="10504" width="9.140625" style="105"/>
    <col min="10505" max="10505" width="16.5703125" style="105" bestFit="1" customWidth="1"/>
    <col min="10506" max="10753" width="9.140625" style="105"/>
    <col min="10754" max="10754" width="24.5703125" style="105" customWidth="1"/>
    <col min="10755" max="10755" width="71.7109375" style="105" customWidth="1"/>
    <col min="10756" max="10756" width="17.140625" style="105" bestFit="1" customWidth="1"/>
    <col min="10757" max="10757" width="16.7109375" style="105" bestFit="1" customWidth="1"/>
    <col min="10758" max="10758" width="16.85546875" style="105" bestFit="1" customWidth="1"/>
    <col min="10759" max="10759" width="21.42578125" style="105" customWidth="1"/>
    <col min="10760" max="10760" width="9.140625" style="105"/>
    <col min="10761" max="10761" width="16.5703125" style="105" bestFit="1" customWidth="1"/>
    <col min="10762" max="11009" width="9.140625" style="105"/>
    <col min="11010" max="11010" width="24.5703125" style="105" customWidth="1"/>
    <col min="11011" max="11011" width="71.7109375" style="105" customWidth="1"/>
    <col min="11012" max="11012" width="17.140625" style="105" bestFit="1" customWidth="1"/>
    <col min="11013" max="11013" width="16.7109375" style="105" bestFit="1" customWidth="1"/>
    <col min="11014" max="11014" width="16.85546875" style="105" bestFit="1" customWidth="1"/>
    <col min="11015" max="11015" width="21.42578125" style="105" customWidth="1"/>
    <col min="11016" max="11016" width="9.140625" style="105"/>
    <col min="11017" max="11017" width="16.5703125" style="105" bestFit="1" customWidth="1"/>
    <col min="11018" max="11265" width="9.140625" style="105"/>
    <col min="11266" max="11266" width="24.5703125" style="105" customWidth="1"/>
    <col min="11267" max="11267" width="71.7109375" style="105" customWidth="1"/>
    <col min="11268" max="11268" width="17.140625" style="105" bestFit="1" customWidth="1"/>
    <col min="11269" max="11269" width="16.7109375" style="105" bestFit="1" customWidth="1"/>
    <col min="11270" max="11270" width="16.85546875" style="105" bestFit="1" customWidth="1"/>
    <col min="11271" max="11271" width="21.42578125" style="105" customWidth="1"/>
    <col min="11272" max="11272" width="9.140625" style="105"/>
    <col min="11273" max="11273" width="16.5703125" style="105" bestFit="1" customWidth="1"/>
    <col min="11274" max="11521" width="9.140625" style="105"/>
    <col min="11522" max="11522" width="24.5703125" style="105" customWidth="1"/>
    <col min="11523" max="11523" width="71.7109375" style="105" customWidth="1"/>
    <col min="11524" max="11524" width="17.140625" style="105" bestFit="1" customWidth="1"/>
    <col min="11525" max="11525" width="16.7109375" style="105" bestFit="1" customWidth="1"/>
    <col min="11526" max="11526" width="16.85546875" style="105" bestFit="1" customWidth="1"/>
    <col min="11527" max="11527" width="21.42578125" style="105" customWidth="1"/>
    <col min="11528" max="11528" width="9.140625" style="105"/>
    <col min="11529" max="11529" width="16.5703125" style="105" bestFit="1" customWidth="1"/>
    <col min="11530" max="11777" width="9.140625" style="105"/>
    <col min="11778" max="11778" width="24.5703125" style="105" customWidth="1"/>
    <col min="11779" max="11779" width="71.7109375" style="105" customWidth="1"/>
    <col min="11780" max="11780" width="17.140625" style="105" bestFit="1" customWidth="1"/>
    <col min="11781" max="11781" width="16.7109375" style="105" bestFit="1" customWidth="1"/>
    <col min="11782" max="11782" width="16.85546875" style="105" bestFit="1" customWidth="1"/>
    <col min="11783" max="11783" width="21.42578125" style="105" customWidth="1"/>
    <col min="11784" max="11784" width="9.140625" style="105"/>
    <col min="11785" max="11785" width="16.5703125" style="105" bestFit="1" customWidth="1"/>
    <col min="11786" max="12033" width="9.140625" style="105"/>
    <col min="12034" max="12034" width="24.5703125" style="105" customWidth="1"/>
    <col min="12035" max="12035" width="71.7109375" style="105" customWidth="1"/>
    <col min="12036" max="12036" width="17.140625" style="105" bestFit="1" customWidth="1"/>
    <col min="12037" max="12037" width="16.7109375" style="105" bestFit="1" customWidth="1"/>
    <col min="12038" max="12038" width="16.85546875" style="105" bestFit="1" customWidth="1"/>
    <col min="12039" max="12039" width="21.42578125" style="105" customWidth="1"/>
    <col min="12040" max="12040" width="9.140625" style="105"/>
    <col min="12041" max="12041" width="16.5703125" style="105" bestFit="1" customWidth="1"/>
    <col min="12042" max="12289" width="9.140625" style="105"/>
    <col min="12290" max="12290" width="24.5703125" style="105" customWidth="1"/>
    <col min="12291" max="12291" width="71.7109375" style="105" customWidth="1"/>
    <col min="12292" max="12292" width="17.140625" style="105" bestFit="1" customWidth="1"/>
    <col min="12293" max="12293" width="16.7109375" style="105" bestFit="1" customWidth="1"/>
    <col min="12294" max="12294" width="16.85546875" style="105" bestFit="1" customWidth="1"/>
    <col min="12295" max="12295" width="21.42578125" style="105" customWidth="1"/>
    <col min="12296" max="12296" width="9.140625" style="105"/>
    <col min="12297" max="12297" width="16.5703125" style="105" bestFit="1" customWidth="1"/>
    <col min="12298" max="12545" width="9.140625" style="105"/>
    <col min="12546" max="12546" width="24.5703125" style="105" customWidth="1"/>
    <col min="12547" max="12547" width="71.7109375" style="105" customWidth="1"/>
    <col min="12548" max="12548" width="17.140625" style="105" bestFit="1" customWidth="1"/>
    <col min="12549" max="12549" width="16.7109375" style="105" bestFit="1" customWidth="1"/>
    <col min="12550" max="12550" width="16.85546875" style="105" bestFit="1" customWidth="1"/>
    <col min="12551" max="12551" width="21.42578125" style="105" customWidth="1"/>
    <col min="12552" max="12552" width="9.140625" style="105"/>
    <col min="12553" max="12553" width="16.5703125" style="105" bestFit="1" customWidth="1"/>
    <col min="12554" max="12801" width="9.140625" style="105"/>
    <col min="12802" max="12802" width="24.5703125" style="105" customWidth="1"/>
    <col min="12803" max="12803" width="71.7109375" style="105" customWidth="1"/>
    <col min="12804" max="12804" width="17.140625" style="105" bestFit="1" customWidth="1"/>
    <col min="12805" max="12805" width="16.7109375" style="105" bestFit="1" customWidth="1"/>
    <col min="12806" max="12806" width="16.85546875" style="105" bestFit="1" customWidth="1"/>
    <col min="12807" max="12807" width="21.42578125" style="105" customWidth="1"/>
    <col min="12808" max="12808" width="9.140625" style="105"/>
    <col min="12809" max="12809" width="16.5703125" style="105" bestFit="1" customWidth="1"/>
    <col min="12810" max="13057" width="9.140625" style="105"/>
    <col min="13058" max="13058" width="24.5703125" style="105" customWidth="1"/>
    <col min="13059" max="13059" width="71.7109375" style="105" customWidth="1"/>
    <col min="13060" max="13060" width="17.140625" style="105" bestFit="1" customWidth="1"/>
    <col min="13061" max="13061" width="16.7109375" style="105" bestFit="1" customWidth="1"/>
    <col min="13062" max="13062" width="16.85546875" style="105" bestFit="1" customWidth="1"/>
    <col min="13063" max="13063" width="21.42578125" style="105" customWidth="1"/>
    <col min="13064" max="13064" width="9.140625" style="105"/>
    <col min="13065" max="13065" width="16.5703125" style="105" bestFit="1" customWidth="1"/>
    <col min="13066" max="13313" width="9.140625" style="105"/>
    <col min="13314" max="13314" width="24.5703125" style="105" customWidth="1"/>
    <col min="13315" max="13315" width="71.7109375" style="105" customWidth="1"/>
    <col min="13316" max="13316" width="17.140625" style="105" bestFit="1" customWidth="1"/>
    <col min="13317" max="13317" width="16.7109375" style="105" bestFit="1" customWidth="1"/>
    <col min="13318" max="13318" width="16.85546875" style="105" bestFit="1" customWidth="1"/>
    <col min="13319" max="13319" width="21.42578125" style="105" customWidth="1"/>
    <col min="13320" max="13320" width="9.140625" style="105"/>
    <col min="13321" max="13321" width="16.5703125" style="105" bestFit="1" customWidth="1"/>
    <col min="13322" max="13569" width="9.140625" style="105"/>
    <col min="13570" max="13570" width="24.5703125" style="105" customWidth="1"/>
    <col min="13571" max="13571" width="71.7109375" style="105" customWidth="1"/>
    <col min="13572" max="13572" width="17.140625" style="105" bestFit="1" customWidth="1"/>
    <col min="13573" max="13573" width="16.7109375" style="105" bestFit="1" customWidth="1"/>
    <col min="13574" max="13574" width="16.85546875" style="105" bestFit="1" customWidth="1"/>
    <col min="13575" max="13575" width="21.42578125" style="105" customWidth="1"/>
    <col min="13576" max="13576" width="9.140625" style="105"/>
    <col min="13577" max="13577" width="16.5703125" style="105" bestFit="1" customWidth="1"/>
    <col min="13578" max="13825" width="9.140625" style="105"/>
    <col min="13826" max="13826" width="24.5703125" style="105" customWidth="1"/>
    <col min="13827" max="13827" width="71.7109375" style="105" customWidth="1"/>
    <col min="13828" max="13828" width="17.140625" style="105" bestFit="1" customWidth="1"/>
    <col min="13829" max="13829" width="16.7109375" style="105" bestFit="1" customWidth="1"/>
    <col min="13830" max="13830" width="16.85546875" style="105" bestFit="1" customWidth="1"/>
    <col min="13831" max="13831" width="21.42578125" style="105" customWidth="1"/>
    <col min="13832" max="13832" width="9.140625" style="105"/>
    <col min="13833" max="13833" width="16.5703125" style="105" bestFit="1" customWidth="1"/>
    <col min="13834" max="14081" width="9.140625" style="105"/>
    <col min="14082" max="14082" width="24.5703125" style="105" customWidth="1"/>
    <col min="14083" max="14083" width="71.7109375" style="105" customWidth="1"/>
    <col min="14084" max="14084" width="17.140625" style="105" bestFit="1" customWidth="1"/>
    <col min="14085" max="14085" width="16.7109375" style="105" bestFit="1" customWidth="1"/>
    <col min="14086" max="14086" width="16.85546875" style="105" bestFit="1" customWidth="1"/>
    <col min="14087" max="14087" width="21.42578125" style="105" customWidth="1"/>
    <col min="14088" max="14088" width="9.140625" style="105"/>
    <col min="14089" max="14089" width="16.5703125" style="105" bestFit="1" customWidth="1"/>
    <col min="14090" max="14337" width="9.140625" style="105"/>
    <col min="14338" max="14338" width="24.5703125" style="105" customWidth="1"/>
    <col min="14339" max="14339" width="71.7109375" style="105" customWidth="1"/>
    <col min="14340" max="14340" width="17.140625" style="105" bestFit="1" customWidth="1"/>
    <col min="14341" max="14341" width="16.7109375" style="105" bestFit="1" customWidth="1"/>
    <col min="14342" max="14342" width="16.85546875" style="105" bestFit="1" customWidth="1"/>
    <col min="14343" max="14343" width="21.42578125" style="105" customWidth="1"/>
    <col min="14344" max="14344" width="9.140625" style="105"/>
    <col min="14345" max="14345" width="16.5703125" style="105" bestFit="1" customWidth="1"/>
    <col min="14346" max="14593" width="9.140625" style="105"/>
    <col min="14594" max="14594" width="24.5703125" style="105" customWidth="1"/>
    <col min="14595" max="14595" width="71.7109375" style="105" customWidth="1"/>
    <col min="14596" max="14596" width="17.140625" style="105" bestFit="1" customWidth="1"/>
    <col min="14597" max="14597" width="16.7109375" style="105" bestFit="1" customWidth="1"/>
    <col min="14598" max="14598" width="16.85546875" style="105" bestFit="1" customWidth="1"/>
    <col min="14599" max="14599" width="21.42578125" style="105" customWidth="1"/>
    <col min="14600" max="14600" width="9.140625" style="105"/>
    <col min="14601" max="14601" width="16.5703125" style="105" bestFit="1" customWidth="1"/>
    <col min="14602" max="14849" width="9.140625" style="105"/>
    <col min="14850" max="14850" width="24.5703125" style="105" customWidth="1"/>
    <col min="14851" max="14851" width="71.7109375" style="105" customWidth="1"/>
    <col min="14852" max="14852" width="17.140625" style="105" bestFit="1" customWidth="1"/>
    <col min="14853" max="14853" width="16.7109375" style="105" bestFit="1" customWidth="1"/>
    <col min="14854" max="14854" width="16.85546875" style="105" bestFit="1" customWidth="1"/>
    <col min="14855" max="14855" width="21.42578125" style="105" customWidth="1"/>
    <col min="14856" max="14856" width="9.140625" style="105"/>
    <col min="14857" max="14857" width="16.5703125" style="105" bestFit="1" customWidth="1"/>
    <col min="14858" max="15105" width="9.140625" style="105"/>
    <col min="15106" max="15106" width="24.5703125" style="105" customWidth="1"/>
    <col min="15107" max="15107" width="71.7109375" style="105" customWidth="1"/>
    <col min="15108" max="15108" width="17.140625" style="105" bestFit="1" customWidth="1"/>
    <col min="15109" max="15109" width="16.7109375" style="105" bestFit="1" customWidth="1"/>
    <col min="15110" max="15110" width="16.85546875" style="105" bestFit="1" customWidth="1"/>
    <col min="15111" max="15111" width="21.42578125" style="105" customWidth="1"/>
    <col min="15112" max="15112" width="9.140625" style="105"/>
    <col min="15113" max="15113" width="16.5703125" style="105" bestFit="1" customWidth="1"/>
    <col min="15114" max="15361" width="9.140625" style="105"/>
    <col min="15362" max="15362" width="24.5703125" style="105" customWidth="1"/>
    <col min="15363" max="15363" width="71.7109375" style="105" customWidth="1"/>
    <col min="15364" max="15364" width="17.140625" style="105" bestFit="1" customWidth="1"/>
    <col min="15365" max="15365" width="16.7109375" style="105" bestFit="1" customWidth="1"/>
    <col min="15366" max="15366" width="16.85546875" style="105" bestFit="1" customWidth="1"/>
    <col min="15367" max="15367" width="21.42578125" style="105" customWidth="1"/>
    <col min="15368" max="15368" width="9.140625" style="105"/>
    <col min="15369" max="15369" width="16.5703125" style="105" bestFit="1" customWidth="1"/>
    <col min="15370" max="15617" width="9.140625" style="105"/>
    <col min="15618" max="15618" width="24.5703125" style="105" customWidth="1"/>
    <col min="15619" max="15619" width="71.7109375" style="105" customWidth="1"/>
    <col min="15620" max="15620" width="17.140625" style="105" bestFit="1" customWidth="1"/>
    <col min="15621" max="15621" width="16.7109375" style="105" bestFit="1" customWidth="1"/>
    <col min="15622" max="15622" width="16.85546875" style="105" bestFit="1" customWidth="1"/>
    <col min="15623" max="15623" width="21.42578125" style="105" customWidth="1"/>
    <col min="15624" max="15624" width="9.140625" style="105"/>
    <col min="15625" max="15625" width="16.5703125" style="105" bestFit="1" customWidth="1"/>
    <col min="15626" max="15873" width="9.140625" style="105"/>
    <col min="15874" max="15874" width="24.5703125" style="105" customWidth="1"/>
    <col min="15875" max="15875" width="71.7109375" style="105" customWidth="1"/>
    <col min="15876" max="15876" width="17.140625" style="105" bestFit="1" customWidth="1"/>
    <col min="15877" max="15877" width="16.7109375" style="105" bestFit="1" customWidth="1"/>
    <col min="15878" max="15878" width="16.85546875" style="105" bestFit="1" customWidth="1"/>
    <col min="15879" max="15879" width="21.42578125" style="105" customWidth="1"/>
    <col min="15880" max="15880" width="9.140625" style="105"/>
    <col min="15881" max="15881" width="16.5703125" style="105" bestFit="1" customWidth="1"/>
    <col min="15882" max="16129" width="9.140625" style="105"/>
    <col min="16130" max="16130" width="24.5703125" style="105" customWidth="1"/>
    <col min="16131" max="16131" width="71.7109375" style="105" customWidth="1"/>
    <col min="16132" max="16132" width="17.140625" style="105" bestFit="1" customWidth="1"/>
    <col min="16133" max="16133" width="16.7109375" style="105" bestFit="1" customWidth="1"/>
    <col min="16134" max="16134" width="16.85546875" style="105" bestFit="1" customWidth="1"/>
    <col min="16135" max="16135" width="21.42578125" style="105" customWidth="1"/>
    <col min="16136" max="16136" width="9.140625" style="105"/>
    <col min="16137" max="16137" width="16.5703125" style="105" bestFit="1" customWidth="1"/>
    <col min="16138" max="16384" width="9.140625" style="105"/>
  </cols>
  <sheetData>
    <row r="2" spans="1:9" s="117" customFormat="1">
      <c r="A2" s="116"/>
      <c r="H2" s="116"/>
    </row>
    <row r="3" spans="1:9" s="117" customFormat="1" ht="15">
      <c r="A3" s="529" t="s">
        <v>1320</v>
      </c>
      <c r="H3" s="116"/>
    </row>
    <row r="4" spans="1:9" s="104" customFormat="1" ht="15.75" thickBot="1">
      <c r="A4" s="529" t="s">
        <v>1321</v>
      </c>
      <c r="B4" s="95"/>
      <c r="C4" s="96"/>
      <c r="D4" s="97"/>
      <c r="E4" s="98"/>
      <c r="F4" s="99"/>
      <c r="G4" s="97"/>
    </row>
    <row r="5" spans="1:9" s="76" customFormat="1" ht="6" thickBot="1">
      <c r="B5" s="77"/>
      <c r="C5" s="274"/>
      <c r="D5" s="78"/>
      <c r="E5" s="79"/>
      <c r="F5" s="79"/>
      <c r="G5" s="80"/>
    </row>
    <row r="6" spans="1:9" s="82" customFormat="1" ht="60" customHeight="1" thickBot="1">
      <c r="A6" s="81"/>
      <c r="B6" s="277"/>
      <c r="C6" s="279" t="s">
        <v>3</v>
      </c>
      <c r="D6" s="2678" t="str">
        <f>'ORÇAMENTO '!F5</f>
        <v>Ref.: Tabela de Serviços
SINAPI (SETEMBRO/2018)                                                          
e/ou composições PiniTCPO</v>
      </c>
      <c r="E6" s="2679"/>
      <c r="F6" s="3052"/>
      <c r="G6" s="3053"/>
    </row>
    <row r="7" spans="1:9" s="115" customFormat="1" ht="52.5" customHeight="1" thickBot="1">
      <c r="A7" s="114"/>
      <c r="B7" s="278"/>
      <c r="C7" s="275" t="s">
        <v>4</v>
      </c>
      <c r="D7" s="276" t="s">
        <v>6</v>
      </c>
      <c r="E7" s="280">
        <f>'BDI '!K31</f>
        <v>0.20349999999999999</v>
      </c>
      <c r="F7" s="3054"/>
      <c r="G7" s="3055"/>
    </row>
    <row r="8" spans="1:9" s="83" customFormat="1" ht="15" customHeight="1" thickBot="1">
      <c r="A8" s="83" t="s">
        <v>1208</v>
      </c>
      <c r="B8" s="2697" t="s">
        <v>1381</v>
      </c>
      <c r="C8" s="2698"/>
      <c r="D8" s="2698"/>
      <c r="E8" s="2698"/>
      <c r="F8" s="2698"/>
      <c r="G8" s="2699"/>
      <c r="H8" s="83" t="e">
        <f>VLOOKUP($B9859,'COMP. INC'!$B$13:$H$1839,7,FALSE)</f>
        <v>#N/A</v>
      </c>
    </row>
    <row r="9" spans="1:9" s="76" customFormat="1" ht="6" thickBot="1">
      <c r="B9" s="77"/>
      <c r="C9" s="274"/>
      <c r="D9" s="78"/>
      <c r="E9" s="79"/>
      <c r="F9" s="79"/>
      <c r="G9" s="80"/>
    </row>
    <row r="10" spans="1:9" s="84" customFormat="1" ht="15" customHeight="1">
      <c r="B10" s="356" t="s">
        <v>7</v>
      </c>
      <c r="C10" s="3056" t="str">
        <f>'ORÇAMENTO '!D11</f>
        <v>ILUMINAÇÃO  DA PRAÇA DO CASTELÂNDIA</v>
      </c>
      <c r="D10" s="3056"/>
      <c r="E10" s="3056"/>
      <c r="F10" s="394" t="s">
        <v>8</v>
      </c>
      <c r="G10" s="395">
        <f ca="1">'ORÇAMENTO '!J11</f>
        <v>43430</v>
      </c>
    </row>
    <row r="11" spans="1:9" s="108" customFormat="1" ht="16.5" thickBot="1">
      <c r="B11" s="356" t="s">
        <v>9</v>
      </c>
      <c r="C11" s="3056" t="str">
        <f>'ORÇAMENTO '!D12</f>
        <v>AV. TANCREDO NEVES ESQ. AV. INÁCIO CASTELLI, PRIMAVERA DO LESTE /MT.</v>
      </c>
      <c r="D11" s="3056"/>
      <c r="E11" s="3056"/>
      <c r="F11" s="357" t="s">
        <v>10</v>
      </c>
      <c r="G11" s="358">
        <f>'ORÇAMENTO '!J12</f>
        <v>1.1857</v>
      </c>
    </row>
    <row r="12" spans="1:9" s="86" customFormat="1" ht="6" thickBot="1">
      <c r="B12" s="87"/>
      <c r="C12" s="88"/>
      <c r="D12" s="89"/>
      <c r="E12" s="90"/>
      <c r="F12" s="90"/>
      <c r="G12" s="91"/>
    </row>
    <row r="13" spans="1:9" s="108" customFormat="1" ht="18.75" thickBot="1">
      <c r="B13" s="2684" t="s">
        <v>1260</v>
      </c>
      <c r="C13" s="2685"/>
      <c r="D13" s="2685"/>
      <c r="E13" s="2685"/>
      <c r="F13" s="2685"/>
      <c r="G13" s="2686"/>
    </row>
    <row r="14" spans="1:9" s="86" customFormat="1" ht="6" thickBot="1">
      <c r="B14" s="87"/>
      <c r="C14" s="88"/>
      <c r="D14" s="89"/>
      <c r="E14" s="90"/>
      <c r="F14" s="90"/>
      <c r="G14" s="91"/>
    </row>
    <row r="15" spans="1:9" s="101" customFormat="1" ht="9.9499999999999993" customHeight="1" thickBot="1">
      <c r="B15" s="109"/>
      <c r="C15" s="100"/>
      <c r="D15" s="100"/>
      <c r="E15" s="100"/>
      <c r="F15" s="100"/>
      <c r="G15" s="110"/>
    </row>
    <row r="16" spans="1:9" s="271" customFormat="1" ht="15.75">
      <c r="B16" s="390" t="s">
        <v>6799</v>
      </c>
      <c r="C16" s="2700" t="str">
        <f>CONCATENATE("FORNECIMENTO E INSTALAÇÃO DE ",C19)</f>
        <v>FORNECIMENTO E INSTALAÇÃO DE CENTRAL DE ALARME SEM BATERIA 24 LAÇOS IPA12.24 ILUMAC 2007 ACTUAL 200</v>
      </c>
      <c r="D16" s="2897"/>
      <c r="E16" s="2897"/>
      <c r="F16" s="2897"/>
      <c r="G16" s="360" t="s">
        <v>29</v>
      </c>
      <c r="H16" s="1610">
        <f>G23</f>
        <v>425.9</v>
      </c>
      <c r="I16" s="401"/>
    </row>
    <row r="17" spans="1:10" s="271" customFormat="1" ht="31.5">
      <c r="B17" s="361" t="s">
        <v>700</v>
      </c>
      <c r="C17" s="520" t="s">
        <v>686</v>
      </c>
      <c r="D17" s="752" t="s">
        <v>29</v>
      </c>
      <c r="E17" s="520" t="s">
        <v>687</v>
      </c>
      <c r="F17" s="521" t="s">
        <v>688</v>
      </c>
      <c r="G17" s="522" t="s">
        <v>689</v>
      </c>
      <c r="I17" s="401"/>
    </row>
    <row r="18" spans="1:10" s="271" customFormat="1" ht="15.75">
      <c r="B18" s="2724" t="s">
        <v>690</v>
      </c>
      <c r="C18" s="2926"/>
      <c r="D18" s="2926"/>
      <c r="E18" s="2926"/>
      <c r="F18" s="2926"/>
      <c r="G18" s="2927"/>
      <c r="I18" s="401"/>
      <c r="J18" s="271" t="s">
        <v>722</v>
      </c>
    </row>
    <row r="19" spans="1:10" s="271" customFormat="1" ht="30">
      <c r="B19" s="414" t="s">
        <v>708</v>
      </c>
      <c r="C19" s="438" t="s">
        <v>752</v>
      </c>
      <c r="D19" s="368" t="s">
        <v>29</v>
      </c>
      <c r="E19" s="405">
        <v>1</v>
      </c>
      <c r="F19" s="405">
        <f>D30</f>
        <v>390</v>
      </c>
      <c r="G19" s="408">
        <f>TRUNC(F19*E19,2)</f>
        <v>390</v>
      </c>
      <c r="I19" s="401"/>
    </row>
    <row r="20" spans="1:10" s="271" customFormat="1" ht="15.75">
      <c r="B20" s="2724" t="s">
        <v>691</v>
      </c>
      <c r="C20" s="2926"/>
      <c r="D20" s="2926"/>
      <c r="E20" s="2926"/>
      <c r="F20" s="2926"/>
      <c r="G20" s="2927"/>
      <c r="I20" s="401"/>
    </row>
    <row r="21" spans="1:10" s="271" customFormat="1" ht="15.75">
      <c r="A21" s="530" t="s">
        <v>1321</v>
      </c>
      <c r="B21" s="386">
        <v>88264</v>
      </c>
      <c r="C21" s="435" t="str">
        <f>IF($A21="INSUMO",VLOOKUP($B21,'BANCO DE DADOS SETEMBRO INS'!$A:$D,2,FALSE),VLOOKUP($B21,'BANCO DE DADOS SETEMBRO SERV'!$B:$E,2,FALSE))</f>
        <v>ELETRICISTA COM ENCARGOS COMPLEMENTARES</v>
      </c>
      <c r="D21" s="297" t="str">
        <f>IF($A21="INSUMO",VLOOKUP($B21,'BANCO DE DADOS SETEMBRO INS'!$A:$D,3,FALSE),VLOOKUP($B21,'BANCO DE DADOS SETEMBRO SERV'!$B:$E,3,FALSE))</f>
        <v>H</v>
      </c>
      <c r="E21" s="398">
        <v>1</v>
      </c>
      <c r="F21" s="362">
        <f>IF($A21="INSUMO",VLOOKUP($B21,'BANCO DE DADOS SETEMBRO INS'!$A:$D,4,FALSE),VLOOKUP($B21,'BANCO DE DADOS SETEMBRO SERV'!$B:$E,4,FALSE))</f>
        <v>20.28</v>
      </c>
      <c r="G21" s="397">
        <f>TRUNC(F21*E21,2)</f>
        <v>20.28</v>
      </c>
      <c r="I21" s="401"/>
    </row>
    <row r="22" spans="1:10" s="271" customFormat="1" ht="16.5" thickBot="1">
      <c r="A22" s="530" t="s">
        <v>1321</v>
      </c>
      <c r="B22" s="387">
        <v>88247</v>
      </c>
      <c r="C22" s="436" t="str">
        <f>IF($A22="INSUMO",VLOOKUP($B22,'BANCO DE DADOS SETEMBRO INS'!$A:$D,2,FALSE),VLOOKUP($B22,'BANCO DE DADOS SETEMBRO SERV'!$B:$E,2,FALSE))</f>
        <v>AUXILIAR DE ELETRICISTA COM ENCARGOS COMPLEMENTARES</v>
      </c>
      <c r="D22" s="303" t="str">
        <f>IF($A22="INSUMO",VLOOKUP($B22,'BANCO DE DADOS SETEMBRO INS'!$A:$D,3,FALSE),VLOOKUP($B22,'BANCO DE DADOS SETEMBRO SERV'!$B:$E,3,FALSE))</f>
        <v>H</v>
      </c>
      <c r="E22" s="399">
        <v>1</v>
      </c>
      <c r="F22" s="364">
        <f>IF($A22="INSUMO",VLOOKUP($B22,'BANCO DE DADOS SETEMBRO INS'!$A:$D,4,FALSE),VLOOKUP($B22,'BANCO DE DADOS SETEMBRO SERV'!$B:$E,4,FALSE))</f>
        <v>15.62</v>
      </c>
      <c r="G22" s="400">
        <f>TRUNC(F22*E22,2)</f>
        <v>15.62</v>
      </c>
      <c r="I22" s="401"/>
    </row>
    <row r="23" spans="1:10" s="541" customFormat="1" ht="16.5" thickBot="1">
      <c r="B23" s="498" t="s">
        <v>1339</v>
      </c>
      <c r="C23" s="392"/>
      <c r="D23" s="420"/>
      <c r="E23" s="420"/>
      <c r="F23" s="281" t="s">
        <v>692</v>
      </c>
      <c r="G23" s="282">
        <f>SUM(G18:G22)</f>
        <v>425.9</v>
      </c>
      <c r="H23" s="94"/>
    </row>
    <row r="24" spans="1:10" s="384" customFormat="1" ht="16.5" thickBot="1">
      <c r="B24" s="527"/>
      <c r="C24" s="527"/>
      <c r="D24" s="527"/>
      <c r="E24" s="527"/>
      <c r="F24" s="412"/>
      <c r="G24" s="413"/>
    </row>
    <row r="25" spans="1:10" s="384" customFormat="1" ht="31.5">
      <c r="B25" s="1557"/>
      <c r="C25" s="1536" t="s">
        <v>753</v>
      </c>
      <c r="D25" s="1558"/>
      <c r="E25" s="1559"/>
      <c r="F25" s="371" t="s">
        <v>29</v>
      </c>
      <c r="G25" s="439" t="s">
        <v>29</v>
      </c>
      <c r="H25" s="1267" t="s">
        <v>7204</v>
      </c>
    </row>
    <row r="26" spans="1:10" s="384" customFormat="1" ht="31.5">
      <c r="B26" s="1815" t="s">
        <v>701</v>
      </c>
      <c r="C26" s="1775" t="s">
        <v>702</v>
      </c>
      <c r="D26" s="1776" t="s">
        <v>703</v>
      </c>
      <c r="E26" s="1777" t="s">
        <v>704</v>
      </c>
      <c r="F26" s="1822" t="s">
        <v>705</v>
      </c>
      <c r="G26" s="1785" t="s">
        <v>706</v>
      </c>
    </row>
    <row r="27" spans="1:10" s="384" customFormat="1" ht="15.75">
      <c r="B27" s="1299">
        <v>43250</v>
      </c>
      <c r="C27" s="1741" t="s">
        <v>7244</v>
      </c>
      <c r="D27" s="1742">
        <v>390</v>
      </c>
      <c r="E27" s="1749" t="s">
        <v>6044</v>
      </c>
      <c r="F27" s="1765" t="s">
        <v>7892</v>
      </c>
      <c r="G27" s="1762" t="s">
        <v>7893</v>
      </c>
      <c r="H27" s="1770">
        <f>B27+180</f>
        <v>43430</v>
      </c>
      <c r="I27" s="1267"/>
    </row>
    <row r="28" spans="1:10" s="872" customFormat="1" ht="15">
      <c r="A28" s="901"/>
      <c r="B28" s="1573">
        <v>43250</v>
      </c>
      <c r="C28" s="1751" t="s">
        <v>724</v>
      </c>
      <c r="D28" s="1752">
        <v>414.33</v>
      </c>
      <c r="E28" s="1749" t="s">
        <v>725</v>
      </c>
      <c r="F28" s="1766" t="s">
        <v>7628</v>
      </c>
      <c r="G28" s="1764" t="s">
        <v>5410</v>
      </c>
      <c r="H28" s="1770">
        <f>B28+180</f>
        <v>43430</v>
      </c>
    </row>
    <row r="29" spans="1:10" s="384" customFormat="1" ht="15">
      <c r="B29" s="1573">
        <v>43260</v>
      </c>
      <c r="C29" s="1751" t="s">
        <v>7894</v>
      </c>
      <c r="D29" s="1752">
        <v>434.31</v>
      </c>
      <c r="E29" s="1749" t="s">
        <v>714</v>
      </c>
      <c r="F29" s="1744" t="s">
        <v>715</v>
      </c>
      <c r="G29" s="1764" t="s">
        <v>7379</v>
      </c>
      <c r="H29" s="1770">
        <f>B29+180</f>
        <v>43440</v>
      </c>
    </row>
    <row r="30" spans="1:10" s="384" customFormat="1" ht="16.5" thickBot="1">
      <c r="B30" s="1538"/>
      <c r="C30" s="1539" t="s">
        <v>707</v>
      </c>
      <c r="D30" s="1561">
        <f>D27</f>
        <v>390</v>
      </c>
      <c r="E30" s="1540"/>
      <c r="F30" s="372"/>
      <c r="G30" s="871"/>
    </row>
    <row r="31" spans="1:10" s="540" customFormat="1" ht="16.5" thickBot="1">
      <c r="B31" s="403"/>
      <c r="C31" s="404"/>
      <c r="D31" s="404"/>
      <c r="E31" s="404"/>
      <c r="F31" s="404"/>
      <c r="G31" s="404"/>
    </row>
    <row r="32" spans="1:10" s="271" customFormat="1" ht="31.5" customHeight="1">
      <c r="B32" s="390" t="str">
        <f>CONCATENATE("AMM INC 00",(RIGHT(B16,2))+1)</f>
        <v>AMM INC 002</v>
      </c>
      <c r="C32" s="2700" t="str">
        <f>CONCATENATE("FORNECIMENTO E INSTALAÇÃO DE ",C35)</f>
        <v>FORNECIMENTO E INSTALAÇÃO DE CABO P/ ALARME INCENDIO BLINDADO 3 X 1.5MM C/ JAQUETA E DRENO VERMELHO</v>
      </c>
      <c r="D32" s="2897"/>
      <c r="E32" s="2897"/>
      <c r="F32" s="2897"/>
      <c r="G32" s="360" t="s">
        <v>29</v>
      </c>
      <c r="H32" s="1610">
        <f>G39</f>
        <v>29.7</v>
      </c>
      <c r="I32" s="401"/>
    </row>
    <row r="33" spans="1:9" s="271" customFormat="1" ht="31.5">
      <c r="B33" s="361" t="s">
        <v>700</v>
      </c>
      <c r="C33" s="520" t="s">
        <v>686</v>
      </c>
      <c r="D33" s="752" t="s">
        <v>29</v>
      </c>
      <c r="E33" s="520" t="s">
        <v>687</v>
      </c>
      <c r="F33" s="521" t="s">
        <v>688</v>
      </c>
      <c r="G33" s="522" t="s">
        <v>689</v>
      </c>
      <c r="I33" s="401"/>
    </row>
    <row r="34" spans="1:9" s="271" customFormat="1" ht="15.75">
      <c r="B34" s="2724" t="s">
        <v>690</v>
      </c>
      <c r="C34" s="2926"/>
      <c r="D34" s="2926"/>
      <c r="E34" s="2926"/>
      <c r="F34" s="2926"/>
      <c r="G34" s="2927"/>
      <c r="I34" s="401"/>
    </row>
    <row r="35" spans="1:9" s="271" customFormat="1" ht="30">
      <c r="B35" s="414" t="s">
        <v>708</v>
      </c>
      <c r="C35" s="440" t="s">
        <v>754</v>
      </c>
      <c r="D35" s="368" t="s">
        <v>28</v>
      </c>
      <c r="E35" s="405">
        <v>1</v>
      </c>
      <c r="F35" s="405">
        <f>D46</f>
        <v>4.58</v>
      </c>
      <c r="G35" s="408">
        <f>TRUNC(F35*E35,2)</f>
        <v>4.58</v>
      </c>
      <c r="I35" s="401"/>
    </row>
    <row r="36" spans="1:9" s="271" customFormat="1" ht="15.75">
      <c r="B36" s="2724" t="s">
        <v>691</v>
      </c>
      <c r="C36" s="2926"/>
      <c r="D36" s="2926"/>
      <c r="E36" s="2926"/>
      <c r="F36" s="2926"/>
      <c r="G36" s="2927"/>
      <c r="I36" s="401"/>
    </row>
    <row r="37" spans="1:9" s="271" customFormat="1" ht="15.75">
      <c r="A37" s="530" t="s">
        <v>1321</v>
      </c>
      <c r="B37" s="386">
        <v>88264</v>
      </c>
      <c r="C37" s="435" t="str">
        <f>IF($A37="INSUMO",VLOOKUP($B37,'BANCO DE DADOS SETEMBRO INS'!$A:$D,2,FALSE),VLOOKUP($B37,'BANCO DE DADOS SETEMBRO SERV'!$B:$E,2,FALSE))</f>
        <v>ELETRICISTA COM ENCARGOS COMPLEMENTARES</v>
      </c>
      <c r="D37" s="297" t="str">
        <f>IF($A37="INSUMO",VLOOKUP($B37,'BANCO DE DADOS SETEMBRO INS'!$A:$D,3,FALSE),VLOOKUP($B37,'BANCO DE DADOS SETEMBRO SERV'!$B:$E,3,FALSE))</f>
        <v>H</v>
      </c>
      <c r="E37" s="398">
        <v>0.7</v>
      </c>
      <c r="F37" s="362">
        <f>IF($A37="INSUMO",VLOOKUP($B37,'BANCO DE DADOS SETEMBRO INS'!$A:$D,4,FALSE),VLOOKUP($B37,'BANCO DE DADOS SETEMBRO SERV'!$B:$E,4,FALSE))</f>
        <v>20.28</v>
      </c>
      <c r="G37" s="397">
        <f>TRUNC(F37*E37,2)</f>
        <v>14.19</v>
      </c>
      <c r="I37" s="401"/>
    </row>
    <row r="38" spans="1:9" s="384" customFormat="1" ht="16.5" thickBot="1">
      <c r="A38" s="530" t="s">
        <v>1321</v>
      </c>
      <c r="B38" s="387">
        <v>88247</v>
      </c>
      <c r="C38" s="436" t="str">
        <f>IF($A38="INSUMO",VLOOKUP($B38,'BANCO DE DADOS SETEMBRO INS'!$A:$D,2,FALSE),VLOOKUP($B38,'BANCO DE DADOS SETEMBRO SERV'!$B:$E,2,FALSE))</f>
        <v>AUXILIAR DE ELETRICISTA COM ENCARGOS COMPLEMENTARES</v>
      </c>
      <c r="D38" s="303" t="str">
        <f>IF($A38="INSUMO",VLOOKUP($B38,'BANCO DE DADOS SETEMBRO INS'!$A:$D,3,FALSE),VLOOKUP($B38,'BANCO DE DADOS SETEMBRO SERV'!$B:$E,3,FALSE))</f>
        <v>H</v>
      </c>
      <c r="E38" s="399">
        <v>0.7</v>
      </c>
      <c r="F38" s="364">
        <f>IF($A38="INSUMO",VLOOKUP($B38,'BANCO DE DADOS SETEMBRO INS'!$A:$D,4,FALSE),VLOOKUP($B38,'BANCO DE DADOS SETEMBRO SERV'!$B:$E,4,FALSE))</f>
        <v>15.62</v>
      </c>
      <c r="G38" s="400">
        <f>TRUNC(F38*E38,2)</f>
        <v>10.93</v>
      </c>
    </row>
    <row r="39" spans="1:9" s="384" customFormat="1" ht="16.5" thickBot="1">
      <c r="B39" s="392" t="s">
        <v>1598</v>
      </c>
      <c r="C39" s="420"/>
      <c r="D39" s="420"/>
      <c r="E39" s="420"/>
      <c r="F39" s="281" t="s">
        <v>692</v>
      </c>
      <c r="G39" s="282">
        <f>SUM(G34:G38)</f>
        <v>29.7</v>
      </c>
    </row>
    <row r="40" spans="1:9" s="384" customFormat="1" ht="15.75" thickBot="1">
      <c r="B40" s="409"/>
      <c r="C40" s="420"/>
      <c r="D40" s="420"/>
      <c r="E40" s="420"/>
      <c r="F40" s="420"/>
      <c r="G40" s="420"/>
    </row>
    <row r="41" spans="1:9" s="384" customFormat="1" ht="31.5">
      <c r="B41" s="2045"/>
      <c r="C41" s="2042" t="s">
        <v>754</v>
      </c>
      <c r="D41" s="2046"/>
      <c r="E41" s="2047"/>
      <c r="F41" s="371" t="s">
        <v>29</v>
      </c>
      <c r="G41" s="1560" t="s">
        <v>28</v>
      </c>
      <c r="H41" s="1267" t="s">
        <v>7204</v>
      </c>
    </row>
    <row r="42" spans="1:9" s="384" customFormat="1" ht="31.5">
      <c r="B42" s="2140" t="s">
        <v>701</v>
      </c>
      <c r="C42" s="2053" t="s">
        <v>702</v>
      </c>
      <c r="D42" s="2054" t="s">
        <v>703</v>
      </c>
      <c r="E42" s="2055" t="s">
        <v>704</v>
      </c>
      <c r="F42" s="2157" t="s">
        <v>705</v>
      </c>
      <c r="G42" s="2056" t="s">
        <v>706</v>
      </c>
    </row>
    <row r="43" spans="1:9" s="384" customFormat="1" ht="15">
      <c r="B43" s="1573">
        <v>43250</v>
      </c>
      <c r="C43" s="2032" t="s">
        <v>724</v>
      </c>
      <c r="D43" s="2155">
        <v>4.58</v>
      </c>
      <c r="E43" s="2033" t="s">
        <v>725</v>
      </c>
      <c r="F43" s="2034" t="s">
        <v>7628</v>
      </c>
      <c r="G43" s="2158" t="s">
        <v>5410</v>
      </c>
      <c r="H43" s="1770">
        <f>B43+180</f>
        <v>43430</v>
      </c>
      <c r="I43" s="930" t="s">
        <v>6042</v>
      </c>
    </row>
    <row r="44" spans="1:9" s="872" customFormat="1" ht="15">
      <c r="A44" s="901"/>
      <c r="B44" s="1573">
        <v>43260</v>
      </c>
      <c r="C44" s="2057" t="s">
        <v>7894</v>
      </c>
      <c r="D44" s="2048">
        <v>5.08</v>
      </c>
      <c r="E44" s="2058" t="s">
        <v>714</v>
      </c>
      <c r="F44" s="2141" t="s">
        <v>715</v>
      </c>
      <c r="G44" s="2143" t="s">
        <v>7379</v>
      </c>
      <c r="H44" s="1770">
        <f>B44+180</f>
        <v>43440</v>
      </c>
      <c r="I44" s="872" t="s">
        <v>6042</v>
      </c>
    </row>
    <row r="45" spans="1:9" s="384" customFormat="1" ht="15">
      <c r="B45" s="1299"/>
      <c r="C45" s="2057"/>
      <c r="D45" s="2048"/>
      <c r="E45" s="2159"/>
      <c r="F45" s="2059"/>
      <c r="G45" s="2143"/>
      <c r="H45" s="1770">
        <f>B45+180</f>
        <v>180</v>
      </c>
      <c r="I45" s="930" t="s">
        <v>6042</v>
      </c>
    </row>
    <row r="46" spans="1:9" s="384" customFormat="1" ht="16.5" thickBot="1">
      <c r="B46" s="1538"/>
      <c r="C46" s="1539" t="s">
        <v>707</v>
      </c>
      <c r="D46" s="1561">
        <f>D43</f>
        <v>4.58</v>
      </c>
      <c r="E46" s="1540"/>
      <c r="F46" s="372"/>
      <c r="G46" s="871"/>
    </row>
    <row r="47" spans="1:9" s="540" customFormat="1" ht="16.5" thickBot="1">
      <c r="B47" s="403"/>
      <c r="C47" s="404"/>
      <c r="D47" s="404"/>
      <c r="E47" s="404"/>
      <c r="F47" s="404"/>
      <c r="G47" s="404"/>
    </row>
    <row r="48" spans="1:9" s="401" customFormat="1" ht="20.25" customHeight="1">
      <c r="A48" s="271"/>
      <c r="B48" s="390" t="str">
        <f>CONCATENATE("AMM INC 00",(RIGHT(B32,2))+1)</f>
        <v>AMM INC 003</v>
      </c>
      <c r="C48" s="2700" t="str">
        <f>CONCATENATE("FORNECIMENTO E INSTALAÇÃO DE ",C51)</f>
        <v>FORNECIMENTO E INSTALAÇÃO DE BOTOEIRA PARA BOMBA (COM MARTELO) ILUMAC AM-B 2029 ACTUAL 53 </v>
      </c>
      <c r="D48" s="2897"/>
      <c r="E48" s="2897"/>
      <c r="F48" s="2897"/>
      <c r="G48" s="360" t="s">
        <v>29</v>
      </c>
      <c r="H48" s="1610">
        <f>G55</f>
        <v>64.95</v>
      </c>
    </row>
    <row r="49" spans="1:10" s="401" customFormat="1" ht="31.5">
      <c r="A49" s="271"/>
      <c r="B49" s="361" t="s">
        <v>700</v>
      </c>
      <c r="C49" s="520" t="s">
        <v>686</v>
      </c>
      <c r="D49" s="752" t="s">
        <v>29</v>
      </c>
      <c r="E49" s="520" t="s">
        <v>687</v>
      </c>
      <c r="F49" s="521" t="s">
        <v>688</v>
      </c>
      <c r="G49" s="522" t="s">
        <v>689</v>
      </c>
      <c r="H49" s="271"/>
    </row>
    <row r="50" spans="1:10" s="401" customFormat="1" ht="15.75">
      <c r="A50" s="271"/>
      <c r="B50" s="2724" t="s">
        <v>690</v>
      </c>
      <c r="C50" s="2926"/>
      <c r="D50" s="2926"/>
      <c r="E50" s="2926"/>
      <c r="F50" s="2926"/>
      <c r="G50" s="2927"/>
      <c r="H50" s="271"/>
    </row>
    <row r="51" spans="1:10" s="401" customFormat="1" ht="30">
      <c r="A51" s="271"/>
      <c r="B51" s="414" t="s">
        <v>708</v>
      </c>
      <c r="C51" s="438" t="str">
        <f>C57</f>
        <v>BOTOEIRA PARA BOMBA (COM MARTELO) ILUMAC AM-B 2029 ACTUAL 53 </v>
      </c>
      <c r="D51" s="368" t="s">
        <v>29</v>
      </c>
      <c r="E51" s="405">
        <v>1</v>
      </c>
      <c r="F51" s="405">
        <f>D62</f>
        <v>47</v>
      </c>
      <c r="G51" s="408">
        <f>TRUNC(F51*E51,2)</f>
        <v>47</v>
      </c>
      <c r="H51" s="271"/>
    </row>
    <row r="52" spans="1:10" s="401" customFormat="1" ht="15.75">
      <c r="A52" s="271"/>
      <c r="B52" s="3057" t="s">
        <v>691</v>
      </c>
      <c r="C52" s="3058"/>
      <c r="D52" s="3058"/>
      <c r="E52" s="3058"/>
      <c r="F52" s="3058"/>
      <c r="G52" s="3059"/>
      <c r="H52" s="271"/>
    </row>
    <row r="53" spans="1:10" s="401" customFormat="1" ht="15.75">
      <c r="A53" s="530" t="s">
        <v>1321</v>
      </c>
      <c r="B53" s="386">
        <v>88264</v>
      </c>
      <c r="C53" s="435" t="str">
        <f>IF($A53="INSUMO",VLOOKUP($B53,'BANCO DE DADOS SETEMBRO INS'!$A:$D,2,FALSE),VLOOKUP($B53,'BANCO DE DADOS SETEMBRO SERV'!$B:$E,2,FALSE))</f>
        <v>ELETRICISTA COM ENCARGOS COMPLEMENTARES</v>
      </c>
      <c r="D53" s="297" t="str">
        <f>IF($A53="INSUMO",VLOOKUP($B53,'BANCO DE DADOS SETEMBRO INS'!$A:$D,3,FALSE),VLOOKUP($B53,'BANCO DE DADOS SETEMBRO SERV'!$B:$E,3,FALSE))</f>
        <v>H</v>
      </c>
      <c r="E53" s="466">
        <v>0.5</v>
      </c>
      <c r="F53" s="362">
        <f>IF($A53="INSUMO",VLOOKUP($B53,'BANCO DE DADOS SETEMBRO INS'!$A:$D,4,FALSE),VLOOKUP($B53,'BANCO DE DADOS SETEMBRO SERV'!$B:$E,4,FALSE))</f>
        <v>20.28</v>
      </c>
      <c r="G53" s="397">
        <f>TRUNC(F53*E53,2)</f>
        <v>10.14</v>
      </c>
      <c r="H53" s="542"/>
    </row>
    <row r="54" spans="1:10" s="401" customFormat="1" ht="16.5" thickBot="1">
      <c r="A54" s="530" t="s">
        <v>1321</v>
      </c>
      <c r="B54" s="387">
        <v>88247</v>
      </c>
      <c r="C54" s="436" t="str">
        <f>IF($A54="INSUMO",VLOOKUP($B54,'BANCO DE DADOS SETEMBRO INS'!$A:$D,2,FALSE),VLOOKUP($B54,'BANCO DE DADOS SETEMBRO SERV'!$B:$E,2,FALSE))</f>
        <v>AUXILIAR DE ELETRICISTA COM ENCARGOS COMPLEMENTARES</v>
      </c>
      <c r="D54" s="303" t="str">
        <f>IF($A54="INSUMO",VLOOKUP($B54,'BANCO DE DADOS SETEMBRO INS'!$A:$D,3,FALSE),VLOOKUP($B54,'BANCO DE DADOS SETEMBRO SERV'!$B:$E,3,FALSE))</f>
        <v>H</v>
      </c>
      <c r="E54" s="467">
        <v>0.5</v>
      </c>
      <c r="F54" s="364">
        <f>IF($A54="INSUMO",VLOOKUP($B54,'BANCO DE DADOS SETEMBRO INS'!$A:$D,4,FALSE),VLOOKUP($B54,'BANCO DE DADOS SETEMBRO SERV'!$B:$E,4,FALSE))</f>
        <v>15.62</v>
      </c>
      <c r="G54" s="400">
        <f>TRUNC(F54*E54,2)</f>
        <v>7.81</v>
      </c>
      <c r="H54" s="542"/>
    </row>
    <row r="55" spans="1:10" s="271" customFormat="1" ht="16.5" thickBot="1">
      <c r="B55" s="402" t="s">
        <v>1342</v>
      </c>
      <c r="C55" s="420"/>
      <c r="D55" s="420"/>
      <c r="E55" s="420"/>
      <c r="F55" s="459" t="s">
        <v>692</v>
      </c>
      <c r="G55" s="460">
        <f>SUM(G50:G54)</f>
        <v>64.95</v>
      </c>
    </row>
    <row r="56" spans="1:10" s="271" customFormat="1" ht="15.75" thickBot="1">
      <c r="B56" s="396"/>
      <c r="C56" s="102"/>
      <c r="D56" s="102"/>
      <c r="E56" s="102"/>
    </row>
    <row r="57" spans="1:10" s="271" customFormat="1" ht="31.5">
      <c r="B57" s="2045"/>
      <c r="C57" s="496" t="s">
        <v>1341</v>
      </c>
      <c r="D57" s="2046"/>
      <c r="E57" s="2047"/>
      <c r="F57" s="371" t="s">
        <v>29</v>
      </c>
      <c r="G57" s="439" t="s">
        <v>29</v>
      </c>
      <c r="H57" s="1267" t="s">
        <v>7204</v>
      </c>
    </row>
    <row r="58" spans="1:10" s="271" customFormat="1" ht="31.5">
      <c r="B58" s="2140" t="s">
        <v>701</v>
      </c>
      <c r="C58" s="2053" t="s">
        <v>702</v>
      </c>
      <c r="D58" s="2054" t="s">
        <v>703</v>
      </c>
      <c r="E58" s="2055" t="s">
        <v>704</v>
      </c>
      <c r="F58" s="2157" t="s">
        <v>705</v>
      </c>
      <c r="G58" s="2056" t="s">
        <v>706</v>
      </c>
    </row>
    <row r="59" spans="1:10" s="384" customFormat="1" ht="15.75">
      <c r="B59" s="1299">
        <v>43250</v>
      </c>
      <c r="C59" s="2032" t="s">
        <v>7244</v>
      </c>
      <c r="D59" s="2155">
        <v>47</v>
      </c>
      <c r="E59" s="2159" t="s">
        <v>6044</v>
      </c>
      <c r="F59" s="2034" t="s">
        <v>7892</v>
      </c>
      <c r="G59" s="2158" t="s">
        <v>7893</v>
      </c>
      <c r="H59" s="1770">
        <f>B59+180</f>
        <v>43430</v>
      </c>
      <c r="I59" s="1267"/>
    </row>
    <row r="60" spans="1:10" s="872" customFormat="1" ht="15.75">
      <c r="A60" s="901"/>
      <c r="B60" s="1573">
        <v>43250</v>
      </c>
      <c r="C60" s="2057" t="s">
        <v>724</v>
      </c>
      <c r="D60" s="2048">
        <v>36.61</v>
      </c>
      <c r="E60" s="2159" t="s">
        <v>725</v>
      </c>
      <c r="F60" s="2141" t="s">
        <v>7628</v>
      </c>
      <c r="G60" s="2143" t="s">
        <v>5410</v>
      </c>
      <c r="H60" s="1770">
        <f>B60+180</f>
        <v>43430</v>
      </c>
      <c r="I60" s="1268"/>
    </row>
    <row r="61" spans="1:10" s="384" customFormat="1" ht="15.75">
      <c r="B61" s="1299">
        <v>43115</v>
      </c>
      <c r="C61" s="2057" t="s">
        <v>6043</v>
      </c>
      <c r="D61" s="2048">
        <v>47.86</v>
      </c>
      <c r="E61" s="2159" t="s">
        <v>7220</v>
      </c>
      <c r="F61" s="2059" t="s">
        <v>7243</v>
      </c>
      <c r="G61" s="2143" t="s">
        <v>7222</v>
      </c>
      <c r="H61" s="1770">
        <f>B61+180</f>
        <v>43295</v>
      </c>
      <c r="I61" s="1267"/>
    </row>
    <row r="62" spans="1:10" s="271" customFormat="1" ht="16.5" thickBot="1">
      <c r="B62" s="1538"/>
      <c r="C62" s="1539" t="s">
        <v>707</v>
      </c>
      <c r="D62" s="1561">
        <f>MEDIAN(D59:D61)</f>
        <v>47</v>
      </c>
      <c r="E62" s="1540"/>
      <c r="F62" s="372"/>
      <c r="G62" s="871"/>
    </row>
    <row r="63" spans="1:10" s="540" customFormat="1" ht="16.5" thickBot="1">
      <c r="B63" s="403"/>
      <c r="C63" s="404"/>
      <c r="D63" s="404"/>
      <c r="E63" s="404"/>
      <c r="F63" s="404"/>
      <c r="G63" s="404"/>
    </row>
    <row r="64" spans="1:10" s="271" customFormat="1" ht="41.25" customHeight="1">
      <c r="B64" s="390" t="str">
        <f>CONCATENATE("AMM INC 00",(RIGHT(B48,2))+1)</f>
        <v>AMM INC 004</v>
      </c>
      <c r="C64" s="2700" t="str">
        <f>CONCATENATE("FORNECIMENTO E INSTALAÇÃO DE ",C67)</f>
        <v>FORNECIMENTO E INSTALAÇÃO DE ACIONADOR MANUAL SUPERVISIONADO (COM MARTELO) ILUMAC AM-C 2021 ACTUAL 49</v>
      </c>
      <c r="D64" s="2897"/>
      <c r="E64" s="2897"/>
      <c r="F64" s="2897"/>
      <c r="G64" s="360" t="s">
        <v>29</v>
      </c>
      <c r="H64" s="1610">
        <f>G71</f>
        <v>54.56</v>
      </c>
      <c r="I64" s="401"/>
      <c r="J64" s="401"/>
    </row>
    <row r="65" spans="1:10" s="271" customFormat="1" ht="31.5">
      <c r="B65" s="361" t="s">
        <v>700</v>
      </c>
      <c r="C65" s="520" t="s">
        <v>686</v>
      </c>
      <c r="D65" s="752" t="s">
        <v>29</v>
      </c>
      <c r="E65" s="520" t="s">
        <v>687</v>
      </c>
      <c r="F65" s="521" t="s">
        <v>688</v>
      </c>
      <c r="G65" s="522" t="s">
        <v>689</v>
      </c>
      <c r="I65" s="401"/>
      <c r="J65" s="401"/>
    </row>
    <row r="66" spans="1:10" s="271" customFormat="1" ht="15.75">
      <c r="B66" s="2724" t="s">
        <v>690</v>
      </c>
      <c r="C66" s="2926"/>
      <c r="D66" s="2926"/>
      <c r="E66" s="2926"/>
      <c r="F66" s="2926"/>
      <c r="G66" s="2927"/>
      <c r="I66" s="401"/>
      <c r="J66" s="401"/>
    </row>
    <row r="67" spans="1:10" s="271" customFormat="1" ht="30">
      <c r="B67" s="414" t="s">
        <v>708</v>
      </c>
      <c r="C67" s="438" t="str">
        <f>C73</f>
        <v>ACIONADOR MANUAL SUPERVISIONADO (COM MARTELO) ILUMAC AM-C 2021 ACTUAL 49</v>
      </c>
      <c r="D67" s="368" t="s">
        <v>29</v>
      </c>
      <c r="E67" s="405">
        <v>1</v>
      </c>
      <c r="F67" s="405">
        <f>D78</f>
        <v>36.61</v>
      </c>
      <c r="G67" s="408">
        <f>TRUNC(F67*E67,2)</f>
        <v>36.61</v>
      </c>
      <c r="I67" s="401"/>
      <c r="J67" s="401"/>
    </row>
    <row r="68" spans="1:10" s="271" customFormat="1" ht="15.75">
      <c r="B68" s="2724" t="s">
        <v>691</v>
      </c>
      <c r="C68" s="2926"/>
      <c r="D68" s="2926"/>
      <c r="E68" s="2926"/>
      <c r="F68" s="2926"/>
      <c r="G68" s="2927"/>
      <c r="I68" s="401"/>
      <c r="J68" s="401"/>
    </row>
    <row r="69" spans="1:10" s="271" customFormat="1" ht="15.75">
      <c r="A69" s="530" t="s">
        <v>1321</v>
      </c>
      <c r="B69" s="386">
        <v>88264</v>
      </c>
      <c r="C69" s="435" t="str">
        <f>IF($A69="INSUMO",VLOOKUP($B69,'BANCO DE DADOS SETEMBRO INS'!$A:$D,2,FALSE),VLOOKUP($B69,'BANCO DE DADOS SETEMBRO SERV'!$B:$E,2,FALSE))</f>
        <v>ELETRICISTA COM ENCARGOS COMPLEMENTARES</v>
      </c>
      <c r="D69" s="297" t="str">
        <f>IF($A69="INSUMO",VLOOKUP($B69,'BANCO DE DADOS SETEMBRO INS'!$A:$D,3,FALSE),VLOOKUP($B69,'BANCO DE DADOS SETEMBRO SERV'!$B:$E,3,FALSE))</f>
        <v>H</v>
      </c>
      <c r="E69" s="466">
        <v>0.5</v>
      </c>
      <c r="F69" s="362">
        <f>IF($A69="INSUMO",VLOOKUP($B69,'BANCO DE DADOS SETEMBRO INS'!$A:$D,4,FALSE),VLOOKUP($B69,'BANCO DE DADOS SETEMBRO SERV'!$B:$E,4,FALSE))</f>
        <v>20.28</v>
      </c>
      <c r="G69" s="397">
        <f>TRUNC(F69*E69,2)</f>
        <v>10.14</v>
      </c>
      <c r="I69" s="401"/>
      <c r="J69" s="401"/>
    </row>
    <row r="70" spans="1:10" s="271" customFormat="1" ht="16.5" thickBot="1">
      <c r="A70" s="530" t="s">
        <v>1321</v>
      </c>
      <c r="B70" s="387">
        <v>88247</v>
      </c>
      <c r="C70" s="436" t="str">
        <f>IF($A70="INSUMO",VLOOKUP($B70,'BANCO DE DADOS SETEMBRO INS'!$A:$D,2,FALSE),VLOOKUP($B70,'BANCO DE DADOS SETEMBRO SERV'!$B:$E,2,FALSE))</f>
        <v>AUXILIAR DE ELETRICISTA COM ENCARGOS COMPLEMENTARES</v>
      </c>
      <c r="D70" s="303" t="str">
        <f>IF($A70="INSUMO",VLOOKUP($B70,'BANCO DE DADOS SETEMBRO INS'!$A:$D,3,FALSE),VLOOKUP($B70,'BANCO DE DADOS SETEMBRO SERV'!$B:$E,3,FALSE))</f>
        <v>H</v>
      </c>
      <c r="E70" s="467">
        <v>0.5</v>
      </c>
      <c r="F70" s="364">
        <f>IF($A70="INSUMO",VLOOKUP($B70,'BANCO DE DADOS SETEMBRO INS'!$A:$D,4,FALSE),VLOOKUP($B70,'BANCO DE DADOS SETEMBRO SERV'!$B:$E,4,FALSE))</f>
        <v>15.62</v>
      </c>
      <c r="G70" s="400">
        <f>TRUNC(F70*E70,2)</f>
        <v>7.81</v>
      </c>
      <c r="I70" s="401"/>
      <c r="J70" s="401"/>
    </row>
    <row r="71" spans="1:10" s="401" customFormat="1" ht="16.5" thickBot="1">
      <c r="A71" s="271"/>
      <c r="B71" s="402" t="s">
        <v>1342</v>
      </c>
      <c r="C71" s="402"/>
      <c r="D71" s="402"/>
      <c r="E71" s="402"/>
      <c r="F71" s="281" t="s">
        <v>692</v>
      </c>
      <c r="G71" s="282">
        <f>SUM(G66:G70)</f>
        <v>54.56</v>
      </c>
      <c r="H71" s="271"/>
    </row>
    <row r="72" spans="1:10" s="401" customFormat="1" ht="15.75" thickBot="1">
      <c r="A72" s="271"/>
      <c r="B72" s="527"/>
      <c r="C72" s="527"/>
      <c r="D72" s="527"/>
      <c r="E72" s="527"/>
      <c r="F72" s="527"/>
      <c r="G72" s="527"/>
      <c r="H72" s="271"/>
    </row>
    <row r="73" spans="1:10" s="401" customFormat="1" ht="31.5">
      <c r="A73" s="271"/>
      <c r="B73" s="2045"/>
      <c r="C73" s="496" t="s">
        <v>1344</v>
      </c>
      <c r="D73" s="2046"/>
      <c r="E73" s="2047"/>
      <c r="F73" s="371" t="s">
        <v>29</v>
      </c>
      <c r="G73" s="439" t="s">
        <v>29</v>
      </c>
      <c r="H73" s="1267" t="s">
        <v>7204</v>
      </c>
    </row>
    <row r="74" spans="1:10" s="401" customFormat="1" ht="31.5">
      <c r="A74" s="271"/>
      <c r="B74" s="2140" t="s">
        <v>701</v>
      </c>
      <c r="C74" s="2053" t="s">
        <v>702</v>
      </c>
      <c r="D74" s="2054" t="s">
        <v>703</v>
      </c>
      <c r="E74" s="2055" t="s">
        <v>704</v>
      </c>
      <c r="F74" s="2157" t="s">
        <v>705</v>
      </c>
      <c r="G74" s="2056" t="s">
        <v>706</v>
      </c>
      <c r="H74" s="271"/>
    </row>
    <row r="75" spans="1:10" s="384" customFormat="1" ht="15.75">
      <c r="B75" s="1573">
        <v>43250</v>
      </c>
      <c r="C75" s="2057" t="s">
        <v>724</v>
      </c>
      <c r="D75" s="2048">
        <f>30.83+5.78</f>
        <v>36.61</v>
      </c>
      <c r="E75" s="2058" t="s">
        <v>725</v>
      </c>
      <c r="F75" s="2141" t="s">
        <v>7628</v>
      </c>
      <c r="G75" s="2143" t="s">
        <v>5410</v>
      </c>
      <c r="H75" s="1770">
        <f>B75+180</f>
        <v>43430</v>
      </c>
      <c r="I75" s="1267"/>
    </row>
    <row r="76" spans="1:10" s="872" customFormat="1" ht="15.75">
      <c r="A76" s="901"/>
      <c r="B76" s="1573">
        <v>43260</v>
      </c>
      <c r="C76" s="2032" t="s">
        <v>7894</v>
      </c>
      <c r="D76" s="2155">
        <f>43.86+6.14</f>
        <v>50</v>
      </c>
      <c r="E76" s="2156" t="s">
        <v>714</v>
      </c>
      <c r="F76" s="2034" t="s">
        <v>715</v>
      </c>
      <c r="G76" s="2158" t="s">
        <v>7379</v>
      </c>
      <c r="H76" s="1770">
        <f>B76+180</f>
        <v>43440</v>
      </c>
      <c r="I76" s="1268"/>
    </row>
    <row r="77" spans="1:10" s="384" customFormat="1" ht="15.75">
      <c r="B77" s="1573">
        <v>43109</v>
      </c>
      <c r="C77" s="2032" t="s">
        <v>1762</v>
      </c>
      <c r="D77" s="2155">
        <v>36.61</v>
      </c>
      <c r="E77" s="2033" t="s">
        <v>725</v>
      </c>
      <c r="F77" s="2034" t="s">
        <v>7242</v>
      </c>
      <c r="G77" s="2158" t="s">
        <v>1760</v>
      </c>
      <c r="H77" s="1770">
        <f>B77+180</f>
        <v>43289</v>
      </c>
      <c r="I77" s="1267"/>
    </row>
    <row r="78" spans="1:10" s="401" customFormat="1" ht="16.5" thickBot="1">
      <c r="A78" s="271"/>
      <c r="B78" s="1538"/>
      <c r="C78" s="1539" t="s">
        <v>707</v>
      </c>
      <c r="D78" s="1561">
        <f>MEDIAN(D75:D77)</f>
        <v>36.61</v>
      </c>
      <c r="E78" s="1540"/>
      <c r="F78" s="372"/>
      <c r="G78" s="871"/>
      <c r="H78" s="271"/>
    </row>
    <row r="79" spans="1:10" s="540" customFormat="1" ht="16.5" thickBot="1">
      <c r="B79" s="403"/>
      <c r="C79" s="404"/>
      <c r="D79" s="404"/>
      <c r="E79" s="404"/>
      <c r="F79" s="404"/>
      <c r="G79" s="404"/>
    </row>
    <row r="80" spans="1:10" s="401" customFormat="1" ht="36" customHeight="1">
      <c r="A80" s="271"/>
      <c r="B80" s="390" t="str">
        <f>CONCATENATE("AMM INC 00",(RIGHT(B64,2))+1)</f>
        <v>AMM INC 005</v>
      </c>
      <c r="C80" s="2700" t="str">
        <f>CONCATENATE("FORNECIMENTO E INSTALAÇÃO DE ",C83)</f>
        <v>FORNECIMENTO E INSTALAÇÃO DE LUMINARIA DE EMERGENCIA 30 LEDS, POTENCIA 2 W, BATERIA DE LITIO, AUTONOMIA DE 6 HORAS</v>
      </c>
      <c r="D80" s="2897"/>
      <c r="E80" s="2897"/>
      <c r="F80" s="2897"/>
      <c r="G80" s="360" t="s">
        <v>29</v>
      </c>
      <c r="H80" s="1610">
        <f>G86</f>
        <v>38.96</v>
      </c>
    </row>
    <row r="81" spans="1:8" s="401" customFormat="1" ht="31.5">
      <c r="A81" s="271"/>
      <c r="B81" s="361" t="s">
        <v>700</v>
      </c>
      <c r="C81" s="520" t="s">
        <v>686</v>
      </c>
      <c r="D81" s="752" t="s">
        <v>29</v>
      </c>
      <c r="E81" s="520" t="s">
        <v>687</v>
      </c>
      <c r="F81" s="521" t="s">
        <v>688</v>
      </c>
      <c r="G81" s="522" t="s">
        <v>689</v>
      </c>
      <c r="H81" s="271"/>
    </row>
    <row r="82" spans="1:8" s="401" customFormat="1" ht="15.75">
      <c r="A82" s="271"/>
      <c r="B82" s="2724" t="s">
        <v>690</v>
      </c>
      <c r="C82" s="2926"/>
      <c r="D82" s="2926"/>
      <c r="E82" s="2926"/>
      <c r="F82" s="2926"/>
      <c r="G82" s="2927"/>
      <c r="H82" s="271"/>
    </row>
    <row r="83" spans="1:8" s="401" customFormat="1" ht="30">
      <c r="A83" s="530" t="s">
        <v>1320</v>
      </c>
      <c r="B83" s="386">
        <v>38774</v>
      </c>
      <c r="C83" s="927" t="str">
        <f>IF($A83="INSUMO",VLOOKUP($B83,'BANCO DE DADOS SETEMBRO INS'!$A:$D,2,FALSE),VLOOKUP($B83,'BANCO DE DADOS SETEMBRO SERV'!$B:$E,2,FALSE))</f>
        <v>LUMINARIA DE EMERGENCIA 30 LEDS, POTENCIA 2 W, BATERIA DE LITIO, AUTONOMIA DE 6 HORAS</v>
      </c>
      <c r="D83" s="771" t="str">
        <f>IF($A83="INSUMO",VLOOKUP($B83,'BANCO DE DADOS SETEMBRO INS'!$A:$D,3,FALSE),VLOOKUP($B83,'BANCO DE DADOS SETEMBRO SERV'!$B:$E,3,FALSE))</f>
        <v xml:space="preserve">UN    </v>
      </c>
      <c r="E83" s="398">
        <v>1</v>
      </c>
      <c r="F83" s="775">
        <f>IF($A83="INSUMO",VLOOKUP($B83,'BANCO DE DADOS SETEMBRO INS'!$A:$D,4,FALSE),VLOOKUP($B83,'BANCO DE DADOS SETEMBRO SERV'!$B:$E,4,FALSE))</f>
        <v>28.82</v>
      </c>
      <c r="G83" s="397">
        <f>TRUNC(F83*E83,2)</f>
        <v>28.82</v>
      </c>
      <c r="H83" s="271"/>
    </row>
    <row r="84" spans="1:8" s="401" customFormat="1" ht="15.75">
      <c r="A84" s="271"/>
      <c r="B84" s="2724" t="s">
        <v>691</v>
      </c>
      <c r="C84" s="2926"/>
      <c r="D84" s="2926"/>
      <c r="E84" s="2926"/>
      <c r="F84" s="2926"/>
      <c r="G84" s="2927"/>
      <c r="H84" s="271"/>
    </row>
    <row r="85" spans="1:8" s="401" customFormat="1" ht="15.75">
      <c r="A85" s="530" t="s">
        <v>1321</v>
      </c>
      <c r="B85" s="386">
        <v>88264</v>
      </c>
      <c r="C85" s="435" t="str">
        <f>IF($A85="INSUMO",VLOOKUP($B85,'BANCO DE DADOS SETEMBRO INS'!$A:$D,2,FALSE),VLOOKUP($B85,'BANCO DE DADOS SETEMBRO SERV'!$B:$E,2,FALSE))</f>
        <v>ELETRICISTA COM ENCARGOS COMPLEMENTARES</v>
      </c>
      <c r="D85" s="297" t="str">
        <f>IF($A85="INSUMO",VLOOKUP($B85,'BANCO DE DADOS SETEMBRO INS'!$A:$D,3,FALSE),VLOOKUP($B85,'BANCO DE DADOS SETEMBRO SERV'!$B:$E,3,FALSE))</f>
        <v>H</v>
      </c>
      <c r="E85" s="398">
        <v>0.5</v>
      </c>
      <c r="F85" s="362">
        <f>IF($A85="INSUMO",VLOOKUP($B85,'BANCO DE DADOS SETEMBRO INS'!$A:$D,4,FALSE),VLOOKUP($B85,'BANCO DE DADOS SETEMBRO SERV'!$B:$E,4,FALSE))</f>
        <v>20.28</v>
      </c>
      <c r="G85" s="397">
        <f>TRUNC(F85*E85,2)</f>
        <v>10.14</v>
      </c>
      <c r="H85" s="271"/>
    </row>
    <row r="86" spans="1:8" s="401" customFormat="1" ht="16.5" thickBot="1">
      <c r="A86" s="271"/>
      <c r="B86" s="402" t="s">
        <v>1345</v>
      </c>
      <c r="C86" s="402"/>
      <c r="D86" s="402"/>
      <c r="E86" s="402"/>
      <c r="F86" s="459" t="s">
        <v>692</v>
      </c>
      <c r="G86" s="460">
        <f>SUM(G82:G85)</f>
        <v>38.96</v>
      </c>
      <c r="H86" s="271"/>
    </row>
    <row r="87" spans="1:8" s="401" customFormat="1" ht="15.75" thickBot="1">
      <c r="A87" s="271"/>
      <c r="B87" s="410"/>
      <c r="C87" s="410"/>
      <c r="D87" s="410"/>
      <c r="E87" s="410"/>
      <c r="F87" s="410"/>
      <c r="G87" s="410"/>
      <c r="H87" s="271"/>
    </row>
    <row r="88" spans="1:8" s="401" customFormat="1" ht="15.75">
      <c r="A88" s="271"/>
      <c r="B88" s="390" t="str">
        <f>CONCATENATE("AMM INC 00",(RIGHT(B80,2))+1)</f>
        <v>AMM INC 006</v>
      </c>
      <c r="C88" s="2700" t="str">
        <f>CONCATENATE("FORNECIMENTO E INSTALAÇÃO DE ",C91)</f>
        <v>FORNECIMENTO E INSTALAÇÃO DE SIRENE ELETRONICA BITONAL 24 V DANI 4024</v>
      </c>
      <c r="D88" s="2897"/>
      <c r="E88" s="2897"/>
      <c r="F88" s="2897"/>
      <c r="G88" s="360" t="s">
        <v>29</v>
      </c>
      <c r="H88" s="1610">
        <f>G95</f>
        <v>60.08</v>
      </c>
    </row>
    <row r="89" spans="1:8" s="401" customFormat="1" ht="31.5">
      <c r="A89" s="271"/>
      <c r="B89" s="361" t="s">
        <v>700</v>
      </c>
      <c r="C89" s="520" t="s">
        <v>686</v>
      </c>
      <c r="D89" s="752" t="s">
        <v>29</v>
      </c>
      <c r="E89" s="520" t="s">
        <v>687</v>
      </c>
      <c r="F89" s="521" t="s">
        <v>688</v>
      </c>
      <c r="G89" s="522" t="s">
        <v>689</v>
      </c>
      <c r="H89" s="271"/>
    </row>
    <row r="90" spans="1:8" s="401" customFormat="1" ht="15.75">
      <c r="A90" s="271"/>
      <c r="B90" s="2724" t="s">
        <v>690</v>
      </c>
      <c r="C90" s="2926"/>
      <c r="D90" s="2926"/>
      <c r="E90" s="2926"/>
      <c r="F90" s="2926"/>
      <c r="G90" s="2927"/>
      <c r="H90" s="271"/>
    </row>
    <row r="91" spans="1:8" s="401" customFormat="1" ht="15">
      <c r="A91" s="271"/>
      <c r="B91" s="414" t="s">
        <v>708</v>
      </c>
      <c r="C91" s="442" t="s">
        <v>755</v>
      </c>
      <c r="D91" s="368" t="s">
        <v>29</v>
      </c>
      <c r="E91" s="405">
        <v>1</v>
      </c>
      <c r="F91" s="405">
        <f>D102</f>
        <v>24.18</v>
      </c>
      <c r="G91" s="408">
        <f>TRUNC(F91*E91,2)</f>
        <v>24.18</v>
      </c>
      <c r="H91" s="271"/>
    </row>
    <row r="92" spans="1:8" s="401" customFormat="1" ht="15.75">
      <c r="A92" s="271"/>
      <c r="B92" s="2724" t="s">
        <v>691</v>
      </c>
      <c r="C92" s="2926"/>
      <c r="D92" s="2926"/>
      <c r="E92" s="2926"/>
      <c r="F92" s="2926"/>
      <c r="G92" s="2927"/>
      <c r="H92" s="271"/>
    </row>
    <row r="93" spans="1:8" s="401" customFormat="1" ht="15.75">
      <c r="A93" s="530" t="s">
        <v>1321</v>
      </c>
      <c r="B93" s="386">
        <v>88264</v>
      </c>
      <c r="C93" s="435" t="str">
        <f>IF($A93="INSUMO",VLOOKUP($B93,'BANCO DE DADOS SETEMBRO INS'!$A:$D,2,FALSE),VLOOKUP($B93,'BANCO DE DADOS SETEMBRO SERV'!$B:$E,2,FALSE))</f>
        <v>ELETRICISTA COM ENCARGOS COMPLEMENTARES</v>
      </c>
      <c r="D93" s="297" t="str">
        <f>IF($A93="INSUMO",VLOOKUP($B93,'BANCO DE DADOS SETEMBRO INS'!$A:$D,3,FALSE),VLOOKUP($B93,'BANCO DE DADOS SETEMBRO SERV'!$B:$E,3,FALSE))</f>
        <v>H</v>
      </c>
      <c r="E93" s="398">
        <v>1</v>
      </c>
      <c r="F93" s="362">
        <f>IF($A93="INSUMO",VLOOKUP($B93,'BANCO DE DADOS SETEMBRO INS'!$A:$D,4,FALSE),VLOOKUP($B93,'BANCO DE DADOS SETEMBRO SERV'!$B:$E,4,FALSE))</f>
        <v>20.28</v>
      </c>
      <c r="G93" s="397">
        <f>TRUNC(F93*E93,2)</f>
        <v>20.28</v>
      </c>
      <c r="H93" s="271"/>
    </row>
    <row r="94" spans="1:8" s="401" customFormat="1" ht="16.5" thickBot="1">
      <c r="A94" s="530" t="s">
        <v>1321</v>
      </c>
      <c r="B94" s="387">
        <v>88247</v>
      </c>
      <c r="C94" s="436" t="str">
        <f>IF($A94="INSUMO",VLOOKUP($B94,'BANCO DE DADOS SETEMBRO INS'!$A:$D,2,FALSE),VLOOKUP($B94,'BANCO DE DADOS SETEMBRO SERV'!$B:$E,2,FALSE))</f>
        <v>AUXILIAR DE ELETRICISTA COM ENCARGOS COMPLEMENTARES</v>
      </c>
      <c r="D94" s="303" t="str">
        <f>IF($A94="INSUMO",VLOOKUP($B94,'BANCO DE DADOS SETEMBRO INS'!$A:$D,3,FALSE),VLOOKUP($B94,'BANCO DE DADOS SETEMBRO SERV'!$B:$E,3,FALSE))</f>
        <v>H</v>
      </c>
      <c r="E94" s="399">
        <v>1</v>
      </c>
      <c r="F94" s="364">
        <f>IF($A94="INSUMO",VLOOKUP($B94,'BANCO DE DADOS SETEMBRO INS'!$A:$D,4,FALSE),VLOOKUP($B94,'BANCO DE DADOS SETEMBRO SERV'!$B:$E,4,FALSE))</f>
        <v>15.62</v>
      </c>
      <c r="G94" s="400">
        <f>TRUNC(F94*E94,2)</f>
        <v>15.62</v>
      </c>
      <c r="H94" s="271"/>
    </row>
    <row r="95" spans="1:8" s="401" customFormat="1" ht="16.5" thickBot="1">
      <c r="A95" s="271"/>
      <c r="B95" s="402" t="s">
        <v>1346</v>
      </c>
      <c r="C95" s="402"/>
      <c r="D95" s="402"/>
      <c r="E95" s="402"/>
      <c r="F95" s="281" t="s">
        <v>692</v>
      </c>
      <c r="G95" s="282">
        <f>SUM(G90:G94)</f>
        <v>60.08</v>
      </c>
      <c r="H95" s="271"/>
    </row>
    <row r="96" spans="1:8" s="401" customFormat="1" ht="15.75" thickBot="1">
      <c r="A96" s="271"/>
      <c r="B96" s="3065"/>
      <c r="C96" s="3065"/>
      <c r="D96" s="3065"/>
      <c r="E96" s="3065"/>
      <c r="H96" s="271"/>
    </row>
    <row r="97" spans="1:9" s="401" customFormat="1" ht="15.75">
      <c r="A97" s="271"/>
      <c r="B97" s="1557"/>
      <c r="C97" s="1536" t="s">
        <v>755</v>
      </c>
      <c r="D97" s="1558"/>
      <c r="E97" s="1559"/>
      <c r="F97" s="371" t="s">
        <v>29</v>
      </c>
      <c r="G97" s="439" t="s">
        <v>29</v>
      </c>
      <c r="H97" s="1267" t="s">
        <v>7204</v>
      </c>
    </row>
    <row r="98" spans="1:9" s="401" customFormat="1" ht="31.5">
      <c r="A98" s="271"/>
      <c r="B98" s="1815" t="s">
        <v>701</v>
      </c>
      <c r="C98" s="1775" t="s">
        <v>702</v>
      </c>
      <c r="D98" s="1776" t="s">
        <v>703</v>
      </c>
      <c r="E98" s="1777" t="s">
        <v>704</v>
      </c>
      <c r="F98" s="1822" t="s">
        <v>705</v>
      </c>
      <c r="G98" s="1785" t="s">
        <v>706</v>
      </c>
      <c r="H98" s="271"/>
    </row>
    <row r="99" spans="1:9" s="384" customFormat="1" ht="15.75">
      <c r="B99" s="1573">
        <v>43250</v>
      </c>
      <c r="C99" s="1751" t="s">
        <v>7244</v>
      </c>
      <c r="D99" s="1752">
        <v>99.9</v>
      </c>
      <c r="E99" s="1748" t="s">
        <v>6044</v>
      </c>
      <c r="F99" s="1766" t="s">
        <v>7892</v>
      </c>
      <c r="G99" s="1764" t="s">
        <v>7893</v>
      </c>
      <c r="H99" s="1770">
        <f>B99+180</f>
        <v>43430</v>
      </c>
      <c r="I99" s="1267"/>
    </row>
    <row r="100" spans="1:9" s="872" customFormat="1" ht="15">
      <c r="A100" s="901"/>
      <c r="B100" s="1573">
        <v>43250</v>
      </c>
      <c r="C100" s="1751" t="s">
        <v>724</v>
      </c>
      <c r="D100" s="1752">
        <v>20.13</v>
      </c>
      <c r="E100" s="1754" t="s">
        <v>725</v>
      </c>
      <c r="F100" s="1766" t="s">
        <v>7628</v>
      </c>
      <c r="G100" s="1764" t="s">
        <v>5410</v>
      </c>
      <c r="H100" s="1770">
        <f>B100+180</f>
        <v>43430</v>
      </c>
    </row>
    <row r="101" spans="1:9" s="401" customFormat="1" ht="15">
      <c r="A101" s="271"/>
      <c r="B101" s="1299">
        <v>43260</v>
      </c>
      <c r="C101" s="1751" t="s">
        <v>7894</v>
      </c>
      <c r="D101" s="1752">
        <v>24.18</v>
      </c>
      <c r="E101" s="1749" t="s">
        <v>714</v>
      </c>
      <c r="F101" s="1744" t="s">
        <v>715</v>
      </c>
      <c r="G101" s="1764" t="s">
        <v>7379</v>
      </c>
      <c r="H101" s="1770">
        <f>B101+180</f>
        <v>43440</v>
      </c>
    </row>
    <row r="102" spans="1:9" s="401" customFormat="1" ht="16.5" thickBot="1">
      <c r="A102" s="271"/>
      <c r="B102" s="1538"/>
      <c r="C102" s="1539" t="s">
        <v>707</v>
      </c>
      <c r="D102" s="1561">
        <f>MEDIAN(D99:D101)</f>
        <v>24.18</v>
      </c>
      <c r="E102" s="1540"/>
      <c r="F102" s="372"/>
      <c r="G102" s="871"/>
      <c r="H102" s="271"/>
    </row>
    <row r="103" spans="1:9" s="540" customFormat="1" ht="16.5" thickBot="1">
      <c r="B103" s="403"/>
      <c r="C103" s="404"/>
      <c r="D103" s="404"/>
      <c r="E103" s="404"/>
      <c r="F103" s="404"/>
      <c r="G103" s="404"/>
    </row>
    <row r="104" spans="1:9" s="401" customFormat="1" ht="45" customHeight="1">
      <c r="A104" s="271"/>
      <c r="B104" s="390" t="str">
        <f>CONCATENATE("AMM INC 00",(RIGHT(B88,2))+1)</f>
        <v>AMM INC 007</v>
      </c>
      <c r="C104" s="2700" t="str">
        <f>CONCATENATE("FORNECIMENTO E INSTALAÇÃO DE ",C107)</f>
        <v>FORNECIMENTO E INSTALAÇÃO DE PLACA DE SINALIZACAO DE SEGURANCA CONTRA INCENDIO, FOTOLUMINESCENTE, RETANGULAR, *13 X 26* CM, EM PVC *2* MM ANTI-CHAMAS (SIMBOLOS, CORES E PICTOGRAMAS CONFORME NBR 13434)</v>
      </c>
      <c r="D104" s="2897"/>
      <c r="E104" s="2897"/>
      <c r="F104" s="2897"/>
      <c r="G104" s="360" t="s">
        <v>29</v>
      </c>
      <c r="H104" s="1610">
        <f>G110</f>
        <v>21.080000000000002</v>
      </c>
    </row>
    <row r="105" spans="1:9" s="401" customFormat="1" ht="31.5">
      <c r="A105" s="271"/>
      <c r="B105" s="361" t="s">
        <v>700</v>
      </c>
      <c r="C105" s="520" t="s">
        <v>686</v>
      </c>
      <c r="D105" s="752" t="s">
        <v>29</v>
      </c>
      <c r="E105" s="520" t="s">
        <v>687</v>
      </c>
      <c r="F105" s="521" t="s">
        <v>688</v>
      </c>
      <c r="G105" s="522" t="s">
        <v>689</v>
      </c>
      <c r="H105" s="271"/>
    </row>
    <row r="106" spans="1:9" s="401" customFormat="1" ht="15.75">
      <c r="A106" s="271"/>
      <c r="B106" s="2724" t="s">
        <v>690</v>
      </c>
      <c r="C106" s="2926"/>
      <c r="D106" s="2926"/>
      <c r="E106" s="2926"/>
      <c r="F106" s="2926"/>
      <c r="G106" s="2927"/>
      <c r="H106" s="271"/>
    </row>
    <row r="107" spans="1:9" s="401" customFormat="1" ht="60">
      <c r="A107" s="740" t="s">
        <v>1320</v>
      </c>
      <c r="B107" s="739">
        <v>37539</v>
      </c>
      <c r="C107" s="727" t="str">
        <f>IF($A107="INSUMO",VLOOKUP($B107,'BANCO DE DADOS SETEMBRO INS'!$A:$D,2,FALSE),VLOOKUP($B107,'BANCO DE DADOS SETEMBRO SERV'!$B:$E,2,FALSE))</f>
        <v>PLACA DE SINALIZACAO DE SEGURANCA CONTRA INCENDIO, FOTOLUMINESCENTE, RETANGULAR, *13 X 26* CM, EM PVC *2* MM ANTI-CHAMAS (SIMBOLOS, CORES E PICTOGRAMAS CONFORME NBR 13434)</v>
      </c>
      <c r="D107" s="368" t="str">
        <f>IF($A107="INSUMO",VLOOKUP($B107,'BANCO DE DADOS SETEMBRO INS'!$A:$D,3,FALSE),VLOOKUP($B107,'BANCO DE DADOS SETEMBRO SERV'!$B:$E,3,FALSE))</f>
        <v xml:space="preserve">UN    </v>
      </c>
      <c r="E107" s="405">
        <v>1</v>
      </c>
      <c r="F107" s="405">
        <f>IF($A107="INSUMO",VLOOKUP($B107,'BANCO DE DADOS SETEMBRO INS'!$A:$D,4,FALSE),VLOOKUP($B107,'BANCO DE DADOS SETEMBRO SERV'!$B:$E,4,FALSE))</f>
        <v>17.940000000000001</v>
      </c>
      <c r="G107" s="408">
        <f>TRUNC(F107*E107,2)</f>
        <v>17.940000000000001</v>
      </c>
      <c r="H107" s="271"/>
    </row>
    <row r="108" spans="1:9" s="401" customFormat="1" ht="15.75">
      <c r="A108" s="271"/>
      <c r="B108" s="2724" t="s">
        <v>691</v>
      </c>
      <c r="C108" s="2926"/>
      <c r="D108" s="2926"/>
      <c r="E108" s="2926"/>
      <c r="F108" s="2926"/>
      <c r="G108" s="2927"/>
      <c r="H108" s="271"/>
    </row>
    <row r="109" spans="1:9" s="401" customFormat="1" ht="16.5" thickBot="1">
      <c r="A109" s="530" t="s">
        <v>1321</v>
      </c>
      <c r="B109" s="268">
        <v>88316</v>
      </c>
      <c r="C109" s="436" t="str">
        <f>IF($A109="INSUMO",VLOOKUP($B109,'BANCO DE DADOS SETEMBRO INS'!$A:$D,2,FALSE),VLOOKUP($B109,'BANCO DE DADOS SETEMBRO SERV'!$B:$E,2,FALSE))</f>
        <v>SERVENTE COM ENCARGOS COMPLEMENTARES</v>
      </c>
      <c r="D109" s="303" t="str">
        <f>IF($A109="INSUMO",VLOOKUP($B109,'BANCO DE DADOS SETEMBRO INS'!$A:$D,3,FALSE),VLOOKUP($B109,'BANCO DE DADOS SETEMBRO SERV'!$B:$E,3,FALSE))</f>
        <v>H</v>
      </c>
      <c r="E109" s="399">
        <v>0.2</v>
      </c>
      <c r="F109" s="364">
        <f>IF($A109="INSUMO",VLOOKUP($B109,'BANCO DE DADOS SETEMBRO INS'!$A:$D,4,FALSE),VLOOKUP($B109,'BANCO DE DADOS SETEMBRO SERV'!$B:$E,4,FALSE))</f>
        <v>15.74</v>
      </c>
      <c r="G109" s="400">
        <f>TRUNC(F109*E109,2)</f>
        <v>3.14</v>
      </c>
      <c r="H109" s="271"/>
    </row>
    <row r="110" spans="1:9" s="401" customFormat="1" ht="16.5" thickBot="1">
      <c r="A110" s="271"/>
      <c r="B110" s="402" t="s">
        <v>7477</v>
      </c>
      <c r="C110" s="402"/>
      <c r="D110" s="402"/>
      <c r="E110" s="402"/>
      <c r="F110" s="281" t="s">
        <v>692</v>
      </c>
      <c r="G110" s="282">
        <f>SUM(G106:G109)</f>
        <v>21.080000000000002</v>
      </c>
      <c r="H110" s="271"/>
    </row>
    <row r="111" spans="1:9" s="401" customFormat="1" ht="15.75" thickBot="1">
      <c r="A111" s="271"/>
      <c r="B111" s="3065"/>
      <c r="C111" s="3065"/>
      <c r="D111" s="3065"/>
      <c r="E111" s="3065"/>
      <c r="H111" s="271"/>
    </row>
    <row r="112" spans="1:9" s="401" customFormat="1" ht="15.75">
      <c r="A112" s="271"/>
      <c r="B112" s="390" t="str">
        <f>CONCATENATE("AMM INC 00",(RIGHT(B104,2))+1)</f>
        <v>AMM INC 008</v>
      </c>
      <c r="C112" s="2700" t="str">
        <f>CONCATENATE("FORNECIMENTO E INSTALAÇÃO DE ",C115)</f>
        <v>FORNECIMENTO E INSTALAÇÃO DE INC BATERIA SELADA P/ CENTRAL DE ALARME E DETECÇÃO 12V/1,3A</v>
      </c>
      <c r="D112" s="2897"/>
      <c r="E112" s="2897"/>
      <c r="F112" s="2897"/>
      <c r="G112" s="360" t="s">
        <v>29</v>
      </c>
      <c r="H112" s="1610">
        <f>G118</f>
        <v>175.36</v>
      </c>
    </row>
    <row r="113" spans="1:9" s="401" customFormat="1" ht="31.5">
      <c r="A113" s="271"/>
      <c r="B113" s="361" t="s">
        <v>700</v>
      </c>
      <c r="C113" s="520" t="s">
        <v>686</v>
      </c>
      <c r="D113" s="752" t="s">
        <v>29</v>
      </c>
      <c r="E113" s="520" t="s">
        <v>687</v>
      </c>
      <c r="F113" s="521" t="s">
        <v>688</v>
      </c>
      <c r="G113" s="522" t="s">
        <v>689</v>
      </c>
      <c r="H113" s="271"/>
    </row>
    <row r="114" spans="1:9" s="401" customFormat="1" ht="15.75">
      <c r="A114" s="271"/>
      <c r="B114" s="2724" t="s">
        <v>690</v>
      </c>
      <c r="C114" s="2926"/>
      <c r="D114" s="2926"/>
      <c r="E114" s="2926"/>
      <c r="F114" s="2926"/>
      <c r="G114" s="2927"/>
      <c r="H114" s="271"/>
    </row>
    <row r="115" spans="1:9" s="401" customFormat="1" ht="30">
      <c r="A115" s="271"/>
      <c r="B115" s="414" t="s">
        <v>708</v>
      </c>
      <c r="C115" s="441" t="s">
        <v>757</v>
      </c>
      <c r="D115" s="368" t="s">
        <v>29</v>
      </c>
      <c r="E115" s="405">
        <v>1</v>
      </c>
      <c r="F115" s="405">
        <f>D125</f>
        <v>53.68</v>
      </c>
      <c r="G115" s="408">
        <f>TRUNC(F115*E115,2)</f>
        <v>53.68</v>
      </c>
      <c r="H115" s="271"/>
    </row>
    <row r="116" spans="1:9" s="401" customFormat="1" ht="15.75">
      <c r="A116" s="271"/>
      <c r="B116" s="2724" t="s">
        <v>691</v>
      </c>
      <c r="C116" s="2926"/>
      <c r="D116" s="2926"/>
      <c r="E116" s="2926"/>
      <c r="F116" s="2926"/>
      <c r="G116" s="2927"/>
      <c r="H116" s="271"/>
    </row>
    <row r="117" spans="1:9" s="401" customFormat="1" ht="16.5" thickBot="1">
      <c r="A117" s="530" t="s">
        <v>1321</v>
      </c>
      <c r="B117" s="386">
        <v>88264</v>
      </c>
      <c r="C117" s="435" t="str">
        <f>IF($A117="INSUMO",VLOOKUP($B117,'BANCO DE DADOS SETEMBRO INS'!$A:$D,2,FALSE),VLOOKUP($B117,'BANCO DE DADOS SETEMBRO SERV'!$B:$E,2,FALSE))</f>
        <v>ELETRICISTA COM ENCARGOS COMPLEMENTARES</v>
      </c>
      <c r="D117" s="297" t="str">
        <f>IF($A117="INSUMO",VLOOKUP($B117,'BANCO DE DADOS SETEMBRO INS'!$A:$D,3,FALSE),VLOOKUP($B117,'BANCO DE DADOS SETEMBRO SERV'!$B:$E,3,FALSE))</f>
        <v>H</v>
      </c>
      <c r="E117" s="398">
        <v>6</v>
      </c>
      <c r="F117" s="362">
        <f>IF($A117="INSUMO",VLOOKUP($B117,'BANCO DE DADOS SETEMBRO INS'!$A:$D,4,FALSE),VLOOKUP($B117,'BANCO DE DADOS SETEMBRO SERV'!$B:$E,4,FALSE))</f>
        <v>20.28</v>
      </c>
      <c r="G117" s="397">
        <f>TRUNC(F117*E117,2)</f>
        <v>121.68</v>
      </c>
      <c r="H117" s="271"/>
    </row>
    <row r="118" spans="1:9" s="401" customFormat="1" ht="16.5" thickBot="1">
      <c r="A118" s="271"/>
      <c r="B118" s="2660" t="s">
        <v>1348</v>
      </c>
      <c r="C118" s="2660"/>
      <c r="D118" s="2660"/>
      <c r="E118" s="2660"/>
      <c r="F118" s="281" t="s">
        <v>692</v>
      </c>
      <c r="G118" s="282">
        <f>SUM(G114:G117)</f>
        <v>175.36</v>
      </c>
      <c r="H118" s="271"/>
    </row>
    <row r="119" spans="1:9" s="401" customFormat="1" ht="15.75" thickBot="1">
      <c r="A119" s="271"/>
      <c r="B119" s="410"/>
      <c r="C119" s="410"/>
      <c r="D119" s="410"/>
      <c r="E119" s="410"/>
      <c r="F119" s="410"/>
      <c r="G119" s="410"/>
      <c r="H119" s="271"/>
    </row>
    <row r="120" spans="1:9" s="401" customFormat="1" ht="31.5">
      <c r="A120" s="271"/>
      <c r="B120" s="1557"/>
      <c r="C120" s="443" t="s">
        <v>757</v>
      </c>
      <c r="D120" s="1558"/>
      <c r="E120" s="1559"/>
      <c r="F120" s="371" t="s">
        <v>29</v>
      </c>
      <c r="G120" s="439" t="s">
        <v>29</v>
      </c>
      <c r="H120" s="1816" t="s">
        <v>7219</v>
      </c>
    </row>
    <row r="121" spans="1:9" s="401" customFormat="1" ht="31.5">
      <c r="A121" s="271"/>
      <c r="B121" s="1815" t="s">
        <v>701</v>
      </c>
      <c r="C121" s="1775" t="s">
        <v>702</v>
      </c>
      <c r="D121" s="1776" t="s">
        <v>703</v>
      </c>
      <c r="E121" s="1777" t="s">
        <v>704</v>
      </c>
      <c r="F121" s="1822" t="s">
        <v>705</v>
      </c>
      <c r="G121" s="1785" t="s">
        <v>706</v>
      </c>
      <c r="H121" s="271"/>
    </row>
    <row r="122" spans="1:9" s="384" customFormat="1" ht="15.75">
      <c r="B122" s="1573">
        <v>43250</v>
      </c>
      <c r="C122" s="1741" t="s">
        <v>7244</v>
      </c>
      <c r="D122" s="1742">
        <v>48</v>
      </c>
      <c r="E122" s="1747" t="s">
        <v>6044</v>
      </c>
      <c r="F122" s="1765" t="s">
        <v>7892</v>
      </c>
      <c r="G122" s="1762" t="s">
        <v>7893</v>
      </c>
      <c r="H122" s="1770">
        <f>B122+180</f>
        <v>43430</v>
      </c>
      <c r="I122" s="1267"/>
    </row>
    <row r="123" spans="1:9" s="872" customFormat="1" ht="15">
      <c r="A123" s="901"/>
      <c r="B123" s="1573">
        <v>43250</v>
      </c>
      <c r="C123" s="1751" t="s">
        <v>724</v>
      </c>
      <c r="D123" s="1752">
        <v>59.53</v>
      </c>
      <c r="E123" s="1754" t="s">
        <v>725</v>
      </c>
      <c r="F123" s="1766" t="s">
        <v>7628</v>
      </c>
      <c r="G123" s="1764" t="s">
        <v>5410</v>
      </c>
      <c r="H123" s="1770">
        <f>B123+180</f>
        <v>43430</v>
      </c>
    </row>
    <row r="124" spans="1:9" s="401" customFormat="1" ht="15">
      <c r="A124" s="271"/>
      <c r="B124" s="1299">
        <v>43260</v>
      </c>
      <c r="C124" s="1751" t="s">
        <v>7894</v>
      </c>
      <c r="D124" s="1752">
        <v>53.68</v>
      </c>
      <c r="E124" s="1749" t="s">
        <v>714</v>
      </c>
      <c r="F124" s="1744" t="s">
        <v>715</v>
      </c>
      <c r="G124" s="1764" t="s">
        <v>7379</v>
      </c>
      <c r="H124" s="1770">
        <f>B124+180</f>
        <v>43440</v>
      </c>
    </row>
    <row r="125" spans="1:9" s="401" customFormat="1" ht="16.5" thickBot="1">
      <c r="A125" s="271"/>
      <c r="B125" s="1538"/>
      <c r="C125" s="1539" t="s">
        <v>707</v>
      </c>
      <c r="D125" s="1561">
        <f>MEDIAN(D122:D124)</f>
        <v>53.68</v>
      </c>
      <c r="E125" s="1540"/>
      <c r="F125" s="372"/>
      <c r="G125" s="871"/>
      <c r="H125" s="271"/>
    </row>
    <row r="126" spans="1:9" s="540" customFormat="1" ht="16.5" thickBot="1">
      <c r="B126" s="403"/>
      <c r="C126" s="404"/>
      <c r="D126" s="404"/>
      <c r="E126" s="404"/>
      <c r="F126" s="404"/>
      <c r="G126" s="404"/>
    </row>
    <row r="127" spans="1:9" s="401" customFormat="1" ht="57.75" customHeight="1">
      <c r="A127" s="271"/>
      <c r="B127" s="390" t="str">
        <f>CONCATENATE("AMM INC 00",(RIGHT(B112,2))+1)</f>
        <v>AMM INC 009</v>
      </c>
      <c r="C127" s="2700" t="str">
        <f>CONCATENATE("FORNECIMENTO E INSTALAÇÃO DE ",C130)</f>
        <v>FORNECIMENTO E INSTALAÇÃO DE PLACA DE SINALIZACAO DE SEGURANCA CONTRA INCENDIO, FOTOLUMINESCENTE, QUADRADA, *14 X 14* CM, EM PVC *2* MM ANTI-CHAMAS (SIMBOLOS, CORES E PICTOGRAMAS CONFORME NBR 13434)</v>
      </c>
      <c r="D127" s="2897"/>
      <c r="E127" s="2897"/>
      <c r="F127" s="2897"/>
      <c r="G127" s="360" t="s">
        <v>29</v>
      </c>
      <c r="H127" s="1610">
        <f>G133</f>
        <v>13.860000000000001</v>
      </c>
    </row>
    <row r="128" spans="1:9" s="401" customFormat="1" ht="31.5">
      <c r="A128" s="271"/>
      <c r="B128" s="361" t="s">
        <v>700</v>
      </c>
      <c r="C128" s="520" t="s">
        <v>686</v>
      </c>
      <c r="D128" s="752" t="s">
        <v>29</v>
      </c>
      <c r="E128" s="520" t="s">
        <v>687</v>
      </c>
      <c r="F128" s="521" t="s">
        <v>688</v>
      </c>
      <c r="G128" s="522" t="s">
        <v>689</v>
      </c>
      <c r="H128" s="271"/>
    </row>
    <row r="129" spans="1:8" s="401" customFormat="1" ht="15.75">
      <c r="A129" s="271"/>
      <c r="B129" s="2724" t="s">
        <v>690</v>
      </c>
      <c r="C129" s="2926"/>
      <c r="D129" s="2926"/>
      <c r="E129" s="2926"/>
      <c r="F129" s="2926"/>
      <c r="G129" s="2927"/>
      <c r="H129" s="271"/>
    </row>
    <row r="130" spans="1:8" s="401" customFormat="1" ht="60.75">
      <c r="A130" s="738" t="s">
        <v>1320</v>
      </c>
      <c r="B130" s="739">
        <v>37557</v>
      </c>
      <c r="C130" s="438" t="str">
        <f>IF($A130="INSUMO",VLOOKUP($B130,'BANCO DE DADOS SETEMBRO INS'!$A:$D,2,FALSE),VLOOKUP($B130,'BANCO DE DADOS SETEMBRO SERV'!$B:$E,2,FALSE))</f>
        <v>PLACA DE SINALIZACAO DE SEGURANCA CONTRA INCENDIO, FOTOLUMINESCENTE, QUADRADA, *14 X 14* CM, EM PVC *2* MM ANTI-CHAMAS (SIMBOLOS, CORES E PICTOGRAMAS CONFORME NBR 13434)</v>
      </c>
      <c r="D130" s="368" t="str">
        <f>IF($A130="INSUMO",VLOOKUP($B130,'BANCO DE DADOS SETEMBRO INS'!$A:$D,3,FALSE),VLOOKUP($B130,'BANCO DE DADOS SETEMBRO SERV'!$B:$E,3,FALSE))</f>
        <v xml:space="preserve">UN    </v>
      </c>
      <c r="E130" s="405">
        <v>1</v>
      </c>
      <c r="F130" s="405">
        <f>IF($A130="INSUMO",VLOOKUP($B130,'BANCO DE DADOS SETEMBRO INS'!$A:$D,4,FALSE),VLOOKUP($B130,'BANCO DE DADOS SETEMBRO SERV'!$B:$E,4,FALSE))</f>
        <v>10.72</v>
      </c>
      <c r="G130" s="408">
        <f>TRUNC(F130*E130,2)</f>
        <v>10.72</v>
      </c>
      <c r="H130" s="271"/>
    </row>
    <row r="131" spans="1:8" s="401" customFormat="1" ht="15.75">
      <c r="A131" s="271"/>
      <c r="B131" s="2724" t="s">
        <v>691</v>
      </c>
      <c r="C131" s="2926"/>
      <c r="D131" s="2926"/>
      <c r="E131" s="2926"/>
      <c r="F131" s="2926"/>
      <c r="G131" s="2927"/>
      <c r="H131" s="271"/>
    </row>
    <row r="132" spans="1:8" s="401" customFormat="1" ht="16.5" thickBot="1">
      <c r="A132" s="530" t="s">
        <v>1321</v>
      </c>
      <c r="B132" s="268">
        <v>88316</v>
      </c>
      <c r="C132" s="436" t="str">
        <f>IF($A132="INSUMO",VLOOKUP($B132,'BANCO DE DADOS SETEMBRO INS'!$A:$D,2,FALSE),VLOOKUP($B132,'BANCO DE DADOS SETEMBRO SERV'!$B:$E,2,FALSE))</f>
        <v>SERVENTE COM ENCARGOS COMPLEMENTARES</v>
      </c>
      <c r="D132" s="303" t="str">
        <f>IF($A132="INSUMO",VLOOKUP($B132,'BANCO DE DADOS SETEMBRO INS'!$A:$D,3,FALSE),VLOOKUP($B132,'BANCO DE DADOS SETEMBRO SERV'!$B:$E,3,FALSE))</f>
        <v>H</v>
      </c>
      <c r="E132" s="399">
        <v>0.2</v>
      </c>
      <c r="F132" s="364">
        <f>IF($A132="INSUMO",VLOOKUP($B132,'BANCO DE DADOS SETEMBRO INS'!$A:$D,4,FALSE),VLOOKUP($B132,'BANCO DE DADOS SETEMBRO SERV'!$B:$E,4,FALSE))</f>
        <v>15.74</v>
      </c>
      <c r="G132" s="400">
        <f>TRUNC(F132*E132,2)</f>
        <v>3.14</v>
      </c>
      <c r="H132" s="271"/>
    </row>
    <row r="133" spans="1:8" s="401" customFormat="1" ht="16.5" thickBot="1">
      <c r="A133" s="271"/>
      <c r="B133" s="3060" t="s">
        <v>7477</v>
      </c>
      <c r="C133" s="3060"/>
      <c r="D133" s="3060"/>
      <c r="E133" s="3066"/>
      <c r="F133" s="281" t="s">
        <v>692</v>
      </c>
      <c r="G133" s="282">
        <f>SUM(G129:G132)</f>
        <v>13.860000000000001</v>
      </c>
      <c r="H133" s="271"/>
    </row>
    <row r="134" spans="1:8" s="401" customFormat="1" ht="15.75" thickBot="1">
      <c r="A134" s="271"/>
      <c r="B134" s="444"/>
      <c r="C134" s="444"/>
      <c r="D134" s="444"/>
      <c r="E134" s="444"/>
      <c r="F134" s="444"/>
      <c r="G134" s="444"/>
      <c r="H134" s="271"/>
    </row>
    <row r="135" spans="1:8" s="401" customFormat="1" ht="15.75">
      <c r="A135" s="271"/>
      <c r="B135" s="390" t="str">
        <f>CONCATENATE("AMM INC 0",(RIGHT(B127,2))+1)</f>
        <v>AMM INC 010</v>
      </c>
      <c r="C135" s="2700" t="str">
        <f>CONCATENATE("FORNECIMENTO E INSTALAÇÃO DE ",C138)</f>
        <v>FORNECIMENTO E INSTALAÇÃO DE SUPORTE ISOLADOR SIMPLES DIAMETRO NOMINAL 5/16", COM ROSCA SOBERBA E BUCHA</v>
      </c>
      <c r="D135" s="2897"/>
      <c r="E135" s="2897"/>
      <c r="F135" s="2897"/>
      <c r="G135" s="360" t="s">
        <v>29</v>
      </c>
      <c r="H135" s="1610">
        <f>G142</f>
        <v>8.49</v>
      </c>
    </row>
    <row r="136" spans="1:8" s="401" customFormat="1" ht="31.5">
      <c r="A136" s="271"/>
      <c r="B136" s="361" t="s">
        <v>700</v>
      </c>
      <c r="C136" s="520" t="s">
        <v>686</v>
      </c>
      <c r="D136" s="752" t="s">
        <v>29</v>
      </c>
      <c r="E136" s="520" t="s">
        <v>687</v>
      </c>
      <c r="F136" s="521" t="s">
        <v>688</v>
      </c>
      <c r="G136" s="522" t="s">
        <v>689</v>
      </c>
      <c r="H136" s="271"/>
    </row>
    <row r="137" spans="1:8" s="401" customFormat="1" ht="15.75">
      <c r="A137" s="271"/>
      <c r="B137" s="2724" t="s">
        <v>690</v>
      </c>
      <c r="C137" s="2926"/>
      <c r="D137" s="2926"/>
      <c r="E137" s="2926"/>
      <c r="F137" s="2926"/>
      <c r="G137" s="2927"/>
      <c r="H137" s="271"/>
    </row>
    <row r="138" spans="1:8" s="401" customFormat="1" ht="30">
      <c r="A138" s="530" t="s">
        <v>1320</v>
      </c>
      <c r="B138" s="523">
        <v>3396</v>
      </c>
      <c r="C138" s="435" t="str">
        <f>IF($A138="INSUMO",VLOOKUP($B138,'BANCO DE DADOS SETEMBRO INS'!$A:$D,2,FALSE),VLOOKUP($B138,'BANCO DE DADOS SETEMBRO SERV'!$B:$E,2,FALSE))</f>
        <v>SUPORTE ISOLADOR SIMPLES DIAMETRO NOMINAL 5/16", COM ROSCA SOBERBA E BUCHA</v>
      </c>
      <c r="D138" s="297" t="str">
        <f>IF($A138="INSUMO",VLOOKUP($B138,'BANCO DE DADOS SETEMBRO INS'!$A:$D,3,FALSE),VLOOKUP($B138,'BANCO DE DADOS SETEMBRO SERV'!$B:$E,3,FALSE))</f>
        <v xml:space="preserve">UN    </v>
      </c>
      <c r="E138" s="405">
        <v>1</v>
      </c>
      <c r="F138" s="362">
        <f>IF($A138="INSUMO",VLOOKUP($B138,'BANCO DE DADOS SETEMBRO INS'!$A:$D,4,FALSE),VLOOKUP($B138,'BANCO DE DADOS SETEMBRO SERV'!$B:$E,4,FALSE))</f>
        <v>4.9000000000000004</v>
      </c>
      <c r="G138" s="408">
        <f>TRUNC(F138*E138,2)</f>
        <v>4.9000000000000004</v>
      </c>
      <c r="H138" s="271"/>
    </row>
    <row r="139" spans="1:8" s="401" customFormat="1" ht="15.75">
      <c r="A139" s="271"/>
      <c r="B139" s="2724" t="s">
        <v>691</v>
      </c>
      <c r="C139" s="2926"/>
      <c r="D139" s="2926"/>
      <c r="E139" s="2926"/>
      <c r="F139" s="2926"/>
      <c r="G139" s="2927"/>
      <c r="H139" s="271"/>
    </row>
    <row r="140" spans="1:8" s="401" customFormat="1" ht="15.75">
      <c r="A140" s="530" t="s">
        <v>1321</v>
      </c>
      <c r="B140" s="386">
        <v>88264</v>
      </c>
      <c r="C140" s="435" t="str">
        <f>IF($A140="INSUMO",VLOOKUP($B140,'BANCO DE DADOS SETEMBRO INS'!$A:$D,2,FALSE),VLOOKUP($B140,'BANCO DE DADOS SETEMBRO SERV'!$B:$E,2,FALSE))</f>
        <v>ELETRICISTA COM ENCARGOS COMPLEMENTARES</v>
      </c>
      <c r="D140" s="297" t="str">
        <f>IF($A140="INSUMO",VLOOKUP($B140,'BANCO DE DADOS SETEMBRO INS'!$A:$D,3,FALSE),VLOOKUP($B140,'BANCO DE DADOS SETEMBRO SERV'!$B:$E,3,FALSE))</f>
        <v>H</v>
      </c>
      <c r="E140" s="398">
        <v>0.1</v>
      </c>
      <c r="F140" s="362">
        <f>IF($A140="INSUMO",VLOOKUP($B140,'BANCO DE DADOS SETEMBRO INS'!$A:$D,4,FALSE),VLOOKUP($B140,'BANCO DE DADOS SETEMBRO SERV'!$B:$E,4,FALSE))</f>
        <v>20.28</v>
      </c>
      <c r="G140" s="397">
        <f>TRUNC(F140*E140,2)</f>
        <v>2.02</v>
      </c>
      <c r="H140" s="271"/>
    </row>
    <row r="141" spans="1:8" s="401" customFormat="1" ht="16.5" thickBot="1">
      <c r="A141" s="530" t="s">
        <v>1321</v>
      </c>
      <c r="B141" s="387">
        <v>88316</v>
      </c>
      <c r="C141" s="436" t="str">
        <f>IF($A141="INSUMO",VLOOKUP($B141,'BANCO DE DADOS SETEMBRO INS'!$A:$D,2,FALSE),VLOOKUP($B141,'BANCO DE DADOS SETEMBRO SERV'!$B:$E,2,FALSE))</f>
        <v>SERVENTE COM ENCARGOS COMPLEMENTARES</v>
      </c>
      <c r="D141" s="303" t="str">
        <f>IF($A141="INSUMO",VLOOKUP($B141,'BANCO DE DADOS SETEMBRO INS'!$A:$D,3,FALSE),VLOOKUP($B141,'BANCO DE DADOS SETEMBRO SERV'!$B:$E,3,FALSE))</f>
        <v>H</v>
      </c>
      <c r="E141" s="399">
        <v>0.1</v>
      </c>
      <c r="F141" s="364">
        <f>IF($A141="INSUMO",VLOOKUP($B141,'BANCO DE DADOS SETEMBRO INS'!$A:$D,4,FALSE),VLOOKUP($B141,'BANCO DE DADOS SETEMBRO SERV'!$B:$E,4,FALSE))</f>
        <v>15.74</v>
      </c>
      <c r="G141" s="400">
        <f>TRUNC(F141*E141,2)</f>
        <v>1.57</v>
      </c>
      <c r="H141" s="271"/>
    </row>
    <row r="142" spans="1:8" s="401" customFormat="1" ht="16.5" thickBot="1">
      <c r="A142" s="271"/>
      <c r="B142" s="2918" t="s">
        <v>740</v>
      </c>
      <c r="C142" s="2918"/>
      <c r="D142" s="2918"/>
      <c r="E142" s="2918"/>
      <c r="F142" s="281" t="s">
        <v>692</v>
      </c>
      <c r="G142" s="282">
        <f>SUM(G137:G141)</f>
        <v>8.49</v>
      </c>
      <c r="H142" s="271"/>
    </row>
    <row r="143" spans="1:8" s="540" customFormat="1" ht="15.75">
      <c r="B143" s="403"/>
      <c r="C143" s="404"/>
      <c r="D143" s="404"/>
      <c r="E143" s="404"/>
      <c r="F143" s="404"/>
      <c r="G143" s="404"/>
    </row>
    <row r="144" spans="1:8" s="540" customFormat="1" ht="16.5" thickBot="1">
      <c r="B144" s="403"/>
      <c r="C144" s="404"/>
      <c r="D144" s="404"/>
      <c r="E144" s="404"/>
      <c r="F144" s="404"/>
      <c r="G144" s="404"/>
    </row>
    <row r="145" spans="1:8" s="401" customFormat="1" ht="15.75">
      <c r="A145" s="271"/>
      <c r="B145" s="390" t="str">
        <f>CONCATENATE("AMM INC 0",(RIGHT(B135,2))+1)</f>
        <v>AMM INC 011</v>
      </c>
      <c r="C145" s="2700" t="str">
        <f>CONCATENATE("FORNECIMENTO E INSTALAÇÃO DE ",C148)</f>
        <v>FORNECIMENTO E INSTALAÇÃO DE MARTELO COM SUPORTE C/ CORRENTE ILUMAC 2070</v>
      </c>
      <c r="D145" s="2897"/>
      <c r="E145" s="2897"/>
      <c r="F145" s="2897"/>
      <c r="G145" s="360" t="s">
        <v>29</v>
      </c>
      <c r="H145" s="1610">
        <f>G152</f>
        <v>23.790000000000003</v>
      </c>
    </row>
    <row r="146" spans="1:8" s="401" customFormat="1" ht="31.5">
      <c r="A146" s="271"/>
      <c r="B146" s="361" t="s">
        <v>700</v>
      </c>
      <c r="C146" s="520" t="s">
        <v>686</v>
      </c>
      <c r="D146" s="752" t="s">
        <v>29</v>
      </c>
      <c r="E146" s="520" t="s">
        <v>687</v>
      </c>
      <c r="F146" s="521" t="s">
        <v>688</v>
      </c>
      <c r="G146" s="522" t="s">
        <v>689</v>
      </c>
      <c r="H146" s="271"/>
    </row>
    <row r="147" spans="1:8" s="401" customFormat="1" ht="15.75">
      <c r="A147" s="271"/>
      <c r="B147" s="2724" t="s">
        <v>690</v>
      </c>
      <c r="C147" s="2926"/>
      <c r="D147" s="2926"/>
      <c r="E147" s="2926"/>
      <c r="F147" s="2926"/>
      <c r="G147" s="2927"/>
      <c r="H147" s="271"/>
    </row>
    <row r="148" spans="1:8" s="401" customFormat="1" ht="15">
      <c r="A148" s="271"/>
      <c r="B148" s="414" t="s">
        <v>708</v>
      </c>
      <c r="C148" s="441" t="s">
        <v>758</v>
      </c>
      <c r="D148" s="368" t="s">
        <v>29</v>
      </c>
      <c r="E148" s="405">
        <v>1</v>
      </c>
      <c r="F148" s="405">
        <f>D159</f>
        <v>5.78</v>
      </c>
      <c r="G148" s="408">
        <f>TRUNC(F148*E148,2)</f>
        <v>5.78</v>
      </c>
      <c r="H148" s="271"/>
    </row>
    <row r="149" spans="1:8" s="401" customFormat="1" ht="15.75">
      <c r="A149" s="271"/>
      <c r="B149" s="2724" t="s">
        <v>691</v>
      </c>
      <c r="C149" s="2926"/>
      <c r="D149" s="2926"/>
      <c r="E149" s="2926"/>
      <c r="F149" s="2926"/>
      <c r="G149" s="2927"/>
      <c r="H149" s="271"/>
    </row>
    <row r="150" spans="1:8" s="401" customFormat="1" ht="15.75">
      <c r="A150" s="530" t="s">
        <v>1321</v>
      </c>
      <c r="B150" s="386">
        <v>88264</v>
      </c>
      <c r="C150" s="435" t="str">
        <f>IF($A150="INSUMO",VLOOKUP($B150,'BANCO DE DADOS SETEMBRO INS'!$A:$D,2,FALSE),VLOOKUP($B150,'BANCO DE DADOS SETEMBRO SERV'!$B:$E,2,FALSE))</f>
        <v>ELETRICISTA COM ENCARGOS COMPLEMENTARES</v>
      </c>
      <c r="D150" s="297" t="str">
        <f>IF($A150="INSUMO",VLOOKUP($B150,'BANCO DE DADOS SETEMBRO INS'!$A:$D,3,FALSE),VLOOKUP($B150,'BANCO DE DADOS SETEMBRO SERV'!$B:$E,3,FALSE))</f>
        <v>H</v>
      </c>
      <c r="E150" s="398">
        <v>0.5</v>
      </c>
      <c r="F150" s="362">
        <f>IF($A150="INSUMO",VLOOKUP($B150,'BANCO DE DADOS SETEMBRO INS'!$A:$D,4,FALSE),VLOOKUP($B150,'BANCO DE DADOS SETEMBRO SERV'!$B:$E,4,FALSE))</f>
        <v>20.28</v>
      </c>
      <c r="G150" s="397">
        <f>TRUNC(F150*E150,2)</f>
        <v>10.14</v>
      </c>
      <c r="H150" s="271"/>
    </row>
    <row r="151" spans="1:8" s="401" customFormat="1" ht="16.5" thickBot="1">
      <c r="A151" s="530" t="s">
        <v>1321</v>
      </c>
      <c r="B151" s="387">
        <v>88316</v>
      </c>
      <c r="C151" s="436" t="str">
        <f>IF($A151="INSUMO",VLOOKUP($B151,'BANCO DE DADOS SETEMBRO INS'!$A:$D,2,FALSE),VLOOKUP($B151,'BANCO DE DADOS SETEMBRO SERV'!$B:$E,2,FALSE))</f>
        <v>SERVENTE COM ENCARGOS COMPLEMENTARES</v>
      </c>
      <c r="D151" s="303" t="str">
        <f>IF($A151="INSUMO",VLOOKUP($B151,'BANCO DE DADOS SETEMBRO INS'!$A:$D,3,FALSE),VLOOKUP($B151,'BANCO DE DADOS SETEMBRO SERV'!$B:$E,3,FALSE))</f>
        <v>H</v>
      </c>
      <c r="E151" s="399">
        <v>0.5</v>
      </c>
      <c r="F151" s="364">
        <f>IF($A151="INSUMO",VLOOKUP($B151,'BANCO DE DADOS SETEMBRO INS'!$A:$D,4,FALSE),VLOOKUP($B151,'BANCO DE DADOS SETEMBRO SERV'!$B:$E,4,FALSE))</f>
        <v>15.74</v>
      </c>
      <c r="G151" s="400">
        <f>TRUNC(F151*E151,2)</f>
        <v>7.87</v>
      </c>
      <c r="H151" s="271"/>
    </row>
    <row r="152" spans="1:8" s="401" customFormat="1" ht="16.5" thickBot="1">
      <c r="A152" s="271"/>
      <c r="B152" s="2918" t="s">
        <v>1349</v>
      </c>
      <c r="C152" s="2918"/>
      <c r="D152" s="2918"/>
      <c r="E152" s="2918"/>
      <c r="F152" s="459" t="s">
        <v>692</v>
      </c>
      <c r="G152" s="460">
        <f>SUM(G147:G151)</f>
        <v>23.790000000000003</v>
      </c>
      <c r="H152" s="271"/>
    </row>
    <row r="153" spans="1:8" s="401" customFormat="1" ht="15.75" thickBot="1">
      <c r="A153" s="271"/>
      <c r="B153" s="525"/>
      <c r="C153" s="525"/>
      <c r="D153" s="525"/>
      <c r="E153" s="525"/>
      <c r="F153" s="525"/>
      <c r="G153" s="525"/>
      <c r="H153" s="271"/>
    </row>
    <row r="154" spans="1:8" s="401" customFormat="1" ht="15.75">
      <c r="A154" s="271"/>
      <c r="B154" s="1557"/>
      <c r="C154" s="443" t="s">
        <v>758</v>
      </c>
      <c r="D154" s="1558"/>
      <c r="E154" s="1559"/>
      <c r="F154" s="371" t="s">
        <v>29</v>
      </c>
      <c r="G154" s="439" t="s">
        <v>29</v>
      </c>
      <c r="H154" s="1816" t="s">
        <v>7219</v>
      </c>
    </row>
    <row r="155" spans="1:8" s="401" customFormat="1" ht="31.5">
      <c r="A155" s="271"/>
      <c r="B155" s="1815" t="s">
        <v>701</v>
      </c>
      <c r="C155" s="1775" t="s">
        <v>702</v>
      </c>
      <c r="D155" s="1776" t="s">
        <v>703</v>
      </c>
      <c r="E155" s="1777" t="s">
        <v>704</v>
      </c>
      <c r="F155" s="1822" t="s">
        <v>705</v>
      </c>
      <c r="G155" s="1785" t="s">
        <v>706</v>
      </c>
      <c r="H155" s="271"/>
    </row>
    <row r="156" spans="1:8" s="384" customFormat="1" ht="15">
      <c r="B156" s="1573">
        <v>43250</v>
      </c>
      <c r="C156" s="1741" t="s">
        <v>724</v>
      </c>
      <c r="D156" s="1742">
        <v>5.78</v>
      </c>
      <c r="E156" s="1747" t="s">
        <v>725</v>
      </c>
      <c r="F156" s="1765" t="s">
        <v>7628</v>
      </c>
      <c r="G156" s="1762" t="s">
        <v>5410</v>
      </c>
      <c r="H156" s="1770">
        <f>B156+180</f>
        <v>43430</v>
      </c>
    </row>
    <row r="157" spans="1:8" s="872" customFormat="1" ht="15">
      <c r="A157" s="901"/>
      <c r="B157" s="1573">
        <v>43260</v>
      </c>
      <c r="C157" s="1741" t="s">
        <v>7894</v>
      </c>
      <c r="D157" s="1752">
        <v>6.14</v>
      </c>
      <c r="E157" s="1754" t="s">
        <v>714</v>
      </c>
      <c r="F157" s="1766" t="s">
        <v>715</v>
      </c>
      <c r="G157" s="1764" t="s">
        <v>7379</v>
      </c>
      <c r="H157" s="1770">
        <f>B157+180</f>
        <v>43440</v>
      </c>
    </row>
    <row r="158" spans="1:8" s="401" customFormat="1" ht="15">
      <c r="A158" s="271"/>
      <c r="B158" s="1299"/>
      <c r="C158" s="1751"/>
      <c r="D158" s="1752"/>
      <c r="E158" s="1749"/>
      <c r="F158" s="1827"/>
      <c r="G158" s="1764"/>
      <c r="H158" s="1770">
        <f>B158+180</f>
        <v>180</v>
      </c>
    </row>
    <row r="159" spans="1:8" s="401" customFormat="1" ht="16.5" thickBot="1">
      <c r="A159" s="271"/>
      <c r="B159" s="1538"/>
      <c r="C159" s="1539" t="s">
        <v>707</v>
      </c>
      <c r="D159" s="1561">
        <f>D156</f>
        <v>5.78</v>
      </c>
      <c r="E159" s="1540"/>
      <c r="F159" s="372"/>
      <c r="G159" s="871"/>
      <c r="H159" s="271"/>
    </row>
    <row r="160" spans="1:8" s="540" customFormat="1" ht="16.5" thickBot="1">
      <c r="B160" s="403"/>
      <c r="C160" s="404"/>
      <c r="D160" s="404"/>
      <c r="E160" s="404"/>
      <c r="F160" s="404"/>
      <c r="G160" s="404"/>
    </row>
    <row r="161" spans="1:8" s="401" customFormat="1" ht="15.75">
      <c r="A161" s="271"/>
      <c r="B161" s="390" t="str">
        <f>CONCATENATE("AMM INC 0",(RIGHT(B145,2))+1)</f>
        <v>AMM INC 012</v>
      </c>
      <c r="C161" s="3062" t="str">
        <f>CONCATENATE("FORNECIMENTO E INSTALAÇÃO DE ",C164)</f>
        <v>FORNECIMENTO E INSTALAÇÃO DE CENTRAL DE ALARME ENDERECAVEL 80 END.</v>
      </c>
      <c r="D161" s="3063"/>
      <c r="E161" s="3063"/>
      <c r="F161" s="3064"/>
      <c r="G161" s="464" t="s">
        <v>29</v>
      </c>
      <c r="H161" s="1610">
        <f>G168</f>
        <v>1312.6</v>
      </c>
    </row>
    <row r="162" spans="1:8" s="401" customFormat="1" ht="31.5">
      <c r="A162" s="271"/>
      <c r="B162" s="465" t="s">
        <v>700</v>
      </c>
      <c r="C162" s="520" t="s">
        <v>686</v>
      </c>
      <c r="D162" s="752" t="s">
        <v>29</v>
      </c>
      <c r="E162" s="520" t="s">
        <v>687</v>
      </c>
      <c r="F162" s="521" t="s">
        <v>688</v>
      </c>
      <c r="G162" s="522" t="s">
        <v>689</v>
      </c>
      <c r="H162" s="271"/>
    </row>
    <row r="163" spans="1:8" s="401" customFormat="1" ht="15.75">
      <c r="A163" s="271"/>
      <c r="B163" s="2724" t="s">
        <v>690</v>
      </c>
      <c r="C163" s="2926"/>
      <c r="D163" s="2926"/>
      <c r="E163" s="2926"/>
      <c r="F163" s="2926"/>
      <c r="G163" s="2927"/>
      <c r="H163" s="271"/>
    </row>
    <row r="164" spans="1:8" s="401" customFormat="1" ht="15">
      <c r="A164" s="271"/>
      <c r="B164" s="414" t="s">
        <v>708</v>
      </c>
      <c r="C164" s="438" t="str">
        <f>C170</f>
        <v>CENTRAL DE ALARME ENDERECAVEL 80 END.</v>
      </c>
      <c r="D164" s="368" t="s">
        <v>29</v>
      </c>
      <c r="E164" s="405">
        <v>1</v>
      </c>
      <c r="F164" s="405">
        <f>D175</f>
        <v>1276.7</v>
      </c>
      <c r="G164" s="408">
        <f>TRUNC(F164*E164,2)</f>
        <v>1276.7</v>
      </c>
      <c r="H164" s="271"/>
    </row>
    <row r="165" spans="1:8" s="401" customFormat="1" ht="15.75">
      <c r="A165" s="271"/>
      <c r="B165" s="2724" t="s">
        <v>691</v>
      </c>
      <c r="C165" s="2926"/>
      <c r="D165" s="2926"/>
      <c r="E165" s="2926"/>
      <c r="F165" s="2926"/>
      <c r="G165" s="2927"/>
      <c r="H165" s="271"/>
    </row>
    <row r="166" spans="1:8" s="401" customFormat="1" ht="15.75">
      <c r="A166" s="530" t="s">
        <v>1321</v>
      </c>
      <c r="B166" s="386">
        <v>88264</v>
      </c>
      <c r="C166" s="435" t="str">
        <f>IF($A166="INSUMO",VLOOKUP($B166,'BANCO DE DADOS SETEMBRO INS'!$A:$D,2,FALSE),VLOOKUP($B166,'BANCO DE DADOS SETEMBRO SERV'!$B:$E,2,FALSE))</f>
        <v>ELETRICISTA COM ENCARGOS COMPLEMENTARES</v>
      </c>
      <c r="D166" s="297" t="str">
        <f>IF($A166="INSUMO",VLOOKUP($B166,'BANCO DE DADOS SETEMBRO INS'!$A:$D,3,FALSE),VLOOKUP($B166,'BANCO DE DADOS SETEMBRO SERV'!$B:$E,3,FALSE))</f>
        <v>H</v>
      </c>
      <c r="E166" s="398">
        <v>1</v>
      </c>
      <c r="F166" s="362">
        <f>IF($A166="INSUMO",VLOOKUP($B166,'BANCO DE DADOS SETEMBRO INS'!$A:$D,4,FALSE),VLOOKUP($B166,'BANCO DE DADOS SETEMBRO SERV'!$B:$E,4,FALSE))</f>
        <v>20.28</v>
      </c>
      <c r="G166" s="469">
        <f>TRUNC(F166*E166,2)</f>
        <v>20.28</v>
      </c>
      <c r="H166" s="271"/>
    </row>
    <row r="167" spans="1:8" s="401" customFormat="1" ht="16.5" thickBot="1">
      <c r="A167" s="530" t="s">
        <v>1321</v>
      </c>
      <c r="B167" s="470">
        <v>88247</v>
      </c>
      <c r="C167" s="436" t="str">
        <f>IF($A167="INSUMO",VLOOKUP($B167,'BANCO DE DADOS SETEMBRO INS'!$A:$D,2,FALSE),VLOOKUP($B167,'BANCO DE DADOS SETEMBRO SERV'!$B:$E,2,FALSE))</f>
        <v>AUXILIAR DE ELETRICISTA COM ENCARGOS COMPLEMENTARES</v>
      </c>
      <c r="D167" s="303" t="str">
        <f>IF($A167="INSUMO",VLOOKUP($B167,'BANCO DE DADOS SETEMBRO INS'!$A:$D,3,FALSE),VLOOKUP($B167,'BANCO DE DADOS SETEMBRO SERV'!$B:$E,3,FALSE))</f>
        <v>H</v>
      </c>
      <c r="E167" s="399">
        <v>1</v>
      </c>
      <c r="F167" s="364">
        <f>IF($A167="INSUMO",VLOOKUP($B167,'BANCO DE DADOS SETEMBRO INS'!$A:$D,4,FALSE),VLOOKUP($B167,'BANCO DE DADOS SETEMBRO SERV'!$B:$E,4,FALSE))</f>
        <v>15.62</v>
      </c>
      <c r="G167" s="471">
        <f>TRUNC(F167*E167,2)</f>
        <v>15.62</v>
      </c>
      <c r="H167" s="271"/>
    </row>
    <row r="168" spans="1:8" s="401" customFormat="1" ht="16.5" thickBot="1">
      <c r="A168" s="271"/>
      <c r="B168" s="498" t="s">
        <v>1339</v>
      </c>
      <c r="C168" s="402"/>
      <c r="D168" s="420"/>
      <c r="E168" s="420"/>
      <c r="F168" s="463" t="s">
        <v>692</v>
      </c>
      <c r="G168" s="509">
        <f>SUM(G163:G167)</f>
        <v>1312.6</v>
      </c>
      <c r="H168" s="271"/>
    </row>
    <row r="169" spans="1:8" s="401" customFormat="1" ht="16.5" thickBot="1">
      <c r="A169" s="271"/>
      <c r="B169" s="497"/>
      <c r="C169" s="497"/>
      <c r="D169" s="497"/>
      <c r="E169" s="497"/>
      <c r="F169" s="473"/>
      <c r="G169" s="474"/>
      <c r="H169" s="271"/>
    </row>
    <row r="170" spans="1:8" s="401" customFormat="1" ht="15.75">
      <c r="A170" s="271"/>
      <c r="B170" s="1557"/>
      <c r="C170" s="496" t="s">
        <v>1340</v>
      </c>
      <c r="D170" s="1558"/>
      <c r="E170" s="1559"/>
      <c r="F170" s="516" t="s">
        <v>29</v>
      </c>
      <c r="G170" s="495" t="s">
        <v>29</v>
      </c>
      <c r="H170" s="1816" t="s">
        <v>7219</v>
      </c>
    </row>
    <row r="171" spans="1:8" s="401" customFormat="1" ht="31.5">
      <c r="A171" s="271"/>
      <c r="B171" s="1815" t="s">
        <v>701</v>
      </c>
      <c r="C171" s="1775" t="s">
        <v>702</v>
      </c>
      <c r="D171" s="1776" t="s">
        <v>703</v>
      </c>
      <c r="E171" s="1777" t="s">
        <v>704</v>
      </c>
      <c r="F171" s="1823" t="s">
        <v>705</v>
      </c>
      <c r="G171" s="1785" t="s">
        <v>706</v>
      </c>
      <c r="H171" s="271"/>
    </row>
    <row r="172" spans="1:8" s="384" customFormat="1" ht="15">
      <c r="B172" s="1573">
        <v>43250</v>
      </c>
      <c r="C172" s="1751" t="s">
        <v>724</v>
      </c>
      <c r="D172" s="1752">
        <v>1276.7</v>
      </c>
      <c r="E172" s="1754" t="s">
        <v>725</v>
      </c>
      <c r="F172" s="1766" t="s">
        <v>7628</v>
      </c>
      <c r="G172" s="1764" t="s">
        <v>5410</v>
      </c>
      <c r="H172" s="1770">
        <f>B172+180</f>
        <v>43430</v>
      </c>
    </row>
    <row r="173" spans="1:8" s="872" customFormat="1" ht="15">
      <c r="A173" s="901"/>
      <c r="B173" s="1299">
        <v>43110</v>
      </c>
      <c r="C173" s="1751" t="s">
        <v>7239</v>
      </c>
      <c r="D173" s="1752">
        <v>995</v>
      </c>
      <c r="E173" s="1749" t="s">
        <v>7240</v>
      </c>
      <c r="F173" s="1744" t="s">
        <v>738</v>
      </c>
      <c r="G173" s="1764" t="s">
        <v>7241</v>
      </c>
      <c r="H173" s="1770">
        <f>B173+180</f>
        <v>43290</v>
      </c>
    </row>
    <row r="174" spans="1:8" s="401" customFormat="1" ht="15">
      <c r="A174" s="271"/>
      <c r="B174" s="1573">
        <v>43260</v>
      </c>
      <c r="C174" s="1741" t="s">
        <v>7894</v>
      </c>
      <c r="D174" s="1742">
        <v>1385.63</v>
      </c>
      <c r="E174" s="1747" t="s">
        <v>714</v>
      </c>
      <c r="F174" s="1765" t="s">
        <v>715</v>
      </c>
      <c r="G174" s="1762" t="s">
        <v>7379</v>
      </c>
      <c r="H174" s="1770">
        <f>B174+180</f>
        <v>43440</v>
      </c>
    </row>
    <row r="175" spans="1:8" s="401" customFormat="1" ht="16.5" thickBot="1">
      <c r="A175" s="271"/>
      <c r="B175" s="1538"/>
      <c r="C175" s="1539" t="s">
        <v>707</v>
      </c>
      <c r="D175" s="1561">
        <f>MEDIAN(D172:D174)</f>
        <v>1276.7</v>
      </c>
      <c r="E175" s="1540"/>
      <c r="F175" s="518"/>
      <c r="G175" s="871"/>
      <c r="H175" s="271"/>
    </row>
    <row r="176" spans="1:8" s="401" customFormat="1" ht="15.75" thickBot="1">
      <c r="A176" s="271"/>
      <c r="H176" s="271"/>
    </row>
    <row r="177" spans="1:8" s="401" customFormat="1" ht="15.75">
      <c r="A177" s="271"/>
      <c r="B177" s="390" t="str">
        <f>CONCATENATE("AMM INC 0",(RIGHT(B161,2))+1)</f>
        <v>AMM INC 013</v>
      </c>
      <c r="C177" s="2666" t="s">
        <v>1350</v>
      </c>
      <c r="D177" s="3067"/>
      <c r="E177" s="3067"/>
      <c r="F177" s="3067"/>
      <c r="G177" s="1550" t="s">
        <v>29</v>
      </c>
      <c r="H177" s="1610">
        <f>G184</f>
        <v>226.95</v>
      </c>
    </row>
    <row r="178" spans="1:8" s="401" customFormat="1" ht="31.5">
      <c r="A178" s="271"/>
      <c r="B178" s="1574" t="s">
        <v>700</v>
      </c>
      <c r="C178" s="491" t="s">
        <v>686</v>
      </c>
      <c r="D178" s="1551" t="s">
        <v>29</v>
      </c>
      <c r="E178" s="491" t="s">
        <v>687</v>
      </c>
      <c r="F178" s="492" t="s">
        <v>688</v>
      </c>
      <c r="G178" s="493" t="s">
        <v>689</v>
      </c>
      <c r="H178" s="271"/>
    </row>
    <row r="179" spans="1:8" s="401" customFormat="1" ht="15.75">
      <c r="A179" s="271"/>
      <c r="B179" s="3069" t="s">
        <v>690</v>
      </c>
      <c r="C179" s="3070"/>
      <c r="D179" s="3070"/>
      <c r="E179" s="3070"/>
      <c r="F179" s="3070"/>
      <c r="G179" s="3071"/>
      <c r="H179" s="271"/>
    </row>
    <row r="180" spans="1:8" s="401" customFormat="1" ht="30">
      <c r="A180" s="271"/>
      <c r="B180" s="1614" t="s">
        <v>708</v>
      </c>
      <c r="C180" s="1611" t="s">
        <v>1351</v>
      </c>
      <c r="D180" s="1612" t="s">
        <v>29</v>
      </c>
      <c r="E180" s="1613">
        <v>1</v>
      </c>
      <c r="F180" s="1613">
        <f>D191</f>
        <v>209</v>
      </c>
      <c r="G180" s="1511">
        <f>TRUNC(F180*E180,2)</f>
        <v>209</v>
      </c>
      <c r="H180" s="271"/>
    </row>
    <row r="181" spans="1:8" s="401" customFormat="1" ht="15.75">
      <c r="A181" s="271"/>
      <c r="B181" s="3069" t="s">
        <v>691</v>
      </c>
      <c r="C181" s="3070"/>
      <c r="D181" s="3070"/>
      <c r="E181" s="3070"/>
      <c r="F181" s="3070"/>
      <c r="G181" s="3071"/>
      <c r="H181" s="271"/>
    </row>
    <row r="182" spans="1:8" s="401" customFormat="1" ht="15.75">
      <c r="A182" s="530" t="s">
        <v>1321</v>
      </c>
      <c r="B182" s="1552">
        <v>88264</v>
      </c>
      <c r="C182" s="1298" t="str">
        <f>IF($A182="INSUMO",VLOOKUP($B182,'BANCO DE DADOS SETEMBRO INS'!$A:$D,2,FALSE),VLOOKUP($B182,'BANCO DE DADOS SETEMBRO SERV'!$B:$E,2,FALSE))</f>
        <v>ELETRICISTA COM ENCARGOS COMPLEMENTARES</v>
      </c>
      <c r="D182" s="1543" t="str">
        <f>IF($A182="INSUMO",VLOOKUP($B182,'BANCO DE DADOS SETEMBRO INS'!$A:$D,3,FALSE),VLOOKUP($B182,'BANCO DE DADOS SETEMBRO SERV'!$B:$E,3,FALSE))</f>
        <v>H</v>
      </c>
      <c r="E182" s="1553">
        <v>0.5</v>
      </c>
      <c r="F182" s="1547">
        <f>IF($A182="INSUMO",VLOOKUP($B182,'BANCO DE DADOS SETEMBRO INS'!$A:$D,4,FALSE),VLOOKUP($B182,'BANCO DE DADOS SETEMBRO SERV'!$B:$E,4,FALSE))</f>
        <v>20.28</v>
      </c>
      <c r="G182" s="1511">
        <f>TRUNC(F182*E182,2)</f>
        <v>10.14</v>
      </c>
      <c r="H182" s="271"/>
    </row>
    <row r="183" spans="1:8" s="401" customFormat="1" ht="16.5" thickBot="1">
      <c r="A183" s="530" t="s">
        <v>1321</v>
      </c>
      <c r="B183" s="1554">
        <v>88247</v>
      </c>
      <c r="C183" s="898" t="str">
        <f>IF($A183="INSUMO",VLOOKUP($B183,'BANCO DE DADOS SETEMBRO INS'!$A:$D,2,FALSE),VLOOKUP($B183,'BANCO DE DADOS SETEMBRO SERV'!$B:$E,2,FALSE))</f>
        <v>AUXILIAR DE ELETRICISTA COM ENCARGOS COMPLEMENTARES</v>
      </c>
      <c r="D183" s="1546" t="str">
        <f>IF($A183="INSUMO",VLOOKUP($B183,'BANCO DE DADOS SETEMBRO INS'!$A:$D,3,FALSE),VLOOKUP($B183,'BANCO DE DADOS SETEMBRO SERV'!$B:$E,3,FALSE))</f>
        <v>H</v>
      </c>
      <c r="E183" s="1555">
        <v>0.5</v>
      </c>
      <c r="F183" s="1548">
        <f>IF($A183="INSUMO",VLOOKUP($B183,'BANCO DE DADOS SETEMBRO INS'!$A:$D,4,FALSE),VLOOKUP($B183,'BANCO DE DADOS SETEMBRO SERV'!$B:$E,4,FALSE))</f>
        <v>15.62</v>
      </c>
      <c r="G183" s="811">
        <f>TRUNC(F183*E183,2)</f>
        <v>7.81</v>
      </c>
      <c r="H183" s="271"/>
    </row>
    <row r="184" spans="1:8" s="401" customFormat="1" ht="16.5" thickBot="1">
      <c r="A184" s="271"/>
      <c r="B184" s="3068" t="s">
        <v>1345</v>
      </c>
      <c r="C184" s="3068"/>
      <c r="D184" s="3068"/>
      <c r="E184" s="3068"/>
      <c r="F184" s="484" t="s">
        <v>692</v>
      </c>
      <c r="G184" s="485">
        <f>SUM(G180,G182,G183)</f>
        <v>226.95</v>
      </c>
      <c r="H184" s="271"/>
    </row>
    <row r="185" spans="1:8" s="401" customFormat="1" ht="15.75" thickBot="1">
      <c r="A185" s="271"/>
      <c r="B185" s="528"/>
      <c r="C185" s="528"/>
      <c r="D185" s="528"/>
      <c r="E185" s="528"/>
      <c r="F185" s="528"/>
      <c r="G185" s="528"/>
      <c r="H185" s="271"/>
    </row>
    <row r="186" spans="1:8" s="401" customFormat="1" ht="31.5">
      <c r="A186" s="271"/>
      <c r="B186" s="499"/>
      <c r="C186" s="500" t="s">
        <v>1351</v>
      </c>
      <c r="D186" s="501"/>
      <c r="E186" s="502"/>
      <c r="F186" s="1537" t="s">
        <v>29</v>
      </c>
      <c r="G186" s="503" t="s">
        <v>29</v>
      </c>
      <c r="H186" s="1816" t="s">
        <v>7219</v>
      </c>
    </row>
    <row r="187" spans="1:8" s="401" customFormat="1" ht="31.5">
      <c r="A187" s="271"/>
      <c r="B187" s="504" t="s">
        <v>701</v>
      </c>
      <c r="C187" s="1895" t="s">
        <v>702</v>
      </c>
      <c r="D187" s="1896" t="s">
        <v>703</v>
      </c>
      <c r="E187" s="1897" t="s">
        <v>704</v>
      </c>
      <c r="F187" s="1778" t="s">
        <v>705</v>
      </c>
      <c r="G187" s="1898" t="s">
        <v>706</v>
      </c>
      <c r="H187" s="271"/>
    </row>
    <row r="188" spans="1:8" s="384" customFormat="1" ht="15">
      <c r="B188" s="1573">
        <v>43250</v>
      </c>
      <c r="C188" s="1741" t="s">
        <v>7244</v>
      </c>
      <c r="D188" s="1742">
        <v>209</v>
      </c>
      <c r="E188" s="1756" t="s">
        <v>6044</v>
      </c>
      <c r="F188" s="1765" t="s">
        <v>7892</v>
      </c>
      <c r="G188" s="1762" t="s">
        <v>7893</v>
      </c>
      <c r="H188" s="1770">
        <f>B188+180</f>
        <v>43430</v>
      </c>
    </row>
    <row r="189" spans="1:8" s="872" customFormat="1" ht="15">
      <c r="A189" s="901"/>
      <c r="B189" s="1573">
        <v>43250</v>
      </c>
      <c r="C189" s="1751" t="s">
        <v>724</v>
      </c>
      <c r="D189" s="1752">
        <v>243.17</v>
      </c>
      <c r="E189" s="1754" t="s">
        <v>725</v>
      </c>
      <c r="F189" s="1766" t="s">
        <v>7628</v>
      </c>
      <c r="G189" s="1764" t="s">
        <v>5410</v>
      </c>
      <c r="H189" s="1770">
        <f>B189+180</f>
        <v>43430</v>
      </c>
    </row>
    <row r="190" spans="1:8" s="401" customFormat="1" ht="15">
      <c r="A190" s="271"/>
      <c r="B190" s="1573">
        <v>43260</v>
      </c>
      <c r="C190" s="1741" t="s">
        <v>7894</v>
      </c>
      <c r="D190" s="1742">
        <v>108.27</v>
      </c>
      <c r="E190" s="1747" t="s">
        <v>714</v>
      </c>
      <c r="F190" s="1765" t="s">
        <v>715</v>
      </c>
      <c r="G190" s="1762" t="s">
        <v>7379</v>
      </c>
      <c r="H190" s="1770">
        <f>B190+180</f>
        <v>43440</v>
      </c>
    </row>
    <row r="191" spans="1:8" s="401" customFormat="1" ht="16.5" thickBot="1">
      <c r="A191" s="271"/>
      <c r="B191" s="505"/>
      <c r="C191" s="506" t="s">
        <v>707</v>
      </c>
      <c r="D191" s="1561">
        <f>MEDIAN(D188:D190)</f>
        <v>209</v>
      </c>
      <c r="E191" s="507"/>
      <c r="F191" s="1541"/>
      <c r="G191" s="508"/>
      <c r="H191" s="271"/>
    </row>
    <row r="192" spans="1:8" s="401" customFormat="1" ht="15.75" thickBot="1">
      <c r="A192" s="271"/>
      <c r="H192" s="271"/>
    </row>
    <row r="193" spans="1:8" s="401" customFormat="1" ht="39.75" customHeight="1">
      <c r="A193" s="271"/>
      <c r="B193" s="390" t="str">
        <f>CONCATENATE("AMM INC 0",(RIGHT(B177,2))+1)</f>
        <v>AMM INC 014</v>
      </c>
      <c r="C193" s="2666" t="str">
        <f>CONCATENATE("FORNECIMENTO E INSTALAÇÃO DE ",C196)</f>
        <v>FORNECIMENTO E INSTALAÇÃO DE BUCHA DE NYLON, DIAMETRO DO FURO 8 MM, COMPRIMENTO 40 MM, COM PARAFUSO DE ROSCA SOBERBA, CABECA CHATA, FENDA SIMPLES, 4,8 X 50 MM</v>
      </c>
      <c r="D193" s="2897"/>
      <c r="E193" s="2897"/>
      <c r="F193" s="2897"/>
      <c r="G193" s="787" t="s">
        <v>29</v>
      </c>
      <c r="H193" s="1610">
        <f>G199</f>
        <v>5.05</v>
      </c>
    </row>
    <row r="194" spans="1:8" s="401" customFormat="1" ht="31.5">
      <c r="A194" s="271"/>
      <c r="B194" s="788" t="s">
        <v>700</v>
      </c>
      <c r="C194" s="807" t="s">
        <v>686</v>
      </c>
      <c r="D194" s="752" t="s">
        <v>29</v>
      </c>
      <c r="E194" s="807" t="s">
        <v>687</v>
      </c>
      <c r="F194" s="808" t="s">
        <v>688</v>
      </c>
      <c r="G194" s="809" t="s">
        <v>689</v>
      </c>
      <c r="H194" s="271"/>
    </row>
    <row r="195" spans="1:8" s="401" customFormat="1" ht="15.75">
      <c r="A195" s="271"/>
      <c r="B195" s="2724" t="s">
        <v>690</v>
      </c>
      <c r="C195" s="2926"/>
      <c r="D195" s="2926"/>
      <c r="E195" s="2926"/>
      <c r="F195" s="2926"/>
      <c r="G195" s="2927"/>
      <c r="H195" s="271"/>
    </row>
    <row r="196" spans="1:8" ht="45.75">
      <c r="A196" s="738" t="s">
        <v>1320</v>
      </c>
      <c r="B196" s="823">
        <v>4350</v>
      </c>
      <c r="C196" s="737" t="str">
        <f>IF($A196="INSUMO",VLOOKUP($B196,'BANCO DE DADOS SETEMBRO INS'!$A:$D,2,FALSE),VLOOKUP($B196,'BANCO DE DADOS SETEMBRO SERV'!$B:$E,2,FALSE))</f>
        <v>BUCHA DE NYLON, DIAMETRO DO FURO 8 MM, COMPRIMENTO 40 MM, COM PARAFUSO DE ROSCA SOBERBA, CABECA CHATA, FENDA SIMPLES, 4,8 X 50 MM</v>
      </c>
      <c r="D196" s="494" t="str">
        <f>IF($A196="INSUMO",VLOOKUP($B196,'BANCO DE DADOS SETEMBRO INS'!$A:$D,3,FALSE),VLOOKUP($B196,'BANCO DE DADOS SETEMBRO SERV'!$B:$E,3,FALSE))</f>
        <v xml:space="preserve">UN    </v>
      </c>
      <c r="E196" s="781">
        <v>1</v>
      </c>
      <c r="F196" s="781">
        <f>IF($A196="INSUMO",VLOOKUP($B196,'BANCO DE DADOS SETEMBRO INS'!$A:$D,4,FALSE),VLOOKUP($B196,'BANCO DE DADOS SETEMBRO SERV'!$B:$E,4,FALSE))</f>
        <v>0.33</v>
      </c>
      <c r="G196" s="783">
        <f>TRUNC(F196*E196,2)</f>
        <v>0.33</v>
      </c>
    </row>
    <row r="197" spans="1:8" ht="15.75">
      <c r="B197" s="2724" t="s">
        <v>691</v>
      </c>
      <c r="C197" s="2926"/>
      <c r="D197" s="2926"/>
      <c r="E197" s="2926"/>
      <c r="F197" s="2926"/>
      <c r="G197" s="2927"/>
    </row>
    <row r="198" spans="1:8" ht="16.5" thickBot="1">
      <c r="A198" s="738" t="s">
        <v>1321</v>
      </c>
      <c r="B198" s="824">
        <v>88316</v>
      </c>
      <c r="C198" s="744" t="str">
        <f>IF($A198="INSUMO",VLOOKUP($B198,'BANCO DE DADOS SETEMBRO INS'!$A:$D,2,FALSE),VLOOKUP($B198,'BANCO DE DADOS SETEMBRO SERV'!$B:$E,2,FALSE))</f>
        <v>SERVENTE COM ENCARGOS COMPLEMENTARES</v>
      </c>
      <c r="D198" s="774" t="str">
        <f>IF($A198="INSUMO",VLOOKUP($B198,'BANCO DE DADOS SETEMBRO INS'!$A:$D,3,FALSE),VLOOKUP($B198,'BANCO DE DADOS SETEMBRO SERV'!$B:$E,3,FALSE))</f>
        <v>H</v>
      </c>
      <c r="E198" s="782">
        <v>0.3</v>
      </c>
      <c r="F198" s="776">
        <f>IF($A198="INSUMO",VLOOKUP($B198,'BANCO DE DADOS SETEMBRO INS'!$A:$D,4,FALSE),VLOOKUP($B198,'BANCO DE DADOS SETEMBRO SERV'!$B:$E,4,FALSE))</f>
        <v>15.74</v>
      </c>
      <c r="G198" s="794">
        <f>TRUNC(F198*E198,2)</f>
        <v>4.72</v>
      </c>
    </row>
    <row r="199" spans="1:8" ht="16.5" thickBot="1">
      <c r="B199" s="3060" t="s">
        <v>1644</v>
      </c>
      <c r="C199" s="3060"/>
      <c r="D199" s="3060"/>
      <c r="E199" s="3060"/>
      <c r="F199" s="835" t="s">
        <v>692</v>
      </c>
      <c r="G199" s="836">
        <f>SUM(G196:G198)</f>
        <v>5.05</v>
      </c>
    </row>
    <row r="200" spans="1:8" ht="13.5" thickBot="1"/>
    <row r="201" spans="1:8" ht="15.75">
      <c r="B201" s="390" t="str">
        <f>CONCATENATE("AMM INC 0",(RIGHT(B193,2))+1)</f>
        <v>AMM INC 015</v>
      </c>
      <c r="C201" s="2666" t="str">
        <f>CONCATENATE("FORNECIMENTO E INSTALAÇÃO DE ",C204)</f>
        <v>FORNECIMENTO E INSTALAÇÃO DE BARRA ANTIPANICO DUPLA, PARA PORTA DE VIDRO, COR CINZA</v>
      </c>
      <c r="D201" s="2897"/>
      <c r="E201" s="2897"/>
      <c r="F201" s="2897"/>
      <c r="G201" s="787" t="s">
        <v>29</v>
      </c>
      <c r="H201" s="1615">
        <f>G207</f>
        <v>1245.3300000000002</v>
      </c>
    </row>
    <row r="202" spans="1:8" ht="31.5">
      <c r="B202" s="788" t="s">
        <v>700</v>
      </c>
      <c r="C202" s="807" t="s">
        <v>686</v>
      </c>
      <c r="D202" s="752" t="s">
        <v>29</v>
      </c>
      <c r="E202" s="807" t="s">
        <v>687</v>
      </c>
      <c r="F202" s="808" t="s">
        <v>688</v>
      </c>
      <c r="G202" s="809" t="s">
        <v>689</v>
      </c>
    </row>
    <row r="203" spans="1:8" ht="15.75">
      <c r="B203" s="2724" t="s">
        <v>690</v>
      </c>
      <c r="C203" s="2926"/>
      <c r="D203" s="2926"/>
      <c r="E203" s="2926"/>
      <c r="F203" s="2926"/>
      <c r="G203" s="2927"/>
    </row>
    <row r="204" spans="1:8" ht="15.75">
      <c r="A204" s="738" t="s">
        <v>1320</v>
      </c>
      <c r="B204" s="414">
        <v>39624</v>
      </c>
      <c r="C204" s="784" t="str">
        <f>IF($A204="INSUMO",VLOOKUP($B204,'BANCO DE DADOS SETEMBRO INS'!$A:$D,2,FALSE),VLOOKUP($B204,'BANCO DE DADOS SETEMBRO SERV'!$B:$E,2,FALSE))</f>
        <v>BARRA ANTIPANICO DUPLA, PARA PORTA DE VIDRO, COR CINZA</v>
      </c>
      <c r="D204" s="771" t="str">
        <f>IF($A204="INSUMO",VLOOKUP($B204,'BANCO DE DADOS SETEMBRO INS'!$A:$D,3,FALSE),VLOOKUP($B204,'BANCO DE DADOS SETEMBRO SERV'!$B:$E,3,FALSE))</f>
        <v xml:space="preserve">PAR   </v>
      </c>
      <c r="E204" s="781">
        <v>1</v>
      </c>
      <c r="F204" s="781">
        <f>IF($A204="INSUMO",VLOOKUP($B204,'BANCO DE DADOS SETEMBRO INS'!$A:$D,4,FALSE),VLOOKUP($B204,'BANCO DE DADOS SETEMBRO SERV'!$B:$E,4,FALSE))</f>
        <v>1235.8900000000001</v>
      </c>
      <c r="G204" s="783">
        <f>TRUNC(F204*E204,2)</f>
        <v>1235.8900000000001</v>
      </c>
    </row>
    <row r="205" spans="1:8" ht="15.75">
      <c r="B205" s="2724" t="s">
        <v>691</v>
      </c>
      <c r="C205" s="2926"/>
      <c r="D205" s="2926"/>
      <c r="E205" s="2926"/>
      <c r="F205" s="2926"/>
      <c r="G205" s="2927"/>
    </row>
    <row r="206" spans="1:8" ht="16.5" thickBot="1">
      <c r="A206" s="738" t="s">
        <v>1321</v>
      </c>
      <c r="B206" s="824">
        <v>88316</v>
      </c>
      <c r="C206" s="744" t="str">
        <f>IF($A206="INSUMO",VLOOKUP($B206,'BANCO DE DADOS SETEMBRO INS'!$A:$D,2,FALSE),VLOOKUP($B206,'BANCO DE DADOS SETEMBRO SERV'!$B:$E,2,FALSE))</f>
        <v>SERVENTE COM ENCARGOS COMPLEMENTARES</v>
      </c>
      <c r="D206" s="774" t="str">
        <f>IF($A206="INSUMO",VLOOKUP($B206,'BANCO DE DADOS SETEMBRO INS'!$A:$D,3,FALSE),VLOOKUP($B206,'BANCO DE DADOS SETEMBRO SERV'!$B:$E,3,FALSE))</f>
        <v>H</v>
      </c>
      <c r="E206" s="782">
        <v>0.6</v>
      </c>
      <c r="F206" s="776">
        <f>IF($A206="INSUMO",VLOOKUP($B206,'BANCO DE DADOS SETEMBRO INS'!$A:$D,4,FALSE),VLOOKUP($B206,'BANCO DE DADOS SETEMBRO SERV'!$B:$E,4,FALSE))</f>
        <v>15.74</v>
      </c>
      <c r="G206" s="794">
        <f>TRUNC(F206*E206,2)</f>
        <v>9.44</v>
      </c>
    </row>
    <row r="207" spans="1:8" ht="16.5" thickBot="1">
      <c r="B207" s="3060" t="s">
        <v>1642</v>
      </c>
      <c r="C207" s="3060"/>
      <c r="D207" s="3060"/>
      <c r="E207" s="3060"/>
      <c r="F207" s="835" t="s">
        <v>692</v>
      </c>
      <c r="G207" s="836">
        <f>SUM(G204:G206)</f>
        <v>1245.3300000000002</v>
      </c>
    </row>
    <row r="208" spans="1:8" ht="13.5" thickBot="1"/>
    <row r="209" spans="1:8" ht="15.75">
      <c r="B209" s="390" t="str">
        <f>CONCATENATE("AMM INC 0",(RIGHT(B201,2))+1)</f>
        <v>AMM INC 016</v>
      </c>
      <c r="C209" s="2666" t="str">
        <f>CONCATENATE("FORNECIMENTO E INSTALAÇÃO DE ",C212)</f>
        <v>FORNECIMENTO E INSTALAÇÃO DE BARRA ANTIPANICO SIMPLES, PARA PORTA DE VIDRO, COR CINZA</v>
      </c>
      <c r="D209" s="2897"/>
      <c r="E209" s="2897"/>
      <c r="F209" s="2897"/>
      <c r="G209" s="787" t="s">
        <v>29</v>
      </c>
      <c r="H209" s="1615">
        <f>G215</f>
        <v>635.45000000000005</v>
      </c>
    </row>
    <row r="210" spans="1:8" ht="31.5">
      <c r="B210" s="788" t="s">
        <v>700</v>
      </c>
      <c r="C210" s="807" t="s">
        <v>686</v>
      </c>
      <c r="D210" s="752" t="s">
        <v>29</v>
      </c>
      <c r="E210" s="807" t="s">
        <v>687</v>
      </c>
      <c r="F210" s="808" t="s">
        <v>688</v>
      </c>
      <c r="G210" s="809" t="s">
        <v>689</v>
      </c>
    </row>
    <row r="211" spans="1:8" ht="15.75">
      <c r="B211" s="2724" t="s">
        <v>690</v>
      </c>
      <c r="C211" s="2926"/>
      <c r="D211" s="2926"/>
      <c r="E211" s="2926"/>
      <c r="F211" s="2926"/>
      <c r="G211" s="2927"/>
    </row>
    <row r="212" spans="1:8" ht="30">
      <c r="A212" s="738" t="s">
        <v>1320</v>
      </c>
      <c r="B212" s="414">
        <v>39623</v>
      </c>
      <c r="C212" s="784" t="str">
        <f>IF($A212="INSUMO",VLOOKUP($B212,'BANCO DE DADOS SETEMBRO INS'!$A:$D,2,FALSE),VLOOKUP($B212,'BANCO DE DADOS SETEMBRO SERV'!$B:$E,2,FALSE))</f>
        <v>BARRA ANTIPANICO SIMPLES, PARA PORTA DE VIDRO, COR CINZA</v>
      </c>
      <c r="D212" s="771" t="str">
        <f>IF($A212="INSUMO",VLOOKUP($B212,'BANCO DE DADOS SETEMBRO INS'!$A:$D,3,FALSE),VLOOKUP($B212,'BANCO DE DADOS SETEMBRO SERV'!$B:$E,3,FALSE))</f>
        <v xml:space="preserve">UN    </v>
      </c>
      <c r="E212" s="781">
        <v>1</v>
      </c>
      <c r="F212" s="781">
        <f>IF($A212="INSUMO",VLOOKUP($B212,'BANCO DE DADOS SETEMBRO INS'!$A:$D,4,FALSE),VLOOKUP($B212,'BANCO DE DADOS SETEMBRO SERV'!$B:$E,4,FALSE))</f>
        <v>630.73</v>
      </c>
      <c r="G212" s="783">
        <f>TRUNC(F212*E212,2)</f>
        <v>630.73</v>
      </c>
    </row>
    <row r="213" spans="1:8" ht="15.75">
      <c r="B213" s="2724" t="s">
        <v>691</v>
      </c>
      <c r="C213" s="2926"/>
      <c r="D213" s="2926"/>
      <c r="E213" s="2926"/>
      <c r="F213" s="2926"/>
      <c r="G213" s="2927"/>
    </row>
    <row r="214" spans="1:8" ht="16.5" thickBot="1">
      <c r="A214" s="738" t="s">
        <v>1321</v>
      </c>
      <c r="B214" s="825">
        <v>88316</v>
      </c>
      <c r="C214" s="744" t="str">
        <f>IF($A214="INSUMO",VLOOKUP($B214,'BANCO DE DADOS SETEMBRO INS'!$A:$D,2,FALSE),VLOOKUP($B214,'BANCO DE DADOS SETEMBRO SERV'!$B:$E,2,FALSE))</f>
        <v>SERVENTE COM ENCARGOS COMPLEMENTARES</v>
      </c>
      <c r="D214" s="774" t="str">
        <f>IF($A214="INSUMO",VLOOKUP($B214,'BANCO DE DADOS SETEMBRO INS'!$A:$D,3,FALSE),VLOOKUP($B214,'BANCO DE DADOS SETEMBRO SERV'!$B:$E,3,FALSE))</f>
        <v>H</v>
      </c>
      <c r="E214" s="782">
        <v>0.3</v>
      </c>
      <c r="F214" s="776">
        <f>IF($A214="INSUMO",VLOOKUP($B214,'BANCO DE DADOS SETEMBRO INS'!$A:$D,4,FALSE),VLOOKUP($B214,'BANCO DE DADOS SETEMBRO SERV'!$B:$E,4,FALSE))</f>
        <v>15.74</v>
      </c>
      <c r="G214" s="794">
        <f>TRUNC(F214*E214,2)</f>
        <v>4.72</v>
      </c>
    </row>
    <row r="215" spans="1:8" ht="16.5" thickBot="1">
      <c r="B215" s="3060" t="s">
        <v>1583</v>
      </c>
      <c r="C215" s="3060"/>
      <c r="D215" s="3060"/>
      <c r="E215" s="3060"/>
      <c r="F215" s="835" t="s">
        <v>692</v>
      </c>
      <c r="G215" s="836">
        <f>SUM(G212:G214)</f>
        <v>635.45000000000005</v>
      </c>
    </row>
    <row r="216" spans="1:8" ht="13.5" thickBot="1"/>
    <row r="217" spans="1:8" ht="28.5" customHeight="1">
      <c r="B217" s="390" t="str">
        <f>CONCATENATE("AMM INC 0",(RIGHT(B209,2))+1)</f>
        <v>AMM INC 017</v>
      </c>
      <c r="C217" s="2666" t="str">
        <f>CONCATENATE("FORNECIMENTO E INSTALAÇÃO DE ",C220)</f>
        <v>FORNECIMENTO E INSTALAÇÃO DE FITA METALICA PERFURADA, L = *18* MM, ROLO DE 30 M, CARGA RECOMENDADA = *30* KGF</v>
      </c>
      <c r="D217" s="2897"/>
      <c r="E217" s="2897"/>
      <c r="F217" s="2897"/>
      <c r="G217" s="787" t="s">
        <v>29</v>
      </c>
      <c r="H217" s="1615">
        <f>G224</f>
        <v>62.44</v>
      </c>
    </row>
    <row r="218" spans="1:8" ht="31.5">
      <c r="B218" s="788" t="s">
        <v>700</v>
      </c>
      <c r="C218" s="807" t="s">
        <v>686</v>
      </c>
      <c r="D218" s="752" t="s">
        <v>29</v>
      </c>
      <c r="E218" s="807" t="s">
        <v>687</v>
      </c>
      <c r="F218" s="808" t="s">
        <v>688</v>
      </c>
      <c r="G218" s="809" t="s">
        <v>689</v>
      </c>
    </row>
    <row r="219" spans="1:8" ht="15.75">
      <c r="B219" s="2724" t="s">
        <v>690</v>
      </c>
      <c r="C219" s="2926"/>
      <c r="D219" s="2926"/>
      <c r="E219" s="2926"/>
      <c r="F219" s="2926"/>
      <c r="G219" s="2927"/>
    </row>
    <row r="220" spans="1:8" ht="30">
      <c r="A220" s="740" t="s">
        <v>1320</v>
      </c>
      <c r="B220" s="823">
        <v>14153</v>
      </c>
      <c r="C220" s="737" t="str">
        <f>IF($A220="INSUMO",VLOOKUP($B220,'BANCO DE DADOS SETEMBRO INS'!$A:$D,2,FALSE),VLOOKUP($B220,'BANCO DE DADOS SETEMBRO SERV'!$B:$E,2,FALSE))</f>
        <v>FITA METALICA PERFURADA, L = *18* MM, ROLO DE 30 M, CARGA RECOMENDADA = *30* KGF</v>
      </c>
      <c r="D220" s="779" t="str">
        <f>IF($A220="INSUMO",VLOOKUP($B220,'BANCO DE DADOS SETEMBRO INS'!$A:$D,3,FALSE),VLOOKUP($B220,'BANCO DE DADOS SETEMBRO SERV'!$B:$E,3,FALSE))</f>
        <v xml:space="preserve">UN    </v>
      </c>
      <c r="E220" s="781">
        <v>1</v>
      </c>
      <c r="F220" s="781">
        <f>IF($A220="INSUMO",VLOOKUP($B220,'BANCO DE DADOS SETEMBRO INS'!$A:$D,4,FALSE),VLOOKUP($B220,'BANCO DE DADOS SETEMBRO SERV'!$B:$E,4,FALSE))</f>
        <v>53.3</v>
      </c>
      <c r="G220" s="783">
        <f>TRUNC(F220*E220,2)</f>
        <v>53.3</v>
      </c>
    </row>
    <row r="221" spans="1:8" ht="15.75">
      <c r="B221" s="2724" t="s">
        <v>691</v>
      </c>
      <c r="C221" s="2926"/>
      <c r="D221" s="2926"/>
      <c r="E221" s="2926"/>
      <c r="F221" s="2926"/>
      <c r="G221" s="2927"/>
    </row>
    <row r="222" spans="1:8" ht="30">
      <c r="A222" s="740" t="s">
        <v>1321</v>
      </c>
      <c r="B222" s="389">
        <v>88248</v>
      </c>
      <c r="C222" s="784" t="str">
        <f>IF($A222="INSUMO",VLOOKUP($B222,'BANCO DE DADOS SETEMBRO INS'!$A:$D,2,FALSE),VLOOKUP($B222,'BANCO DE DADOS SETEMBRO SERV'!$B:$E,2,FALSE))</f>
        <v>AUXILIAR DE ENCANADOR OU BOMBEIRO HIDRÁULICO COM ENCARGOS COMPLEMENTARES</v>
      </c>
      <c r="D222" s="771" t="str">
        <f>IF($A222="INSUMO",VLOOKUP($B222,'BANCO DE DADOS SETEMBRO INS'!$A:$D,3,FALSE),VLOOKUP($B222,'BANCO DE DADOS SETEMBRO SERV'!$B:$E,3,FALSE))</f>
        <v>H</v>
      </c>
      <c r="E222" s="826">
        <v>5.8000000000000003E-2</v>
      </c>
      <c r="F222" s="775">
        <f>IF($A222="INSUMO",VLOOKUP($B222,'BANCO DE DADOS SETEMBRO INS'!$A:$D,4,FALSE),VLOOKUP($B222,'BANCO DE DADOS SETEMBRO SERV'!$B:$E,4,FALSE))</f>
        <v>15.54</v>
      </c>
      <c r="G222" s="791">
        <f>TRUNC(F222*E222,2)</f>
        <v>0.9</v>
      </c>
    </row>
    <row r="223" spans="1:8" ht="30.75" thickBot="1">
      <c r="A223" s="740" t="s">
        <v>1321</v>
      </c>
      <c r="B223" s="833">
        <v>88267</v>
      </c>
      <c r="C223" s="744" t="str">
        <f>IF($A223="INSUMO",VLOOKUP($B223,'BANCO DE DADOS SETEMBRO INS'!$A:$D,2,FALSE),VLOOKUP($B223,'BANCO DE DADOS SETEMBRO SERV'!$B:$E,2,FALSE))</f>
        <v>ENCANADOR OU BOMBEIRO HIDRÁULICO COM ENCARGOS COMPLEMENTARES</v>
      </c>
      <c r="D223" s="774" t="str">
        <f>IF($A223="INSUMO",VLOOKUP($B223,'BANCO DE DADOS SETEMBRO INS'!$A:$D,3,FALSE),VLOOKUP($B223,'BANCO DE DADOS SETEMBRO SERV'!$B:$E,3,FALSE))</f>
        <v>H</v>
      </c>
      <c r="E223" s="837">
        <v>0.41099999999999998</v>
      </c>
      <c r="F223" s="776">
        <f>IF($A223="INSUMO",VLOOKUP($B223,'BANCO DE DADOS SETEMBRO INS'!$A:$D,4,FALSE),VLOOKUP($B223,'BANCO DE DADOS SETEMBRO SERV'!$B:$E,4,FALSE))</f>
        <v>20.05</v>
      </c>
      <c r="G223" s="794">
        <f>TRUNC(F223*E223,2)</f>
        <v>8.24</v>
      </c>
    </row>
    <row r="224" spans="1:8" ht="16.5" thickBot="1">
      <c r="B224" s="2660" t="s">
        <v>1596</v>
      </c>
      <c r="C224" s="2660"/>
      <c r="D224" s="2660"/>
      <c r="E224" s="2660"/>
      <c r="F224" s="801" t="s">
        <v>692</v>
      </c>
      <c r="G224" s="819">
        <f>SUM(G220:G223)</f>
        <v>62.44</v>
      </c>
    </row>
    <row r="225" spans="1:8" ht="13.5" thickBot="1"/>
    <row r="226" spans="1:8" ht="36" customHeight="1">
      <c r="B226" s="390" t="str">
        <f>CONCATENATE("AMM INC 0",(RIGHT(B217,2))+1)</f>
        <v>AMM INC 018</v>
      </c>
      <c r="C226" s="2666" t="str">
        <f>CONCATENATE("FORNECIMENTO E INSTALAÇÃO DE ",C229)</f>
        <v>FORNECIMENTO E INSTALAÇÃO DE BUCHA DE NYLON, DIAMETRO DO FURO 8 MM, COMPRIMENTO 40 MM, COM PARAFUSO DE ROSCA SOBERBA, CABECA CHATA, FENDA SIMPLES, 4,8 X 50 MM</v>
      </c>
      <c r="D226" s="2897"/>
      <c r="E226" s="2897"/>
      <c r="F226" s="2897"/>
      <c r="G226" s="787" t="s">
        <v>29</v>
      </c>
      <c r="H226" s="1615">
        <f>G233</f>
        <v>9.4700000000000006</v>
      </c>
    </row>
    <row r="227" spans="1:8" ht="31.5">
      <c r="B227" s="788" t="s">
        <v>700</v>
      </c>
      <c r="C227" s="807" t="s">
        <v>686</v>
      </c>
      <c r="D227" s="752" t="s">
        <v>29</v>
      </c>
      <c r="E227" s="807" t="s">
        <v>687</v>
      </c>
      <c r="F227" s="808" t="s">
        <v>688</v>
      </c>
      <c r="G227" s="809" t="s">
        <v>689</v>
      </c>
    </row>
    <row r="228" spans="1:8" ht="15.75">
      <c r="B228" s="2724" t="s">
        <v>690</v>
      </c>
      <c r="C228" s="2926"/>
      <c r="D228" s="2926"/>
      <c r="E228" s="2926"/>
      <c r="F228" s="2926"/>
      <c r="G228" s="2927"/>
    </row>
    <row r="229" spans="1:8" ht="45">
      <c r="A229" s="740" t="s">
        <v>1320</v>
      </c>
      <c r="B229" s="823">
        <v>4350</v>
      </c>
      <c r="C229" s="737" t="str">
        <f>IF($A229="INSUMO",VLOOKUP($B229,'BANCO DE DADOS SETEMBRO INS'!$A:$D,2,FALSE),VLOOKUP($B229,'BANCO DE DADOS SETEMBRO SERV'!$B:$E,2,FALSE))</f>
        <v>BUCHA DE NYLON, DIAMETRO DO FURO 8 MM, COMPRIMENTO 40 MM, COM PARAFUSO DE ROSCA SOBERBA, CABECA CHATA, FENDA SIMPLES, 4,8 X 50 MM</v>
      </c>
      <c r="D229" s="779" t="str">
        <f>IF($A229="INSUMO",VLOOKUP($B229,'BANCO DE DADOS SETEMBRO INS'!$A:$D,3,FALSE),VLOOKUP($B229,'BANCO DE DADOS SETEMBRO SERV'!$B:$E,3,FALSE))</f>
        <v xml:space="preserve">UN    </v>
      </c>
      <c r="E229" s="781">
        <v>1</v>
      </c>
      <c r="F229" s="781">
        <f>IF($A229="INSUMO",VLOOKUP($B229,'BANCO DE DADOS SETEMBRO INS'!$A:$D,4,FALSE),VLOOKUP($B229,'BANCO DE DADOS SETEMBRO SERV'!$B:$E,4,FALSE))</f>
        <v>0.33</v>
      </c>
      <c r="G229" s="783">
        <f>TRUNC(F229*E229,2)</f>
        <v>0.33</v>
      </c>
    </row>
    <row r="230" spans="1:8" ht="15.75">
      <c r="A230" s="740"/>
      <c r="B230" s="2724" t="s">
        <v>691</v>
      </c>
      <c r="C230" s="2926"/>
      <c r="D230" s="2926"/>
      <c r="E230" s="2926"/>
      <c r="F230" s="2926"/>
      <c r="G230" s="2927"/>
    </row>
    <row r="231" spans="1:8" ht="30">
      <c r="A231" s="740" t="s">
        <v>1321</v>
      </c>
      <c r="B231" s="389">
        <v>88248</v>
      </c>
      <c r="C231" s="784" t="str">
        <f>IF($A231="INSUMO",VLOOKUP($B231,'BANCO DE DADOS SETEMBRO INS'!$A:$D,2,FALSE),VLOOKUP($B231,'BANCO DE DADOS SETEMBRO SERV'!$B:$E,2,FALSE))</f>
        <v>AUXILIAR DE ENCANADOR OU BOMBEIRO HIDRÁULICO COM ENCARGOS COMPLEMENTARES</v>
      </c>
      <c r="D231" s="771" t="str">
        <f>IF($A231="INSUMO",VLOOKUP($B231,'BANCO DE DADOS SETEMBRO INS'!$A:$D,3,FALSE),VLOOKUP($B231,'BANCO DE DADOS SETEMBRO SERV'!$B:$E,3,FALSE))</f>
        <v>H</v>
      </c>
      <c r="E231" s="826">
        <v>5.8000000000000003E-2</v>
      </c>
      <c r="F231" s="775">
        <f>IF($A231="INSUMO",VLOOKUP($B231,'BANCO DE DADOS SETEMBRO INS'!$A:$D,4,FALSE),VLOOKUP($B231,'BANCO DE DADOS SETEMBRO SERV'!$B:$E,4,FALSE))</f>
        <v>15.54</v>
      </c>
      <c r="G231" s="791">
        <f>TRUNC(F231*E231,2)</f>
        <v>0.9</v>
      </c>
    </row>
    <row r="232" spans="1:8" ht="30.75" thickBot="1">
      <c r="A232" s="740" t="s">
        <v>1321</v>
      </c>
      <c r="B232" s="833">
        <v>88267</v>
      </c>
      <c r="C232" s="744" t="str">
        <f>IF($A232="INSUMO",VLOOKUP($B232,'BANCO DE DADOS SETEMBRO INS'!$A:$D,2,FALSE),VLOOKUP($B232,'BANCO DE DADOS SETEMBRO SERV'!$B:$E,2,FALSE))</f>
        <v>ENCANADOR OU BOMBEIRO HIDRÁULICO COM ENCARGOS COMPLEMENTARES</v>
      </c>
      <c r="D232" s="774" t="str">
        <f>IF($A232="INSUMO",VLOOKUP($B232,'BANCO DE DADOS SETEMBRO INS'!$A:$D,3,FALSE),VLOOKUP($B232,'BANCO DE DADOS SETEMBRO SERV'!$B:$E,3,FALSE))</f>
        <v>H</v>
      </c>
      <c r="E232" s="837">
        <v>0.41099999999999998</v>
      </c>
      <c r="F232" s="776">
        <f>IF($A232="INSUMO",VLOOKUP($B232,'BANCO DE DADOS SETEMBRO INS'!$A:$D,4,FALSE),VLOOKUP($B232,'BANCO DE DADOS SETEMBRO SERV'!$B:$E,4,FALSE))</f>
        <v>20.05</v>
      </c>
      <c r="G232" s="794">
        <f>TRUNC(F232*E232,2)</f>
        <v>8.24</v>
      </c>
    </row>
    <row r="233" spans="1:8" ht="16.5" thickBot="1">
      <c r="B233" s="2660" t="s">
        <v>1596</v>
      </c>
      <c r="C233" s="2660"/>
      <c r="D233" s="2660"/>
      <c r="E233" s="2660"/>
      <c r="F233" s="801" t="s">
        <v>692</v>
      </c>
      <c r="G233" s="819">
        <f>SUM(G229:G232)</f>
        <v>9.4700000000000006</v>
      </c>
    </row>
    <row r="234" spans="1:8" ht="13.5" thickBot="1"/>
    <row r="235" spans="1:8" ht="33.75" customHeight="1">
      <c r="B235" s="390" t="str">
        <f>CONCATENATE("AMM INC 0",(RIGHT(B226,2))+1)</f>
        <v>AMM INC 019</v>
      </c>
      <c r="C235" s="2666" t="str">
        <f>CONCATENATE("FORNECIMENTO E INSTALAÇÃO DE ",C238)</f>
        <v>FORNECIMENTO E INSTALAÇÃO DE ABRACADEIRA EM ACO PARA AMARRACAO DE ELETRODUTOS, TIPO D, COM 1/2" E PARAFUSO DE FIXACAO</v>
      </c>
      <c r="D235" s="2897"/>
      <c r="E235" s="2897"/>
      <c r="F235" s="2897"/>
      <c r="G235" s="787" t="s">
        <v>29</v>
      </c>
      <c r="H235" s="1615">
        <f>G242</f>
        <v>2.91</v>
      </c>
    </row>
    <row r="236" spans="1:8" ht="31.5">
      <c r="B236" s="788" t="s">
        <v>700</v>
      </c>
      <c r="C236" s="807" t="s">
        <v>686</v>
      </c>
      <c r="D236" s="752" t="s">
        <v>29</v>
      </c>
      <c r="E236" s="807" t="s">
        <v>687</v>
      </c>
      <c r="F236" s="808" t="s">
        <v>688</v>
      </c>
      <c r="G236" s="809" t="s">
        <v>689</v>
      </c>
    </row>
    <row r="237" spans="1:8" ht="15.75">
      <c r="B237" s="2724" t="s">
        <v>690</v>
      </c>
      <c r="C237" s="2926"/>
      <c r="D237" s="2926"/>
      <c r="E237" s="2926"/>
      <c r="F237" s="2926"/>
      <c r="G237" s="2927"/>
    </row>
    <row r="238" spans="1:8" ht="30">
      <c r="A238" s="740" t="s">
        <v>1320</v>
      </c>
      <c r="B238" s="823">
        <v>392</v>
      </c>
      <c r="C238" s="737" t="str">
        <f>IF($A238="INSUMO",VLOOKUP($B238,'BANCO DE DADOS SETEMBRO INS'!$A:$D,2,FALSE),VLOOKUP($B238,'BANCO DE DADOS SETEMBRO SERV'!$B:$E,2,FALSE))</f>
        <v>ABRACADEIRA EM ACO PARA AMARRACAO DE ELETRODUTOS, TIPO D, COM 1/2" E PARAFUSO DE FIXACAO</v>
      </c>
      <c r="D238" s="779" t="str">
        <f>IF($A238="INSUMO",VLOOKUP($B238,'BANCO DE DADOS SETEMBRO INS'!$A:$D,3,FALSE),VLOOKUP($B238,'BANCO DE DADOS SETEMBRO SERV'!$B:$E,3,FALSE))</f>
        <v xml:space="preserve">UN    </v>
      </c>
      <c r="E238" s="781">
        <v>1</v>
      </c>
      <c r="F238" s="781">
        <f>IF($A238="INSUMO",VLOOKUP($B238,'BANCO DE DADOS SETEMBRO INS'!$A:$D,4,FALSE),VLOOKUP($B238,'BANCO DE DADOS SETEMBRO SERV'!$B:$E,4,FALSE))</f>
        <v>1.05</v>
      </c>
      <c r="G238" s="783">
        <f>TRUNC(F238*E238,2)</f>
        <v>1.05</v>
      </c>
    </row>
    <row r="239" spans="1:8" ht="15.75">
      <c r="A239" s="740"/>
      <c r="B239" s="2724" t="s">
        <v>691</v>
      </c>
      <c r="C239" s="2926"/>
      <c r="D239" s="2926"/>
      <c r="E239" s="2926"/>
      <c r="F239" s="2926"/>
      <c r="G239" s="2927"/>
    </row>
    <row r="240" spans="1:8" ht="30">
      <c r="A240" s="740" t="s">
        <v>1321</v>
      </c>
      <c r="B240" s="389">
        <v>88248</v>
      </c>
      <c r="C240" s="737" t="str">
        <f>IF($A240="INSUMO",VLOOKUP($B240,'BANCO DE DADOS SETEMBRO INS'!$A:$D,2,FALSE),VLOOKUP($B240,'BANCO DE DADOS SETEMBRO SERV'!$B:$E,2,FALSE))</f>
        <v>AUXILIAR DE ENCANADOR OU BOMBEIRO HIDRÁULICO COM ENCARGOS COMPLEMENTARES</v>
      </c>
      <c r="D240" s="771" t="str">
        <f>IF($A240="INSUMO",VLOOKUP($B240,'BANCO DE DADOS SETEMBRO INS'!$A:$D,3,FALSE),VLOOKUP($B240,'BANCO DE DADOS SETEMBRO SERV'!$B:$E,3,FALSE))</f>
        <v>H</v>
      </c>
      <c r="E240" s="781">
        <v>1.2E-2</v>
      </c>
      <c r="F240" s="775">
        <f>IF($A240="INSUMO",VLOOKUP($B240,'BANCO DE DADOS SETEMBRO INS'!$A:$D,4,FALSE),VLOOKUP($B240,'BANCO DE DADOS SETEMBRO SERV'!$B:$E,4,FALSE))</f>
        <v>15.54</v>
      </c>
      <c r="G240" s="791">
        <f>TRUNC(F240*E240,2)</f>
        <v>0.18</v>
      </c>
    </row>
    <row r="241" spans="1:8" ht="30.75" thickBot="1">
      <c r="A241" s="740" t="s">
        <v>1321</v>
      </c>
      <c r="B241" s="833">
        <v>88267</v>
      </c>
      <c r="C241" s="834" t="str">
        <f>IF($A241="INSUMO",VLOOKUP($B241,'BANCO DE DADOS SETEMBRO INS'!$A:$D,2,FALSE),VLOOKUP($B241,'BANCO DE DADOS SETEMBRO SERV'!$B:$E,2,FALSE))</f>
        <v>ENCANADOR OU BOMBEIRO HIDRÁULICO COM ENCARGOS COMPLEMENTARES</v>
      </c>
      <c r="D241" s="774" t="str">
        <f>IF($A241="INSUMO",VLOOKUP($B241,'BANCO DE DADOS SETEMBRO INS'!$A:$D,3,FALSE),VLOOKUP($B241,'BANCO DE DADOS SETEMBRO SERV'!$B:$E,3,FALSE))</f>
        <v>H</v>
      </c>
      <c r="E241" s="782">
        <v>8.4000000000000005E-2</v>
      </c>
      <c r="F241" s="776">
        <f>IF($A241="INSUMO",VLOOKUP($B241,'BANCO DE DADOS SETEMBRO INS'!$A:$D,4,FALSE),VLOOKUP($B241,'BANCO DE DADOS SETEMBRO SERV'!$B:$E,4,FALSE))</f>
        <v>20.05</v>
      </c>
      <c r="G241" s="794">
        <f>TRUNC(F241*E241,2)</f>
        <v>1.68</v>
      </c>
    </row>
    <row r="242" spans="1:8" ht="16.5" thickBot="1">
      <c r="B242" s="3061" t="s">
        <v>1597</v>
      </c>
      <c r="C242" s="3061"/>
      <c r="D242" s="3061"/>
      <c r="E242" s="3061"/>
      <c r="F242" s="795" t="s">
        <v>692</v>
      </c>
      <c r="G242" s="796">
        <f>SUM(G238:G241)</f>
        <v>2.91</v>
      </c>
    </row>
    <row r="243" spans="1:8" ht="13.5" thickBot="1"/>
    <row r="244" spans="1:8" ht="15.75">
      <c r="B244" s="390" t="str">
        <f>CONCATENATE("AMM INC 0",(RIGHT(B235,2))+1)</f>
        <v>AMM INC 020</v>
      </c>
      <c r="C244" s="2700" t="str">
        <f>CONCATENATE("FORNECIMENTO E INSTALAÇÃO DE ",C247)</f>
        <v>FORNECIMENTO E INSTALAÇÃO DE BOMBA P/ COMBATE A INCENDIO TRIFASICA VERMELHA 3,0 CV THEBE</v>
      </c>
      <c r="D244" s="2897"/>
      <c r="E244" s="2897"/>
      <c r="F244" s="2897"/>
      <c r="G244" s="360" t="s">
        <v>29</v>
      </c>
      <c r="H244" s="1615">
        <f>G251</f>
        <v>1760.49</v>
      </c>
    </row>
    <row r="245" spans="1:8" ht="31.5">
      <c r="B245" s="361" t="s">
        <v>700</v>
      </c>
      <c r="C245" s="807" t="s">
        <v>686</v>
      </c>
      <c r="D245" s="862" t="s">
        <v>29</v>
      </c>
      <c r="E245" s="807" t="s">
        <v>687</v>
      </c>
      <c r="F245" s="808" t="s">
        <v>688</v>
      </c>
      <c r="G245" s="809" t="s">
        <v>689</v>
      </c>
    </row>
    <row r="246" spans="1:8" ht="15.75">
      <c r="B246" s="2724" t="s">
        <v>690</v>
      </c>
      <c r="C246" s="2926"/>
      <c r="D246" s="2926"/>
      <c r="E246" s="2926"/>
      <c r="F246" s="2926"/>
      <c r="G246" s="2927"/>
    </row>
    <row r="247" spans="1:8" ht="30">
      <c r="B247" s="414" t="s">
        <v>708</v>
      </c>
      <c r="C247" s="441" t="str">
        <f>C253</f>
        <v>BOMBA P/ COMBATE A INCENDIO TRIFASICA VERMELHA 3,0 CV THEBE</v>
      </c>
      <c r="D247" s="779" t="s">
        <v>29</v>
      </c>
      <c r="E247" s="781">
        <v>1</v>
      </c>
      <c r="F247" s="781">
        <f>D258</f>
        <v>1659.25</v>
      </c>
      <c r="G247" s="783">
        <f>TRUNC(F247*E247,2)</f>
        <v>1659.25</v>
      </c>
    </row>
    <row r="248" spans="1:8" ht="15.75">
      <c r="B248" s="2724" t="s">
        <v>691</v>
      </c>
      <c r="C248" s="2926"/>
      <c r="D248" s="2926"/>
      <c r="E248" s="2926"/>
      <c r="F248" s="2926"/>
      <c r="G248" s="2927"/>
    </row>
    <row r="249" spans="1:8" ht="30">
      <c r="A249" s="738" t="s">
        <v>1321</v>
      </c>
      <c r="B249" s="267">
        <v>88243</v>
      </c>
      <c r="C249" s="860" t="str">
        <f>IF($A249="INSUMO",VLOOKUP($B249,'BANCO DE DADOS SETEMBRO INS'!$A:$D,2,FALSE),VLOOKUP($B249,'BANCO DE DADOS SETEMBRO SERV'!$B:$E,2,FALSE))</f>
        <v>AJUDANTE ESPECIALIZADO COM ENCARGOS COMPLEMENTARES</v>
      </c>
      <c r="D249" s="771" t="str">
        <f>IF($A249="INSUMO",VLOOKUP($B249,'BANCO DE DADOS SETEMBRO INS'!$A:$D,3,FALSE),VLOOKUP($B249,'BANCO DE DADOS SETEMBRO SERV'!$B:$E,3,FALSE))</f>
        <v>H</v>
      </c>
      <c r="E249" s="781">
        <v>2.5</v>
      </c>
      <c r="F249" s="775">
        <f>IF($A249="INSUMO",VLOOKUP($B249,'BANCO DE DADOS SETEMBRO INS'!$A:$D,4,FALSE),VLOOKUP($B249,'BANCO DE DADOS SETEMBRO SERV'!$B:$E,4,FALSE))</f>
        <v>18.93</v>
      </c>
      <c r="G249" s="397">
        <f>TRUNC(F249*E249,2)</f>
        <v>47.32</v>
      </c>
    </row>
    <row r="250" spans="1:8" ht="30.75" thickBot="1">
      <c r="A250" s="738" t="s">
        <v>1321</v>
      </c>
      <c r="B250" s="539">
        <v>88279</v>
      </c>
      <c r="C250" s="861" t="str">
        <f>IF($A250="INSUMO",VLOOKUP($B250,'BANCO DE DADOS SETEMBRO INS'!$A:$D,2,FALSE),VLOOKUP($B250,'BANCO DE DADOS SETEMBRO SERV'!$B:$E,2,FALSE))</f>
        <v>MONTADOR ELETROMECÃNICO COM ENCARGOS COMPLEMENTARES</v>
      </c>
      <c r="D250" s="774" t="str">
        <f>IF($A250="INSUMO",VLOOKUP($B250,'BANCO DE DADOS SETEMBRO INS'!$A:$D,3,FALSE),VLOOKUP($B250,'BANCO DE DADOS SETEMBRO SERV'!$B:$E,3,FALSE))</f>
        <v>H</v>
      </c>
      <c r="E250" s="782">
        <v>2.5</v>
      </c>
      <c r="F250" s="776">
        <f>IF($A250="INSUMO",VLOOKUP($B250,'BANCO DE DADOS SETEMBRO INS'!$A:$D,4,FALSE),VLOOKUP($B250,'BANCO DE DADOS SETEMBRO SERV'!$B:$E,4,FALSE))</f>
        <v>21.57</v>
      </c>
      <c r="G250" s="400">
        <f>TRUNC(F250*E250,2)</f>
        <v>53.92</v>
      </c>
    </row>
    <row r="251" spans="1:8" ht="16.5" thickBot="1">
      <c r="B251" s="402" t="s">
        <v>1347</v>
      </c>
      <c r="C251" s="410"/>
      <c r="D251" s="410"/>
      <c r="E251" s="410"/>
      <c r="F251" s="459" t="s">
        <v>692</v>
      </c>
      <c r="G251" s="460">
        <f>SUM(G246:G250)</f>
        <v>1760.49</v>
      </c>
    </row>
    <row r="252" spans="1:8" ht="16.5" thickBot="1">
      <c r="B252" s="876"/>
      <c r="C252" s="876"/>
      <c r="D252" s="876"/>
      <c r="E252" s="876"/>
      <c r="F252" s="412"/>
      <c r="G252" s="413"/>
    </row>
    <row r="253" spans="1:8" ht="31.5">
      <c r="B253" s="1557"/>
      <c r="C253" s="1536" t="s">
        <v>756</v>
      </c>
      <c r="D253" s="1558"/>
      <c r="E253" s="1559"/>
      <c r="F253" s="371" t="s">
        <v>29</v>
      </c>
      <c r="G253" s="439" t="s">
        <v>29</v>
      </c>
      <c r="H253" s="1817" t="s">
        <v>7219</v>
      </c>
    </row>
    <row r="254" spans="1:8" ht="31.5">
      <c r="B254" s="1815" t="s">
        <v>701</v>
      </c>
      <c r="C254" s="1775" t="s">
        <v>702</v>
      </c>
      <c r="D254" s="1776" t="s">
        <v>703</v>
      </c>
      <c r="E254" s="1777" t="s">
        <v>704</v>
      </c>
      <c r="F254" s="1822" t="s">
        <v>705</v>
      </c>
      <c r="G254" s="1785" t="s">
        <v>706</v>
      </c>
    </row>
    <row r="255" spans="1:8" ht="15">
      <c r="B255" s="1573">
        <v>43250</v>
      </c>
      <c r="C255" s="1741" t="s">
        <v>7244</v>
      </c>
      <c r="D255" s="1742">
        <v>1990</v>
      </c>
      <c r="E255" s="1824" t="s">
        <v>6044</v>
      </c>
      <c r="F255" s="1765" t="s">
        <v>7892</v>
      </c>
      <c r="G255" s="1762" t="s">
        <v>7893</v>
      </c>
      <c r="H255" s="1770">
        <f>B255+180</f>
        <v>43430</v>
      </c>
    </row>
    <row r="256" spans="1:8" s="384" customFormat="1" ht="15">
      <c r="B256" s="1573">
        <v>43250</v>
      </c>
      <c r="C256" s="1741" t="s">
        <v>7895</v>
      </c>
      <c r="D256" s="1742">
        <v>1368</v>
      </c>
      <c r="E256" s="1824" t="s">
        <v>7214</v>
      </c>
      <c r="F256" s="1765" t="s">
        <v>7215</v>
      </c>
      <c r="G256" s="1762" t="s">
        <v>7216</v>
      </c>
      <c r="H256" s="1770">
        <f>B256+180</f>
        <v>43430</v>
      </c>
    </row>
    <row r="257" spans="1:8" s="872" customFormat="1" ht="15">
      <c r="A257" s="901"/>
      <c r="B257" s="1573">
        <v>43250</v>
      </c>
      <c r="C257" s="1751" t="s">
        <v>724</v>
      </c>
      <c r="D257" s="1752">
        <v>1659.25</v>
      </c>
      <c r="E257" s="1899" t="s">
        <v>725</v>
      </c>
      <c r="F257" s="1766" t="s">
        <v>7628</v>
      </c>
      <c r="G257" s="1764" t="s">
        <v>5410</v>
      </c>
      <c r="H257" s="1770">
        <f>B257+180</f>
        <v>43430</v>
      </c>
    </row>
    <row r="258" spans="1:8" ht="16.5" thickBot="1">
      <c r="B258" s="1538"/>
      <c r="C258" s="1539" t="s">
        <v>707</v>
      </c>
      <c r="D258" s="1561">
        <f>MEDIAN(D255:D257)</f>
        <v>1659.25</v>
      </c>
      <c r="E258" s="1540"/>
      <c r="F258" s="372"/>
      <c r="G258" s="871"/>
    </row>
    <row r="259" spans="1:8" ht="13.5" thickBot="1"/>
    <row r="260" spans="1:8" ht="15.75">
      <c r="B260" s="390" t="str">
        <f>CONCATENATE("AMM INC 0",(RIGHT(B244,2))+1)</f>
        <v>AMM INC 021</v>
      </c>
      <c r="C260" s="2700" t="str">
        <f>CONCATENATE("FORNECIMENTO E INSTALAÇÃO DE ",C263)</f>
        <v>FORNECIMENTO E INSTALAÇÃO DE BOMBA P/ COMBATE A INCENDIO TRIFASICA VERMELHA 4,0 CV THEBE</v>
      </c>
      <c r="D260" s="2897"/>
      <c r="E260" s="2897"/>
      <c r="F260" s="2897"/>
      <c r="G260" s="360" t="s">
        <v>29</v>
      </c>
      <c r="H260" s="1615">
        <f>G267</f>
        <v>2391.2400000000002</v>
      </c>
    </row>
    <row r="261" spans="1:8" ht="31.5">
      <c r="B261" s="361" t="s">
        <v>700</v>
      </c>
      <c r="C261" s="807" t="s">
        <v>686</v>
      </c>
      <c r="D261" s="862" t="s">
        <v>29</v>
      </c>
      <c r="E261" s="807" t="s">
        <v>687</v>
      </c>
      <c r="F261" s="808" t="s">
        <v>688</v>
      </c>
      <c r="G261" s="809" t="s">
        <v>689</v>
      </c>
    </row>
    <row r="262" spans="1:8" ht="15.75">
      <c r="B262" s="2724" t="s">
        <v>690</v>
      </c>
      <c r="C262" s="2926"/>
      <c r="D262" s="2926"/>
      <c r="E262" s="2926"/>
      <c r="F262" s="2926"/>
      <c r="G262" s="2927"/>
    </row>
    <row r="263" spans="1:8" ht="30">
      <c r="B263" s="414" t="s">
        <v>708</v>
      </c>
      <c r="C263" s="441" t="str">
        <f>C269</f>
        <v>BOMBA P/ COMBATE A INCENDIO TRIFASICA VERMELHA 4,0 CV THEBE</v>
      </c>
      <c r="D263" s="779" t="s">
        <v>29</v>
      </c>
      <c r="E263" s="781">
        <v>1</v>
      </c>
      <c r="F263" s="781">
        <f>D274</f>
        <v>2290</v>
      </c>
      <c r="G263" s="783">
        <f>TRUNC(F263*E263,2)</f>
        <v>2290</v>
      </c>
    </row>
    <row r="264" spans="1:8" ht="15.75">
      <c r="B264" s="2724" t="s">
        <v>691</v>
      </c>
      <c r="C264" s="2926"/>
      <c r="D264" s="2926"/>
      <c r="E264" s="2926"/>
      <c r="F264" s="2926"/>
      <c r="G264" s="2927"/>
    </row>
    <row r="265" spans="1:8" ht="30">
      <c r="A265" s="738" t="s">
        <v>1321</v>
      </c>
      <c r="B265" s="267">
        <v>88243</v>
      </c>
      <c r="C265" s="860" t="str">
        <f>IF($A265="INSUMO",VLOOKUP($B265,'BANCO DE DADOS SETEMBRO INS'!$A:$D,2,FALSE),VLOOKUP($B265,'BANCO DE DADOS SETEMBRO SERV'!$B:$E,2,FALSE))</f>
        <v>AJUDANTE ESPECIALIZADO COM ENCARGOS COMPLEMENTARES</v>
      </c>
      <c r="D265" s="771" t="str">
        <f>IF($A265="INSUMO",VLOOKUP($B265,'BANCO DE DADOS SETEMBRO INS'!$A:$D,3,FALSE),VLOOKUP($B265,'BANCO DE DADOS SETEMBRO SERV'!$B:$E,3,FALSE))</f>
        <v>H</v>
      </c>
      <c r="E265" s="781">
        <v>2.5</v>
      </c>
      <c r="F265" s="775">
        <f>IF($A265="INSUMO",VLOOKUP($B265,'BANCO DE DADOS SETEMBRO INS'!$A:$D,4,FALSE),VLOOKUP($B265,'BANCO DE DADOS SETEMBRO SERV'!$B:$E,4,FALSE))</f>
        <v>18.93</v>
      </c>
      <c r="G265" s="397">
        <f>TRUNC(F265*E265,2)</f>
        <v>47.32</v>
      </c>
    </row>
    <row r="266" spans="1:8" ht="30.75" thickBot="1">
      <c r="A266" s="738" t="s">
        <v>1321</v>
      </c>
      <c r="B266" s="539">
        <v>88279</v>
      </c>
      <c r="C266" s="861" t="str">
        <f>IF($A266="INSUMO",VLOOKUP($B266,'BANCO DE DADOS SETEMBRO INS'!$A:$D,2,FALSE),VLOOKUP($B266,'BANCO DE DADOS SETEMBRO SERV'!$B:$E,2,FALSE))</f>
        <v>MONTADOR ELETROMECÃNICO COM ENCARGOS COMPLEMENTARES</v>
      </c>
      <c r="D266" s="774" t="str">
        <f>IF($A266="INSUMO",VLOOKUP($B266,'BANCO DE DADOS SETEMBRO INS'!$A:$D,3,FALSE),VLOOKUP($B266,'BANCO DE DADOS SETEMBRO SERV'!$B:$E,3,FALSE))</f>
        <v>H</v>
      </c>
      <c r="E266" s="782">
        <v>2.5</v>
      </c>
      <c r="F266" s="776">
        <f>IF($A266="INSUMO",VLOOKUP($B266,'BANCO DE DADOS SETEMBRO INS'!$A:$D,4,FALSE),VLOOKUP($B266,'BANCO DE DADOS SETEMBRO SERV'!$B:$E,4,FALSE))</f>
        <v>21.57</v>
      </c>
      <c r="G266" s="400">
        <f>TRUNC(F266*E266,2)</f>
        <v>53.92</v>
      </c>
    </row>
    <row r="267" spans="1:8" ht="16.5" thickBot="1">
      <c r="B267" s="402"/>
      <c r="C267" s="410"/>
      <c r="D267" s="410"/>
      <c r="E267" s="410"/>
      <c r="F267" s="459" t="s">
        <v>692</v>
      </c>
      <c r="G267" s="460">
        <f>SUM(G262:G266)</f>
        <v>2391.2400000000002</v>
      </c>
    </row>
    <row r="268" spans="1:8" ht="16.5" thickBot="1">
      <c r="B268" s="885"/>
      <c r="C268" s="885"/>
      <c r="D268" s="885"/>
      <c r="E268" s="885"/>
      <c r="F268" s="412"/>
      <c r="G268" s="413"/>
    </row>
    <row r="269" spans="1:8" ht="31.5">
      <c r="B269" s="1557"/>
      <c r="C269" s="1536" t="s">
        <v>1636</v>
      </c>
      <c r="D269" s="1558"/>
      <c r="E269" s="1559"/>
      <c r="F269" s="371" t="s">
        <v>29</v>
      </c>
      <c r="G269" s="439" t="s">
        <v>29</v>
      </c>
      <c r="H269" s="1817" t="s">
        <v>7219</v>
      </c>
    </row>
    <row r="270" spans="1:8" ht="31.5">
      <c r="B270" s="1815" t="s">
        <v>701</v>
      </c>
      <c r="C270" s="1775" t="s">
        <v>702</v>
      </c>
      <c r="D270" s="1776" t="s">
        <v>703</v>
      </c>
      <c r="E270" s="1777" t="s">
        <v>704</v>
      </c>
      <c r="F270" s="1822" t="s">
        <v>705</v>
      </c>
      <c r="G270" s="1785" t="s">
        <v>706</v>
      </c>
    </row>
    <row r="271" spans="1:8" s="117" customFormat="1" ht="15">
      <c r="A271" s="116"/>
      <c r="B271" s="1573">
        <v>43250</v>
      </c>
      <c r="C271" s="1741" t="s">
        <v>7895</v>
      </c>
      <c r="D271" s="1742">
        <v>2290</v>
      </c>
      <c r="E271" s="1824" t="s">
        <v>7214</v>
      </c>
      <c r="F271" s="1900" t="s">
        <v>7215</v>
      </c>
      <c r="G271" s="1762" t="s">
        <v>7216</v>
      </c>
      <c r="H271" s="1770">
        <f>B271+180</f>
        <v>43430</v>
      </c>
    </row>
    <row r="272" spans="1:8" s="872" customFormat="1" ht="15">
      <c r="A272" s="901"/>
      <c r="B272" s="1573">
        <v>43250</v>
      </c>
      <c r="C272" s="1751" t="s">
        <v>724</v>
      </c>
      <c r="D272" s="1752">
        <v>1659.25</v>
      </c>
      <c r="E272" s="1899" t="s">
        <v>725</v>
      </c>
      <c r="F272" s="1766" t="s">
        <v>7628</v>
      </c>
      <c r="G272" s="1764" t="s">
        <v>5410</v>
      </c>
      <c r="H272" s="1770">
        <f>B272+180</f>
        <v>43430</v>
      </c>
    </row>
    <row r="273" spans="1:8" ht="15">
      <c r="B273" s="1573">
        <v>43250</v>
      </c>
      <c r="C273" s="1751" t="s">
        <v>724</v>
      </c>
      <c r="D273" s="1752">
        <v>2420.33</v>
      </c>
      <c r="E273" s="1749" t="s">
        <v>725</v>
      </c>
      <c r="F273" s="1827" t="s">
        <v>7628</v>
      </c>
      <c r="G273" s="1821" t="s">
        <v>5410</v>
      </c>
      <c r="H273" s="1770">
        <f>B273+180</f>
        <v>43430</v>
      </c>
    </row>
    <row r="274" spans="1:8" ht="16.5" thickBot="1">
      <c r="B274" s="1538"/>
      <c r="C274" s="1539" t="s">
        <v>707</v>
      </c>
      <c r="D274" s="1561">
        <f>MEDIAN(D271:D273)</f>
        <v>2290</v>
      </c>
      <c r="E274" s="1540"/>
      <c r="F274" s="372"/>
      <c r="G274" s="871"/>
    </row>
    <row r="275" spans="1:8" ht="13.5" thickBot="1"/>
    <row r="276" spans="1:8" ht="15.75">
      <c r="B276" s="390" t="str">
        <f>CONCATENATE("AMM INC 0",(RIGHT(B260,2))+1)</f>
        <v>AMM INC 022</v>
      </c>
      <c r="C276" s="2700" t="str">
        <f>CONCATENATE("FORNECIMENTO E INSTALAÇÃO DE ",C279)</f>
        <v>FORNECIMENTO E INSTALAÇÃO DE BOMBA P/ COMBATE A INCENDIO TRIFASICA VERMELHA 5,0 CV THEBE</v>
      </c>
      <c r="D276" s="2897"/>
      <c r="E276" s="2897"/>
      <c r="F276" s="2897"/>
      <c r="G276" s="360" t="s">
        <v>29</v>
      </c>
      <c r="H276" s="1615">
        <f>G283</f>
        <v>2662.7000000000003</v>
      </c>
    </row>
    <row r="277" spans="1:8" ht="31.5">
      <c r="B277" s="361" t="s">
        <v>700</v>
      </c>
      <c r="C277" s="807" t="s">
        <v>686</v>
      </c>
      <c r="D277" s="862" t="s">
        <v>29</v>
      </c>
      <c r="E277" s="807" t="s">
        <v>687</v>
      </c>
      <c r="F277" s="808" t="s">
        <v>688</v>
      </c>
      <c r="G277" s="809" t="s">
        <v>689</v>
      </c>
    </row>
    <row r="278" spans="1:8" ht="15.75">
      <c r="B278" s="2724" t="s">
        <v>690</v>
      </c>
      <c r="C278" s="2926"/>
      <c r="D278" s="2926"/>
      <c r="E278" s="2926"/>
      <c r="F278" s="2926"/>
      <c r="G278" s="2927"/>
    </row>
    <row r="279" spans="1:8" ht="30">
      <c r="B279" s="414" t="s">
        <v>708</v>
      </c>
      <c r="C279" s="441" t="str">
        <f>C285</f>
        <v>BOMBA P/ COMBATE A INCENDIO TRIFASICA VERMELHA 5,0 CV THEBE</v>
      </c>
      <c r="D279" s="779" t="s">
        <v>29</v>
      </c>
      <c r="E279" s="781">
        <v>1</v>
      </c>
      <c r="F279" s="781">
        <f>D290</f>
        <v>2561.46</v>
      </c>
      <c r="G279" s="783">
        <f>TRUNC(F279*E279,2)</f>
        <v>2561.46</v>
      </c>
    </row>
    <row r="280" spans="1:8" ht="15.75">
      <c r="B280" s="2724" t="s">
        <v>691</v>
      </c>
      <c r="C280" s="2926"/>
      <c r="D280" s="2926"/>
      <c r="E280" s="2926"/>
      <c r="F280" s="2926"/>
      <c r="G280" s="2927"/>
    </row>
    <row r="281" spans="1:8" ht="30">
      <c r="A281" s="530" t="s">
        <v>1321</v>
      </c>
      <c r="B281" s="267">
        <v>88243</v>
      </c>
      <c r="C281" s="860" t="str">
        <f>IF($A281="INSUMO",VLOOKUP($B281,'BANCO DE DADOS SETEMBRO INS'!$A:$D,2,FALSE),VLOOKUP($B281,'BANCO DE DADOS SETEMBRO SERV'!$B:$E,2,FALSE))</f>
        <v>AJUDANTE ESPECIALIZADO COM ENCARGOS COMPLEMENTARES</v>
      </c>
      <c r="D281" s="771" t="str">
        <f>IF($A281="INSUMO",VLOOKUP($B281,'BANCO DE DADOS SETEMBRO INS'!$A:$D,3,FALSE),VLOOKUP($B281,'BANCO DE DADOS SETEMBRO SERV'!$B:$E,3,FALSE))</f>
        <v>H</v>
      </c>
      <c r="E281" s="781">
        <v>2.5</v>
      </c>
      <c r="F281" s="775">
        <f>IF($A281="INSUMO",VLOOKUP($B281,'BANCO DE DADOS SETEMBRO INS'!$A:$D,4,FALSE),VLOOKUP($B281,'BANCO DE DADOS SETEMBRO SERV'!$B:$E,4,FALSE))</f>
        <v>18.93</v>
      </c>
      <c r="G281" s="397">
        <f>TRUNC(F281*E281,2)</f>
        <v>47.32</v>
      </c>
    </row>
    <row r="282" spans="1:8" ht="30.75" thickBot="1">
      <c r="A282" s="530" t="s">
        <v>1321</v>
      </c>
      <c r="B282" s="539">
        <v>88279</v>
      </c>
      <c r="C282" s="861" t="str">
        <f>IF($A282="INSUMO",VLOOKUP($B282,'BANCO DE DADOS SETEMBRO INS'!$A:$D,2,FALSE),VLOOKUP($B282,'BANCO DE DADOS SETEMBRO SERV'!$B:$E,2,FALSE))</f>
        <v>MONTADOR ELETROMECÃNICO COM ENCARGOS COMPLEMENTARES</v>
      </c>
      <c r="D282" s="774" t="str">
        <f>IF($A282="INSUMO",VLOOKUP($B282,'BANCO DE DADOS SETEMBRO INS'!$A:$D,3,FALSE),VLOOKUP($B282,'BANCO DE DADOS SETEMBRO SERV'!$B:$E,3,FALSE))</f>
        <v>H</v>
      </c>
      <c r="E282" s="782">
        <v>2.5</v>
      </c>
      <c r="F282" s="776">
        <f>IF($A282="INSUMO",VLOOKUP($B282,'BANCO DE DADOS SETEMBRO INS'!$A:$D,4,FALSE),VLOOKUP($B282,'BANCO DE DADOS SETEMBRO SERV'!$B:$E,4,FALSE))</f>
        <v>21.57</v>
      </c>
      <c r="G282" s="400">
        <f>TRUNC(F282*E282,2)</f>
        <v>53.92</v>
      </c>
    </row>
    <row r="283" spans="1:8" ht="16.5" thickBot="1">
      <c r="B283" s="402" t="s">
        <v>1347</v>
      </c>
      <c r="C283" s="410"/>
      <c r="D283" s="410"/>
      <c r="E283" s="410"/>
      <c r="F283" s="459" t="s">
        <v>692</v>
      </c>
      <c r="G283" s="460">
        <f>SUM(G278:G282)</f>
        <v>2662.7000000000003</v>
      </c>
    </row>
    <row r="284" spans="1:8" ht="16.5" thickBot="1">
      <c r="B284" s="886"/>
      <c r="C284" s="886"/>
      <c r="D284" s="886"/>
      <c r="E284" s="886"/>
      <c r="F284" s="412"/>
      <c r="G284" s="413"/>
    </row>
    <row r="285" spans="1:8" ht="31.5">
      <c r="B285" s="1557"/>
      <c r="C285" s="1536" t="s">
        <v>1637</v>
      </c>
      <c r="D285" s="1558"/>
      <c r="E285" s="1559"/>
      <c r="F285" s="371" t="s">
        <v>29</v>
      </c>
      <c r="G285" s="439" t="s">
        <v>29</v>
      </c>
      <c r="H285" s="1817" t="s">
        <v>7219</v>
      </c>
    </row>
    <row r="286" spans="1:8" ht="31.5">
      <c r="B286" s="1815" t="s">
        <v>701</v>
      </c>
      <c r="C286" s="1775" t="s">
        <v>702</v>
      </c>
      <c r="D286" s="1776" t="s">
        <v>703</v>
      </c>
      <c r="E286" s="1777" t="s">
        <v>704</v>
      </c>
      <c r="F286" s="1822" t="s">
        <v>705</v>
      </c>
      <c r="G286" s="1785" t="s">
        <v>706</v>
      </c>
    </row>
    <row r="287" spans="1:8" s="117" customFormat="1" ht="15">
      <c r="A287" s="116"/>
      <c r="B287" s="1573">
        <v>43250</v>
      </c>
      <c r="C287" s="1741" t="s">
        <v>7244</v>
      </c>
      <c r="D287" s="1742">
        <v>2499</v>
      </c>
      <c r="E287" s="1747" t="s">
        <v>6044</v>
      </c>
      <c r="F287" s="1765" t="s">
        <v>7892</v>
      </c>
      <c r="G287" s="1762" t="s">
        <v>7893</v>
      </c>
      <c r="H287" s="1770">
        <f>B287+180</f>
        <v>43430</v>
      </c>
    </row>
    <row r="288" spans="1:8" s="384" customFormat="1" ht="15">
      <c r="B288" s="1573">
        <v>43250</v>
      </c>
      <c r="C288" s="1751" t="s">
        <v>7895</v>
      </c>
      <c r="D288" s="1752">
        <v>2828.62</v>
      </c>
      <c r="E288" s="1748" t="s">
        <v>7214</v>
      </c>
      <c r="F288" s="1766" t="s">
        <v>7215</v>
      </c>
      <c r="G288" s="1764" t="s">
        <v>7216</v>
      </c>
      <c r="H288" s="1770">
        <f>B288+180</f>
        <v>43430</v>
      </c>
    </row>
    <row r="289" spans="1:8" s="872" customFormat="1" ht="15">
      <c r="A289" s="901"/>
      <c r="B289" s="1573">
        <v>43250</v>
      </c>
      <c r="C289" s="1751" t="s">
        <v>724</v>
      </c>
      <c r="D289" s="1752">
        <v>2561.46</v>
      </c>
      <c r="E289" s="1754" t="s">
        <v>725</v>
      </c>
      <c r="F289" s="1766" t="s">
        <v>7628</v>
      </c>
      <c r="G289" s="1764" t="s">
        <v>5410</v>
      </c>
      <c r="H289" s="1770">
        <f>B289+180</f>
        <v>43430</v>
      </c>
    </row>
    <row r="290" spans="1:8" ht="16.5" thickBot="1">
      <c r="B290" s="1538"/>
      <c r="C290" s="1539" t="s">
        <v>707</v>
      </c>
      <c r="D290" s="1561">
        <f>MEDIAN(D287:D289)</f>
        <v>2561.46</v>
      </c>
      <c r="E290" s="1540"/>
      <c r="F290" s="372"/>
      <c r="G290" s="871"/>
    </row>
    <row r="291" spans="1:8" s="540" customFormat="1" ht="16.5" thickBot="1">
      <c r="B291" s="403"/>
      <c r="C291" s="404"/>
      <c r="D291" s="404"/>
      <c r="E291" s="404"/>
      <c r="F291" s="404"/>
      <c r="G291" s="404"/>
    </row>
    <row r="292" spans="1:8" s="401" customFormat="1" ht="15.75">
      <c r="A292" s="271"/>
      <c r="B292" s="390" t="str">
        <f>CONCATENATE("AMM INC 0",(RIGHT(B276,2))+1)</f>
        <v>AMM INC 023</v>
      </c>
      <c r="C292" s="2700" t="str">
        <f>CONCATENATE("FORNECIMENTO E INSTALAÇÃO DE ",C295)</f>
        <v>FORNECIMENTO E INSTALAÇÃO DE BOMBA P/ COMBATE A INCENDIO TRIFASICA VERMELHA 7.5 CV THEBE</v>
      </c>
      <c r="D292" s="2897"/>
      <c r="E292" s="2897"/>
      <c r="F292" s="2897"/>
      <c r="G292" s="360" t="s">
        <v>29</v>
      </c>
      <c r="H292" s="1610">
        <f>G299</f>
        <v>3197.8100000000004</v>
      </c>
    </row>
    <row r="293" spans="1:8" s="401" customFormat="1" ht="31.5">
      <c r="A293" s="271"/>
      <c r="B293" s="361" t="s">
        <v>700</v>
      </c>
      <c r="C293" s="520" t="s">
        <v>686</v>
      </c>
      <c r="D293" s="752" t="s">
        <v>29</v>
      </c>
      <c r="E293" s="520" t="s">
        <v>687</v>
      </c>
      <c r="F293" s="521" t="s">
        <v>688</v>
      </c>
      <c r="G293" s="522" t="s">
        <v>689</v>
      </c>
      <c r="H293" s="271"/>
    </row>
    <row r="294" spans="1:8" s="401" customFormat="1" ht="15.75">
      <c r="A294" s="271"/>
      <c r="B294" s="2724" t="s">
        <v>690</v>
      </c>
      <c r="C294" s="2926"/>
      <c r="D294" s="2926"/>
      <c r="E294" s="2926"/>
      <c r="F294" s="2926"/>
      <c r="G294" s="2927"/>
      <c r="H294" s="271"/>
    </row>
    <row r="295" spans="1:8" s="401" customFormat="1" ht="30">
      <c r="A295" s="271"/>
      <c r="B295" s="414" t="s">
        <v>708</v>
      </c>
      <c r="C295" s="441" t="str">
        <f>C301</f>
        <v>BOMBA P/ COMBATE A INCENDIO TRIFASICA VERMELHA 7.5 CV THEBE</v>
      </c>
      <c r="D295" s="368" t="s">
        <v>29</v>
      </c>
      <c r="E295" s="405">
        <v>1</v>
      </c>
      <c r="F295" s="405">
        <f>D306</f>
        <v>3096.57</v>
      </c>
      <c r="G295" s="408">
        <f>TRUNC(F295*E295,2)</f>
        <v>3096.57</v>
      </c>
      <c r="H295" s="271"/>
    </row>
    <row r="296" spans="1:8" s="401" customFormat="1" ht="15.75">
      <c r="A296" s="271"/>
      <c r="B296" s="2724" t="s">
        <v>691</v>
      </c>
      <c r="C296" s="2926"/>
      <c r="D296" s="2926"/>
      <c r="E296" s="2926"/>
      <c r="F296" s="2926"/>
      <c r="G296" s="2927"/>
      <c r="H296" s="271"/>
    </row>
    <row r="297" spans="1:8" s="401" customFormat="1" ht="30">
      <c r="A297" s="530" t="s">
        <v>1321</v>
      </c>
      <c r="B297" s="267">
        <v>88243</v>
      </c>
      <c r="C297" s="435" t="str">
        <f>IF($A297="INSUMO",VLOOKUP($B297,'BANCO DE DADOS SETEMBRO INS'!$A:$D,2,FALSE),VLOOKUP($B297,'BANCO DE DADOS SETEMBRO SERV'!$B:$E,2,FALSE))</f>
        <v>AJUDANTE ESPECIALIZADO COM ENCARGOS COMPLEMENTARES</v>
      </c>
      <c r="D297" s="297" t="str">
        <f>IF($A297="INSUMO",VLOOKUP($B297,'BANCO DE DADOS SETEMBRO INS'!$A:$D,3,FALSE),VLOOKUP($B297,'BANCO DE DADOS SETEMBRO SERV'!$B:$E,3,FALSE))</f>
        <v>H</v>
      </c>
      <c r="E297" s="405">
        <v>2.5</v>
      </c>
      <c r="F297" s="362">
        <f>IF($A297="INSUMO",VLOOKUP($B297,'BANCO DE DADOS SETEMBRO INS'!$A:$D,4,FALSE),VLOOKUP($B297,'BANCO DE DADOS SETEMBRO SERV'!$B:$E,4,FALSE))</f>
        <v>18.93</v>
      </c>
      <c r="G297" s="397">
        <f>TRUNC(F297*E297,2)</f>
        <v>47.32</v>
      </c>
      <c r="H297" s="271"/>
    </row>
    <row r="298" spans="1:8" s="401" customFormat="1" ht="30.75" thickBot="1">
      <c r="A298" s="530" t="s">
        <v>1321</v>
      </c>
      <c r="B298" s="539">
        <v>88279</v>
      </c>
      <c r="C298" s="436" t="str">
        <f>IF($A298="INSUMO",VLOOKUP($B298,'BANCO DE DADOS SETEMBRO INS'!$A:$D,2,FALSE),VLOOKUP($B298,'BANCO DE DADOS SETEMBRO SERV'!$B:$E,2,FALSE))</f>
        <v>MONTADOR ELETROMECÃNICO COM ENCARGOS COMPLEMENTARES</v>
      </c>
      <c r="D298" s="303" t="str">
        <f>IF($A298="INSUMO",VLOOKUP($B298,'BANCO DE DADOS SETEMBRO INS'!$A:$D,3,FALSE),VLOOKUP($B298,'BANCO DE DADOS SETEMBRO SERV'!$B:$E,3,FALSE))</f>
        <v>H</v>
      </c>
      <c r="E298" s="406">
        <v>2.5</v>
      </c>
      <c r="F298" s="364">
        <f>IF($A298="INSUMO",VLOOKUP($B298,'BANCO DE DADOS SETEMBRO INS'!$A:$D,4,FALSE),VLOOKUP($B298,'BANCO DE DADOS SETEMBRO SERV'!$B:$E,4,FALSE))</f>
        <v>21.57</v>
      </c>
      <c r="G298" s="400">
        <f>TRUNC(F298*E298,2)</f>
        <v>53.92</v>
      </c>
      <c r="H298" s="271"/>
    </row>
    <row r="299" spans="1:8" s="401" customFormat="1" ht="16.5" thickBot="1">
      <c r="A299" s="271"/>
      <c r="B299" s="402" t="s">
        <v>1347</v>
      </c>
      <c r="C299" s="410"/>
      <c r="D299" s="410"/>
      <c r="E299" s="410"/>
      <c r="F299" s="459" t="s">
        <v>692</v>
      </c>
      <c r="G299" s="460">
        <f>SUM(G294:G298)</f>
        <v>3197.8100000000004</v>
      </c>
      <c r="H299" s="271"/>
    </row>
    <row r="300" spans="1:8" s="401" customFormat="1" ht="16.5" thickBot="1">
      <c r="A300" s="271"/>
      <c r="B300" s="526"/>
      <c r="C300" s="526"/>
      <c r="D300" s="526"/>
      <c r="E300" s="526"/>
      <c r="F300" s="412"/>
      <c r="G300" s="413"/>
      <c r="H300" s="271"/>
    </row>
    <row r="301" spans="1:8" s="401" customFormat="1" ht="31.5">
      <c r="A301" s="271"/>
      <c r="B301" s="1557"/>
      <c r="C301" s="1536" t="s">
        <v>1635</v>
      </c>
      <c r="D301" s="1558"/>
      <c r="E301" s="1559"/>
      <c r="F301" s="371" t="s">
        <v>29</v>
      </c>
      <c r="G301" s="439" t="s">
        <v>29</v>
      </c>
      <c r="H301" s="1817" t="s">
        <v>7219</v>
      </c>
    </row>
    <row r="302" spans="1:8" s="401" customFormat="1" ht="31.5">
      <c r="A302" s="271"/>
      <c r="B302" s="1815" t="s">
        <v>701</v>
      </c>
      <c r="C302" s="1775" t="s">
        <v>702</v>
      </c>
      <c r="D302" s="1776" t="s">
        <v>703</v>
      </c>
      <c r="E302" s="1777" t="s">
        <v>704</v>
      </c>
      <c r="F302" s="1822" t="s">
        <v>705</v>
      </c>
      <c r="G302" s="1785" t="s">
        <v>706</v>
      </c>
      <c r="H302" s="271"/>
    </row>
    <row r="303" spans="1:8" s="117" customFormat="1" ht="15">
      <c r="A303" s="116"/>
      <c r="B303" s="1573">
        <v>43250</v>
      </c>
      <c r="C303" s="1741" t="s">
        <v>7244</v>
      </c>
      <c r="D303" s="1742">
        <v>3060</v>
      </c>
      <c r="E303" s="1747" t="s">
        <v>6044</v>
      </c>
      <c r="F303" s="1765" t="s">
        <v>7892</v>
      </c>
      <c r="G303" s="1762" t="s">
        <v>7893</v>
      </c>
      <c r="H303" s="1770">
        <f>B303+180</f>
        <v>43430</v>
      </c>
    </row>
    <row r="304" spans="1:8" s="384" customFormat="1" ht="15">
      <c r="B304" s="1573">
        <v>43250</v>
      </c>
      <c r="C304" s="1741" t="s">
        <v>7895</v>
      </c>
      <c r="D304" s="1742">
        <v>3539.21</v>
      </c>
      <c r="E304" s="1747" t="s">
        <v>7214</v>
      </c>
      <c r="F304" s="1765" t="s">
        <v>7215</v>
      </c>
      <c r="G304" s="1762" t="s">
        <v>7216</v>
      </c>
      <c r="H304" s="1770">
        <f>B304+180</f>
        <v>43430</v>
      </c>
    </row>
    <row r="305" spans="1:8" s="872" customFormat="1" ht="15">
      <c r="A305" s="901"/>
      <c r="B305" s="1573">
        <v>43250</v>
      </c>
      <c r="C305" s="1751" t="s">
        <v>724</v>
      </c>
      <c r="D305" s="1752">
        <v>3096.57</v>
      </c>
      <c r="E305" s="1754" t="s">
        <v>725</v>
      </c>
      <c r="F305" s="1766" t="s">
        <v>7628</v>
      </c>
      <c r="G305" s="1764" t="s">
        <v>5410</v>
      </c>
      <c r="H305" s="1770">
        <f>B305+180</f>
        <v>43430</v>
      </c>
    </row>
    <row r="306" spans="1:8" s="401" customFormat="1" ht="16.5" thickBot="1">
      <c r="A306" s="271"/>
      <c r="B306" s="1538"/>
      <c r="C306" s="1539" t="s">
        <v>707</v>
      </c>
      <c r="D306" s="1561">
        <f>MEDIAN(D303:D305)</f>
        <v>3096.57</v>
      </c>
      <c r="E306" s="1540"/>
      <c r="F306" s="372"/>
      <c r="G306" s="871"/>
      <c r="H306" s="271"/>
    </row>
    <row r="307" spans="1:8" s="117" customFormat="1" ht="13.5" thickBot="1">
      <c r="A307" s="116"/>
      <c r="H307" s="116"/>
    </row>
    <row r="308" spans="1:8" ht="45" customHeight="1">
      <c r="A308" s="271"/>
      <c r="B308" s="390" t="str">
        <f>CONCATENATE("AMM INC 0",(RIGHT(B292,2))+1)</f>
        <v>AMM INC 024</v>
      </c>
      <c r="C308" s="2700" t="str">
        <f>CONCATENATE("FORNECIMENTO E INSTALAÇÃO DE ",C312)</f>
        <v>FORNECIMENTO E INSTALAÇÃO DE CHAVE DE PARTIDA DIRETA TRIFASICA, COM CAIXA TERMOPLASTICA, COM FUSIVEL DE 25 A, PARA MOTOR COM POTENCIA DE 7,5 CV E TENSAO DE 380 V</v>
      </c>
      <c r="D308" s="2897"/>
      <c r="E308" s="2897"/>
      <c r="F308" s="2897"/>
      <c r="G308" s="360" t="s">
        <v>29</v>
      </c>
      <c r="H308" s="1615">
        <f>G316</f>
        <v>595.5</v>
      </c>
    </row>
    <row r="309" spans="1:8" ht="31.5">
      <c r="A309" s="271"/>
      <c r="B309" s="361" t="s">
        <v>700</v>
      </c>
      <c r="C309" s="807" t="s">
        <v>686</v>
      </c>
      <c r="D309" s="900" t="s">
        <v>29</v>
      </c>
      <c r="E309" s="807" t="s">
        <v>687</v>
      </c>
      <c r="F309" s="808" t="s">
        <v>688</v>
      </c>
      <c r="G309" s="809" t="s">
        <v>689</v>
      </c>
    </row>
    <row r="310" spans="1:8" ht="15.75">
      <c r="A310" s="271"/>
      <c r="B310" s="2724" t="s">
        <v>690</v>
      </c>
      <c r="C310" s="2926"/>
      <c r="D310" s="2926"/>
      <c r="E310" s="2926"/>
      <c r="F310" s="2926"/>
      <c r="G310" s="2927"/>
    </row>
    <row r="311" spans="1:8" s="117" customFormat="1" ht="30">
      <c r="A311" s="738" t="s">
        <v>1320</v>
      </c>
      <c r="B311" s="810">
        <v>39772</v>
      </c>
      <c r="C311" s="911" t="str">
        <f>IF($A311="INSUMO",VLOOKUP($B311,'BANCO DE DADOS SETEMBRO INS'!$A:$D,2,FALSE),VLOOKUP($B311,'BANCO DE DADOS SETEMBRO SERV'!$B:$E,2,FALSE))</f>
        <v>CAIXA DE PASSAGEM METALICA DE SOBREPOR COM TAMPA PARAFUSADA, DIMENSOES 30 X 30 X 10 CM</v>
      </c>
      <c r="D311" s="771" t="str">
        <f>IF($A311="INSUMO",VLOOKUP($B311,'BANCO DE DADOS SETEMBRO INS'!$A:$D,3,FALSE),VLOOKUP($B311,'BANCO DE DADOS SETEMBRO SERV'!$B:$E,3,FALSE))</f>
        <v xml:space="preserve">UN    </v>
      </c>
      <c r="E311" s="781">
        <v>1</v>
      </c>
      <c r="F311" s="775">
        <f>IF($A311="INSUMO",VLOOKUP($B311,'BANCO DE DADOS SETEMBRO INS'!$A:$D,4,FALSE),VLOOKUP($B311,'BANCO DE DADOS SETEMBRO SERV'!$B:$E,4,FALSE))</f>
        <v>42.04</v>
      </c>
      <c r="G311" s="783">
        <f>TRUNC(F311*E311,2)</f>
        <v>42.04</v>
      </c>
      <c r="H311" s="116"/>
    </row>
    <row r="312" spans="1:8" s="117" customFormat="1" ht="45">
      <c r="A312" s="738" t="s">
        <v>1320</v>
      </c>
      <c r="B312" s="810">
        <v>13354</v>
      </c>
      <c r="C312" s="911" t="str">
        <f>IF($A312="INSUMO",VLOOKUP($B312,'BANCO DE DADOS SETEMBRO INS'!$A:$D,2,FALSE),VLOOKUP($B312,'BANCO DE DADOS SETEMBRO SERV'!$B:$E,2,FALSE))</f>
        <v>CHAVE DE PARTIDA DIRETA TRIFASICA, COM CAIXA TERMOPLASTICA, COM FUSIVEL DE 25 A, PARA MOTOR COM POTENCIA DE 7,5 CV E TENSAO DE 380 V</v>
      </c>
      <c r="D312" s="771" t="str">
        <f>IF($A312="INSUMO",VLOOKUP($B312,'BANCO DE DADOS SETEMBRO INS'!$A:$D,3,FALSE),VLOOKUP($B312,'BANCO DE DADOS SETEMBRO SERV'!$B:$E,3,FALSE))</f>
        <v xml:space="preserve">UN    </v>
      </c>
      <c r="E312" s="781">
        <v>1</v>
      </c>
      <c r="F312" s="775">
        <f>IF($A312="INSUMO",VLOOKUP($B312,'BANCO DE DADOS SETEMBRO INS'!$A:$D,4,FALSE),VLOOKUP($B312,'BANCO DE DADOS SETEMBRO SERV'!$B:$E,4,FALSE))</f>
        <v>481.42</v>
      </c>
      <c r="G312" s="783">
        <f>TRUNC(F312*E312,2)</f>
        <v>481.42</v>
      </c>
      <c r="H312" s="116"/>
    </row>
    <row r="313" spans="1:8" ht="15.75">
      <c r="A313" s="271"/>
      <c r="B313" s="2724" t="s">
        <v>691</v>
      </c>
      <c r="C313" s="2926"/>
      <c r="D313" s="2926"/>
      <c r="E313" s="2926"/>
      <c r="F313" s="2926"/>
      <c r="G313" s="2927"/>
    </row>
    <row r="314" spans="1:8" ht="15.75">
      <c r="A314" s="530" t="s">
        <v>1321</v>
      </c>
      <c r="B314" s="386">
        <v>88264</v>
      </c>
      <c r="C314" s="911" t="str">
        <f>IF($A314="INSUMO",VLOOKUP($B314,'BANCO DE DADOS SETEMBRO INS'!$A:$D,2,FALSE),VLOOKUP($B314,'BANCO DE DADOS SETEMBRO SERV'!$B:$E,2,FALSE))</f>
        <v>ELETRICISTA COM ENCARGOS COMPLEMENTARES</v>
      </c>
      <c r="D314" s="771" t="str">
        <f>IF($A314="INSUMO",VLOOKUP($B314,'BANCO DE DADOS SETEMBRO INS'!$A:$D,3,FALSE),VLOOKUP($B314,'BANCO DE DADOS SETEMBRO SERV'!$B:$E,3,FALSE))</f>
        <v>H</v>
      </c>
      <c r="E314" s="398">
        <v>2</v>
      </c>
      <c r="F314" s="775">
        <f>IF($A314="INSUMO",VLOOKUP($B314,'BANCO DE DADOS SETEMBRO INS'!$A:$D,4,FALSE),VLOOKUP($B314,'BANCO DE DADOS SETEMBRO SERV'!$B:$E,4,FALSE))</f>
        <v>20.28</v>
      </c>
      <c r="G314" s="397">
        <f>TRUNC(F314*E314,2)</f>
        <v>40.56</v>
      </c>
    </row>
    <row r="315" spans="1:8" ht="16.5" thickBot="1">
      <c r="A315" s="530" t="s">
        <v>1321</v>
      </c>
      <c r="B315" s="387">
        <v>88316</v>
      </c>
      <c r="C315" s="898" t="str">
        <f>IF($A315="INSUMO",VLOOKUP($B315,'BANCO DE DADOS SETEMBRO INS'!$A:$D,2,FALSE),VLOOKUP($B315,'BANCO DE DADOS SETEMBRO SERV'!$B:$E,2,FALSE))</f>
        <v>SERVENTE COM ENCARGOS COMPLEMENTARES</v>
      </c>
      <c r="D315" s="774" t="str">
        <f>IF($A315="INSUMO",VLOOKUP($B315,'BANCO DE DADOS SETEMBRO INS'!$A:$D,3,FALSE),VLOOKUP($B315,'BANCO DE DADOS SETEMBRO SERV'!$B:$E,3,FALSE))</f>
        <v>H</v>
      </c>
      <c r="E315" s="399">
        <v>2</v>
      </c>
      <c r="F315" s="776">
        <f>IF($A315="INSUMO",VLOOKUP($B315,'BANCO DE DADOS SETEMBRO INS'!$A:$D,4,FALSE),VLOOKUP($B315,'BANCO DE DADOS SETEMBRO SERV'!$B:$E,4,FALSE))</f>
        <v>15.74</v>
      </c>
      <c r="G315" s="400">
        <f>TRUNC(F315*E315,2)</f>
        <v>31.48</v>
      </c>
    </row>
    <row r="316" spans="1:8" ht="16.5" thickBot="1">
      <c r="A316" s="271"/>
      <c r="B316" s="2918" t="s">
        <v>1638</v>
      </c>
      <c r="C316" s="2918"/>
      <c r="D316" s="2918"/>
      <c r="E316" s="2918"/>
      <c r="F316" s="459" t="s">
        <v>692</v>
      </c>
      <c r="G316" s="460">
        <f>SUM(G310:G315)</f>
        <v>595.5</v>
      </c>
    </row>
    <row r="317" spans="1:8" ht="15.75" thickBot="1">
      <c r="A317" s="271"/>
      <c r="B317" s="410"/>
      <c r="C317" s="410"/>
      <c r="D317" s="410"/>
      <c r="E317" s="410"/>
      <c r="F317" s="410"/>
      <c r="G317" s="410"/>
    </row>
    <row r="318" spans="1:8" ht="15.75">
      <c r="A318" s="271"/>
      <c r="B318" s="390" t="str">
        <f>CONCATENATE("AMM INC 0",(RIGHT(B308,2))+1)</f>
        <v>AMM INC 025</v>
      </c>
      <c r="C318" s="2700" t="str">
        <f>CONCATENATE("FORNECIMENTO E INSTALAÇÃO DE ",C322)</f>
        <v>FORNECIMENTO E INSTALAÇÃO DE CHAVE DE PARTIDA DIRETA TRIFASICA, COM CAIXA TERMOPLASTICA, COM FUSIVEL DE 35 A, PARA MOTOR COM POTENCIA DE 5 CV E TENSAO DE 220 V</v>
      </c>
      <c r="D318" s="2897"/>
      <c r="E318" s="2897"/>
      <c r="F318" s="2897"/>
      <c r="G318" s="360" t="s">
        <v>29</v>
      </c>
      <c r="H318" s="1615">
        <f>G326</f>
        <v>382.86</v>
      </c>
    </row>
    <row r="319" spans="1:8" ht="31.5">
      <c r="A319" s="271"/>
      <c r="B319" s="361" t="s">
        <v>700</v>
      </c>
      <c r="C319" s="807" t="s">
        <v>686</v>
      </c>
      <c r="D319" s="900" t="s">
        <v>29</v>
      </c>
      <c r="E319" s="807" t="s">
        <v>687</v>
      </c>
      <c r="F319" s="808" t="s">
        <v>688</v>
      </c>
      <c r="G319" s="809" t="s">
        <v>689</v>
      </c>
    </row>
    <row r="320" spans="1:8" ht="15.75">
      <c r="A320" s="271"/>
      <c r="B320" s="2724" t="s">
        <v>690</v>
      </c>
      <c r="C320" s="2926"/>
      <c r="D320" s="2926"/>
      <c r="E320" s="2926"/>
      <c r="F320" s="2926"/>
      <c r="G320" s="2927"/>
    </row>
    <row r="321" spans="1:8" s="117" customFormat="1" ht="30">
      <c r="A321" s="738" t="s">
        <v>1320</v>
      </c>
      <c r="B321" s="810">
        <v>39772</v>
      </c>
      <c r="C321" s="911" t="str">
        <f>IF($A321="INSUMO",VLOOKUP($B321,'BANCO DE DADOS SETEMBRO INS'!$A:$D,2,FALSE),VLOOKUP($B321,'BANCO DE DADOS SETEMBRO SERV'!$B:$E,2,FALSE))</f>
        <v>CAIXA DE PASSAGEM METALICA DE SOBREPOR COM TAMPA PARAFUSADA, DIMENSOES 30 X 30 X 10 CM</v>
      </c>
      <c r="D321" s="771" t="str">
        <f>IF($A321="INSUMO",VLOOKUP($B321,'BANCO DE DADOS SETEMBRO INS'!$A:$D,3,FALSE),VLOOKUP($B321,'BANCO DE DADOS SETEMBRO SERV'!$B:$E,3,FALSE))</f>
        <v xml:space="preserve">UN    </v>
      </c>
      <c r="E321" s="781">
        <v>1</v>
      </c>
      <c r="F321" s="775">
        <f>IF($A321="INSUMO",VLOOKUP($B321,'BANCO DE DADOS SETEMBRO INS'!$A:$D,4,FALSE),VLOOKUP($B321,'BANCO DE DADOS SETEMBRO SERV'!$B:$E,4,FALSE))</f>
        <v>42.04</v>
      </c>
      <c r="G321" s="783">
        <f>TRUNC(F321*E321,2)</f>
        <v>42.04</v>
      </c>
      <c r="H321" s="116"/>
    </row>
    <row r="322" spans="1:8" s="117" customFormat="1" ht="45">
      <c r="A322" s="738" t="s">
        <v>1320</v>
      </c>
      <c r="B322" s="810">
        <v>14057</v>
      </c>
      <c r="C322" s="911" t="str">
        <f>IF($A322="INSUMO",VLOOKUP($B322,'BANCO DE DADOS SETEMBRO INS'!$A:$D,2,FALSE),VLOOKUP($B322,'BANCO DE DADOS SETEMBRO SERV'!$B:$E,2,FALSE))</f>
        <v>CHAVE DE PARTIDA DIRETA TRIFASICA, COM CAIXA TERMOPLASTICA, COM FUSIVEL DE 35 A, PARA MOTOR COM POTENCIA DE 5 CV E TENSAO DE 220 V</v>
      </c>
      <c r="D322" s="771" t="str">
        <f>IF($A322="INSUMO",VLOOKUP($B322,'BANCO DE DADOS SETEMBRO INS'!$A:$D,3,FALSE),VLOOKUP($B322,'BANCO DE DADOS SETEMBRO SERV'!$B:$E,3,FALSE))</f>
        <v xml:space="preserve">UN    </v>
      </c>
      <c r="E322" s="781">
        <v>1</v>
      </c>
      <c r="F322" s="775">
        <f>IF($A322="INSUMO",VLOOKUP($B322,'BANCO DE DADOS SETEMBRO INS'!$A:$D,4,FALSE),VLOOKUP($B322,'BANCO DE DADOS SETEMBRO SERV'!$B:$E,4,FALSE))</f>
        <v>268.77999999999997</v>
      </c>
      <c r="G322" s="783">
        <f>TRUNC(F322*E322,2)</f>
        <v>268.77999999999997</v>
      </c>
      <c r="H322" s="116"/>
    </row>
    <row r="323" spans="1:8" ht="15.75">
      <c r="A323" s="271"/>
      <c r="B323" s="2724" t="s">
        <v>691</v>
      </c>
      <c r="C323" s="2926"/>
      <c r="D323" s="2926"/>
      <c r="E323" s="2926"/>
      <c r="F323" s="2926"/>
      <c r="G323" s="2927"/>
    </row>
    <row r="324" spans="1:8" ht="15.75">
      <c r="A324" s="530" t="s">
        <v>1321</v>
      </c>
      <c r="B324" s="386">
        <v>88264</v>
      </c>
      <c r="C324" s="911" t="str">
        <f>IF($A324="INSUMO",VLOOKUP($B324,'BANCO DE DADOS SETEMBRO INS'!$A:$D,2,FALSE),VLOOKUP($B324,'BANCO DE DADOS SETEMBRO SERV'!$B:$E,2,FALSE))</f>
        <v>ELETRICISTA COM ENCARGOS COMPLEMENTARES</v>
      </c>
      <c r="D324" s="771" t="str">
        <f>IF($A324="INSUMO",VLOOKUP($B324,'BANCO DE DADOS SETEMBRO INS'!$A:$D,3,FALSE),VLOOKUP($B324,'BANCO DE DADOS SETEMBRO SERV'!$B:$E,3,FALSE))</f>
        <v>H</v>
      </c>
      <c r="E324" s="398">
        <v>2</v>
      </c>
      <c r="F324" s="775">
        <f>IF($A324="INSUMO",VLOOKUP($B324,'BANCO DE DADOS SETEMBRO INS'!$A:$D,4,FALSE),VLOOKUP($B324,'BANCO DE DADOS SETEMBRO SERV'!$B:$E,4,FALSE))</f>
        <v>20.28</v>
      </c>
      <c r="G324" s="397">
        <f>TRUNC(F324*E324,2)</f>
        <v>40.56</v>
      </c>
    </row>
    <row r="325" spans="1:8" ht="16.5" thickBot="1">
      <c r="A325" s="530" t="s">
        <v>1321</v>
      </c>
      <c r="B325" s="387">
        <v>88316</v>
      </c>
      <c r="C325" s="898" t="str">
        <f>IF($A325="INSUMO",VLOOKUP($B325,'BANCO DE DADOS SETEMBRO INS'!$A:$D,2,FALSE),VLOOKUP($B325,'BANCO DE DADOS SETEMBRO SERV'!$B:$E,2,FALSE))</f>
        <v>SERVENTE COM ENCARGOS COMPLEMENTARES</v>
      </c>
      <c r="D325" s="774" t="str">
        <f>IF($A325="INSUMO",VLOOKUP($B325,'BANCO DE DADOS SETEMBRO INS'!$A:$D,3,FALSE),VLOOKUP($B325,'BANCO DE DADOS SETEMBRO SERV'!$B:$E,3,FALSE))</f>
        <v>H</v>
      </c>
      <c r="E325" s="399">
        <v>2</v>
      </c>
      <c r="F325" s="776">
        <f>IF($A325="INSUMO",VLOOKUP($B325,'BANCO DE DADOS SETEMBRO INS'!$A:$D,4,FALSE),VLOOKUP($B325,'BANCO DE DADOS SETEMBRO SERV'!$B:$E,4,FALSE))</f>
        <v>15.74</v>
      </c>
      <c r="G325" s="400">
        <f>TRUNC(F325*E325,2)</f>
        <v>31.48</v>
      </c>
    </row>
    <row r="326" spans="1:8" ht="16.5" thickBot="1">
      <c r="A326" s="271"/>
      <c r="B326" s="2918" t="s">
        <v>1638</v>
      </c>
      <c r="C326" s="2918"/>
      <c r="D326" s="2918"/>
      <c r="E326" s="2918"/>
      <c r="F326" s="459" t="s">
        <v>692</v>
      </c>
      <c r="G326" s="460">
        <f>SUM(G320:G325)</f>
        <v>382.86</v>
      </c>
    </row>
    <row r="327" spans="1:8" ht="15.75" thickBot="1">
      <c r="A327" s="271"/>
      <c r="B327" s="410"/>
      <c r="C327" s="410"/>
      <c r="D327" s="410"/>
      <c r="E327" s="410"/>
      <c r="F327" s="410"/>
      <c r="G327" s="410"/>
    </row>
    <row r="328" spans="1:8" s="117" customFormat="1" ht="15.75">
      <c r="A328" s="271"/>
      <c r="B328" s="390" t="str">
        <f>CONCATENATE("AMM INC 0",(RIGHT(B318,2))+1)</f>
        <v>AMM INC 026</v>
      </c>
      <c r="C328" s="2700" t="str">
        <f>CONCATENATE("FORNECIMENTO E INSTALAÇÃO DE ",C331)</f>
        <v>FORNECIMENTO E INSTALAÇÃO DE EXTINTOR PORTÁTIL PÓ QUIMICO 8KG</v>
      </c>
      <c r="D328" s="2897"/>
      <c r="E328" s="2897"/>
      <c r="F328" s="2897"/>
      <c r="G328" s="360" t="s">
        <v>29</v>
      </c>
      <c r="H328" s="1615">
        <f>G334</f>
        <v>141.57</v>
      </c>
    </row>
    <row r="329" spans="1:8" s="117" customFormat="1" ht="31.5">
      <c r="A329" s="271"/>
      <c r="B329" s="361" t="s">
        <v>700</v>
      </c>
      <c r="C329" s="1534" t="s">
        <v>686</v>
      </c>
      <c r="D329" s="1551" t="s">
        <v>29</v>
      </c>
      <c r="E329" s="1534" t="s">
        <v>687</v>
      </c>
      <c r="F329" s="1535" t="s">
        <v>688</v>
      </c>
      <c r="G329" s="1517" t="s">
        <v>689</v>
      </c>
      <c r="H329" s="116"/>
    </row>
    <row r="330" spans="1:8" s="117" customFormat="1" ht="15.75">
      <c r="A330" s="271"/>
      <c r="B330" s="2724" t="s">
        <v>690</v>
      </c>
      <c r="C330" s="2926"/>
      <c r="D330" s="2926"/>
      <c r="E330" s="2926"/>
      <c r="F330" s="2926"/>
      <c r="G330" s="2927"/>
      <c r="H330" s="116"/>
    </row>
    <row r="331" spans="1:8" s="117" customFormat="1" ht="15.75">
      <c r="A331" s="738" t="s">
        <v>1320</v>
      </c>
      <c r="B331" s="810" t="s">
        <v>708</v>
      </c>
      <c r="C331" s="1298" t="str">
        <f>C336</f>
        <v>EXTINTOR PORTÁTIL PÓ QUIMICO 8KG</v>
      </c>
      <c r="D331" s="1317" t="str">
        <f>G336</f>
        <v>UN</v>
      </c>
      <c r="E331" s="1510">
        <v>1</v>
      </c>
      <c r="F331" s="1547">
        <f>D341</f>
        <v>140</v>
      </c>
      <c r="G331" s="1511">
        <f>TRUNC(F331*E331,2)</f>
        <v>140</v>
      </c>
      <c r="H331" s="116"/>
    </row>
    <row r="332" spans="1:8" s="117" customFormat="1" ht="15.75">
      <c r="A332" s="271"/>
      <c r="B332" s="2724" t="s">
        <v>691</v>
      </c>
      <c r="C332" s="2926"/>
      <c r="D332" s="2926"/>
      <c r="E332" s="2926"/>
      <c r="F332" s="2926"/>
      <c r="G332" s="2927"/>
      <c r="H332" s="116"/>
    </row>
    <row r="333" spans="1:8" s="117" customFormat="1" ht="16.5" thickBot="1">
      <c r="A333" s="530" t="s">
        <v>1321</v>
      </c>
      <c r="B333" s="387">
        <v>88316</v>
      </c>
      <c r="C333" s="898" t="str">
        <f>IF($A333="INSUMO",VLOOKUP($B333,'BANCO DE DADOS SETEMBRO INS'!$A:$D,2,FALSE),VLOOKUP($B333,'BANCO DE DADOS SETEMBRO SERV'!$B:$E,2,FALSE))</f>
        <v>SERVENTE COM ENCARGOS COMPLEMENTARES</v>
      </c>
      <c r="D333" s="1619" t="str">
        <f>IF($A333="INSUMO",VLOOKUP($B333,'BANCO DE DADOS SETEMBRO INS'!$A:$D,3,FALSE),VLOOKUP($B333,'BANCO DE DADOS SETEMBRO SERV'!$B:$E,3,FALSE))</f>
        <v>H</v>
      </c>
      <c r="E333" s="399">
        <v>0.1</v>
      </c>
      <c r="F333" s="1548">
        <f>IF($A333="INSUMO",VLOOKUP($B333,'BANCO DE DADOS SETEMBRO INS'!$A:$D,4,FALSE),VLOOKUP($B333,'BANCO DE DADOS SETEMBRO SERV'!$B:$E,4,FALSE))</f>
        <v>15.74</v>
      </c>
      <c r="G333" s="400">
        <f>TRUNC(F333*E333,2)</f>
        <v>1.57</v>
      </c>
      <c r="H333" s="116"/>
    </row>
    <row r="334" spans="1:8" s="117" customFormat="1" ht="16.5" thickBot="1">
      <c r="A334" s="271"/>
      <c r="B334" s="2918" t="s">
        <v>7490</v>
      </c>
      <c r="C334" s="2918"/>
      <c r="D334" s="2918"/>
      <c r="E334" s="2918"/>
      <c r="F334" s="459" t="s">
        <v>692</v>
      </c>
      <c r="G334" s="460">
        <f>SUM(G330:G333)</f>
        <v>141.57</v>
      </c>
      <c r="H334" s="116"/>
    </row>
    <row r="335" spans="1:8" ht="13.5" thickBot="1"/>
    <row r="336" spans="1:8" s="401" customFormat="1" ht="15.75">
      <c r="A336" s="271"/>
      <c r="B336" s="1557"/>
      <c r="C336" s="1536" t="s">
        <v>7491</v>
      </c>
      <c r="D336" s="1558"/>
      <c r="E336" s="1559"/>
      <c r="F336" s="371"/>
      <c r="G336" s="439" t="s">
        <v>29</v>
      </c>
      <c r="H336" s="1817" t="s">
        <v>7219</v>
      </c>
    </row>
    <row r="337" spans="1:8" s="401" customFormat="1" ht="31.5">
      <c r="A337" s="271"/>
      <c r="B337" s="2029" t="s">
        <v>701</v>
      </c>
      <c r="C337" s="2030" t="s">
        <v>702</v>
      </c>
      <c r="D337" s="1776" t="s">
        <v>703</v>
      </c>
      <c r="E337" s="1777" t="s">
        <v>704</v>
      </c>
      <c r="F337" s="1822" t="s">
        <v>705</v>
      </c>
      <c r="G337" s="1785" t="s">
        <v>706</v>
      </c>
      <c r="H337" s="271"/>
    </row>
    <row r="338" spans="1:8" s="117" customFormat="1" ht="15">
      <c r="A338" s="116"/>
      <c r="B338" s="1573">
        <v>43187</v>
      </c>
      <c r="C338" s="1741" t="s">
        <v>7479</v>
      </c>
      <c r="D338" s="1742">
        <v>140</v>
      </c>
      <c r="E338" s="1747" t="s">
        <v>7480</v>
      </c>
      <c r="F338" s="1765" t="s">
        <v>7481</v>
      </c>
      <c r="G338" s="1762" t="s">
        <v>7217</v>
      </c>
      <c r="H338" s="1770">
        <f>B338+180</f>
        <v>43367</v>
      </c>
    </row>
    <row r="339" spans="1:8" s="384" customFormat="1" ht="15">
      <c r="B339" s="1573">
        <v>43188</v>
      </c>
      <c r="C339" s="1741" t="s">
        <v>7482</v>
      </c>
      <c r="D339" s="1742">
        <v>127.26</v>
      </c>
      <c r="E339" s="1747" t="s">
        <v>7483</v>
      </c>
      <c r="F339" s="1765" t="s">
        <v>7484</v>
      </c>
      <c r="G339" s="1762" t="s">
        <v>7485</v>
      </c>
      <c r="H339" s="1770">
        <f>B339+180</f>
        <v>43368</v>
      </c>
    </row>
    <row r="340" spans="1:8" s="1519" customFormat="1" ht="15">
      <c r="A340" s="1562"/>
      <c r="B340" s="1573">
        <v>43188</v>
      </c>
      <c r="C340" s="1751" t="s">
        <v>7486</v>
      </c>
      <c r="D340" s="1752">
        <v>368</v>
      </c>
      <c r="E340" s="1754" t="s">
        <v>7487</v>
      </c>
      <c r="F340" s="1766" t="s">
        <v>7488</v>
      </c>
      <c r="G340" s="1764" t="s">
        <v>7489</v>
      </c>
      <c r="H340" s="1770">
        <f>B340+180</f>
        <v>43368</v>
      </c>
    </row>
    <row r="341" spans="1:8" s="401" customFormat="1" ht="16.5" thickBot="1">
      <c r="A341" s="271"/>
      <c r="B341" s="1538"/>
      <c r="C341" s="1539" t="s">
        <v>707</v>
      </c>
      <c r="D341" s="1561">
        <f>MEDIAN(D338:D340)</f>
        <v>140</v>
      </c>
      <c r="E341" s="1540"/>
      <c r="F341" s="372"/>
      <c r="G341" s="871"/>
      <c r="H341" s="271"/>
    </row>
    <row r="342" spans="1:8" ht="13.5" thickBot="1"/>
    <row r="343" spans="1:8" s="117" customFormat="1" ht="15.75">
      <c r="A343" s="271"/>
      <c r="B343" s="390" t="str">
        <f>CONCATENATE("AMM INC 0",(RIGHT(B328,2))+1)</f>
        <v>AMM INC 027</v>
      </c>
      <c r="C343" s="2700" t="str">
        <f>CONCATENATE("FORNECIMENTO E INSTALAÇÃO DE ",C346)</f>
        <v>FORNECIMENTO E INSTALAÇÃO DE EXTINTOR PORTÁTIL ESPUMA MECÂNICA 10L</v>
      </c>
      <c r="D343" s="2897"/>
      <c r="E343" s="2897"/>
      <c r="F343" s="2897"/>
      <c r="G343" s="360" t="s">
        <v>29</v>
      </c>
      <c r="H343" s="1615">
        <f>G349</f>
        <v>421.57</v>
      </c>
    </row>
    <row r="344" spans="1:8" s="117" customFormat="1" ht="31.5">
      <c r="A344" s="271"/>
      <c r="B344" s="361" t="s">
        <v>700</v>
      </c>
      <c r="C344" s="1534" t="s">
        <v>686</v>
      </c>
      <c r="D344" s="1551" t="s">
        <v>29</v>
      </c>
      <c r="E344" s="1534" t="s">
        <v>687</v>
      </c>
      <c r="F344" s="1535" t="s">
        <v>688</v>
      </c>
      <c r="G344" s="1517" t="s">
        <v>689</v>
      </c>
      <c r="H344" s="116"/>
    </row>
    <row r="345" spans="1:8" s="117" customFormat="1" ht="15.75">
      <c r="A345" s="271"/>
      <c r="B345" s="2724" t="s">
        <v>690</v>
      </c>
      <c r="C345" s="2926"/>
      <c r="D345" s="2926"/>
      <c r="E345" s="2926"/>
      <c r="F345" s="2926"/>
      <c r="G345" s="2927"/>
      <c r="H345" s="116"/>
    </row>
    <row r="346" spans="1:8" s="117" customFormat="1" ht="15.75">
      <c r="A346" s="738" t="s">
        <v>1320</v>
      </c>
      <c r="B346" s="810" t="s">
        <v>708</v>
      </c>
      <c r="C346" s="1298" t="str">
        <f>C351</f>
        <v>EXTINTOR PORTÁTIL ESPUMA MECÂNICA 10L</v>
      </c>
      <c r="D346" s="1317" t="str">
        <f>G351</f>
        <v>UN</v>
      </c>
      <c r="E346" s="1510">
        <v>1</v>
      </c>
      <c r="F346" s="1547">
        <f>D356</f>
        <v>420</v>
      </c>
      <c r="G346" s="1511">
        <f>TRUNC(F346*E346,2)</f>
        <v>420</v>
      </c>
      <c r="H346" s="116"/>
    </row>
    <row r="347" spans="1:8" s="117" customFormat="1" ht="15.75">
      <c r="A347" s="271"/>
      <c r="B347" s="2724" t="s">
        <v>691</v>
      </c>
      <c r="C347" s="2926"/>
      <c r="D347" s="2926"/>
      <c r="E347" s="2926"/>
      <c r="F347" s="2926"/>
      <c r="G347" s="2927"/>
      <c r="H347" s="116"/>
    </row>
    <row r="348" spans="1:8" s="117" customFormat="1" ht="16.5" thickBot="1">
      <c r="A348" s="530" t="s">
        <v>1321</v>
      </c>
      <c r="B348" s="387">
        <v>88316</v>
      </c>
      <c r="C348" s="898" t="str">
        <f>IF($A348="INSUMO",VLOOKUP($B348,'BANCO DE DADOS SETEMBRO INS'!$A:$D,2,FALSE),VLOOKUP($B348,'BANCO DE DADOS SETEMBRO SERV'!$B:$E,2,FALSE))</f>
        <v>SERVENTE COM ENCARGOS COMPLEMENTARES</v>
      </c>
      <c r="D348" s="1619" t="str">
        <f>IF($A348="INSUMO",VLOOKUP($B348,'BANCO DE DADOS SETEMBRO INS'!$A:$D,3,FALSE),VLOOKUP($B348,'BANCO DE DADOS SETEMBRO SERV'!$B:$E,3,FALSE))</f>
        <v>H</v>
      </c>
      <c r="E348" s="399">
        <v>0.1</v>
      </c>
      <c r="F348" s="1548">
        <f>IF($A348="INSUMO",VLOOKUP($B348,'BANCO DE DADOS SETEMBRO INS'!$A:$D,4,FALSE),VLOOKUP($B348,'BANCO DE DADOS SETEMBRO SERV'!$B:$E,4,FALSE))</f>
        <v>15.74</v>
      </c>
      <c r="G348" s="400">
        <f>TRUNC(F348*E348,2)</f>
        <v>1.57</v>
      </c>
      <c r="H348" s="116"/>
    </row>
    <row r="349" spans="1:8" s="117" customFormat="1" ht="16.5" thickBot="1">
      <c r="A349" s="271"/>
      <c r="B349" s="2918" t="s">
        <v>7490</v>
      </c>
      <c r="C349" s="2918"/>
      <c r="D349" s="2918"/>
      <c r="E349" s="2918"/>
      <c r="F349" s="459" t="s">
        <v>692</v>
      </c>
      <c r="G349" s="460">
        <f>SUM(G345:G348)</f>
        <v>421.57</v>
      </c>
      <c r="H349" s="116"/>
    </row>
    <row r="350" spans="1:8" s="117" customFormat="1" ht="13.5" thickBot="1">
      <c r="A350" s="116"/>
      <c r="H350" s="116"/>
    </row>
    <row r="351" spans="1:8" s="401" customFormat="1" ht="15.75">
      <c r="A351" s="271"/>
      <c r="B351" s="1557"/>
      <c r="C351" s="1536" t="s">
        <v>7478</v>
      </c>
      <c r="D351" s="1558"/>
      <c r="E351" s="1559"/>
      <c r="F351" s="371"/>
      <c r="G351" s="439" t="s">
        <v>29</v>
      </c>
      <c r="H351" s="1817" t="s">
        <v>7219</v>
      </c>
    </row>
    <row r="352" spans="1:8" s="401" customFormat="1" ht="31.5">
      <c r="A352" s="271"/>
      <c r="B352" s="2029" t="s">
        <v>701</v>
      </c>
      <c r="C352" s="2030" t="s">
        <v>702</v>
      </c>
      <c r="D352" s="1776" t="s">
        <v>703</v>
      </c>
      <c r="E352" s="1777" t="s">
        <v>704</v>
      </c>
      <c r="F352" s="1822" t="s">
        <v>705</v>
      </c>
      <c r="G352" s="1785" t="s">
        <v>706</v>
      </c>
      <c r="H352" s="271"/>
    </row>
    <row r="353" spans="1:8" s="117" customFormat="1" ht="15">
      <c r="A353" s="116"/>
      <c r="B353" s="1573">
        <v>43187</v>
      </c>
      <c r="C353" s="1741" t="s">
        <v>7479</v>
      </c>
      <c r="D353" s="1742">
        <v>420</v>
      </c>
      <c r="E353" s="1747" t="s">
        <v>7480</v>
      </c>
      <c r="F353" s="1765" t="s">
        <v>7481</v>
      </c>
      <c r="G353" s="1762" t="s">
        <v>7217</v>
      </c>
      <c r="H353" s="1770">
        <f>B353+180</f>
        <v>43367</v>
      </c>
    </row>
    <row r="354" spans="1:8" s="384" customFormat="1" ht="15">
      <c r="B354" s="1573">
        <v>43188</v>
      </c>
      <c r="C354" s="1741" t="s">
        <v>7482</v>
      </c>
      <c r="D354" s="1742">
        <v>525</v>
      </c>
      <c r="E354" s="1747" t="s">
        <v>7483</v>
      </c>
      <c r="F354" s="1765" t="s">
        <v>7484</v>
      </c>
      <c r="G354" s="1762" t="s">
        <v>7485</v>
      </c>
      <c r="H354" s="1770">
        <f>B354+180</f>
        <v>43368</v>
      </c>
    </row>
    <row r="355" spans="1:8" s="1519" customFormat="1" ht="15">
      <c r="A355" s="1562"/>
      <c r="B355" s="1573">
        <v>43188</v>
      </c>
      <c r="C355" s="1751" t="s">
        <v>7486</v>
      </c>
      <c r="D355" s="1752">
        <v>410</v>
      </c>
      <c r="E355" s="1754" t="s">
        <v>7487</v>
      </c>
      <c r="F355" s="1766" t="s">
        <v>7488</v>
      </c>
      <c r="G355" s="1764" t="s">
        <v>7489</v>
      </c>
      <c r="H355" s="1770">
        <f>B355+180</f>
        <v>43368</v>
      </c>
    </row>
    <row r="356" spans="1:8" s="401" customFormat="1" ht="16.5" thickBot="1">
      <c r="A356" s="271"/>
      <c r="B356" s="1538"/>
      <c r="C356" s="1539" t="s">
        <v>707</v>
      </c>
      <c r="D356" s="1561">
        <f>MEDIAN(D353:D355)</f>
        <v>420</v>
      </c>
      <c r="E356" s="1540"/>
      <c r="F356" s="372"/>
      <c r="G356" s="871"/>
      <c r="H356" s="271"/>
    </row>
    <row r="357" spans="1:8" ht="13.5" thickBot="1"/>
    <row r="358" spans="1:8" s="117" customFormat="1" ht="15.75">
      <c r="A358" s="271"/>
      <c r="B358" s="390" t="str">
        <f>CONCATENATE("AMM INC 0",(RIGHT(B343,2))+1)</f>
        <v>AMM INC 028</v>
      </c>
      <c r="C358" s="2700" t="str">
        <f>CONCATENATE("FORNECIMENTO E INSTALAÇÃO DE ",C361)</f>
        <v>FORNECIMENTO E INSTALAÇÃO DE EXTINTOR SOBRE RODAS DE ESPUMA MECÂNICA 50L</v>
      </c>
      <c r="D358" s="2897"/>
      <c r="E358" s="2897"/>
      <c r="F358" s="2897"/>
      <c r="G358" s="360" t="s">
        <v>29</v>
      </c>
      <c r="H358" s="1615">
        <f>G364</f>
        <v>6015.57</v>
      </c>
    </row>
    <row r="359" spans="1:8" s="117" customFormat="1" ht="31.5">
      <c r="A359" s="271"/>
      <c r="B359" s="361" t="s">
        <v>700</v>
      </c>
      <c r="C359" s="1534" t="s">
        <v>686</v>
      </c>
      <c r="D359" s="1551" t="s">
        <v>29</v>
      </c>
      <c r="E359" s="1534" t="s">
        <v>687</v>
      </c>
      <c r="F359" s="1535" t="s">
        <v>688</v>
      </c>
      <c r="G359" s="1517" t="s">
        <v>689</v>
      </c>
      <c r="H359" s="116"/>
    </row>
    <row r="360" spans="1:8" s="117" customFormat="1" ht="15.75">
      <c r="A360" s="271"/>
      <c r="B360" s="2724" t="s">
        <v>690</v>
      </c>
      <c r="C360" s="2926"/>
      <c r="D360" s="2926"/>
      <c r="E360" s="2926"/>
      <c r="F360" s="2926"/>
      <c r="G360" s="2927"/>
      <c r="H360" s="116"/>
    </row>
    <row r="361" spans="1:8" s="117" customFormat="1" ht="15.75">
      <c r="A361" s="738" t="s">
        <v>1320</v>
      </c>
      <c r="B361" s="810" t="s">
        <v>708</v>
      </c>
      <c r="C361" s="1298" t="str">
        <f>C366</f>
        <v>EXTINTOR SOBRE RODAS DE ESPUMA MECÂNICA 50L</v>
      </c>
      <c r="D361" s="1317" t="str">
        <f>G366</f>
        <v>UN</v>
      </c>
      <c r="E361" s="1510">
        <v>1</v>
      </c>
      <c r="F361" s="1547">
        <f>D371</f>
        <v>6014</v>
      </c>
      <c r="G361" s="1511">
        <f>TRUNC(F361*E361,2)</f>
        <v>6014</v>
      </c>
      <c r="H361" s="116"/>
    </row>
    <row r="362" spans="1:8" s="117" customFormat="1" ht="15.75">
      <c r="A362" s="271"/>
      <c r="B362" s="2724" t="s">
        <v>691</v>
      </c>
      <c r="C362" s="2926"/>
      <c r="D362" s="2926"/>
      <c r="E362" s="2926"/>
      <c r="F362" s="2926"/>
      <c r="G362" s="2927"/>
      <c r="H362" s="116"/>
    </row>
    <row r="363" spans="1:8" s="117" customFormat="1" ht="16.5" thickBot="1">
      <c r="A363" s="530" t="s">
        <v>1321</v>
      </c>
      <c r="B363" s="387">
        <v>88316</v>
      </c>
      <c r="C363" s="898" t="str">
        <f>IF($A363="INSUMO",VLOOKUP($B363,'BANCO DE DADOS SETEMBRO INS'!$A:$D,2,FALSE),VLOOKUP($B363,'BANCO DE DADOS SETEMBRO SERV'!$B:$E,2,FALSE))</f>
        <v>SERVENTE COM ENCARGOS COMPLEMENTARES</v>
      </c>
      <c r="D363" s="1619" t="str">
        <f>IF($A363="INSUMO",VLOOKUP($B363,'BANCO DE DADOS SETEMBRO INS'!$A:$D,3,FALSE),VLOOKUP($B363,'BANCO DE DADOS SETEMBRO SERV'!$B:$E,3,FALSE))</f>
        <v>H</v>
      </c>
      <c r="E363" s="399">
        <v>0.1</v>
      </c>
      <c r="F363" s="1548">
        <f>IF($A363="INSUMO",VLOOKUP($B363,'BANCO DE DADOS SETEMBRO INS'!$A:$D,4,FALSE),VLOOKUP($B363,'BANCO DE DADOS SETEMBRO SERV'!$B:$E,4,FALSE))</f>
        <v>15.74</v>
      </c>
      <c r="G363" s="400">
        <f>TRUNC(F363*E363,2)</f>
        <v>1.57</v>
      </c>
      <c r="H363" s="116"/>
    </row>
    <row r="364" spans="1:8" s="117" customFormat="1" ht="16.5" thickBot="1">
      <c r="A364" s="271"/>
      <c r="B364" s="2918" t="s">
        <v>7490</v>
      </c>
      <c r="C364" s="2918"/>
      <c r="D364" s="2918"/>
      <c r="E364" s="2918"/>
      <c r="F364" s="459" t="s">
        <v>692</v>
      </c>
      <c r="G364" s="460">
        <f>SUM(G360:G363)</f>
        <v>6015.57</v>
      </c>
      <c r="H364" s="116"/>
    </row>
    <row r="365" spans="1:8" s="117" customFormat="1" ht="13.5" thickBot="1">
      <c r="A365" s="116"/>
      <c r="H365" s="116"/>
    </row>
    <row r="366" spans="1:8" s="401" customFormat="1" ht="15.75">
      <c r="A366" s="271"/>
      <c r="B366" s="1557"/>
      <c r="C366" s="1536" t="s">
        <v>7492</v>
      </c>
      <c r="D366" s="1558"/>
      <c r="E366" s="1559"/>
      <c r="F366" s="371"/>
      <c r="G366" s="439" t="s">
        <v>29</v>
      </c>
      <c r="H366" s="1817" t="s">
        <v>7219</v>
      </c>
    </row>
    <row r="367" spans="1:8" s="401" customFormat="1" ht="31.5">
      <c r="A367" s="271"/>
      <c r="B367" s="2029" t="s">
        <v>701</v>
      </c>
      <c r="C367" s="2030" t="s">
        <v>702</v>
      </c>
      <c r="D367" s="1776" t="s">
        <v>703</v>
      </c>
      <c r="E367" s="1777" t="s">
        <v>704</v>
      </c>
      <c r="F367" s="1822" t="s">
        <v>705</v>
      </c>
      <c r="G367" s="1785" t="s">
        <v>706</v>
      </c>
      <c r="H367" s="271"/>
    </row>
    <row r="368" spans="1:8" s="117" customFormat="1" ht="15">
      <c r="A368" s="116"/>
      <c r="B368" s="1573">
        <v>43187</v>
      </c>
      <c r="C368" s="1741" t="s">
        <v>7479</v>
      </c>
      <c r="D368" s="1742">
        <v>6014</v>
      </c>
      <c r="E368" s="1747" t="s">
        <v>7480</v>
      </c>
      <c r="F368" s="1765" t="s">
        <v>7481</v>
      </c>
      <c r="G368" s="1762" t="s">
        <v>7217</v>
      </c>
      <c r="H368" s="1770">
        <f>B368+180</f>
        <v>43367</v>
      </c>
    </row>
    <row r="369" spans="1:8" s="384" customFormat="1" ht="15">
      <c r="B369" s="1573">
        <v>43188</v>
      </c>
      <c r="C369" s="1741" t="s">
        <v>7482</v>
      </c>
      <c r="D369" s="1742">
        <v>5800</v>
      </c>
      <c r="E369" s="1747" t="s">
        <v>7483</v>
      </c>
      <c r="F369" s="1765" t="s">
        <v>7484</v>
      </c>
      <c r="G369" s="1762" t="s">
        <v>7485</v>
      </c>
      <c r="H369" s="1770">
        <f>B369+180</f>
        <v>43368</v>
      </c>
    </row>
    <row r="370" spans="1:8" s="1519" customFormat="1" ht="15">
      <c r="A370" s="1562"/>
      <c r="B370" s="1573">
        <v>43188</v>
      </c>
      <c r="C370" s="1751" t="s">
        <v>7486</v>
      </c>
      <c r="D370" s="1752">
        <v>6500</v>
      </c>
      <c r="E370" s="1754" t="s">
        <v>7487</v>
      </c>
      <c r="F370" s="1766" t="s">
        <v>7488</v>
      </c>
      <c r="G370" s="1764" t="s">
        <v>7489</v>
      </c>
      <c r="H370" s="1770">
        <f>B370+180</f>
        <v>43368</v>
      </c>
    </row>
    <row r="371" spans="1:8" s="401" customFormat="1" ht="16.5" thickBot="1">
      <c r="A371" s="271"/>
      <c r="B371" s="1538"/>
      <c r="C371" s="1539" t="s">
        <v>707</v>
      </c>
      <c r="D371" s="1561">
        <f>MEDIAN(D368:D370)</f>
        <v>6014</v>
      </c>
      <c r="E371" s="1540"/>
      <c r="F371" s="372"/>
      <c r="G371" s="871"/>
      <c r="H371" s="271"/>
    </row>
  </sheetData>
  <mergeCells count="108">
    <mergeCell ref="C318:F318"/>
    <mergeCell ref="B313:G313"/>
    <mergeCell ref="B197:G197"/>
    <mergeCell ref="B264:G264"/>
    <mergeCell ref="B326:E326"/>
    <mergeCell ref="C177:F177"/>
    <mergeCell ref="C217:F217"/>
    <mergeCell ref="B184:E184"/>
    <mergeCell ref="B179:G179"/>
    <mergeCell ref="B181:G181"/>
    <mergeCell ref="B213:G213"/>
    <mergeCell ref="B215:E215"/>
    <mergeCell ref="C201:F201"/>
    <mergeCell ref="B203:G203"/>
    <mergeCell ref="B205:G205"/>
    <mergeCell ref="B207:E207"/>
    <mergeCell ref="C209:F209"/>
    <mergeCell ref="B294:G294"/>
    <mergeCell ref="B239:G239"/>
    <mergeCell ref="B296:G296"/>
    <mergeCell ref="C292:F292"/>
    <mergeCell ref="B320:G320"/>
    <mergeCell ref="B323:G323"/>
    <mergeCell ref="C308:F308"/>
    <mergeCell ref="B310:G310"/>
    <mergeCell ref="B316:E316"/>
    <mergeCell ref="C276:F276"/>
    <mergeCell ref="B278:G278"/>
    <mergeCell ref="B280:G280"/>
    <mergeCell ref="B90:G90"/>
    <mergeCell ref="C104:F104"/>
    <mergeCell ref="B106:G106"/>
    <mergeCell ref="C112:F112"/>
    <mergeCell ref="B149:G149"/>
    <mergeCell ref="B111:E111"/>
    <mergeCell ref="C145:F145"/>
    <mergeCell ref="B147:G147"/>
    <mergeCell ref="B92:G92"/>
    <mergeCell ref="B96:E96"/>
    <mergeCell ref="B116:G116"/>
    <mergeCell ref="B118:E118"/>
    <mergeCell ref="B133:E133"/>
    <mergeCell ref="B233:E233"/>
    <mergeCell ref="C235:F235"/>
    <mergeCell ref="B237:G237"/>
    <mergeCell ref="B219:G219"/>
    <mergeCell ref="B221:G221"/>
    <mergeCell ref="B224:E224"/>
    <mergeCell ref="C226:F226"/>
    <mergeCell ref="B199:E199"/>
    <mergeCell ref="B108:G108"/>
    <mergeCell ref="C127:F127"/>
    <mergeCell ref="B211:G211"/>
    <mergeCell ref="C260:F260"/>
    <mergeCell ref="B262:G262"/>
    <mergeCell ref="C244:F244"/>
    <mergeCell ref="B246:G246"/>
    <mergeCell ref="B248:G248"/>
    <mergeCell ref="B152:E152"/>
    <mergeCell ref="B114:G114"/>
    <mergeCell ref="C135:F135"/>
    <mergeCell ref="B129:G129"/>
    <mergeCell ref="B131:G131"/>
    <mergeCell ref="B137:G137"/>
    <mergeCell ref="B242:E242"/>
    <mergeCell ref="B228:G228"/>
    <mergeCell ref="C161:F161"/>
    <mergeCell ref="B163:G163"/>
    <mergeCell ref="B165:G165"/>
    <mergeCell ref="B230:G230"/>
    <mergeCell ref="B139:G139"/>
    <mergeCell ref="B142:E142"/>
    <mergeCell ref="C193:F193"/>
    <mergeCell ref="B195:G195"/>
    <mergeCell ref="C88:F88"/>
    <mergeCell ref="B82:G82"/>
    <mergeCell ref="B13:G13"/>
    <mergeCell ref="C10:E10"/>
    <mergeCell ref="C11:E11"/>
    <mergeCell ref="C64:F64"/>
    <mergeCell ref="B50:G50"/>
    <mergeCell ref="B52:G52"/>
    <mergeCell ref="C80:F80"/>
    <mergeCell ref="B84:G84"/>
    <mergeCell ref="B66:G66"/>
    <mergeCell ref="B68:G68"/>
    <mergeCell ref="D6:E6"/>
    <mergeCell ref="B8:G8"/>
    <mergeCell ref="F6:G7"/>
    <mergeCell ref="B36:G36"/>
    <mergeCell ref="C48:F48"/>
    <mergeCell ref="C16:F16"/>
    <mergeCell ref="B18:G18"/>
    <mergeCell ref="B20:G20"/>
    <mergeCell ref="C32:F32"/>
    <mergeCell ref="B34:G34"/>
    <mergeCell ref="B362:G362"/>
    <mergeCell ref="B364:E364"/>
    <mergeCell ref="B345:G345"/>
    <mergeCell ref="B347:G347"/>
    <mergeCell ref="B349:E349"/>
    <mergeCell ref="C358:F358"/>
    <mergeCell ref="B360:G360"/>
    <mergeCell ref="C328:F328"/>
    <mergeCell ref="B330:G330"/>
    <mergeCell ref="B332:G332"/>
    <mergeCell ref="B334:E334"/>
    <mergeCell ref="C343:F343"/>
  </mergeCells>
  <dataValidations disablePrompts="1" count="1">
    <dataValidation type="list" allowBlank="1" showInputMessage="1" showErrorMessage="1" sqref="A21:A22 A37:A38 A53:A54 A69:A70 A85 A93:A94 A109 A297:A298 A117 A132 A140:A141 A150:A151 A166:A167 A182:A183 A138 A314:A315 A281:A282 A324:A325 A83 A333 A348 A363">
      <formula1>$A$3:$A$4</formula1>
    </dataValidation>
  </dataValidations>
  <printOptions horizontalCentered="1"/>
  <pageMargins left="0.78740157480314965" right="0.19685039370078741" top="0.39370078740157483" bottom="0.78740157480314965" header="0.19685039370078741" footer="0.19685039370078741"/>
  <pageSetup paperSize="9" scale="47" orientation="portrait" r:id="rId1"/>
  <headerFooter scaleWithDoc="0" alignWithMargins="0">
    <oddHeader>&amp;RPágina &amp;P de &amp;N</oddHeader>
    <oddFooter>&amp;C&amp;G</oddFooter>
  </headerFooter>
  <rowBreaks count="2" manualBreakCount="2">
    <brk id="283" min="1" max="6" man="1"/>
    <brk id="341" min="1" max="6"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8">
    <tabColor theme="5" tint="0.39997558519241921"/>
  </sheetPr>
  <dimension ref="A1:F19"/>
  <sheetViews>
    <sheetView showZeros="0" tabSelected="1" view="pageBreakPreview" topLeftCell="A7" zoomScaleNormal="100" zoomScaleSheetLayoutView="100" workbookViewId="0">
      <selection activeCell="L8" sqref="L8"/>
    </sheetView>
  </sheetViews>
  <sheetFormatPr defaultRowHeight="12.75"/>
  <cols>
    <col min="1" max="1" width="9.140625" style="1584"/>
    <col min="2" max="2" width="17.140625" style="1584" customWidth="1"/>
    <col min="3" max="3" width="60.5703125" style="1584" customWidth="1"/>
    <col min="4" max="4" width="42.42578125" style="1584" customWidth="1"/>
    <col min="5" max="5" width="10.7109375" style="1584" customWidth="1"/>
    <col min="6" max="6" width="9" style="1584" customWidth="1"/>
    <col min="7" max="8" width="13.28515625" style="1584" bestFit="1" customWidth="1"/>
    <col min="9" max="13" width="9.140625" style="1584"/>
    <col min="14" max="14" width="9.5703125" style="1584" bestFit="1" customWidth="1"/>
    <col min="15" max="257" width="9.140625" style="1584"/>
    <col min="258" max="258" width="9.28515625" style="1584" customWidth="1"/>
    <col min="259" max="259" width="46.42578125" style="1584" customWidth="1"/>
    <col min="260" max="260" width="38.42578125" style="1584" customWidth="1"/>
    <col min="261" max="261" width="10.7109375" style="1584" customWidth="1"/>
    <col min="262" max="262" width="14" style="1584" customWidth="1"/>
    <col min="263" max="269" width="9.140625" style="1584"/>
    <col min="270" max="270" width="9.5703125" style="1584" bestFit="1" customWidth="1"/>
    <col min="271" max="513" width="9.140625" style="1584"/>
    <col min="514" max="514" width="9.28515625" style="1584" customWidth="1"/>
    <col min="515" max="515" width="46.42578125" style="1584" customWidth="1"/>
    <col min="516" max="516" width="38.42578125" style="1584" customWidth="1"/>
    <col min="517" max="517" width="10.7109375" style="1584" customWidth="1"/>
    <col min="518" max="518" width="14" style="1584" customWidth="1"/>
    <col min="519" max="525" width="9.140625" style="1584"/>
    <col min="526" max="526" width="9.5703125" style="1584" bestFit="1" customWidth="1"/>
    <col min="527" max="769" width="9.140625" style="1584"/>
    <col min="770" max="770" width="9.28515625" style="1584" customWidth="1"/>
    <col min="771" max="771" width="46.42578125" style="1584" customWidth="1"/>
    <col min="772" max="772" width="38.42578125" style="1584" customWidth="1"/>
    <col min="773" max="773" width="10.7109375" style="1584" customWidth="1"/>
    <col min="774" max="774" width="14" style="1584" customWidth="1"/>
    <col min="775" max="781" width="9.140625" style="1584"/>
    <col min="782" max="782" width="9.5703125" style="1584" bestFit="1" customWidth="1"/>
    <col min="783" max="1025" width="9.140625" style="1584"/>
    <col min="1026" max="1026" width="9.28515625" style="1584" customWidth="1"/>
    <col min="1027" max="1027" width="46.42578125" style="1584" customWidth="1"/>
    <col min="1028" max="1028" width="38.42578125" style="1584" customWidth="1"/>
    <col min="1029" max="1029" width="10.7109375" style="1584" customWidth="1"/>
    <col min="1030" max="1030" width="14" style="1584" customWidth="1"/>
    <col min="1031" max="1037" width="9.140625" style="1584"/>
    <col min="1038" max="1038" width="9.5703125" style="1584" bestFit="1" customWidth="1"/>
    <col min="1039" max="1281" width="9.140625" style="1584"/>
    <col min="1282" max="1282" width="9.28515625" style="1584" customWidth="1"/>
    <col min="1283" max="1283" width="46.42578125" style="1584" customWidth="1"/>
    <col min="1284" max="1284" width="38.42578125" style="1584" customWidth="1"/>
    <col min="1285" max="1285" width="10.7109375" style="1584" customWidth="1"/>
    <col min="1286" max="1286" width="14" style="1584" customWidth="1"/>
    <col min="1287" max="1293" width="9.140625" style="1584"/>
    <col min="1294" max="1294" width="9.5703125" style="1584" bestFit="1" customWidth="1"/>
    <col min="1295" max="1537" width="9.140625" style="1584"/>
    <col min="1538" max="1538" width="9.28515625" style="1584" customWidth="1"/>
    <col min="1539" max="1539" width="46.42578125" style="1584" customWidth="1"/>
    <col min="1540" max="1540" width="38.42578125" style="1584" customWidth="1"/>
    <col min="1541" max="1541" width="10.7109375" style="1584" customWidth="1"/>
    <col min="1542" max="1542" width="14" style="1584" customWidth="1"/>
    <col min="1543" max="1549" width="9.140625" style="1584"/>
    <col min="1550" max="1550" width="9.5703125" style="1584" bestFit="1" customWidth="1"/>
    <col min="1551" max="1793" width="9.140625" style="1584"/>
    <col min="1794" max="1794" width="9.28515625" style="1584" customWidth="1"/>
    <col min="1795" max="1795" width="46.42578125" style="1584" customWidth="1"/>
    <col min="1796" max="1796" width="38.42578125" style="1584" customWidth="1"/>
    <col min="1797" max="1797" width="10.7109375" style="1584" customWidth="1"/>
    <col min="1798" max="1798" width="14" style="1584" customWidth="1"/>
    <col min="1799" max="1805" width="9.140625" style="1584"/>
    <col min="1806" max="1806" width="9.5703125" style="1584" bestFit="1" customWidth="1"/>
    <col min="1807" max="2049" width="9.140625" style="1584"/>
    <col min="2050" max="2050" width="9.28515625" style="1584" customWidth="1"/>
    <col min="2051" max="2051" width="46.42578125" style="1584" customWidth="1"/>
    <col min="2052" max="2052" width="38.42578125" style="1584" customWidth="1"/>
    <col min="2053" max="2053" width="10.7109375" style="1584" customWidth="1"/>
    <col min="2054" max="2054" width="14" style="1584" customWidth="1"/>
    <col min="2055" max="2061" width="9.140625" style="1584"/>
    <col min="2062" max="2062" width="9.5703125" style="1584" bestFit="1" customWidth="1"/>
    <col min="2063" max="2305" width="9.140625" style="1584"/>
    <col min="2306" max="2306" width="9.28515625" style="1584" customWidth="1"/>
    <col min="2307" max="2307" width="46.42578125" style="1584" customWidth="1"/>
    <col min="2308" max="2308" width="38.42578125" style="1584" customWidth="1"/>
    <col min="2309" max="2309" width="10.7109375" style="1584" customWidth="1"/>
    <col min="2310" max="2310" width="14" style="1584" customWidth="1"/>
    <col min="2311" max="2317" width="9.140625" style="1584"/>
    <col min="2318" max="2318" width="9.5703125" style="1584" bestFit="1" customWidth="1"/>
    <col min="2319" max="2561" width="9.140625" style="1584"/>
    <col min="2562" max="2562" width="9.28515625" style="1584" customWidth="1"/>
    <col min="2563" max="2563" width="46.42578125" style="1584" customWidth="1"/>
    <col min="2564" max="2564" width="38.42578125" style="1584" customWidth="1"/>
    <col min="2565" max="2565" width="10.7109375" style="1584" customWidth="1"/>
    <col min="2566" max="2566" width="14" style="1584" customWidth="1"/>
    <col min="2567" max="2573" width="9.140625" style="1584"/>
    <col min="2574" max="2574" width="9.5703125" style="1584" bestFit="1" customWidth="1"/>
    <col min="2575" max="2817" width="9.140625" style="1584"/>
    <col min="2818" max="2818" width="9.28515625" style="1584" customWidth="1"/>
    <col min="2819" max="2819" width="46.42578125" style="1584" customWidth="1"/>
    <col min="2820" max="2820" width="38.42578125" style="1584" customWidth="1"/>
    <col min="2821" max="2821" width="10.7109375" style="1584" customWidth="1"/>
    <col min="2822" max="2822" width="14" style="1584" customWidth="1"/>
    <col min="2823" max="2829" width="9.140625" style="1584"/>
    <col min="2830" max="2830" width="9.5703125" style="1584" bestFit="1" customWidth="1"/>
    <col min="2831" max="3073" width="9.140625" style="1584"/>
    <col min="3074" max="3074" width="9.28515625" style="1584" customWidth="1"/>
    <col min="3075" max="3075" width="46.42578125" style="1584" customWidth="1"/>
    <col min="3076" max="3076" width="38.42578125" style="1584" customWidth="1"/>
    <col min="3077" max="3077" width="10.7109375" style="1584" customWidth="1"/>
    <col min="3078" max="3078" width="14" style="1584" customWidth="1"/>
    <col min="3079" max="3085" width="9.140625" style="1584"/>
    <col min="3086" max="3086" width="9.5703125" style="1584" bestFit="1" customWidth="1"/>
    <col min="3087" max="3329" width="9.140625" style="1584"/>
    <col min="3330" max="3330" width="9.28515625" style="1584" customWidth="1"/>
    <col min="3331" max="3331" width="46.42578125" style="1584" customWidth="1"/>
    <col min="3332" max="3332" width="38.42578125" style="1584" customWidth="1"/>
    <col min="3333" max="3333" width="10.7109375" style="1584" customWidth="1"/>
    <col min="3334" max="3334" width="14" style="1584" customWidth="1"/>
    <col min="3335" max="3341" width="9.140625" style="1584"/>
    <col min="3342" max="3342" width="9.5703125" style="1584" bestFit="1" customWidth="1"/>
    <col min="3343" max="3585" width="9.140625" style="1584"/>
    <col min="3586" max="3586" width="9.28515625" style="1584" customWidth="1"/>
    <col min="3587" max="3587" width="46.42578125" style="1584" customWidth="1"/>
    <col min="3588" max="3588" width="38.42578125" style="1584" customWidth="1"/>
    <col min="3589" max="3589" width="10.7109375" style="1584" customWidth="1"/>
    <col min="3590" max="3590" width="14" style="1584" customWidth="1"/>
    <col min="3591" max="3597" width="9.140625" style="1584"/>
    <col min="3598" max="3598" width="9.5703125" style="1584" bestFit="1" customWidth="1"/>
    <col min="3599" max="3841" width="9.140625" style="1584"/>
    <col min="3842" max="3842" width="9.28515625" style="1584" customWidth="1"/>
    <col min="3843" max="3843" width="46.42578125" style="1584" customWidth="1"/>
    <col min="3844" max="3844" width="38.42578125" style="1584" customWidth="1"/>
    <col min="3845" max="3845" width="10.7109375" style="1584" customWidth="1"/>
    <col min="3846" max="3846" width="14" style="1584" customWidth="1"/>
    <col min="3847" max="3853" width="9.140625" style="1584"/>
    <col min="3854" max="3854" width="9.5703125" style="1584" bestFit="1" customWidth="1"/>
    <col min="3855" max="4097" width="9.140625" style="1584"/>
    <col min="4098" max="4098" width="9.28515625" style="1584" customWidth="1"/>
    <col min="4099" max="4099" width="46.42578125" style="1584" customWidth="1"/>
    <col min="4100" max="4100" width="38.42578125" style="1584" customWidth="1"/>
    <col min="4101" max="4101" width="10.7109375" style="1584" customWidth="1"/>
    <col min="4102" max="4102" width="14" style="1584" customWidth="1"/>
    <col min="4103" max="4109" width="9.140625" style="1584"/>
    <col min="4110" max="4110" width="9.5703125" style="1584" bestFit="1" customWidth="1"/>
    <col min="4111" max="4353" width="9.140625" style="1584"/>
    <col min="4354" max="4354" width="9.28515625" style="1584" customWidth="1"/>
    <col min="4355" max="4355" width="46.42578125" style="1584" customWidth="1"/>
    <col min="4356" max="4356" width="38.42578125" style="1584" customWidth="1"/>
    <col min="4357" max="4357" width="10.7109375" style="1584" customWidth="1"/>
    <col min="4358" max="4358" width="14" style="1584" customWidth="1"/>
    <col min="4359" max="4365" width="9.140625" style="1584"/>
    <col min="4366" max="4366" width="9.5703125" style="1584" bestFit="1" customWidth="1"/>
    <col min="4367" max="4609" width="9.140625" style="1584"/>
    <col min="4610" max="4610" width="9.28515625" style="1584" customWidth="1"/>
    <col min="4611" max="4611" width="46.42578125" style="1584" customWidth="1"/>
    <col min="4612" max="4612" width="38.42578125" style="1584" customWidth="1"/>
    <col min="4613" max="4613" width="10.7109375" style="1584" customWidth="1"/>
    <col min="4614" max="4614" width="14" style="1584" customWidth="1"/>
    <col min="4615" max="4621" width="9.140625" style="1584"/>
    <col min="4622" max="4622" width="9.5703125" style="1584" bestFit="1" customWidth="1"/>
    <col min="4623" max="4865" width="9.140625" style="1584"/>
    <col min="4866" max="4866" width="9.28515625" style="1584" customWidth="1"/>
    <col min="4867" max="4867" width="46.42578125" style="1584" customWidth="1"/>
    <col min="4868" max="4868" width="38.42578125" style="1584" customWidth="1"/>
    <col min="4869" max="4869" width="10.7109375" style="1584" customWidth="1"/>
    <col min="4870" max="4870" width="14" style="1584" customWidth="1"/>
    <col min="4871" max="4877" width="9.140625" style="1584"/>
    <col min="4878" max="4878" width="9.5703125" style="1584" bestFit="1" customWidth="1"/>
    <col min="4879" max="5121" width="9.140625" style="1584"/>
    <col min="5122" max="5122" width="9.28515625" style="1584" customWidth="1"/>
    <col min="5123" max="5123" width="46.42578125" style="1584" customWidth="1"/>
    <col min="5124" max="5124" width="38.42578125" style="1584" customWidth="1"/>
    <col min="5125" max="5125" width="10.7109375" style="1584" customWidth="1"/>
    <col min="5126" max="5126" width="14" style="1584" customWidth="1"/>
    <col min="5127" max="5133" width="9.140625" style="1584"/>
    <col min="5134" max="5134" width="9.5703125" style="1584" bestFit="1" customWidth="1"/>
    <col min="5135" max="5377" width="9.140625" style="1584"/>
    <col min="5378" max="5378" width="9.28515625" style="1584" customWidth="1"/>
    <col min="5379" max="5379" width="46.42578125" style="1584" customWidth="1"/>
    <col min="5380" max="5380" width="38.42578125" style="1584" customWidth="1"/>
    <col min="5381" max="5381" width="10.7109375" style="1584" customWidth="1"/>
    <col min="5382" max="5382" width="14" style="1584" customWidth="1"/>
    <col min="5383" max="5389" width="9.140625" style="1584"/>
    <col min="5390" max="5390" width="9.5703125" style="1584" bestFit="1" customWidth="1"/>
    <col min="5391" max="5633" width="9.140625" style="1584"/>
    <col min="5634" max="5634" width="9.28515625" style="1584" customWidth="1"/>
    <col min="5635" max="5635" width="46.42578125" style="1584" customWidth="1"/>
    <col min="5636" max="5636" width="38.42578125" style="1584" customWidth="1"/>
    <col min="5637" max="5637" width="10.7109375" style="1584" customWidth="1"/>
    <col min="5638" max="5638" width="14" style="1584" customWidth="1"/>
    <col min="5639" max="5645" width="9.140625" style="1584"/>
    <col min="5646" max="5646" width="9.5703125" style="1584" bestFit="1" customWidth="1"/>
    <col min="5647" max="5889" width="9.140625" style="1584"/>
    <col min="5890" max="5890" width="9.28515625" style="1584" customWidth="1"/>
    <col min="5891" max="5891" width="46.42578125" style="1584" customWidth="1"/>
    <col min="5892" max="5892" width="38.42578125" style="1584" customWidth="1"/>
    <col min="5893" max="5893" width="10.7109375" style="1584" customWidth="1"/>
    <col min="5894" max="5894" width="14" style="1584" customWidth="1"/>
    <col min="5895" max="5901" width="9.140625" style="1584"/>
    <col min="5902" max="5902" width="9.5703125" style="1584" bestFit="1" customWidth="1"/>
    <col min="5903" max="6145" width="9.140625" style="1584"/>
    <col min="6146" max="6146" width="9.28515625" style="1584" customWidth="1"/>
    <col min="6147" max="6147" width="46.42578125" style="1584" customWidth="1"/>
    <col min="6148" max="6148" width="38.42578125" style="1584" customWidth="1"/>
    <col min="6149" max="6149" width="10.7109375" style="1584" customWidth="1"/>
    <col min="6150" max="6150" width="14" style="1584" customWidth="1"/>
    <col min="6151" max="6157" width="9.140625" style="1584"/>
    <col min="6158" max="6158" width="9.5703125" style="1584" bestFit="1" customWidth="1"/>
    <col min="6159" max="6401" width="9.140625" style="1584"/>
    <col min="6402" max="6402" width="9.28515625" style="1584" customWidth="1"/>
    <col min="6403" max="6403" width="46.42578125" style="1584" customWidth="1"/>
    <col min="6404" max="6404" width="38.42578125" style="1584" customWidth="1"/>
    <col min="6405" max="6405" width="10.7109375" style="1584" customWidth="1"/>
    <col min="6406" max="6406" width="14" style="1584" customWidth="1"/>
    <col min="6407" max="6413" width="9.140625" style="1584"/>
    <col min="6414" max="6414" width="9.5703125" style="1584" bestFit="1" customWidth="1"/>
    <col min="6415" max="6657" width="9.140625" style="1584"/>
    <col min="6658" max="6658" width="9.28515625" style="1584" customWidth="1"/>
    <col min="6659" max="6659" width="46.42578125" style="1584" customWidth="1"/>
    <col min="6660" max="6660" width="38.42578125" style="1584" customWidth="1"/>
    <col min="6661" max="6661" width="10.7109375" style="1584" customWidth="1"/>
    <col min="6662" max="6662" width="14" style="1584" customWidth="1"/>
    <col min="6663" max="6669" width="9.140625" style="1584"/>
    <col min="6670" max="6670" width="9.5703125" style="1584" bestFit="1" customWidth="1"/>
    <col min="6671" max="6913" width="9.140625" style="1584"/>
    <col min="6914" max="6914" width="9.28515625" style="1584" customWidth="1"/>
    <col min="6915" max="6915" width="46.42578125" style="1584" customWidth="1"/>
    <col min="6916" max="6916" width="38.42578125" style="1584" customWidth="1"/>
    <col min="6917" max="6917" width="10.7109375" style="1584" customWidth="1"/>
    <col min="6918" max="6918" width="14" style="1584" customWidth="1"/>
    <col min="6919" max="6925" width="9.140625" style="1584"/>
    <col min="6926" max="6926" width="9.5703125" style="1584" bestFit="1" customWidth="1"/>
    <col min="6927" max="7169" width="9.140625" style="1584"/>
    <col min="7170" max="7170" width="9.28515625" style="1584" customWidth="1"/>
    <col min="7171" max="7171" width="46.42578125" style="1584" customWidth="1"/>
    <col min="7172" max="7172" width="38.42578125" style="1584" customWidth="1"/>
    <col min="7173" max="7173" width="10.7109375" style="1584" customWidth="1"/>
    <col min="7174" max="7174" width="14" style="1584" customWidth="1"/>
    <col min="7175" max="7181" width="9.140625" style="1584"/>
    <col min="7182" max="7182" width="9.5703125" style="1584" bestFit="1" customWidth="1"/>
    <col min="7183" max="7425" width="9.140625" style="1584"/>
    <col min="7426" max="7426" width="9.28515625" style="1584" customWidth="1"/>
    <col min="7427" max="7427" width="46.42578125" style="1584" customWidth="1"/>
    <col min="7428" max="7428" width="38.42578125" style="1584" customWidth="1"/>
    <col min="7429" max="7429" width="10.7109375" style="1584" customWidth="1"/>
    <col min="7430" max="7430" width="14" style="1584" customWidth="1"/>
    <col min="7431" max="7437" width="9.140625" style="1584"/>
    <col min="7438" max="7438" width="9.5703125" style="1584" bestFit="1" customWidth="1"/>
    <col min="7439" max="7681" width="9.140625" style="1584"/>
    <col min="7682" max="7682" width="9.28515625" style="1584" customWidth="1"/>
    <col min="7683" max="7683" width="46.42578125" style="1584" customWidth="1"/>
    <col min="7684" max="7684" width="38.42578125" style="1584" customWidth="1"/>
    <col min="7685" max="7685" width="10.7109375" style="1584" customWidth="1"/>
    <col min="7686" max="7686" width="14" style="1584" customWidth="1"/>
    <col min="7687" max="7693" width="9.140625" style="1584"/>
    <col min="7694" max="7694" width="9.5703125" style="1584" bestFit="1" customWidth="1"/>
    <col min="7695" max="7937" width="9.140625" style="1584"/>
    <col min="7938" max="7938" width="9.28515625" style="1584" customWidth="1"/>
    <col min="7939" max="7939" width="46.42578125" style="1584" customWidth="1"/>
    <col min="7940" max="7940" width="38.42578125" style="1584" customWidth="1"/>
    <col min="7941" max="7941" width="10.7109375" style="1584" customWidth="1"/>
    <col min="7942" max="7942" width="14" style="1584" customWidth="1"/>
    <col min="7943" max="7949" width="9.140625" style="1584"/>
    <col min="7950" max="7950" width="9.5703125" style="1584" bestFit="1" customWidth="1"/>
    <col min="7951" max="8193" width="9.140625" style="1584"/>
    <col min="8194" max="8194" width="9.28515625" style="1584" customWidth="1"/>
    <col min="8195" max="8195" width="46.42578125" style="1584" customWidth="1"/>
    <col min="8196" max="8196" width="38.42578125" style="1584" customWidth="1"/>
    <col min="8197" max="8197" width="10.7109375" style="1584" customWidth="1"/>
    <col min="8198" max="8198" width="14" style="1584" customWidth="1"/>
    <col min="8199" max="8205" width="9.140625" style="1584"/>
    <col min="8206" max="8206" width="9.5703125" style="1584" bestFit="1" customWidth="1"/>
    <col min="8207" max="8449" width="9.140625" style="1584"/>
    <col min="8450" max="8450" width="9.28515625" style="1584" customWidth="1"/>
    <col min="8451" max="8451" width="46.42578125" style="1584" customWidth="1"/>
    <col min="8452" max="8452" width="38.42578125" style="1584" customWidth="1"/>
    <col min="8453" max="8453" width="10.7109375" style="1584" customWidth="1"/>
    <col min="8454" max="8454" width="14" style="1584" customWidth="1"/>
    <col min="8455" max="8461" width="9.140625" style="1584"/>
    <col min="8462" max="8462" width="9.5703125" style="1584" bestFit="1" customWidth="1"/>
    <col min="8463" max="8705" width="9.140625" style="1584"/>
    <col min="8706" max="8706" width="9.28515625" style="1584" customWidth="1"/>
    <col min="8707" max="8707" width="46.42578125" style="1584" customWidth="1"/>
    <col min="8708" max="8708" width="38.42578125" style="1584" customWidth="1"/>
    <col min="8709" max="8709" width="10.7109375" style="1584" customWidth="1"/>
    <col min="8710" max="8710" width="14" style="1584" customWidth="1"/>
    <col min="8711" max="8717" width="9.140625" style="1584"/>
    <col min="8718" max="8718" width="9.5703125" style="1584" bestFit="1" customWidth="1"/>
    <col min="8719" max="8961" width="9.140625" style="1584"/>
    <col min="8962" max="8962" width="9.28515625" style="1584" customWidth="1"/>
    <col min="8963" max="8963" width="46.42578125" style="1584" customWidth="1"/>
    <col min="8964" max="8964" width="38.42578125" style="1584" customWidth="1"/>
    <col min="8965" max="8965" width="10.7109375" style="1584" customWidth="1"/>
    <col min="8966" max="8966" width="14" style="1584" customWidth="1"/>
    <col min="8967" max="8973" width="9.140625" style="1584"/>
    <col min="8974" max="8974" width="9.5703125" style="1584" bestFit="1" customWidth="1"/>
    <col min="8975" max="9217" width="9.140625" style="1584"/>
    <col min="9218" max="9218" width="9.28515625" style="1584" customWidth="1"/>
    <col min="9219" max="9219" width="46.42578125" style="1584" customWidth="1"/>
    <col min="9220" max="9220" width="38.42578125" style="1584" customWidth="1"/>
    <col min="9221" max="9221" width="10.7109375" style="1584" customWidth="1"/>
    <col min="9222" max="9222" width="14" style="1584" customWidth="1"/>
    <col min="9223" max="9229" width="9.140625" style="1584"/>
    <col min="9230" max="9230" width="9.5703125" style="1584" bestFit="1" customWidth="1"/>
    <col min="9231" max="9473" width="9.140625" style="1584"/>
    <col min="9474" max="9474" width="9.28515625" style="1584" customWidth="1"/>
    <col min="9475" max="9475" width="46.42578125" style="1584" customWidth="1"/>
    <col min="9476" max="9476" width="38.42578125" style="1584" customWidth="1"/>
    <col min="9477" max="9477" width="10.7109375" style="1584" customWidth="1"/>
    <col min="9478" max="9478" width="14" style="1584" customWidth="1"/>
    <col min="9479" max="9485" width="9.140625" style="1584"/>
    <col min="9486" max="9486" width="9.5703125" style="1584" bestFit="1" customWidth="1"/>
    <col min="9487" max="9729" width="9.140625" style="1584"/>
    <col min="9730" max="9730" width="9.28515625" style="1584" customWidth="1"/>
    <col min="9731" max="9731" width="46.42578125" style="1584" customWidth="1"/>
    <col min="9732" max="9732" width="38.42578125" style="1584" customWidth="1"/>
    <col min="9733" max="9733" width="10.7109375" style="1584" customWidth="1"/>
    <col min="9734" max="9734" width="14" style="1584" customWidth="1"/>
    <col min="9735" max="9741" width="9.140625" style="1584"/>
    <col min="9742" max="9742" width="9.5703125" style="1584" bestFit="1" customWidth="1"/>
    <col min="9743" max="9985" width="9.140625" style="1584"/>
    <col min="9986" max="9986" width="9.28515625" style="1584" customWidth="1"/>
    <col min="9987" max="9987" width="46.42578125" style="1584" customWidth="1"/>
    <col min="9988" max="9988" width="38.42578125" style="1584" customWidth="1"/>
    <col min="9989" max="9989" width="10.7109375" style="1584" customWidth="1"/>
    <col min="9990" max="9990" width="14" style="1584" customWidth="1"/>
    <col min="9991" max="9997" width="9.140625" style="1584"/>
    <col min="9998" max="9998" width="9.5703125" style="1584" bestFit="1" customWidth="1"/>
    <col min="9999" max="10241" width="9.140625" style="1584"/>
    <col min="10242" max="10242" width="9.28515625" style="1584" customWidth="1"/>
    <col min="10243" max="10243" width="46.42578125" style="1584" customWidth="1"/>
    <col min="10244" max="10244" width="38.42578125" style="1584" customWidth="1"/>
    <col min="10245" max="10245" width="10.7109375" style="1584" customWidth="1"/>
    <col min="10246" max="10246" width="14" style="1584" customWidth="1"/>
    <col min="10247" max="10253" width="9.140625" style="1584"/>
    <col min="10254" max="10254" width="9.5703125" style="1584" bestFit="1" customWidth="1"/>
    <col min="10255" max="10497" width="9.140625" style="1584"/>
    <col min="10498" max="10498" width="9.28515625" style="1584" customWidth="1"/>
    <col min="10499" max="10499" width="46.42578125" style="1584" customWidth="1"/>
    <col min="10500" max="10500" width="38.42578125" style="1584" customWidth="1"/>
    <col min="10501" max="10501" width="10.7109375" style="1584" customWidth="1"/>
    <col min="10502" max="10502" width="14" style="1584" customWidth="1"/>
    <col min="10503" max="10509" width="9.140625" style="1584"/>
    <col min="10510" max="10510" width="9.5703125" style="1584" bestFit="1" customWidth="1"/>
    <col min="10511" max="10753" width="9.140625" style="1584"/>
    <col min="10754" max="10754" width="9.28515625" style="1584" customWidth="1"/>
    <col min="10755" max="10755" width="46.42578125" style="1584" customWidth="1"/>
    <col min="10756" max="10756" width="38.42578125" style="1584" customWidth="1"/>
    <col min="10757" max="10757" width="10.7109375" style="1584" customWidth="1"/>
    <col min="10758" max="10758" width="14" style="1584" customWidth="1"/>
    <col min="10759" max="10765" width="9.140625" style="1584"/>
    <col min="10766" max="10766" width="9.5703125" style="1584" bestFit="1" customWidth="1"/>
    <col min="10767" max="11009" width="9.140625" style="1584"/>
    <col min="11010" max="11010" width="9.28515625" style="1584" customWidth="1"/>
    <col min="11011" max="11011" width="46.42578125" style="1584" customWidth="1"/>
    <col min="11012" max="11012" width="38.42578125" style="1584" customWidth="1"/>
    <col min="11013" max="11013" width="10.7109375" style="1584" customWidth="1"/>
    <col min="11014" max="11014" width="14" style="1584" customWidth="1"/>
    <col min="11015" max="11021" width="9.140625" style="1584"/>
    <col min="11022" max="11022" width="9.5703125" style="1584" bestFit="1" customWidth="1"/>
    <col min="11023" max="11265" width="9.140625" style="1584"/>
    <col min="11266" max="11266" width="9.28515625" style="1584" customWidth="1"/>
    <col min="11267" max="11267" width="46.42578125" style="1584" customWidth="1"/>
    <col min="11268" max="11268" width="38.42578125" style="1584" customWidth="1"/>
    <col min="11269" max="11269" width="10.7109375" style="1584" customWidth="1"/>
    <col min="11270" max="11270" width="14" style="1584" customWidth="1"/>
    <col min="11271" max="11277" width="9.140625" style="1584"/>
    <col min="11278" max="11278" width="9.5703125" style="1584" bestFit="1" customWidth="1"/>
    <col min="11279" max="11521" width="9.140625" style="1584"/>
    <col min="11522" max="11522" width="9.28515625" style="1584" customWidth="1"/>
    <col min="11523" max="11523" width="46.42578125" style="1584" customWidth="1"/>
    <col min="11524" max="11524" width="38.42578125" style="1584" customWidth="1"/>
    <col min="11525" max="11525" width="10.7109375" style="1584" customWidth="1"/>
    <col min="11526" max="11526" width="14" style="1584" customWidth="1"/>
    <col min="11527" max="11533" width="9.140625" style="1584"/>
    <col min="11534" max="11534" width="9.5703125" style="1584" bestFit="1" customWidth="1"/>
    <col min="11535" max="11777" width="9.140625" style="1584"/>
    <col min="11778" max="11778" width="9.28515625" style="1584" customWidth="1"/>
    <col min="11779" max="11779" width="46.42578125" style="1584" customWidth="1"/>
    <col min="11780" max="11780" width="38.42578125" style="1584" customWidth="1"/>
    <col min="11781" max="11781" width="10.7109375" style="1584" customWidth="1"/>
    <col min="11782" max="11782" width="14" style="1584" customWidth="1"/>
    <col min="11783" max="11789" width="9.140625" style="1584"/>
    <col min="11790" max="11790" width="9.5703125" style="1584" bestFit="1" customWidth="1"/>
    <col min="11791" max="12033" width="9.140625" style="1584"/>
    <col min="12034" max="12034" width="9.28515625" style="1584" customWidth="1"/>
    <col min="12035" max="12035" width="46.42578125" style="1584" customWidth="1"/>
    <col min="12036" max="12036" width="38.42578125" style="1584" customWidth="1"/>
    <col min="12037" max="12037" width="10.7109375" style="1584" customWidth="1"/>
    <col min="12038" max="12038" width="14" style="1584" customWidth="1"/>
    <col min="12039" max="12045" width="9.140625" style="1584"/>
    <col min="12046" max="12046" width="9.5703125" style="1584" bestFit="1" customWidth="1"/>
    <col min="12047" max="12289" width="9.140625" style="1584"/>
    <col min="12290" max="12290" width="9.28515625" style="1584" customWidth="1"/>
    <col min="12291" max="12291" width="46.42578125" style="1584" customWidth="1"/>
    <col min="12292" max="12292" width="38.42578125" style="1584" customWidth="1"/>
    <col min="12293" max="12293" width="10.7109375" style="1584" customWidth="1"/>
    <col min="12294" max="12294" width="14" style="1584" customWidth="1"/>
    <col min="12295" max="12301" width="9.140625" style="1584"/>
    <col min="12302" max="12302" width="9.5703125" style="1584" bestFit="1" customWidth="1"/>
    <col min="12303" max="12545" width="9.140625" style="1584"/>
    <col min="12546" max="12546" width="9.28515625" style="1584" customWidth="1"/>
    <col min="12547" max="12547" width="46.42578125" style="1584" customWidth="1"/>
    <col min="12548" max="12548" width="38.42578125" style="1584" customWidth="1"/>
    <col min="12549" max="12549" width="10.7109375" style="1584" customWidth="1"/>
    <col min="12550" max="12550" width="14" style="1584" customWidth="1"/>
    <col min="12551" max="12557" width="9.140625" style="1584"/>
    <col min="12558" max="12558" width="9.5703125" style="1584" bestFit="1" customWidth="1"/>
    <col min="12559" max="12801" width="9.140625" style="1584"/>
    <col min="12802" max="12802" width="9.28515625" style="1584" customWidth="1"/>
    <col min="12803" max="12803" width="46.42578125" style="1584" customWidth="1"/>
    <col min="12804" max="12804" width="38.42578125" style="1584" customWidth="1"/>
    <col min="12805" max="12805" width="10.7109375" style="1584" customWidth="1"/>
    <col min="12806" max="12806" width="14" style="1584" customWidth="1"/>
    <col min="12807" max="12813" width="9.140625" style="1584"/>
    <col min="12814" max="12814" width="9.5703125" style="1584" bestFit="1" customWidth="1"/>
    <col min="12815" max="13057" width="9.140625" style="1584"/>
    <col min="13058" max="13058" width="9.28515625" style="1584" customWidth="1"/>
    <col min="13059" max="13059" width="46.42578125" style="1584" customWidth="1"/>
    <col min="13060" max="13060" width="38.42578125" style="1584" customWidth="1"/>
    <col min="13061" max="13061" width="10.7109375" style="1584" customWidth="1"/>
    <col min="13062" max="13062" width="14" style="1584" customWidth="1"/>
    <col min="13063" max="13069" width="9.140625" style="1584"/>
    <col min="13070" max="13070" width="9.5703125" style="1584" bestFit="1" customWidth="1"/>
    <col min="13071" max="13313" width="9.140625" style="1584"/>
    <col min="13314" max="13314" width="9.28515625" style="1584" customWidth="1"/>
    <col min="13315" max="13315" width="46.42578125" style="1584" customWidth="1"/>
    <col min="13316" max="13316" width="38.42578125" style="1584" customWidth="1"/>
    <col min="13317" max="13317" width="10.7109375" style="1584" customWidth="1"/>
    <col min="13318" max="13318" width="14" style="1584" customWidth="1"/>
    <col min="13319" max="13325" width="9.140625" style="1584"/>
    <col min="13326" max="13326" width="9.5703125" style="1584" bestFit="1" customWidth="1"/>
    <col min="13327" max="13569" width="9.140625" style="1584"/>
    <col min="13570" max="13570" width="9.28515625" style="1584" customWidth="1"/>
    <col min="13571" max="13571" width="46.42578125" style="1584" customWidth="1"/>
    <col min="13572" max="13572" width="38.42578125" style="1584" customWidth="1"/>
    <col min="13573" max="13573" width="10.7109375" style="1584" customWidth="1"/>
    <col min="13574" max="13574" width="14" style="1584" customWidth="1"/>
    <col min="13575" max="13581" width="9.140625" style="1584"/>
    <col min="13582" max="13582" width="9.5703125" style="1584" bestFit="1" customWidth="1"/>
    <col min="13583" max="13825" width="9.140625" style="1584"/>
    <col min="13826" max="13826" width="9.28515625" style="1584" customWidth="1"/>
    <col min="13827" max="13827" width="46.42578125" style="1584" customWidth="1"/>
    <col min="13828" max="13828" width="38.42578125" style="1584" customWidth="1"/>
    <col min="13829" max="13829" width="10.7109375" style="1584" customWidth="1"/>
    <col min="13830" max="13830" width="14" style="1584" customWidth="1"/>
    <col min="13831" max="13837" width="9.140625" style="1584"/>
    <col min="13838" max="13838" width="9.5703125" style="1584" bestFit="1" customWidth="1"/>
    <col min="13839" max="14081" width="9.140625" style="1584"/>
    <col min="14082" max="14082" width="9.28515625" style="1584" customWidth="1"/>
    <col min="14083" max="14083" width="46.42578125" style="1584" customWidth="1"/>
    <col min="14084" max="14084" width="38.42578125" style="1584" customWidth="1"/>
    <col min="14085" max="14085" width="10.7109375" style="1584" customWidth="1"/>
    <col min="14086" max="14086" width="14" style="1584" customWidth="1"/>
    <col min="14087" max="14093" width="9.140625" style="1584"/>
    <col min="14094" max="14094" width="9.5703125" style="1584" bestFit="1" customWidth="1"/>
    <col min="14095" max="14337" width="9.140625" style="1584"/>
    <col min="14338" max="14338" width="9.28515625" style="1584" customWidth="1"/>
    <col min="14339" max="14339" width="46.42578125" style="1584" customWidth="1"/>
    <col min="14340" max="14340" width="38.42578125" style="1584" customWidth="1"/>
    <col min="14341" max="14341" width="10.7109375" style="1584" customWidth="1"/>
    <col min="14342" max="14342" width="14" style="1584" customWidth="1"/>
    <col min="14343" max="14349" width="9.140625" style="1584"/>
    <col min="14350" max="14350" width="9.5703125" style="1584" bestFit="1" customWidth="1"/>
    <col min="14351" max="14593" width="9.140625" style="1584"/>
    <col min="14594" max="14594" width="9.28515625" style="1584" customWidth="1"/>
    <col min="14595" max="14595" width="46.42578125" style="1584" customWidth="1"/>
    <col min="14596" max="14596" width="38.42578125" style="1584" customWidth="1"/>
    <col min="14597" max="14597" width="10.7109375" style="1584" customWidth="1"/>
    <col min="14598" max="14598" width="14" style="1584" customWidth="1"/>
    <col min="14599" max="14605" width="9.140625" style="1584"/>
    <col min="14606" max="14606" width="9.5703125" style="1584" bestFit="1" customWidth="1"/>
    <col min="14607" max="14849" width="9.140625" style="1584"/>
    <col min="14850" max="14850" width="9.28515625" style="1584" customWidth="1"/>
    <col min="14851" max="14851" width="46.42578125" style="1584" customWidth="1"/>
    <col min="14852" max="14852" width="38.42578125" style="1584" customWidth="1"/>
    <col min="14853" max="14853" width="10.7109375" style="1584" customWidth="1"/>
    <col min="14854" max="14854" width="14" style="1584" customWidth="1"/>
    <col min="14855" max="14861" width="9.140625" style="1584"/>
    <col min="14862" max="14862" width="9.5703125" style="1584" bestFit="1" customWidth="1"/>
    <col min="14863" max="15105" width="9.140625" style="1584"/>
    <col min="15106" max="15106" width="9.28515625" style="1584" customWidth="1"/>
    <col min="15107" max="15107" width="46.42578125" style="1584" customWidth="1"/>
    <col min="15108" max="15108" width="38.42578125" style="1584" customWidth="1"/>
    <col min="15109" max="15109" width="10.7109375" style="1584" customWidth="1"/>
    <col min="15110" max="15110" width="14" style="1584" customWidth="1"/>
    <col min="15111" max="15117" width="9.140625" style="1584"/>
    <col min="15118" max="15118" width="9.5703125" style="1584" bestFit="1" customWidth="1"/>
    <col min="15119" max="15361" width="9.140625" style="1584"/>
    <col min="15362" max="15362" width="9.28515625" style="1584" customWidth="1"/>
    <col min="15363" max="15363" width="46.42578125" style="1584" customWidth="1"/>
    <col min="15364" max="15364" width="38.42578125" style="1584" customWidth="1"/>
    <col min="15365" max="15365" width="10.7109375" style="1584" customWidth="1"/>
    <col min="15366" max="15366" width="14" style="1584" customWidth="1"/>
    <col min="15367" max="15373" width="9.140625" style="1584"/>
    <col min="15374" max="15374" width="9.5703125" style="1584" bestFit="1" customWidth="1"/>
    <col min="15375" max="15617" width="9.140625" style="1584"/>
    <col min="15618" max="15618" width="9.28515625" style="1584" customWidth="1"/>
    <col min="15619" max="15619" width="46.42578125" style="1584" customWidth="1"/>
    <col min="15620" max="15620" width="38.42578125" style="1584" customWidth="1"/>
    <col min="15621" max="15621" width="10.7109375" style="1584" customWidth="1"/>
    <col min="15622" max="15622" width="14" style="1584" customWidth="1"/>
    <col min="15623" max="15629" width="9.140625" style="1584"/>
    <col min="15630" max="15630" width="9.5703125" style="1584" bestFit="1" customWidth="1"/>
    <col min="15631" max="15873" width="9.140625" style="1584"/>
    <col min="15874" max="15874" width="9.28515625" style="1584" customWidth="1"/>
    <col min="15875" max="15875" width="46.42578125" style="1584" customWidth="1"/>
    <col min="15876" max="15876" width="38.42578125" style="1584" customWidth="1"/>
    <col min="15877" max="15877" width="10.7109375" style="1584" customWidth="1"/>
    <col min="15878" max="15878" width="14" style="1584" customWidth="1"/>
    <col min="15879" max="15885" width="9.140625" style="1584"/>
    <col min="15886" max="15886" width="9.5703125" style="1584" bestFit="1" customWidth="1"/>
    <col min="15887" max="16129" width="9.140625" style="1584"/>
    <col min="16130" max="16130" width="9.28515625" style="1584" customWidth="1"/>
    <col min="16131" max="16131" width="46.42578125" style="1584" customWidth="1"/>
    <col min="16132" max="16132" width="38.42578125" style="1584" customWidth="1"/>
    <col min="16133" max="16133" width="10.7109375" style="1584" customWidth="1"/>
    <col min="16134" max="16134" width="14" style="1584" customWidth="1"/>
    <col min="16135" max="16141" width="9.140625" style="1584"/>
    <col min="16142" max="16142" width="9.5703125" style="1584" bestFit="1" customWidth="1"/>
    <col min="16143" max="16384" width="9.140625" style="1584"/>
  </cols>
  <sheetData>
    <row r="1" spans="1:6" ht="25.5">
      <c r="B1" s="1593"/>
    </row>
    <row r="2" spans="1:6" s="1585" customFormat="1" ht="5.25">
      <c r="B2" s="1594"/>
      <c r="C2" s="1595"/>
      <c r="D2" s="1594"/>
      <c r="E2" s="1596"/>
      <c r="F2" s="1596"/>
    </row>
    <row r="3" spans="1:6" ht="59.25">
      <c r="A3" s="1586"/>
      <c r="B3" s="1597"/>
      <c r="C3" s="3072" t="s">
        <v>3</v>
      </c>
      <c r="D3" s="3072"/>
      <c r="E3" s="3073"/>
      <c r="F3" s="3073"/>
    </row>
    <row r="4" spans="1:6" s="1587" customFormat="1" ht="5.25">
      <c r="B4" s="1594"/>
      <c r="C4" s="1595"/>
      <c r="D4" s="1594"/>
      <c r="E4" s="1596"/>
      <c r="F4" s="1596"/>
    </row>
    <row r="5" spans="1:6" ht="15.75">
      <c r="B5" s="1589" t="s">
        <v>7</v>
      </c>
      <c r="C5" s="1588" t="str">
        <f>'ORÇAMENTO '!D11</f>
        <v>ILUMINAÇÃO  DA PRAÇA DO CASTELÂNDIA</v>
      </c>
      <c r="D5" s="1589"/>
      <c r="E5" s="1590"/>
      <c r="F5" s="1590"/>
    </row>
    <row r="6" spans="1:6" ht="15.75">
      <c r="B6" s="1589" t="s">
        <v>9</v>
      </c>
      <c r="C6" s="3075" t="str">
        <f>'ORÇAMENTO '!D12</f>
        <v>AV. TANCREDO NEVES ESQ. AV. INÁCIO CASTELLI, PRIMAVERA DO LESTE /MT.</v>
      </c>
      <c r="D6" s="3075"/>
      <c r="E6" s="3075"/>
      <c r="F6" s="3075"/>
    </row>
    <row r="7" spans="1:6" ht="15.75">
      <c r="B7" s="1589" t="s">
        <v>8</v>
      </c>
      <c r="C7" s="1598">
        <f ca="1">'ORÇAMENTO '!J11</f>
        <v>43430</v>
      </c>
      <c r="D7" s="1599"/>
      <c r="E7" s="1599"/>
      <c r="F7" s="1589"/>
    </row>
    <row r="8" spans="1:6" s="1591" customFormat="1" ht="5.25">
      <c r="B8" s="1600"/>
      <c r="C8" s="1601"/>
      <c r="D8" s="1600"/>
      <c r="E8" s="1602"/>
      <c r="F8" s="1602"/>
    </row>
    <row r="9" spans="1:6" s="1592" customFormat="1" ht="27.75">
      <c r="B9" s="3074" t="s">
        <v>1211</v>
      </c>
      <c r="C9" s="3074"/>
      <c r="D9" s="3074"/>
      <c r="E9" s="3074"/>
      <c r="F9" s="3074"/>
    </row>
    <row r="10" spans="1:6" s="1591" customFormat="1" ht="5.25">
      <c r="B10" s="1600"/>
      <c r="C10" s="1601"/>
      <c r="D10" s="1600"/>
      <c r="E10" s="1602"/>
      <c r="F10" s="1602"/>
    </row>
    <row r="11" spans="1:6" s="1591" customFormat="1" ht="5.25">
      <c r="B11" s="1603"/>
      <c r="C11" s="1603"/>
      <c r="D11" s="1603"/>
      <c r="E11" s="1603"/>
      <c r="F11" s="1603"/>
    </row>
    <row r="12" spans="1:6" ht="15.75">
      <c r="B12" s="1604" t="s">
        <v>2</v>
      </c>
      <c r="C12" s="1605" t="str">
        <f>IFERROR(VLOOKUP($B12,'ORÇAMENTO '!$C$20:$J$735,3,FALSE),IF(CONCATENATE('ORÇAMENTO '!C20,'ORÇAMENTO '!D20,'ORÇAMENTO '!E20,'ORÇAMENTO '!F20,'ORÇAMENTO '!G20,'ORÇAMENTO '!H20,'ORÇAMENTO '!I20)='ORÇAMENTO '!E20,'ORÇAMENTO '!E20,""))</f>
        <v>A D M I N I S T R A Ç Ã O  O B R A</v>
      </c>
      <c r="D12" s="1606" t="str">
        <f>IFERROR(IF(VLOOKUP($B12,'ORÇAMENTO '!$C$20:$L$735,10,FALSE)=0,"",VLOOKUP($B12,'ORÇAMENTO '!$C$20:$L$735,10,FALSE)),"")</f>
        <v/>
      </c>
      <c r="E12" s="1607" t="str">
        <f>IFERROR(IF(VLOOKUP($B12,'ORÇAMENTO '!$C$20:$J$735,5,FALSE)=0,"",VLOOKUP($B12,'ORÇAMENTO '!$C$20:$J$735,5,FALSE)),"")</f>
        <v/>
      </c>
      <c r="F12" s="1607" t="str">
        <f>IFERROR(IF(VLOOKUP($B12,'ORÇAMENTO '!$C$20:$J$735,4,FALSE)=0,"",VLOOKUP($B12,'ORÇAMENTO '!$C$20:$J$735,4,FALSE)),"")</f>
        <v/>
      </c>
    </row>
    <row r="13" spans="1:6" ht="100.5" customHeight="1">
      <c r="B13" s="1604" t="str">
        <f>'ORÇAMENTO '!C21</f>
        <v>1.1</v>
      </c>
      <c r="C13" s="1605" t="str">
        <f>IFERROR(VLOOKUP($B13,'ORÇAMENTO '!$C$20:$J$735,3,FALSE),IF(CONCATENATE('ORÇAMENTO '!C21,'ORÇAMENTO '!D21,'ORÇAMENTO '!E21,'ORÇAMENTO '!F21,'ORÇAMENTO '!G21,'ORÇAMENTO '!H21,'ORÇAMENTO '!I21)='ORÇAMENTO '!E21,'ORÇAMENTO '!E21,""))</f>
        <v>ADMINISTRAÇÃO LOCAL</v>
      </c>
      <c r="D13" s="1606" t="str">
        <f>IFERROR(IF(VLOOKUP($B13,'ORÇAMENTO '!$C$20:$L$735,10,FALSE)=0,"",VLOOKUP($B13,'ORÇAMENTO '!$C$20:$L$735,10,FALSE)),"")</f>
        <v>ENCARREGADO GERAL COM ENCARGOS COMPLEMENTARES: 4HR*4DIAS*4SEMANAS*3MESES ENGENHEIRO ELETRICISTA COM ENCARGOS COMPLEMENTARES: 2HR*2DIAS*4SEMANAS*3MESES</v>
      </c>
      <c r="E13" s="1607">
        <f>IFERROR(IF(VLOOKUP($B13,'ORÇAMENTO '!$C$20:$J$735,5,FALSE)=0,"",VLOOKUP($B13,'ORÇAMENTO '!$C$20:$J$735,5,FALSE)),"")</f>
        <v>1</v>
      </c>
      <c r="F13" s="1607" t="str">
        <f>IFERROR(IF(VLOOKUP($B13,'ORÇAMENTO '!$C$20:$J$735,4,FALSE)=0,"",VLOOKUP($B13,'ORÇAMENTO '!$C$20:$J$735,4,FALSE)),"")</f>
        <v>UN</v>
      </c>
    </row>
    <row r="14" spans="1:6" ht="15">
      <c r="B14" s="1604">
        <f>'ORÇAMENTO '!C22</f>
        <v>0</v>
      </c>
      <c r="C14" s="1605">
        <f>IFERROR(VLOOKUP($B14,'ORÇAMENTO '!$C$20:$J$735,3,FALSE),IF(CONCATENATE('ORÇAMENTO '!C22,'ORÇAMENTO '!D22,'ORÇAMENTO '!E22,'ORÇAMENTO '!F22,'ORÇAMENTO '!G22,'ORÇAMENTO '!H22,'ORÇAMENTO '!I22)='ORÇAMENTO '!E22,'ORÇAMENTO '!E22,""))</f>
        <v>0</v>
      </c>
      <c r="D14" s="1606" t="str">
        <f>IFERROR(IF(VLOOKUP($B14,'ORÇAMENTO '!$C$20:$L$735,10,FALSE)=0,"",VLOOKUP($B14,'ORÇAMENTO '!$C$20:$L$735,10,FALSE)),"")</f>
        <v/>
      </c>
      <c r="E14" s="1607" t="str">
        <f>IFERROR(IF(VLOOKUP($B14,'ORÇAMENTO '!$C$20:$J$735,5,FALSE)=0,"",VLOOKUP($B14,'ORÇAMENTO '!$C$20:$J$735,5,FALSE)),"")</f>
        <v/>
      </c>
      <c r="F14" s="1607" t="str">
        <f>IFERROR(IF(VLOOKUP($B14,'ORÇAMENTO '!$C$20:$J$735,4,FALSE)=0,"",VLOOKUP($B14,'ORÇAMENTO '!$C$20:$J$735,4,FALSE)),"")</f>
        <v/>
      </c>
    </row>
    <row r="15" spans="1:6" ht="15.75">
      <c r="B15" s="1604" t="str">
        <f>'ORÇAMENTO '!C23</f>
        <v>2.0</v>
      </c>
      <c r="C15" s="1605" t="str">
        <f>IFERROR(VLOOKUP($B15,'ORÇAMENTO '!$C$20:$J$735,3,FALSE),IF(CONCATENATE('ORÇAMENTO '!C23,'ORÇAMENTO '!D23,'ORÇAMENTO '!E23,'ORÇAMENTO '!F23,'ORÇAMENTO '!G23,'ORÇAMENTO '!H23,'ORÇAMENTO '!I23)='ORÇAMENTO '!E23,'ORÇAMENTO '!E23,""))</f>
        <v>S E R V I Ç O S   I N I C I A I S</v>
      </c>
      <c r="D15" s="1606" t="str">
        <f>IFERROR(IF(VLOOKUP($B15,'ORÇAMENTO '!$C$20:$L$735,10,FALSE)=0,"",VLOOKUP($B15,'ORÇAMENTO '!$C$20:$L$735,10,FALSE)),"")</f>
        <v/>
      </c>
      <c r="E15" s="1607" t="str">
        <f>IFERROR(IF(VLOOKUP($B15,'ORÇAMENTO '!$C$20:$J$735,5,FALSE)=0,"",VLOOKUP($B15,'ORÇAMENTO '!$C$20:$J$735,5,FALSE)),"")</f>
        <v/>
      </c>
      <c r="F15" s="1607" t="str">
        <f>IFERROR(IF(VLOOKUP($B15,'ORÇAMENTO '!$C$20:$J$735,4,FALSE)=0,"",VLOOKUP($B15,'ORÇAMENTO '!$C$20:$J$735,4,FALSE)),"")</f>
        <v/>
      </c>
    </row>
    <row r="16" spans="1:6" ht="15">
      <c r="B16" s="1604" t="str">
        <f>'ORÇAMENTO '!C24</f>
        <v>2.1</v>
      </c>
      <c r="C16" s="1605" t="str">
        <f>IFERROR(VLOOKUP($B16,'ORÇAMENTO '!$C$20:$J$735,3,FALSE),IF(CONCATENATE('ORÇAMENTO '!C24,'ORÇAMENTO '!D24,'ORÇAMENTO '!E24,'ORÇAMENTO '!F24,'ORÇAMENTO '!G24,'ORÇAMENTO '!H24,'ORÇAMENTO '!I24)='ORÇAMENTO '!E24,'ORÇAMENTO '!E24,""))</f>
        <v>PLACA DE OBRA EM CHAPA DE ACO GALVANIZADO</v>
      </c>
      <c r="D16" s="1606" t="str">
        <f>IFERROR(IF(VLOOKUP($B16,'ORÇAMENTO '!$C$20:$L$735,10,FALSE)=0,"",VLOOKUP($B16,'ORÇAMENTO '!$C$20:$L$735,10,FALSE)),"")</f>
        <v>2,5*1,25</v>
      </c>
      <c r="E16" s="1607">
        <f>IFERROR(IF(VLOOKUP($B16,'ORÇAMENTO '!$C$20:$J$735,5,FALSE)=0,"",VLOOKUP($B16,'ORÇAMENTO '!$C$20:$J$735,5,FALSE)),"")</f>
        <v>3.12</v>
      </c>
      <c r="F16" s="1607" t="str">
        <f>IFERROR(IF(VLOOKUP($B16,'ORÇAMENTO '!$C$20:$J$735,4,FALSE)=0,"",VLOOKUP($B16,'ORÇAMENTO '!$C$20:$J$735,4,FALSE)),"")</f>
        <v>M2</v>
      </c>
    </row>
    <row r="17" spans="2:6" ht="15">
      <c r="B17" s="1604">
        <f>'ORÇAMENTO '!C25</f>
        <v>0</v>
      </c>
      <c r="C17" s="1605">
        <f>IFERROR(VLOOKUP($B17,'ORÇAMENTO '!$C$20:$J$735,3,FALSE),IF(CONCATENATE('ORÇAMENTO '!C25,'ORÇAMENTO '!D25,'ORÇAMENTO '!E25,'ORÇAMENTO '!F25,'ORÇAMENTO '!G25,'ORÇAMENTO '!H25,'ORÇAMENTO '!I25)='ORÇAMENTO '!E25,'ORÇAMENTO '!E25,""))</f>
        <v>0</v>
      </c>
      <c r="D17" s="1606" t="str">
        <f>IFERROR(IF(VLOOKUP($B17,'ORÇAMENTO '!$C$20:$L$735,10,FALSE)=0,"",VLOOKUP($B17,'ORÇAMENTO '!$C$20:$L$735,10,FALSE)),"")</f>
        <v/>
      </c>
      <c r="E17" s="1607" t="str">
        <f>IFERROR(IF(VLOOKUP($B17,'ORÇAMENTO '!$C$20:$J$735,5,FALSE)=0,"",VLOOKUP($B17,'ORÇAMENTO '!$C$20:$J$735,5,FALSE)),"")</f>
        <v/>
      </c>
      <c r="F17" s="1607" t="str">
        <f>IFERROR(IF(VLOOKUP($B17,'ORÇAMENTO '!$C$20:$J$735,4,FALSE)=0,"",VLOOKUP($B17,'ORÇAMENTO '!$C$20:$J$735,4,FALSE)),"")</f>
        <v/>
      </c>
    </row>
    <row r="18" spans="2:6" ht="16.5" thickBot="1">
      <c r="B18" s="1604" t="str">
        <f>'ORÇAMENTO '!C26</f>
        <v>3.0</v>
      </c>
      <c r="C18" s="1605" t="str">
        <f>IFERROR(VLOOKUP($B18,'ORÇAMENTO '!$C$20:$J$735,3,FALSE),IF(CONCATENATE('ORÇAMENTO '!C26,'ORÇAMENTO '!D26,'ORÇAMENTO '!E26,'ORÇAMENTO '!F26,'ORÇAMENTO '!G26,'ORÇAMENTO '!H26,'ORÇAMENTO '!I26)='ORÇAMENTO '!E26,'ORÇAMENTO '!E26,""))</f>
        <v xml:space="preserve">I N S T A L A Ç Õ E S   E L É T R I C A S </v>
      </c>
      <c r="D18" s="1606" t="str">
        <f>IFERROR(IF(VLOOKUP($B18,'ORÇAMENTO '!$C$20:$L$735,10,FALSE)=0,"",VLOOKUP($B18,'ORÇAMENTO '!$C$20:$L$735,10,FALSE)),"")</f>
        <v/>
      </c>
      <c r="E18" s="1607" t="str">
        <f>IFERROR(IF(VLOOKUP($B18,'ORÇAMENTO '!$C$20:$J$735,5,FALSE)=0,"",VLOOKUP($B18,'ORÇAMENTO '!$C$20:$J$735,5,FALSE)),"")</f>
        <v/>
      </c>
      <c r="F18" s="1607" t="str">
        <f>IFERROR(IF(VLOOKUP($B18,'ORÇAMENTO '!$C$20:$J$735,4,FALSE)=0,"",VLOOKUP($B18,'ORÇAMENTO '!$C$20:$J$735,4,FALSE)),"")</f>
        <v/>
      </c>
    </row>
    <row r="19" spans="2:6" ht="16.5" thickBot="1">
      <c r="B19" s="2441"/>
      <c r="C19" s="2442" t="s">
        <v>8160</v>
      </c>
      <c r="D19" s="2443"/>
      <c r="E19" s="2444" t="str">
        <f>IFERROR(IF(VLOOKUP($B19,'ORÇAMENTO '!$C$20:$J$735,5,FALSE)=0,"",VLOOKUP($B19,'ORÇAMENTO '!$C$20:$J$735,5,FALSE)),"")</f>
        <v/>
      </c>
      <c r="F19" s="2445" t="str">
        <f>IFERROR(IF(VLOOKUP($B19,'ORÇAMENTO '!$C$20:$J$735,4,FALSE)=0,"",VLOOKUP($B19,'ORÇAMENTO '!$C$20:$J$735,4,FALSE)),"")</f>
        <v/>
      </c>
    </row>
  </sheetData>
  <mergeCells count="4">
    <mergeCell ref="C3:D3"/>
    <mergeCell ref="E3:F3"/>
    <mergeCell ref="B9:F9"/>
    <mergeCell ref="C6:F6"/>
  </mergeCells>
  <conditionalFormatting sqref="B12:F18">
    <cfRule type="expression" dxfId="7" priority="45">
      <formula>AND($B12&lt;&gt;"",$D12&lt;&gt;"",$F12&lt;&gt;"")</formula>
    </cfRule>
    <cfRule type="expression" dxfId="6" priority="46">
      <formula>CONCATENATE($C12,$D12,$E12,$F12)=""</formula>
    </cfRule>
    <cfRule type="expression" dxfId="5" priority="47">
      <formula>AND(CONCATENATE($D12,$E12,$F12)="",LEN($C12)&gt;2)</formula>
    </cfRule>
    <cfRule type="expression" dxfId="4" priority="48">
      <formula>RIGHT($B12,2)=".0"</formula>
    </cfRule>
  </conditionalFormatting>
  <conditionalFormatting sqref="B19:F19">
    <cfRule type="expression" dxfId="3" priority="17">
      <formula>AND($B19&lt;&gt;"",$D19&lt;&gt;"",$F19&lt;&gt;"")</formula>
    </cfRule>
    <cfRule type="expression" dxfId="2" priority="18">
      <formula>CONCATENATE($C19,$D19,$E19,$F19)=""</formula>
    </cfRule>
    <cfRule type="expression" dxfId="1" priority="19">
      <formula>AND(CONCATENATE($D19,$E19,$F19)="",LEN($C19)&gt;2)</formula>
    </cfRule>
    <cfRule type="expression" dxfId="0" priority="20">
      <formula>RIGHT($B19,2)=".0"</formula>
    </cfRule>
  </conditionalFormatting>
  <printOptions horizontalCentered="1"/>
  <pageMargins left="0.78740157480314965" right="0.19685039370078741" top="0.39370078740157483" bottom="0.78740157480314965" header="0.19685039370078741" footer="0.19685039370078741"/>
  <pageSetup paperSize="9" scale="66" fitToHeight="100" orientation="portrait" r:id="rId1"/>
  <headerFooter scaleWithDoc="0">
    <oddHeader>&amp;RPágina &amp;P de &amp;N</oddHeader>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5" tint="0.39997558519241921"/>
    <pageSetUpPr fitToPage="1"/>
  </sheetPr>
  <dimension ref="B1:I69"/>
  <sheetViews>
    <sheetView view="pageBreakPreview" zoomScaleNormal="100" zoomScaleSheetLayoutView="100" workbookViewId="0"/>
  </sheetViews>
  <sheetFormatPr defaultRowHeight="12.75"/>
  <cols>
    <col min="1" max="1" width="9.140625" style="139"/>
    <col min="2" max="2" width="10.140625" style="135" customWidth="1"/>
    <col min="3" max="3" width="14.42578125" style="135" bestFit="1" customWidth="1"/>
    <col min="4" max="4" width="81.42578125" style="135" customWidth="1"/>
    <col min="5" max="5" width="9.7109375" style="136" customWidth="1"/>
    <col min="6" max="6" width="10" style="135" customWidth="1"/>
    <col min="7" max="7" width="10.5703125" style="137" bestFit="1" customWidth="1"/>
    <col min="8" max="8" width="14.140625" style="107" bestFit="1" customWidth="1"/>
    <col min="9" max="9" width="15.5703125" style="138" bestFit="1" customWidth="1"/>
    <col min="10" max="10" width="11" style="139" bestFit="1" customWidth="1"/>
    <col min="11" max="13" width="9.140625" style="139"/>
    <col min="14" max="14" width="11.7109375" style="139" bestFit="1" customWidth="1"/>
    <col min="15" max="257" width="9.140625" style="139"/>
    <col min="258" max="258" width="8.5703125" style="139" customWidth="1"/>
    <col min="259" max="259" width="14.42578125" style="139" bestFit="1" customWidth="1"/>
    <col min="260" max="260" width="81.42578125" style="139" customWidth="1"/>
    <col min="261" max="261" width="9.7109375" style="139" customWidth="1"/>
    <col min="262" max="262" width="10" style="139" customWidth="1"/>
    <col min="263" max="263" width="10.5703125" style="139" bestFit="1" customWidth="1"/>
    <col min="264" max="264" width="14.140625" style="139" bestFit="1" customWidth="1"/>
    <col min="265" max="265" width="15.5703125" style="139" bestFit="1" customWidth="1"/>
    <col min="266" max="266" width="11" style="139" bestFit="1" customWidth="1"/>
    <col min="267" max="269" width="9.140625" style="139"/>
    <col min="270" max="270" width="11.7109375" style="139" bestFit="1" customWidth="1"/>
    <col min="271" max="513" width="9.140625" style="139"/>
    <col min="514" max="514" width="8.5703125" style="139" customWidth="1"/>
    <col min="515" max="515" width="14.42578125" style="139" bestFit="1" customWidth="1"/>
    <col min="516" max="516" width="81.42578125" style="139" customWidth="1"/>
    <col min="517" max="517" width="9.7109375" style="139" customWidth="1"/>
    <col min="518" max="518" width="10" style="139" customWidth="1"/>
    <col min="519" max="519" width="10.5703125" style="139" bestFit="1" customWidth="1"/>
    <col min="520" max="520" width="14.140625" style="139" bestFit="1" customWidth="1"/>
    <col min="521" max="521" width="15.5703125" style="139" bestFit="1" customWidth="1"/>
    <col min="522" max="522" width="11" style="139" bestFit="1" customWidth="1"/>
    <col min="523" max="525" width="9.140625" style="139"/>
    <col min="526" max="526" width="11.7109375" style="139" bestFit="1" customWidth="1"/>
    <col min="527" max="769" width="9.140625" style="139"/>
    <col min="770" max="770" width="8.5703125" style="139" customWidth="1"/>
    <col min="771" max="771" width="14.42578125" style="139" bestFit="1" customWidth="1"/>
    <col min="772" max="772" width="81.42578125" style="139" customWidth="1"/>
    <col min="773" max="773" width="9.7109375" style="139" customWidth="1"/>
    <col min="774" max="774" width="10" style="139" customWidth="1"/>
    <col min="775" max="775" width="10.5703125" style="139" bestFit="1" customWidth="1"/>
    <col min="776" max="776" width="14.140625" style="139" bestFit="1" customWidth="1"/>
    <col min="777" max="777" width="15.5703125" style="139" bestFit="1" customWidth="1"/>
    <col min="778" max="778" width="11" style="139" bestFit="1" customWidth="1"/>
    <col min="779" max="781" width="9.140625" style="139"/>
    <col min="782" max="782" width="11.7109375" style="139" bestFit="1" customWidth="1"/>
    <col min="783" max="1025" width="9.140625" style="139"/>
    <col min="1026" max="1026" width="8.5703125" style="139" customWidth="1"/>
    <col min="1027" max="1027" width="14.42578125" style="139" bestFit="1" customWidth="1"/>
    <col min="1028" max="1028" width="81.42578125" style="139" customWidth="1"/>
    <col min="1029" max="1029" width="9.7109375" style="139" customWidth="1"/>
    <col min="1030" max="1030" width="10" style="139" customWidth="1"/>
    <col min="1031" max="1031" width="10.5703125" style="139" bestFit="1" customWidth="1"/>
    <col min="1032" max="1032" width="14.140625" style="139" bestFit="1" customWidth="1"/>
    <col min="1033" max="1033" width="15.5703125" style="139" bestFit="1" customWidth="1"/>
    <col min="1034" max="1034" width="11" style="139" bestFit="1" customWidth="1"/>
    <col min="1035" max="1037" width="9.140625" style="139"/>
    <col min="1038" max="1038" width="11.7109375" style="139" bestFit="1" customWidth="1"/>
    <col min="1039" max="1281" width="9.140625" style="139"/>
    <col min="1282" max="1282" width="8.5703125" style="139" customWidth="1"/>
    <col min="1283" max="1283" width="14.42578125" style="139" bestFit="1" customWidth="1"/>
    <col min="1284" max="1284" width="81.42578125" style="139" customWidth="1"/>
    <col min="1285" max="1285" width="9.7109375" style="139" customWidth="1"/>
    <col min="1286" max="1286" width="10" style="139" customWidth="1"/>
    <col min="1287" max="1287" width="10.5703125" style="139" bestFit="1" customWidth="1"/>
    <col min="1288" max="1288" width="14.140625" style="139" bestFit="1" customWidth="1"/>
    <col min="1289" max="1289" width="15.5703125" style="139" bestFit="1" customWidth="1"/>
    <col min="1290" max="1290" width="11" style="139" bestFit="1" customWidth="1"/>
    <col min="1291" max="1293" width="9.140625" style="139"/>
    <col min="1294" max="1294" width="11.7109375" style="139" bestFit="1" customWidth="1"/>
    <col min="1295" max="1537" width="9.140625" style="139"/>
    <col min="1538" max="1538" width="8.5703125" style="139" customWidth="1"/>
    <col min="1539" max="1539" width="14.42578125" style="139" bestFit="1" customWidth="1"/>
    <col min="1540" max="1540" width="81.42578125" style="139" customWidth="1"/>
    <col min="1541" max="1541" width="9.7109375" style="139" customWidth="1"/>
    <col min="1542" max="1542" width="10" style="139" customWidth="1"/>
    <col min="1543" max="1543" width="10.5703125" style="139" bestFit="1" customWidth="1"/>
    <col min="1544" max="1544" width="14.140625" style="139" bestFit="1" customWidth="1"/>
    <col min="1545" max="1545" width="15.5703125" style="139" bestFit="1" customWidth="1"/>
    <col min="1546" max="1546" width="11" style="139" bestFit="1" customWidth="1"/>
    <col min="1547" max="1549" width="9.140625" style="139"/>
    <col min="1550" max="1550" width="11.7109375" style="139" bestFit="1" customWidth="1"/>
    <col min="1551" max="1793" width="9.140625" style="139"/>
    <col min="1794" max="1794" width="8.5703125" style="139" customWidth="1"/>
    <col min="1795" max="1795" width="14.42578125" style="139" bestFit="1" customWidth="1"/>
    <col min="1796" max="1796" width="81.42578125" style="139" customWidth="1"/>
    <col min="1797" max="1797" width="9.7109375" style="139" customWidth="1"/>
    <col min="1798" max="1798" width="10" style="139" customWidth="1"/>
    <col min="1799" max="1799" width="10.5703125" style="139" bestFit="1" customWidth="1"/>
    <col min="1800" max="1800" width="14.140625" style="139" bestFit="1" customWidth="1"/>
    <col min="1801" max="1801" width="15.5703125" style="139" bestFit="1" customWidth="1"/>
    <col min="1802" max="1802" width="11" style="139" bestFit="1" customWidth="1"/>
    <col min="1803" max="1805" width="9.140625" style="139"/>
    <col min="1806" max="1806" width="11.7109375" style="139" bestFit="1" customWidth="1"/>
    <col min="1807" max="2049" width="9.140625" style="139"/>
    <col min="2050" max="2050" width="8.5703125" style="139" customWidth="1"/>
    <col min="2051" max="2051" width="14.42578125" style="139" bestFit="1" customWidth="1"/>
    <col min="2052" max="2052" width="81.42578125" style="139" customWidth="1"/>
    <col min="2053" max="2053" width="9.7109375" style="139" customWidth="1"/>
    <col min="2054" max="2054" width="10" style="139" customWidth="1"/>
    <col min="2055" max="2055" width="10.5703125" style="139" bestFit="1" customWidth="1"/>
    <col min="2056" max="2056" width="14.140625" style="139" bestFit="1" customWidth="1"/>
    <col min="2057" max="2057" width="15.5703125" style="139" bestFit="1" customWidth="1"/>
    <col min="2058" max="2058" width="11" style="139" bestFit="1" customWidth="1"/>
    <col min="2059" max="2061" width="9.140625" style="139"/>
    <col min="2062" max="2062" width="11.7109375" style="139" bestFit="1" customWidth="1"/>
    <col min="2063" max="2305" width="9.140625" style="139"/>
    <col min="2306" max="2306" width="8.5703125" style="139" customWidth="1"/>
    <col min="2307" max="2307" width="14.42578125" style="139" bestFit="1" customWidth="1"/>
    <col min="2308" max="2308" width="81.42578125" style="139" customWidth="1"/>
    <col min="2309" max="2309" width="9.7109375" style="139" customWidth="1"/>
    <col min="2310" max="2310" width="10" style="139" customWidth="1"/>
    <col min="2311" max="2311" width="10.5703125" style="139" bestFit="1" customWidth="1"/>
    <col min="2312" max="2312" width="14.140625" style="139" bestFit="1" customWidth="1"/>
    <col min="2313" max="2313" width="15.5703125" style="139" bestFit="1" customWidth="1"/>
    <col min="2314" max="2314" width="11" style="139" bestFit="1" customWidth="1"/>
    <col min="2315" max="2317" width="9.140625" style="139"/>
    <col min="2318" max="2318" width="11.7109375" style="139" bestFit="1" customWidth="1"/>
    <col min="2319" max="2561" width="9.140625" style="139"/>
    <col min="2562" max="2562" width="8.5703125" style="139" customWidth="1"/>
    <col min="2563" max="2563" width="14.42578125" style="139" bestFit="1" customWidth="1"/>
    <col min="2564" max="2564" width="81.42578125" style="139" customWidth="1"/>
    <col min="2565" max="2565" width="9.7109375" style="139" customWidth="1"/>
    <col min="2566" max="2566" width="10" style="139" customWidth="1"/>
    <col min="2567" max="2567" width="10.5703125" style="139" bestFit="1" customWidth="1"/>
    <col min="2568" max="2568" width="14.140625" style="139" bestFit="1" customWidth="1"/>
    <col min="2569" max="2569" width="15.5703125" style="139" bestFit="1" customWidth="1"/>
    <col min="2570" max="2570" width="11" style="139" bestFit="1" customWidth="1"/>
    <col min="2571" max="2573" width="9.140625" style="139"/>
    <col min="2574" max="2574" width="11.7109375" style="139" bestFit="1" customWidth="1"/>
    <col min="2575" max="2817" width="9.140625" style="139"/>
    <col min="2818" max="2818" width="8.5703125" style="139" customWidth="1"/>
    <col min="2819" max="2819" width="14.42578125" style="139" bestFit="1" customWidth="1"/>
    <col min="2820" max="2820" width="81.42578125" style="139" customWidth="1"/>
    <col min="2821" max="2821" width="9.7109375" style="139" customWidth="1"/>
    <col min="2822" max="2822" width="10" style="139" customWidth="1"/>
    <col min="2823" max="2823" width="10.5703125" style="139" bestFit="1" customWidth="1"/>
    <col min="2824" max="2824" width="14.140625" style="139" bestFit="1" customWidth="1"/>
    <col min="2825" max="2825" width="15.5703125" style="139" bestFit="1" customWidth="1"/>
    <col min="2826" max="2826" width="11" style="139" bestFit="1" customWidth="1"/>
    <col min="2827" max="2829" width="9.140625" style="139"/>
    <col min="2830" max="2830" width="11.7109375" style="139" bestFit="1" customWidth="1"/>
    <col min="2831" max="3073" width="9.140625" style="139"/>
    <col min="3074" max="3074" width="8.5703125" style="139" customWidth="1"/>
    <col min="3075" max="3075" width="14.42578125" style="139" bestFit="1" customWidth="1"/>
    <col min="3076" max="3076" width="81.42578125" style="139" customWidth="1"/>
    <col min="3077" max="3077" width="9.7109375" style="139" customWidth="1"/>
    <col min="3078" max="3078" width="10" style="139" customWidth="1"/>
    <col min="3079" max="3079" width="10.5703125" style="139" bestFit="1" customWidth="1"/>
    <col min="3080" max="3080" width="14.140625" style="139" bestFit="1" customWidth="1"/>
    <col min="3081" max="3081" width="15.5703125" style="139" bestFit="1" customWidth="1"/>
    <col min="3082" max="3082" width="11" style="139" bestFit="1" customWidth="1"/>
    <col min="3083" max="3085" width="9.140625" style="139"/>
    <col min="3086" max="3086" width="11.7109375" style="139" bestFit="1" customWidth="1"/>
    <col min="3087" max="3329" width="9.140625" style="139"/>
    <col min="3330" max="3330" width="8.5703125" style="139" customWidth="1"/>
    <col min="3331" max="3331" width="14.42578125" style="139" bestFit="1" customWidth="1"/>
    <col min="3332" max="3332" width="81.42578125" style="139" customWidth="1"/>
    <col min="3333" max="3333" width="9.7109375" style="139" customWidth="1"/>
    <col min="3334" max="3334" width="10" style="139" customWidth="1"/>
    <col min="3335" max="3335" width="10.5703125" style="139" bestFit="1" customWidth="1"/>
    <col min="3336" max="3336" width="14.140625" style="139" bestFit="1" customWidth="1"/>
    <col min="3337" max="3337" width="15.5703125" style="139" bestFit="1" customWidth="1"/>
    <col min="3338" max="3338" width="11" style="139" bestFit="1" customWidth="1"/>
    <col min="3339" max="3341" width="9.140625" style="139"/>
    <col min="3342" max="3342" width="11.7109375" style="139" bestFit="1" customWidth="1"/>
    <col min="3343" max="3585" width="9.140625" style="139"/>
    <col min="3586" max="3586" width="8.5703125" style="139" customWidth="1"/>
    <col min="3587" max="3587" width="14.42578125" style="139" bestFit="1" customWidth="1"/>
    <col min="3588" max="3588" width="81.42578125" style="139" customWidth="1"/>
    <col min="3589" max="3589" width="9.7109375" style="139" customWidth="1"/>
    <col min="3590" max="3590" width="10" style="139" customWidth="1"/>
    <col min="3591" max="3591" width="10.5703125" style="139" bestFit="1" customWidth="1"/>
    <col min="3592" max="3592" width="14.140625" style="139" bestFit="1" customWidth="1"/>
    <col min="3593" max="3593" width="15.5703125" style="139" bestFit="1" customWidth="1"/>
    <col min="3594" max="3594" width="11" style="139" bestFit="1" customWidth="1"/>
    <col min="3595" max="3597" width="9.140625" style="139"/>
    <col min="3598" max="3598" width="11.7109375" style="139" bestFit="1" customWidth="1"/>
    <col min="3599" max="3841" width="9.140625" style="139"/>
    <col min="3842" max="3842" width="8.5703125" style="139" customWidth="1"/>
    <col min="3843" max="3843" width="14.42578125" style="139" bestFit="1" customWidth="1"/>
    <col min="3844" max="3844" width="81.42578125" style="139" customWidth="1"/>
    <col min="3845" max="3845" width="9.7109375" style="139" customWidth="1"/>
    <col min="3846" max="3846" width="10" style="139" customWidth="1"/>
    <col min="3847" max="3847" width="10.5703125" style="139" bestFit="1" customWidth="1"/>
    <col min="3848" max="3848" width="14.140625" style="139" bestFit="1" customWidth="1"/>
    <col min="3849" max="3849" width="15.5703125" style="139" bestFit="1" customWidth="1"/>
    <col min="3850" max="3850" width="11" style="139" bestFit="1" customWidth="1"/>
    <col min="3851" max="3853" width="9.140625" style="139"/>
    <col min="3854" max="3854" width="11.7109375" style="139" bestFit="1" customWidth="1"/>
    <col min="3855" max="4097" width="9.140625" style="139"/>
    <col min="4098" max="4098" width="8.5703125" style="139" customWidth="1"/>
    <col min="4099" max="4099" width="14.42578125" style="139" bestFit="1" customWidth="1"/>
    <col min="4100" max="4100" width="81.42578125" style="139" customWidth="1"/>
    <col min="4101" max="4101" width="9.7109375" style="139" customWidth="1"/>
    <col min="4102" max="4102" width="10" style="139" customWidth="1"/>
    <col min="4103" max="4103" width="10.5703125" style="139" bestFit="1" customWidth="1"/>
    <col min="4104" max="4104" width="14.140625" style="139" bestFit="1" customWidth="1"/>
    <col min="4105" max="4105" width="15.5703125" style="139" bestFit="1" customWidth="1"/>
    <col min="4106" max="4106" width="11" style="139" bestFit="1" customWidth="1"/>
    <col min="4107" max="4109" width="9.140625" style="139"/>
    <col min="4110" max="4110" width="11.7109375" style="139" bestFit="1" customWidth="1"/>
    <col min="4111" max="4353" width="9.140625" style="139"/>
    <col min="4354" max="4354" width="8.5703125" style="139" customWidth="1"/>
    <col min="4355" max="4355" width="14.42578125" style="139" bestFit="1" customWidth="1"/>
    <col min="4356" max="4356" width="81.42578125" style="139" customWidth="1"/>
    <col min="4357" max="4357" width="9.7109375" style="139" customWidth="1"/>
    <col min="4358" max="4358" width="10" style="139" customWidth="1"/>
    <col min="4359" max="4359" width="10.5703125" style="139" bestFit="1" customWidth="1"/>
    <col min="4360" max="4360" width="14.140625" style="139" bestFit="1" customWidth="1"/>
    <col min="4361" max="4361" width="15.5703125" style="139" bestFit="1" customWidth="1"/>
    <col min="4362" max="4362" width="11" style="139" bestFit="1" customWidth="1"/>
    <col min="4363" max="4365" width="9.140625" style="139"/>
    <col min="4366" max="4366" width="11.7109375" style="139" bestFit="1" customWidth="1"/>
    <col min="4367" max="4609" width="9.140625" style="139"/>
    <col min="4610" max="4610" width="8.5703125" style="139" customWidth="1"/>
    <col min="4611" max="4611" width="14.42578125" style="139" bestFit="1" customWidth="1"/>
    <col min="4612" max="4612" width="81.42578125" style="139" customWidth="1"/>
    <col min="4613" max="4613" width="9.7109375" style="139" customWidth="1"/>
    <col min="4614" max="4614" width="10" style="139" customWidth="1"/>
    <col min="4615" max="4615" width="10.5703125" style="139" bestFit="1" customWidth="1"/>
    <col min="4616" max="4616" width="14.140625" style="139" bestFit="1" customWidth="1"/>
    <col min="4617" max="4617" width="15.5703125" style="139" bestFit="1" customWidth="1"/>
    <col min="4618" max="4618" width="11" style="139" bestFit="1" customWidth="1"/>
    <col min="4619" max="4621" width="9.140625" style="139"/>
    <col min="4622" max="4622" width="11.7109375" style="139" bestFit="1" customWidth="1"/>
    <col min="4623" max="4865" width="9.140625" style="139"/>
    <col min="4866" max="4866" width="8.5703125" style="139" customWidth="1"/>
    <col min="4867" max="4867" width="14.42578125" style="139" bestFit="1" customWidth="1"/>
    <col min="4868" max="4868" width="81.42578125" style="139" customWidth="1"/>
    <col min="4869" max="4869" width="9.7109375" style="139" customWidth="1"/>
    <col min="4870" max="4870" width="10" style="139" customWidth="1"/>
    <col min="4871" max="4871" width="10.5703125" style="139" bestFit="1" customWidth="1"/>
    <col min="4872" max="4872" width="14.140625" style="139" bestFit="1" customWidth="1"/>
    <col min="4873" max="4873" width="15.5703125" style="139" bestFit="1" customWidth="1"/>
    <col min="4874" max="4874" width="11" style="139" bestFit="1" customWidth="1"/>
    <col min="4875" max="4877" width="9.140625" style="139"/>
    <col min="4878" max="4878" width="11.7109375" style="139" bestFit="1" customWidth="1"/>
    <col min="4879" max="5121" width="9.140625" style="139"/>
    <col min="5122" max="5122" width="8.5703125" style="139" customWidth="1"/>
    <col min="5123" max="5123" width="14.42578125" style="139" bestFit="1" customWidth="1"/>
    <col min="5124" max="5124" width="81.42578125" style="139" customWidth="1"/>
    <col min="5125" max="5125" width="9.7109375" style="139" customWidth="1"/>
    <col min="5126" max="5126" width="10" style="139" customWidth="1"/>
    <col min="5127" max="5127" width="10.5703125" style="139" bestFit="1" customWidth="1"/>
    <col min="5128" max="5128" width="14.140625" style="139" bestFit="1" customWidth="1"/>
    <col min="5129" max="5129" width="15.5703125" style="139" bestFit="1" customWidth="1"/>
    <col min="5130" max="5130" width="11" style="139" bestFit="1" customWidth="1"/>
    <col min="5131" max="5133" width="9.140625" style="139"/>
    <col min="5134" max="5134" width="11.7109375" style="139" bestFit="1" customWidth="1"/>
    <col min="5135" max="5377" width="9.140625" style="139"/>
    <col min="5378" max="5378" width="8.5703125" style="139" customWidth="1"/>
    <col min="5379" max="5379" width="14.42578125" style="139" bestFit="1" customWidth="1"/>
    <col min="5380" max="5380" width="81.42578125" style="139" customWidth="1"/>
    <col min="5381" max="5381" width="9.7109375" style="139" customWidth="1"/>
    <col min="5382" max="5382" width="10" style="139" customWidth="1"/>
    <col min="5383" max="5383" width="10.5703125" style="139" bestFit="1" customWidth="1"/>
    <col min="5384" max="5384" width="14.140625" style="139" bestFit="1" customWidth="1"/>
    <col min="5385" max="5385" width="15.5703125" style="139" bestFit="1" customWidth="1"/>
    <col min="5386" max="5386" width="11" style="139" bestFit="1" customWidth="1"/>
    <col min="5387" max="5389" width="9.140625" style="139"/>
    <col min="5390" max="5390" width="11.7109375" style="139" bestFit="1" customWidth="1"/>
    <col min="5391" max="5633" width="9.140625" style="139"/>
    <col min="5634" max="5634" width="8.5703125" style="139" customWidth="1"/>
    <col min="5635" max="5635" width="14.42578125" style="139" bestFit="1" customWidth="1"/>
    <col min="5636" max="5636" width="81.42578125" style="139" customWidth="1"/>
    <col min="5637" max="5637" width="9.7109375" style="139" customWidth="1"/>
    <col min="5638" max="5638" width="10" style="139" customWidth="1"/>
    <col min="5639" max="5639" width="10.5703125" style="139" bestFit="1" customWidth="1"/>
    <col min="5640" max="5640" width="14.140625" style="139" bestFit="1" customWidth="1"/>
    <col min="5641" max="5641" width="15.5703125" style="139" bestFit="1" customWidth="1"/>
    <col min="5642" max="5642" width="11" style="139" bestFit="1" customWidth="1"/>
    <col min="5643" max="5645" width="9.140625" style="139"/>
    <col min="5646" max="5646" width="11.7109375" style="139" bestFit="1" customWidth="1"/>
    <col min="5647" max="5889" width="9.140625" style="139"/>
    <col min="5890" max="5890" width="8.5703125" style="139" customWidth="1"/>
    <col min="5891" max="5891" width="14.42578125" style="139" bestFit="1" customWidth="1"/>
    <col min="5892" max="5892" width="81.42578125" style="139" customWidth="1"/>
    <col min="5893" max="5893" width="9.7109375" style="139" customWidth="1"/>
    <col min="5894" max="5894" width="10" style="139" customWidth="1"/>
    <col min="5895" max="5895" width="10.5703125" style="139" bestFit="1" customWidth="1"/>
    <col min="5896" max="5896" width="14.140625" style="139" bestFit="1" customWidth="1"/>
    <col min="5897" max="5897" width="15.5703125" style="139" bestFit="1" customWidth="1"/>
    <col min="5898" max="5898" width="11" style="139" bestFit="1" customWidth="1"/>
    <col min="5899" max="5901" width="9.140625" style="139"/>
    <col min="5902" max="5902" width="11.7109375" style="139" bestFit="1" customWidth="1"/>
    <col min="5903" max="6145" width="9.140625" style="139"/>
    <col min="6146" max="6146" width="8.5703125" style="139" customWidth="1"/>
    <col min="6147" max="6147" width="14.42578125" style="139" bestFit="1" customWidth="1"/>
    <col min="6148" max="6148" width="81.42578125" style="139" customWidth="1"/>
    <col min="6149" max="6149" width="9.7109375" style="139" customWidth="1"/>
    <col min="6150" max="6150" width="10" style="139" customWidth="1"/>
    <col min="6151" max="6151" width="10.5703125" style="139" bestFit="1" customWidth="1"/>
    <col min="6152" max="6152" width="14.140625" style="139" bestFit="1" customWidth="1"/>
    <col min="6153" max="6153" width="15.5703125" style="139" bestFit="1" customWidth="1"/>
    <col min="6154" max="6154" width="11" style="139" bestFit="1" customWidth="1"/>
    <col min="6155" max="6157" width="9.140625" style="139"/>
    <col min="6158" max="6158" width="11.7109375" style="139" bestFit="1" customWidth="1"/>
    <col min="6159" max="6401" width="9.140625" style="139"/>
    <col min="6402" max="6402" width="8.5703125" style="139" customWidth="1"/>
    <col min="6403" max="6403" width="14.42578125" style="139" bestFit="1" customWidth="1"/>
    <col min="6404" max="6404" width="81.42578125" style="139" customWidth="1"/>
    <col min="6405" max="6405" width="9.7109375" style="139" customWidth="1"/>
    <col min="6406" max="6406" width="10" style="139" customWidth="1"/>
    <col min="6407" max="6407" width="10.5703125" style="139" bestFit="1" customWidth="1"/>
    <col min="6408" max="6408" width="14.140625" style="139" bestFit="1" customWidth="1"/>
    <col min="6409" max="6409" width="15.5703125" style="139" bestFit="1" customWidth="1"/>
    <col min="6410" max="6410" width="11" style="139" bestFit="1" customWidth="1"/>
    <col min="6411" max="6413" width="9.140625" style="139"/>
    <col min="6414" max="6414" width="11.7109375" style="139" bestFit="1" customWidth="1"/>
    <col min="6415" max="6657" width="9.140625" style="139"/>
    <col min="6658" max="6658" width="8.5703125" style="139" customWidth="1"/>
    <col min="6659" max="6659" width="14.42578125" style="139" bestFit="1" customWidth="1"/>
    <col min="6660" max="6660" width="81.42578125" style="139" customWidth="1"/>
    <col min="6661" max="6661" width="9.7109375" style="139" customWidth="1"/>
    <col min="6662" max="6662" width="10" style="139" customWidth="1"/>
    <col min="6663" max="6663" width="10.5703125" style="139" bestFit="1" customWidth="1"/>
    <col min="6664" max="6664" width="14.140625" style="139" bestFit="1" customWidth="1"/>
    <col min="6665" max="6665" width="15.5703125" style="139" bestFit="1" customWidth="1"/>
    <col min="6666" max="6666" width="11" style="139" bestFit="1" customWidth="1"/>
    <col min="6667" max="6669" width="9.140625" style="139"/>
    <col min="6670" max="6670" width="11.7109375" style="139" bestFit="1" customWidth="1"/>
    <col min="6671" max="6913" width="9.140625" style="139"/>
    <col min="6914" max="6914" width="8.5703125" style="139" customWidth="1"/>
    <col min="6915" max="6915" width="14.42578125" style="139" bestFit="1" customWidth="1"/>
    <col min="6916" max="6916" width="81.42578125" style="139" customWidth="1"/>
    <col min="6917" max="6917" width="9.7109375" style="139" customWidth="1"/>
    <col min="6918" max="6918" width="10" style="139" customWidth="1"/>
    <col min="6919" max="6919" width="10.5703125" style="139" bestFit="1" customWidth="1"/>
    <col min="6920" max="6920" width="14.140625" style="139" bestFit="1" customWidth="1"/>
    <col min="6921" max="6921" width="15.5703125" style="139" bestFit="1" customWidth="1"/>
    <col min="6922" max="6922" width="11" style="139" bestFit="1" customWidth="1"/>
    <col min="6923" max="6925" width="9.140625" style="139"/>
    <col min="6926" max="6926" width="11.7109375" style="139" bestFit="1" customWidth="1"/>
    <col min="6927" max="7169" width="9.140625" style="139"/>
    <col min="7170" max="7170" width="8.5703125" style="139" customWidth="1"/>
    <col min="7171" max="7171" width="14.42578125" style="139" bestFit="1" customWidth="1"/>
    <col min="7172" max="7172" width="81.42578125" style="139" customWidth="1"/>
    <col min="7173" max="7173" width="9.7109375" style="139" customWidth="1"/>
    <col min="7174" max="7174" width="10" style="139" customWidth="1"/>
    <col min="7175" max="7175" width="10.5703125" style="139" bestFit="1" customWidth="1"/>
    <col min="7176" max="7176" width="14.140625" style="139" bestFit="1" customWidth="1"/>
    <col min="7177" max="7177" width="15.5703125" style="139" bestFit="1" customWidth="1"/>
    <col min="7178" max="7178" width="11" style="139" bestFit="1" customWidth="1"/>
    <col min="7179" max="7181" width="9.140625" style="139"/>
    <col min="7182" max="7182" width="11.7109375" style="139" bestFit="1" customWidth="1"/>
    <col min="7183" max="7425" width="9.140625" style="139"/>
    <col min="7426" max="7426" width="8.5703125" style="139" customWidth="1"/>
    <col min="7427" max="7427" width="14.42578125" style="139" bestFit="1" customWidth="1"/>
    <col min="7428" max="7428" width="81.42578125" style="139" customWidth="1"/>
    <col min="7429" max="7429" width="9.7109375" style="139" customWidth="1"/>
    <col min="7430" max="7430" width="10" style="139" customWidth="1"/>
    <col min="7431" max="7431" width="10.5703125" style="139" bestFit="1" customWidth="1"/>
    <col min="7432" max="7432" width="14.140625" style="139" bestFit="1" customWidth="1"/>
    <col min="7433" max="7433" width="15.5703125" style="139" bestFit="1" customWidth="1"/>
    <col min="7434" max="7434" width="11" style="139" bestFit="1" customWidth="1"/>
    <col min="7435" max="7437" width="9.140625" style="139"/>
    <col min="7438" max="7438" width="11.7109375" style="139" bestFit="1" customWidth="1"/>
    <col min="7439" max="7681" width="9.140625" style="139"/>
    <col min="7682" max="7682" width="8.5703125" style="139" customWidth="1"/>
    <col min="7683" max="7683" width="14.42578125" style="139" bestFit="1" customWidth="1"/>
    <col min="7684" max="7684" width="81.42578125" style="139" customWidth="1"/>
    <col min="7685" max="7685" width="9.7109375" style="139" customWidth="1"/>
    <col min="7686" max="7686" width="10" style="139" customWidth="1"/>
    <col min="7687" max="7687" width="10.5703125" style="139" bestFit="1" customWidth="1"/>
    <col min="7688" max="7688" width="14.140625" style="139" bestFit="1" customWidth="1"/>
    <col min="7689" max="7689" width="15.5703125" style="139" bestFit="1" customWidth="1"/>
    <col min="7690" max="7690" width="11" style="139" bestFit="1" customWidth="1"/>
    <col min="7691" max="7693" width="9.140625" style="139"/>
    <col min="7694" max="7694" width="11.7109375" style="139" bestFit="1" customWidth="1"/>
    <col min="7695" max="7937" width="9.140625" style="139"/>
    <col min="7938" max="7938" width="8.5703125" style="139" customWidth="1"/>
    <col min="7939" max="7939" width="14.42578125" style="139" bestFit="1" customWidth="1"/>
    <col min="7940" max="7940" width="81.42578125" style="139" customWidth="1"/>
    <col min="7941" max="7941" width="9.7109375" style="139" customWidth="1"/>
    <col min="7942" max="7942" width="10" style="139" customWidth="1"/>
    <col min="7943" max="7943" width="10.5703125" style="139" bestFit="1" customWidth="1"/>
    <col min="7944" max="7944" width="14.140625" style="139" bestFit="1" customWidth="1"/>
    <col min="7945" max="7945" width="15.5703125" style="139" bestFit="1" customWidth="1"/>
    <col min="7946" max="7946" width="11" style="139" bestFit="1" customWidth="1"/>
    <col min="7947" max="7949" width="9.140625" style="139"/>
    <col min="7950" max="7950" width="11.7109375" style="139" bestFit="1" customWidth="1"/>
    <col min="7951" max="8193" width="9.140625" style="139"/>
    <col min="8194" max="8194" width="8.5703125" style="139" customWidth="1"/>
    <col min="8195" max="8195" width="14.42578125" style="139" bestFit="1" customWidth="1"/>
    <col min="8196" max="8196" width="81.42578125" style="139" customWidth="1"/>
    <col min="8197" max="8197" width="9.7109375" style="139" customWidth="1"/>
    <col min="8198" max="8198" width="10" style="139" customWidth="1"/>
    <col min="8199" max="8199" width="10.5703125" style="139" bestFit="1" customWidth="1"/>
    <col min="8200" max="8200" width="14.140625" style="139" bestFit="1" customWidth="1"/>
    <col min="8201" max="8201" width="15.5703125" style="139" bestFit="1" customWidth="1"/>
    <col min="8202" max="8202" width="11" style="139" bestFit="1" customWidth="1"/>
    <col min="8203" max="8205" width="9.140625" style="139"/>
    <col min="8206" max="8206" width="11.7109375" style="139" bestFit="1" customWidth="1"/>
    <col min="8207" max="8449" width="9.140625" style="139"/>
    <col min="8450" max="8450" width="8.5703125" style="139" customWidth="1"/>
    <col min="8451" max="8451" width="14.42578125" style="139" bestFit="1" customWidth="1"/>
    <col min="8452" max="8452" width="81.42578125" style="139" customWidth="1"/>
    <col min="8453" max="8453" width="9.7109375" style="139" customWidth="1"/>
    <col min="8454" max="8454" width="10" style="139" customWidth="1"/>
    <col min="8455" max="8455" width="10.5703125" style="139" bestFit="1" customWidth="1"/>
    <col min="8456" max="8456" width="14.140625" style="139" bestFit="1" customWidth="1"/>
    <col min="8457" max="8457" width="15.5703125" style="139" bestFit="1" customWidth="1"/>
    <col min="8458" max="8458" width="11" style="139" bestFit="1" customWidth="1"/>
    <col min="8459" max="8461" width="9.140625" style="139"/>
    <col min="8462" max="8462" width="11.7109375" style="139" bestFit="1" customWidth="1"/>
    <col min="8463" max="8705" width="9.140625" style="139"/>
    <col min="8706" max="8706" width="8.5703125" style="139" customWidth="1"/>
    <col min="8707" max="8707" width="14.42578125" style="139" bestFit="1" customWidth="1"/>
    <col min="8708" max="8708" width="81.42578125" style="139" customWidth="1"/>
    <col min="8709" max="8709" width="9.7109375" style="139" customWidth="1"/>
    <col min="8710" max="8710" width="10" style="139" customWidth="1"/>
    <col min="8711" max="8711" width="10.5703125" style="139" bestFit="1" customWidth="1"/>
    <col min="8712" max="8712" width="14.140625" style="139" bestFit="1" customWidth="1"/>
    <col min="8713" max="8713" width="15.5703125" style="139" bestFit="1" customWidth="1"/>
    <col min="8714" max="8714" width="11" style="139" bestFit="1" customWidth="1"/>
    <col min="8715" max="8717" width="9.140625" style="139"/>
    <col min="8718" max="8718" width="11.7109375" style="139" bestFit="1" customWidth="1"/>
    <col min="8719" max="8961" width="9.140625" style="139"/>
    <col min="8962" max="8962" width="8.5703125" style="139" customWidth="1"/>
    <col min="8963" max="8963" width="14.42578125" style="139" bestFit="1" customWidth="1"/>
    <col min="8964" max="8964" width="81.42578125" style="139" customWidth="1"/>
    <col min="8965" max="8965" width="9.7109375" style="139" customWidth="1"/>
    <col min="8966" max="8966" width="10" style="139" customWidth="1"/>
    <col min="8967" max="8967" width="10.5703125" style="139" bestFit="1" customWidth="1"/>
    <col min="8968" max="8968" width="14.140625" style="139" bestFit="1" customWidth="1"/>
    <col min="8969" max="8969" width="15.5703125" style="139" bestFit="1" customWidth="1"/>
    <col min="8970" max="8970" width="11" style="139" bestFit="1" customWidth="1"/>
    <col min="8971" max="8973" width="9.140625" style="139"/>
    <col min="8974" max="8974" width="11.7109375" style="139" bestFit="1" customWidth="1"/>
    <col min="8975" max="9217" width="9.140625" style="139"/>
    <col min="9218" max="9218" width="8.5703125" style="139" customWidth="1"/>
    <col min="9219" max="9219" width="14.42578125" style="139" bestFit="1" customWidth="1"/>
    <col min="9220" max="9220" width="81.42578125" style="139" customWidth="1"/>
    <col min="9221" max="9221" width="9.7109375" style="139" customWidth="1"/>
    <col min="9222" max="9222" width="10" style="139" customWidth="1"/>
    <col min="9223" max="9223" width="10.5703125" style="139" bestFit="1" customWidth="1"/>
    <col min="9224" max="9224" width="14.140625" style="139" bestFit="1" customWidth="1"/>
    <col min="9225" max="9225" width="15.5703125" style="139" bestFit="1" customWidth="1"/>
    <col min="9226" max="9226" width="11" style="139" bestFit="1" customWidth="1"/>
    <col min="9227" max="9229" width="9.140625" style="139"/>
    <col min="9230" max="9230" width="11.7109375" style="139" bestFit="1" customWidth="1"/>
    <col min="9231" max="9473" width="9.140625" style="139"/>
    <col min="9474" max="9474" width="8.5703125" style="139" customWidth="1"/>
    <col min="9475" max="9475" width="14.42578125" style="139" bestFit="1" customWidth="1"/>
    <col min="9476" max="9476" width="81.42578125" style="139" customWidth="1"/>
    <col min="9477" max="9477" width="9.7109375" style="139" customWidth="1"/>
    <col min="9478" max="9478" width="10" style="139" customWidth="1"/>
    <col min="9479" max="9479" width="10.5703125" style="139" bestFit="1" customWidth="1"/>
    <col min="9480" max="9480" width="14.140625" style="139" bestFit="1" customWidth="1"/>
    <col min="9481" max="9481" width="15.5703125" style="139" bestFit="1" customWidth="1"/>
    <col min="9482" max="9482" width="11" style="139" bestFit="1" customWidth="1"/>
    <col min="9483" max="9485" width="9.140625" style="139"/>
    <col min="9486" max="9486" width="11.7109375" style="139" bestFit="1" customWidth="1"/>
    <col min="9487" max="9729" width="9.140625" style="139"/>
    <col min="9730" max="9730" width="8.5703125" style="139" customWidth="1"/>
    <col min="9731" max="9731" width="14.42578125" style="139" bestFit="1" customWidth="1"/>
    <col min="9732" max="9732" width="81.42578125" style="139" customWidth="1"/>
    <col min="9733" max="9733" width="9.7109375" style="139" customWidth="1"/>
    <col min="9734" max="9734" width="10" style="139" customWidth="1"/>
    <col min="9735" max="9735" width="10.5703125" style="139" bestFit="1" customWidth="1"/>
    <col min="9736" max="9736" width="14.140625" style="139" bestFit="1" customWidth="1"/>
    <col min="9737" max="9737" width="15.5703125" style="139" bestFit="1" customWidth="1"/>
    <col min="9738" max="9738" width="11" style="139" bestFit="1" customWidth="1"/>
    <col min="9739" max="9741" width="9.140625" style="139"/>
    <col min="9742" max="9742" width="11.7109375" style="139" bestFit="1" customWidth="1"/>
    <col min="9743" max="9985" width="9.140625" style="139"/>
    <col min="9986" max="9986" width="8.5703125" style="139" customWidth="1"/>
    <col min="9987" max="9987" width="14.42578125" style="139" bestFit="1" customWidth="1"/>
    <col min="9988" max="9988" width="81.42578125" style="139" customWidth="1"/>
    <col min="9989" max="9989" width="9.7109375" style="139" customWidth="1"/>
    <col min="9990" max="9990" width="10" style="139" customWidth="1"/>
    <col min="9991" max="9991" width="10.5703125" style="139" bestFit="1" customWidth="1"/>
    <col min="9992" max="9992" width="14.140625" style="139" bestFit="1" customWidth="1"/>
    <col min="9993" max="9993" width="15.5703125" style="139" bestFit="1" customWidth="1"/>
    <col min="9994" max="9994" width="11" style="139" bestFit="1" customWidth="1"/>
    <col min="9995" max="9997" width="9.140625" style="139"/>
    <col min="9998" max="9998" width="11.7109375" style="139" bestFit="1" customWidth="1"/>
    <col min="9999" max="10241" width="9.140625" style="139"/>
    <col min="10242" max="10242" width="8.5703125" style="139" customWidth="1"/>
    <col min="10243" max="10243" width="14.42578125" style="139" bestFit="1" customWidth="1"/>
    <col min="10244" max="10244" width="81.42578125" style="139" customWidth="1"/>
    <col min="10245" max="10245" width="9.7109375" style="139" customWidth="1"/>
    <col min="10246" max="10246" width="10" style="139" customWidth="1"/>
    <col min="10247" max="10247" width="10.5703125" style="139" bestFit="1" customWidth="1"/>
    <col min="10248" max="10248" width="14.140625" style="139" bestFit="1" customWidth="1"/>
    <col min="10249" max="10249" width="15.5703125" style="139" bestFit="1" customWidth="1"/>
    <col min="10250" max="10250" width="11" style="139" bestFit="1" customWidth="1"/>
    <col min="10251" max="10253" width="9.140625" style="139"/>
    <col min="10254" max="10254" width="11.7109375" style="139" bestFit="1" customWidth="1"/>
    <col min="10255" max="10497" width="9.140625" style="139"/>
    <col min="10498" max="10498" width="8.5703125" style="139" customWidth="1"/>
    <col min="10499" max="10499" width="14.42578125" style="139" bestFit="1" customWidth="1"/>
    <col min="10500" max="10500" width="81.42578125" style="139" customWidth="1"/>
    <col min="10501" max="10501" width="9.7109375" style="139" customWidth="1"/>
    <col min="10502" max="10502" width="10" style="139" customWidth="1"/>
    <col min="10503" max="10503" width="10.5703125" style="139" bestFit="1" customWidth="1"/>
    <col min="10504" max="10504" width="14.140625" style="139" bestFit="1" customWidth="1"/>
    <col min="10505" max="10505" width="15.5703125" style="139" bestFit="1" customWidth="1"/>
    <col min="10506" max="10506" width="11" style="139" bestFit="1" customWidth="1"/>
    <col min="10507" max="10509" width="9.140625" style="139"/>
    <col min="10510" max="10510" width="11.7109375" style="139" bestFit="1" customWidth="1"/>
    <col min="10511" max="10753" width="9.140625" style="139"/>
    <col min="10754" max="10754" width="8.5703125" style="139" customWidth="1"/>
    <col min="10755" max="10755" width="14.42578125" style="139" bestFit="1" customWidth="1"/>
    <col min="10756" max="10756" width="81.42578125" style="139" customWidth="1"/>
    <col min="10757" max="10757" width="9.7109375" style="139" customWidth="1"/>
    <col min="10758" max="10758" width="10" style="139" customWidth="1"/>
    <col min="10759" max="10759" width="10.5703125" style="139" bestFit="1" customWidth="1"/>
    <col min="10760" max="10760" width="14.140625" style="139" bestFit="1" customWidth="1"/>
    <col min="10761" max="10761" width="15.5703125" style="139" bestFit="1" customWidth="1"/>
    <col min="10762" max="10762" width="11" style="139" bestFit="1" customWidth="1"/>
    <col min="10763" max="10765" width="9.140625" style="139"/>
    <col min="10766" max="10766" width="11.7109375" style="139" bestFit="1" customWidth="1"/>
    <col min="10767" max="11009" width="9.140625" style="139"/>
    <col min="11010" max="11010" width="8.5703125" style="139" customWidth="1"/>
    <col min="11011" max="11011" width="14.42578125" style="139" bestFit="1" customWidth="1"/>
    <col min="11012" max="11012" width="81.42578125" style="139" customWidth="1"/>
    <col min="11013" max="11013" width="9.7109375" style="139" customWidth="1"/>
    <col min="11014" max="11014" width="10" style="139" customWidth="1"/>
    <col min="11015" max="11015" width="10.5703125" style="139" bestFit="1" customWidth="1"/>
    <col min="11016" max="11016" width="14.140625" style="139" bestFit="1" customWidth="1"/>
    <col min="11017" max="11017" width="15.5703125" style="139" bestFit="1" customWidth="1"/>
    <col min="11018" max="11018" width="11" style="139" bestFit="1" customWidth="1"/>
    <col min="11019" max="11021" width="9.140625" style="139"/>
    <col min="11022" max="11022" width="11.7109375" style="139" bestFit="1" customWidth="1"/>
    <col min="11023" max="11265" width="9.140625" style="139"/>
    <col min="11266" max="11266" width="8.5703125" style="139" customWidth="1"/>
    <col min="11267" max="11267" width="14.42578125" style="139" bestFit="1" customWidth="1"/>
    <col min="11268" max="11268" width="81.42578125" style="139" customWidth="1"/>
    <col min="11269" max="11269" width="9.7109375" style="139" customWidth="1"/>
    <col min="11270" max="11270" width="10" style="139" customWidth="1"/>
    <col min="11271" max="11271" width="10.5703125" style="139" bestFit="1" customWidth="1"/>
    <col min="11272" max="11272" width="14.140625" style="139" bestFit="1" customWidth="1"/>
    <col min="11273" max="11273" width="15.5703125" style="139" bestFit="1" customWidth="1"/>
    <col min="11274" max="11274" width="11" style="139" bestFit="1" customWidth="1"/>
    <col min="11275" max="11277" width="9.140625" style="139"/>
    <col min="11278" max="11278" width="11.7109375" style="139" bestFit="1" customWidth="1"/>
    <col min="11279" max="11521" width="9.140625" style="139"/>
    <col min="11522" max="11522" width="8.5703125" style="139" customWidth="1"/>
    <col min="11523" max="11523" width="14.42578125" style="139" bestFit="1" customWidth="1"/>
    <col min="11524" max="11524" width="81.42578125" style="139" customWidth="1"/>
    <col min="11525" max="11525" width="9.7109375" style="139" customWidth="1"/>
    <col min="11526" max="11526" width="10" style="139" customWidth="1"/>
    <col min="11527" max="11527" width="10.5703125" style="139" bestFit="1" customWidth="1"/>
    <col min="11528" max="11528" width="14.140625" style="139" bestFit="1" customWidth="1"/>
    <col min="11529" max="11529" width="15.5703125" style="139" bestFit="1" customWidth="1"/>
    <col min="11530" max="11530" width="11" style="139" bestFit="1" customWidth="1"/>
    <col min="11531" max="11533" width="9.140625" style="139"/>
    <col min="11534" max="11534" width="11.7109375" style="139" bestFit="1" customWidth="1"/>
    <col min="11535" max="11777" width="9.140625" style="139"/>
    <col min="11778" max="11778" width="8.5703125" style="139" customWidth="1"/>
    <col min="11779" max="11779" width="14.42578125" style="139" bestFit="1" customWidth="1"/>
    <col min="11780" max="11780" width="81.42578125" style="139" customWidth="1"/>
    <col min="11781" max="11781" width="9.7109375" style="139" customWidth="1"/>
    <col min="11782" max="11782" width="10" style="139" customWidth="1"/>
    <col min="11783" max="11783" width="10.5703125" style="139" bestFit="1" customWidth="1"/>
    <col min="11784" max="11784" width="14.140625" style="139" bestFit="1" customWidth="1"/>
    <col min="11785" max="11785" width="15.5703125" style="139" bestFit="1" customWidth="1"/>
    <col min="11786" max="11786" width="11" style="139" bestFit="1" customWidth="1"/>
    <col min="11787" max="11789" width="9.140625" style="139"/>
    <col min="11790" max="11790" width="11.7109375" style="139" bestFit="1" customWidth="1"/>
    <col min="11791" max="12033" width="9.140625" style="139"/>
    <col min="12034" max="12034" width="8.5703125" style="139" customWidth="1"/>
    <col min="12035" max="12035" width="14.42578125" style="139" bestFit="1" customWidth="1"/>
    <col min="12036" max="12036" width="81.42578125" style="139" customWidth="1"/>
    <col min="12037" max="12037" width="9.7109375" style="139" customWidth="1"/>
    <col min="12038" max="12038" width="10" style="139" customWidth="1"/>
    <col min="12039" max="12039" width="10.5703125" style="139" bestFit="1" customWidth="1"/>
    <col min="12040" max="12040" width="14.140625" style="139" bestFit="1" customWidth="1"/>
    <col min="12041" max="12041" width="15.5703125" style="139" bestFit="1" customWidth="1"/>
    <col min="12042" max="12042" width="11" style="139" bestFit="1" customWidth="1"/>
    <col min="12043" max="12045" width="9.140625" style="139"/>
    <col min="12046" max="12046" width="11.7109375" style="139" bestFit="1" customWidth="1"/>
    <col min="12047" max="12289" width="9.140625" style="139"/>
    <col min="12290" max="12290" width="8.5703125" style="139" customWidth="1"/>
    <col min="12291" max="12291" width="14.42578125" style="139" bestFit="1" customWidth="1"/>
    <col min="12292" max="12292" width="81.42578125" style="139" customWidth="1"/>
    <col min="12293" max="12293" width="9.7109375" style="139" customWidth="1"/>
    <col min="12294" max="12294" width="10" style="139" customWidth="1"/>
    <col min="12295" max="12295" width="10.5703125" style="139" bestFit="1" customWidth="1"/>
    <col min="12296" max="12296" width="14.140625" style="139" bestFit="1" customWidth="1"/>
    <col min="12297" max="12297" width="15.5703125" style="139" bestFit="1" customWidth="1"/>
    <col min="12298" max="12298" width="11" style="139" bestFit="1" customWidth="1"/>
    <col min="12299" max="12301" width="9.140625" style="139"/>
    <col min="12302" max="12302" width="11.7109375" style="139" bestFit="1" customWidth="1"/>
    <col min="12303" max="12545" width="9.140625" style="139"/>
    <col min="12546" max="12546" width="8.5703125" style="139" customWidth="1"/>
    <col min="12547" max="12547" width="14.42578125" style="139" bestFit="1" customWidth="1"/>
    <col min="12548" max="12548" width="81.42578125" style="139" customWidth="1"/>
    <col min="12549" max="12549" width="9.7109375" style="139" customWidth="1"/>
    <col min="12550" max="12550" width="10" style="139" customWidth="1"/>
    <col min="12551" max="12551" width="10.5703125" style="139" bestFit="1" customWidth="1"/>
    <col min="12552" max="12552" width="14.140625" style="139" bestFit="1" customWidth="1"/>
    <col min="12553" max="12553" width="15.5703125" style="139" bestFit="1" customWidth="1"/>
    <col min="12554" max="12554" width="11" style="139" bestFit="1" customWidth="1"/>
    <col min="12555" max="12557" width="9.140625" style="139"/>
    <col min="12558" max="12558" width="11.7109375" style="139" bestFit="1" customWidth="1"/>
    <col min="12559" max="12801" width="9.140625" style="139"/>
    <col min="12802" max="12802" width="8.5703125" style="139" customWidth="1"/>
    <col min="12803" max="12803" width="14.42578125" style="139" bestFit="1" customWidth="1"/>
    <col min="12804" max="12804" width="81.42578125" style="139" customWidth="1"/>
    <col min="12805" max="12805" width="9.7109375" style="139" customWidth="1"/>
    <col min="12806" max="12806" width="10" style="139" customWidth="1"/>
    <col min="12807" max="12807" width="10.5703125" style="139" bestFit="1" customWidth="1"/>
    <col min="12808" max="12808" width="14.140625" style="139" bestFit="1" customWidth="1"/>
    <col min="12809" max="12809" width="15.5703125" style="139" bestFit="1" customWidth="1"/>
    <col min="12810" max="12810" width="11" style="139" bestFit="1" customWidth="1"/>
    <col min="12811" max="12813" width="9.140625" style="139"/>
    <col min="12814" max="12814" width="11.7109375" style="139" bestFit="1" customWidth="1"/>
    <col min="12815" max="13057" width="9.140625" style="139"/>
    <col min="13058" max="13058" width="8.5703125" style="139" customWidth="1"/>
    <col min="13059" max="13059" width="14.42578125" style="139" bestFit="1" customWidth="1"/>
    <col min="13060" max="13060" width="81.42578125" style="139" customWidth="1"/>
    <col min="13061" max="13061" width="9.7109375" style="139" customWidth="1"/>
    <col min="13062" max="13062" width="10" style="139" customWidth="1"/>
    <col min="13063" max="13063" width="10.5703125" style="139" bestFit="1" customWidth="1"/>
    <col min="13064" max="13064" width="14.140625" style="139" bestFit="1" customWidth="1"/>
    <col min="13065" max="13065" width="15.5703125" style="139" bestFit="1" customWidth="1"/>
    <col min="13066" max="13066" width="11" style="139" bestFit="1" customWidth="1"/>
    <col min="13067" max="13069" width="9.140625" style="139"/>
    <col min="13070" max="13070" width="11.7109375" style="139" bestFit="1" customWidth="1"/>
    <col min="13071" max="13313" width="9.140625" style="139"/>
    <col min="13314" max="13314" width="8.5703125" style="139" customWidth="1"/>
    <col min="13315" max="13315" width="14.42578125" style="139" bestFit="1" customWidth="1"/>
    <col min="13316" max="13316" width="81.42578125" style="139" customWidth="1"/>
    <col min="13317" max="13317" width="9.7109375" style="139" customWidth="1"/>
    <col min="13318" max="13318" width="10" style="139" customWidth="1"/>
    <col min="13319" max="13319" width="10.5703125" style="139" bestFit="1" customWidth="1"/>
    <col min="13320" max="13320" width="14.140625" style="139" bestFit="1" customWidth="1"/>
    <col min="13321" max="13321" width="15.5703125" style="139" bestFit="1" customWidth="1"/>
    <col min="13322" max="13322" width="11" style="139" bestFit="1" customWidth="1"/>
    <col min="13323" max="13325" width="9.140625" style="139"/>
    <col min="13326" max="13326" width="11.7109375" style="139" bestFit="1" customWidth="1"/>
    <col min="13327" max="13569" width="9.140625" style="139"/>
    <col min="13570" max="13570" width="8.5703125" style="139" customWidth="1"/>
    <col min="13571" max="13571" width="14.42578125" style="139" bestFit="1" customWidth="1"/>
    <col min="13572" max="13572" width="81.42578125" style="139" customWidth="1"/>
    <col min="13573" max="13573" width="9.7109375" style="139" customWidth="1"/>
    <col min="13574" max="13574" width="10" style="139" customWidth="1"/>
    <col min="13575" max="13575" width="10.5703125" style="139" bestFit="1" customWidth="1"/>
    <col min="13576" max="13576" width="14.140625" style="139" bestFit="1" customWidth="1"/>
    <col min="13577" max="13577" width="15.5703125" style="139" bestFit="1" customWidth="1"/>
    <col min="13578" max="13578" width="11" style="139" bestFit="1" customWidth="1"/>
    <col min="13579" max="13581" width="9.140625" style="139"/>
    <col min="13582" max="13582" width="11.7109375" style="139" bestFit="1" customWidth="1"/>
    <col min="13583" max="13825" width="9.140625" style="139"/>
    <col min="13826" max="13826" width="8.5703125" style="139" customWidth="1"/>
    <col min="13827" max="13827" width="14.42578125" style="139" bestFit="1" customWidth="1"/>
    <col min="13828" max="13828" width="81.42578125" style="139" customWidth="1"/>
    <col min="13829" max="13829" width="9.7109375" style="139" customWidth="1"/>
    <col min="13830" max="13830" width="10" style="139" customWidth="1"/>
    <col min="13831" max="13831" width="10.5703125" style="139" bestFit="1" customWidth="1"/>
    <col min="13832" max="13832" width="14.140625" style="139" bestFit="1" customWidth="1"/>
    <col min="13833" max="13833" width="15.5703125" style="139" bestFit="1" customWidth="1"/>
    <col min="13834" max="13834" width="11" style="139" bestFit="1" customWidth="1"/>
    <col min="13835" max="13837" width="9.140625" style="139"/>
    <col min="13838" max="13838" width="11.7109375" style="139" bestFit="1" customWidth="1"/>
    <col min="13839" max="14081" width="9.140625" style="139"/>
    <col min="14082" max="14082" width="8.5703125" style="139" customWidth="1"/>
    <col min="14083" max="14083" width="14.42578125" style="139" bestFit="1" customWidth="1"/>
    <col min="14084" max="14084" width="81.42578125" style="139" customWidth="1"/>
    <col min="14085" max="14085" width="9.7109375" style="139" customWidth="1"/>
    <col min="14086" max="14086" width="10" style="139" customWidth="1"/>
    <col min="14087" max="14087" width="10.5703125" style="139" bestFit="1" customWidth="1"/>
    <col min="14088" max="14088" width="14.140625" style="139" bestFit="1" customWidth="1"/>
    <col min="14089" max="14089" width="15.5703125" style="139" bestFit="1" customWidth="1"/>
    <col min="14090" max="14090" width="11" style="139" bestFit="1" customWidth="1"/>
    <col min="14091" max="14093" width="9.140625" style="139"/>
    <col min="14094" max="14094" width="11.7109375" style="139" bestFit="1" customWidth="1"/>
    <col min="14095" max="14337" width="9.140625" style="139"/>
    <col min="14338" max="14338" width="8.5703125" style="139" customWidth="1"/>
    <col min="14339" max="14339" width="14.42578125" style="139" bestFit="1" customWidth="1"/>
    <col min="14340" max="14340" width="81.42578125" style="139" customWidth="1"/>
    <col min="14341" max="14341" width="9.7109375" style="139" customWidth="1"/>
    <col min="14342" max="14342" width="10" style="139" customWidth="1"/>
    <col min="14343" max="14343" width="10.5703125" style="139" bestFit="1" customWidth="1"/>
    <col min="14344" max="14344" width="14.140625" style="139" bestFit="1" customWidth="1"/>
    <col min="14345" max="14345" width="15.5703125" style="139" bestFit="1" customWidth="1"/>
    <col min="14346" max="14346" width="11" style="139" bestFit="1" customWidth="1"/>
    <col min="14347" max="14349" width="9.140625" style="139"/>
    <col min="14350" max="14350" width="11.7109375" style="139" bestFit="1" customWidth="1"/>
    <col min="14351" max="14593" width="9.140625" style="139"/>
    <col min="14594" max="14594" width="8.5703125" style="139" customWidth="1"/>
    <col min="14595" max="14595" width="14.42578125" style="139" bestFit="1" customWidth="1"/>
    <col min="14596" max="14596" width="81.42578125" style="139" customWidth="1"/>
    <col min="14597" max="14597" width="9.7109375" style="139" customWidth="1"/>
    <col min="14598" max="14598" width="10" style="139" customWidth="1"/>
    <col min="14599" max="14599" width="10.5703125" style="139" bestFit="1" customWidth="1"/>
    <col min="14600" max="14600" width="14.140625" style="139" bestFit="1" customWidth="1"/>
    <col min="14601" max="14601" width="15.5703125" style="139" bestFit="1" customWidth="1"/>
    <col min="14602" max="14602" width="11" style="139" bestFit="1" customWidth="1"/>
    <col min="14603" max="14605" width="9.140625" style="139"/>
    <col min="14606" max="14606" width="11.7109375" style="139" bestFit="1" customWidth="1"/>
    <col min="14607" max="14849" width="9.140625" style="139"/>
    <col min="14850" max="14850" width="8.5703125" style="139" customWidth="1"/>
    <col min="14851" max="14851" width="14.42578125" style="139" bestFit="1" customWidth="1"/>
    <col min="14852" max="14852" width="81.42578125" style="139" customWidth="1"/>
    <col min="14853" max="14853" width="9.7109375" style="139" customWidth="1"/>
    <col min="14854" max="14854" width="10" style="139" customWidth="1"/>
    <col min="14855" max="14855" width="10.5703125" style="139" bestFit="1" customWidth="1"/>
    <col min="14856" max="14856" width="14.140625" style="139" bestFit="1" customWidth="1"/>
    <col min="14857" max="14857" width="15.5703125" style="139" bestFit="1" customWidth="1"/>
    <col min="14858" max="14858" width="11" style="139" bestFit="1" customWidth="1"/>
    <col min="14859" max="14861" width="9.140625" style="139"/>
    <col min="14862" max="14862" width="11.7109375" style="139" bestFit="1" customWidth="1"/>
    <col min="14863" max="15105" width="9.140625" style="139"/>
    <col min="15106" max="15106" width="8.5703125" style="139" customWidth="1"/>
    <col min="15107" max="15107" width="14.42578125" style="139" bestFit="1" customWidth="1"/>
    <col min="15108" max="15108" width="81.42578125" style="139" customWidth="1"/>
    <col min="15109" max="15109" width="9.7109375" style="139" customWidth="1"/>
    <col min="15110" max="15110" width="10" style="139" customWidth="1"/>
    <col min="15111" max="15111" width="10.5703125" style="139" bestFit="1" customWidth="1"/>
    <col min="15112" max="15112" width="14.140625" style="139" bestFit="1" customWidth="1"/>
    <col min="15113" max="15113" width="15.5703125" style="139" bestFit="1" customWidth="1"/>
    <col min="15114" max="15114" width="11" style="139" bestFit="1" customWidth="1"/>
    <col min="15115" max="15117" width="9.140625" style="139"/>
    <col min="15118" max="15118" width="11.7109375" style="139" bestFit="1" customWidth="1"/>
    <col min="15119" max="15361" width="9.140625" style="139"/>
    <col min="15362" max="15362" width="8.5703125" style="139" customWidth="1"/>
    <col min="15363" max="15363" width="14.42578125" style="139" bestFit="1" customWidth="1"/>
    <col min="15364" max="15364" width="81.42578125" style="139" customWidth="1"/>
    <col min="15365" max="15365" width="9.7109375" style="139" customWidth="1"/>
    <col min="15366" max="15366" width="10" style="139" customWidth="1"/>
    <col min="15367" max="15367" width="10.5703125" style="139" bestFit="1" customWidth="1"/>
    <col min="15368" max="15368" width="14.140625" style="139" bestFit="1" customWidth="1"/>
    <col min="15369" max="15369" width="15.5703125" style="139" bestFit="1" customWidth="1"/>
    <col min="15370" max="15370" width="11" style="139" bestFit="1" customWidth="1"/>
    <col min="15371" max="15373" width="9.140625" style="139"/>
    <col min="15374" max="15374" width="11.7109375" style="139" bestFit="1" customWidth="1"/>
    <col min="15375" max="15617" width="9.140625" style="139"/>
    <col min="15618" max="15618" width="8.5703125" style="139" customWidth="1"/>
    <col min="15619" max="15619" width="14.42578125" style="139" bestFit="1" customWidth="1"/>
    <col min="15620" max="15620" width="81.42578125" style="139" customWidth="1"/>
    <col min="15621" max="15621" width="9.7109375" style="139" customWidth="1"/>
    <col min="15622" max="15622" width="10" style="139" customWidth="1"/>
    <col min="15623" max="15623" width="10.5703125" style="139" bestFit="1" customWidth="1"/>
    <col min="15624" max="15624" width="14.140625" style="139" bestFit="1" customWidth="1"/>
    <col min="15625" max="15625" width="15.5703125" style="139" bestFit="1" customWidth="1"/>
    <col min="15626" max="15626" width="11" style="139" bestFit="1" customWidth="1"/>
    <col min="15627" max="15629" width="9.140625" style="139"/>
    <col min="15630" max="15630" width="11.7109375" style="139" bestFit="1" customWidth="1"/>
    <col min="15631" max="15873" width="9.140625" style="139"/>
    <col min="15874" max="15874" width="8.5703125" style="139" customWidth="1"/>
    <col min="15875" max="15875" width="14.42578125" style="139" bestFit="1" customWidth="1"/>
    <col min="15876" max="15876" width="81.42578125" style="139" customWidth="1"/>
    <col min="15877" max="15877" width="9.7109375" style="139" customWidth="1"/>
    <col min="15878" max="15878" width="10" style="139" customWidth="1"/>
    <col min="15879" max="15879" width="10.5703125" style="139" bestFit="1" customWidth="1"/>
    <col min="15880" max="15880" width="14.140625" style="139" bestFit="1" customWidth="1"/>
    <col min="15881" max="15881" width="15.5703125" style="139" bestFit="1" customWidth="1"/>
    <col min="15882" max="15882" width="11" style="139" bestFit="1" customWidth="1"/>
    <col min="15883" max="15885" width="9.140625" style="139"/>
    <col min="15886" max="15886" width="11.7109375" style="139" bestFit="1" customWidth="1"/>
    <col min="15887" max="16129" width="9.140625" style="139"/>
    <col min="16130" max="16130" width="8.5703125" style="139" customWidth="1"/>
    <col min="16131" max="16131" width="14.42578125" style="139" bestFit="1" customWidth="1"/>
    <col min="16132" max="16132" width="81.42578125" style="139" customWidth="1"/>
    <col min="16133" max="16133" width="9.7109375" style="139" customWidth="1"/>
    <col min="16134" max="16134" width="10" style="139" customWidth="1"/>
    <col min="16135" max="16135" width="10.5703125" style="139" bestFit="1" customWidth="1"/>
    <col min="16136" max="16136" width="14.140625" style="139" bestFit="1" customWidth="1"/>
    <col min="16137" max="16137" width="15.5703125" style="139" bestFit="1" customWidth="1"/>
    <col min="16138" max="16138" width="11" style="139" bestFit="1" customWidth="1"/>
    <col min="16139" max="16141" width="9.140625" style="139"/>
    <col min="16142" max="16142" width="11.7109375" style="139" bestFit="1" customWidth="1"/>
    <col min="16143" max="16384" width="9.140625" style="139"/>
  </cols>
  <sheetData>
    <row r="1" spans="2:9" ht="13.5" thickBot="1"/>
    <row r="2" spans="2:9" s="145" customFormat="1" ht="6" thickBot="1">
      <c r="B2" s="140"/>
      <c r="C2" s="141"/>
      <c r="D2" s="142"/>
      <c r="E2" s="141"/>
      <c r="F2" s="143"/>
      <c r="G2" s="143"/>
      <c r="H2" s="143"/>
      <c r="I2" s="144"/>
    </row>
    <row r="3" spans="2:9" s="149" customFormat="1" ht="56.25" thickBot="1">
      <c r="B3" s="146"/>
      <c r="C3" s="147"/>
      <c r="D3" s="148" t="s">
        <v>3</v>
      </c>
      <c r="E3" s="2566" t="str">
        <f>'ORÇAMENTO '!F5</f>
        <v>Ref.: Tabela de Serviços
SINAPI (SETEMBRO/2018)                                                          
e/ou composições PiniTCPO</v>
      </c>
      <c r="F3" s="2567"/>
      <c r="G3" s="2567"/>
      <c r="H3" s="2568"/>
      <c r="I3" s="2569"/>
    </row>
    <row r="4" spans="2:9" s="149" customFormat="1" ht="45.75" customHeight="1" thickBot="1">
      <c r="B4" s="150"/>
      <c r="C4" s="151"/>
      <c r="D4" s="152" t="s">
        <v>5409</v>
      </c>
      <c r="E4" s="153" t="s">
        <v>6</v>
      </c>
      <c r="F4" s="2572">
        <f>'ORÇAMENTO '!G7</f>
        <v>0.20349999999999999</v>
      </c>
      <c r="G4" s="2573"/>
      <c r="H4" s="2570"/>
      <c r="I4" s="2571"/>
    </row>
    <row r="5" spans="2:9" s="154" customFormat="1" ht="15" customHeight="1" thickBot="1">
      <c r="B5" s="2574" t="s">
        <v>1381</v>
      </c>
      <c r="C5" s="2575"/>
      <c r="D5" s="2575"/>
      <c r="E5" s="2575"/>
      <c r="F5" s="2575"/>
      <c r="G5" s="2575"/>
      <c r="H5" s="2575"/>
      <c r="I5" s="2576"/>
    </row>
    <row r="6" spans="2:9" s="145" customFormat="1" ht="6" thickBot="1">
      <c r="B6" s="140"/>
      <c r="C6" s="141"/>
      <c r="D6" s="142"/>
      <c r="E6" s="141"/>
      <c r="F6" s="143"/>
      <c r="G6" s="143"/>
      <c r="H6" s="143"/>
      <c r="I6" s="144"/>
    </row>
    <row r="7" spans="2:9" s="155" customFormat="1" ht="15.75">
      <c r="B7" s="326" t="s">
        <v>7</v>
      </c>
      <c r="C7" s="327" t="str">
        <f>'ORÇAMENTO '!D11</f>
        <v>ILUMINAÇÃO  DA PRAÇA DO CASTELÂNDIA</v>
      </c>
      <c r="D7" s="328"/>
      <c r="E7" s="329"/>
      <c r="F7" s="329"/>
      <c r="G7" s="330"/>
      <c r="H7" s="331" t="s">
        <v>8</v>
      </c>
      <c r="I7" s="332">
        <f ca="1">'ORÇAMENTO '!J11</f>
        <v>43430</v>
      </c>
    </row>
    <row r="8" spans="2:9" s="156" customFormat="1" ht="16.5" thickBot="1">
      <c r="B8" s="333" t="s">
        <v>9</v>
      </c>
      <c r="C8" s="334" t="str">
        <f>'ORÇAMENTO '!D12</f>
        <v>AV. TANCREDO NEVES ESQ. AV. INÁCIO CASTELLI, PRIMAVERA DO LESTE /MT.</v>
      </c>
      <c r="D8" s="335"/>
      <c r="E8" s="336"/>
      <c r="F8" s="336"/>
      <c r="G8" s="337"/>
      <c r="H8" s="338" t="s">
        <v>10</v>
      </c>
      <c r="I8" s="339">
        <f>'ORÇAMENTO '!J12</f>
        <v>1.1857</v>
      </c>
    </row>
    <row r="9" spans="2:9" s="156" customFormat="1" ht="18.75" thickBot="1">
      <c r="B9" s="2577" t="s">
        <v>1335</v>
      </c>
      <c r="C9" s="2578"/>
      <c r="D9" s="2578"/>
      <c r="E9" s="2578"/>
      <c r="F9" s="2578"/>
      <c r="G9" s="2578"/>
      <c r="H9" s="2578"/>
      <c r="I9" s="2579"/>
    </row>
    <row r="10" spans="2:9" s="162" customFormat="1" ht="15" customHeight="1" thickBot="1">
      <c r="B10" s="288"/>
      <c r="C10" s="288"/>
      <c r="D10" s="288"/>
      <c r="E10" s="288"/>
      <c r="F10" s="288"/>
      <c r="G10" s="288"/>
      <c r="H10" s="288"/>
      <c r="I10" s="288"/>
    </row>
    <row r="11" spans="2:9" s="162" customFormat="1" ht="9.9499999999999993" customHeight="1">
      <c r="B11" s="2580" t="s">
        <v>1336</v>
      </c>
      <c r="C11" s="2581"/>
      <c r="D11" s="2581"/>
      <c r="E11" s="2581"/>
      <c r="F11" s="2581"/>
      <c r="G11" s="2581"/>
      <c r="H11" s="2581"/>
      <c r="I11" s="2582"/>
    </row>
    <row r="12" spans="2:9" s="162" customFormat="1" ht="9.9499999999999993" customHeight="1" thickBot="1">
      <c r="B12" s="2583"/>
      <c r="C12" s="2584"/>
      <c r="D12" s="2584"/>
      <c r="E12" s="2584"/>
      <c r="F12" s="2584"/>
      <c r="G12" s="2584"/>
      <c r="H12" s="2584"/>
      <c r="I12" s="2585"/>
    </row>
    <row r="13" spans="2:9" s="162" customFormat="1" ht="48" thickBot="1">
      <c r="B13" s="340" t="s">
        <v>12</v>
      </c>
      <c r="C13" s="341" t="s">
        <v>13</v>
      </c>
      <c r="D13" s="341" t="s">
        <v>14</v>
      </c>
      <c r="E13" s="341" t="s">
        <v>15</v>
      </c>
      <c r="F13" s="342" t="s">
        <v>16</v>
      </c>
      <c r="G13" s="342" t="s">
        <v>17</v>
      </c>
      <c r="H13" s="342" t="s">
        <v>18</v>
      </c>
      <c r="I13" s="343" t="s">
        <v>19</v>
      </c>
    </row>
    <row r="14" spans="2:9" s="162" customFormat="1" ht="15" customHeight="1">
      <c r="B14" s="344"/>
      <c r="C14" s="345"/>
      <c r="D14" s="345"/>
      <c r="E14" s="345"/>
      <c r="F14" s="345"/>
      <c r="G14" s="345"/>
      <c r="H14" s="345"/>
      <c r="I14" s="346"/>
    </row>
    <row r="15" spans="2:9" s="162" customFormat="1" ht="15" customHeight="1">
      <c r="B15" s="347"/>
      <c r="C15" s="348"/>
      <c r="D15" s="348"/>
      <c r="E15" s="348"/>
      <c r="F15" s="348"/>
      <c r="G15" s="348"/>
      <c r="H15" s="348"/>
      <c r="I15" s="349"/>
    </row>
    <row r="16" spans="2:9" s="162" customFormat="1" ht="15" customHeight="1">
      <c r="B16" s="347"/>
      <c r="C16" s="348"/>
      <c r="D16" s="348"/>
      <c r="E16" s="348"/>
      <c r="F16" s="348"/>
      <c r="G16" s="348"/>
      <c r="H16" s="348"/>
      <c r="I16" s="349"/>
    </row>
    <row r="17" spans="2:9" s="162" customFormat="1" ht="15" customHeight="1">
      <c r="B17" s="347"/>
      <c r="C17" s="348"/>
      <c r="D17" s="348"/>
      <c r="E17" s="348"/>
      <c r="F17" s="348"/>
      <c r="G17" s="348"/>
      <c r="H17" s="348"/>
      <c r="I17" s="349"/>
    </row>
    <row r="18" spans="2:9" s="162" customFormat="1" ht="15" customHeight="1">
      <c r="B18" s="347"/>
      <c r="C18" s="348"/>
      <c r="D18" s="348"/>
      <c r="E18" s="348"/>
      <c r="F18" s="348"/>
      <c r="G18" s="348"/>
      <c r="H18" s="348"/>
      <c r="I18" s="349"/>
    </row>
    <row r="19" spans="2:9" s="162" customFormat="1" ht="15" customHeight="1">
      <c r="B19" s="347"/>
      <c r="C19" s="348"/>
      <c r="D19" s="348"/>
      <c r="E19" s="348"/>
      <c r="F19" s="348"/>
      <c r="G19" s="348"/>
      <c r="H19" s="348"/>
      <c r="I19" s="349"/>
    </row>
    <row r="20" spans="2:9" s="162" customFormat="1" ht="15" customHeight="1">
      <c r="B20" s="347"/>
      <c r="C20" s="348"/>
      <c r="D20" s="348"/>
      <c r="E20" s="348"/>
      <c r="F20" s="348"/>
      <c r="G20" s="348"/>
      <c r="H20" s="348"/>
      <c r="I20" s="349"/>
    </row>
    <row r="21" spans="2:9" s="162" customFormat="1" ht="15" customHeight="1">
      <c r="B21" s="347"/>
      <c r="C21" s="348"/>
      <c r="D21" s="348"/>
      <c r="E21" s="348"/>
      <c r="F21" s="348"/>
      <c r="G21" s="348"/>
      <c r="H21" s="348"/>
      <c r="I21" s="349"/>
    </row>
    <row r="22" spans="2:9" s="162" customFormat="1" ht="15" customHeight="1">
      <c r="B22" s="347"/>
      <c r="C22" s="348"/>
      <c r="D22" s="348"/>
      <c r="E22" s="348"/>
      <c r="F22" s="348"/>
      <c r="G22" s="348"/>
      <c r="H22" s="348"/>
      <c r="I22" s="349"/>
    </row>
    <row r="23" spans="2:9" s="162" customFormat="1" ht="15" customHeight="1">
      <c r="B23" s="347"/>
      <c r="C23" s="348"/>
      <c r="D23" s="348"/>
      <c r="E23" s="348"/>
      <c r="F23" s="348"/>
      <c r="G23" s="348"/>
      <c r="H23" s="348"/>
      <c r="I23" s="349"/>
    </row>
    <row r="24" spans="2:9" s="162" customFormat="1" ht="15" customHeight="1">
      <c r="B24" s="347"/>
      <c r="C24" s="348"/>
      <c r="D24" s="348"/>
      <c r="E24" s="348"/>
      <c r="F24" s="348"/>
      <c r="G24" s="348"/>
      <c r="H24" s="348"/>
      <c r="I24" s="349"/>
    </row>
    <row r="25" spans="2:9" s="162" customFormat="1" ht="15" customHeight="1">
      <c r="B25" s="347"/>
      <c r="C25" s="348"/>
      <c r="D25" s="348"/>
      <c r="E25" s="348"/>
      <c r="F25" s="348"/>
      <c r="G25" s="348"/>
      <c r="H25" s="348"/>
      <c r="I25" s="349"/>
    </row>
    <row r="26" spans="2:9" s="162" customFormat="1" ht="15" customHeight="1" thickBot="1">
      <c r="B26" s="350"/>
      <c r="C26" s="351"/>
      <c r="D26" s="351"/>
      <c r="E26" s="351"/>
      <c r="F26" s="351"/>
      <c r="G26" s="351"/>
      <c r="H26" s="351"/>
      <c r="I26" s="352"/>
    </row>
    <row r="27" spans="2:9" ht="24" customHeight="1" thickBot="1">
      <c r="B27" s="2586" t="s">
        <v>1210</v>
      </c>
      <c r="C27" s="2587"/>
      <c r="D27" s="2587"/>
      <c r="E27" s="2587"/>
      <c r="F27" s="2587"/>
      <c r="G27" s="2588"/>
      <c r="H27" s="2589"/>
      <c r="I27" s="2590"/>
    </row>
    <row r="28" spans="2:9" s="162" customFormat="1" ht="15" customHeight="1">
      <c r="B28" s="288"/>
      <c r="C28" s="288"/>
      <c r="D28" s="288"/>
      <c r="E28" s="288"/>
      <c r="F28" s="288"/>
      <c r="G28" s="288"/>
      <c r="H28" s="288"/>
      <c r="I28" s="288"/>
    </row>
    <row r="29" spans="2:9" s="162" customFormat="1" ht="15" customHeight="1" thickBot="1">
      <c r="B29" s="288"/>
      <c r="C29" s="288"/>
      <c r="D29" s="288"/>
      <c r="E29" s="288"/>
      <c r="F29" s="288"/>
      <c r="G29" s="288"/>
      <c r="H29" s="288"/>
      <c r="I29" s="288"/>
    </row>
    <row r="30" spans="2:9" s="162" customFormat="1" ht="15" customHeight="1">
      <c r="B30" s="2580" t="s">
        <v>1337</v>
      </c>
      <c r="C30" s="2581"/>
      <c r="D30" s="2581"/>
      <c r="E30" s="2581"/>
      <c r="F30" s="2581"/>
      <c r="G30" s="2581"/>
      <c r="H30" s="2581"/>
      <c r="I30" s="2582"/>
    </row>
    <row r="31" spans="2:9" s="162" customFormat="1" ht="15" customHeight="1" thickBot="1">
      <c r="B31" s="2583"/>
      <c r="C31" s="2584"/>
      <c r="D31" s="2584"/>
      <c r="E31" s="2584"/>
      <c r="F31" s="2584"/>
      <c r="G31" s="2584"/>
      <c r="H31" s="2584"/>
      <c r="I31" s="2585"/>
    </row>
    <row r="32" spans="2:9" s="162" customFormat="1" ht="48" thickBot="1">
      <c r="B32" s="340" t="s">
        <v>12</v>
      </c>
      <c r="C32" s="341" t="s">
        <v>13</v>
      </c>
      <c r="D32" s="341" t="s">
        <v>14</v>
      </c>
      <c r="E32" s="341" t="s">
        <v>15</v>
      </c>
      <c r="F32" s="342" t="s">
        <v>16</v>
      </c>
      <c r="G32" s="342" t="s">
        <v>17</v>
      </c>
      <c r="H32" s="342" t="s">
        <v>18</v>
      </c>
      <c r="I32" s="343" t="s">
        <v>19</v>
      </c>
    </row>
    <row r="33" spans="2:9" s="162" customFormat="1" ht="15" customHeight="1">
      <c r="B33" s="344"/>
      <c r="C33" s="345"/>
      <c r="D33" s="345"/>
      <c r="E33" s="345"/>
      <c r="F33" s="345"/>
      <c r="G33" s="345"/>
      <c r="H33" s="345"/>
      <c r="I33" s="346"/>
    </row>
    <row r="34" spans="2:9" s="162" customFormat="1" ht="15" customHeight="1">
      <c r="B34" s="347"/>
      <c r="C34" s="348"/>
      <c r="D34" s="348"/>
      <c r="E34" s="348"/>
      <c r="F34" s="348"/>
      <c r="G34" s="348"/>
      <c r="H34" s="348"/>
      <c r="I34" s="349"/>
    </row>
    <row r="35" spans="2:9" s="162" customFormat="1" ht="15" customHeight="1">
      <c r="B35" s="347"/>
      <c r="C35" s="348"/>
      <c r="D35" s="348"/>
      <c r="E35" s="348"/>
      <c r="F35" s="348"/>
      <c r="G35" s="348"/>
      <c r="H35" s="348"/>
      <c r="I35" s="349"/>
    </row>
    <row r="36" spans="2:9" s="162" customFormat="1" ht="15" customHeight="1">
      <c r="B36" s="347"/>
      <c r="C36" s="348"/>
      <c r="D36" s="348"/>
      <c r="E36" s="348"/>
      <c r="F36" s="348"/>
      <c r="G36" s="348"/>
      <c r="H36" s="348"/>
      <c r="I36" s="349"/>
    </row>
    <row r="37" spans="2:9" s="162" customFormat="1" ht="15" customHeight="1">
      <c r="B37" s="347"/>
      <c r="C37" s="348"/>
      <c r="D37" s="348"/>
      <c r="E37" s="348"/>
      <c r="F37" s="348"/>
      <c r="G37" s="348"/>
      <c r="H37" s="348"/>
      <c r="I37" s="349"/>
    </row>
    <row r="38" spans="2:9" s="162" customFormat="1" ht="15" customHeight="1">
      <c r="B38" s="347"/>
      <c r="C38" s="348"/>
      <c r="D38" s="348"/>
      <c r="E38" s="348"/>
      <c r="F38" s="348"/>
      <c r="G38" s="348"/>
      <c r="H38" s="348"/>
      <c r="I38" s="349"/>
    </row>
    <row r="39" spans="2:9" s="162" customFormat="1" ht="15" customHeight="1">
      <c r="B39" s="347"/>
      <c r="C39" s="348"/>
      <c r="D39" s="348"/>
      <c r="E39" s="348"/>
      <c r="F39" s="348"/>
      <c r="G39" s="348"/>
      <c r="H39" s="348"/>
      <c r="I39" s="349"/>
    </row>
    <row r="40" spans="2:9" s="162" customFormat="1" ht="15" customHeight="1">
      <c r="B40" s="347"/>
      <c r="C40" s="348"/>
      <c r="D40" s="348"/>
      <c r="E40" s="348"/>
      <c r="F40" s="348"/>
      <c r="G40" s="348"/>
      <c r="H40" s="348"/>
      <c r="I40" s="349"/>
    </row>
    <row r="41" spans="2:9" s="162" customFormat="1" ht="15" customHeight="1">
      <c r="B41" s="347"/>
      <c r="C41" s="348"/>
      <c r="D41" s="348"/>
      <c r="E41" s="348"/>
      <c r="F41" s="348"/>
      <c r="G41" s="348"/>
      <c r="H41" s="348"/>
      <c r="I41" s="349"/>
    </row>
    <row r="42" spans="2:9" s="162" customFormat="1" ht="15" customHeight="1">
      <c r="B42" s="347"/>
      <c r="C42" s="348"/>
      <c r="D42" s="348"/>
      <c r="E42" s="348"/>
      <c r="F42" s="348"/>
      <c r="G42" s="348"/>
      <c r="H42" s="348"/>
      <c r="I42" s="349"/>
    </row>
    <row r="43" spans="2:9" s="162" customFormat="1" ht="15" customHeight="1">
      <c r="B43" s="347"/>
      <c r="C43" s="348"/>
      <c r="D43" s="348"/>
      <c r="E43" s="348"/>
      <c r="F43" s="348"/>
      <c r="G43" s="348"/>
      <c r="H43" s="348"/>
      <c r="I43" s="349"/>
    </row>
    <row r="44" spans="2:9" s="162" customFormat="1" ht="15" customHeight="1">
      <c r="B44" s="347"/>
      <c r="C44" s="348"/>
      <c r="D44" s="348"/>
      <c r="E44" s="348"/>
      <c r="F44" s="348"/>
      <c r="G44" s="348"/>
      <c r="H44" s="348"/>
      <c r="I44" s="349"/>
    </row>
    <row r="45" spans="2:9" s="162" customFormat="1" ht="15" customHeight="1" thickBot="1">
      <c r="B45" s="350"/>
      <c r="C45" s="351"/>
      <c r="D45" s="351"/>
      <c r="E45" s="351"/>
      <c r="F45" s="351"/>
      <c r="G45" s="351"/>
      <c r="H45" s="351"/>
      <c r="I45" s="352"/>
    </row>
    <row r="46" spans="2:9" ht="24" customHeight="1" thickBot="1">
      <c r="B46" s="2586" t="s">
        <v>1210</v>
      </c>
      <c r="C46" s="2587"/>
      <c r="D46" s="2587"/>
      <c r="E46" s="2587"/>
      <c r="F46" s="2587"/>
      <c r="G46" s="2588"/>
      <c r="H46" s="2589"/>
      <c r="I46" s="2590"/>
    </row>
    <row r="47" spans="2:9" s="162" customFormat="1" ht="15" customHeight="1">
      <c r="B47" s="288"/>
      <c r="C47" s="288"/>
      <c r="D47" s="288"/>
      <c r="E47" s="288"/>
      <c r="F47" s="288"/>
      <c r="G47" s="288"/>
      <c r="H47" s="288"/>
      <c r="I47" s="288"/>
    </row>
    <row r="48" spans="2:9" s="162" customFormat="1" ht="15" customHeight="1">
      <c r="B48" s="288"/>
      <c r="C48" s="288"/>
      <c r="D48" s="288"/>
      <c r="E48" s="288"/>
      <c r="F48" s="288"/>
      <c r="G48" s="288"/>
      <c r="H48" s="288"/>
      <c r="I48" s="288"/>
    </row>
    <row r="49" spans="2:9" s="162" customFormat="1" ht="15" customHeight="1">
      <c r="B49" s="288"/>
      <c r="C49" s="288"/>
      <c r="D49" s="288"/>
      <c r="E49" s="288"/>
      <c r="F49" s="288"/>
      <c r="G49" s="288"/>
      <c r="H49" s="288"/>
      <c r="I49" s="288"/>
    </row>
    <row r="50" spans="2:9" s="162" customFormat="1" ht="15" customHeight="1">
      <c r="B50" s="288"/>
      <c r="C50" s="288"/>
      <c r="D50" s="288"/>
      <c r="E50" s="288"/>
      <c r="F50" s="288"/>
      <c r="G50" s="288"/>
      <c r="H50" s="288"/>
      <c r="I50" s="288"/>
    </row>
    <row r="51" spans="2:9" s="162" customFormat="1" ht="15" customHeight="1">
      <c r="B51" s="288"/>
      <c r="C51" s="288"/>
      <c r="D51" s="288"/>
      <c r="E51" s="288"/>
      <c r="F51" s="288"/>
      <c r="G51" s="288"/>
      <c r="H51" s="288"/>
      <c r="I51" s="288"/>
    </row>
    <row r="52" spans="2:9" s="162" customFormat="1" ht="15" customHeight="1">
      <c r="B52" s="288"/>
      <c r="C52" s="288"/>
      <c r="D52" s="288"/>
      <c r="E52" s="288"/>
      <c r="F52" s="288"/>
      <c r="G52" s="288"/>
      <c r="H52" s="288"/>
      <c r="I52" s="288"/>
    </row>
    <row r="53" spans="2:9" s="162" customFormat="1" ht="15" customHeight="1">
      <c r="B53" s="288"/>
      <c r="C53" s="288"/>
      <c r="D53" s="288"/>
      <c r="E53" s="288"/>
      <c r="F53" s="288"/>
      <c r="G53" s="288"/>
      <c r="H53" s="288"/>
      <c r="I53" s="288"/>
    </row>
    <row r="54" spans="2:9" s="162" customFormat="1" ht="15" customHeight="1">
      <c r="B54" s="288"/>
      <c r="C54" s="288"/>
      <c r="D54" s="288"/>
      <c r="E54" s="288"/>
      <c r="F54" s="288"/>
      <c r="G54" s="288"/>
      <c r="H54" s="288"/>
      <c r="I54" s="288"/>
    </row>
    <row r="55" spans="2:9" s="162" customFormat="1" ht="15" customHeight="1">
      <c r="B55" s="288"/>
      <c r="C55" s="288"/>
      <c r="D55" s="288"/>
      <c r="E55" s="288"/>
      <c r="F55" s="288"/>
      <c r="G55" s="288"/>
      <c r="H55" s="288"/>
      <c r="I55" s="288"/>
    </row>
    <row r="56" spans="2:9" s="162" customFormat="1" ht="15" customHeight="1">
      <c r="B56" s="288"/>
      <c r="C56" s="288"/>
      <c r="D56" s="288"/>
      <c r="E56" s="288"/>
      <c r="F56" s="288"/>
      <c r="G56" s="288"/>
      <c r="H56" s="288"/>
      <c r="I56" s="288"/>
    </row>
    <row r="57" spans="2:9" s="162" customFormat="1" ht="15" customHeight="1">
      <c r="B57" s="288"/>
      <c r="C57" s="288"/>
      <c r="D57" s="288"/>
      <c r="E57" s="288"/>
      <c r="F57" s="288"/>
      <c r="G57" s="288"/>
      <c r="H57" s="288"/>
      <c r="I57" s="288"/>
    </row>
    <row r="58" spans="2:9" s="162" customFormat="1" ht="15" customHeight="1">
      <c r="B58" s="288"/>
      <c r="C58" s="288"/>
      <c r="D58" s="288"/>
      <c r="E58" s="288"/>
      <c r="F58" s="288"/>
      <c r="G58" s="288"/>
      <c r="H58" s="288"/>
      <c r="I58" s="288"/>
    </row>
    <row r="59" spans="2:9" s="162" customFormat="1" ht="15" customHeight="1">
      <c r="B59" s="288"/>
      <c r="C59" s="288"/>
      <c r="D59" s="288"/>
      <c r="E59" s="288"/>
      <c r="F59" s="288"/>
      <c r="G59" s="288"/>
      <c r="H59" s="288"/>
      <c r="I59" s="288"/>
    </row>
    <row r="60" spans="2:9" s="162" customFormat="1" ht="15" customHeight="1">
      <c r="B60" s="288"/>
      <c r="C60" s="288"/>
      <c r="D60" s="288"/>
      <c r="E60" s="288"/>
      <c r="F60" s="288"/>
      <c r="G60" s="288"/>
      <c r="H60" s="288"/>
      <c r="I60" s="288"/>
    </row>
    <row r="61" spans="2:9" s="162" customFormat="1" ht="15" customHeight="1">
      <c r="B61" s="288"/>
      <c r="C61" s="288"/>
      <c r="D61" s="288"/>
      <c r="E61" s="288"/>
      <c r="F61" s="288"/>
      <c r="G61" s="288"/>
      <c r="H61" s="288"/>
      <c r="I61" s="288"/>
    </row>
    <row r="62" spans="2:9" s="162" customFormat="1" ht="15" customHeight="1">
      <c r="B62" s="288"/>
      <c r="C62" s="288"/>
      <c r="D62" s="288"/>
      <c r="E62" s="288"/>
      <c r="F62" s="288"/>
      <c r="G62" s="288"/>
      <c r="H62" s="288"/>
      <c r="I62" s="288"/>
    </row>
    <row r="63" spans="2:9" s="162" customFormat="1" ht="15" customHeight="1">
      <c r="B63" s="288"/>
      <c r="C63" s="288"/>
      <c r="D63" s="288"/>
      <c r="E63" s="288"/>
      <c r="F63" s="288"/>
      <c r="G63" s="288"/>
      <c r="H63" s="288"/>
      <c r="I63" s="288"/>
    </row>
    <row r="64" spans="2:9" s="162" customFormat="1" ht="15" customHeight="1">
      <c r="B64" s="288"/>
      <c r="C64" s="288"/>
      <c r="D64" s="288"/>
      <c r="E64" s="288"/>
      <c r="F64" s="288"/>
      <c r="G64" s="288"/>
      <c r="H64" s="288"/>
      <c r="I64" s="288"/>
    </row>
    <row r="65" spans="2:9" s="162" customFormat="1" ht="15" customHeight="1">
      <c r="B65" s="288"/>
      <c r="C65" s="288"/>
      <c r="D65" s="288"/>
      <c r="E65" s="288"/>
      <c r="F65" s="288"/>
      <c r="G65" s="288"/>
      <c r="H65" s="288"/>
      <c r="I65" s="288"/>
    </row>
    <row r="66" spans="2:9" s="162" customFormat="1" ht="15" customHeight="1">
      <c r="B66" s="288"/>
      <c r="C66" s="288"/>
      <c r="D66" s="288"/>
      <c r="E66" s="288"/>
      <c r="F66" s="288"/>
      <c r="G66" s="288"/>
      <c r="H66" s="288"/>
      <c r="I66" s="288"/>
    </row>
    <row r="67" spans="2:9" s="162" customFormat="1" ht="15" customHeight="1">
      <c r="B67" s="288"/>
      <c r="C67" s="288"/>
      <c r="D67" s="288"/>
      <c r="E67" s="288"/>
      <c r="F67" s="288"/>
      <c r="G67" s="288"/>
      <c r="H67" s="288"/>
      <c r="I67" s="288"/>
    </row>
    <row r="68" spans="2:9" s="162" customFormat="1" ht="15" customHeight="1">
      <c r="B68" s="288"/>
      <c r="C68" s="288"/>
      <c r="D68" s="288"/>
      <c r="E68" s="288"/>
      <c r="F68" s="288"/>
      <c r="G68" s="288"/>
      <c r="H68" s="288"/>
      <c r="I68" s="288"/>
    </row>
    <row r="69" spans="2:9" s="162" customFormat="1" ht="15" customHeight="1">
      <c r="B69" s="288"/>
      <c r="C69" s="288"/>
      <c r="D69" s="288"/>
      <c r="E69" s="288"/>
      <c r="F69" s="288"/>
      <c r="G69" s="288"/>
      <c r="H69" s="288"/>
      <c r="I69" s="288"/>
    </row>
  </sheetData>
  <mergeCells count="11">
    <mergeCell ref="B11:I12"/>
    <mergeCell ref="B30:I31"/>
    <mergeCell ref="B46:G46"/>
    <mergeCell ref="H46:I46"/>
    <mergeCell ref="B27:G27"/>
    <mergeCell ref="H27:I27"/>
    <mergeCell ref="E3:G3"/>
    <mergeCell ref="H3:I4"/>
    <mergeCell ref="F4:G4"/>
    <mergeCell ref="B5:I5"/>
    <mergeCell ref="B9:I9"/>
  </mergeCells>
  <printOptions horizontalCentered="1"/>
  <pageMargins left="0.78740157480314965" right="0.19685039370078741" top="0.39370078740157483" bottom="0.78740157480314965" header="0.19685039370078741" footer="0.19685039370078741"/>
  <pageSetup paperSize="9" scale="55" orientation="portrait" r:id="rId1"/>
  <headerFooter scaleWithDoc="0" alignWithMargins="0">
    <oddHeader>&amp;RPágina &amp;P de &amp;N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tabColor theme="5" tint="0.39997558519241921"/>
    <pageSetUpPr fitToPage="1"/>
  </sheetPr>
  <dimension ref="A1:IV25"/>
  <sheetViews>
    <sheetView tabSelected="1" view="pageBreakPreview" zoomScale="85" zoomScaleNormal="100" zoomScaleSheetLayoutView="85" workbookViewId="0">
      <selection activeCell="L8" sqref="L8"/>
    </sheetView>
  </sheetViews>
  <sheetFormatPr defaultRowHeight="12.75"/>
  <cols>
    <col min="1" max="1" width="9.140625" style="177"/>
    <col min="2" max="2" width="4" style="177" customWidth="1"/>
    <col min="3" max="3" width="43.7109375" style="177" customWidth="1"/>
    <col min="4" max="9" width="18.140625" style="177" customWidth="1"/>
    <col min="10" max="13" width="16.140625" style="177" hidden="1" customWidth="1"/>
    <col min="14" max="14" width="11.7109375" style="177" hidden="1" customWidth="1"/>
    <col min="15" max="15" width="9" style="177" hidden="1" customWidth="1"/>
    <col min="16" max="16" width="11.7109375" style="177" hidden="1" customWidth="1"/>
    <col min="17" max="17" width="8.7109375" style="177" hidden="1" customWidth="1"/>
    <col min="18" max="18" width="11.7109375" style="177" hidden="1" customWidth="1"/>
    <col min="19" max="19" width="8.7109375" style="177" hidden="1" customWidth="1"/>
    <col min="20" max="20" width="11.7109375" style="177" hidden="1" customWidth="1"/>
    <col min="21" max="21" width="8.7109375" style="177" hidden="1" customWidth="1"/>
    <col min="22" max="22" width="11.7109375" style="177" hidden="1" customWidth="1"/>
    <col min="23" max="23" width="8.7109375" style="177" hidden="1" customWidth="1"/>
    <col min="24" max="24" width="11.7109375" style="177" hidden="1" customWidth="1"/>
    <col min="25" max="25" width="13.42578125" style="177" hidden="1" customWidth="1"/>
    <col min="26" max="26" width="11.7109375" style="177" hidden="1" customWidth="1"/>
    <col min="27" max="27" width="8.7109375" style="177" hidden="1" customWidth="1"/>
    <col min="28" max="28" width="19.7109375" style="177" customWidth="1"/>
    <col min="29" max="29" width="11.7109375" style="177" customWidth="1"/>
    <col min="30" max="30" width="9.140625" style="177"/>
    <col min="31" max="31" width="10" style="177" bestFit="1" customWidth="1"/>
    <col min="32" max="257" width="9.140625" style="177"/>
    <col min="258" max="258" width="4" style="177" customWidth="1"/>
    <col min="259" max="259" width="34.5703125" style="177" customWidth="1"/>
    <col min="260" max="260" width="11.85546875" style="177" bestFit="1" customWidth="1"/>
    <col min="261" max="261" width="8.140625" style="177" customWidth="1"/>
    <col min="262" max="262" width="13.85546875" style="177" bestFit="1" customWidth="1"/>
    <col min="263" max="263" width="8.140625" style="177" customWidth="1"/>
    <col min="264" max="264" width="13.85546875" style="177" bestFit="1" customWidth="1"/>
    <col min="265" max="265" width="8.7109375" style="177" customWidth="1"/>
    <col min="266" max="266" width="13.5703125" style="177" bestFit="1" customWidth="1"/>
    <col min="267" max="267" width="9" style="177" customWidth="1"/>
    <col min="268" max="268" width="13.5703125" style="177" bestFit="1" customWidth="1"/>
    <col min="269" max="269" width="9" style="177" bestFit="1" customWidth="1"/>
    <col min="270" max="270" width="13.5703125" style="177" bestFit="1" customWidth="1"/>
    <col min="271" max="271" width="9" style="177" bestFit="1" customWidth="1"/>
    <col min="272" max="272" width="13.85546875" style="177" bestFit="1" customWidth="1"/>
    <col min="273" max="273" width="8.7109375" style="177" bestFit="1" customWidth="1"/>
    <col min="274" max="274" width="13.85546875" style="177" bestFit="1" customWidth="1"/>
    <col min="275" max="275" width="8.7109375" style="177" bestFit="1" customWidth="1"/>
    <col min="276" max="276" width="13.85546875" style="177" bestFit="1" customWidth="1"/>
    <col min="277" max="277" width="8.7109375" style="177" bestFit="1" customWidth="1"/>
    <col min="278" max="278" width="13.85546875" style="177" bestFit="1" customWidth="1"/>
    <col min="279" max="279" width="8.7109375" style="177" bestFit="1" customWidth="1"/>
    <col min="280" max="280" width="13.85546875" style="177" bestFit="1" customWidth="1"/>
    <col min="281" max="281" width="8.7109375" style="177" bestFit="1" customWidth="1"/>
    <col min="282" max="282" width="13.85546875" style="177" bestFit="1" customWidth="1"/>
    <col min="283" max="283" width="8.7109375" style="177" bestFit="1" customWidth="1"/>
    <col min="284" max="284" width="17.85546875" style="177" bestFit="1" customWidth="1"/>
    <col min="285" max="286" width="9.140625" style="177"/>
    <col min="287" max="287" width="10" style="177" bestFit="1" customWidth="1"/>
    <col min="288" max="513" width="9.140625" style="177"/>
    <col min="514" max="514" width="4" style="177" customWidth="1"/>
    <col min="515" max="515" width="34.5703125" style="177" customWidth="1"/>
    <col min="516" max="516" width="11.85546875" style="177" bestFit="1" customWidth="1"/>
    <col min="517" max="517" width="8.140625" style="177" customWidth="1"/>
    <col min="518" max="518" width="13.85546875" style="177" bestFit="1" customWidth="1"/>
    <col min="519" max="519" width="8.140625" style="177" customWidth="1"/>
    <col min="520" max="520" width="13.85546875" style="177" bestFit="1" customWidth="1"/>
    <col min="521" max="521" width="8.7109375" style="177" customWidth="1"/>
    <col min="522" max="522" width="13.5703125" style="177" bestFit="1" customWidth="1"/>
    <col min="523" max="523" width="9" style="177" customWidth="1"/>
    <col min="524" max="524" width="13.5703125" style="177" bestFit="1" customWidth="1"/>
    <col min="525" max="525" width="9" style="177" bestFit="1" customWidth="1"/>
    <col min="526" max="526" width="13.5703125" style="177" bestFit="1" customWidth="1"/>
    <col min="527" max="527" width="9" style="177" bestFit="1" customWidth="1"/>
    <col min="528" max="528" width="13.85546875" style="177" bestFit="1" customWidth="1"/>
    <col min="529" max="529" width="8.7109375" style="177" bestFit="1" customWidth="1"/>
    <col min="530" max="530" width="13.85546875" style="177" bestFit="1" customWidth="1"/>
    <col min="531" max="531" width="8.7109375" style="177" bestFit="1" customWidth="1"/>
    <col min="532" max="532" width="13.85546875" style="177" bestFit="1" customWidth="1"/>
    <col min="533" max="533" width="8.7109375" style="177" bestFit="1" customWidth="1"/>
    <col min="534" max="534" width="13.85546875" style="177" bestFit="1" customWidth="1"/>
    <col min="535" max="535" width="8.7109375" style="177" bestFit="1" customWidth="1"/>
    <col min="536" max="536" width="13.85546875" style="177" bestFit="1" customWidth="1"/>
    <col min="537" max="537" width="8.7109375" style="177" bestFit="1" customWidth="1"/>
    <col min="538" max="538" width="13.85546875" style="177" bestFit="1" customWidth="1"/>
    <col min="539" max="539" width="8.7109375" style="177" bestFit="1" customWidth="1"/>
    <col min="540" max="540" width="17.85546875" style="177" bestFit="1" customWidth="1"/>
    <col min="541" max="542" width="9.140625" style="177"/>
    <col min="543" max="543" width="10" style="177" bestFit="1" customWidth="1"/>
    <col min="544" max="769" width="9.140625" style="177"/>
    <col min="770" max="770" width="4" style="177" customWidth="1"/>
    <col min="771" max="771" width="34.5703125" style="177" customWidth="1"/>
    <col min="772" max="772" width="11.85546875" style="177" bestFit="1" customWidth="1"/>
    <col min="773" max="773" width="8.140625" style="177" customWidth="1"/>
    <col min="774" max="774" width="13.85546875" style="177" bestFit="1" customWidth="1"/>
    <col min="775" max="775" width="8.140625" style="177" customWidth="1"/>
    <col min="776" max="776" width="13.85546875" style="177" bestFit="1" customWidth="1"/>
    <col min="777" max="777" width="8.7109375" style="177" customWidth="1"/>
    <col min="778" max="778" width="13.5703125" style="177" bestFit="1" customWidth="1"/>
    <col min="779" max="779" width="9" style="177" customWidth="1"/>
    <col min="780" max="780" width="13.5703125" style="177" bestFit="1" customWidth="1"/>
    <col min="781" max="781" width="9" style="177" bestFit="1" customWidth="1"/>
    <col min="782" max="782" width="13.5703125" style="177" bestFit="1" customWidth="1"/>
    <col min="783" max="783" width="9" style="177" bestFit="1" customWidth="1"/>
    <col min="784" max="784" width="13.85546875" style="177" bestFit="1" customWidth="1"/>
    <col min="785" max="785" width="8.7109375" style="177" bestFit="1" customWidth="1"/>
    <col min="786" max="786" width="13.85546875" style="177" bestFit="1" customWidth="1"/>
    <col min="787" max="787" width="8.7109375" style="177" bestFit="1" customWidth="1"/>
    <col min="788" max="788" width="13.85546875" style="177" bestFit="1" customWidth="1"/>
    <col min="789" max="789" width="8.7109375" style="177" bestFit="1" customWidth="1"/>
    <col min="790" max="790" width="13.85546875" style="177" bestFit="1" customWidth="1"/>
    <col min="791" max="791" width="8.7109375" style="177" bestFit="1" customWidth="1"/>
    <col min="792" max="792" width="13.85546875" style="177" bestFit="1" customWidth="1"/>
    <col min="793" max="793" width="8.7109375" style="177" bestFit="1" customWidth="1"/>
    <col min="794" max="794" width="13.85546875" style="177" bestFit="1" customWidth="1"/>
    <col min="795" max="795" width="8.7109375" style="177" bestFit="1" customWidth="1"/>
    <col min="796" max="796" width="17.85546875" style="177" bestFit="1" customWidth="1"/>
    <col min="797" max="798" width="9.140625" style="177"/>
    <col min="799" max="799" width="10" style="177" bestFit="1" customWidth="1"/>
    <col min="800" max="1025" width="9.140625" style="177"/>
    <col min="1026" max="1026" width="4" style="177" customWidth="1"/>
    <col min="1027" max="1027" width="34.5703125" style="177" customWidth="1"/>
    <col min="1028" max="1028" width="11.85546875" style="177" bestFit="1" customWidth="1"/>
    <col min="1029" max="1029" width="8.140625" style="177" customWidth="1"/>
    <col min="1030" max="1030" width="13.85546875" style="177" bestFit="1" customWidth="1"/>
    <col min="1031" max="1031" width="8.140625" style="177" customWidth="1"/>
    <col min="1032" max="1032" width="13.85546875" style="177" bestFit="1" customWidth="1"/>
    <col min="1033" max="1033" width="8.7109375" style="177" customWidth="1"/>
    <col min="1034" max="1034" width="13.5703125" style="177" bestFit="1" customWidth="1"/>
    <col min="1035" max="1035" width="9" style="177" customWidth="1"/>
    <col min="1036" max="1036" width="13.5703125" style="177" bestFit="1" customWidth="1"/>
    <col min="1037" max="1037" width="9" style="177" bestFit="1" customWidth="1"/>
    <col min="1038" max="1038" width="13.5703125" style="177" bestFit="1" customWidth="1"/>
    <col min="1039" max="1039" width="9" style="177" bestFit="1" customWidth="1"/>
    <col min="1040" max="1040" width="13.85546875" style="177" bestFit="1" customWidth="1"/>
    <col min="1041" max="1041" width="8.7109375" style="177" bestFit="1" customWidth="1"/>
    <col min="1042" max="1042" width="13.85546875" style="177" bestFit="1" customWidth="1"/>
    <col min="1043" max="1043" width="8.7109375" style="177" bestFit="1" customWidth="1"/>
    <col min="1044" max="1044" width="13.85546875" style="177" bestFit="1" customWidth="1"/>
    <col min="1045" max="1045" width="8.7109375" style="177" bestFit="1" customWidth="1"/>
    <col min="1046" max="1046" width="13.85546875" style="177" bestFit="1" customWidth="1"/>
    <col min="1047" max="1047" width="8.7109375" style="177" bestFit="1" customWidth="1"/>
    <col min="1048" max="1048" width="13.85546875" style="177" bestFit="1" customWidth="1"/>
    <col min="1049" max="1049" width="8.7109375" style="177" bestFit="1" customWidth="1"/>
    <col min="1050" max="1050" width="13.85546875" style="177" bestFit="1" customWidth="1"/>
    <col min="1051" max="1051" width="8.7109375" style="177" bestFit="1" customWidth="1"/>
    <col min="1052" max="1052" width="17.85546875" style="177" bestFit="1" customWidth="1"/>
    <col min="1053" max="1054" width="9.140625" style="177"/>
    <col min="1055" max="1055" width="10" style="177" bestFit="1" customWidth="1"/>
    <col min="1056" max="1281" width="9.140625" style="177"/>
    <col min="1282" max="1282" width="4" style="177" customWidth="1"/>
    <col min="1283" max="1283" width="34.5703125" style="177" customWidth="1"/>
    <col min="1284" max="1284" width="11.85546875" style="177" bestFit="1" customWidth="1"/>
    <col min="1285" max="1285" width="8.140625" style="177" customWidth="1"/>
    <col min="1286" max="1286" width="13.85546875" style="177" bestFit="1" customWidth="1"/>
    <col min="1287" max="1287" width="8.140625" style="177" customWidth="1"/>
    <col min="1288" max="1288" width="13.85546875" style="177" bestFit="1" customWidth="1"/>
    <col min="1289" max="1289" width="8.7109375" style="177" customWidth="1"/>
    <col min="1290" max="1290" width="13.5703125" style="177" bestFit="1" customWidth="1"/>
    <col min="1291" max="1291" width="9" style="177" customWidth="1"/>
    <col min="1292" max="1292" width="13.5703125" style="177" bestFit="1" customWidth="1"/>
    <col min="1293" max="1293" width="9" style="177" bestFit="1" customWidth="1"/>
    <col min="1294" max="1294" width="13.5703125" style="177" bestFit="1" customWidth="1"/>
    <col min="1295" max="1295" width="9" style="177" bestFit="1" customWidth="1"/>
    <col min="1296" max="1296" width="13.85546875" style="177" bestFit="1" customWidth="1"/>
    <col min="1297" max="1297" width="8.7109375" style="177" bestFit="1" customWidth="1"/>
    <col min="1298" max="1298" width="13.85546875" style="177" bestFit="1" customWidth="1"/>
    <col min="1299" max="1299" width="8.7109375" style="177" bestFit="1" customWidth="1"/>
    <col min="1300" max="1300" width="13.85546875" style="177" bestFit="1" customWidth="1"/>
    <col min="1301" max="1301" width="8.7109375" style="177" bestFit="1" customWidth="1"/>
    <col min="1302" max="1302" width="13.85546875" style="177" bestFit="1" customWidth="1"/>
    <col min="1303" max="1303" width="8.7109375" style="177" bestFit="1" customWidth="1"/>
    <col min="1304" max="1304" width="13.85546875" style="177" bestFit="1" customWidth="1"/>
    <col min="1305" max="1305" width="8.7109375" style="177" bestFit="1" customWidth="1"/>
    <col min="1306" max="1306" width="13.85546875" style="177" bestFit="1" customWidth="1"/>
    <col min="1307" max="1307" width="8.7109375" style="177" bestFit="1" customWidth="1"/>
    <col min="1308" max="1308" width="17.85546875" style="177" bestFit="1" customWidth="1"/>
    <col min="1309" max="1310" width="9.140625" style="177"/>
    <col min="1311" max="1311" width="10" style="177" bestFit="1" customWidth="1"/>
    <col min="1312" max="1537" width="9.140625" style="177"/>
    <col min="1538" max="1538" width="4" style="177" customWidth="1"/>
    <col min="1539" max="1539" width="34.5703125" style="177" customWidth="1"/>
    <col min="1540" max="1540" width="11.85546875" style="177" bestFit="1" customWidth="1"/>
    <col min="1541" max="1541" width="8.140625" style="177" customWidth="1"/>
    <col min="1542" max="1542" width="13.85546875" style="177" bestFit="1" customWidth="1"/>
    <col min="1543" max="1543" width="8.140625" style="177" customWidth="1"/>
    <col min="1544" max="1544" width="13.85546875" style="177" bestFit="1" customWidth="1"/>
    <col min="1545" max="1545" width="8.7109375" style="177" customWidth="1"/>
    <col min="1546" max="1546" width="13.5703125" style="177" bestFit="1" customWidth="1"/>
    <col min="1547" max="1547" width="9" style="177" customWidth="1"/>
    <col min="1548" max="1548" width="13.5703125" style="177" bestFit="1" customWidth="1"/>
    <col min="1549" max="1549" width="9" style="177" bestFit="1" customWidth="1"/>
    <col min="1550" max="1550" width="13.5703125" style="177" bestFit="1" customWidth="1"/>
    <col min="1551" max="1551" width="9" style="177" bestFit="1" customWidth="1"/>
    <col min="1552" max="1552" width="13.85546875" style="177" bestFit="1" customWidth="1"/>
    <col min="1553" max="1553" width="8.7109375" style="177" bestFit="1" customWidth="1"/>
    <col min="1554" max="1554" width="13.85546875" style="177" bestFit="1" customWidth="1"/>
    <col min="1555" max="1555" width="8.7109375" style="177" bestFit="1" customWidth="1"/>
    <col min="1556" max="1556" width="13.85546875" style="177" bestFit="1" customWidth="1"/>
    <col min="1557" max="1557" width="8.7109375" style="177" bestFit="1" customWidth="1"/>
    <col min="1558" max="1558" width="13.85546875" style="177" bestFit="1" customWidth="1"/>
    <col min="1559" max="1559" width="8.7109375" style="177" bestFit="1" customWidth="1"/>
    <col min="1560" max="1560" width="13.85546875" style="177" bestFit="1" customWidth="1"/>
    <col min="1561" max="1561" width="8.7109375" style="177" bestFit="1" customWidth="1"/>
    <col min="1562" max="1562" width="13.85546875" style="177" bestFit="1" customWidth="1"/>
    <col min="1563" max="1563" width="8.7109375" style="177" bestFit="1" customWidth="1"/>
    <col min="1564" max="1564" width="17.85546875" style="177" bestFit="1" customWidth="1"/>
    <col min="1565" max="1566" width="9.140625" style="177"/>
    <col min="1567" max="1567" width="10" style="177" bestFit="1" customWidth="1"/>
    <col min="1568" max="1793" width="9.140625" style="177"/>
    <col min="1794" max="1794" width="4" style="177" customWidth="1"/>
    <col min="1795" max="1795" width="34.5703125" style="177" customWidth="1"/>
    <col min="1796" max="1796" width="11.85546875" style="177" bestFit="1" customWidth="1"/>
    <col min="1797" max="1797" width="8.140625" style="177" customWidth="1"/>
    <col min="1798" max="1798" width="13.85546875" style="177" bestFit="1" customWidth="1"/>
    <col min="1799" max="1799" width="8.140625" style="177" customWidth="1"/>
    <col min="1800" max="1800" width="13.85546875" style="177" bestFit="1" customWidth="1"/>
    <col min="1801" max="1801" width="8.7109375" style="177" customWidth="1"/>
    <col min="1802" max="1802" width="13.5703125" style="177" bestFit="1" customWidth="1"/>
    <col min="1803" max="1803" width="9" style="177" customWidth="1"/>
    <col min="1804" max="1804" width="13.5703125" style="177" bestFit="1" customWidth="1"/>
    <col min="1805" max="1805" width="9" style="177" bestFit="1" customWidth="1"/>
    <col min="1806" max="1806" width="13.5703125" style="177" bestFit="1" customWidth="1"/>
    <col min="1807" max="1807" width="9" style="177" bestFit="1" customWidth="1"/>
    <col min="1808" max="1808" width="13.85546875" style="177" bestFit="1" customWidth="1"/>
    <col min="1809" max="1809" width="8.7109375" style="177" bestFit="1" customWidth="1"/>
    <col min="1810" max="1810" width="13.85546875" style="177" bestFit="1" customWidth="1"/>
    <col min="1811" max="1811" width="8.7109375" style="177" bestFit="1" customWidth="1"/>
    <col min="1812" max="1812" width="13.85546875" style="177" bestFit="1" customWidth="1"/>
    <col min="1813" max="1813" width="8.7109375" style="177" bestFit="1" customWidth="1"/>
    <col min="1814" max="1814" width="13.85546875" style="177" bestFit="1" customWidth="1"/>
    <col min="1815" max="1815" width="8.7109375" style="177" bestFit="1" customWidth="1"/>
    <col min="1816" max="1816" width="13.85546875" style="177" bestFit="1" customWidth="1"/>
    <col min="1817" max="1817" width="8.7109375" style="177" bestFit="1" customWidth="1"/>
    <col min="1818" max="1818" width="13.85546875" style="177" bestFit="1" customWidth="1"/>
    <col min="1819" max="1819" width="8.7109375" style="177" bestFit="1" customWidth="1"/>
    <col min="1820" max="1820" width="17.85546875" style="177" bestFit="1" customWidth="1"/>
    <col min="1821" max="1822" width="9.140625" style="177"/>
    <col min="1823" max="1823" width="10" style="177" bestFit="1" customWidth="1"/>
    <col min="1824" max="2049" width="9.140625" style="177"/>
    <col min="2050" max="2050" width="4" style="177" customWidth="1"/>
    <col min="2051" max="2051" width="34.5703125" style="177" customWidth="1"/>
    <col min="2052" max="2052" width="11.85546875" style="177" bestFit="1" customWidth="1"/>
    <col min="2053" max="2053" width="8.140625" style="177" customWidth="1"/>
    <col min="2054" max="2054" width="13.85546875" style="177" bestFit="1" customWidth="1"/>
    <col min="2055" max="2055" width="8.140625" style="177" customWidth="1"/>
    <col min="2056" max="2056" width="13.85546875" style="177" bestFit="1" customWidth="1"/>
    <col min="2057" max="2057" width="8.7109375" style="177" customWidth="1"/>
    <col min="2058" max="2058" width="13.5703125" style="177" bestFit="1" customWidth="1"/>
    <col min="2059" max="2059" width="9" style="177" customWidth="1"/>
    <col min="2060" max="2060" width="13.5703125" style="177" bestFit="1" customWidth="1"/>
    <col min="2061" max="2061" width="9" style="177" bestFit="1" customWidth="1"/>
    <col min="2062" max="2062" width="13.5703125" style="177" bestFit="1" customWidth="1"/>
    <col min="2063" max="2063" width="9" style="177" bestFit="1" customWidth="1"/>
    <col min="2064" max="2064" width="13.85546875" style="177" bestFit="1" customWidth="1"/>
    <col min="2065" max="2065" width="8.7109375" style="177" bestFit="1" customWidth="1"/>
    <col min="2066" max="2066" width="13.85546875" style="177" bestFit="1" customWidth="1"/>
    <col min="2067" max="2067" width="8.7109375" style="177" bestFit="1" customWidth="1"/>
    <col min="2068" max="2068" width="13.85546875" style="177" bestFit="1" customWidth="1"/>
    <col min="2069" max="2069" width="8.7109375" style="177" bestFit="1" customWidth="1"/>
    <col min="2070" max="2070" width="13.85546875" style="177" bestFit="1" customWidth="1"/>
    <col min="2071" max="2071" width="8.7109375" style="177" bestFit="1" customWidth="1"/>
    <col min="2072" max="2072" width="13.85546875" style="177" bestFit="1" customWidth="1"/>
    <col min="2073" max="2073" width="8.7109375" style="177" bestFit="1" customWidth="1"/>
    <col min="2074" max="2074" width="13.85546875" style="177" bestFit="1" customWidth="1"/>
    <col min="2075" max="2075" width="8.7109375" style="177" bestFit="1" customWidth="1"/>
    <col min="2076" max="2076" width="17.85546875" style="177" bestFit="1" customWidth="1"/>
    <col min="2077" max="2078" width="9.140625" style="177"/>
    <col min="2079" max="2079" width="10" style="177" bestFit="1" customWidth="1"/>
    <col min="2080" max="2305" width="9.140625" style="177"/>
    <col min="2306" max="2306" width="4" style="177" customWidth="1"/>
    <col min="2307" max="2307" width="34.5703125" style="177" customWidth="1"/>
    <col min="2308" max="2308" width="11.85546875" style="177" bestFit="1" customWidth="1"/>
    <col min="2309" max="2309" width="8.140625" style="177" customWidth="1"/>
    <col min="2310" max="2310" width="13.85546875" style="177" bestFit="1" customWidth="1"/>
    <col min="2311" max="2311" width="8.140625" style="177" customWidth="1"/>
    <col min="2312" max="2312" width="13.85546875" style="177" bestFit="1" customWidth="1"/>
    <col min="2313" max="2313" width="8.7109375" style="177" customWidth="1"/>
    <col min="2314" max="2314" width="13.5703125" style="177" bestFit="1" customWidth="1"/>
    <col min="2315" max="2315" width="9" style="177" customWidth="1"/>
    <col min="2316" max="2316" width="13.5703125" style="177" bestFit="1" customWidth="1"/>
    <col min="2317" max="2317" width="9" style="177" bestFit="1" customWidth="1"/>
    <col min="2318" max="2318" width="13.5703125" style="177" bestFit="1" customWidth="1"/>
    <col min="2319" max="2319" width="9" style="177" bestFit="1" customWidth="1"/>
    <col min="2320" max="2320" width="13.85546875" style="177" bestFit="1" customWidth="1"/>
    <col min="2321" max="2321" width="8.7109375" style="177" bestFit="1" customWidth="1"/>
    <col min="2322" max="2322" width="13.85546875" style="177" bestFit="1" customWidth="1"/>
    <col min="2323" max="2323" width="8.7109375" style="177" bestFit="1" customWidth="1"/>
    <col min="2324" max="2324" width="13.85546875" style="177" bestFit="1" customWidth="1"/>
    <col min="2325" max="2325" width="8.7109375" style="177" bestFit="1" customWidth="1"/>
    <col min="2326" max="2326" width="13.85546875" style="177" bestFit="1" customWidth="1"/>
    <col min="2327" max="2327" width="8.7109375" style="177" bestFit="1" customWidth="1"/>
    <col min="2328" max="2328" width="13.85546875" style="177" bestFit="1" customWidth="1"/>
    <col min="2329" max="2329" width="8.7109375" style="177" bestFit="1" customWidth="1"/>
    <col min="2330" max="2330" width="13.85546875" style="177" bestFit="1" customWidth="1"/>
    <col min="2331" max="2331" width="8.7109375" style="177" bestFit="1" customWidth="1"/>
    <col min="2332" max="2332" width="17.85546875" style="177" bestFit="1" customWidth="1"/>
    <col min="2333" max="2334" width="9.140625" style="177"/>
    <col min="2335" max="2335" width="10" style="177" bestFit="1" customWidth="1"/>
    <col min="2336" max="2561" width="9.140625" style="177"/>
    <col min="2562" max="2562" width="4" style="177" customWidth="1"/>
    <col min="2563" max="2563" width="34.5703125" style="177" customWidth="1"/>
    <col min="2564" max="2564" width="11.85546875" style="177" bestFit="1" customWidth="1"/>
    <col min="2565" max="2565" width="8.140625" style="177" customWidth="1"/>
    <col min="2566" max="2566" width="13.85546875" style="177" bestFit="1" customWidth="1"/>
    <col min="2567" max="2567" width="8.140625" style="177" customWidth="1"/>
    <col min="2568" max="2568" width="13.85546875" style="177" bestFit="1" customWidth="1"/>
    <col min="2569" max="2569" width="8.7109375" style="177" customWidth="1"/>
    <col min="2570" max="2570" width="13.5703125" style="177" bestFit="1" customWidth="1"/>
    <col min="2571" max="2571" width="9" style="177" customWidth="1"/>
    <col min="2572" max="2572" width="13.5703125" style="177" bestFit="1" customWidth="1"/>
    <col min="2573" max="2573" width="9" style="177" bestFit="1" customWidth="1"/>
    <col min="2574" max="2574" width="13.5703125" style="177" bestFit="1" customWidth="1"/>
    <col min="2575" max="2575" width="9" style="177" bestFit="1" customWidth="1"/>
    <col min="2576" max="2576" width="13.85546875" style="177" bestFit="1" customWidth="1"/>
    <col min="2577" max="2577" width="8.7109375" style="177" bestFit="1" customWidth="1"/>
    <col min="2578" max="2578" width="13.85546875" style="177" bestFit="1" customWidth="1"/>
    <col min="2579" max="2579" width="8.7109375" style="177" bestFit="1" customWidth="1"/>
    <col min="2580" max="2580" width="13.85546875" style="177" bestFit="1" customWidth="1"/>
    <col min="2581" max="2581" width="8.7109375" style="177" bestFit="1" customWidth="1"/>
    <col min="2582" max="2582" width="13.85546875" style="177" bestFit="1" customWidth="1"/>
    <col min="2583" max="2583" width="8.7109375" style="177" bestFit="1" customWidth="1"/>
    <col min="2584" max="2584" width="13.85546875" style="177" bestFit="1" customWidth="1"/>
    <col min="2585" max="2585" width="8.7109375" style="177" bestFit="1" customWidth="1"/>
    <col min="2586" max="2586" width="13.85546875" style="177" bestFit="1" customWidth="1"/>
    <col min="2587" max="2587" width="8.7109375" style="177" bestFit="1" customWidth="1"/>
    <col min="2588" max="2588" width="17.85546875" style="177" bestFit="1" customWidth="1"/>
    <col min="2589" max="2590" width="9.140625" style="177"/>
    <col min="2591" max="2591" width="10" style="177" bestFit="1" customWidth="1"/>
    <col min="2592" max="2817" width="9.140625" style="177"/>
    <col min="2818" max="2818" width="4" style="177" customWidth="1"/>
    <col min="2819" max="2819" width="34.5703125" style="177" customWidth="1"/>
    <col min="2820" max="2820" width="11.85546875" style="177" bestFit="1" customWidth="1"/>
    <col min="2821" max="2821" width="8.140625" style="177" customWidth="1"/>
    <col min="2822" max="2822" width="13.85546875" style="177" bestFit="1" customWidth="1"/>
    <col min="2823" max="2823" width="8.140625" style="177" customWidth="1"/>
    <col min="2824" max="2824" width="13.85546875" style="177" bestFit="1" customWidth="1"/>
    <col min="2825" max="2825" width="8.7109375" style="177" customWidth="1"/>
    <col min="2826" max="2826" width="13.5703125" style="177" bestFit="1" customWidth="1"/>
    <col min="2827" max="2827" width="9" style="177" customWidth="1"/>
    <col min="2828" max="2828" width="13.5703125" style="177" bestFit="1" customWidth="1"/>
    <col min="2829" max="2829" width="9" style="177" bestFit="1" customWidth="1"/>
    <col min="2830" max="2830" width="13.5703125" style="177" bestFit="1" customWidth="1"/>
    <col min="2831" max="2831" width="9" style="177" bestFit="1" customWidth="1"/>
    <col min="2832" max="2832" width="13.85546875" style="177" bestFit="1" customWidth="1"/>
    <col min="2833" max="2833" width="8.7109375" style="177" bestFit="1" customWidth="1"/>
    <col min="2834" max="2834" width="13.85546875" style="177" bestFit="1" customWidth="1"/>
    <col min="2835" max="2835" width="8.7109375" style="177" bestFit="1" customWidth="1"/>
    <col min="2836" max="2836" width="13.85546875" style="177" bestFit="1" customWidth="1"/>
    <col min="2837" max="2837" width="8.7109375" style="177" bestFit="1" customWidth="1"/>
    <col min="2838" max="2838" width="13.85546875" style="177" bestFit="1" customWidth="1"/>
    <col min="2839" max="2839" width="8.7109375" style="177" bestFit="1" customWidth="1"/>
    <col min="2840" max="2840" width="13.85546875" style="177" bestFit="1" customWidth="1"/>
    <col min="2841" max="2841" width="8.7109375" style="177" bestFit="1" customWidth="1"/>
    <col min="2842" max="2842" width="13.85546875" style="177" bestFit="1" customWidth="1"/>
    <col min="2843" max="2843" width="8.7109375" style="177" bestFit="1" customWidth="1"/>
    <col min="2844" max="2844" width="17.85546875" style="177" bestFit="1" customWidth="1"/>
    <col min="2845" max="2846" width="9.140625" style="177"/>
    <col min="2847" max="2847" width="10" style="177" bestFit="1" customWidth="1"/>
    <col min="2848" max="3073" width="9.140625" style="177"/>
    <col min="3074" max="3074" width="4" style="177" customWidth="1"/>
    <col min="3075" max="3075" width="34.5703125" style="177" customWidth="1"/>
    <col min="3076" max="3076" width="11.85546875" style="177" bestFit="1" customWidth="1"/>
    <col min="3077" max="3077" width="8.140625" style="177" customWidth="1"/>
    <col min="3078" max="3078" width="13.85546875" style="177" bestFit="1" customWidth="1"/>
    <col min="3079" max="3079" width="8.140625" style="177" customWidth="1"/>
    <col min="3080" max="3080" width="13.85546875" style="177" bestFit="1" customWidth="1"/>
    <col min="3081" max="3081" width="8.7109375" style="177" customWidth="1"/>
    <col min="3082" max="3082" width="13.5703125" style="177" bestFit="1" customWidth="1"/>
    <col min="3083" max="3083" width="9" style="177" customWidth="1"/>
    <col min="3084" max="3084" width="13.5703125" style="177" bestFit="1" customWidth="1"/>
    <col min="3085" max="3085" width="9" style="177" bestFit="1" customWidth="1"/>
    <col min="3086" max="3086" width="13.5703125" style="177" bestFit="1" customWidth="1"/>
    <col min="3087" max="3087" width="9" style="177" bestFit="1" customWidth="1"/>
    <col min="3088" max="3088" width="13.85546875" style="177" bestFit="1" customWidth="1"/>
    <col min="3089" max="3089" width="8.7109375" style="177" bestFit="1" customWidth="1"/>
    <col min="3090" max="3090" width="13.85546875" style="177" bestFit="1" customWidth="1"/>
    <col min="3091" max="3091" width="8.7109375" style="177" bestFit="1" customWidth="1"/>
    <col min="3092" max="3092" width="13.85546875" style="177" bestFit="1" customWidth="1"/>
    <col min="3093" max="3093" width="8.7109375" style="177" bestFit="1" customWidth="1"/>
    <col min="3094" max="3094" width="13.85546875" style="177" bestFit="1" customWidth="1"/>
    <col min="3095" max="3095" width="8.7109375" style="177" bestFit="1" customWidth="1"/>
    <col min="3096" max="3096" width="13.85546875" style="177" bestFit="1" customWidth="1"/>
    <col min="3097" max="3097" width="8.7109375" style="177" bestFit="1" customWidth="1"/>
    <col min="3098" max="3098" width="13.85546875" style="177" bestFit="1" customWidth="1"/>
    <col min="3099" max="3099" width="8.7109375" style="177" bestFit="1" customWidth="1"/>
    <col min="3100" max="3100" width="17.85546875" style="177" bestFit="1" customWidth="1"/>
    <col min="3101" max="3102" width="9.140625" style="177"/>
    <col min="3103" max="3103" width="10" style="177" bestFit="1" customWidth="1"/>
    <col min="3104" max="3329" width="9.140625" style="177"/>
    <col min="3330" max="3330" width="4" style="177" customWidth="1"/>
    <col min="3331" max="3331" width="34.5703125" style="177" customWidth="1"/>
    <col min="3332" max="3332" width="11.85546875" style="177" bestFit="1" customWidth="1"/>
    <col min="3333" max="3333" width="8.140625" style="177" customWidth="1"/>
    <col min="3334" max="3334" width="13.85546875" style="177" bestFit="1" customWidth="1"/>
    <col min="3335" max="3335" width="8.140625" style="177" customWidth="1"/>
    <col min="3336" max="3336" width="13.85546875" style="177" bestFit="1" customWidth="1"/>
    <col min="3337" max="3337" width="8.7109375" style="177" customWidth="1"/>
    <col min="3338" max="3338" width="13.5703125" style="177" bestFit="1" customWidth="1"/>
    <col min="3339" max="3339" width="9" style="177" customWidth="1"/>
    <col min="3340" max="3340" width="13.5703125" style="177" bestFit="1" customWidth="1"/>
    <col min="3341" max="3341" width="9" style="177" bestFit="1" customWidth="1"/>
    <col min="3342" max="3342" width="13.5703125" style="177" bestFit="1" customWidth="1"/>
    <col min="3343" max="3343" width="9" style="177" bestFit="1" customWidth="1"/>
    <col min="3344" max="3344" width="13.85546875" style="177" bestFit="1" customWidth="1"/>
    <col min="3345" max="3345" width="8.7109375" style="177" bestFit="1" customWidth="1"/>
    <col min="3346" max="3346" width="13.85546875" style="177" bestFit="1" customWidth="1"/>
    <col min="3347" max="3347" width="8.7109375" style="177" bestFit="1" customWidth="1"/>
    <col min="3348" max="3348" width="13.85546875" style="177" bestFit="1" customWidth="1"/>
    <col min="3349" max="3349" width="8.7109375" style="177" bestFit="1" customWidth="1"/>
    <col min="3350" max="3350" width="13.85546875" style="177" bestFit="1" customWidth="1"/>
    <col min="3351" max="3351" width="8.7109375" style="177" bestFit="1" customWidth="1"/>
    <col min="3352" max="3352" width="13.85546875" style="177" bestFit="1" customWidth="1"/>
    <col min="3353" max="3353" width="8.7109375" style="177" bestFit="1" customWidth="1"/>
    <col min="3354" max="3354" width="13.85546875" style="177" bestFit="1" customWidth="1"/>
    <col min="3355" max="3355" width="8.7109375" style="177" bestFit="1" customWidth="1"/>
    <col min="3356" max="3356" width="17.85546875" style="177" bestFit="1" customWidth="1"/>
    <col min="3357" max="3358" width="9.140625" style="177"/>
    <col min="3359" max="3359" width="10" style="177" bestFit="1" customWidth="1"/>
    <col min="3360" max="3585" width="9.140625" style="177"/>
    <col min="3586" max="3586" width="4" style="177" customWidth="1"/>
    <col min="3587" max="3587" width="34.5703125" style="177" customWidth="1"/>
    <col min="3588" max="3588" width="11.85546875" style="177" bestFit="1" customWidth="1"/>
    <col min="3589" max="3589" width="8.140625" style="177" customWidth="1"/>
    <col min="3590" max="3590" width="13.85546875" style="177" bestFit="1" customWidth="1"/>
    <col min="3591" max="3591" width="8.140625" style="177" customWidth="1"/>
    <col min="3592" max="3592" width="13.85546875" style="177" bestFit="1" customWidth="1"/>
    <col min="3593" max="3593" width="8.7109375" style="177" customWidth="1"/>
    <col min="3594" max="3594" width="13.5703125" style="177" bestFit="1" customWidth="1"/>
    <col min="3595" max="3595" width="9" style="177" customWidth="1"/>
    <col min="3596" max="3596" width="13.5703125" style="177" bestFit="1" customWidth="1"/>
    <col min="3597" max="3597" width="9" style="177" bestFit="1" customWidth="1"/>
    <col min="3598" max="3598" width="13.5703125" style="177" bestFit="1" customWidth="1"/>
    <col min="3599" max="3599" width="9" style="177" bestFit="1" customWidth="1"/>
    <col min="3600" max="3600" width="13.85546875" style="177" bestFit="1" customWidth="1"/>
    <col min="3601" max="3601" width="8.7109375" style="177" bestFit="1" customWidth="1"/>
    <col min="3602" max="3602" width="13.85546875" style="177" bestFit="1" customWidth="1"/>
    <col min="3603" max="3603" width="8.7109375" style="177" bestFit="1" customWidth="1"/>
    <col min="3604" max="3604" width="13.85546875" style="177" bestFit="1" customWidth="1"/>
    <col min="3605" max="3605" width="8.7109375" style="177" bestFit="1" customWidth="1"/>
    <col min="3606" max="3606" width="13.85546875" style="177" bestFit="1" customWidth="1"/>
    <col min="3607" max="3607" width="8.7109375" style="177" bestFit="1" customWidth="1"/>
    <col min="3608" max="3608" width="13.85546875" style="177" bestFit="1" customWidth="1"/>
    <col min="3609" max="3609" width="8.7109375" style="177" bestFit="1" customWidth="1"/>
    <col min="3610" max="3610" width="13.85546875" style="177" bestFit="1" customWidth="1"/>
    <col min="3611" max="3611" width="8.7109375" style="177" bestFit="1" customWidth="1"/>
    <col min="3612" max="3612" width="17.85546875" style="177" bestFit="1" customWidth="1"/>
    <col min="3613" max="3614" width="9.140625" style="177"/>
    <col min="3615" max="3615" width="10" style="177" bestFit="1" customWidth="1"/>
    <col min="3616" max="3841" width="9.140625" style="177"/>
    <col min="3842" max="3842" width="4" style="177" customWidth="1"/>
    <col min="3843" max="3843" width="34.5703125" style="177" customWidth="1"/>
    <col min="3844" max="3844" width="11.85546875" style="177" bestFit="1" customWidth="1"/>
    <col min="3845" max="3845" width="8.140625" style="177" customWidth="1"/>
    <col min="3846" max="3846" width="13.85546875" style="177" bestFit="1" customWidth="1"/>
    <col min="3847" max="3847" width="8.140625" style="177" customWidth="1"/>
    <col min="3848" max="3848" width="13.85546875" style="177" bestFit="1" customWidth="1"/>
    <col min="3849" max="3849" width="8.7109375" style="177" customWidth="1"/>
    <col min="3850" max="3850" width="13.5703125" style="177" bestFit="1" customWidth="1"/>
    <col min="3851" max="3851" width="9" style="177" customWidth="1"/>
    <col min="3852" max="3852" width="13.5703125" style="177" bestFit="1" customWidth="1"/>
    <col min="3853" max="3853" width="9" style="177" bestFit="1" customWidth="1"/>
    <col min="3854" max="3854" width="13.5703125" style="177" bestFit="1" customWidth="1"/>
    <col min="3855" max="3855" width="9" style="177" bestFit="1" customWidth="1"/>
    <col min="3856" max="3856" width="13.85546875" style="177" bestFit="1" customWidth="1"/>
    <col min="3857" max="3857" width="8.7109375" style="177" bestFit="1" customWidth="1"/>
    <col min="3858" max="3858" width="13.85546875" style="177" bestFit="1" customWidth="1"/>
    <col min="3859" max="3859" width="8.7109375" style="177" bestFit="1" customWidth="1"/>
    <col min="3860" max="3860" width="13.85546875" style="177" bestFit="1" customWidth="1"/>
    <col min="3861" max="3861" width="8.7109375" style="177" bestFit="1" customWidth="1"/>
    <col min="3862" max="3862" width="13.85546875" style="177" bestFit="1" customWidth="1"/>
    <col min="3863" max="3863" width="8.7109375" style="177" bestFit="1" customWidth="1"/>
    <col min="3864" max="3864" width="13.85546875" style="177" bestFit="1" customWidth="1"/>
    <col min="3865" max="3865" width="8.7109375" style="177" bestFit="1" customWidth="1"/>
    <col min="3866" max="3866" width="13.85546875" style="177" bestFit="1" customWidth="1"/>
    <col min="3867" max="3867" width="8.7109375" style="177" bestFit="1" customWidth="1"/>
    <col min="3868" max="3868" width="17.85546875" style="177" bestFit="1" customWidth="1"/>
    <col min="3869" max="3870" width="9.140625" style="177"/>
    <col min="3871" max="3871" width="10" style="177" bestFit="1" customWidth="1"/>
    <col min="3872" max="4097" width="9.140625" style="177"/>
    <col min="4098" max="4098" width="4" style="177" customWidth="1"/>
    <col min="4099" max="4099" width="34.5703125" style="177" customWidth="1"/>
    <col min="4100" max="4100" width="11.85546875" style="177" bestFit="1" customWidth="1"/>
    <col min="4101" max="4101" width="8.140625" style="177" customWidth="1"/>
    <col min="4102" max="4102" width="13.85546875" style="177" bestFit="1" customWidth="1"/>
    <col min="4103" max="4103" width="8.140625" style="177" customWidth="1"/>
    <col min="4104" max="4104" width="13.85546875" style="177" bestFit="1" customWidth="1"/>
    <col min="4105" max="4105" width="8.7109375" style="177" customWidth="1"/>
    <col min="4106" max="4106" width="13.5703125" style="177" bestFit="1" customWidth="1"/>
    <col min="4107" max="4107" width="9" style="177" customWidth="1"/>
    <col min="4108" max="4108" width="13.5703125" style="177" bestFit="1" customWidth="1"/>
    <col min="4109" max="4109" width="9" style="177" bestFit="1" customWidth="1"/>
    <col min="4110" max="4110" width="13.5703125" style="177" bestFit="1" customWidth="1"/>
    <col min="4111" max="4111" width="9" style="177" bestFit="1" customWidth="1"/>
    <col min="4112" max="4112" width="13.85546875" style="177" bestFit="1" customWidth="1"/>
    <col min="4113" max="4113" width="8.7109375" style="177" bestFit="1" customWidth="1"/>
    <col min="4114" max="4114" width="13.85546875" style="177" bestFit="1" customWidth="1"/>
    <col min="4115" max="4115" width="8.7109375" style="177" bestFit="1" customWidth="1"/>
    <col min="4116" max="4116" width="13.85546875" style="177" bestFit="1" customWidth="1"/>
    <col min="4117" max="4117" width="8.7109375" style="177" bestFit="1" customWidth="1"/>
    <col min="4118" max="4118" width="13.85546875" style="177" bestFit="1" customWidth="1"/>
    <col min="4119" max="4119" width="8.7109375" style="177" bestFit="1" customWidth="1"/>
    <col min="4120" max="4120" width="13.85546875" style="177" bestFit="1" customWidth="1"/>
    <col min="4121" max="4121" width="8.7109375" style="177" bestFit="1" customWidth="1"/>
    <col min="4122" max="4122" width="13.85546875" style="177" bestFit="1" customWidth="1"/>
    <col min="4123" max="4123" width="8.7109375" style="177" bestFit="1" customWidth="1"/>
    <col min="4124" max="4124" width="17.85546875" style="177" bestFit="1" customWidth="1"/>
    <col min="4125" max="4126" width="9.140625" style="177"/>
    <col min="4127" max="4127" width="10" style="177" bestFit="1" customWidth="1"/>
    <col min="4128" max="4353" width="9.140625" style="177"/>
    <col min="4354" max="4354" width="4" style="177" customWidth="1"/>
    <col min="4355" max="4355" width="34.5703125" style="177" customWidth="1"/>
    <col min="4356" max="4356" width="11.85546875" style="177" bestFit="1" customWidth="1"/>
    <col min="4357" max="4357" width="8.140625" style="177" customWidth="1"/>
    <col min="4358" max="4358" width="13.85546875" style="177" bestFit="1" customWidth="1"/>
    <col min="4359" max="4359" width="8.140625" style="177" customWidth="1"/>
    <col min="4360" max="4360" width="13.85546875" style="177" bestFit="1" customWidth="1"/>
    <col min="4361" max="4361" width="8.7109375" style="177" customWidth="1"/>
    <col min="4362" max="4362" width="13.5703125" style="177" bestFit="1" customWidth="1"/>
    <col min="4363" max="4363" width="9" style="177" customWidth="1"/>
    <col min="4364" max="4364" width="13.5703125" style="177" bestFit="1" customWidth="1"/>
    <col min="4365" max="4365" width="9" style="177" bestFit="1" customWidth="1"/>
    <col min="4366" max="4366" width="13.5703125" style="177" bestFit="1" customWidth="1"/>
    <col min="4367" max="4367" width="9" style="177" bestFit="1" customWidth="1"/>
    <col min="4368" max="4368" width="13.85546875" style="177" bestFit="1" customWidth="1"/>
    <col min="4369" max="4369" width="8.7109375" style="177" bestFit="1" customWidth="1"/>
    <col min="4370" max="4370" width="13.85546875" style="177" bestFit="1" customWidth="1"/>
    <col min="4371" max="4371" width="8.7109375" style="177" bestFit="1" customWidth="1"/>
    <col min="4372" max="4372" width="13.85546875" style="177" bestFit="1" customWidth="1"/>
    <col min="4373" max="4373" width="8.7109375" style="177" bestFit="1" customWidth="1"/>
    <col min="4374" max="4374" width="13.85546875" style="177" bestFit="1" customWidth="1"/>
    <col min="4375" max="4375" width="8.7109375" style="177" bestFit="1" customWidth="1"/>
    <col min="4376" max="4376" width="13.85546875" style="177" bestFit="1" customWidth="1"/>
    <col min="4377" max="4377" width="8.7109375" style="177" bestFit="1" customWidth="1"/>
    <col min="4378" max="4378" width="13.85546875" style="177" bestFit="1" customWidth="1"/>
    <col min="4379" max="4379" width="8.7109375" style="177" bestFit="1" customWidth="1"/>
    <col min="4380" max="4380" width="17.85546875" style="177" bestFit="1" customWidth="1"/>
    <col min="4381" max="4382" width="9.140625" style="177"/>
    <col min="4383" max="4383" width="10" style="177" bestFit="1" customWidth="1"/>
    <col min="4384" max="4609" width="9.140625" style="177"/>
    <col min="4610" max="4610" width="4" style="177" customWidth="1"/>
    <col min="4611" max="4611" width="34.5703125" style="177" customWidth="1"/>
    <col min="4612" max="4612" width="11.85546875" style="177" bestFit="1" customWidth="1"/>
    <col min="4613" max="4613" width="8.140625" style="177" customWidth="1"/>
    <col min="4614" max="4614" width="13.85546875" style="177" bestFit="1" customWidth="1"/>
    <col min="4615" max="4615" width="8.140625" style="177" customWidth="1"/>
    <col min="4616" max="4616" width="13.85546875" style="177" bestFit="1" customWidth="1"/>
    <col min="4617" max="4617" width="8.7109375" style="177" customWidth="1"/>
    <col min="4618" max="4618" width="13.5703125" style="177" bestFit="1" customWidth="1"/>
    <col min="4619" max="4619" width="9" style="177" customWidth="1"/>
    <col min="4620" max="4620" width="13.5703125" style="177" bestFit="1" customWidth="1"/>
    <col min="4621" max="4621" width="9" style="177" bestFit="1" customWidth="1"/>
    <col min="4622" max="4622" width="13.5703125" style="177" bestFit="1" customWidth="1"/>
    <col min="4623" max="4623" width="9" style="177" bestFit="1" customWidth="1"/>
    <col min="4624" max="4624" width="13.85546875" style="177" bestFit="1" customWidth="1"/>
    <col min="4625" max="4625" width="8.7109375" style="177" bestFit="1" customWidth="1"/>
    <col min="4626" max="4626" width="13.85546875" style="177" bestFit="1" customWidth="1"/>
    <col min="4627" max="4627" width="8.7109375" style="177" bestFit="1" customWidth="1"/>
    <col min="4628" max="4628" width="13.85546875" style="177" bestFit="1" customWidth="1"/>
    <col min="4629" max="4629" width="8.7109375" style="177" bestFit="1" customWidth="1"/>
    <col min="4630" max="4630" width="13.85546875" style="177" bestFit="1" customWidth="1"/>
    <col min="4631" max="4631" width="8.7109375" style="177" bestFit="1" customWidth="1"/>
    <col min="4632" max="4632" width="13.85546875" style="177" bestFit="1" customWidth="1"/>
    <col min="4633" max="4633" width="8.7109375" style="177" bestFit="1" customWidth="1"/>
    <col min="4634" max="4634" width="13.85546875" style="177" bestFit="1" customWidth="1"/>
    <col min="4635" max="4635" width="8.7109375" style="177" bestFit="1" customWidth="1"/>
    <col min="4636" max="4636" width="17.85546875" style="177" bestFit="1" customWidth="1"/>
    <col min="4637" max="4638" width="9.140625" style="177"/>
    <col min="4639" max="4639" width="10" style="177" bestFit="1" customWidth="1"/>
    <col min="4640" max="4865" width="9.140625" style="177"/>
    <col min="4866" max="4866" width="4" style="177" customWidth="1"/>
    <col min="4867" max="4867" width="34.5703125" style="177" customWidth="1"/>
    <col min="4868" max="4868" width="11.85546875" style="177" bestFit="1" customWidth="1"/>
    <col min="4869" max="4869" width="8.140625" style="177" customWidth="1"/>
    <col min="4870" max="4870" width="13.85546875" style="177" bestFit="1" customWidth="1"/>
    <col min="4871" max="4871" width="8.140625" style="177" customWidth="1"/>
    <col min="4872" max="4872" width="13.85546875" style="177" bestFit="1" customWidth="1"/>
    <col min="4873" max="4873" width="8.7109375" style="177" customWidth="1"/>
    <col min="4874" max="4874" width="13.5703125" style="177" bestFit="1" customWidth="1"/>
    <col min="4875" max="4875" width="9" style="177" customWidth="1"/>
    <col min="4876" max="4876" width="13.5703125" style="177" bestFit="1" customWidth="1"/>
    <col min="4877" max="4877" width="9" style="177" bestFit="1" customWidth="1"/>
    <col min="4878" max="4878" width="13.5703125" style="177" bestFit="1" customWidth="1"/>
    <col min="4879" max="4879" width="9" style="177" bestFit="1" customWidth="1"/>
    <col min="4880" max="4880" width="13.85546875" style="177" bestFit="1" customWidth="1"/>
    <col min="4881" max="4881" width="8.7109375" style="177" bestFit="1" customWidth="1"/>
    <col min="4882" max="4882" width="13.85546875" style="177" bestFit="1" customWidth="1"/>
    <col min="4883" max="4883" width="8.7109375" style="177" bestFit="1" customWidth="1"/>
    <col min="4884" max="4884" width="13.85546875" style="177" bestFit="1" customWidth="1"/>
    <col min="4885" max="4885" width="8.7109375" style="177" bestFit="1" customWidth="1"/>
    <col min="4886" max="4886" width="13.85546875" style="177" bestFit="1" customWidth="1"/>
    <col min="4887" max="4887" width="8.7109375" style="177" bestFit="1" customWidth="1"/>
    <col min="4888" max="4888" width="13.85546875" style="177" bestFit="1" customWidth="1"/>
    <col min="4889" max="4889" width="8.7109375" style="177" bestFit="1" customWidth="1"/>
    <col min="4890" max="4890" width="13.85546875" style="177" bestFit="1" customWidth="1"/>
    <col min="4891" max="4891" width="8.7109375" style="177" bestFit="1" customWidth="1"/>
    <col min="4892" max="4892" width="17.85546875" style="177" bestFit="1" customWidth="1"/>
    <col min="4893" max="4894" width="9.140625" style="177"/>
    <col min="4895" max="4895" width="10" style="177" bestFit="1" customWidth="1"/>
    <col min="4896" max="5121" width="9.140625" style="177"/>
    <col min="5122" max="5122" width="4" style="177" customWidth="1"/>
    <col min="5123" max="5123" width="34.5703125" style="177" customWidth="1"/>
    <col min="5124" max="5124" width="11.85546875" style="177" bestFit="1" customWidth="1"/>
    <col min="5125" max="5125" width="8.140625" style="177" customWidth="1"/>
    <col min="5126" max="5126" width="13.85546875" style="177" bestFit="1" customWidth="1"/>
    <col min="5127" max="5127" width="8.140625" style="177" customWidth="1"/>
    <col min="5128" max="5128" width="13.85546875" style="177" bestFit="1" customWidth="1"/>
    <col min="5129" max="5129" width="8.7109375" style="177" customWidth="1"/>
    <col min="5130" max="5130" width="13.5703125" style="177" bestFit="1" customWidth="1"/>
    <col min="5131" max="5131" width="9" style="177" customWidth="1"/>
    <col min="5132" max="5132" width="13.5703125" style="177" bestFit="1" customWidth="1"/>
    <col min="5133" max="5133" width="9" style="177" bestFit="1" customWidth="1"/>
    <col min="5134" max="5134" width="13.5703125" style="177" bestFit="1" customWidth="1"/>
    <col min="5135" max="5135" width="9" style="177" bestFit="1" customWidth="1"/>
    <col min="5136" max="5136" width="13.85546875" style="177" bestFit="1" customWidth="1"/>
    <col min="5137" max="5137" width="8.7109375" style="177" bestFit="1" customWidth="1"/>
    <col min="5138" max="5138" width="13.85546875" style="177" bestFit="1" customWidth="1"/>
    <col min="5139" max="5139" width="8.7109375" style="177" bestFit="1" customWidth="1"/>
    <col min="5140" max="5140" width="13.85546875" style="177" bestFit="1" customWidth="1"/>
    <col min="5141" max="5141" width="8.7109375" style="177" bestFit="1" customWidth="1"/>
    <col min="5142" max="5142" width="13.85546875" style="177" bestFit="1" customWidth="1"/>
    <col min="5143" max="5143" width="8.7109375" style="177" bestFit="1" customWidth="1"/>
    <col min="5144" max="5144" width="13.85546875" style="177" bestFit="1" customWidth="1"/>
    <col min="5145" max="5145" width="8.7109375" style="177" bestFit="1" customWidth="1"/>
    <col min="5146" max="5146" width="13.85546875" style="177" bestFit="1" customWidth="1"/>
    <col min="5147" max="5147" width="8.7109375" style="177" bestFit="1" customWidth="1"/>
    <col min="5148" max="5148" width="17.85546875" style="177" bestFit="1" customWidth="1"/>
    <col min="5149" max="5150" width="9.140625" style="177"/>
    <col min="5151" max="5151" width="10" style="177" bestFit="1" customWidth="1"/>
    <col min="5152" max="5377" width="9.140625" style="177"/>
    <col min="5378" max="5378" width="4" style="177" customWidth="1"/>
    <col min="5379" max="5379" width="34.5703125" style="177" customWidth="1"/>
    <col min="5380" max="5380" width="11.85546875" style="177" bestFit="1" customWidth="1"/>
    <col min="5381" max="5381" width="8.140625" style="177" customWidth="1"/>
    <col min="5382" max="5382" width="13.85546875" style="177" bestFit="1" customWidth="1"/>
    <col min="5383" max="5383" width="8.140625" style="177" customWidth="1"/>
    <col min="5384" max="5384" width="13.85546875" style="177" bestFit="1" customWidth="1"/>
    <col min="5385" max="5385" width="8.7109375" style="177" customWidth="1"/>
    <col min="5386" max="5386" width="13.5703125" style="177" bestFit="1" customWidth="1"/>
    <col min="5387" max="5387" width="9" style="177" customWidth="1"/>
    <col min="5388" max="5388" width="13.5703125" style="177" bestFit="1" customWidth="1"/>
    <col min="5389" max="5389" width="9" style="177" bestFit="1" customWidth="1"/>
    <col min="5390" max="5390" width="13.5703125" style="177" bestFit="1" customWidth="1"/>
    <col min="5391" max="5391" width="9" style="177" bestFit="1" customWidth="1"/>
    <col min="5392" max="5392" width="13.85546875" style="177" bestFit="1" customWidth="1"/>
    <col min="5393" max="5393" width="8.7109375" style="177" bestFit="1" customWidth="1"/>
    <col min="5394" max="5394" width="13.85546875" style="177" bestFit="1" customWidth="1"/>
    <col min="5395" max="5395" width="8.7109375" style="177" bestFit="1" customWidth="1"/>
    <col min="5396" max="5396" width="13.85546875" style="177" bestFit="1" customWidth="1"/>
    <col min="5397" max="5397" width="8.7109375" style="177" bestFit="1" customWidth="1"/>
    <col min="5398" max="5398" width="13.85546875" style="177" bestFit="1" customWidth="1"/>
    <col min="5399" max="5399" width="8.7109375" style="177" bestFit="1" customWidth="1"/>
    <col min="5400" max="5400" width="13.85546875" style="177" bestFit="1" customWidth="1"/>
    <col min="5401" max="5401" width="8.7109375" style="177" bestFit="1" customWidth="1"/>
    <col min="5402" max="5402" width="13.85546875" style="177" bestFit="1" customWidth="1"/>
    <col min="5403" max="5403" width="8.7109375" style="177" bestFit="1" customWidth="1"/>
    <col min="5404" max="5404" width="17.85546875" style="177" bestFit="1" customWidth="1"/>
    <col min="5405" max="5406" width="9.140625" style="177"/>
    <col min="5407" max="5407" width="10" style="177" bestFit="1" customWidth="1"/>
    <col min="5408" max="5633" width="9.140625" style="177"/>
    <col min="5634" max="5634" width="4" style="177" customWidth="1"/>
    <col min="5635" max="5635" width="34.5703125" style="177" customWidth="1"/>
    <col min="5636" max="5636" width="11.85546875" style="177" bestFit="1" customWidth="1"/>
    <col min="5637" max="5637" width="8.140625" style="177" customWidth="1"/>
    <col min="5638" max="5638" width="13.85546875" style="177" bestFit="1" customWidth="1"/>
    <col min="5639" max="5639" width="8.140625" style="177" customWidth="1"/>
    <col min="5640" max="5640" width="13.85546875" style="177" bestFit="1" customWidth="1"/>
    <col min="5641" max="5641" width="8.7109375" style="177" customWidth="1"/>
    <col min="5642" max="5642" width="13.5703125" style="177" bestFit="1" customWidth="1"/>
    <col min="5643" max="5643" width="9" style="177" customWidth="1"/>
    <col min="5644" max="5644" width="13.5703125" style="177" bestFit="1" customWidth="1"/>
    <col min="5645" max="5645" width="9" style="177" bestFit="1" customWidth="1"/>
    <col min="5646" max="5646" width="13.5703125" style="177" bestFit="1" customWidth="1"/>
    <col min="5647" max="5647" width="9" style="177" bestFit="1" customWidth="1"/>
    <col min="5648" max="5648" width="13.85546875" style="177" bestFit="1" customWidth="1"/>
    <col min="5649" max="5649" width="8.7109375" style="177" bestFit="1" customWidth="1"/>
    <col min="5650" max="5650" width="13.85546875" style="177" bestFit="1" customWidth="1"/>
    <col min="5651" max="5651" width="8.7109375" style="177" bestFit="1" customWidth="1"/>
    <col min="5652" max="5652" width="13.85546875" style="177" bestFit="1" customWidth="1"/>
    <col min="5653" max="5653" width="8.7109375" style="177" bestFit="1" customWidth="1"/>
    <col min="5654" max="5654" width="13.85546875" style="177" bestFit="1" customWidth="1"/>
    <col min="5655" max="5655" width="8.7109375" style="177" bestFit="1" customWidth="1"/>
    <col min="5656" max="5656" width="13.85546875" style="177" bestFit="1" customWidth="1"/>
    <col min="5657" max="5657" width="8.7109375" style="177" bestFit="1" customWidth="1"/>
    <col min="5658" max="5658" width="13.85546875" style="177" bestFit="1" customWidth="1"/>
    <col min="5659" max="5659" width="8.7109375" style="177" bestFit="1" customWidth="1"/>
    <col min="5660" max="5660" width="17.85546875" style="177" bestFit="1" customWidth="1"/>
    <col min="5661" max="5662" width="9.140625" style="177"/>
    <col min="5663" max="5663" width="10" style="177" bestFit="1" customWidth="1"/>
    <col min="5664" max="5889" width="9.140625" style="177"/>
    <col min="5890" max="5890" width="4" style="177" customWidth="1"/>
    <col min="5891" max="5891" width="34.5703125" style="177" customWidth="1"/>
    <col min="5892" max="5892" width="11.85546875" style="177" bestFit="1" customWidth="1"/>
    <col min="5893" max="5893" width="8.140625" style="177" customWidth="1"/>
    <col min="5894" max="5894" width="13.85546875" style="177" bestFit="1" customWidth="1"/>
    <col min="5895" max="5895" width="8.140625" style="177" customWidth="1"/>
    <col min="5896" max="5896" width="13.85546875" style="177" bestFit="1" customWidth="1"/>
    <col min="5897" max="5897" width="8.7109375" style="177" customWidth="1"/>
    <col min="5898" max="5898" width="13.5703125" style="177" bestFit="1" customWidth="1"/>
    <col min="5899" max="5899" width="9" style="177" customWidth="1"/>
    <col min="5900" max="5900" width="13.5703125" style="177" bestFit="1" customWidth="1"/>
    <col min="5901" max="5901" width="9" style="177" bestFit="1" customWidth="1"/>
    <col min="5902" max="5902" width="13.5703125" style="177" bestFit="1" customWidth="1"/>
    <col min="5903" max="5903" width="9" style="177" bestFit="1" customWidth="1"/>
    <col min="5904" max="5904" width="13.85546875" style="177" bestFit="1" customWidth="1"/>
    <col min="5905" max="5905" width="8.7109375" style="177" bestFit="1" customWidth="1"/>
    <col min="5906" max="5906" width="13.85546875" style="177" bestFit="1" customWidth="1"/>
    <col min="5907" max="5907" width="8.7109375" style="177" bestFit="1" customWidth="1"/>
    <col min="5908" max="5908" width="13.85546875" style="177" bestFit="1" customWidth="1"/>
    <col min="5909" max="5909" width="8.7109375" style="177" bestFit="1" customWidth="1"/>
    <col min="5910" max="5910" width="13.85546875" style="177" bestFit="1" customWidth="1"/>
    <col min="5911" max="5911" width="8.7109375" style="177" bestFit="1" customWidth="1"/>
    <col min="5912" max="5912" width="13.85546875" style="177" bestFit="1" customWidth="1"/>
    <col min="5913" max="5913" width="8.7109375" style="177" bestFit="1" customWidth="1"/>
    <col min="5914" max="5914" width="13.85546875" style="177" bestFit="1" customWidth="1"/>
    <col min="5915" max="5915" width="8.7109375" style="177" bestFit="1" customWidth="1"/>
    <col min="5916" max="5916" width="17.85546875" style="177" bestFit="1" customWidth="1"/>
    <col min="5917" max="5918" width="9.140625" style="177"/>
    <col min="5919" max="5919" width="10" style="177" bestFit="1" customWidth="1"/>
    <col min="5920" max="6145" width="9.140625" style="177"/>
    <col min="6146" max="6146" width="4" style="177" customWidth="1"/>
    <col min="6147" max="6147" width="34.5703125" style="177" customWidth="1"/>
    <col min="6148" max="6148" width="11.85546875" style="177" bestFit="1" customWidth="1"/>
    <col min="6149" max="6149" width="8.140625" style="177" customWidth="1"/>
    <col min="6150" max="6150" width="13.85546875" style="177" bestFit="1" customWidth="1"/>
    <col min="6151" max="6151" width="8.140625" style="177" customWidth="1"/>
    <col min="6152" max="6152" width="13.85546875" style="177" bestFit="1" customWidth="1"/>
    <col min="6153" max="6153" width="8.7109375" style="177" customWidth="1"/>
    <col min="6154" max="6154" width="13.5703125" style="177" bestFit="1" customWidth="1"/>
    <col min="6155" max="6155" width="9" style="177" customWidth="1"/>
    <col min="6156" max="6156" width="13.5703125" style="177" bestFit="1" customWidth="1"/>
    <col min="6157" max="6157" width="9" style="177" bestFit="1" customWidth="1"/>
    <col min="6158" max="6158" width="13.5703125" style="177" bestFit="1" customWidth="1"/>
    <col min="6159" max="6159" width="9" style="177" bestFit="1" customWidth="1"/>
    <col min="6160" max="6160" width="13.85546875" style="177" bestFit="1" customWidth="1"/>
    <col min="6161" max="6161" width="8.7109375" style="177" bestFit="1" customWidth="1"/>
    <col min="6162" max="6162" width="13.85546875" style="177" bestFit="1" customWidth="1"/>
    <col min="6163" max="6163" width="8.7109375" style="177" bestFit="1" customWidth="1"/>
    <col min="6164" max="6164" width="13.85546875" style="177" bestFit="1" customWidth="1"/>
    <col min="6165" max="6165" width="8.7109375" style="177" bestFit="1" customWidth="1"/>
    <col min="6166" max="6166" width="13.85546875" style="177" bestFit="1" customWidth="1"/>
    <col min="6167" max="6167" width="8.7109375" style="177" bestFit="1" customWidth="1"/>
    <col min="6168" max="6168" width="13.85546875" style="177" bestFit="1" customWidth="1"/>
    <col min="6169" max="6169" width="8.7109375" style="177" bestFit="1" customWidth="1"/>
    <col min="6170" max="6170" width="13.85546875" style="177" bestFit="1" customWidth="1"/>
    <col min="6171" max="6171" width="8.7109375" style="177" bestFit="1" customWidth="1"/>
    <col min="6172" max="6172" width="17.85546875" style="177" bestFit="1" customWidth="1"/>
    <col min="6173" max="6174" width="9.140625" style="177"/>
    <col min="6175" max="6175" width="10" style="177" bestFit="1" customWidth="1"/>
    <col min="6176" max="6401" width="9.140625" style="177"/>
    <col min="6402" max="6402" width="4" style="177" customWidth="1"/>
    <col min="6403" max="6403" width="34.5703125" style="177" customWidth="1"/>
    <col min="6404" max="6404" width="11.85546875" style="177" bestFit="1" customWidth="1"/>
    <col min="6405" max="6405" width="8.140625" style="177" customWidth="1"/>
    <col min="6406" max="6406" width="13.85546875" style="177" bestFit="1" customWidth="1"/>
    <col min="6407" max="6407" width="8.140625" style="177" customWidth="1"/>
    <col min="6408" max="6408" width="13.85546875" style="177" bestFit="1" customWidth="1"/>
    <col min="6409" max="6409" width="8.7109375" style="177" customWidth="1"/>
    <col min="6410" max="6410" width="13.5703125" style="177" bestFit="1" customWidth="1"/>
    <col min="6411" max="6411" width="9" style="177" customWidth="1"/>
    <col min="6412" max="6412" width="13.5703125" style="177" bestFit="1" customWidth="1"/>
    <col min="6413" max="6413" width="9" style="177" bestFit="1" customWidth="1"/>
    <col min="6414" max="6414" width="13.5703125" style="177" bestFit="1" customWidth="1"/>
    <col min="6415" max="6415" width="9" style="177" bestFit="1" customWidth="1"/>
    <col min="6416" max="6416" width="13.85546875" style="177" bestFit="1" customWidth="1"/>
    <col min="6417" max="6417" width="8.7109375" style="177" bestFit="1" customWidth="1"/>
    <col min="6418" max="6418" width="13.85546875" style="177" bestFit="1" customWidth="1"/>
    <col min="6419" max="6419" width="8.7109375" style="177" bestFit="1" customWidth="1"/>
    <col min="6420" max="6420" width="13.85546875" style="177" bestFit="1" customWidth="1"/>
    <col min="6421" max="6421" width="8.7109375" style="177" bestFit="1" customWidth="1"/>
    <col min="6422" max="6422" width="13.85546875" style="177" bestFit="1" customWidth="1"/>
    <col min="6423" max="6423" width="8.7109375" style="177" bestFit="1" customWidth="1"/>
    <col min="6424" max="6424" width="13.85546875" style="177" bestFit="1" customWidth="1"/>
    <col min="6425" max="6425" width="8.7109375" style="177" bestFit="1" customWidth="1"/>
    <col min="6426" max="6426" width="13.85546875" style="177" bestFit="1" customWidth="1"/>
    <col min="6427" max="6427" width="8.7109375" style="177" bestFit="1" customWidth="1"/>
    <col min="6428" max="6428" width="17.85546875" style="177" bestFit="1" customWidth="1"/>
    <col min="6429" max="6430" width="9.140625" style="177"/>
    <col min="6431" max="6431" width="10" style="177" bestFit="1" customWidth="1"/>
    <col min="6432" max="6657" width="9.140625" style="177"/>
    <col min="6658" max="6658" width="4" style="177" customWidth="1"/>
    <col min="6659" max="6659" width="34.5703125" style="177" customWidth="1"/>
    <col min="6660" max="6660" width="11.85546875" style="177" bestFit="1" customWidth="1"/>
    <col min="6661" max="6661" width="8.140625" style="177" customWidth="1"/>
    <col min="6662" max="6662" width="13.85546875" style="177" bestFit="1" customWidth="1"/>
    <col min="6663" max="6663" width="8.140625" style="177" customWidth="1"/>
    <col min="6664" max="6664" width="13.85546875" style="177" bestFit="1" customWidth="1"/>
    <col min="6665" max="6665" width="8.7109375" style="177" customWidth="1"/>
    <col min="6666" max="6666" width="13.5703125" style="177" bestFit="1" customWidth="1"/>
    <col min="6667" max="6667" width="9" style="177" customWidth="1"/>
    <col min="6668" max="6668" width="13.5703125" style="177" bestFit="1" customWidth="1"/>
    <col min="6669" max="6669" width="9" style="177" bestFit="1" customWidth="1"/>
    <col min="6670" max="6670" width="13.5703125" style="177" bestFit="1" customWidth="1"/>
    <col min="6671" max="6671" width="9" style="177" bestFit="1" customWidth="1"/>
    <col min="6672" max="6672" width="13.85546875" style="177" bestFit="1" customWidth="1"/>
    <col min="6673" max="6673" width="8.7109375" style="177" bestFit="1" customWidth="1"/>
    <col min="6674" max="6674" width="13.85546875" style="177" bestFit="1" customWidth="1"/>
    <col min="6675" max="6675" width="8.7109375" style="177" bestFit="1" customWidth="1"/>
    <col min="6676" max="6676" width="13.85546875" style="177" bestFit="1" customWidth="1"/>
    <col min="6677" max="6677" width="8.7109375" style="177" bestFit="1" customWidth="1"/>
    <col min="6678" max="6678" width="13.85546875" style="177" bestFit="1" customWidth="1"/>
    <col min="6679" max="6679" width="8.7109375" style="177" bestFit="1" customWidth="1"/>
    <col min="6680" max="6680" width="13.85546875" style="177" bestFit="1" customWidth="1"/>
    <col min="6681" max="6681" width="8.7109375" style="177" bestFit="1" customWidth="1"/>
    <col min="6682" max="6682" width="13.85546875" style="177" bestFit="1" customWidth="1"/>
    <col min="6683" max="6683" width="8.7109375" style="177" bestFit="1" customWidth="1"/>
    <col min="6684" max="6684" width="17.85546875" style="177" bestFit="1" customWidth="1"/>
    <col min="6685" max="6686" width="9.140625" style="177"/>
    <col min="6687" max="6687" width="10" style="177" bestFit="1" customWidth="1"/>
    <col min="6688" max="6913" width="9.140625" style="177"/>
    <col min="6914" max="6914" width="4" style="177" customWidth="1"/>
    <col min="6915" max="6915" width="34.5703125" style="177" customWidth="1"/>
    <col min="6916" max="6916" width="11.85546875" style="177" bestFit="1" customWidth="1"/>
    <col min="6917" max="6917" width="8.140625" style="177" customWidth="1"/>
    <col min="6918" max="6918" width="13.85546875" style="177" bestFit="1" customWidth="1"/>
    <col min="6919" max="6919" width="8.140625" style="177" customWidth="1"/>
    <col min="6920" max="6920" width="13.85546875" style="177" bestFit="1" customWidth="1"/>
    <col min="6921" max="6921" width="8.7109375" style="177" customWidth="1"/>
    <col min="6922" max="6922" width="13.5703125" style="177" bestFit="1" customWidth="1"/>
    <col min="6923" max="6923" width="9" style="177" customWidth="1"/>
    <col min="6924" max="6924" width="13.5703125" style="177" bestFit="1" customWidth="1"/>
    <col min="6925" max="6925" width="9" style="177" bestFit="1" customWidth="1"/>
    <col min="6926" max="6926" width="13.5703125" style="177" bestFit="1" customWidth="1"/>
    <col min="6927" max="6927" width="9" style="177" bestFit="1" customWidth="1"/>
    <col min="6928" max="6928" width="13.85546875" style="177" bestFit="1" customWidth="1"/>
    <col min="6929" max="6929" width="8.7109375" style="177" bestFit="1" customWidth="1"/>
    <col min="6930" max="6930" width="13.85546875" style="177" bestFit="1" customWidth="1"/>
    <col min="6931" max="6931" width="8.7109375" style="177" bestFit="1" customWidth="1"/>
    <col min="6932" max="6932" width="13.85546875" style="177" bestFit="1" customWidth="1"/>
    <col min="6933" max="6933" width="8.7109375" style="177" bestFit="1" customWidth="1"/>
    <col min="6934" max="6934" width="13.85546875" style="177" bestFit="1" customWidth="1"/>
    <col min="6935" max="6935" width="8.7109375" style="177" bestFit="1" customWidth="1"/>
    <col min="6936" max="6936" width="13.85546875" style="177" bestFit="1" customWidth="1"/>
    <col min="6937" max="6937" width="8.7109375" style="177" bestFit="1" customWidth="1"/>
    <col min="6938" max="6938" width="13.85546875" style="177" bestFit="1" customWidth="1"/>
    <col min="6939" max="6939" width="8.7109375" style="177" bestFit="1" customWidth="1"/>
    <col min="6940" max="6940" width="17.85546875" style="177" bestFit="1" customWidth="1"/>
    <col min="6941" max="6942" width="9.140625" style="177"/>
    <col min="6943" max="6943" width="10" style="177" bestFit="1" customWidth="1"/>
    <col min="6944" max="7169" width="9.140625" style="177"/>
    <col min="7170" max="7170" width="4" style="177" customWidth="1"/>
    <col min="7171" max="7171" width="34.5703125" style="177" customWidth="1"/>
    <col min="7172" max="7172" width="11.85546875" style="177" bestFit="1" customWidth="1"/>
    <col min="7173" max="7173" width="8.140625" style="177" customWidth="1"/>
    <col min="7174" max="7174" width="13.85546875" style="177" bestFit="1" customWidth="1"/>
    <col min="7175" max="7175" width="8.140625" style="177" customWidth="1"/>
    <col min="7176" max="7176" width="13.85546875" style="177" bestFit="1" customWidth="1"/>
    <col min="7177" max="7177" width="8.7109375" style="177" customWidth="1"/>
    <col min="7178" max="7178" width="13.5703125" style="177" bestFit="1" customWidth="1"/>
    <col min="7179" max="7179" width="9" style="177" customWidth="1"/>
    <col min="7180" max="7180" width="13.5703125" style="177" bestFit="1" customWidth="1"/>
    <col min="7181" max="7181" width="9" style="177" bestFit="1" customWidth="1"/>
    <col min="7182" max="7182" width="13.5703125" style="177" bestFit="1" customWidth="1"/>
    <col min="7183" max="7183" width="9" style="177" bestFit="1" customWidth="1"/>
    <col min="7184" max="7184" width="13.85546875" style="177" bestFit="1" customWidth="1"/>
    <col min="7185" max="7185" width="8.7109375" style="177" bestFit="1" customWidth="1"/>
    <col min="7186" max="7186" width="13.85546875" style="177" bestFit="1" customWidth="1"/>
    <col min="7187" max="7187" width="8.7109375" style="177" bestFit="1" customWidth="1"/>
    <col min="7188" max="7188" width="13.85546875" style="177" bestFit="1" customWidth="1"/>
    <col min="7189" max="7189" width="8.7109375" style="177" bestFit="1" customWidth="1"/>
    <col min="7190" max="7190" width="13.85546875" style="177" bestFit="1" customWidth="1"/>
    <col min="7191" max="7191" width="8.7109375" style="177" bestFit="1" customWidth="1"/>
    <col min="7192" max="7192" width="13.85546875" style="177" bestFit="1" customWidth="1"/>
    <col min="7193" max="7193" width="8.7109375" style="177" bestFit="1" customWidth="1"/>
    <col min="7194" max="7194" width="13.85546875" style="177" bestFit="1" customWidth="1"/>
    <col min="7195" max="7195" width="8.7109375" style="177" bestFit="1" customWidth="1"/>
    <col min="7196" max="7196" width="17.85546875" style="177" bestFit="1" customWidth="1"/>
    <col min="7197" max="7198" width="9.140625" style="177"/>
    <col min="7199" max="7199" width="10" style="177" bestFit="1" customWidth="1"/>
    <col min="7200" max="7425" width="9.140625" style="177"/>
    <col min="7426" max="7426" width="4" style="177" customWidth="1"/>
    <col min="7427" max="7427" width="34.5703125" style="177" customWidth="1"/>
    <col min="7428" max="7428" width="11.85546875" style="177" bestFit="1" customWidth="1"/>
    <col min="7429" max="7429" width="8.140625" style="177" customWidth="1"/>
    <col min="7430" max="7430" width="13.85546875" style="177" bestFit="1" customWidth="1"/>
    <col min="7431" max="7431" width="8.140625" style="177" customWidth="1"/>
    <col min="7432" max="7432" width="13.85546875" style="177" bestFit="1" customWidth="1"/>
    <col min="7433" max="7433" width="8.7109375" style="177" customWidth="1"/>
    <col min="7434" max="7434" width="13.5703125" style="177" bestFit="1" customWidth="1"/>
    <col min="7435" max="7435" width="9" style="177" customWidth="1"/>
    <col min="7436" max="7436" width="13.5703125" style="177" bestFit="1" customWidth="1"/>
    <col min="7437" max="7437" width="9" style="177" bestFit="1" customWidth="1"/>
    <col min="7438" max="7438" width="13.5703125" style="177" bestFit="1" customWidth="1"/>
    <col min="7439" max="7439" width="9" style="177" bestFit="1" customWidth="1"/>
    <col min="7440" max="7440" width="13.85546875" style="177" bestFit="1" customWidth="1"/>
    <col min="7441" max="7441" width="8.7109375" style="177" bestFit="1" customWidth="1"/>
    <col min="7442" max="7442" width="13.85546875" style="177" bestFit="1" customWidth="1"/>
    <col min="7443" max="7443" width="8.7109375" style="177" bestFit="1" customWidth="1"/>
    <col min="7444" max="7444" width="13.85546875" style="177" bestFit="1" customWidth="1"/>
    <col min="7445" max="7445" width="8.7109375" style="177" bestFit="1" customWidth="1"/>
    <col min="7446" max="7446" width="13.85546875" style="177" bestFit="1" customWidth="1"/>
    <col min="7447" max="7447" width="8.7109375" style="177" bestFit="1" customWidth="1"/>
    <col min="7448" max="7448" width="13.85546875" style="177" bestFit="1" customWidth="1"/>
    <col min="7449" max="7449" width="8.7109375" style="177" bestFit="1" customWidth="1"/>
    <col min="7450" max="7450" width="13.85546875" style="177" bestFit="1" customWidth="1"/>
    <col min="7451" max="7451" width="8.7109375" style="177" bestFit="1" customWidth="1"/>
    <col min="7452" max="7452" width="17.85546875" style="177" bestFit="1" customWidth="1"/>
    <col min="7453" max="7454" width="9.140625" style="177"/>
    <col min="7455" max="7455" width="10" style="177" bestFit="1" customWidth="1"/>
    <col min="7456" max="7681" width="9.140625" style="177"/>
    <col min="7682" max="7682" width="4" style="177" customWidth="1"/>
    <col min="7683" max="7683" width="34.5703125" style="177" customWidth="1"/>
    <col min="7684" max="7684" width="11.85546875" style="177" bestFit="1" customWidth="1"/>
    <col min="7685" max="7685" width="8.140625" style="177" customWidth="1"/>
    <col min="7686" max="7686" width="13.85546875" style="177" bestFit="1" customWidth="1"/>
    <col min="7687" max="7687" width="8.140625" style="177" customWidth="1"/>
    <col min="7688" max="7688" width="13.85546875" style="177" bestFit="1" customWidth="1"/>
    <col min="7689" max="7689" width="8.7109375" style="177" customWidth="1"/>
    <col min="7690" max="7690" width="13.5703125" style="177" bestFit="1" customWidth="1"/>
    <col min="7691" max="7691" width="9" style="177" customWidth="1"/>
    <col min="7692" max="7692" width="13.5703125" style="177" bestFit="1" customWidth="1"/>
    <col min="7693" max="7693" width="9" style="177" bestFit="1" customWidth="1"/>
    <col min="7694" max="7694" width="13.5703125" style="177" bestFit="1" customWidth="1"/>
    <col min="7695" max="7695" width="9" style="177" bestFit="1" customWidth="1"/>
    <col min="7696" max="7696" width="13.85546875" style="177" bestFit="1" customWidth="1"/>
    <col min="7697" max="7697" width="8.7109375" style="177" bestFit="1" customWidth="1"/>
    <col min="7698" max="7698" width="13.85546875" style="177" bestFit="1" customWidth="1"/>
    <col min="7699" max="7699" width="8.7109375" style="177" bestFit="1" customWidth="1"/>
    <col min="7700" max="7700" width="13.85546875" style="177" bestFit="1" customWidth="1"/>
    <col min="7701" max="7701" width="8.7109375" style="177" bestFit="1" customWidth="1"/>
    <col min="7702" max="7702" width="13.85546875" style="177" bestFit="1" customWidth="1"/>
    <col min="7703" max="7703" width="8.7109375" style="177" bestFit="1" customWidth="1"/>
    <col min="7704" max="7704" width="13.85546875" style="177" bestFit="1" customWidth="1"/>
    <col min="7705" max="7705" width="8.7109375" style="177" bestFit="1" customWidth="1"/>
    <col min="7706" max="7706" width="13.85546875" style="177" bestFit="1" customWidth="1"/>
    <col min="7707" max="7707" width="8.7109375" style="177" bestFit="1" customWidth="1"/>
    <col min="7708" max="7708" width="17.85546875" style="177" bestFit="1" customWidth="1"/>
    <col min="7709" max="7710" width="9.140625" style="177"/>
    <col min="7711" max="7711" width="10" style="177" bestFit="1" customWidth="1"/>
    <col min="7712" max="7937" width="9.140625" style="177"/>
    <col min="7938" max="7938" width="4" style="177" customWidth="1"/>
    <col min="7939" max="7939" width="34.5703125" style="177" customWidth="1"/>
    <col min="7940" max="7940" width="11.85546875" style="177" bestFit="1" customWidth="1"/>
    <col min="7941" max="7941" width="8.140625" style="177" customWidth="1"/>
    <col min="7942" max="7942" width="13.85546875" style="177" bestFit="1" customWidth="1"/>
    <col min="7943" max="7943" width="8.140625" style="177" customWidth="1"/>
    <col min="7944" max="7944" width="13.85546875" style="177" bestFit="1" customWidth="1"/>
    <col min="7945" max="7945" width="8.7109375" style="177" customWidth="1"/>
    <col min="7946" max="7946" width="13.5703125" style="177" bestFit="1" customWidth="1"/>
    <col min="7947" max="7947" width="9" style="177" customWidth="1"/>
    <col min="7948" max="7948" width="13.5703125" style="177" bestFit="1" customWidth="1"/>
    <col min="7949" max="7949" width="9" style="177" bestFit="1" customWidth="1"/>
    <col min="7950" max="7950" width="13.5703125" style="177" bestFit="1" customWidth="1"/>
    <col min="7951" max="7951" width="9" style="177" bestFit="1" customWidth="1"/>
    <col min="7952" max="7952" width="13.85546875" style="177" bestFit="1" customWidth="1"/>
    <col min="7953" max="7953" width="8.7109375" style="177" bestFit="1" customWidth="1"/>
    <col min="7954" max="7954" width="13.85546875" style="177" bestFit="1" customWidth="1"/>
    <col min="7955" max="7955" width="8.7109375" style="177" bestFit="1" customWidth="1"/>
    <col min="7956" max="7956" width="13.85546875" style="177" bestFit="1" customWidth="1"/>
    <col min="7957" max="7957" width="8.7109375" style="177" bestFit="1" customWidth="1"/>
    <col min="7958" max="7958" width="13.85546875" style="177" bestFit="1" customWidth="1"/>
    <col min="7959" max="7959" width="8.7109375" style="177" bestFit="1" customWidth="1"/>
    <col min="7960" max="7960" width="13.85546875" style="177" bestFit="1" customWidth="1"/>
    <col min="7961" max="7961" width="8.7109375" style="177" bestFit="1" customWidth="1"/>
    <col min="7962" max="7962" width="13.85546875" style="177" bestFit="1" customWidth="1"/>
    <col min="7963" max="7963" width="8.7109375" style="177" bestFit="1" customWidth="1"/>
    <col min="7964" max="7964" width="17.85546875" style="177" bestFit="1" customWidth="1"/>
    <col min="7965" max="7966" width="9.140625" style="177"/>
    <col min="7967" max="7967" width="10" style="177" bestFit="1" customWidth="1"/>
    <col min="7968" max="8193" width="9.140625" style="177"/>
    <col min="8194" max="8194" width="4" style="177" customWidth="1"/>
    <col min="8195" max="8195" width="34.5703125" style="177" customWidth="1"/>
    <col min="8196" max="8196" width="11.85546875" style="177" bestFit="1" customWidth="1"/>
    <col min="8197" max="8197" width="8.140625" style="177" customWidth="1"/>
    <col min="8198" max="8198" width="13.85546875" style="177" bestFit="1" customWidth="1"/>
    <col min="8199" max="8199" width="8.140625" style="177" customWidth="1"/>
    <col min="8200" max="8200" width="13.85546875" style="177" bestFit="1" customWidth="1"/>
    <col min="8201" max="8201" width="8.7109375" style="177" customWidth="1"/>
    <col min="8202" max="8202" width="13.5703125" style="177" bestFit="1" customWidth="1"/>
    <col min="8203" max="8203" width="9" style="177" customWidth="1"/>
    <col min="8204" max="8204" width="13.5703125" style="177" bestFit="1" customWidth="1"/>
    <col min="8205" max="8205" width="9" style="177" bestFit="1" customWidth="1"/>
    <col min="8206" max="8206" width="13.5703125" style="177" bestFit="1" customWidth="1"/>
    <col min="8207" max="8207" width="9" style="177" bestFit="1" customWidth="1"/>
    <col min="8208" max="8208" width="13.85546875" style="177" bestFit="1" customWidth="1"/>
    <col min="8209" max="8209" width="8.7109375" style="177" bestFit="1" customWidth="1"/>
    <col min="8210" max="8210" width="13.85546875" style="177" bestFit="1" customWidth="1"/>
    <col min="8211" max="8211" width="8.7109375" style="177" bestFit="1" customWidth="1"/>
    <col min="8212" max="8212" width="13.85546875" style="177" bestFit="1" customWidth="1"/>
    <col min="8213" max="8213" width="8.7109375" style="177" bestFit="1" customWidth="1"/>
    <col min="8214" max="8214" width="13.85546875" style="177" bestFit="1" customWidth="1"/>
    <col min="8215" max="8215" width="8.7109375" style="177" bestFit="1" customWidth="1"/>
    <col min="8216" max="8216" width="13.85546875" style="177" bestFit="1" customWidth="1"/>
    <col min="8217" max="8217" width="8.7109375" style="177" bestFit="1" customWidth="1"/>
    <col min="8218" max="8218" width="13.85546875" style="177" bestFit="1" customWidth="1"/>
    <col min="8219" max="8219" width="8.7109375" style="177" bestFit="1" customWidth="1"/>
    <col min="8220" max="8220" width="17.85546875" style="177" bestFit="1" customWidth="1"/>
    <col min="8221" max="8222" width="9.140625" style="177"/>
    <col min="8223" max="8223" width="10" style="177" bestFit="1" customWidth="1"/>
    <col min="8224" max="8449" width="9.140625" style="177"/>
    <col min="8450" max="8450" width="4" style="177" customWidth="1"/>
    <col min="8451" max="8451" width="34.5703125" style="177" customWidth="1"/>
    <col min="8452" max="8452" width="11.85546875" style="177" bestFit="1" customWidth="1"/>
    <col min="8453" max="8453" width="8.140625" style="177" customWidth="1"/>
    <col min="8454" max="8454" width="13.85546875" style="177" bestFit="1" customWidth="1"/>
    <col min="8455" max="8455" width="8.140625" style="177" customWidth="1"/>
    <col min="8456" max="8456" width="13.85546875" style="177" bestFit="1" customWidth="1"/>
    <col min="8457" max="8457" width="8.7109375" style="177" customWidth="1"/>
    <col min="8458" max="8458" width="13.5703125" style="177" bestFit="1" customWidth="1"/>
    <col min="8459" max="8459" width="9" style="177" customWidth="1"/>
    <col min="8460" max="8460" width="13.5703125" style="177" bestFit="1" customWidth="1"/>
    <col min="8461" max="8461" width="9" style="177" bestFit="1" customWidth="1"/>
    <col min="8462" max="8462" width="13.5703125" style="177" bestFit="1" customWidth="1"/>
    <col min="8463" max="8463" width="9" style="177" bestFit="1" customWidth="1"/>
    <col min="8464" max="8464" width="13.85546875" style="177" bestFit="1" customWidth="1"/>
    <col min="8465" max="8465" width="8.7109375" style="177" bestFit="1" customWidth="1"/>
    <col min="8466" max="8466" width="13.85546875" style="177" bestFit="1" customWidth="1"/>
    <col min="8467" max="8467" width="8.7109375" style="177" bestFit="1" customWidth="1"/>
    <col min="8468" max="8468" width="13.85546875" style="177" bestFit="1" customWidth="1"/>
    <col min="8469" max="8469" width="8.7109375" style="177" bestFit="1" customWidth="1"/>
    <col min="8470" max="8470" width="13.85546875" style="177" bestFit="1" customWidth="1"/>
    <col min="8471" max="8471" width="8.7109375" style="177" bestFit="1" customWidth="1"/>
    <col min="8472" max="8472" width="13.85546875" style="177" bestFit="1" customWidth="1"/>
    <col min="8473" max="8473" width="8.7109375" style="177" bestFit="1" customWidth="1"/>
    <col min="8474" max="8474" width="13.85546875" style="177" bestFit="1" customWidth="1"/>
    <col min="8475" max="8475" width="8.7109375" style="177" bestFit="1" customWidth="1"/>
    <col min="8476" max="8476" width="17.85546875" style="177" bestFit="1" customWidth="1"/>
    <col min="8477" max="8478" width="9.140625" style="177"/>
    <col min="8479" max="8479" width="10" style="177" bestFit="1" customWidth="1"/>
    <col min="8480" max="8705" width="9.140625" style="177"/>
    <col min="8706" max="8706" width="4" style="177" customWidth="1"/>
    <col min="8707" max="8707" width="34.5703125" style="177" customWidth="1"/>
    <col min="8708" max="8708" width="11.85546875" style="177" bestFit="1" customWidth="1"/>
    <col min="8709" max="8709" width="8.140625" style="177" customWidth="1"/>
    <col min="8710" max="8710" width="13.85546875" style="177" bestFit="1" customWidth="1"/>
    <col min="8711" max="8711" width="8.140625" style="177" customWidth="1"/>
    <col min="8712" max="8712" width="13.85546875" style="177" bestFit="1" customWidth="1"/>
    <col min="8713" max="8713" width="8.7109375" style="177" customWidth="1"/>
    <col min="8714" max="8714" width="13.5703125" style="177" bestFit="1" customWidth="1"/>
    <col min="8715" max="8715" width="9" style="177" customWidth="1"/>
    <col min="8716" max="8716" width="13.5703125" style="177" bestFit="1" customWidth="1"/>
    <col min="8717" max="8717" width="9" style="177" bestFit="1" customWidth="1"/>
    <col min="8718" max="8718" width="13.5703125" style="177" bestFit="1" customWidth="1"/>
    <col min="8719" max="8719" width="9" style="177" bestFit="1" customWidth="1"/>
    <col min="8720" max="8720" width="13.85546875" style="177" bestFit="1" customWidth="1"/>
    <col min="8721" max="8721" width="8.7109375" style="177" bestFit="1" customWidth="1"/>
    <col min="8722" max="8722" width="13.85546875" style="177" bestFit="1" customWidth="1"/>
    <col min="8723" max="8723" width="8.7109375" style="177" bestFit="1" customWidth="1"/>
    <col min="8724" max="8724" width="13.85546875" style="177" bestFit="1" customWidth="1"/>
    <col min="8725" max="8725" width="8.7109375" style="177" bestFit="1" customWidth="1"/>
    <col min="8726" max="8726" width="13.85546875" style="177" bestFit="1" customWidth="1"/>
    <col min="8727" max="8727" width="8.7109375" style="177" bestFit="1" customWidth="1"/>
    <col min="8728" max="8728" width="13.85546875" style="177" bestFit="1" customWidth="1"/>
    <col min="8729" max="8729" width="8.7109375" style="177" bestFit="1" customWidth="1"/>
    <col min="8730" max="8730" width="13.85546875" style="177" bestFit="1" customWidth="1"/>
    <col min="8731" max="8731" width="8.7109375" style="177" bestFit="1" customWidth="1"/>
    <col min="8732" max="8732" width="17.85546875" style="177" bestFit="1" customWidth="1"/>
    <col min="8733" max="8734" width="9.140625" style="177"/>
    <col min="8735" max="8735" width="10" style="177" bestFit="1" customWidth="1"/>
    <col min="8736" max="8961" width="9.140625" style="177"/>
    <col min="8962" max="8962" width="4" style="177" customWidth="1"/>
    <col min="8963" max="8963" width="34.5703125" style="177" customWidth="1"/>
    <col min="8964" max="8964" width="11.85546875" style="177" bestFit="1" customWidth="1"/>
    <col min="8965" max="8965" width="8.140625" style="177" customWidth="1"/>
    <col min="8966" max="8966" width="13.85546875" style="177" bestFit="1" customWidth="1"/>
    <col min="8967" max="8967" width="8.140625" style="177" customWidth="1"/>
    <col min="8968" max="8968" width="13.85546875" style="177" bestFit="1" customWidth="1"/>
    <col min="8969" max="8969" width="8.7109375" style="177" customWidth="1"/>
    <col min="8970" max="8970" width="13.5703125" style="177" bestFit="1" customWidth="1"/>
    <col min="8971" max="8971" width="9" style="177" customWidth="1"/>
    <col min="8972" max="8972" width="13.5703125" style="177" bestFit="1" customWidth="1"/>
    <col min="8973" max="8973" width="9" style="177" bestFit="1" customWidth="1"/>
    <col min="8974" max="8974" width="13.5703125" style="177" bestFit="1" customWidth="1"/>
    <col min="8975" max="8975" width="9" style="177" bestFit="1" customWidth="1"/>
    <col min="8976" max="8976" width="13.85546875" style="177" bestFit="1" customWidth="1"/>
    <col min="8977" max="8977" width="8.7109375" style="177" bestFit="1" customWidth="1"/>
    <col min="8978" max="8978" width="13.85546875" style="177" bestFit="1" customWidth="1"/>
    <col min="8979" max="8979" width="8.7109375" style="177" bestFit="1" customWidth="1"/>
    <col min="8980" max="8980" width="13.85546875" style="177" bestFit="1" customWidth="1"/>
    <col min="8981" max="8981" width="8.7109375" style="177" bestFit="1" customWidth="1"/>
    <col min="8982" max="8982" width="13.85546875" style="177" bestFit="1" customWidth="1"/>
    <col min="8983" max="8983" width="8.7109375" style="177" bestFit="1" customWidth="1"/>
    <col min="8984" max="8984" width="13.85546875" style="177" bestFit="1" customWidth="1"/>
    <col min="8985" max="8985" width="8.7109375" style="177" bestFit="1" customWidth="1"/>
    <col min="8986" max="8986" width="13.85546875" style="177" bestFit="1" customWidth="1"/>
    <col min="8987" max="8987" width="8.7109375" style="177" bestFit="1" customWidth="1"/>
    <col min="8988" max="8988" width="17.85546875" style="177" bestFit="1" customWidth="1"/>
    <col min="8989" max="8990" width="9.140625" style="177"/>
    <col min="8991" max="8991" width="10" style="177" bestFit="1" customWidth="1"/>
    <col min="8992" max="9217" width="9.140625" style="177"/>
    <col min="9218" max="9218" width="4" style="177" customWidth="1"/>
    <col min="9219" max="9219" width="34.5703125" style="177" customWidth="1"/>
    <col min="9220" max="9220" width="11.85546875" style="177" bestFit="1" customWidth="1"/>
    <col min="9221" max="9221" width="8.140625" style="177" customWidth="1"/>
    <col min="9222" max="9222" width="13.85546875" style="177" bestFit="1" customWidth="1"/>
    <col min="9223" max="9223" width="8.140625" style="177" customWidth="1"/>
    <col min="9224" max="9224" width="13.85546875" style="177" bestFit="1" customWidth="1"/>
    <col min="9225" max="9225" width="8.7109375" style="177" customWidth="1"/>
    <col min="9226" max="9226" width="13.5703125" style="177" bestFit="1" customWidth="1"/>
    <col min="9227" max="9227" width="9" style="177" customWidth="1"/>
    <col min="9228" max="9228" width="13.5703125" style="177" bestFit="1" customWidth="1"/>
    <col min="9229" max="9229" width="9" style="177" bestFit="1" customWidth="1"/>
    <col min="9230" max="9230" width="13.5703125" style="177" bestFit="1" customWidth="1"/>
    <col min="9231" max="9231" width="9" style="177" bestFit="1" customWidth="1"/>
    <col min="9232" max="9232" width="13.85546875" style="177" bestFit="1" customWidth="1"/>
    <col min="9233" max="9233" width="8.7109375" style="177" bestFit="1" customWidth="1"/>
    <col min="9234" max="9234" width="13.85546875" style="177" bestFit="1" customWidth="1"/>
    <col min="9235" max="9235" width="8.7109375" style="177" bestFit="1" customWidth="1"/>
    <col min="9236" max="9236" width="13.85546875" style="177" bestFit="1" customWidth="1"/>
    <col min="9237" max="9237" width="8.7109375" style="177" bestFit="1" customWidth="1"/>
    <col min="9238" max="9238" width="13.85546875" style="177" bestFit="1" customWidth="1"/>
    <col min="9239" max="9239" width="8.7109375" style="177" bestFit="1" customWidth="1"/>
    <col min="9240" max="9240" width="13.85546875" style="177" bestFit="1" customWidth="1"/>
    <col min="9241" max="9241" width="8.7109375" style="177" bestFit="1" customWidth="1"/>
    <col min="9242" max="9242" width="13.85546875" style="177" bestFit="1" customWidth="1"/>
    <col min="9243" max="9243" width="8.7109375" style="177" bestFit="1" customWidth="1"/>
    <col min="9244" max="9244" width="17.85546875" style="177" bestFit="1" customWidth="1"/>
    <col min="9245" max="9246" width="9.140625" style="177"/>
    <col min="9247" max="9247" width="10" style="177" bestFit="1" customWidth="1"/>
    <col min="9248" max="9473" width="9.140625" style="177"/>
    <col min="9474" max="9474" width="4" style="177" customWidth="1"/>
    <col min="9475" max="9475" width="34.5703125" style="177" customWidth="1"/>
    <col min="9476" max="9476" width="11.85546875" style="177" bestFit="1" customWidth="1"/>
    <col min="9477" max="9477" width="8.140625" style="177" customWidth="1"/>
    <col min="9478" max="9478" width="13.85546875" style="177" bestFit="1" customWidth="1"/>
    <col min="9479" max="9479" width="8.140625" style="177" customWidth="1"/>
    <col min="9480" max="9480" width="13.85546875" style="177" bestFit="1" customWidth="1"/>
    <col min="9481" max="9481" width="8.7109375" style="177" customWidth="1"/>
    <col min="9482" max="9482" width="13.5703125" style="177" bestFit="1" customWidth="1"/>
    <col min="9483" max="9483" width="9" style="177" customWidth="1"/>
    <col min="9484" max="9484" width="13.5703125" style="177" bestFit="1" customWidth="1"/>
    <col min="9485" max="9485" width="9" style="177" bestFit="1" customWidth="1"/>
    <col min="9486" max="9486" width="13.5703125" style="177" bestFit="1" customWidth="1"/>
    <col min="9487" max="9487" width="9" style="177" bestFit="1" customWidth="1"/>
    <col min="9488" max="9488" width="13.85546875" style="177" bestFit="1" customWidth="1"/>
    <col min="9489" max="9489" width="8.7109375" style="177" bestFit="1" customWidth="1"/>
    <col min="9490" max="9490" width="13.85546875" style="177" bestFit="1" customWidth="1"/>
    <col min="9491" max="9491" width="8.7109375" style="177" bestFit="1" customWidth="1"/>
    <col min="9492" max="9492" width="13.85546875" style="177" bestFit="1" customWidth="1"/>
    <col min="9493" max="9493" width="8.7109375" style="177" bestFit="1" customWidth="1"/>
    <col min="9494" max="9494" width="13.85546875" style="177" bestFit="1" customWidth="1"/>
    <col min="9495" max="9495" width="8.7109375" style="177" bestFit="1" customWidth="1"/>
    <col min="9496" max="9496" width="13.85546875" style="177" bestFit="1" customWidth="1"/>
    <col min="9497" max="9497" width="8.7109375" style="177" bestFit="1" customWidth="1"/>
    <col min="9498" max="9498" width="13.85546875" style="177" bestFit="1" customWidth="1"/>
    <col min="9499" max="9499" width="8.7109375" style="177" bestFit="1" customWidth="1"/>
    <col min="9500" max="9500" width="17.85546875" style="177" bestFit="1" customWidth="1"/>
    <col min="9501" max="9502" width="9.140625" style="177"/>
    <col min="9503" max="9503" width="10" style="177" bestFit="1" customWidth="1"/>
    <col min="9504" max="9729" width="9.140625" style="177"/>
    <col min="9730" max="9730" width="4" style="177" customWidth="1"/>
    <col min="9731" max="9731" width="34.5703125" style="177" customWidth="1"/>
    <col min="9732" max="9732" width="11.85546875" style="177" bestFit="1" customWidth="1"/>
    <col min="9733" max="9733" width="8.140625" style="177" customWidth="1"/>
    <col min="9734" max="9734" width="13.85546875" style="177" bestFit="1" customWidth="1"/>
    <col min="9735" max="9735" width="8.140625" style="177" customWidth="1"/>
    <col min="9736" max="9736" width="13.85546875" style="177" bestFit="1" customWidth="1"/>
    <col min="9737" max="9737" width="8.7109375" style="177" customWidth="1"/>
    <col min="9738" max="9738" width="13.5703125" style="177" bestFit="1" customWidth="1"/>
    <col min="9739" max="9739" width="9" style="177" customWidth="1"/>
    <col min="9740" max="9740" width="13.5703125" style="177" bestFit="1" customWidth="1"/>
    <col min="9741" max="9741" width="9" style="177" bestFit="1" customWidth="1"/>
    <col min="9742" max="9742" width="13.5703125" style="177" bestFit="1" customWidth="1"/>
    <col min="9743" max="9743" width="9" style="177" bestFit="1" customWidth="1"/>
    <col min="9744" max="9744" width="13.85546875" style="177" bestFit="1" customWidth="1"/>
    <col min="9745" max="9745" width="8.7109375" style="177" bestFit="1" customWidth="1"/>
    <col min="9746" max="9746" width="13.85546875" style="177" bestFit="1" customWidth="1"/>
    <col min="9747" max="9747" width="8.7109375" style="177" bestFit="1" customWidth="1"/>
    <col min="9748" max="9748" width="13.85546875" style="177" bestFit="1" customWidth="1"/>
    <col min="9749" max="9749" width="8.7109375" style="177" bestFit="1" customWidth="1"/>
    <col min="9750" max="9750" width="13.85546875" style="177" bestFit="1" customWidth="1"/>
    <col min="9751" max="9751" width="8.7109375" style="177" bestFit="1" customWidth="1"/>
    <col min="9752" max="9752" width="13.85546875" style="177" bestFit="1" customWidth="1"/>
    <col min="9753" max="9753" width="8.7109375" style="177" bestFit="1" customWidth="1"/>
    <col min="9754" max="9754" width="13.85546875" style="177" bestFit="1" customWidth="1"/>
    <col min="9755" max="9755" width="8.7109375" style="177" bestFit="1" customWidth="1"/>
    <col min="9756" max="9756" width="17.85546875" style="177" bestFit="1" customWidth="1"/>
    <col min="9757" max="9758" width="9.140625" style="177"/>
    <col min="9759" max="9759" width="10" style="177" bestFit="1" customWidth="1"/>
    <col min="9760" max="9985" width="9.140625" style="177"/>
    <col min="9986" max="9986" width="4" style="177" customWidth="1"/>
    <col min="9987" max="9987" width="34.5703125" style="177" customWidth="1"/>
    <col min="9988" max="9988" width="11.85546875" style="177" bestFit="1" customWidth="1"/>
    <col min="9989" max="9989" width="8.140625" style="177" customWidth="1"/>
    <col min="9990" max="9990" width="13.85546875" style="177" bestFit="1" customWidth="1"/>
    <col min="9991" max="9991" width="8.140625" style="177" customWidth="1"/>
    <col min="9992" max="9992" width="13.85546875" style="177" bestFit="1" customWidth="1"/>
    <col min="9993" max="9993" width="8.7109375" style="177" customWidth="1"/>
    <col min="9994" max="9994" width="13.5703125" style="177" bestFit="1" customWidth="1"/>
    <col min="9995" max="9995" width="9" style="177" customWidth="1"/>
    <col min="9996" max="9996" width="13.5703125" style="177" bestFit="1" customWidth="1"/>
    <col min="9997" max="9997" width="9" style="177" bestFit="1" customWidth="1"/>
    <col min="9998" max="9998" width="13.5703125" style="177" bestFit="1" customWidth="1"/>
    <col min="9999" max="9999" width="9" style="177" bestFit="1" customWidth="1"/>
    <col min="10000" max="10000" width="13.85546875" style="177" bestFit="1" customWidth="1"/>
    <col min="10001" max="10001" width="8.7109375" style="177" bestFit="1" customWidth="1"/>
    <col min="10002" max="10002" width="13.85546875" style="177" bestFit="1" customWidth="1"/>
    <col min="10003" max="10003" width="8.7109375" style="177" bestFit="1" customWidth="1"/>
    <col min="10004" max="10004" width="13.85546875" style="177" bestFit="1" customWidth="1"/>
    <col min="10005" max="10005" width="8.7109375" style="177" bestFit="1" customWidth="1"/>
    <col min="10006" max="10006" width="13.85546875" style="177" bestFit="1" customWidth="1"/>
    <col min="10007" max="10007" width="8.7109375" style="177" bestFit="1" customWidth="1"/>
    <col min="10008" max="10008" width="13.85546875" style="177" bestFit="1" customWidth="1"/>
    <col min="10009" max="10009" width="8.7109375" style="177" bestFit="1" customWidth="1"/>
    <col min="10010" max="10010" width="13.85546875" style="177" bestFit="1" customWidth="1"/>
    <col min="10011" max="10011" width="8.7109375" style="177" bestFit="1" customWidth="1"/>
    <col min="10012" max="10012" width="17.85546875" style="177" bestFit="1" customWidth="1"/>
    <col min="10013" max="10014" width="9.140625" style="177"/>
    <col min="10015" max="10015" width="10" style="177" bestFit="1" customWidth="1"/>
    <col min="10016" max="10241" width="9.140625" style="177"/>
    <col min="10242" max="10242" width="4" style="177" customWidth="1"/>
    <col min="10243" max="10243" width="34.5703125" style="177" customWidth="1"/>
    <col min="10244" max="10244" width="11.85546875" style="177" bestFit="1" customWidth="1"/>
    <col min="10245" max="10245" width="8.140625" style="177" customWidth="1"/>
    <col min="10246" max="10246" width="13.85546875" style="177" bestFit="1" customWidth="1"/>
    <col min="10247" max="10247" width="8.140625" style="177" customWidth="1"/>
    <col min="10248" max="10248" width="13.85546875" style="177" bestFit="1" customWidth="1"/>
    <col min="10249" max="10249" width="8.7109375" style="177" customWidth="1"/>
    <col min="10250" max="10250" width="13.5703125" style="177" bestFit="1" customWidth="1"/>
    <col min="10251" max="10251" width="9" style="177" customWidth="1"/>
    <col min="10252" max="10252" width="13.5703125" style="177" bestFit="1" customWidth="1"/>
    <col min="10253" max="10253" width="9" style="177" bestFit="1" customWidth="1"/>
    <col min="10254" max="10254" width="13.5703125" style="177" bestFit="1" customWidth="1"/>
    <col min="10255" max="10255" width="9" style="177" bestFit="1" customWidth="1"/>
    <col min="10256" max="10256" width="13.85546875" style="177" bestFit="1" customWidth="1"/>
    <col min="10257" max="10257" width="8.7109375" style="177" bestFit="1" customWidth="1"/>
    <col min="10258" max="10258" width="13.85546875" style="177" bestFit="1" customWidth="1"/>
    <col min="10259" max="10259" width="8.7109375" style="177" bestFit="1" customWidth="1"/>
    <col min="10260" max="10260" width="13.85546875" style="177" bestFit="1" customWidth="1"/>
    <col min="10261" max="10261" width="8.7109375" style="177" bestFit="1" customWidth="1"/>
    <col min="10262" max="10262" width="13.85546875" style="177" bestFit="1" customWidth="1"/>
    <col min="10263" max="10263" width="8.7109375" style="177" bestFit="1" customWidth="1"/>
    <col min="10264" max="10264" width="13.85546875" style="177" bestFit="1" customWidth="1"/>
    <col min="10265" max="10265" width="8.7109375" style="177" bestFit="1" customWidth="1"/>
    <col min="10266" max="10266" width="13.85546875" style="177" bestFit="1" customWidth="1"/>
    <col min="10267" max="10267" width="8.7109375" style="177" bestFit="1" customWidth="1"/>
    <col min="10268" max="10268" width="17.85546875" style="177" bestFit="1" customWidth="1"/>
    <col min="10269" max="10270" width="9.140625" style="177"/>
    <col min="10271" max="10271" width="10" style="177" bestFit="1" customWidth="1"/>
    <col min="10272" max="10497" width="9.140625" style="177"/>
    <col min="10498" max="10498" width="4" style="177" customWidth="1"/>
    <col min="10499" max="10499" width="34.5703125" style="177" customWidth="1"/>
    <col min="10500" max="10500" width="11.85546875" style="177" bestFit="1" customWidth="1"/>
    <col min="10501" max="10501" width="8.140625" style="177" customWidth="1"/>
    <col min="10502" max="10502" width="13.85546875" style="177" bestFit="1" customWidth="1"/>
    <col min="10503" max="10503" width="8.140625" style="177" customWidth="1"/>
    <col min="10504" max="10504" width="13.85546875" style="177" bestFit="1" customWidth="1"/>
    <col min="10505" max="10505" width="8.7109375" style="177" customWidth="1"/>
    <col min="10506" max="10506" width="13.5703125" style="177" bestFit="1" customWidth="1"/>
    <col min="10507" max="10507" width="9" style="177" customWidth="1"/>
    <col min="10508" max="10508" width="13.5703125" style="177" bestFit="1" customWidth="1"/>
    <col min="10509" max="10509" width="9" style="177" bestFit="1" customWidth="1"/>
    <col min="10510" max="10510" width="13.5703125" style="177" bestFit="1" customWidth="1"/>
    <col min="10511" max="10511" width="9" style="177" bestFit="1" customWidth="1"/>
    <col min="10512" max="10512" width="13.85546875" style="177" bestFit="1" customWidth="1"/>
    <col min="10513" max="10513" width="8.7109375" style="177" bestFit="1" customWidth="1"/>
    <col min="10514" max="10514" width="13.85546875" style="177" bestFit="1" customWidth="1"/>
    <col min="10515" max="10515" width="8.7109375" style="177" bestFit="1" customWidth="1"/>
    <col min="10516" max="10516" width="13.85546875" style="177" bestFit="1" customWidth="1"/>
    <col min="10517" max="10517" width="8.7109375" style="177" bestFit="1" customWidth="1"/>
    <col min="10518" max="10518" width="13.85546875" style="177" bestFit="1" customWidth="1"/>
    <col min="10519" max="10519" width="8.7109375" style="177" bestFit="1" customWidth="1"/>
    <col min="10520" max="10520" width="13.85546875" style="177" bestFit="1" customWidth="1"/>
    <col min="10521" max="10521" width="8.7109375" style="177" bestFit="1" customWidth="1"/>
    <col min="10522" max="10522" width="13.85546875" style="177" bestFit="1" customWidth="1"/>
    <col min="10523" max="10523" width="8.7109375" style="177" bestFit="1" customWidth="1"/>
    <col min="10524" max="10524" width="17.85546875" style="177" bestFit="1" customWidth="1"/>
    <col min="10525" max="10526" width="9.140625" style="177"/>
    <col min="10527" max="10527" width="10" style="177" bestFit="1" customWidth="1"/>
    <col min="10528" max="10753" width="9.140625" style="177"/>
    <col min="10754" max="10754" width="4" style="177" customWidth="1"/>
    <col min="10755" max="10755" width="34.5703125" style="177" customWidth="1"/>
    <col min="10756" max="10756" width="11.85546875" style="177" bestFit="1" customWidth="1"/>
    <col min="10757" max="10757" width="8.140625" style="177" customWidth="1"/>
    <col min="10758" max="10758" width="13.85546875" style="177" bestFit="1" customWidth="1"/>
    <col min="10759" max="10759" width="8.140625" style="177" customWidth="1"/>
    <col min="10760" max="10760" width="13.85546875" style="177" bestFit="1" customWidth="1"/>
    <col min="10761" max="10761" width="8.7109375" style="177" customWidth="1"/>
    <col min="10762" max="10762" width="13.5703125" style="177" bestFit="1" customWidth="1"/>
    <col min="10763" max="10763" width="9" style="177" customWidth="1"/>
    <col min="10764" max="10764" width="13.5703125" style="177" bestFit="1" customWidth="1"/>
    <col min="10765" max="10765" width="9" style="177" bestFit="1" customWidth="1"/>
    <col min="10766" max="10766" width="13.5703125" style="177" bestFit="1" customWidth="1"/>
    <col min="10767" max="10767" width="9" style="177" bestFit="1" customWidth="1"/>
    <col min="10768" max="10768" width="13.85546875" style="177" bestFit="1" customWidth="1"/>
    <col min="10769" max="10769" width="8.7109375" style="177" bestFit="1" customWidth="1"/>
    <col min="10770" max="10770" width="13.85546875" style="177" bestFit="1" customWidth="1"/>
    <col min="10771" max="10771" width="8.7109375" style="177" bestFit="1" customWidth="1"/>
    <col min="10772" max="10772" width="13.85546875" style="177" bestFit="1" customWidth="1"/>
    <col min="10773" max="10773" width="8.7109375" style="177" bestFit="1" customWidth="1"/>
    <col min="10774" max="10774" width="13.85546875" style="177" bestFit="1" customWidth="1"/>
    <col min="10775" max="10775" width="8.7109375" style="177" bestFit="1" customWidth="1"/>
    <col min="10776" max="10776" width="13.85546875" style="177" bestFit="1" customWidth="1"/>
    <col min="10777" max="10777" width="8.7109375" style="177" bestFit="1" customWidth="1"/>
    <col min="10778" max="10778" width="13.85546875" style="177" bestFit="1" customWidth="1"/>
    <col min="10779" max="10779" width="8.7109375" style="177" bestFit="1" customWidth="1"/>
    <col min="10780" max="10780" width="17.85546875" style="177" bestFit="1" customWidth="1"/>
    <col min="10781" max="10782" width="9.140625" style="177"/>
    <col min="10783" max="10783" width="10" style="177" bestFit="1" customWidth="1"/>
    <col min="10784" max="11009" width="9.140625" style="177"/>
    <col min="11010" max="11010" width="4" style="177" customWidth="1"/>
    <col min="11011" max="11011" width="34.5703125" style="177" customWidth="1"/>
    <col min="11012" max="11012" width="11.85546875" style="177" bestFit="1" customWidth="1"/>
    <col min="11013" max="11013" width="8.140625" style="177" customWidth="1"/>
    <col min="11014" max="11014" width="13.85546875" style="177" bestFit="1" customWidth="1"/>
    <col min="11015" max="11015" width="8.140625" style="177" customWidth="1"/>
    <col min="11016" max="11016" width="13.85546875" style="177" bestFit="1" customWidth="1"/>
    <col min="11017" max="11017" width="8.7109375" style="177" customWidth="1"/>
    <col min="11018" max="11018" width="13.5703125" style="177" bestFit="1" customWidth="1"/>
    <col min="11019" max="11019" width="9" style="177" customWidth="1"/>
    <col min="11020" max="11020" width="13.5703125" style="177" bestFit="1" customWidth="1"/>
    <col min="11021" max="11021" width="9" style="177" bestFit="1" customWidth="1"/>
    <col min="11022" max="11022" width="13.5703125" style="177" bestFit="1" customWidth="1"/>
    <col min="11023" max="11023" width="9" style="177" bestFit="1" customWidth="1"/>
    <col min="11024" max="11024" width="13.85546875" style="177" bestFit="1" customWidth="1"/>
    <col min="11025" max="11025" width="8.7109375" style="177" bestFit="1" customWidth="1"/>
    <col min="11026" max="11026" width="13.85546875" style="177" bestFit="1" customWidth="1"/>
    <col min="11027" max="11027" width="8.7109375" style="177" bestFit="1" customWidth="1"/>
    <col min="11028" max="11028" width="13.85546875" style="177" bestFit="1" customWidth="1"/>
    <col min="11029" max="11029" width="8.7109375" style="177" bestFit="1" customWidth="1"/>
    <col min="11030" max="11030" width="13.85546875" style="177" bestFit="1" customWidth="1"/>
    <col min="11031" max="11031" width="8.7109375" style="177" bestFit="1" customWidth="1"/>
    <col min="11032" max="11032" width="13.85546875" style="177" bestFit="1" customWidth="1"/>
    <col min="11033" max="11033" width="8.7109375" style="177" bestFit="1" customWidth="1"/>
    <col min="11034" max="11034" width="13.85546875" style="177" bestFit="1" customWidth="1"/>
    <col min="11035" max="11035" width="8.7109375" style="177" bestFit="1" customWidth="1"/>
    <col min="11036" max="11036" width="17.85546875" style="177" bestFit="1" customWidth="1"/>
    <col min="11037" max="11038" width="9.140625" style="177"/>
    <col min="11039" max="11039" width="10" style="177" bestFit="1" customWidth="1"/>
    <col min="11040" max="11265" width="9.140625" style="177"/>
    <col min="11266" max="11266" width="4" style="177" customWidth="1"/>
    <col min="11267" max="11267" width="34.5703125" style="177" customWidth="1"/>
    <col min="11268" max="11268" width="11.85546875" style="177" bestFit="1" customWidth="1"/>
    <col min="11269" max="11269" width="8.140625" style="177" customWidth="1"/>
    <col min="11270" max="11270" width="13.85546875" style="177" bestFit="1" customWidth="1"/>
    <col min="11271" max="11271" width="8.140625" style="177" customWidth="1"/>
    <col min="11272" max="11272" width="13.85546875" style="177" bestFit="1" customWidth="1"/>
    <col min="11273" max="11273" width="8.7109375" style="177" customWidth="1"/>
    <col min="11274" max="11274" width="13.5703125" style="177" bestFit="1" customWidth="1"/>
    <col min="11275" max="11275" width="9" style="177" customWidth="1"/>
    <col min="11276" max="11276" width="13.5703125" style="177" bestFit="1" customWidth="1"/>
    <col min="11277" max="11277" width="9" style="177" bestFit="1" customWidth="1"/>
    <col min="11278" max="11278" width="13.5703125" style="177" bestFit="1" customWidth="1"/>
    <col min="11279" max="11279" width="9" style="177" bestFit="1" customWidth="1"/>
    <col min="11280" max="11280" width="13.85546875" style="177" bestFit="1" customWidth="1"/>
    <col min="11281" max="11281" width="8.7109375" style="177" bestFit="1" customWidth="1"/>
    <col min="11282" max="11282" width="13.85546875" style="177" bestFit="1" customWidth="1"/>
    <col min="11283" max="11283" width="8.7109375" style="177" bestFit="1" customWidth="1"/>
    <col min="11284" max="11284" width="13.85546875" style="177" bestFit="1" customWidth="1"/>
    <col min="11285" max="11285" width="8.7109375" style="177" bestFit="1" customWidth="1"/>
    <col min="11286" max="11286" width="13.85546875" style="177" bestFit="1" customWidth="1"/>
    <col min="11287" max="11287" width="8.7109375" style="177" bestFit="1" customWidth="1"/>
    <col min="11288" max="11288" width="13.85546875" style="177" bestFit="1" customWidth="1"/>
    <col min="11289" max="11289" width="8.7109375" style="177" bestFit="1" customWidth="1"/>
    <col min="11290" max="11290" width="13.85546875" style="177" bestFit="1" customWidth="1"/>
    <col min="11291" max="11291" width="8.7109375" style="177" bestFit="1" customWidth="1"/>
    <col min="11292" max="11292" width="17.85546875" style="177" bestFit="1" customWidth="1"/>
    <col min="11293" max="11294" width="9.140625" style="177"/>
    <col min="11295" max="11295" width="10" style="177" bestFit="1" customWidth="1"/>
    <col min="11296" max="11521" width="9.140625" style="177"/>
    <col min="11522" max="11522" width="4" style="177" customWidth="1"/>
    <col min="11523" max="11523" width="34.5703125" style="177" customWidth="1"/>
    <col min="11524" max="11524" width="11.85546875" style="177" bestFit="1" customWidth="1"/>
    <col min="11525" max="11525" width="8.140625" style="177" customWidth="1"/>
    <col min="11526" max="11526" width="13.85546875" style="177" bestFit="1" customWidth="1"/>
    <col min="11527" max="11527" width="8.140625" style="177" customWidth="1"/>
    <col min="11528" max="11528" width="13.85546875" style="177" bestFit="1" customWidth="1"/>
    <col min="11529" max="11529" width="8.7109375" style="177" customWidth="1"/>
    <col min="11530" max="11530" width="13.5703125" style="177" bestFit="1" customWidth="1"/>
    <col min="11531" max="11531" width="9" style="177" customWidth="1"/>
    <col min="11532" max="11532" width="13.5703125" style="177" bestFit="1" customWidth="1"/>
    <col min="11533" max="11533" width="9" style="177" bestFit="1" customWidth="1"/>
    <col min="11534" max="11534" width="13.5703125" style="177" bestFit="1" customWidth="1"/>
    <col min="11535" max="11535" width="9" style="177" bestFit="1" customWidth="1"/>
    <col min="11536" max="11536" width="13.85546875" style="177" bestFit="1" customWidth="1"/>
    <col min="11537" max="11537" width="8.7109375" style="177" bestFit="1" customWidth="1"/>
    <col min="11538" max="11538" width="13.85546875" style="177" bestFit="1" customWidth="1"/>
    <col min="11539" max="11539" width="8.7109375" style="177" bestFit="1" customWidth="1"/>
    <col min="11540" max="11540" width="13.85546875" style="177" bestFit="1" customWidth="1"/>
    <col min="11541" max="11541" width="8.7109375" style="177" bestFit="1" customWidth="1"/>
    <col min="11542" max="11542" width="13.85546875" style="177" bestFit="1" customWidth="1"/>
    <col min="11543" max="11543" width="8.7109375" style="177" bestFit="1" customWidth="1"/>
    <col min="11544" max="11544" width="13.85546875" style="177" bestFit="1" customWidth="1"/>
    <col min="11545" max="11545" width="8.7109375" style="177" bestFit="1" customWidth="1"/>
    <col min="11546" max="11546" width="13.85546875" style="177" bestFit="1" customWidth="1"/>
    <col min="11547" max="11547" width="8.7109375" style="177" bestFit="1" customWidth="1"/>
    <col min="11548" max="11548" width="17.85546875" style="177" bestFit="1" customWidth="1"/>
    <col min="11549" max="11550" width="9.140625" style="177"/>
    <col min="11551" max="11551" width="10" style="177" bestFit="1" customWidth="1"/>
    <col min="11552" max="11777" width="9.140625" style="177"/>
    <col min="11778" max="11778" width="4" style="177" customWidth="1"/>
    <col min="11779" max="11779" width="34.5703125" style="177" customWidth="1"/>
    <col min="11780" max="11780" width="11.85546875" style="177" bestFit="1" customWidth="1"/>
    <col min="11781" max="11781" width="8.140625" style="177" customWidth="1"/>
    <col min="11782" max="11782" width="13.85546875" style="177" bestFit="1" customWidth="1"/>
    <col min="11783" max="11783" width="8.140625" style="177" customWidth="1"/>
    <col min="11784" max="11784" width="13.85546875" style="177" bestFit="1" customWidth="1"/>
    <col min="11785" max="11785" width="8.7109375" style="177" customWidth="1"/>
    <col min="11786" max="11786" width="13.5703125" style="177" bestFit="1" customWidth="1"/>
    <col min="11787" max="11787" width="9" style="177" customWidth="1"/>
    <col min="11788" max="11788" width="13.5703125" style="177" bestFit="1" customWidth="1"/>
    <col min="11789" max="11789" width="9" style="177" bestFit="1" customWidth="1"/>
    <col min="11790" max="11790" width="13.5703125" style="177" bestFit="1" customWidth="1"/>
    <col min="11791" max="11791" width="9" style="177" bestFit="1" customWidth="1"/>
    <col min="11792" max="11792" width="13.85546875" style="177" bestFit="1" customWidth="1"/>
    <col min="11793" max="11793" width="8.7109375" style="177" bestFit="1" customWidth="1"/>
    <col min="11794" max="11794" width="13.85546875" style="177" bestFit="1" customWidth="1"/>
    <col min="11795" max="11795" width="8.7109375" style="177" bestFit="1" customWidth="1"/>
    <col min="11796" max="11796" width="13.85546875" style="177" bestFit="1" customWidth="1"/>
    <col min="11797" max="11797" width="8.7109375" style="177" bestFit="1" customWidth="1"/>
    <col min="11798" max="11798" width="13.85546875" style="177" bestFit="1" customWidth="1"/>
    <col min="11799" max="11799" width="8.7109375" style="177" bestFit="1" customWidth="1"/>
    <col min="11800" max="11800" width="13.85546875" style="177" bestFit="1" customWidth="1"/>
    <col min="11801" max="11801" width="8.7109375" style="177" bestFit="1" customWidth="1"/>
    <col min="11802" max="11802" width="13.85546875" style="177" bestFit="1" customWidth="1"/>
    <col min="11803" max="11803" width="8.7109375" style="177" bestFit="1" customWidth="1"/>
    <col min="11804" max="11804" width="17.85546875" style="177" bestFit="1" customWidth="1"/>
    <col min="11805" max="11806" width="9.140625" style="177"/>
    <col min="11807" max="11807" width="10" style="177" bestFit="1" customWidth="1"/>
    <col min="11808" max="12033" width="9.140625" style="177"/>
    <col min="12034" max="12034" width="4" style="177" customWidth="1"/>
    <col min="12035" max="12035" width="34.5703125" style="177" customWidth="1"/>
    <col min="12036" max="12036" width="11.85546875" style="177" bestFit="1" customWidth="1"/>
    <col min="12037" max="12037" width="8.140625" style="177" customWidth="1"/>
    <col min="12038" max="12038" width="13.85546875" style="177" bestFit="1" customWidth="1"/>
    <col min="12039" max="12039" width="8.140625" style="177" customWidth="1"/>
    <col min="12040" max="12040" width="13.85546875" style="177" bestFit="1" customWidth="1"/>
    <col min="12041" max="12041" width="8.7109375" style="177" customWidth="1"/>
    <col min="12042" max="12042" width="13.5703125" style="177" bestFit="1" customWidth="1"/>
    <col min="12043" max="12043" width="9" style="177" customWidth="1"/>
    <col min="12044" max="12044" width="13.5703125" style="177" bestFit="1" customWidth="1"/>
    <col min="12045" max="12045" width="9" style="177" bestFit="1" customWidth="1"/>
    <col min="12046" max="12046" width="13.5703125" style="177" bestFit="1" customWidth="1"/>
    <col min="12047" max="12047" width="9" style="177" bestFit="1" customWidth="1"/>
    <col min="12048" max="12048" width="13.85546875" style="177" bestFit="1" customWidth="1"/>
    <col min="12049" max="12049" width="8.7109375" style="177" bestFit="1" customWidth="1"/>
    <col min="12050" max="12050" width="13.85546875" style="177" bestFit="1" customWidth="1"/>
    <col min="12051" max="12051" width="8.7109375" style="177" bestFit="1" customWidth="1"/>
    <col min="12052" max="12052" width="13.85546875" style="177" bestFit="1" customWidth="1"/>
    <col min="12053" max="12053" width="8.7109375" style="177" bestFit="1" customWidth="1"/>
    <col min="12054" max="12054" width="13.85546875" style="177" bestFit="1" customWidth="1"/>
    <col min="12055" max="12055" width="8.7109375" style="177" bestFit="1" customWidth="1"/>
    <col min="12056" max="12056" width="13.85546875" style="177" bestFit="1" customWidth="1"/>
    <col min="12057" max="12057" width="8.7109375" style="177" bestFit="1" customWidth="1"/>
    <col min="12058" max="12058" width="13.85546875" style="177" bestFit="1" customWidth="1"/>
    <col min="12059" max="12059" width="8.7109375" style="177" bestFit="1" customWidth="1"/>
    <col min="12060" max="12060" width="17.85546875" style="177" bestFit="1" customWidth="1"/>
    <col min="12061" max="12062" width="9.140625" style="177"/>
    <col min="12063" max="12063" width="10" style="177" bestFit="1" customWidth="1"/>
    <col min="12064" max="12289" width="9.140625" style="177"/>
    <col min="12290" max="12290" width="4" style="177" customWidth="1"/>
    <col min="12291" max="12291" width="34.5703125" style="177" customWidth="1"/>
    <col min="12292" max="12292" width="11.85546875" style="177" bestFit="1" customWidth="1"/>
    <col min="12293" max="12293" width="8.140625" style="177" customWidth="1"/>
    <col min="12294" max="12294" width="13.85546875" style="177" bestFit="1" customWidth="1"/>
    <col min="12295" max="12295" width="8.140625" style="177" customWidth="1"/>
    <col min="12296" max="12296" width="13.85546875" style="177" bestFit="1" customWidth="1"/>
    <col min="12297" max="12297" width="8.7109375" style="177" customWidth="1"/>
    <col min="12298" max="12298" width="13.5703125" style="177" bestFit="1" customWidth="1"/>
    <col min="12299" max="12299" width="9" style="177" customWidth="1"/>
    <col min="12300" max="12300" width="13.5703125" style="177" bestFit="1" customWidth="1"/>
    <col min="12301" max="12301" width="9" style="177" bestFit="1" customWidth="1"/>
    <col min="12302" max="12302" width="13.5703125" style="177" bestFit="1" customWidth="1"/>
    <col min="12303" max="12303" width="9" style="177" bestFit="1" customWidth="1"/>
    <col min="12304" max="12304" width="13.85546875" style="177" bestFit="1" customWidth="1"/>
    <col min="12305" max="12305" width="8.7109375" style="177" bestFit="1" customWidth="1"/>
    <col min="12306" max="12306" width="13.85546875" style="177" bestFit="1" customWidth="1"/>
    <col min="12307" max="12307" width="8.7109375" style="177" bestFit="1" customWidth="1"/>
    <col min="12308" max="12308" width="13.85546875" style="177" bestFit="1" customWidth="1"/>
    <col min="12309" max="12309" width="8.7109375" style="177" bestFit="1" customWidth="1"/>
    <col min="12310" max="12310" width="13.85546875" style="177" bestFit="1" customWidth="1"/>
    <col min="12311" max="12311" width="8.7109375" style="177" bestFit="1" customWidth="1"/>
    <col min="12312" max="12312" width="13.85546875" style="177" bestFit="1" customWidth="1"/>
    <col min="12313" max="12313" width="8.7109375" style="177" bestFit="1" customWidth="1"/>
    <col min="12314" max="12314" width="13.85546875" style="177" bestFit="1" customWidth="1"/>
    <col min="12315" max="12315" width="8.7109375" style="177" bestFit="1" customWidth="1"/>
    <col min="12316" max="12316" width="17.85546875" style="177" bestFit="1" customWidth="1"/>
    <col min="12317" max="12318" width="9.140625" style="177"/>
    <col min="12319" max="12319" width="10" style="177" bestFit="1" customWidth="1"/>
    <col min="12320" max="12545" width="9.140625" style="177"/>
    <col min="12546" max="12546" width="4" style="177" customWidth="1"/>
    <col min="12547" max="12547" width="34.5703125" style="177" customWidth="1"/>
    <col min="12548" max="12548" width="11.85546875" style="177" bestFit="1" customWidth="1"/>
    <col min="12549" max="12549" width="8.140625" style="177" customWidth="1"/>
    <col min="12550" max="12550" width="13.85546875" style="177" bestFit="1" customWidth="1"/>
    <col min="12551" max="12551" width="8.140625" style="177" customWidth="1"/>
    <col min="12552" max="12552" width="13.85546875" style="177" bestFit="1" customWidth="1"/>
    <col min="12553" max="12553" width="8.7109375" style="177" customWidth="1"/>
    <col min="12554" max="12554" width="13.5703125" style="177" bestFit="1" customWidth="1"/>
    <col min="12555" max="12555" width="9" style="177" customWidth="1"/>
    <col min="12556" max="12556" width="13.5703125" style="177" bestFit="1" customWidth="1"/>
    <col min="12557" max="12557" width="9" style="177" bestFit="1" customWidth="1"/>
    <col min="12558" max="12558" width="13.5703125" style="177" bestFit="1" customWidth="1"/>
    <col min="12559" max="12559" width="9" style="177" bestFit="1" customWidth="1"/>
    <col min="12560" max="12560" width="13.85546875" style="177" bestFit="1" customWidth="1"/>
    <col min="12561" max="12561" width="8.7109375" style="177" bestFit="1" customWidth="1"/>
    <col min="12562" max="12562" width="13.85546875" style="177" bestFit="1" customWidth="1"/>
    <col min="12563" max="12563" width="8.7109375" style="177" bestFit="1" customWidth="1"/>
    <col min="12564" max="12564" width="13.85546875" style="177" bestFit="1" customWidth="1"/>
    <col min="12565" max="12565" width="8.7109375" style="177" bestFit="1" customWidth="1"/>
    <col min="12566" max="12566" width="13.85546875" style="177" bestFit="1" customWidth="1"/>
    <col min="12567" max="12567" width="8.7109375" style="177" bestFit="1" customWidth="1"/>
    <col min="12568" max="12568" width="13.85546875" style="177" bestFit="1" customWidth="1"/>
    <col min="12569" max="12569" width="8.7109375" style="177" bestFit="1" customWidth="1"/>
    <col min="12570" max="12570" width="13.85546875" style="177" bestFit="1" customWidth="1"/>
    <col min="12571" max="12571" width="8.7109375" style="177" bestFit="1" customWidth="1"/>
    <col min="12572" max="12572" width="17.85546875" style="177" bestFit="1" customWidth="1"/>
    <col min="12573" max="12574" width="9.140625" style="177"/>
    <col min="12575" max="12575" width="10" style="177" bestFit="1" customWidth="1"/>
    <col min="12576" max="12801" width="9.140625" style="177"/>
    <col min="12802" max="12802" width="4" style="177" customWidth="1"/>
    <col min="12803" max="12803" width="34.5703125" style="177" customWidth="1"/>
    <col min="12804" max="12804" width="11.85546875" style="177" bestFit="1" customWidth="1"/>
    <col min="12805" max="12805" width="8.140625" style="177" customWidth="1"/>
    <col min="12806" max="12806" width="13.85546875" style="177" bestFit="1" customWidth="1"/>
    <col min="12807" max="12807" width="8.140625" style="177" customWidth="1"/>
    <col min="12808" max="12808" width="13.85546875" style="177" bestFit="1" customWidth="1"/>
    <col min="12809" max="12809" width="8.7109375" style="177" customWidth="1"/>
    <col min="12810" max="12810" width="13.5703125" style="177" bestFit="1" customWidth="1"/>
    <col min="12811" max="12811" width="9" style="177" customWidth="1"/>
    <col min="12812" max="12812" width="13.5703125" style="177" bestFit="1" customWidth="1"/>
    <col min="12813" max="12813" width="9" style="177" bestFit="1" customWidth="1"/>
    <col min="12814" max="12814" width="13.5703125" style="177" bestFit="1" customWidth="1"/>
    <col min="12815" max="12815" width="9" style="177" bestFit="1" customWidth="1"/>
    <col min="12816" max="12816" width="13.85546875" style="177" bestFit="1" customWidth="1"/>
    <col min="12817" max="12817" width="8.7109375" style="177" bestFit="1" customWidth="1"/>
    <col min="12818" max="12818" width="13.85546875" style="177" bestFit="1" customWidth="1"/>
    <col min="12819" max="12819" width="8.7109375" style="177" bestFit="1" customWidth="1"/>
    <col min="12820" max="12820" width="13.85546875" style="177" bestFit="1" customWidth="1"/>
    <col min="12821" max="12821" width="8.7109375" style="177" bestFit="1" customWidth="1"/>
    <col min="12822" max="12822" width="13.85546875" style="177" bestFit="1" customWidth="1"/>
    <col min="12823" max="12823" width="8.7109375" style="177" bestFit="1" customWidth="1"/>
    <col min="12824" max="12824" width="13.85546875" style="177" bestFit="1" customWidth="1"/>
    <col min="12825" max="12825" width="8.7109375" style="177" bestFit="1" customWidth="1"/>
    <col min="12826" max="12826" width="13.85546875" style="177" bestFit="1" customWidth="1"/>
    <col min="12827" max="12827" width="8.7109375" style="177" bestFit="1" customWidth="1"/>
    <col min="12828" max="12828" width="17.85546875" style="177" bestFit="1" customWidth="1"/>
    <col min="12829" max="12830" width="9.140625" style="177"/>
    <col min="12831" max="12831" width="10" style="177" bestFit="1" customWidth="1"/>
    <col min="12832" max="13057" width="9.140625" style="177"/>
    <col min="13058" max="13058" width="4" style="177" customWidth="1"/>
    <col min="13059" max="13059" width="34.5703125" style="177" customWidth="1"/>
    <col min="13060" max="13060" width="11.85546875" style="177" bestFit="1" customWidth="1"/>
    <col min="13061" max="13061" width="8.140625" style="177" customWidth="1"/>
    <col min="13062" max="13062" width="13.85546875" style="177" bestFit="1" customWidth="1"/>
    <col min="13063" max="13063" width="8.140625" style="177" customWidth="1"/>
    <col min="13064" max="13064" width="13.85546875" style="177" bestFit="1" customWidth="1"/>
    <col min="13065" max="13065" width="8.7109375" style="177" customWidth="1"/>
    <col min="13066" max="13066" width="13.5703125" style="177" bestFit="1" customWidth="1"/>
    <col min="13067" max="13067" width="9" style="177" customWidth="1"/>
    <col min="13068" max="13068" width="13.5703125" style="177" bestFit="1" customWidth="1"/>
    <col min="13069" max="13069" width="9" style="177" bestFit="1" customWidth="1"/>
    <col min="13070" max="13070" width="13.5703125" style="177" bestFit="1" customWidth="1"/>
    <col min="13071" max="13071" width="9" style="177" bestFit="1" customWidth="1"/>
    <col min="13072" max="13072" width="13.85546875" style="177" bestFit="1" customWidth="1"/>
    <col min="13073" max="13073" width="8.7109375" style="177" bestFit="1" customWidth="1"/>
    <col min="13074" max="13074" width="13.85546875" style="177" bestFit="1" customWidth="1"/>
    <col min="13075" max="13075" width="8.7109375" style="177" bestFit="1" customWidth="1"/>
    <col min="13076" max="13076" width="13.85546875" style="177" bestFit="1" customWidth="1"/>
    <col min="13077" max="13077" width="8.7109375" style="177" bestFit="1" customWidth="1"/>
    <col min="13078" max="13078" width="13.85546875" style="177" bestFit="1" customWidth="1"/>
    <col min="13079" max="13079" width="8.7109375" style="177" bestFit="1" customWidth="1"/>
    <col min="13080" max="13080" width="13.85546875" style="177" bestFit="1" customWidth="1"/>
    <col min="13081" max="13081" width="8.7109375" style="177" bestFit="1" customWidth="1"/>
    <col min="13082" max="13082" width="13.85546875" style="177" bestFit="1" customWidth="1"/>
    <col min="13083" max="13083" width="8.7109375" style="177" bestFit="1" customWidth="1"/>
    <col min="13084" max="13084" width="17.85546875" style="177" bestFit="1" customWidth="1"/>
    <col min="13085" max="13086" width="9.140625" style="177"/>
    <col min="13087" max="13087" width="10" style="177" bestFit="1" customWidth="1"/>
    <col min="13088" max="13313" width="9.140625" style="177"/>
    <col min="13314" max="13314" width="4" style="177" customWidth="1"/>
    <col min="13315" max="13315" width="34.5703125" style="177" customWidth="1"/>
    <col min="13316" max="13316" width="11.85546875" style="177" bestFit="1" customWidth="1"/>
    <col min="13317" max="13317" width="8.140625" style="177" customWidth="1"/>
    <col min="13318" max="13318" width="13.85546875" style="177" bestFit="1" customWidth="1"/>
    <col min="13319" max="13319" width="8.140625" style="177" customWidth="1"/>
    <col min="13320" max="13320" width="13.85546875" style="177" bestFit="1" customWidth="1"/>
    <col min="13321" max="13321" width="8.7109375" style="177" customWidth="1"/>
    <col min="13322" max="13322" width="13.5703125" style="177" bestFit="1" customWidth="1"/>
    <col min="13323" max="13323" width="9" style="177" customWidth="1"/>
    <col min="13324" max="13324" width="13.5703125" style="177" bestFit="1" customWidth="1"/>
    <col min="13325" max="13325" width="9" style="177" bestFit="1" customWidth="1"/>
    <col min="13326" max="13326" width="13.5703125" style="177" bestFit="1" customWidth="1"/>
    <col min="13327" max="13327" width="9" style="177" bestFit="1" customWidth="1"/>
    <col min="13328" max="13328" width="13.85546875" style="177" bestFit="1" customWidth="1"/>
    <col min="13329" max="13329" width="8.7109375" style="177" bestFit="1" customWidth="1"/>
    <col min="13330" max="13330" width="13.85546875" style="177" bestFit="1" customWidth="1"/>
    <col min="13331" max="13331" width="8.7109375" style="177" bestFit="1" customWidth="1"/>
    <col min="13332" max="13332" width="13.85546875" style="177" bestFit="1" customWidth="1"/>
    <col min="13333" max="13333" width="8.7109375" style="177" bestFit="1" customWidth="1"/>
    <col min="13334" max="13334" width="13.85546875" style="177" bestFit="1" customWidth="1"/>
    <col min="13335" max="13335" width="8.7109375" style="177" bestFit="1" customWidth="1"/>
    <col min="13336" max="13336" width="13.85546875" style="177" bestFit="1" customWidth="1"/>
    <col min="13337" max="13337" width="8.7109375" style="177" bestFit="1" customWidth="1"/>
    <col min="13338" max="13338" width="13.85546875" style="177" bestFit="1" customWidth="1"/>
    <col min="13339" max="13339" width="8.7109375" style="177" bestFit="1" customWidth="1"/>
    <col min="13340" max="13340" width="17.85546875" style="177" bestFit="1" customWidth="1"/>
    <col min="13341" max="13342" width="9.140625" style="177"/>
    <col min="13343" max="13343" width="10" style="177" bestFit="1" customWidth="1"/>
    <col min="13344" max="13569" width="9.140625" style="177"/>
    <col min="13570" max="13570" width="4" style="177" customWidth="1"/>
    <col min="13571" max="13571" width="34.5703125" style="177" customWidth="1"/>
    <col min="13572" max="13572" width="11.85546875" style="177" bestFit="1" customWidth="1"/>
    <col min="13573" max="13573" width="8.140625" style="177" customWidth="1"/>
    <col min="13574" max="13574" width="13.85546875" style="177" bestFit="1" customWidth="1"/>
    <col min="13575" max="13575" width="8.140625" style="177" customWidth="1"/>
    <col min="13576" max="13576" width="13.85546875" style="177" bestFit="1" customWidth="1"/>
    <col min="13577" max="13577" width="8.7109375" style="177" customWidth="1"/>
    <col min="13578" max="13578" width="13.5703125" style="177" bestFit="1" customWidth="1"/>
    <col min="13579" max="13579" width="9" style="177" customWidth="1"/>
    <col min="13580" max="13580" width="13.5703125" style="177" bestFit="1" customWidth="1"/>
    <col min="13581" max="13581" width="9" style="177" bestFit="1" customWidth="1"/>
    <col min="13582" max="13582" width="13.5703125" style="177" bestFit="1" customWidth="1"/>
    <col min="13583" max="13583" width="9" style="177" bestFit="1" customWidth="1"/>
    <col min="13584" max="13584" width="13.85546875" style="177" bestFit="1" customWidth="1"/>
    <col min="13585" max="13585" width="8.7109375" style="177" bestFit="1" customWidth="1"/>
    <col min="13586" max="13586" width="13.85546875" style="177" bestFit="1" customWidth="1"/>
    <col min="13587" max="13587" width="8.7109375" style="177" bestFit="1" customWidth="1"/>
    <col min="13588" max="13588" width="13.85546875" style="177" bestFit="1" customWidth="1"/>
    <col min="13589" max="13589" width="8.7109375" style="177" bestFit="1" customWidth="1"/>
    <col min="13590" max="13590" width="13.85546875" style="177" bestFit="1" customWidth="1"/>
    <col min="13591" max="13591" width="8.7109375" style="177" bestFit="1" customWidth="1"/>
    <col min="13592" max="13592" width="13.85546875" style="177" bestFit="1" customWidth="1"/>
    <col min="13593" max="13593" width="8.7109375" style="177" bestFit="1" customWidth="1"/>
    <col min="13594" max="13594" width="13.85546875" style="177" bestFit="1" customWidth="1"/>
    <col min="13595" max="13595" width="8.7109375" style="177" bestFit="1" customWidth="1"/>
    <col min="13596" max="13596" width="17.85546875" style="177" bestFit="1" customWidth="1"/>
    <col min="13597" max="13598" width="9.140625" style="177"/>
    <col min="13599" max="13599" width="10" style="177" bestFit="1" customWidth="1"/>
    <col min="13600" max="13825" width="9.140625" style="177"/>
    <col min="13826" max="13826" width="4" style="177" customWidth="1"/>
    <col min="13827" max="13827" width="34.5703125" style="177" customWidth="1"/>
    <col min="13828" max="13828" width="11.85546875" style="177" bestFit="1" customWidth="1"/>
    <col min="13829" max="13829" width="8.140625" style="177" customWidth="1"/>
    <col min="13830" max="13830" width="13.85546875" style="177" bestFit="1" customWidth="1"/>
    <col min="13831" max="13831" width="8.140625" style="177" customWidth="1"/>
    <col min="13832" max="13832" width="13.85546875" style="177" bestFit="1" customWidth="1"/>
    <col min="13833" max="13833" width="8.7109375" style="177" customWidth="1"/>
    <col min="13834" max="13834" width="13.5703125" style="177" bestFit="1" customWidth="1"/>
    <col min="13835" max="13835" width="9" style="177" customWidth="1"/>
    <col min="13836" max="13836" width="13.5703125" style="177" bestFit="1" customWidth="1"/>
    <col min="13837" max="13837" width="9" style="177" bestFit="1" customWidth="1"/>
    <col min="13838" max="13838" width="13.5703125" style="177" bestFit="1" customWidth="1"/>
    <col min="13839" max="13839" width="9" style="177" bestFit="1" customWidth="1"/>
    <col min="13840" max="13840" width="13.85546875" style="177" bestFit="1" customWidth="1"/>
    <col min="13841" max="13841" width="8.7109375" style="177" bestFit="1" customWidth="1"/>
    <col min="13842" max="13842" width="13.85546875" style="177" bestFit="1" customWidth="1"/>
    <col min="13843" max="13843" width="8.7109375" style="177" bestFit="1" customWidth="1"/>
    <col min="13844" max="13844" width="13.85546875" style="177" bestFit="1" customWidth="1"/>
    <col min="13845" max="13845" width="8.7109375" style="177" bestFit="1" customWidth="1"/>
    <col min="13846" max="13846" width="13.85546875" style="177" bestFit="1" customWidth="1"/>
    <col min="13847" max="13847" width="8.7109375" style="177" bestFit="1" customWidth="1"/>
    <col min="13848" max="13848" width="13.85546875" style="177" bestFit="1" customWidth="1"/>
    <col min="13849" max="13849" width="8.7109375" style="177" bestFit="1" customWidth="1"/>
    <col min="13850" max="13850" width="13.85546875" style="177" bestFit="1" customWidth="1"/>
    <col min="13851" max="13851" width="8.7109375" style="177" bestFit="1" customWidth="1"/>
    <col min="13852" max="13852" width="17.85546875" style="177" bestFit="1" customWidth="1"/>
    <col min="13853" max="13854" width="9.140625" style="177"/>
    <col min="13855" max="13855" width="10" style="177" bestFit="1" customWidth="1"/>
    <col min="13856" max="14081" width="9.140625" style="177"/>
    <col min="14082" max="14082" width="4" style="177" customWidth="1"/>
    <col min="14083" max="14083" width="34.5703125" style="177" customWidth="1"/>
    <col min="14084" max="14084" width="11.85546875" style="177" bestFit="1" customWidth="1"/>
    <col min="14085" max="14085" width="8.140625" style="177" customWidth="1"/>
    <col min="14086" max="14086" width="13.85546875" style="177" bestFit="1" customWidth="1"/>
    <col min="14087" max="14087" width="8.140625" style="177" customWidth="1"/>
    <col min="14088" max="14088" width="13.85546875" style="177" bestFit="1" customWidth="1"/>
    <col min="14089" max="14089" width="8.7109375" style="177" customWidth="1"/>
    <col min="14090" max="14090" width="13.5703125" style="177" bestFit="1" customWidth="1"/>
    <col min="14091" max="14091" width="9" style="177" customWidth="1"/>
    <col min="14092" max="14092" width="13.5703125" style="177" bestFit="1" customWidth="1"/>
    <col min="14093" max="14093" width="9" style="177" bestFit="1" customWidth="1"/>
    <col min="14094" max="14094" width="13.5703125" style="177" bestFit="1" customWidth="1"/>
    <col min="14095" max="14095" width="9" style="177" bestFit="1" customWidth="1"/>
    <col min="14096" max="14096" width="13.85546875" style="177" bestFit="1" customWidth="1"/>
    <col min="14097" max="14097" width="8.7109375" style="177" bestFit="1" customWidth="1"/>
    <col min="14098" max="14098" width="13.85546875" style="177" bestFit="1" customWidth="1"/>
    <col min="14099" max="14099" width="8.7109375" style="177" bestFit="1" customWidth="1"/>
    <col min="14100" max="14100" width="13.85546875" style="177" bestFit="1" customWidth="1"/>
    <col min="14101" max="14101" width="8.7109375" style="177" bestFit="1" customWidth="1"/>
    <col min="14102" max="14102" width="13.85546875" style="177" bestFit="1" customWidth="1"/>
    <col min="14103" max="14103" width="8.7109375" style="177" bestFit="1" customWidth="1"/>
    <col min="14104" max="14104" width="13.85546875" style="177" bestFit="1" customWidth="1"/>
    <col min="14105" max="14105" width="8.7109375" style="177" bestFit="1" customWidth="1"/>
    <col min="14106" max="14106" width="13.85546875" style="177" bestFit="1" customWidth="1"/>
    <col min="14107" max="14107" width="8.7109375" style="177" bestFit="1" customWidth="1"/>
    <col min="14108" max="14108" width="17.85546875" style="177" bestFit="1" customWidth="1"/>
    <col min="14109" max="14110" width="9.140625" style="177"/>
    <col min="14111" max="14111" width="10" style="177" bestFit="1" customWidth="1"/>
    <col min="14112" max="14337" width="9.140625" style="177"/>
    <col min="14338" max="14338" width="4" style="177" customWidth="1"/>
    <col min="14339" max="14339" width="34.5703125" style="177" customWidth="1"/>
    <col min="14340" max="14340" width="11.85546875" style="177" bestFit="1" customWidth="1"/>
    <col min="14341" max="14341" width="8.140625" style="177" customWidth="1"/>
    <col min="14342" max="14342" width="13.85546875" style="177" bestFit="1" customWidth="1"/>
    <col min="14343" max="14343" width="8.140625" style="177" customWidth="1"/>
    <col min="14344" max="14344" width="13.85546875" style="177" bestFit="1" customWidth="1"/>
    <col min="14345" max="14345" width="8.7109375" style="177" customWidth="1"/>
    <col min="14346" max="14346" width="13.5703125" style="177" bestFit="1" customWidth="1"/>
    <col min="14347" max="14347" width="9" style="177" customWidth="1"/>
    <col min="14348" max="14348" width="13.5703125" style="177" bestFit="1" customWidth="1"/>
    <col min="14349" max="14349" width="9" style="177" bestFit="1" customWidth="1"/>
    <col min="14350" max="14350" width="13.5703125" style="177" bestFit="1" customWidth="1"/>
    <col min="14351" max="14351" width="9" style="177" bestFit="1" customWidth="1"/>
    <col min="14352" max="14352" width="13.85546875" style="177" bestFit="1" customWidth="1"/>
    <col min="14353" max="14353" width="8.7109375" style="177" bestFit="1" customWidth="1"/>
    <col min="14354" max="14354" width="13.85546875" style="177" bestFit="1" customWidth="1"/>
    <col min="14355" max="14355" width="8.7109375" style="177" bestFit="1" customWidth="1"/>
    <col min="14356" max="14356" width="13.85546875" style="177" bestFit="1" customWidth="1"/>
    <col min="14357" max="14357" width="8.7109375" style="177" bestFit="1" customWidth="1"/>
    <col min="14358" max="14358" width="13.85546875" style="177" bestFit="1" customWidth="1"/>
    <col min="14359" max="14359" width="8.7109375" style="177" bestFit="1" customWidth="1"/>
    <col min="14360" max="14360" width="13.85546875" style="177" bestFit="1" customWidth="1"/>
    <col min="14361" max="14361" width="8.7109375" style="177" bestFit="1" customWidth="1"/>
    <col min="14362" max="14362" width="13.85546875" style="177" bestFit="1" customWidth="1"/>
    <col min="14363" max="14363" width="8.7109375" style="177" bestFit="1" customWidth="1"/>
    <col min="14364" max="14364" width="17.85546875" style="177" bestFit="1" customWidth="1"/>
    <col min="14365" max="14366" width="9.140625" style="177"/>
    <col min="14367" max="14367" width="10" style="177" bestFit="1" customWidth="1"/>
    <col min="14368" max="14593" width="9.140625" style="177"/>
    <col min="14594" max="14594" width="4" style="177" customWidth="1"/>
    <col min="14595" max="14595" width="34.5703125" style="177" customWidth="1"/>
    <col min="14596" max="14596" width="11.85546875" style="177" bestFit="1" customWidth="1"/>
    <col min="14597" max="14597" width="8.140625" style="177" customWidth="1"/>
    <col min="14598" max="14598" width="13.85546875" style="177" bestFit="1" customWidth="1"/>
    <col min="14599" max="14599" width="8.140625" style="177" customWidth="1"/>
    <col min="14600" max="14600" width="13.85546875" style="177" bestFit="1" customWidth="1"/>
    <col min="14601" max="14601" width="8.7109375" style="177" customWidth="1"/>
    <col min="14602" max="14602" width="13.5703125" style="177" bestFit="1" customWidth="1"/>
    <col min="14603" max="14603" width="9" style="177" customWidth="1"/>
    <col min="14604" max="14604" width="13.5703125" style="177" bestFit="1" customWidth="1"/>
    <col min="14605" max="14605" width="9" style="177" bestFit="1" customWidth="1"/>
    <col min="14606" max="14606" width="13.5703125" style="177" bestFit="1" customWidth="1"/>
    <col min="14607" max="14607" width="9" style="177" bestFit="1" customWidth="1"/>
    <col min="14608" max="14608" width="13.85546875" style="177" bestFit="1" customWidth="1"/>
    <col min="14609" max="14609" width="8.7109375" style="177" bestFit="1" customWidth="1"/>
    <col min="14610" max="14610" width="13.85546875" style="177" bestFit="1" customWidth="1"/>
    <col min="14611" max="14611" width="8.7109375" style="177" bestFit="1" customWidth="1"/>
    <col min="14612" max="14612" width="13.85546875" style="177" bestFit="1" customWidth="1"/>
    <col min="14613" max="14613" width="8.7109375" style="177" bestFit="1" customWidth="1"/>
    <col min="14614" max="14614" width="13.85546875" style="177" bestFit="1" customWidth="1"/>
    <col min="14615" max="14615" width="8.7109375" style="177" bestFit="1" customWidth="1"/>
    <col min="14616" max="14616" width="13.85546875" style="177" bestFit="1" customWidth="1"/>
    <col min="14617" max="14617" width="8.7109375" style="177" bestFit="1" customWidth="1"/>
    <col min="14618" max="14618" width="13.85546875" style="177" bestFit="1" customWidth="1"/>
    <col min="14619" max="14619" width="8.7109375" style="177" bestFit="1" customWidth="1"/>
    <col min="14620" max="14620" width="17.85546875" style="177" bestFit="1" customWidth="1"/>
    <col min="14621" max="14622" width="9.140625" style="177"/>
    <col min="14623" max="14623" width="10" style="177" bestFit="1" customWidth="1"/>
    <col min="14624" max="14849" width="9.140625" style="177"/>
    <col min="14850" max="14850" width="4" style="177" customWidth="1"/>
    <col min="14851" max="14851" width="34.5703125" style="177" customWidth="1"/>
    <col min="14852" max="14852" width="11.85546875" style="177" bestFit="1" customWidth="1"/>
    <col min="14853" max="14853" width="8.140625" style="177" customWidth="1"/>
    <col min="14854" max="14854" width="13.85546875" style="177" bestFit="1" customWidth="1"/>
    <col min="14855" max="14855" width="8.140625" style="177" customWidth="1"/>
    <col min="14856" max="14856" width="13.85546875" style="177" bestFit="1" customWidth="1"/>
    <col min="14857" max="14857" width="8.7109375" style="177" customWidth="1"/>
    <col min="14858" max="14858" width="13.5703125" style="177" bestFit="1" customWidth="1"/>
    <col min="14859" max="14859" width="9" style="177" customWidth="1"/>
    <col min="14860" max="14860" width="13.5703125" style="177" bestFit="1" customWidth="1"/>
    <col min="14861" max="14861" width="9" style="177" bestFit="1" customWidth="1"/>
    <col min="14862" max="14862" width="13.5703125" style="177" bestFit="1" customWidth="1"/>
    <col min="14863" max="14863" width="9" style="177" bestFit="1" customWidth="1"/>
    <col min="14864" max="14864" width="13.85546875" style="177" bestFit="1" customWidth="1"/>
    <col min="14865" max="14865" width="8.7109375" style="177" bestFit="1" customWidth="1"/>
    <col min="14866" max="14866" width="13.85546875" style="177" bestFit="1" customWidth="1"/>
    <col min="14867" max="14867" width="8.7109375" style="177" bestFit="1" customWidth="1"/>
    <col min="14868" max="14868" width="13.85546875" style="177" bestFit="1" customWidth="1"/>
    <col min="14869" max="14869" width="8.7109375" style="177" bestFit="1" customWidth="1"/>
    <col min="14870" max="14870" width="13.85546875" style="177" bestFit="1" customWidth="1"/>
    <col min="14871" max="14871" width="8.7109375" style="177" bestFit="1" customWidth="1"/>
    <col min="14872" max="14872" width="13.85546875" style="177" bestFit="1" customWidth="1"/>
    <col min="14873" max="14873" width="8.7109375" style="177" bestFit="1" customWidth="1"/>
    <col min="14874" max="14874" width="13.85546875" style="177" bestFit="1" customWidth="1"/>
    <col min="14875" max="14875" width="8.7109375" style="177" bestFit="1" customWidth="1"/>
    <col min="14876" max="14876" width="17.85546875" style="177" bestFit="1" customWidth="1"/>
    <col min="14877" max="14878" width="9.140625" style="177"/>
    <col min="14879" max="14879" width="10" style="177" bestFit="1" customWidth="1"/>
    <col min="14880" max="15105" width="9.140625" style="177"/>
    <col min="15106" max="15106" width="4" style="177" customWidth="1"/>
    <col min="15107" max="15107" width="34.5703125" style="177" customWidth="1"/>
    <col min="15108" max="15108" width="11.85546875" style="177" bestFit="1" customWidth="1"/>
    <col min="15109" max="15109" width="8.140625" style="177" customWidth="1"/>
    <col min="15110" max="15110" width="13.85546875" style="177" bestFit="1" customWidth="1"/>
    <col min="15111" max="15111" width="8.140625" style="177" customWidth="1"/>
    <col min="15112" max="15112" width="13.85546875" style="177" bestFit="1" customWidth="1"/>
    <col min="15113" max="15113" width="8.7109375" style="177" customWidth="1"/>
    <col min="15114" max="15114" width="13.5703125" style="177" bestFit="1" customWidth="1"/>
    <col min="15115" max="15115" width="9" style="177" customWidth="1"/>
    <col min="15116" max="15116" width="13.5703125" style="177" bestFit="1" customWidth="1"/>
    <col min="15117" max="15117" width="9" style="177" bestFit="1" customWidth="1"/>
    <col min="15118" max="15118" width="13.5703125" style="177" bestFit="1" customWidth="1"/>
    <col min="15119" max="15119" width="9" style="177" bestFit="1" customWidth="1"/>
    <col min="15120" max="15120" width="13.85546875" style="177" bestFit="1" customWidth="1"/>
    <col min="15121" max="15121" width="8.7109375" style="177" bestFit="1" customWidth="1"/>
    <col min="15122" max="15122" width="13.85546875" style="177" bestFit="1" customWidth="1"/>
    <col min="15123" max="15123" width="8.7109375" style="177" bestFit="1" customWidth="1"/>
    <col min="15124" max="15124" width="13.85546875" style="177" bestFit="1" customWidth="1"/>
    <col min="15125" max="15125" width="8.7109375" style="177" bestFit="1" customWidth="1"/>
    <col min="15126" max="15126" width="13.85546875" style="177" bestFit="1" customWidth="1"/>
    <col min="15127" max="15127" width="8.7109375" style="177" bestFit="1" customWidth="1"/>
    <col min="15128" max="15128" width="13.85546875" style="177" bestFit="1" customWidth="1"/>
    <col min="15129" max="15129" width="8.7109375" style="177" bestFit="1" customWidth="1"/>
    <col min="15130" max="15130" width="13.85546875" style="177" bestFit="1" customWidth="1"/>
    <col min="15131" max="15131" width="8.7109375" style="177" bestFit="1" customWidth="1"/>
    <col min="15132" max="15132" width="17.85546875" style="177" bestFit="1" customWidth="1"/>
    <col min="15133" max="15134" width="9.140625" style="177"/>
    <col min="15135" max="15135" width="10" style="177" bestFit="1" customWidth="1"/>
    <col min="15136" max="15361" width="9.140625" style="177"/>
    <col min="15362" max="15362" width="4" style="177" customWidth="1"/>
    <col min="15363" max="15363" width="34.5703125" style="177" customWidth="1"/>
    <col min="15364" max="15364" width="11.85546875" style="177" bestFit="1" customWidth="1"/>
    <col min="15365" max="15365" width="8.140625" style="177" customWidth="1"/>
    <col min="15366" max="15366" width="13.85546875" style="177" bestFit="1" customWidth="1"/>
    <col min="15367" max="15367" width="8.140625" style="177" customWidth="1"/>
    <col min="15368" max="15368" width="13.85546875" style="177" bestFit="1" customWidth="1"/>
    <col min="15369" max="15369" width="8.7109375" style="177" customWidth="1"/>
    <col min="15370" max="15370" width="13.5703125" style="177" bestFit="1" customWidth="1"/>
    <col min="15371" max="15371" width="9" style="177" customWidth="1"/>
    <col min="15372" max="15372" width="13.5703125" style="177" bestFit="1" customWidth="1"/>
    <col min="15373" max="15373" width="9" style="177" bestFit="1" customWidth="1"/>
    <col min="15374" max="15374" width="13.5703125" style="177" bestFit="1" customWidth="1"/>
    <col min="15375" max="15375" width="9" style="177" bestFit="1" customWidth="1"/>
    <col min="15376" max="15376" width="13.85546875" style="177" bestFit="1" customWidth="1"/>
    <col min="15377" max="15377" width="8.7109375" style="177" bestFit="1" customWidth="1"/>
    <col min="15378" max="15378" width="13.85546875" style="177" bestFit="1" customWidth="1"/>
    <col min="15379" max="15379" width="8.7109375" style="177" bestFit="1" customWidth="1"/>
    <col min="15380" max="15380" width="13.85546875" style="177" bestFit="1" customWidth="1"/>
    <col min="15381" max="15381" width="8.7109375" style="177" bestFit="1" customWidth="1"/>
    <col min="15382" max="15382" width="13.85546875" style="177" bestFit="1" customWidth="1"/>
    <col min="15383" max="15383" width="8.7109375" style="177" bestFit="1" customWidth="1"/>
    <col min="15384" max="15384" width="13.85546875" style="177" bestFit="1" customWidth="1"/>
    <col min="15385" max="15385" width="8.7109375" style="177" bestFit="1" customWidth="1"/>
    <col min="15386" max="15386" width="13.85546875" style="177" bestFit="1" customWidth="1"/>
    <col min="15387" max="15387" width="8.7109375" style="177" bestFit="1" customWidth="1"/>
    <col min="15388" max="15388" width="17.85546875" style="177" bestFit="1" customWidth="1"/>
    <col min="15389" max="15390" width="9.140625" style="177"/>
    <col min="15391" max="15391" width="10" style="177" bestFit="1" customWidth="1"/>
    <col min="15392" max="15617" width="9.140625" style="177"/>
    <col min="15618" max="15618" width="4" style="177" customWidth="1"/>
    <col min="15619" max="15619" width="34.5703125" style="177" customWidth="1"/>
    <col min="15620" max="15620" width="11.85546875" style="177" bestFit="1" customWidth="1"/>
    <col min="15621" max="15621" width="8.140625" style="177" customWidth="1"/>
    <col min="15622" max="15622" width="13.85546875" style="177" bestFit="1" customWidth="1"/>
    <col min="15623" max="15623" width="8.140625" style="177" customWidth="1"/>
    <col min="15624" max="15624" width="13.85546875" style="177" bestFit="1" customWidth="1"/>
    <col min="15625" max="15625" width="8.7109375" style="177" customWidth="1"/>
    <col min="15626" max="15626" width="13.5703125" style="177" bestFit="1" customWidth="1"/>
    <col min="15627" max="15627" width="9" style="177" customWidth="1"/>
    <col min="15628" max="15628" width="13.5703125" style="177" bestFit="1" customWidth="1"/>
    <col min="15629" max="15629" width="9" style="177" bestFit="1" customWidth="1"/>
    <col min="15630" max="15630" width="13.5703125" style="177" bestFit="1" customWidth="1"/>
    <col min="15631" max="15631" width="9" style="177" bestFit="1" customWidth="1"/>
    <col min="15632" max="15632" width="13.85546875" style="177" bestFit="1" customWidth="1"/>
    <col min="15633" max="15633" width="8.7109375" style="177" bestFit="1" customWidth="1"/>
    <col min="15634" max="15634" width="13.85546875" style="177" bestFit="1" customWidth="1"/>
    <col min="15635" max="15635" width="8.7109375" style="177" bestFit="1" customWidth="1"/>
    <col min="15636" max="15636" width="13.85546875" style="177" bestFit="1" customWidth="1"/>
    <col min="15637" max="15637" width="8.7109375" style="177" bestFit="1" customWidth="1"/>
    <col min="15638" max="15638" width="13.85546875" style="177" bestFit="1" customWidth="1"/>
    <col min="15639" max="15639" width="8.7109375" style="177" bestFit="1" customWidth="1"/>
    <col min="15640" max="15640" width="13.85546875" style="177" bestFit="1" customWidth="1"/>
    <col min="15641" max="15641" width="8.7109375" style="177" bestFit="1" customWidth="1"/>
    <col min="15642" max="15642" width="13.85546875" style="177" bestFit="1" customWidth="1"/>
    <col min="15643" max="15643" width="8.7109375" style="177" bestFit="1" customWidth="1"/>
    <col min="15644" max="15644" width="17.85546875" style="177" bestFit="1" customWidth="1"/>
    <col min="15645" max="15646" width="9.140625" style="177"/>
    <col min="15647" max="15647" width="10" style="177" bestFit="1" customWidth="1"/>
    <col min="15648" max="15873" width="9.140625" style="177"/>
    <col min="15874" max="15874" width="4" style="177" customWidth="1"/>
    <col min="15875" max="15875" width="34.5703125" style="177" customWidth="1"/>
    <col min="15876" max="15876" width="11.85546875" style="177" bestFit="1" customWidth="1"/>
    <col min="15877" max="15877" width="8.140625" style="177" customWidth="1"/>
    <col min="15878" max="15878" width="13.85546875" style="177" bestFit="1" customWidth="1"/>
    <col min="15879" max="15879" width="8.140625" style="177" customWidth="1"/>
    <col min="15880" max="15880" width="13.85546875" style="177" bestFit="1" customWidth="1"/>
    <col min="15881" max="15881" width="8.7109375" style="177" customWidth="1"/>
    <col min="15882" max="15882" width="13.5703125" style="177" bestFit="1" customWidth="1"/>
    <col min="15883" max="15883" width="9" style="177" customWidth="1"/>
    <col min="15884" max="15884" width="13.5703125" style="177" bestFit="1" customWidth="1"/>
    <col min="15885" max="15885" width="9" style="177" bestFit="1" customWidth="1"/>
    <col min="15886" max="15886" width="13.5703125" style="177" bestFit="1" customWidth="1"/>
    <col min="15887" max="15887" width="9" style="177" bestFit="1" customWidth="1"/>
    <col min="15888" max="15888" width="13.85546875" style="177" bestFit="1" customWidth="1"/>
    <col min="15889" max="15889" width="8.7109375" style="177" bestFit="1" customWidth="1"/>
    <col min="15890" max="15890" width="13.85546875" style="177" bestFit="1" customWidth="1"/>
    <col min="15891" max="15891" width="8.7109375" style="177" bestFit="1" customWidth="1"/>
    <col min="15892" max="15892" width="13.85546875" style="177" bestFit="1" customWidth="1"/>
    <col min="15893" max="15893" width="8.7109375" style="177" bestFit="1" customWidth="1"/>
    <col min="15894" max="15894" width="13.85546875" style="177" bestFit="1" customWidth="1"/>
    <col min="15895" max="15895" width="8.7109375" style="177" bestFit="1" customWidth="1"/>
    <col min="15896" max="15896" width="13.85546875" style="177" bestFit="1" customWidth="1"/>
    <col min="15897" max="15897" width="8.7109375" style="177" bestFit="1" customWidth="1"/>
    <col min="15898" max="15898" width="13.85546875" style="177" bestFit="1" customWidth="1"/>
    <col min="15899" max="15899" width="8.7109375" style="177" bestFit="1" customWidth="1"/>
    <col min="15900" max="15900" width="17.85546875" style="177" bestFit="1" customWidth="1"/>
    <col min="15901" max="15902" width="9.140625" style="177"/>
    <col min="15903" max="15903" width="10" style="177" bestFit="1" customWidth="1"/>
    <col min="15904" max="16129" width="9.140625" style="177"/>
    <col min="16130" max="16130" width="4" style="177" customWidth="1"/>
    <col min="16131" max="16131" width="34.5703125" style="177" customWidth="1"/>
    <col min="16132" max="16132" width="11.85546875" style="177" bestFit="1" customWidth="1"/>
    <col min="16133" max="16133" width="8.140625" style="177" customWidth="1"/>
    <col min="16134" max="16134" width="13.85546875" style="177" bestFit="1" customWidth="1"/>
    <col min="16135" max="16135" width="8.140625" style="177" customWidth="1"/>
    <col min="16136" max="16136" width="13.85546875" style="177" bestFit="1" customWidth="1"/>
    <col min="16137" max="16137" width="8.7109375" style="177" customWidth="1"/>
    <col min="16138" max="16138" width="13.5703125" style="177" bestFit="1" customWidth="1"/>
    <col min="16139" max="16139" width="9" style="177" customWidth="1"/>
    <col min="16140" max="16140" width="13.5703125" style="177" bestFit="1" customWidth="1"/>
    <col min="16141" max="16141" width="9" style="177" bestFit="1" customWidth="1"/>
    <col min="16142" max="16142" width="13.5703125" style="177" bestFit="1" customWidth="1"/>
    <col min="16143" max="16143" width="9" style="177" bestFit="1" customWidth="1"/>
    <col min="16144" max="16144" width="13.85546875" style="177" bestFit="1" customWidth="1"/>
    <col min="16145" max="16145" width="8.7109375" style="177" bestFit="1" customWidth="1"/>
    <col min="16146" max="16146" width="13.85546875" style="177" bestFit="1" customWidth="1"/>
    <col min="16147" max="16147" width="8.7109375" style="177" bestFit="1" customWidth="1"/>
    <col min="16148" max="16148" width="13.85546875" style="177" bestFit="1" customWidth="1"/>
    <col min="16149" max="16149" width="8.7109375" style="177" bestFit="1" customWidth="1"/>
    <col min="16150" max="16150" width="13.85546875" style="177" bestFit="1" customWidth="1"/>
    <col min="16151" max="16151" width="8.7109375" style="177" bestFit="1" customWidth="1"/>
    <col min="16152" max="16152" width="13.85546875" style="177" bestFit="1" customWidth="1"/>
    <col min="16153" max="16153" width="8.7109375" style="177" bestFit="1" customWidth="1"/>
    <col min="16154" max="16154" width="13.85546875" style="177" bestFit="1" customWidth="1"/>
    <col min="16155" max="16155" width="8.7109375" style="177" bestFit="1" customWidth="1"/>
    <col min="16156" max="16156" width="17.85546875" style="177" bestFit="1" customWidth="1"/>
    <col min="16157" max="16158" width="9.140625" style="177"/>
    <col min="16159" max="16159" width="10" style="177" bestFit="1" customWidth="1"/>
    <col min="16160" max="16384" width="9.140625" style="177"/>
  </cols>
  <sheetData>
    <row r="1" spans="1:256" ht="13.5" thickBot="1"/>
    <row r="2" spans="1:256" s="178" customFormat="1" ht="6.75" thickBot="1">
      <c r="B2" s="179"/>
      <c r="C2" s="180"/>
      <c r="D2" s="181"/>
      <c r="E2" s="182"/>
      <c r="F2" s="181"/>
      <c r="G2" s="183"/>
      <c r="H2" s="183"/>
      <c r="I2" s="183"/>
      <c r="J2" s="183"/>
      <c r="K2" s="183"/>
      <c r="L2" s="183"/>
      <c r="M2" s="183"/>
      <c r="N2" s="183"/>
      <c r="O2" s="183"/>
      <c r="P2" s="183"/>
      <c r="Q2" s="183"/>
      <c r="R2" s="183"/>
      <c r="S2" s="183"/>
      <c r="T2" s="183"/>
      <c r="U2" s="183"/>
      <c r="V2" s="183"/>
      <c r="W2" s="183"/>
      <c r="X2" s="183"/>
      <c r="Y2" s="183"/>
      <c r="Z2" s="183"/>
      <c r="AA2" s="183"/>
      <c r="AB2" s="183"/>
      <c r="AC2" s="184"/>
    </row>
    <row r="3" spans="1:256" ht="40.5" customHeight="1" thickBot="1">
      <c r="C3" s="3076"/>
      <c r="D3" s="3085" t="s">
        <v>3</v>
      </c>
      <c r="E3" s="3086"/>
      <c r="F3" s="3086"/>
      <c r="G3" s="3086"/>
      <c r="H3" s="3086"/>
      <c r="I3" s="3086"/>
      <c r="J3" s="3086"/>
      <c r="K3" s="3086"/>
      <c r="L3" s="3086"/>
      <c r="M3" s="3086"/>
      <c r="N3" s="3086"/>
      <c r="O3" s="3086"/>
      <c r="P3" s="3086"/>
      <c r="Q3" s="3086"/>
      <c r="R3" s="3086"/>
      <c r="S3" s="3086"/>
      <c r="T3" s="3086"/>
      <c r="U3" s="3086"/>
      <c r="V3" s="3086"/>
      <c r="W3" s="3086"/>
      <c r="X3" s="3086"/>
      <c r="Y3" s="3086"/>
      <c r="Z3" s="3086"/>
      <c r="AA3" s="3079"/>
      <c r="AB3" s="3079"/>
      <c r="AC3" s="3080"/>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row>
    <row r="4" spans="1:256" ht="21.75" customHeight="1" thickBot="1">
      <c r="C4" s="3077"/>
      <c r="D4" s="3087" t="s">
        <v>1381</v>
      </c>
      <c r="E4" s="3088"/>
      <c r="F4" s="3088"/>
      <c r="G4" s="3088"/>
      <c r="H4" s="3088"/>
      <c r="I4" s="3088"/>
      <c r="J4" s="3088"/>
      <c r="K4" s="3088"/>
      <c r="L4" s="3088"/>
      <c r="M4" s="3088"/>
      <c r="N4" s="3088"/>
      <c r="O4" s="3088"/>
      <c r="P4" s="3088"/>
      <c r="Q4" s="3088"/>
      <c r="R4" s="3088"/>
      <c r="S4" s="3088"/>
      <c r="T4" s="3088"/>
      <c r="U4" s="3088"/>
      <c r="V4" s="3088"/>
      <c r="W4" s="3088"/>
      <c r="X4" s="3088"/>
      <c r="Y4" s="3088"/>
      <c r="Z4" s="3088"/>
      <c r="AA4" s="3081"/>
      <c r="AB4" s="3081"/>
      <c r="AC4" s="3082"/>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row>
    <row r="5" spans="1:256" ht="22.5" customHeight="1">
      <c r="C5" s="3077"/>
      <c r="D5" s="185" t="s">
        <v>7</v>
      </c>
      <c r="E5" s="186" t="str">
        <f>'ORÇAMENTO '!D11</f>
        <v>ILUMINAÇÃO  DA PRAÇA DO CASTELÂNDIA</v>
      </c>
      <c r="F5" s="187"/>
      <c r="G5" s="188"/>
      <c r="H5" s="188"/>
      <c r="I5" s="188"/>
      <c r="J5" s="188"/>
      <c r="K5" s="188"/>
      <c r="L5" s="191"/>
      <c r="M5" s="192"/>
      <c r="N5" s="188"/>
      <c r="O5" s="189"/>
      <c r="P5" s="189"/>
      <c r="Q5" s="189"/>
      <c r="R5" s="190"/>
      <c r="S5" s="116"/>
      <c r="T5" s="116"/>
      <c r="U5" s="116"/>
      <c r="V5" s="116"/>
      <c r="W5" s="191"/>
      <c r="X5" s="189"/>
      <c r="Y5" s="189"/>
      <c r="Z5" s="189"/>
      <c r="AA5" s="3081"/>
      <c r="AB5" s="3081"/>
      <c r="AC5" s="3082"/>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row>
    <row r="6" spans="1:256" ht="16.5" customHeight="1">
      <c r="C6" s="3077"/>
      <c r="D6" s="185" t="s">
        <v>9</v>
      </c>
      <c r="E6" s="186" t="str">
        <f>'ORÇAMENTO '!D12</f>
        <v>AV. TANCREDO NEVES ESQ. AV. INÁCIO CASTELLI, PRIMAVERA DO LESTE /MT.</v>
      </c>
      <c r="F6" s="187"/>
      <c r="G6" s="193"/>
      <c r="H6" s="193"/>
      <c r="I6" s="193"/>
      <c r="J6" s="193"/>
      <c r="K6" s="193"/>
      <c r="L6" s="194"/>
      <c r="M6" s="195"/>
      <c r="N6" s="193"/>
      <c r="O6" s="189"/>
      <c r="P6" s="189"/>
      <c r="Q6" s="189"/>
      <c r="R6" s="190"/>
      <c r="S6" s="116"/>
      <c r="T6" s="116"/>
      <c r="U6" s="116"/>
      <c r="V6" s="116"/>
      <c r="W6" s="194"/>
      <c r="X6" s="189"/>
      <c r="Y6" s="189"/>
      <c r="Z6" s="189"/>
      <c r="AA6" s="3081"/>
      <c r="AB6" s="3081"/>
      <c r="AC6" s="3082"/>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row>
    <row r="7" spans="1:256" ht="16.5" thickBot="1">
      <c r="C7" s="3078"/>
      <c r="D7" s="191" t="s">
        <v>8</v>
      </c>
      <c r="E7" s="192">
        <f ca="1">'ORÇAMENTO '!J11</f>
        <v>43430</v>
      </c>
      <c r="F7" s="187"/>
      <c r="G7" s="193"/>
      <c r="H7" s="193"/>
      <c r="I7" s="193"/>
      <c r="J7" s="193"/>
      <c r="K7" s="193"/>
      <c r="L7" s="194"/>
      <c r="M7" s="195"/>
      <c r="N7" s="193"/>
      <c r="O7" s="189"/>
      <c r="P7" s="189"/>
      <c r="Q7" s="189"/>
      <c r="R7" s="190"/>
      <c r="S7" s="116"/>
      <c r="T7" s="116"/>
      <c r="U7" s="116"/>
      <c r="V7" s="116"/>
      <c r="W7" s="194"/>
      <c r="X7" s="189"/>
      <c r="Y7" s="189"/>
      <c r="Z7" s="189"/>
      <c r="AA7" s="3083"/>
      <c r="AB7" s="3083"/>
      <c r="AC7" s="3084"/>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c r="IL7" s="117"/>
      <c r="IM7" s="117"/>
      <c r="IN7" s="117"/>
      <c r="IO7" s="117"/>
      <c r="IP7" s="117"/>
      <c r="IQ7" s="117"/>
      <c r="IR7" s="117"/>
      <c r="IS7" s="117"/>
      <c r="IT7" s="117"/>
      <c r="IU7" s="117"/>
      <c r="IV7" s="117"/>
    </row>
    <row r="8" spans="1:256" s="178" customFormat="1" ht="6.75" thickBot="1">
      <c r="B8" s="179"/>
      <c r="C8" s="180"/>
      <c r="D8" s="181"/>
      <c r="E8" s="182"/>
      <c r="F8" s="181"/>
      <c r="G8" s="183"/>
      <c r="H8" s="183"/>
      <c r="I8" s="183"/>
      <c r="J8" s="183"/>
      <c r="K8" s="183"/>
      <c r="L8" s="183"/>
      <c r="M8" s="183"/>
      <c r="N8" s="183"/>
      <c r="O8" s="183"/>
      <c r="P8" s="183"/>
      <c r="Q8" s="183"/>
      <c r="R8" s="183"/>
      <c r="S8" s="183"/>
      <c r="T8" s="183"/>
      <c r="U8" s="183"/>
      <c r="V8" s="183"/>
      <c r="W8" s="183"/>
      <c r="X8" s="183"/>
      <c r="Y8" s="183"/>
      <c r="Z8" s="183"/>
      <c r="AA8" s="183"/>
      <c r="AB8" s="183"/>
      <c r="AC8" s="184"/>
    </row>
    <row r="9" spans="1:256" s="196" customFormat="1" ht="6" thickBot="1">
      <c r="B9" s="197"/>
      <c r="C9" s="198"/>
      <c r="D9" s="199"/>
      <c r="E9" s="199"/>
      <c r="F9" s="199"/>
      <c r="G9" s="200"/>
      <c r="H9" s="199"/>
      <c r="I9" s="199"/>
      <c r="J9" s="199"/>
      <c r="K9" s="201"/>
      <c r="L9" s="202"/>
      <c r="AC9" s="203"/>
    </row>
    <row r="10" spans="1:256" s="207" customFormat="1" ht="6" thickBot="1">
      <c r="A10" s="204" t="s">
        <v>20</v>
      </c>
      <c r="B10" s="205"/>
      <c r="C10" s="163"/>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206"/>
    </row>
    <row r="11" spans="1:256" s="155" customFormat="1" ht="18.75" thickBot="1">
      <c r="B11" s="208"/>
      <c r="C11" s="2603" t="s">
        <v>1212</v>
      </c>
      <c r="D11" s="2604"/>
      <c r="E11" s="2604"/>
      <c r="F11" s="2604"/>
      <c r="G11" s="2604"/>
      <c r="H11" s="2604"/>
      <c r="I11" s="2604"/>
      <c r="J11" s="2604"/>
      <c r="K11" s="2604"/>
      <c r="L11" s="2604"/>
      <c r="M11" s="2604"/>
      <c r="N11" s="2604"/>
      <c r="O11" s="2604"/>
      <c r="P11" s="2604"/>
      <c r="Q11" s="2604"/>
      <c r="R11" s="2604"/>
      <c r="S11" s="2604"/>
      <c r="T11" s="2604"/>
      <c r="U11" s="2604"/>
      <c r="V11" s="2604"/>
      <c r="W11" s="2604"/>
      <c r="X11" s="2604"/>
      <c r="Y11" s="2604"/>
      <c r="Z11" s="2604"/>
      <c r="AA11" s="2604"/>
      <c r="AB11" s="2604"/>
      <c r="AC11" s="2605"/>
    </row>
    <row r="12" spans="1:256" s="207" customFormat="1" ht="6" thickBot="1">
      <c r="A12" s="204"/>
      <c r="B12" s="205"/>
      <c r="C12" s="163"/>
      <c r="D12" s="164"/>
      <c r="E12" s="164"/>
      <c r="F12" s="164"/>
      <c r="G12" s="164"/>
      <c r="H12" s="164"/>
      <c r="I12" s="164"/>
      <c r="J12" s="164"/>
      <c r="K12" s="164"/>
      <c r="L12" s="164"/>
      <c r="M12" s="164"/>
      <c r="N12" s="164"/>
      <c r="O12" s="164"/>
      <c r="P12" s="164"/>
      <c r="Q12" s="164"/>
      <c r="R12" s="164"/>
      <c r="S12" s="164"/>
      <c r="T12" s="164"/>
      <c r="U12" s="164"/>
      <c r="V12" s="164"/>
      <c r="W12" s="164"/>
      <c r="X12" s="164"/>
      <c r="Y12" s="164"/>
      <c r="Z12" s="164"/>
      <c r="AA12" s="164"/>
      <c r="AB12" s="164"/>
      <c r="AC12" s="206"/>
    </row>
    <row r="13" spans="1:256" s="209" customFormat="1" ht="6" thickBot="1">
      <c r="B13" s="210"/>
      <c r="C13" s="168"/>
      <c r="D13" s="169"/>
      <c r="E13" s="169"/>
      <c r="F13" s="169"/>
      <c r="G13" s="169"/>
      <c r="H13" s="169"/>
      <c r="I13" s="169"/>
      <c r="J13" s="169"/>
      <c r="K13" s="211"/>
      <c r="L13" s="212"/>
      <c r="M13" s="212"/>
      <c r="N13" s="212"/>
      <c r="O13" s="212"/>
      <c r="P13" s="212"/>
      <c r="Q13" s="212"/>
      <c r="R13" s="212"/>
      <c r="S13" s="212"/>
      <c r="T13" s="212"/>
      <c r="U13" s="212"/>
      <c r="V13" s="212"/>
      <c r="W13" s="212"/>
      <c r="X13" s="212"/>
      <c r="Y13" s="212"/>
      <c r="Z13" s="212"/>
      <c r="AA13" s="212"/>
      <c r="AB13" s="212"/>
      <c r="AC13" s="213"/>
    </row>
    <row r="14" spans="1:256" ht="16.5" thickBot="1">
      <c r="C14" s="214" t="s">
        <v>1213</v>
      </c>
      <c r="D14" s="215" t="s">
        <v>1214</v>
      </c>
      <c r="E14" s="215" t="s">
        <v>1215</v>
      </c>
      <c r="F14" s="215" t="s">
        <v>1216</v>
      </c>
      <c r="G14" s="215" t="s">
        <v>1215</v>
      </c>
      <c r="H14" s="215" t="s">
        <v>1217</v>
      </c>
      <c r="I14" s="215" t="s">
        <v>1215</v>
      </c>
      <c r="J14" s="215" t="s">
        <v>1218</v>
      </c>
      <c r="K14" s="215" t="s">
        <v>1215</v>
      </c>
      <c r="L14" s="215" t="s">
        <v>1219</v>
      </c>
      <c r="M14" s="215" t="s">
        <v>1215</v>
      </c>
      <c r="N14" s="215" t="s">
        <v>1220</v>
      </c>
      <c r="O14" s="215" t="s">
        <v>1215</v>
      </c>
      <c r="P14" s="215" t="s">
        <v>1221</v>
      </c>
      <c r="Q14" s="215" t="s">
        <v>1215</v>
      </c>
      <c r="R14" s="215" t="s">
        <v>1222</v>
      </c>
      <c r="S14" s="215" t="s">
        <v>1215</v>
      </c>
      <c r="T14" s="215" t="s">
        <v>1223</v>
      </c>
      <c r="U14" s="215" t="s">
        <v>1215</v>
      </c>
      <c r="V14" s="215" t="s">
        <v>1224</v>
      </c>
      <c r="W14" s="215" t="s">
        <v>1215</v>
      </c>
      <c r="X14" s="215" t="s">
        <v>1225</v>
      </c>
      <c r="Y14" s="215" t="s">
        <v>1215</v>
      </c>
      <c r="Z14" s="215" t="s">
        <v>1226</v>
      </c>
      <c r="AA14" s="215" t="s">
        <v>1215</v>
      </c>
      <c r="AB14" s="216" t="s">
        <v>692</v>
      </c>
      <c r="AC14" s="217" t="s">
        <v>1215</v>
      </c>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row>
    <row r="15" spans="1:256" s="218" customFormat="1" ht="6" customHeight="1" thickBot="1">
      <c r="C15" s="2292"/>
      <c r="D15" s="2293"/>
      <c r="E15" s="2294"/>
      <c r="F15" s="2293"/>
      <c r="G15" s="2294"/>
      <c r="H15" s="2293"/>
      <c r="I15" s="2294"/>
      <c r="J15" s="2293"/>
      <c r="K15" s="2294"/>
      <c r="L15" s="2293"/>
      <c r="M15" s="2294"/>
      <c r="N15" s="2293"/>
      <c r="O15" s="2294"/>
      <c r="P15" s="2293"/>
      <c r="Q15" s="2294"/>
      <c r="R15" s="2293"/>
      <c r="S15" s="2294"/>
      <c r="T15" s="2293"/>
      <c r="U15" s="2294"/>
      <c r="V15" s="2293"/>
      <c r="W15" s="2294"/>
      <c r="X15" s="2293"/>
      <c r="Y15" s="2294"/>
      <c r="Z15" s="2293"/>
      <c r="AA15" s="2294"/>
      <c r="AB15" s="2293"/>
      <c r="AC15" s="2295"/>
      <c r="AD15" s="103"/>
      <c r="AE15" s="219">
        <f>E15+G15+I15+K15+M15+O15+Q15+S15+U15+W15+Y15+AA15</f>
        <v>0</v>
      </c>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c r="IV15" s="103"/>
    </row>
    <row r="16" spans="1:256" ht="18.75" thickBot="1">
      <c r="C16" s="220"/>
      <c r="D16" s="221"/>
      <c r="E16" s="221"/>
      <c r="F16" s="221"/>
      <c r="G16" s="221"/>
      <c r="H16" s="221"/>
      <c r="I16" s="221"/>
      <c r="J16" s="221"/>
      <c r="K16" s="221"/>
      <c r="L16" s="221"/>
      <c r="M16" s="221"/>
      <c r="N16" s="221"/>
      <c r="O16" s="221"/>
      <c r="P16" s="221"/>
      <c r="Q16" s="221"/>
      <c r="R16" s="221"/>
      <c r="S16" s="221"/>
      <c r="T16" s="221"/>
      <c r="U16" s="221"/>
      <c r="V16" s="221"/>
      <c r="W16" s="221"/>
      <c r="X16" s="221"/>
      <c r="Y16" s="221"/>
      <c r="Z16" s="221"/>
      <c r="AA16" s="221"/>
      <c r="AB16" s="221"/>
      <c r="AC16" s="222"/>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c r="IR16" s="117"/>
      <c r="IS16" s="117"/>
      <c r="IT16" s="117"/>
      <c r="IU16" s="117"/>
      <c r="IV16" s="117"/>
    </row>
    <row r="17" spans="2:256" s="218" customFormat="1" ht="6" customHeight="1">
      <c r="C17" s="2292"/>
      <c r="D17" s="2293"/>
      <c r="E17" s="2294"/>
      <c r="F17" s="2293"/>
      <c r="G17" s="2294"/>
      <c r="H17" s="2293"/>
      <c r="I17" s="2294"/>
      <c r="J17" s="2293"/>
      <c r="K17" s="2294"/>
      <c r="L17" s="2293"/>
      <c r="M17" s="2294"/>
      <c r="N17" s="2293"/>
      <c r="O17" s="2294"/>
      <c r="P17" s="2293"/>
      <c r="Q17" s="2294"/>
      <c r="R17" s="2293"/>
      <c r="S17" s="2294"/>
      <c r="T17" s="2293"/>
      <c r="U17" s="2294"/>
      <c r="V17" s="2293"/>
      <c r="W17" s="2294"/>
      <c r="X17" s="2293"/>
      <c r="Y17" s="2294"/>
      <c r="Z17" s="2293"/>
      <c r="AA17" s="2294"/>
      <c r="AB17" s="2293"/>
      <c r="AC17" s="2295"/>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H17" s="103"/>
      <c r="GI17" s="103"/>
      <c r="GJ17" s="103"/>
      <c r="GK17" s="103"/>
      <c r="GL17" s="103"/>
      <c r="GM17" s="103"/>
      <c r="GN17" s="103"/>
      <c r="GO17" s="103"/>
      <c r="GP17" s="103"/>
      <c r="GQ17" s="103"/>
      <c r="GR17" s="103"/>
      <c r="GS17" s="103"/>
      <c r="GT17" s="103"/>
      <c r="GU17" s="103"/>
      <c r="GV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W17" s="103"/>
      <c r="HX17" s="103"/>
      <c r="HY17" s="103"/>
      <c r="HZ17" s="103"/>
      <c r="IA17" s="103"/>
      <c r="IB17" s="103"/>
      <c r="IC17" s="103"/>
      <c r="ID17" s="103"/>
      <c r="IE17" s="103"/>
      <c r="IF17" s="103"/>
      <c r="IG17" s="103"/>
      <c r="IH17" s="103"/>
      <c r="II17" s="103"/>
      <c r="IJ17" s="103"/>
      <c r="IK17" s="103"/>
      <c r="IL17" s="103"/>
      <c r="IM17" s="103"/>
      <c r="IN17" s="103"/>
      <c r="IO17" s="103"/>
      <c r="IP17" s="103"/>
      <c r="IQ17" s="103"/>
      <c r="IR17" s="103"/>
      <c r="IS17" s="103"/>
      <c r="IT17" s="103"/>
      <c r="IU17" s="103"/>
      <c r="IV17" s="103"/>
    </row>
    <row r="18" spans="2:256" ht="15.75">
      <c r="B18" s="2031" t="s">
        <v>2</v>
      </c>
      <c r="C18" s="445" t="str">
        <f>VLOOKUP(B18,RESUMO!$B$16:$I$22,3,0)</f>
        <v>A D M I N I S T R A Ç Ã O  O B R A</v>
      </c>
      <c r="D18" s="446">
        <f>AB18*E18/100</f>
        <v>3208.6105379999999</v>
      </c>
      <c r="E18" s="2296">
        <f>ROUND(100*SUM(D20:D23)/SUM($AB$20:$AB$23),2)</f>
        <v>30.31</v>
      </c>
      <c r="F18" s="2297">
        <f>AB18*G18/100</f>
        <v>4215.3372359999994</v>
      </c>
      <c r="G18" s="2296">
        <f>ROUND(100*SUM(F20:F23)/SUM($AB$20:$AB$23),2)</f>
        <v>39.82</v>
      </c>
      <c r="H18" s="446">
        <f>AB18*I18/100</f>
        <v>3162.0322259999998</v>
      </c>
      <c r="I18" s="2296">
        <f>ROUND(100*SUM(H20:H23)/SUM($AB$20:$AB$23),2)</f>
        <v>29.87</v>
      </c>
      <c r="J18" s="446">
        <f>AB18*K18/100</f>
        <v>0</v>
      </c>
      <c r="K18" s="2296">
        <f>ROUND(100*SUM(J20:J23)/SUM($AB$20:$AB$23),2)</f>
        <v>0</v>
      </c>
      <c r="L18" s="2297">
        <f>AB18*M18/100</f>
        <v>0</v>
      </c>
      <c r="M18" s="2296">
        <f>ROUND(100*SUM(L20:L23)/SUM($AB$20:$AB$23),2)</f>
        <v>0</v>
      </c>
      <c r="N18" s="446">
        <f>AB18*O18/100</f>
        <v>0</v>
      </c>
      <c r="O18" s="2296">
        <f>ROUND(100*SUM(N20:N23)/SUM($AB$20:$AB$23),2)</f>
        <v>0</v>
      </c>
      <c r="P18" s="446">
        <f>AB18*Q18/100</f>
        <v>0</v>
      </c>
      <c r="Q18" s="2296">
        <f>ROUND(100*SUM(P20:P23)/SUM($AB$20:$AB$23),2)</f>
        <v>0</v>
      </c>
      <c r="R18" s="446">
        <f>AB18*S18/100</f>
        <v>0</v>
      </c>
      <c r="S18" s="2296">
        <f>ROUND(100*SUM(R20:R23)/SUM($AB$20:$AB$23),2)</f>
        <v>0</v>
      </c>
      <c r="T18" s="446">
        <f>AB18*U18/100</f>
        <v>0</v>
      </c>
      <c r="U18" s="2296">
        <f>ROUND(100*SUM(T20:T23)/SUM($AB$20:$AB$23),2)</f>
        <v>0</v>
      </c>
      <c r="V18" s="446">
        <f>AB18*W18/100</f>
        <v>0</v>
      </c>
      <c r="W18" s="2296">
        <f>ROUND(100*SUM(V20:V23)/SUM($AB$20:$AB$23),2)</f>
        <v>0</v>
      </c>
      <c r="X18" s="446">
        <f>AB18*Y18/100</f>
        <v>0</v>
      </c>
      <c r="Y18" s="2296">
        <f>ROUND(100*SUM(X20:X23)/SUM($AB$20:$AB$23),2)</f>
        <v>0</v>
      </c>
      <c r="Z18" s="446">
        <f>AB18*AA18/100</f>
        <v>0</v>
      </c>
      <c r="AA18" s="2296">
        <f>ROUND(100*SUM(Z20:Z23)/SUM($AB$20:$AB$23),2)</f>
        <v>0</v>
      </c>
      <c r="AB18" s="447">
        <f>VLOOKUP(B18,RESUMO!$B$16:$I$22,8,0)</f>
        <v>10585.98</v>
      </c>
      <c r="AC18" s="448">
        <f>AB18/$AB$24*100</f>
        <v>3.7723402269601816</v>
      </c>
      <c r="AD18" s="117"/>
      <c r="AE18" s="223">
        <f>E18+G18+I18+K18+M18+O18+Q18+S18+U18+W18+Y18+AA18</f>
        <v>100</v>
      </c>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7"/>
      <c r="EI18" s="117"/>
      <c r="EJ18" s="117"/>
      <c r="EK18" s="117"/>
      <c r="EL18" s="117"/>
      <c r="EM18" s="117"/>
      <c r="EN18" s="117"/>
      <c r="EO18" s="117"/>
      <c r="EP18" s="117"/>
      <c r="EQ18" s="117"/>
      <c r="ER18" s="117"/>
      <c r="ES18" s="117"/>
      <c r="ET18" s="117"/>
      <c r="EU18" s="117"/>
      <c r="EV18" s="117"/>
      <c r="EW18" s="117"/>
      <c r="EX18" s="117"/>
      <c r="EY18" s="117"/>
      <c r="EZ18" s="117"/>
      <c r="FA18" s="117"/>
      <c r="FB18" s="117"/>
      <c r="FC18" s="117"/>
      <c r="FD18" s="117"/>
      <c r="FE18" s="117"/>
      <c r="FF18" s="117"/>
      <c r="FG18" s="117"/>
      <c r="FH18" s="117"/>
      <c r="FI18" s="117"/>
      <c r="FJ18" s="117"/>
      <c r="FK18" s="117"/>
      <c r="FL18" s="117"/>
      <c r="FM18" s="117"/>
      <c r="FN18" s="117"/>
      <c r="FO18" s="117"/>
      <c r="FP18" s="117"/>
      <c r="FQ18" s="117"/>
      <c r="FR18" s="117"/>
      <c r="FS18" s="117"/>
      <c r="FT18" s="117"/>
      <c r="FU18" s="117"/>
      <c r="FV18" s="117"/>
      <c r="FW18" s="117"/>
      <c r="FX18" s="117"/>
      <c r="FY18" s="117"/>
      <c r="FZ18" s="117"/>
      <c r="GA18" s="117"/>
      <c r="GB18" s="117"/>
      <c r="GC18" s="117"/>
      <c r="GD18" s="117"/>
      <c r="GE18" s="117"/>
      <c r="GF18" s="117"/>
      <c r="GG18" s="117"/>
      <c r="GH18" s="117"/>
      <c r="GI18" s="117"/>
      <c r="GJ18" s="117"/>
      <c r="GK18" s="117"/>
      <c r="GL18" s="117"/>
      <c r="GM18" s="117"/>
      <c r="GN18" s="117"/>
      <c r="GO18" s="117"/>
      <c r="GP18" s="117"/>
      <c r="GQ18" s="117"/>
      <c r="GR18" s="117"/>
      <c r="GS18" s="117"/>
      <c r="GT18" s="117"/>
      <c r="GU18" s="117"/>
      <c r="GV18" s="117"/>
      <c r="GW18" s="117"/>
      <c r="GX18" s="117"/>
      <c r="GY18" s="117"/>
      <c r="GZ18" s="117"/>
      <c r="HA18" s="117"/>
      <c r="HB18" s="117"/>
      <c r="HC18" s="117"/>
      <c r="HD18" s="117"/>
      <c r="HE18" s="117"/>
      <c r="HF18" s="117"/>
      <c r="HG18" s="117"/>
      <c r="HH18" s="117"/>
      <c r="HI18" s="117"/>
      <c r="HJ18" s="117"/>
      <c r="HK18" s="117"/>
      <c r="HL18" s="117"/>
      <c r="HM18" s="117"/>
      <c r="HN18" s="117"/>
      <c r="HO18" s="117"/>
      <c r="HP18" s="117"/>
      <c r="HQ18" s="117"/>
      <c r="HR18" s="117"/>
      <c r="HS18" s="117"/>
      <c r="HT18" s="117"/>
      <c r="HU18" s="117"/>
      <c r="HV18" s="117"/>
      <c r="HW18" s="117"/>
      <c r="HX18" s="117"/>
      <c r="HY18" s="117"/>
      <c r="HZ18" s="117"/>
      <c r="IA18" s="117"/>
      <c r="IB18" s="117"/>
      <c r="IC18" s="117"/>
      <c r="ID18" s="117"/>
      <c r="IE18" s="117"/>
      <c r="IF18" s="117"/>
      <c r="IG18" s="117"/>
      <c r="IH18" s="117"/>
      <c r="II18" s="117"/>
      <c r="IJ18" s="117"/>
      <c r="IK18" s="117"/>
      <c r="IL18" s="117"/>
      <c r="IM18" s="117"/>
      <c r="IN18" s="117"/>
      <c r="IO18" s="117"/>
      <c r="IP18" s="117"/>
      <c r="IQ18" s="117"/>
      <c r="IR18" s="117"/>
      <c r="IS18" s="117"/>
      <c r="IT18" s="117"/>
      <c r="IU18" s="117"/>
      <c r="IV18" s="117"/>
    </row>
    <row r="19" spans="2:256" s="218" customFormat="1" ht="6" customHeight="1">
      <c r="C19" s="2298"/>
      <c r="D19" s="2299"/>
      <c r="E19" s="2300"/>
      <c r="F19" s="2299"/>
      <c r="G19" s="2300"/>
      <c r="H19" s="2299"/>
      <c r="I19" s="2300"/>
      <c r="J19" s="2299"/>
      <c r="K19" s="2300"/>
      <c r="L19" s="2299"/>
      <c r="M19" s="2300"/>
      <c r="N19" s="2299"/>
      <c r="O19" s="2300"/>
      <c r="P19" s="2299"/>
      <c r="Q19" s="2300"/>
      <c r="R19" s="2299"/>
      <c r="S19" s="2300"/>
      <c r="T19" s="2299"/>
      <c r="U19" s="2300"/>
      <c r="V19" s="2299"/>
      <c r="W19" s="2300"/>
      <c r="X19" s="2299"/>
      <c r="Y19" s="2300"/>
      <c r="Z19" s="2299"/>
      <c r="AA19" s="2300"/>
      <c r="AB19" s="2299"/>
      <c r="AC19" s="2301"/>
      <c r="AD19" s="103"/>
      <c r="AE19" s="219">
        <f>E19+G19+I19+K19+M19+O19+Q19+S19+U19+W19+Y19+AA19</f>
        <v>0</v>
      </c>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W19" s="103"/>
      <c r="HX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c r="IV19" s="103"/>
    </row>
    <row r="20" spans="2:256" ht="15.75">
      <c r="B20" s="2031" t="s">
        <v>1209</v>
      </c>
      <c r="C20" s="445" t="str">
        <f>VLOOKUP(B20,RESUMO!$B$16:$I$22,3,0)</f>
        <v>S E R V I Ç O S   I N I C I A I S</v>
      </c>
      <c r="D20" s="446">
        <f>AB20*E20/100</f>
        <v>1182.3800000000001</v>
      </c>
      <c r="E20" s="2296">
        <v>100</v>
      </c>
      <c r="F20" s="2297">
        <f>AB20*G20/100</f>
        <v>0</v>
      </c>
      <c r="G20" s="2296"/>
      <c r="H20" s="446">
        <f>AB20*I20/100</f>
        <v>0</v>
      </c>
      <c r="I20" s="2296"/>
      <c r="J20" s="446">
        <f>AB20*K20/100</f>
        <v>0</v>
      </c>
      <c r="K20" s="2296"/>
      <c r="L20" s="2297">
        <f>AB20*M20/100</f>
        <v>0</v>
      </c>
      <c r="M20" s="2296"/>
      <c r="N20" s="446">
        <f>AB20*O20/100</f>
        <v>0</v>
      </c>
      <c r="O20" s="2296"/>
      <c r="P20" s="446">
        <f>AB20*Q20/100</f>
        <v>0</v>
      </c>
      <c r="Q20" s="2296"/>
      <c r="R20" s="446">
        <f>AB20*S20/100</f>
        <v>0</v>
      </c>
      <c r="S20" s="2296"/>
      <c r="T20" s="446">
        <f>AB20*U20/100</f>
        <v>0</v>
      </c>
      <c r="U20" s="2296"/>
      <c r="V20" s="446">
        <f>AB20*W20/100</f>
        <v>0</v>
      </c>
      <c r="W20" s="2296"/>
      <c r="X20" s="446">
        <f>AB20*Y20/100</f>
        <v>0</v>
      </c>
      <c r="Y20" s="2296"/>
      <c r="Z20" s="446">
        <f>AB20*AA20/100</f>
        <v>0</v>
      </c>
      <c r="AA20" s="2296"/>
      <c r="AB20" s="447">
        <f>VLOOKUP(B20,RESUMO!$B$16:$I$22,8,0)</f>
        <v>1182.3800000000001</v>
      </c>
      <c r="AC20" s="448">
        <f>AB20/$AB$24*100</f>
        <v>0.42134404538391151</v>
      </c>
      <c r="AD20" s="117"/>
      <c r="AE20" s="223">
        <f t="shared" ref="AE20:AE22" si="0">E20+G20+I20+K20+M20+O20+Q20+S20+U20+W20+Y20+AA20</f>
        <v>100</v>
      </c>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c r="FK20" s="117"/>
      <c r="FL20" s="117"/>
      <c r="FM20" s="117"/>
      <c r="FN20" s="117"/>
      <c r="FO20" s="117"/>
      <c r="FP20" s="117"/>
      <c r="FQ20" s="117"/>
      <c r="FR20" s="117"/>
      <c r="FS20" s="117"/>
      <c r="FT20" s="117"/>
      <c r="FU20" s="117"/>
      <c r="FV20" s="117"/>
      <c r="FW20" s="117"/>
      <c r="FX20" s="117"/>
      <c r="FY20" s="117"/>
      <c r="FZ20" s="117"/>
      <c r="GA20" s="117"/>
      <c r="GB20" s="117"/>
      <c r="GC20" s="117"/>
      <c r="GD20" s="117"/>
      <c r="GE20" s="117"/>
      <c r="GF20" s="117"/>
      <c r="GG20" s="117"/>
      <c r="GH20" s="117"/>
      <c r="GI20" s="117"/>
      <c r="GJ20" s="117"/>
      <c r="GK20" s="117"/>
      <c r="GL20" s="117"/>
      <c r="GM20" s="117"/>
      <c r="GN20" s="117"/>
      <c r="GO20" s="117"/>
      <c r="GP20" s="117"/>
      <c r="GQ20" s="117"/>
      <c r="GR20" s="117"/>
      <c r="GS20" s="117"/>
      <c r="GT20" s="117"/>
      <c r="GU20" s="117"/>
      <c r="GV20" s="117"/>
      <c r="GW20" s="117"/>
      <c r="GX20" s="117"/>
      <c r="GY20" s="117"/>
      <c r="GZ20" s="117"/>
      <c r="HA20" s="117"/>
      <c r="HB20" s="117"/>
      <c r="HC20" s="117"/>
      <c r="HD20" s="117"/>
      <c r="HE20" s="117"/>
      <c r="HF20" s="117"/>
      <c r="HG20" s="117"/>
      <c r="HH20" s="117"/>
      <c r="HI20" s="117"/>
      <c r="HJ20" s="117"/>
      <c r="HK20" s="117"/>
      <c r="HL20" s="117"/>
      <c r="HM20" s="117"/>
      <c r="HN20" s="117"/>
      <c r="HO20" s="117"/>
      <c r="HP20" s="117"/>
      <c r="HQ20" s="117"/>
      <c r="HR20" s="117"/>
      <c r="HS20" s="117"/>
      <c r="HT20" s="117"/>
      <c r="HU20" s="117"/>
      <c r="HV20" s="117"/>
      <c r="HW20" s="117"/>
      <c r="HX20" s="117"/>
      <c r="HY20" s="117"/>
      <c r="HZ20" s="117"/>
      <c r="IA20" s="117"/>
      <c r="IB20" s="117"/>
      <c r="IC20" s="117"/>
      <c r="ID20" s="117"/>
      <c r="IE20" s="117"/>
      <c r="IF20" s="117"/>
      <c r="IG20" s="117"/>
      <c r="IH20" s="117"/>
      <c r="II20" s="117"/>
      <c r="IJ20" s="117"/>
      <c r="IK20" s="117"/>
      <c r="IL20" s="117"/>
      <c r="IM20" s="117"/>
      <c r="IN20" s="117"/>
      <c r="IO20" s="117"/>
      <c r="IP20" s="117"/>
      <c r="IQ20" s="117"/>
      <c r="IR20" s="117"/>
      <c r="IS20" s="117"/>
      <c r="IT20" s="117"/>
      <c r="IU20" s="117"/>
      <c r="IV20" s="117"/>
    </row>
    <row r="21" spans="2:256" s="218" customFormat="1" ht="6" customHeight="1">
      <c r="C21" s="2298"/>
      <c r="D21" s="2299"/>
      <c r="E21" s="2300"/>
      <c r="F21" s="2299"/>
      <c r="G21" s="2300"/>
      <c r="H21" s="2299"/>
      <c r="I21" s="2300"/>
      <c r="J21" s="2299"/>
      <c r="K21" s="2300"/>
      <c r="L21" s="2299"/>
      <c r="M21" s="2300"/>
      <c r="N21" s="2299"/>
      <c r="O21" s="2300"/>
      <c r="P21" s="2299"/>
      <c r="Q21" s="2300"/>
      <c r="R21" s="2299"/>
      <c r="S21" s="2300"/>
      <c r="T21" s="2299"/>
      <c r="U21" s="2300"/>
      <c r="V21" s="2299"/>
      <c r="W21" s="2300"/>
      <c r="X21" s="2299"/>
      <c r="Y21" s="2300"/>
      <c r="Z21" s="2299"/>
      <c r="AA21" s="2300"/>
      <c r="AB21" s="2299"/>
      <c r="AC21" s="2301"/>
      <c r="AD21" s="103"/>
      <c r="AE21" s="219">
        <f t="shared" si="0"/>
        <v>0</v>
      </c>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W21" s="103"/>
      <c r="HX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c r="IV21" s="103"/>
    </row>
    <row r="22" spans="2:256" ht="15.75">
      <c r="B22" s="2031" t="s">
        <v>1197</v>
      </c>
      <c r="C22" s="445" t="str">
        <f>VLOOKUP(B22,RESUMO!$B$16:$I$22,3,0)</f>
        <v xml:space="preserve">I N S T A L A Ç Õ E S   E L É T R I C A S </v>
      </c>
      <c r="D22" s="446">
        <f>AB22*E22/100</f>
        <v>80655.801000000021</v>
      </c>
      <c r="E22" s="2296">
        <v>30</v>
      </c>
      <c r="F22" s="2297">
        <f>AB22*G22/100</f>
        <v>107541.06800000001</v>
      </c>
      <c r="G22" s="2296">
        <v>40</v>
      </c>
      <c r="H22" s="446">
        <f>AB22*I22/100</f>
        <v>80655.801000000021</v>
      </c>
      <c r="I22" s="2296">
        <v>30</v>
      </c>
      <c r="J22" s="446">
        <f>AB22*K22/100</f>
        <v>0</v>
      </c>
      <c r="K22" s="2296"/>
      <c r="L22" s="2297">
        <f>AB22*M22/100</f>
        <v>0</v>
      </c>
      <c r="M22" s="2296"/>
      <c r="N22" s="446">
        <f>AB22*O22/100</f>
        <v>0</v>
      </c>
      <c r="O22" s="2296"/>
      <c r="P22" s="446">
        <f>AB22*Q22/100</f>
        <v>0</v>
      </c>
      <c r="Q22" s="2296"/>
      <c r="R22" s="446">
        <f>AB22*S22/100</f>
        <v>0</v>
      </c>
      <c r="S22" s="2296"/>
      <c r="T22" s="446">
        <f>AB22*U22/100</f>
        <v>0</v>
      </c>
      <c r="U22" s="2296"/>
      <c r="V22" s="446">
        <f>AB22*W22/100</f>
        <v>0</v>
      </c>
      <c r="W22" s="2296"/>
      <c r="X22" s="446">
        <f>AB22*Y22/100</f>
        <v>0</v>
      </c>
      <c r="Y22" s="2296"/>
      <c r="Z22" s="446">
        <f>AB22*AA22/100</f>
        <v>0</v>
      </c>
      <c r="AA22" s="2296"/>
      <c r="AB22" s="447">
        <f>VLOOKUP(B22,RESUMO!$B$16:$I$22,8,0)</f>
        <v>268852.67000000004</v>
      </c>
      <c r="AC22" s="448">
        <f>AB22/$AB$24*100</f>
        <v>95.806315727655914</v>
      </c>
      <c r="AD22" s="117"/>
      <c r="AE22" s="223">
        <f t="shared" si="0"/>
        <v>100</v>
      </c>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7"/>
      <c r="DF22" s="117"/>
      <c r="DG22" s="117"/>
      <c r="DH22" s="117"/>
      <c r="DI22" s="117"/>
      <c r="DJ22" s="117"/>
      <c r="DK22" s="117"/>
      <c r="DL22" s="117"/>
      <c r="DM22" s="117"/>
      <c r="DN22" s="117"/>
      <c r="DO22" s="117"/>
      <c r="DP22" s="117"/>
      <c r="DQ22" s="117"/>
      <c r="DR22" s="117"/>
      <c r="DS22" s="117"/>
      <c r="DT22" s="117"/>
      <c r="DU22" s="117"/>
      <c r="DV22" s="117"/>
      <c r="DW22" s="117"/>
      <c r="DX22" s="117"/>
      <c r="DY22" s="117"/>
      <c r="DZ22" s="117"/>
      <c r="EA22" s="117"/>
      <c r="EB22" s="117"/>
      <c r="EC22" s="117"/>
      <c r="ED22" s="117"/>
      <c r="EE22" s="117"/>
      <c r="EF22" s="117"/>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117"/>
      <c r="GV22" s="117"/>
      <c r="GW22" s="117"/>
      <c r="GX22" s="117"/>
      <c r="GY22" s="117"/>
      <c r="GZ22" s="117"/>
      <c r="HA22" s="117"/>
      <c r="HB22" s="117"/>
      <c r="HC22" s="117"/>
      <c r="HD22" s="117"/>
      <c r="HE22" s="117"/>
      <c r="HF22" s="117"/>
      <c r="HG22" s="117"/>
      <c r="HH22" s="117"/>
      <c r="HI22" s="117"/>
      <c r="HJ22" s="117"/>
      <c r="HK22" s="117"/>
      <c r="HL22" s="117"/>
      <c r="HM22" s="117"/>
      <c r="HN22" s="117"/>
      <c r="HO22" s="117"/>
      <c r="HP22" s="117"/>
      <c r="HQ22" s="117"/>
      <c r="HR22" s="117"/>
      <c r="HS22" s="117"/>
      <c r="HT22" s="117"/>
      <c r="HU22" s="117"/>
      <c r="HV22" s="117"/>
      <c r="HW22" s="117"/>
      <c r="HX22" s="117"/>
      <c r="HY22" s="117"/>
      <c r="HZ22" s="117"/>
      <c r="IA22" s="117"/>
      <c r="IB22" s="117"/>
      <c r="IC22" s="117"/>
      <c r="ID22" s="117"/>
      <c r="IE22" s="117"/>
      <c r="IF22" s="117"/>
      <c r="IG22" s="117"/>
      <c r="IH22" s="117"/>
      <c r="II22" s="117"/>
      <c r="IJ22" s="117"/>
      <c r="IK22" s="117"/>
      <c r="IL22" s="117"/>
      <c r="IM22" s="117"/>
      <c r="IN22" s="117"/>
      <c r="IO22" s="117"/>
      <c r="IP22" s="117"/>
      <c r="IQ22" s="117"/>
      <c r="IR22" s="117"/>
      <c r="IS22" s="117"/>
      <c r="IT22" s="117"/>
      <c r="IU22" s="117"/>
      <c r="IV22" s="117"/>
    </row>
    <row r="23" spans="2:256" s="218" customFormat="1" ht="6" customHeight="1" thickBot="1">
      <c r="C23" s="2292"/>
      <c r="D23" s="2293"/>
      <c r="E23" s="2294"/>
      <c r="F23" s="2293"/>
      <c r="G23" s="2294"/>
      <c r="H23" s="2293"/>
      <c r="I23" s="2294"/>
      <c r="J23" s="2293"/>
      <c r="K23" s="2294"/>
      <c r="L23" s="2293"/>
      <c r="M23" s="2294"/>
      <c r="N23" s="2293"/>
      <c r="O23" s="2294"/>
      <c r="P23" s="2293"/>
      <c r="Q23" s="2294"/>
      <c r="R23" s="2293"/>
      <c r="S23" s="2294"/>
      <c r="T23" s="2293"/>
      <c r="U23" s="2294"/>
      <c r="V23" s="2293"/>
      <c r="W23" s="2294"/>
      <c r="X23" s="2293"/>
      <c r="Y23" s="2294"/>
      <c r="Z23" s="2293"/>
      <c r="AA23" s="2294"/>
      <c r="AB23" s="2293"/>
      <c r="AC23" s="2295"/>
      <c r="AD23" s="103"/>
      <c r="AE23" s="219">
        <f>E23+G23+I23+K23+M23+O23+Q23+S23+U23+W23+Y23+AA23</f>
        <v>0</v>
      </c>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W23" s="103"/>
      <c r="HX23" s="103"/>
      <c r="HY23" s="103"/>
      <c r="HZ23" s="103"/>
      <c r="IA23" s="103"/>
      <c r="IB23" s="103"/>
      <c r="IC23" s="103"/>
      <c r="ID23" s="103"/>
      <c r="IE23" s="103"/>
      <c r="IF23" s="103"/>
      <c r="IG23" s="103"/>
      <c r="IH23" s="103"/>
      <c r="II23" s="103"/>
      <c r="IJ23" s="103"/>
      <c r="IK23" s="103"/>
      <c r="IL23" s="103"/>
      <c r="IM23" s="103"/>
      <c r="IN23" s="103"/>
      <c r="IO23" s="103"/>
      <c r="IP23" s="103"/>
      <c r="IQ23" s="103"/>
      <c r="IR23" s="103"/>
      <c r="IS23" s="103"/>
      <c r="IT23" s="103"/>
      <c r="IU23" s="103"/>
      <c r="IV23" s="103"/>
    </row>
    <row r="24" spans="2:256" ht="15.75">
      <c r="C24" s="449" t="s">
        <v>1227</v>
      </c>
      <c r="D24" s="450">
        <f>SUM(D17:D23)</f>
        <v>85046.79153800002</v>
      </c>
      <c r="E24" s="451">
        <f>D24/AB24*100</f>
        <v>30.306635086472316</v>
      </c>
      <c r="F24" s="450">
        <f>SUM(F17:F23)</f>
        <v>111756.40523600002</v>
      </c>
      <c r="G24" s="451">
        <f>F24/AB24*100</f>
        <v>39.82467216943791</v>
      </c>
      <c r="H24" s="450">
        <f>SUM(H17:H23)</f>
        <v>83817.833226000017</v>
      </c>
      <c r="I24" s="451">
        <f>H24/AB24*100</f>
        <v>29.868692744089781</v>
      </c>
      <c r="J24" s="450">
        <f>SUM(J17:J23)</f>
        <v>0</v>
      </c>
      <c r="K24" s="451">
        <f>J24/AB24*100</f>
        <v>0</v>
      </c>
      <c r="L24" s="450">
        <f>SUM(L17:L23)</f>
        <v>0</v>
      </c>
      <c r="M24" s="451">
        <f>L24/AB24*100</f>
        <v>0</v>
      </c>
      <c r="N24" s="450">
        <f>SUM(N17:N23)</f>
        <v>0</v>
      </c>
      <c r="O24" s="451">
        <f>N24/AB24*100</f>
        <v>0</v>
      </c>
      <c r="P24" s="450">
        <f>SUM(P17:P23)</f>
        <v>0</v>
      </c>
      <c r="Q24" s="451">
        <f>P24/AB24*100</f>
        <v>0</v>
      </c>
      <c r="R24" s="450">
        <f>SUM(R17:R23)</f>
        <v>0</v>
      </c>
      <c r="S24" s="451">
        <f>R24/AB24*100</f>
        <v>0</v>
      </c>
      <c r="T24" s="450">
        <f>SUM(T17:T23)</f>
        <v>0</v>
      </c>
      <c r="U24" s="451">
        <f>T24/AB24*100</f>
        <v>0</v>
      </c>
      <c r="V24" s="450">
        <f>SUM(V17:V23)</f>
        <v>0</v>
      </c>
      <c r="W24" s="451">
        <f>V24/AB24*100</f>
        <v>0</v>
      </c>
      <c r="X24" s="450">
        <f>SUM(X17:X23)</f>
        <v>0</v>
      </c>
      <c r="Y24" s="451">
        <f>X24/AB24*100</f>
        <v>0</v>
      </c>
      <c r="Z24" s="450">
        <f>SUM(Z17:Z23)</f>
        <v>0</v>
      </c>
      <c r="AA24" s="451">
        <f>Z24/AB24*100</f>
        <v>0</v>
      </c>
      <c r="AB24" s="450">
        <f>SUM(AB17:AB23)</f>
        <v>280621.03000000003</v>
      </c>
      <c r="AC24" s="452">
        <f>SUM(AC18:AC23)</f>
        <v>100</v>
      </c>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c r="CX24" s="117"/>
      <c r="CY24" s="117"/>
      <c r="CZ24" s="117"/>
      <c r="DA24" s="117"/>
      <c r="DB24" s="117"/>
      <c r="DC24" s="117"/>
      <c r="DD24" s="117"/>
      <c r="DE24" s="117"/>
      <c r="DF24" s="117"/>
      <c r="DG24" s="117"/>
      <c r="DH24" s="117"/>
      <c r="DI24" s="117"/>
      <c r="DJ24" s="117"/>
      <c r="DK24" s="117"/>
      <c r="DL24" s="117"/>
      <c r="DM24" s="117"/>
      <c r="DN24" s="117"/>
      <c r="DO24" s="117"/>
      <c r="DP24" s="117"/>
      <c r="DQ24" s="117"/>
      <c r="DR24" s="117"/>
      <c r="DS24" s="117"/>
      <c r="DT24" s="117"/>
      <c r="DU24" s="117"/>
      <c r="DV24" s="117"/>
      <c r="DW24" s="117"/>
      <c r="DX24" s="117"/>
      <c r="DY24" s="117"/>
      <c r="DZ24" s="117"/>
      <c r="EA24" s="117"/>
      <c r="EB24" s="117"/>
      <c r="EC24" s="117"/>
      <c r="ED24" s="117"/>
      <c r="EE24" s="117"/>
      <c r="EF24" s="117"/>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c r="FL24" s="117"/>
      <c r="FM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117"/>
      <c r="GV24" s="117"/>
      <c r="GW24" s="117"/>
      <c r="GX24" s="117"/>
      <c r="GY24" s="117"/>
      <c r="GZ24" s="117"/>
      <c r="HA24" s="117"/>
      <c r="HB24" s="117"/>
      <c r="HC24" s="117"/>
      <c r="HD24" s="117"/>
      <c r="HE24" s="117"/>
      <c r="HF24" s="117"/>
      <c r="HG24" s="117"/>
      <c r="HH24" s="117"/>
      <c r="HI24" s="117"/>
      <c r="HJ24" s="117"/>
      <c r="HK24" s="117"/>
      <c r="HL24" s="117"/>
      <c r="HM24" s="117"/>
      <c r="HN24" s="117"/>
      <c r="HO24" s="117"/>
      <c r="HP24" s="117"/>
      <c r="HQ24" s="117"/>
      <c r="HR24" s="117"/>
      <c r="HS24" s="117"/>
      <c r="HT24" s="117"/>
      <c r="HU24" s="117"/>
      <c r="HV24" s="117"/>
      <c r="HW24" s="117"/>
      <c r="HX24" s="117"/>
      <c r="HY24" s="117"/>
      <c r="HZ24" s="117"/>
      <c r="IA24" s="117"/>
      <c r="IB24" s="117"/>
      <c r="IC24" s="117"/>
      <c r="ID24" s="117"/>
      <c r="IE24" s="117"/>
      <c r="IF24" s="117"/>
      <c r="IG24" s="117"/>
      <c r="IH24" s="117"/>
      <c r="II24" s="117"/>
      <c r="IJ24" s="117"/>
      <c r="IK24" s="117"/>
      <c r="IL24" s="117"/>
      <c r="IM24" s="117"/>
      <c r="IN24" s="117"/>
      <c r="IO24" s="117"/>
      <c r="IP24" s="117"/>
      <c r="IQ24" s="117"/>
      <c r="IR24" s="117"/>
      <c r="IS24" s="117"/>
      <c r="IT24" s="117"/>
      <c r="IU24" s="117"/>
      <c r="IV24" s="117"/>
    </row>
    <row r="25" spans="2:256" ht="16.5" thickBot="1">
      <c r="C25" s="453" t="s">
        <v>1228</v>
      </c>
      <c r="D25" s="454">
        <f>D24</f>
        <v>85046.79153800002</v>
      </c>
      <c r="E25" s="455">
        <f>E24</f>
        <v>30.306635086472316</v>
      </c>
      <c r="F25" s="454">
        <f>D24+F24</f>
        <v>196803.19677400004</v>
      </c>
      <c r="G25" s="455">
        <f>F25/AB24*100</f>
        <v>70.13130725591023</v>
      </c>
      <c r="H25" s="454">
        <f>H24+F25</f>
        <v>280621.03000000003</v>
      </c>
      <c r="I25" s="455">
        <f>H25/AB24*100</f>
        <v>100</v>
      </c>
      <c r="J25" s="454">
        <f>J24+H25</f>
        <v>280621.03000000003</v>
      </c>
      <c r="K25" s="455">
        <f>J25/AB24*100</f>
        <v>100</v>
      </c>
      <c r="L25" s="454">
        <f>J25+L24</f>
        <v>280621.03000000003</v>
      </c>
      <c r="M25" s="455">
        <f>L25/AB24*100</f>
        <v>100</v>
      </c>
      <c r="N25" s="454">
        <f>N24+L25</f>
        <v>280621.03000000003</v>
      </c>
      <c r="O25" s="455">
        <f>N25/AB24*100</f>
        <v>100</v>
      </c>
      <c r="P25" s="454">
        <f>P24+N25</f>
        <v>280621.03000000003</v>
      </c>
      <c r="Q25" s="455">
        <f>P25/AB24*100</f>
        <v>100</v>
      </c>
      <c r="R25" s="454">
        <f>R24+P25</f>
        <v>280621.03000000003</v>
      </c>
      <c r="S25" s="455">
        <f>R25/AB24*100</f>
        <v>100</v>
      </c>
      <c r="T25" s="454">
        <f>T24+R25</f>
        <v>280621.03000000003</v>
      </c>
      <c r="U25" s="455">
        <f>T25/AB24*100</f>
        <v>100</v>
      </c>
      <c r="V25" s="454">
        <f>V24+T25</f>
        <v>280621.03000000003</v>
      </c>
      <c r="W25" s="455">
        <f>V25/AB24*100</f>
        <v>100</v>
      </c>
      <c r="X25" s="454">
        <f>X24+V25</f>
        <v>280621.03000000003</v>
      </c>
      <c r="Y25" s="455">
        <f>X25/AB24*100</f>
        <v>100</v>
      </c>
      <c r="Z25" s="454">
        <f>Z24+X25</f>
        <v>280621.03000000003</v>
      </c>
      <c r="AA25" s="455">
        <f>Z25/AB24*100</f>
        <v>100</v>
      </c>
      <c r="AB25" s="454">
        <f>AB24</f>
        <v>280621.03000000003</v>
      </c>
      <c r="AC25" s="456">
        <f>AC24</f>
        <v>100</v>
      </c>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c r="IF25" s="117"/>
      <c r="IG25" s="117"/>
      <c r="IH25" s="117"/>
      <c r="II25" s="117"/>
      <c r="IJ25" s="117"/>
      <c r="IK25" s="117"/>
      <c r="IL25" s="117"/>
      <c r="IM25" s="117"/>
      <c r="IN25" s="117"/>
      <c r="IO25" s="117"/>
      <c r="IP25" s="117"/>
      <c r="IQ25" s="117"/>
      <c r="IR25" s="117"/>
      <c r="IS25" s="117"/>
      <c r="IT25" s="117"/>
      <c r="IU25" s="117"/>
      <c r="IV25" s="117"/>
    </row>
  </sheetData>
  <mergeCells count="5">
    <mergeCell ref="C3:C7"/>
    <mergeCell ref="AA3:AC7"/>
    <mergeCell ref="D3:Z3"/>
    <mergeCell ref="D4:Z4"/>
    <mergeCell ref="C11:AC11"/>
  </mergeCells>
  <printOptions horizontalCentered="1"/>
  <pageMargins left="0.19685039370078741" right="0.19685039370078741" top="0.78740157480314965" bottom="0.78740157480314965" header="0.19685039370078741" footer="0.19685039370078741"/>
  <pageSetup paperSize="9" scale="78" fitToHeight="100" orientation="landscape" r:id="rId1"/>
  <headerFooter scaleWithDoc="0">
    <oddHeader>&amp;RPágina &amp;P de &amp;N</oddHeader>
    <oddFooter>&amp;R&amp;G</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tabColor theme="5" tint="0.39997558519241921"/>
    <pageSetUpPr fitToPage="1"/>
  </sheetPr>
  <dimension ref="A1:Q48"/>
  <sheetViews>
    <sheetView tabSelected="1" view="pageBreakPreview" zoomScaleNormal="100" zoomScaleSheetLayoutView="100" workbookViewId="0">
      <selection activeCell="L8" sqref="L8"/>
    </sheetView>
  </sheetViews>
  <sheetFormatPr defaultRowHeight="12.75"/>
  <cols>
    <col min="1" max="4" width="9.140625" style="117"/>
    <col min="5" max="5" width="12.140625" style="117" customWidth="1"/>
    <col min="6" max="6" width="13.85546875" style="117" customWidth="1"/>
    <col min="7" max="7" width="75.28515625" style="117" customWidth="1"/>
    <col min="8" max="8" width="22.42578125" style="117" customWidth="1"/>
    <col min="9" max="9" width="8.42578125" style="117" customWidth="1"/>
    <col min="10" max="10" width="10.140625" style="117" customWidth="1"/>
    <col min="11" max="11" width="12.85546875" style="117" customWidth="1"/>
    <col min="12" max="12" width="17.140625" style="117" customWidth="1"/>
    <col min="13" max="14" width="9.140625" style="117"/>
    <col min="15" max="15" width="13.140625" style="117" customWidth="1"/>
    <col min="16" max="16384" width="9.140625" style="117"/>
  </cols>
  <sheetData>
    <row r="1" spans="1:17" ht="21.6" customHeight="1" thickBot="1">
      <c r="B1" s="224"/>
      <c r="D1" s="225"/>
    </row>
    <row r="2" spans="1:17" ht="45.75" customHeight="1" thickTop="1">
      <c r="A2" s="226"/>
      <c r="B2" s="227">
        <f>1+K15/100+K17/100+K18/100+K19/100</f>
        <v>1.0477000000000001</v>
      </c>
      <c r="D2" s="225"/>
      <c r="F2" s="2071" t="s">
        <v>6</v>
      </c>
      <c r="G2" s="2072" t="s">
        <v>7570</v>
      </c>
      <c r="N2" s="2070"/>
    </row>
    <row r="3" spans="1:17" ht="13.5" thickBot="1">
      <c r="A3" s="226"/>
      <c r="B3" s="228">
        <f>1+K16/100</f>
        <v>1.0123</v>
      </c>
      <c r="D3" s="225"/>
    </row>
    <row r="4" spans="1:17" s="12" customFormat="1" ht="6.75" thickBot="1">
      <c r="D4" s="13"/>
      <c r="E4" s="14"/>
      <c r="F4" s="118"/>
      <c r="G4" s="120"/>
      <c r="H4" s="118"/>
      <c r="I4" s="119"/>
      <c r="J4" s="119"/>
      <c r="K4" s="119"/>
      <c r="L4" s="121"/>
      <c r="M4" s="18"/>
      <c r="N4" s="19"/>
    </row>
    <row r="5" spans="1:17" s="20" customFormat="1" ht="67.5" customHeight="1" thickBot="1">
      <c r="D5" s="21"/>
      <c r="E5" s="22"/>
      <c r="F5" s="133"/>
      <c r="G5" s="128" t="s">
        <v>3</v>
      </c>
      <c r="H5" s="3143" t="str">
        <f>'ORÇAMENTO '!F5</f>
        <v>Ref.: Tabela de Serviços
SINAPI (SETEMBRO/2018)                                                          
e/ou composições PiniTCPO</v>
      </c>
      <c r="I5" s="3144"/>
      <c r="J5" s="3145"/>
      <c r="K5" s="3146"/>
      <c r="L5" s="2649"/>
      <c r="M5" s="26"/>
      <c r="N5" s="23"/>
    </row>
    <row r="6" spans="1:17" s="20" customFormat="1" ht="49.5" customHeight="1" thickBot="1">
      <c r="D6" s="24"/>
      <c r="E6" s="25"/>
      <c r="F6" s="134"/>
      <c r="G6" s="129" t="s">
        <v>4</v>
      </c>
      <c r="H6" s="130" t="s">
        <v>6</v>
      </c>
      <c r="I6" s="3148">
        <f>K31</f>
        <v>0.20349999999999999</v>
      </c>
      <c r="J6" s="3149"/>
      <c r="K6" s="3147"/>
      <c r="L6" s="2653"/>
      <c r="M6" s="26"/>
      <c r="N6" s="23"/>
    </row>
    <row r="7" spans="1:17" s="27" customFormat="1" ht="18.75" customHeight="1" thickBot="1">
      <c r="D7" s="28"/>
      <c r="E7" s="2628" t="s">
        <v>1381</v>
      </c>
      <c r="F7" s="2629"/>
      <c r="G7" s="2629"/>
      <c r="H7" s="2629"/>
      <c r="I7" s="2629"/>
      <c r="J7" s="2629"/>
      <c r="K7" s="2629"/>
      <c r="L7" s="2630"/>
      <c r="M7" s="29"/>
      <c r="N7" s="30"/>
    </row>
    <row r="8" spans="1:17" s="12" customFormat="1" ht="6.75" thickBot="1">
      <c r="C8" s="12" t="s">
        <v>13836</v>
      </c>
      <c r="D8" s="13"/>
      <c r="E8" s="14"/>
      <c r="F8" s="15"/>
      <c r="G8" s="132"/>
      <c r="H8" s="15"/>
      <c r="I8" s="16"/>
      <c r="J8" s="16"/>
      <c r="K8" s="16"/>
      <c r="L8" s="17"/>
      <c r="M8" s="18"/>
      <c r="N8" s="19"/>
    </row>
    <row r="9" spans="1:17" s="27" customFormat="1" ht="18">
      <c r="D9" s="28"/>
      <c r="E9" s="252" t="s">
        <v>7</v>
      </c>
      <c r="F9" s="544" t="str">
        <f>'ORÇAMENTO '!D11</f>
        <v>ILUMINAÇÃO  DA PRAÇA DO CASTELÂNDIA</v>
      </c>
      <c r="G9" s="259"/>
      <c r="H9" s="259"/>
      <c r="I9" s="259"/>
      <c r="J9" s="259"/>
      <c r="K9" s="131" t="s">
        <v>8</v>
      </c>
      <c r="L9" s="253">
        <f ca="1">'ORÇAMENTO '!J11</f>
        <v>43430</v>
      </c>
      <c r="M9" s="31"/>
      <c r="N9" s="30"/>
    </row>
    <row r="10" spans="1:17" s="27" customFormat="1" ht="18.75" thickBot="1">
      <c r="D10" s="28"/>
      <c r="E10" s="254" t="s">
        <v>9</v>
      </c>
      <c r="F10" s="258" t="str">
        <f>'ORÇAMENTO '!D12</f>
        <v>AV. TANCREDO NEVES ESQ. AV. INÁCIO CASTELLI, PRIMAVERA DO LESTE /MT.</v>
      </c>
      <c r="G10" s="258"/>
      <c r="H10" s="258"/>
      <c r="I10" s="258"/>
      <c r="J10" s="3154" t="s">
        <v>10</v>
      </c>
      <c r="K10" s="3154"/>
      <c r="L10" s="255">
        <f>'ORÇAMENTO '!J12</f>
        <v>1.1857</v>
      </c>
      <c r="M10" s="32"/>
      <c r="N10" s="30"/>
    </row>
    <row r="11" spans="1:17" s="27" customFormat="1" ht="24" thickBot="1">
      <c r="D11" s="28"/>
      <c r="E11" s="3155" t="s">
        <v>6</v>
      </c>
      <c r="F11" s="3156"/>
      <c r="G11" s="3156"/>
      <c r="H11" s="3156"/>
      <c r="I11" s="3156"/>
      <c r="J11" s="3156"/>
      <c r="K11" s="3156"/>
      <c r="L11" s="3157"/>
      <c r="M11" s="29"/>
      <c r="N11" s="30"/>
    </row>
    <row r="12" spans="1:17" ht="15.75">
      <c r="D12" s="225"/>
      <c r="E12" s="3152" t="s">
        <v>12</v>
      </c>
      <c r="F12" s="3140" t="s">
        <v>1229</v>
      </c>
      <c r="G12" s="3140"/>
      <c r="H12" s="3140"/>
      <c r="I12" s="3140"/>
      <c r="J12" s="3140"/>
      <c r="K12" s="3158" t="s">
        <v>1230</v>
      </c>
      <c r="L12" s="3159"/>
    </row>
    <row r="13" spans="1:17" ht="15.75">
      <c r="D13" s="225"/>
      <c r="E13" s="3153"/>
      <c r="F13" s="3141"/>
      <c r="G13" s="3141"/>
      <c r="H13" s="3141"/>
      <c r="I13" s="3141"/>
      <c r="J13" s="3141"/>
      <c r="K13" s="3136" t="s">
        <v>1231</v>
      </c>
      <c r="L13" s="3137"/>
    </row>
    <row r="14" spans="1:17" ht="16.5" thickBot="1">
      <c r="B14" s="230" t="s">
        <v>1232</v>
      </c>
      <c r="C14" s="230" t="s">
        <v>1233</v>
      </c>
      <c r="D14" s="231"/>
      <c r="E14" s="266">
        <v>1</v>
      </c>
      <c r="F14" s="3142" t="s">
        <v>1234</v>
      </c>
      <c r="G14" s="3142"/>
      <c r="H14" s="3142"/>
      <c r="I14" s="3142"/>
      <c r="J14" s="3142"/>
      <c r="K14" s="3138">
        <f>K15+K16+K17+K18+K19</f>
        <v>6</v>
      </c>
      <c r="L14" s="3139"/>
    </row>
    <row r="15" spans="1:17" ht="15.75" customHeight="1" thickBot="1">
      <c r="B15" s="232">
        <v>5.5</v>
      </c>
      <c r="C15" s="233">
        <v>3</v>
      </c>
      <c r="D15" s="234"/>
      <c r="E15" s="267" t="s">
        <v>680</v>
      </c>
      <c r="F15" s="3101" t="s">
        <v>1253</v>
      </c>
      <c r="G15" s="3101"/>
      <c r="H15" s="3101"/>
      <c r="I15" s="3101"/>
      <c r="J15" s="3101"/>
      <c r="K15" s="3121">
        <f>IF(G2="MÍNIMO",3,4)</f>
        <v>3</v>
      </c>
      <c r="L15" s="3122"/>
      <c r="N15" s="117">
        <f>1+K15/100+K17/100+K18/100+K19/100</f>
        <v>1.0477000000000001</v>
      </c>
      <c r="Q15" s="2070" t="s">
        <v>7570</v>
      </c>
    </row>
    <row r="16" spans="1:17" ht="15.75" customHeight="1" thickBot="1">
      <c r="B16" s="232">
        <v>1.39</v>
      </c>
      <c r="C16" s="233">
        <v>0.59</v>
      </c>
      <c r="D16" s="234"/>
      <c r="E16" s="267" t="s">
        <v>681</v>
      </c>
      <c r="F16" s="3101" t="s">
        <v>1254</v>
      </c>
      <c r="G16" s="3101"/>
      <c r="H16" s="3101"/>
      <c r="I16" s="3101"/>
      <c r="J16" s="3101"/>
      <c r="K16" s="3121">
        <v>1.23</v>
      </c>
      <c r="L16" s="3122"/>
      <c r="N16" s="117">
        <f>1+K21/100</f>
        <v>1.0706</v>
      </c>
      <c r="Q16" s="2070" t="s">
        <v>7571</v>
      </c>
    </row>
    <row r="17" spans="2:14" ht="15.75" customHeight="1" thickBot="1">
      <c r="B17" s="232">
        <v>1.27</v>
      </c>
      <c r="C17" s="233">
        <v>0.97</v>
      </c>
      <c r="D17" s="234"/>
      <c r="E17" s="267" t="s">
        <v>682</v>
      </c>
      <c r="F17" s="3101" t="s">
        <v>1255</v>
      </c>
      <c r="G17" s="3101"/>
      <c r="H17" s="3101"/>
      <c r="I17" s="3101"/>
      <c r="J17" s="3101"/>
      <c r="K17" s="3121">
        <f>IF(G2="MÍNIMO",0.97,1.27)</f>
        <v>0.97</v>
      </c>
      <c r="L17" s="3122"/>
      <c r="N17" s="117">
        <f>1+K16/100</f>
        <v>1.0123</v>
      </c>
    </row>
    <row r="18" spans="2:14" ht="15" customHeight="1">
      <c r="B18" s="235"/>
      <c r="C18" s="236"/>
      <c r="D18" s="234"/>
      <c r="E18" s="267" t="s">
        <v>683</v>
      </c>
      <c r="F18" s="3101" t="s">
        <v>1256</v>
      </c>
      <c r="G18" s="3101"/>
      <c r="H18" s="3101"/>
      <c r="I18" s="3101"/>
      <c r="J18" s="3101"/>
      <c r="K18" s="3121">
        <v>0.8</v>
      </c>
      <c r="L18" s="3122"/>
      <c r="N18" s="117">
        <f>1-K24/100</f>
        <v>0.94350000000000001</v>
      </c>
    </row>
    <row r="19" spans="2:14" ht="15.75" customHeight="1" thickBot="1">
      <c r="B19" s="235"/>
      <c r="C19" s="236"/>
      <c r="D19" s="234"/>
      <c r="E19" s="268" t="s">
        <v>1235</v>
      </c>
      <c r="F19" s="3096" t="s">
        <v>1257</v>
      </c>
      <c r="G19" s="3096"/>
      <c r="H19" s="3096"/>
      <c r="I19" s="3096"/>
      <c r="J19" s="3096"/>
      <c r="K19" s="3117">
        <v>0</v>
      </c>
      <c r="L19" s="3118"/>
      <c r="N19" s="117">
        <f>N15*N16*N17/N18</f>
        <v>1.2034595990736618</v>
      </c>
    </row>
    <row r="20" spans="2:14" ht="15.75" customHeight="1" thickBot="1">
      <c r="B20" s="237"/>
      <c r="C20" s="237"/>
      <c r="D20" s="238"/>
      <c r="E20" s="3102"/>
      <c r="F20" s="3103"/>
      <c r="G20" s="3103"/>
      <c r="H20" s="3103"/>
      <c r="I20" s="3103"/>
      <c r="J20" s="3103"/>
      <c r="K20" s="3103"/>
      <c r="L20" s="3104"/>
      <c r="N20" s="239">
        <f>N19-1</f>
        <v>0.20345959907366185</v>
      </c>
    </row>
    <row r="21" spans="2:14" ht="15.75" customHeight="1" thickBot="1">
      <c r="D21" s="225"/>
      <c r="E21" s="269" t="s">
        <v>1209</v>
      </c>
      <c r="F21" s="3097" t="s">
        <v>1236</v>
      </c>
      <c r="G21" s="3097"/>
      <c r="H21" s="3097"/>
      <c r="I21" s="3097"/>
      <c r="J21" s="3097"/>
      <c r="K21" s="3115">
        <f>K22</f>
        <v>7.06</v>
      </c>
      <c r="L21" s="3116"/>
    </row>
    <row r="22" spans="2:14" ht="15.75" customHeight="1" thickBot="1">
      <c r="B22" s="232">
        <v>8.9600000000000009</v>
      </c>
      <c r="C22" s="233">
        <v>6.16</v>
      </c>
      <c r="D22" s="234"/>
      <c r="E22" s="268" t="s">
        <v>1198</v>
      </c>
      <c r="F22" s="3098" t="s">
        <v>1258</v>
      </c>
      <c r="G22" s="3099"/>
      <c r="H22" s="3099"/>
      <c r="I22" s="3099"/>
      <c r="J22" s="3100"/>
      <c r="K22" s="3117">
        <f>IF(G2="MÍNIMO",7.06,7.4)</f>
        <v>7.06</v>
      </c>
      <c r="L22" s="3118"/>
    </row>
    <row r="23" spans="2:14" ht="15.75" customHeight="1" thickBot="1">
      <c r="D23" s="225"/>
      <c r="E23" s="3102"/>
      <c r="F23" s="3103"/>
      <c r="G23" s="3103"/>
      <c r="H23" s="3103"/>
      <c r="I23" s="3103"/>
      <c r="J23" s="3103"/>
      <c r="K23" s="3103"/>
      <c r="L23" s="3104"/>
    </row>
    <row r="24" spans="2:14" ht="15.75" customHeight="1">
      <c r="D24" s="225"/>
      <c r="E24" s="269" t="s">
        <v>1197</v>
      </c>
      <c r="F24" s="3097" t="s">
        <v>1237</v>
      </c>
      <c r="G24" s="3097"/>
      <c r="H24" s="3097"/>
      <c r="I24" s="3097"/>
      <c r="J24" s="3097"/>
      <c r="K24" s="3115">
        <f>K25+K26+K27+K28</f>
        <v>5.65</v>
      </c>
      <c r="L24" s="3116"/>
    </row>
    <row r="25" spans="2:14" ht="15.75">
      <c r="C25" s="240"/>
      <c r="D25" s="241"/>
      <c r="E25" s="267" t="s">
        <v>1193</v>
      </c>
      <c r="F25" s="3101" t="s">
        <v>1238</v>
      </c>
      <c r="G25" s="3101"/>
      <c r="H25" s="3101"/>
      <c r="I25" s="3101"/>
      <c r="J25" s="3101"/>
      <c r="K25" s="3119">
        <f>(F41*F43)*100</f>
        <v>2.0000000000000004</v>
      </c>
      <c r="L25" s="3120"/>
    </row>
    <row r="26" spans="2:14" ht="15" customHeight="1">
      <c r="B26" s="228">
        <f>1+K22/100</f>
        <v>1.0706</v>
      </c>
      <c r="D26" s="225"/>
      <c r="E26" s="267" t="s">
        <v>1194</v>
      </c>
      <c r="F26" s="3101" t="s">
        <v>1239</v>
      </c>
      <c r="G26" s="3101"/>
      <c r="H26" s="3101"/>
      <c r="I26" s="3101"/>
      <c r="J26" s="3101"/>
      <c r="K26" s="3121">
        <v>3</v>
      </c>
      <c r="L26" s="3122"/>
    </row>
    <row r="27" spans="2:14" ht="15" customHeight="1">
      <c r="B27" s="228">
        <f>1-K24/100</f>
        <v>0.94350000000000001</v>
      </c>
      <c r="D27" s="225"/>
      <c r="E27" s="267" t="s">
        <v>1195</v>
      </c>
      <c r="F27" s="3101" t="s">
        <v>1240</v>
      </c>
      <c r="G27" s="3101"/>
      <c r="H27" s="3101"/>
      <c r="I27" s="3101"/>
      <c r="J27" s="3101"/>
      <c r="K27" s="3121">
        <v>0.65</v>
      </c>
      <c r="L27" s="3122"/>
    </row>
    <row r="28" spans="2:14" ht="15.75" customHeight="1" thickBot="1">
      <c r="B28" s="228">
        <f>B2*B3*B26</f>
        <v>1.1354641317260001</v>
      </c>
      <c r="D28" s="225"/>
      <c r="E28" s="268" t="s">
        <v>1196</v>
      </c>
      <c r="F28" s="3096" t="s">
        <v>1241</v>
      </c>
      <c r="G28" s="3096"/>
      <c r="H28" s="3096"/>
      <c r="I28" s="3096"/>
      <c r="J28" s="3096"/>
      <c r="K28" s="3117">
        <f>IF('ORÇAMENTO '!F6='ORÇAMENTO '!L3,4.5,0)</f>
        <v>0</v>
      </c>
      <c r="L28" s="3118"/>
    </row>
    <row r="29" spans="2:14" ht="15.75" customHeight="1">
      <c r="B29" s="228">
        <f>B28/B27</f>
        <v>1.2034595990736621</v>
      </c>
      <c r="D29" s="225"/>
      <c r="E29" s="3128" t="s">
        <v>1242</v>
      </c>
      <c r="F29" s="3129"/>
      <c r="G29" s="3129"/>
      <c r="H29" s="3129"/>
      <c r="I29" s="3129"/>
      <c r="J29" s="3129"/>
      <c r="K29" s="3129"/>
      <c r="L29" s="3130"/>
    </row>
    <row r="30" spans="2:14" ht="26.25" customHeight="1" thickBot="1">
      <c r="B30" s="228">
        <f>B29-1</f>
        <v>0.20345959907366207</v>
      </c>
      <c r="D30" s="225"/>
      <c r="E30" s="3131" t="s">
        <v>1243</v>
      </c>
      <c r="F30" s="3132"/>
      <c r="G30" s="3132"/>
      <c r="H30" s="3132"/>
      <c r="I30" s="3132"/>
      <c r="J30" s="3132"/>
      <c r="K30" s="3132"/>
      <c r="L30" s="3133"/>
    </row>
    <row r="31" spans="2:14" ht="19.5" customHeight="1" thickBot="1">
      <c r="B31" s="229">
        <f>B30</f>
        <v>0.20345959907366207</v>
      </c>
      <c r="D31" s="225"/>
      <c r="E31" s="3109" t="s">
        <v>1244</v>
      </c>
      <c r="F31" s="3110"/>
      <c r="G31" s="3110"/>
      <c r="H31" s="3110"/>
      <c r="I31" s="3110"/>
      <c r="J31" s="3111"/>
      <c r="K31" s="3105">
        <f>ROUND(N20,4)</f>
        <v>0.20349999999999999</v>
      </c>
      <c r="L31" s="3106"/>
    </row>
    <row r="32" spans="2:14" ht="20.25" customHeight="1" thickTop="1" thickBot="1">
      <c r="D32" s="225"/>
      <c r="E32" s="3112"/>
      <c r="F32" s="3113"/>
      <c r="G32" s="3113"/>
      <c r="H32" s="3113"/>
      <c r="I32" s="3113"/>
      <c r="J32" s="3114"/>
      <c r="K32" s="3107"/>
      <c r="L32" s="3108"/>
    </row>
    <row r="33" spans="1:12" ht="15.75" customHeight="1" thickBot="1">
      <c r="D33" s="225"/>
      <c r="E33" s="3123" t="s">
        <v>1245</v>
      </c>
      <c r="F33" s="3124"/>
      <c r="G33" s="3124"/>
      <c r="H33" s="3124"/>
      <c r="I33" s="3124"/>
      <c r="J33" s="3124"/>
      <c r="K33" s="3134">
        <f>RESUMO!H22</f>
        <v>280621.03000000003</v>
      </c>
      <c r="L33" s="3135"/>
    </row>
    <row r="34" spans="1:12" ht="15.75" customHeight="1" thickBot="1">
      <c r="D34" s="225"/>
      <c r="E34" s="3091" t="s">
        <v>1246</v>
      </c>
      <c r="F34" s="3092"/>
      <c r="G34" s="3092"/>
      <c r="H34" s="3092"/>
      <c r="I34" s="3092"/>
      <c r="J34" s="3092"/>
      <c r="K34" s="3092"/>
      <c r="L34" s="3093"/>
    </row>
    <row r="35" spans="1:12" ht="16.5" customHeight="1" thickBot="1">
      <c r="D35" s="225"/>
      <c r="E35" s="3125" t="s">
        <v>1247</v>
      </c>
      <c r="F35" s="3126"/>
      <c r="G35" s="3126"/>
      <c r="H35" s="3126"/>
      <c r="I35" s="3126"/>
      <c r="J35" s="3126"/>
      <c r="K35" s="3126"/>
      <c r="L35" s="3127"/>
    </row>
    <row r="36" spans="1:12" ht="15.75">
      <c r="A36" s="116"/>
      <c r="B36" s="116"/>
      <c r="C36" s="116"/>
      <c r="D36" s="242"/>
      <c r="E36" s="260"/>
      <c r="F36" s="261"/>
      <c r="G36" s="262"/>
      <c r="H36" s="262"/>
      <c r="I36" s="262"/>
      <c r="J36" s="262"/>
      <c r="K36" s="262"/>
      <c r="L36" s="263"/>
    </row>
    <row r="37" spans="1:12">
      <c r="D37" s="225"/>
      <c r="E37" s="243"/>
      <c r="F37" s="3150" t="s">
        <v>1248</v>
      </c>
      <c r="G37" s="3089" t="s">
        <v>1249</v>
      </c>
      <c r="H37" s="3089"/>
      <c r="I37" s="3089"/>
      <c r="J37" s="3089"/>
      <c r="K37" s="3151">
        <v>-1</v>
      </c>
      <c r="L37" s="244"/>
    </row>
    <row r="38" spans="1:12">
      <c r="D38" s="225"/>
      <c r="E38" s="243"/>
      <c r="F38" s="3150"/>
      <c r="G38" s="3090" t="s">
        <v>1250</v>
      </c>
      <c r="H38" s="3090"/>
      <c r="I38" s="3090"/>
      <c r="J38" s="3090"/>
      <c r="K38" s="3151"/>
      <c r="L38" s="244"/>
    </row>
    <row r="39" spans="1:12" ht="15.75" thickBot="1">
      <c r="D39" s="225"/>
      <c r="E39" s="243"/>
      <c r="F39" s="245"/>
      <c r="G39" s="246"/>
      <c r="H39" s="256"/>
      <c r="I39" s="116"/>
      <c r="J39" s="116"/>
      <c r="K39" s="116"/>
      <c r="L39" s="244"/>
    </row>
    <row r="40" spans="1:12" ht="16.5" thickBot="1">
      <c r="D40" s="225"/>
      <c r="E40" s="243"/>
      <c r="F40" s="3091" t="s">
        <v>1259</v>
      </c>
      <c r="G40" s="3092"/>
      <c r="H40" s="3092"/>
      <c r="I40" s="3092"/>
      <c r="J40" s="3092"/>
      <c r="K40" s="3093"/>
      <c r="L40" s="244"/>
    </row>
    <row r="41" spans="1:12" ht="15.75" thickBot="1">
      <c r="E41" s="243"/>
      <c r="F41" s="270">
        <v>0.05</v>
      </c>
      <c r="G41" s="3094" t="s">
        <v>1251</v>
      </c>
      <c r="H41" s="3094"/>
      <c r="I41" s="3094"/>
      <c r="J41" s="3094"/>
      <c r="K41" s="3095"/>
      <c r="L41" s="244"/>
    </row>
    <row r="42" spans="1:12" s="176" customFormat="1" ht="6" customHeight="1" thickBot="1">
      <c r="E42" s="248"/>
      <c r="F42" s="271"/>
      <c r="G42" s="272"/>
      <c r="H42" s="272"/>
      <c r="I42" s="272"/>
      <c r="J42" s="272"/>
      <c r="K42" s="272"/>
      <c r="L42" s="247"/>
    </row>
    <row r="43" spans="1:12" ht="13.15" customHeight="1" thickBot="1">
      <c r="E43" s="243"/>
      <c r="F43" s="273">
        <v>0.4</v>
      </c>
      <c r="G43" s="3094" t="s">
        <v>1252</v>
      </c>
      <c r="H43" s="3094"/>
      <c r="I43" s="3094"/>
      <c r="J43" s="3094"/>
      <c r="K43" s="3095"/>
      <c r="L43" s="244"/>
    </row>
    <row r="44" spans="1:12" ht="13.15" customHeight="1" thickBot="1">
      <c r="E44" s="249"/>
      <c r="F44" s="250"/>
      <c r="G44" s="251"/>
      <c r="H44" s="257"/>
      <c r="I44" s="264"/>
      <c r="J44" s="264"/>
      <c r="K44" s="264"/>
      <c r="L44" s="265"/>
    </row>
    <row r="45" spans="1:12" ht="13.15" customHeight="1"/>
    <row r="46" spans="1:12" ht="21.6" customHeight="1"/>
    <row r="47" spans="1:12" ht="17.45" customHeight="1"/>
    <row r="48" spans="1:12" ht="26.45" customHeight="1"/>
  </sheetData>
  <mergeCells count="53">
    <mergeCell ref="H5:J5"/>
    <mergeCell ref="K5:L6"/>
    <mergeCell ref="I6:J6"/>
    <mergeCell ref="E7:L7"/>
    <mergeCell ref="F37:F38"/>
    <mergeCell ref="K37:K38"/>
    <mergeCell ref="K27:L27"/>
    <mergeCell ref="K28:L28"/>
    <mergeCell ref="E12:E13"/>
    <mergeCell ref="F18:J18"/>
    <mergeCell ref="F15:J15"/>
    <mergeCell ref="F16:J16"/>
    <mergeCell ref="F17:J17"/>
    <mergeCell ref="J10:K10"/>
    <mergeCell ref="E11:L11"/>
    <mergeCell ref="K12:L12"/>
    <mergeCell ref="K13:L13"/>
    <mergeCell ref="K14:L14"/>
    <mergeCell ref="F12:J13"/>
    <mergeCell ref="F14:J14"/>
    <mergeCell ref="K15:L15"/>
    <mergeCell ref="K16:L16"/>
    <mergeCell ref="K17:L17"/>
    <mergeCell ref="K18:L18"/>
    <mergeCell ref="K19:L19"/>
    <mergeCell ref="K33:L33"/>
    <mergeCell ref="E33:J33"/>
    <mergeCell ref="E34:L34"/>
    <mergeCell ref="E35:L35"/>
    <mergeCell ref="E29:L29"/>
    <mergeCell ref="E30:L30"/>
    <mergeCell ref="F26:J26"/>
    <mergeCell ref="E23:L23"/>
    <mergeCell ref="E20:L20"/>
    <mergeCell ref="K31:L32"/>
    <mergeCell ref="E31:J32"/>
    <mergeCell ref="F27:J27"/>
    <mergeCell ref="F28:J28"/>
    <mergeCell ref="K21:L21"/>
    <mergeCell ref="K22:L22"/>
    <mergeCell ref="K24:L24"/>
    <mergeCell ref="K25:L25"/>
    <mergeCell ref="K26:L26"/>
    <mergeCell ref="F19:J19"/>
    <mergeCell ref="F21:J21"/>
    <mergeCell ref="F22:J22"/>
    <mergeCell ref="F24:J24"/>
    <mergeCell ref="F25:J25"/>
    <mergeCell ref="G37:J37"/>
    <mergeCell ref="G38:J38"/>
    <mergeCell ref="F40:K40"/>
    <mergeCell ref="G41:K41"/>
    <mergeCell ref="G43:K43"/>
  </mergeCells>
  <dataValidations count="1">
    <dataValidation type="list" allowBlank="1" showInputMessage="1" showErrorMessage="1" sqref="G2">
      <formula1>$Q$15:$Q$16</formula1>
    </dataValidation>
  </dataValidations>
  <printOptions horizontalCentered="1"/>
  <pageMargins left="0.78740157480314965" right="0.19685039370078741" top="0.39370078740157483" bottom="0.78740157480314965" header="0.19685039370078741" footer="0.19685039370078741"/>
  <pageSetup paperSize="9" scale="53" orientation="portrait" r:id="rId1"/>
  <headerFooter scaleWithDoc="0">
    <oddHeader>&amp;RPágina &amp;P de &amp;N</oddHeader>
    <oddFooter>&amp;R&amp;G</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Q48"/>
  <sheetViews>
    <sheetView tabSelected="1" view="pageBreakPreview" topLeftCell="A4" zoomScale="85" zoomScaleNormal="100" zoomScaleSheetLayoutView="85" workbookViewId="0">
      <selection activeCell="L8" sqref="L8"/>
    </sheetView>
  </sheetViews>
  <sheetFormatPr defaultColWidth="9.140625" defaultRowHeight="12.75"/>
  <cols>
    <col min="1" max="4" width="9.140625" style="1567"/>
    <col min="5" max="5" width="12.140625" style="1567" customWidth="1"/>
    <col min="6" max="6" width="13.85546875" style="1567" customWidth="1"/>
    <col min="7" max="7" width="75.28515625" style="1567" customWidth="1"/>
    <col min="8" max="8" width="22.42578125" style="1567" customWidth="1"/>
    <col min="9" max="9" width="8.42578125" style="1567" customWidth="1"/>
    <col min="10" max="10" width="10.140625" style="1567" customWidth="1"/>
    <col min="11" max="11" width="12.85546875" style="1567" customWidth="1"/>
    <col min="12" max="12" width="17.140625" style="1567" customWidth="1"/>
    <col min="13" max="14" width="9.140625" style="1567"/>
    <col min="15" max="15" width="13.140625" style="1567" customWidth="1"/>
    <col min="16" max="16384" width="9.140625" style="1567"/>
  </cols>
  <sheetData>
    <row r="1" spans="1:17" ht="21.6" customHeight="1" thickBot="1">
      <c r="B1" s="2458"/>
      <c r="D1" s="2459"/>
    </row>
    <row r="2" spans="1:17" ht="45.75" customHeight="1" thickTop="1">
      <c r="A2" s="2460"/>
      <c r="B2" s="2461">
        <f>1+K15/100+K17/100+K18/100+K19/100</f>
        <v>1.0235999999999998</v>
      </c>
      <c r="D2" s="2459"/>
      <c r="F2" s="2462" t="s">
        <v>6</v>
      </c>
      <c r="G2" s="2463" t="s">
        <v>7570</v>
      </c>
      <c r="N2" s="1935"/>
    </row>
    <row r="3" spans="1:17" ht="13.5" thickBot="1">
      <c r="A3" s="2460"/>
      <c r="B3" s="2464">
        <f>1+K16/100</f>
        <v>1.0085</v>
      </c>
      <c r="D3" s="2459"/>
    </row>
    <row r="4" spans="1:17" s="12" customFormat="1" ht="6.75" thickBot="1">
      <c r="D4" s="13"/>
      <c r="E4" s="14"/>
      <c r="F4" s="118"/>
      <c r="G4" s="120"/>
      <c r="H4" s="118"/>
      <c r="I4" s="119"/>
      <c r="J4" s="119"/>
      <c r="K4" s="119"/>
      <c r="L4" s="121"/>
      <c r="M4" s="18"/>
      <c r="N4" s="19"/>
    </row>
    <row r="5" spans="1:17" s="611" customFormat="1" ht="67.5" customHeight="1" thickBot="1">
      <c r="D5" s="21"/>
      <c r="E5" s="609"/>
      <c r="F5" s="133"/>
      <c r="G5" s="128" t="s">
        <v>3</v>
      </c>
      <c r="H5" s="3143" t="str">
        <f>'BDI '!H5</f>
        <v>Ref.: Tabela de Serviços
SINAPI (SETEMBRO/2018)                                                          
e/ou composições PiniTCPO</v>
      </c>
      <c r="I5" s="3144"/>
      <c r="J5" s="3145"/>
      <c r="K5" s="3146"/>
      <c r="L5" s="2649"/>
      <c r="M5" s="26"/>
      <c r="N5" s="610"/>
    </row>
    <row r="6" spans="1:17" s="611" customFormat="1" ht="49.5" customHeight="1" thickBot="1">
      <c r="D6" s="24"/>
      <c r="E6" s="25"/>
      <c r="F6" s="134"/>
      <c r="G6" s="612" t="s">
        <v>4</v>
      </c>
      <c r="H6" s="130" t="s">
        <v>6</v>
      </c>
      <c r="I6" s="3219">
        <f>K31</f>
        <v>0.1143</v>
      </c>
      <c r="J6" s="3220"/>
      <c r="K6" s="3147"/>
      <c r="L6" s="2653"/>
      <c r="M6" s="26"/>
      <c r="N6" s="610"/>
    </row>
    <row r="7" spans="1:17" s="27" customFormat="1" ht="18.75" customHeight="1" thickBot="1">
      <c r="D7" s="28"/>
      <c r="E7" s="2628" t="s">
        <v>1381</v>
      </c>
      <c r="F7" s="2629"/>
      <c r="G7" s="2629"/>
      <c r="H7" s="2629"/>
      <c r="I7" s="2629"/>
      <c r="J7" s="2629"/>
      <c r="K7" s="2629"/>
      <c r="L7" s="2630"/>
      <c r="M7" s="29"/>
      <c r="N7" s="30"/>
    </row>
    <row r="8" spans="1:17" s="12" customFormat="1" ht="6.75" thickBot="1">
      <c r="D8" s="13"/>
      <c r="E8" s="14"/>
      <c r="F8" s="15"/>
      <c r="G8" s="132"/>
      <c r="H8" s="15"/>
      <c r="I8" s="16"/>
      <c r="J8" s="16"/>
      <c r="K8" s="16"/>
      <c r="L8" s="17"/>
      <c r="M8" s="18"/>
      <c r="N8" s="19"/>
    </row>
    <row r="9" spans="1:17" s="27" customFormat="1" ht="32.25" customHeight="1">
      <c r="D9" s="28"/>
      <c r="E9" s="252" t="s">
        <v>7</v>
      </c>
      <c r="F9" s="3221" t="str">
        <f>'BDI '!F9</f>
        <v>ILUMINAÇÃO  DA PRAÇA DO CASTELÂNDIA</v>
      </c>
      <c r="G9" s="3221"/>
      <c r="H9" s="3221"/>
      <c r="I9" s="3221"/>
      <c r="J9" s="3221"/>
      <c r="K9" s="131" t="s">
        <v>8</v>
      </c>
      <c r="L9" s="2465">
        <f ca="1">'BDI '!L9</f>
        <v>43430</v>
      </c>
      <c r="M9" s="619"/>
      <c r="N9" s="30"/>
    </row>
    <row r="10" spans="1:17" s="27" customFormat="1" ht="18.75" thickBot="1">
      <c r="D10" s="28"/>
      <c r="E10" s="254" t="s">
        <v>9</v>
      </c>
      <c r="F10" s="2466" t="str">
        <f>'BDI '!F10</f>
        <v>AV. TANCREDO NEVES ESQ. AV. INÁCIO CASTELLI, PRIMAVERA DO LESTE /MT.</v>
      </c>
      <c r="G10" s="621"/>
      <c r="H10" s="621"/>
      <c r="I10" s="621"/>
      <c r="J10" s="3154" t="s">
        <v>10</v>
      </c>
      <c r="K10" s="3154"/>
      <c r="L10" s="2467">
        <f>'BDI '!L10</f>
        <v>1.1857</v>
      </c>
      <c r="M10" s="624"/>
      <c r="N10" s="30"/>
    </row>
    <row r="11" spans="1:17" s="27" customFormat="1" ht="24" thickBot="1">
      <c r="D11" s="28"/>
      <c r="E11" s="3155" t="s">
        <v>6</v>
      </c>
      <c r="F11" s="3156"/>
      <c r="G11" s="3156"/>
      <c r="H11" s="3156"/>
      <c r="I11" s="3156"/>
      <c r="J11" s="3156"/>
      <c r="K11" s="3156"/>
      <c r="L11" s="3157"/>
      <c r="M11" s="29"/>
      <c r="N11" s="30"/>
    </row>
    <row r="12" spans="1:17" ht="15.75">
      <c r="D12" s="2459"/>
      <c r="E12" s="3208" t="s">
        <v>12</v>
      </c>
      <c r="F12" s="3210" t="s">
        <v>1229</v>
      </c>
      <c r="G12" s="3210"/>
      <c r="H12" s="3210"/>
      <c r="I12" s="3210"/>
      <c r="J12" s="3210"/>
      <c r="K12" s="3212" t="s">
        <v>1230</v>
      </c>
      <c r="L12" s="3213"/>
    </row>
    <row r="13" spans="1:17" ht="15.75">
      <c r="D13" s="2459"/>
      <c r="E13" s="3209"/>
      <c r="F13" s="3211"/>
      <c r="G13" s="3211"/>
      <c r="H13" s="3211"/>
      <c r="I13" s="3211"/>
      <c r="J13" s="3211"/>
      <c r="K13" s="3214" t="s">
        <v>1231</v>
      </c>
      <c r="L13" s="3215"/>
    </row>
    <row r="14" spans="1:17" ht="16.5" thickBot="1">
      <c r="B14" s="2468" t="s">
        <v>1232</v>
      </c>
      <c r="C14" s="2468" t="s">
        <v>1233</v>
      </c>
      <c r="D14" s="2469"/>
      <c r="E14" s="2470">
        <v>1</v>
      </c>
      <c r="F14" s="3216" t="s">
        <v>1234</v>
      </c>
      <c r="G14" s="3216"/>
      <c r="H14" s="3216"/>
      <c r="I14" s="3216"/>
      <c r="J14" s="3216"/>
      <c r="K14" s="3217">
        <f>K15+K16+K17+K18+K19</f>
        <v>3.21</v>
      </c>
      <c r="L14" s="3218"/>
    </row>
    <row r="15" spans="1:17" ht="15.75" customHeight="1" thickBot="1">
      <c r="B15" s="232">
        <v>5.5</v>
      </c>
      <c r="C15" s="233">
        <v>3</v>
      </c>
      <c r="D15" s="234"/>
      <c r="E15" s="2471" t="s">
        <v>680</v>
      </c>
      <c r="F15" s="3192" t="s">
        <v>1253</v>
      </c>
      <c r="G15" s="3192"/>
      <c r="H15" s="3192"/>
      <c r="I15" s="3192"/>
      <c r="J15" s="3192"/>
      <c r="K15" s="3193">
        <v>1.5</v>
      </c>
      <c r="L15" s="3194"/>
      <c r="N15" s="1567">
        <f>1+K15/100+K17/100+K18/100+K19/100</f>
        <v>1.0235999999999998</v>
      </c>
      <c r="Q15" s="1935" t="s">
        <v>7570</v>
      </c>
    </row>
    <row r="16" spans="1:17" ht="15.75" customHeight="1" thickBot="1">
      <c r="B16" s="232">
        <v>1.39</v>
      </c>
      <c r="C16" s="233">
        <v>0.59</v>
      </c>
      <c r="D16" s="234"/>
      <c r="E16" s="2471" t="s">
        <v>681</v>
      </c>
      <c r="F16" s="3192" t="s">
        <v>1254</v>
      </c>
      <c r="G16" s="3192"/>
      <c r="H16" s="3192"/>
      <c r="I16" s="3192"/>
      <c r="J16" s="3192"/>
      <c r="K16" s="3193">
        <v>0.85</v>
      </c>
      <c r="L16" s="3194"/>
      <c r="N16" s="1567">
        <f>1+K21/100</f>
        <v>1.04</v>
      </c>
      <c r="Q16" s="1935" t="s">
        <v>7571</v>
      </c>
    </row>
    <row r="17" spans="2:14" ht="15.75" customHeight="1" thickBot="1">
      <c r="B17" s="232">
        <v>1.27</v>
      </c>
      <c r="C17" s="233">
        <v>0.97</v>
      </c>
      <c r="D17" s="234"/>
      <c r="E17" s="2471" t="s">
        <v>682</v>
      </c>
      <c r="F17" s="3192" t="s">
        <v>1255</v>
      </c>
      <c r="G17" s="3192"/>
      <c r="H17" s="3192"/>
      <c r="I17" s="3192"/>
      <c r="J17" s="3192"/>
      <c r="K17" s="3193">
        <v>0.56000000000000005</v>
      </c>
      <c r="L17" s="3194"/>
      <c r="N17" s="1567">
        <f>1+K16/100</f>
        <v>1.0085</v>
      </c>
    </row>
    <row r="18" spans="2:14" ht="15" customHeight="1">
      <c r="B18" s="235"/>
      <c r="C18" s="236"/>
      <c r="D18" s="234"/>
      <c r="E18" s="2471" t="s">
        <v>683</v>
      </c>
      <c r="F18" s="3192" t="s">
        <v>1256</v>
      </c>
      <c r="G18" s="3192"/>
      <c r="H18" s="3192"/>
      <c r="I18" s="3192"/>
      <c r="J18" s="3192"/>
      <c r="K18" s="3193">
        <v>0.3</v>
      </c>
      <c r="L18" s="3194"/>
      <c r="N18" s="1567">
        <f>1-K24/100</f>
        <v>0.96350000000000002</v>
      </c>
    </row>
    <row r="19" spans="2:14" ht="15.75" customHeight="1" thickBot="1">
      <c r="B19" s="235"/>
      <c r="C19" s="236"/>
      <c r="D19" s="234"/>
      <c r="E19" s="2472" t="s">
        <v>1235</v>
      </c>
      <c r="F19" s="3195" t="s">
        <v>1257</v>
      </c>
      <c r="G19" s="3195"/>
      <c r="H19" s="3195"/>
      <c r="I19" s="3195"/>
      <c r="J19" s="3195"/>
      <c r="K19" s="3201">
        <v>0</v>
      </c>
      <c r="L19" s="3197"/>
      <c r="N19" s="1567">
        <f>N15*N16*N17/N18</f>
        <v>1.1142632319667876</v>
      </c>
    </row>
    <row r="20" spans="2:14" ht="15.75" customHeight="1" thickBot="1">
      <c r="B20" s="237"/>
      <c r="C20" s="237"/>
      <c r="D20" s="238"/>
      <c r="E20" s="3202"/>
      <c r="F20" s="2551"/>
      <c r="G20" s="2551"/>
      <c r="H20" s="2551"/>
      <c r="I20" s="2551"/>
      <c r="J20" s="2551"/>
      <c r="K20" s="2551"/>
      <c r="L20" s="2552"/>
      <c r="N20" s="2473">
        <f>N19-1</f>
        <v>0.11426323196678756</v>
      </c>
    </row>
    <row r="21" spans="2:14" ht="15.75" customHeight="1" thickBot="1">
      <c r="D21" s="2459"/>
      <c r="E21" s="2474" t="s">
        <v>1209</v>
      </c>
      <c r="F21" s="3203" t="s">
        <v>1236</v>
      </c>
      <c r="G21" s="3203"/>
      <c r="H21" s="3203"/>
      <c r="I21" s="3203"/>
      <c r="J21" s="3203"/>
      <c r="K21" s="3204">
        <f>K22</f>
        <v>4</v>
      </c>
      <c r="L21" s="3205"/>
    </row>
    <row r="22" spans="2:14" ht="15.75" customHeight="1" thickBot="1">
      <c r="B22" s="232">
        <v>8.9600000000000009</v>
      </c>
      <c r="C22" s="233">
        <v>6.16</v>
      </c>
      <c r="D22" s="234"/>
      <c r="E22" s="2472" t="s">
        <v>1198</v>
      </c>
      <c r="F22" s="3198" t="s">
        <v>1258</v>
      </c>
      <c r="G22" s="3199"/>
      <c r="H22" s="3199"/>
      <c r="I22" s="3199"/>
      <c r="J22" s="3200"/>
      <c r="K22" s="3201">
        <v>4</v>
      </c>
      <c r="L22" s="3197"/>
    </row>
    <row r="23" spans="2:14" ht="15.75" customHeight="1" thickBot="1">
      <c r="D23" s="2459"/>
      <c r="E23" s="3202"/>
      <c r="F23" s="2551"/>
      <c r="G23" s="2551"/>
      <c r="H23" s="2551"/>
      <c r="I23" s="2551"/>
      <c r="J23" s="2551"/>
      <c r="K23" s="2551"/>
      <c r="L23" s="2552"/>
    </row>
    <row r="24" spans="2:14" ht="15.75" customHeight="1">
      <c r="D24" s="2459"/>
      <c r="E24" s="2474" t="s">
        <v>1197</v>
      </c>
      <c r="F24" s="3203" t="s">
        <v>1237</v>
      </c>
      <c r="G24" s="3203"/>
      <c r="H24" s="3203"/>
      <c r="I24" s="3203"/>
      <c r="J24" s="3203"/>
      <c r="K24" s="3204">
        <f>K25+K26+K27+K28</f>
        <v>3.65</v>
      </c>
      <c r="L24" s="3205"/>
    </row>
    <row r="25" spans="2:14" ht="15.75">
      <c r="C25" s="2475"/>
      <c r="D25" s="2476"/>
      <c r="E25" s="2471" t="s">
        <v>1193</v>
      </c>
      <c r="F25" s="3192" t="s">
        <v>1238</v>
      </c>
      <c r="G25" s="3192"/>
      <c r="H25" s="3192"/>
      <c r="I25" s="3192"/>
      <c r="J25" s="3192"/>
      <c r="K25" s="3206">
        <v>0</v>
      </c>
      <c r="L25" s="3207"/>
    </row>
    <row r="26" spans="2:14" ht="15" customHeight="1">
      <c r="B26" s="2464">
        <f>1+K22/100</f>
        <v>1.04</v>
      </c>
      <c r="D26" s="2459"/>
      <c r="E26" s="2471" t="s">
        <v>1194</v>
      </c>
      <c r="F26" s="3192" t="s">
        <v>1239</v>
      </c>
      <c r="G26" s="3192"/>
      <c r="H26" s="3192"/>
      <c r="I26" s="3192"/>
      <c r="J26" s="3192"/>
      <c r="K26" s="3193">
        <v>3</v>
      </c>
      <c r="L26" s="3194"/>
    </row>
    <row r="27" spans="2:14" ht="15" customHeight="1">
      <c r="B27" s="2464">
        <f>1-K24/100</f>
        <v>0.96350000000000002</v>
      </c>
      <c r="D27" s="2459"/>
      <c r="E27" s="2471" t="s">
        <v>1195</v>
      </c>
      <c r="F27" s="3192" t="s">
        <v>1240</v>
      </c>
      <c r="G27" s="3192"/>
      <c r="H27" s="3192"/>
      <c r="I27" s="3192"/>
      <c r="J27" s="3192"/>
      <c r="K27" s="3193">
        <v>0.65</v>
      </c>
      <c r="L27" s="3194"/>
    </row>
    <row r="28" spans="2:14" ht="15.75" customHeight="1" thickBot="1">
      <c r="B28" s="2464">
        <f>B2*B3*B26</f>
        <v>1.073592624</v>
      </c>
      <c r="D28" s="2459"/>
      <c r="E28" s="2472" t="s">
        <v>1196</v>
      </c>
      <c r="F28" s="3195" t="s">
        <v>1241</v>
      </c>
      <c r="G28" s="3195"/>
      <c r="H28" s="3195"/>
      <c r="I28" s="3195"/>
      <c r="J28" s="3195"/>
      <c r="K28" s="3196">
        <v>0</v>
      </c>
      <c r="L28" s="3197"/>
    </row>
    <row r="29" spans="2:14" ht="15.75" customHeight="1">
      <c r="B29" s="2464">
        <f>B28/B27</f>
        <v>1.1142632319667878</v>
      </c>
      <c r="D29" s="2459"/>
      <c r="E29" s="3172" t="s">
        <v>1242</v>
      </c>
      <c r="F29" s="3173"/>
      <c r="G29" s="3173"/>
      <c r="H29" s="3173"/>
      <c r="I29" s="3173"/>
      <c r="J29" s="3173"/>
      <c r="K29" s="3173"/>
      <c r="L29" s="3174"/>
    </row>
    <row r="30" spans="2:14" ht="26.25" customHeight="1" thickBot="1">
      <c r="B30" s="2464">
        <f>B29-1</f>
        <v>0.11426323196678778</v>
      </c>
      <c r="D30" s="2459"/>
      <c r="E30" s="3175" t="s">
        <v>1243</v>
      </c>
      <c r="F30" s="3176"/>
      <c r="G30" s="3176"/>
      <c r="H30" s="3176"/>
      <c r="I30" s="3176"/>
      <c r="J30" s="3176"/>
      <c r="K30" s="3176"/>
      <c r="L30" s="3177"/>
    </row>
    <row r="31" spans="2:14" ht="19.5" customHeight="1" thickBot="1">
      <c r="B31" s="2477">
        <f>B30</f>
        <v>0.11426323196678778</v>
      </c>
      <c r="D31" s="2459"/>
      <c r="E31" s="3178" t="s">
        <v>1244</v>
      </c>
      <c r="F31" s="3179"/>
      <c r="G31" s="3179"/>
      <c r="H31" s="3179"/>
      <c r="I31" s="3179"/>
      <c r="J31" s="3180"/>
      <c r="K31" s="3184">
        <f>ROUND(N20,4)</f>
        <v>0.1143</v>
      </c>
      <c r="L31" s="3185"/>
    </row>
    <row r="32" spans="2:14" ht="20.25" customHeight="1" thickTop="1" thickBot="1">
      <c r="D32" s="2459"/>
      <c r="E32" s="3181"/>
      <c r="F32" s="3182"/>
      <c r="G32" s="3182"/>
      <c r="H32" s="3182"/>
      <c r="I32" s="3182"/>
      <c r="J32" s="3183"/>
      <c r="K32" s="3186"/>
      <c r="L32" s="3187"/>
    </row>
    <row r="33" spans="1:12" ht="15.75" customHeight="1" thickBot="1">
      <c r="D33" s="2459"/>
      <c r="E33" s="3188" t="s">
        <v>1245</v>
      </c>
      <c r="F33" s="3189"/>
      <c r="G33" s="3189"/>
      <c r="H33" s="3189"/>
      <c r="I33" s="3189"/>
      <c r="J33" s="3189"/>
      <c r="K33" s="3190">
        <f>'BDI '!K33:L33</f>
        <v>280621.03000000003</v>
      </c>
      <c r="L33" s="3191"/>
    </row>
    <row r="34" spans="1:12" ht="15.75" customHeight="1" thickBot="1">
      <c r="D34" s="2459"/>
      <c r="E34" s="3160" t="s">
        <v>1246</v>
      </c>
      <c r="F34" s="3161"/>
      <c r="G34" s="3161"/>
      <c r="H34" s="3161"/>
      <c r="I34" s="3161"/>
      <c r="J34" s="3161"/>
      <c r="K34" s="3161"/>
      <c r="L34" s="3162"/>
    </row>
    <row r="35" spans="1:12" ht="16.5" customHeight="1" thickBot="1">
      <c r="D35" s="2459"/>
      <c r="E35" s="3165" t="s">
        <v>1247</v>
      </c>
      <c r="F35" s="3166"/>
      <c r="G35" s="3166"/>
      <c r="H35" s="3166"/>
      <c r="I35" s="3166"/>
      <c r="J35" s="3166"/>
      <c r="K35" s="3166"/>
      <c r="L35" s="3167"/>
    </row>
    <row r="36" spans="1:12" ht="15.75">
      <c r="A36" s="1566"/>
      <c r="B36" s="1566"/>
      <c r="C36" s="1566"/>
      <c r="D36" s="2478"/>
      <c r="E36" s="2479"/>
      <c r="F36" s="2480"/>
      <c r="G36" s="2481"/>
      <c r="H36" s="2481"/>
      <c r="I36" s="2481"/>
      <c r="J36" s="2481"/>
      <c r="K36" s="2481"/>
      <c r="L36" s="2482"/>
    </row>
    <row r="37" spans="1:12">
      <c r="D37" s="2459"/>
      <c r="E37" s="1869"/>
      <c r="F37" s="3168" t="s">
        <v>1248</v>
      </c>
      <c r="G37" s="3169" t="s">
        <v>1249</v>
      </c>
      <c r="H37" s="3169"/>
      <c r="I37" s="3169"/>
      <c r="J37" s="3169"/>
      <c r="K37" s="3170">
        <v>-1</v>
      </c>
      <c r="L37" s="1870"/>
    </row>
    <row r="38" spans="1:12">
      <c r="D38" s="2459"/>
      <c r="E38" s="1869"/>
      <c r="F38" s="3168"/>
      <c r="G38" s="3171" t="s">
        <v>1250</v>
      </c>
      <c r="H38" s="3171"/>
      <c r="I38" s="3171"/>
      <c r="J38" s="3171"/>
      <c r="K38" s="3170"/>
      <c r="L38" s="1870"/>
    </row>
    <row r="39" spans="1:12" ht="15.75" thickBot="1">
      <c r="D39" s="2459"/>
      <c r="E39" s="1869"/>
      <c r="F39" s="2483"/>
      <c r="G39" s="2484"/>
      <c r="H39" s="2485"/>
      <c r="I39" s="1566"/>
      <c r="J39" s="1566"/>
      <c r="K39" s="1566"/>
      <c r="L39" s="1870"/>
    </row>
    <row r="40" spans="1:12" ht="16.5" thickBot="1">
      <c r="D40" s="2459"/>
      <c r="E40" s="1869"/>
      <c r="F40" s="3160" t="s">
        <v>1259</v>
      </c>
      <c r="G40" s="3161"/>
      <c r="H40" s="3161"/>
      <c r="I40" s="3161"/>
      <c r="J40" s="3161"/>
      <c r="K40" s="3162"/>
      <c r="L40" s="1870"/>
    </row>
    <row r="41" spans="1:12" ht="15.75" thickBot="1">
      <c r="E41" s="1869"/>
      <c r="F41" s="2486">
        <v>0.03</v>
      </c>
      <c r="G41" s="3163" t="s">
        <v>1251</v>
      </c>
      <c r="H41" s="3163"/>
      <c r="I41" s="3163"/>
      <c r="J41" s="3163"/>
      <c r="K41" s="3164"/>
      <c r="L41" s="1870"/>
    </row>
    <row r="42" spans="1:12" s="1915" customFormat="1" ht="6" customHeight="1" thickBot="1">
      <c r="E42" s="2487"/>
      <c r="F42" s="1562"/>
      <c r="G42" s="2488"/>
      <c r="H42" s="2488"/>
      <c r="I42" s="2488"/>
      <c r="J42" s="2488"/>
      <c r="K42" s="2488"/>
      <c r="L42" s="2489"/>
    </row>
    <row r="43" spans="1:12" ht="13.15" customHeight="1" thickBot="1">
      <c r="E43" s="1869"/>
      <c r="F43" s="2490">
        <v>0.35</v>
      </c>
      <c r="G43" s="3163" t="s">
        <v>1252</v>
      </c>
      <c r="H43" s="3163"/>
      <c r="I43" s="3163"/>
      <c r="J43" s="3163"/>
      <c r="K43" s="3164"/>
      <c r="L43" s="1870"/>
    </row>
    <row r="44" spans="1:12" ht="13.15" customHeight="1" thickBot="1">
      <c r="E44" s="2491"/>
      <c r="F44" s="2492"/>
      <c r="G44" s="2493"/>
      <c r="H44" s="1310"/>
      <c r="I44" s="2494"/>
      <c r="J44" s="2494"/>
      <c r="K44" s="2494"/>
      <c r="L44" s="2495"/>
    </row>
    <row r="45" spans="1:12" ht="13.15" customHeight="1"/>
    <row r="46" spans="1:12" ht="21.6" customHeight="1"/>
    <row r="47" spans="1:12" ht="17.45" customHeight="1"/>
    <row r="48" spans="1:12" ht="26.45" customHeight="1"/>
  </sheetData>
  <mergeCells count="54">
    <mergeCell ref="F14:J14"/>
    <mergeCell ref="K14:L14"/>
    <mergeCell ref="H5:J5"/>
    <mergeCell ref="K5:L6"/>
    <mergeCell ref="I6:J6"/>
    <mergeCell ref="E7:L7"/>
    <mergeCell ref="F9:J9"/>
    <mergeCell ref="J10:K10"/>
    <mergeCell ref="E11:L11"/>
    <mergeCell ref="E12:E13"/>
    <mergeCell ref="F12:J13"/>
    <mergeCell ref="K12:L12"/>
    <mergeCell ref="K13:L13"/>
    <mergeCell ref="F15:J15"/>
    <mergeCell ref="K15:L15"/>
    <mergeCell ref="F16:J16"/>
    <mergeCell ref="K16:L16"/>
    <mergeCell ref="F17:J17"/>
    <mergeCell ref="K17:L17"/>
    <mergeCell ref="F25:J25"/>
    <mergeCell ref="K25:L25"/>
    <mergeCell ref="F18:J18"/>
    <mergeCell ref="K18:L18"/>
    <mergeCell ref="F19:J19"/>
    <mergeCell ref="K19:L19"/>
    <mergeCell ref="E20:L20"/>
    <mergeCell ref="F21:J21"/>
    <mergeCell ref="K21:L21"/>
    <mergeCell ref="F22:J22"/>
    <mergeCell ref="K22:L22"/>
    <mergeCell ref="E23:L23"/>
    <mergeCell ref="F24:J24"/>
    <mergeCell ref="K24:L24"/>
    <mergeCell ref="F26:J26"/>
    <mergeCell ref="K26:L26"/>
    <mergeCell ref="F27:J27"/>
    <mergeCell ref="K27:L27"/>
    <mergeCell ref="F28:J28"/>
    <mergeCell ref="K28:L28"/>
    <mergeCell ref="E29:L29"/>
    <mergeCell ref="E30:L30"/>
    <mergeCell ref="E31:J32"/>
    <mergeCell ref="K31:L32"/>
    <mergeCell ref="E33:J33"/>
    <mergeCell ref="K33:L33"/>
    <mergeCell ref="F40:K40"/>
    <mergeCell ref="G41:K41"/>
    <mergeCell ref="G43:K43"/>
    <mergeCell ref="E34:L34"/>
    <mergeCell ref="E35:L35"/>
    <mergeCell ref="F37:F38"/>
    <mergeCell ref="G37:J37"/>
    <mergeCell ref="K37:K38"/>
    <mergeCell ref="G38:J38"/>
  </mergeCells>
  <dataValidations count="1">
    <dataValidation type="list" allowBlank="1" showInputMessage="1" showErrorMessage="1" sqref="G2">
      <formula1>$Q$15:$Q$16</formula1>
    </dataValidation>
  </dataValidations>
  <printOptions horizontalCentered="1"/>
  <pageMargins left="0.78740157480314965" right="0.19685039370078741" top="0.39370078740157483" bottom="0.78740157480314965" header="0.19685039370078741" footer="0.19685039370078741"/>
  <pageSetup paperSize="9" scale="53" orientation="portrait" r:id="rId1"/>
  <headerFooter scaleWithDoc="0">
    <oddHeader>&amp;RPágina &amp;P de &amp;N</oddHeader>
    <oddFooter>&amp;R&amp;G</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pageSetUpPr fitToPage="1"/>
  </sheetPr>
  <dimension ref="B1:J46"/>
  <sheetViews>
    <sheetView tabSelected="1" view="pageBreakPreview" topLeftCell="D5" zoomScaleNormal="70" zoomScaleSheetLayoutView="100" workbookViewId="0">
      <selection activeCell="L8" sqref="L8"/>
    </sheetView>
  </sheetViews>
  <sheetFormatPr defaultColWidth="45.140625" defaultRowHeight="15"/>
  <cols>
    <col min="1" max="1" width="14" style="538" customWidth="1"/>
    <col min="2" max="2" width="19.42578125" style="538" customWidth="1"/>
    <col min="3" max="3" width="26.85546875" style="608" customWidth="1"/>
    <col min="4" max="4" width="79.5703125" style="538" customWidth="1"/>
    <col min="5" max="5" width="20.7109375" style="538" customWidth="1"/>
    <col min="6" max="6" width="19.5703125" style="538" customWidth="1"/>
    <col min="7" max="8" width="20.7109375" style="538" customWidth="1"/>
    <col min="9" max="16384" width="45.140625" style="538"/>
  </cols>
  <sheetData>
    <row r="1" spans="2:10" ht="15.75" thickBot="1"/>
    <row r="2" spans="2:10" s="12" customFormat="1" ht="6.75" thickBot="1">
      <c r="B2" s="13"/>
      <c r="C2" s="14"/>
      <c r="D2" s="118"/>
      <c r="E2" s="120"/>
      <c r="F2" s="118"/>
      <c r="G2" s="119"/>
      <c r="H2" s="119"/>
      <c r="I2" s="18"/>
      <c r="J2" s="19"/>
    </row>
    <row r="3" spans="2:10" s="611" customFormat="1" ht="60" customHeight="1" thickBot="1">
      <c r="B3" s="21"/>
      <c r="C3" s="609"/>
      <c r="D3" s="128" t="s">
        <v>3</v>
      </c>
      <c r="E3" s="3223" t="str">
        <f>'ORÇAMENTO '!F5</f>
        <v>Ref.: Tabela de Serviços
SINAPI (SETEMBRO/2018)                                                          
e/ou composições PiniTCPO</v>
      </c>
      <c r="F3" s="3224"/>
      <c r="G3" s="3225"/>
      <c r="H3" s="3226"/>
      <c r="I3" s="26"/>
      <c r="J3" s="610"/>
    </row>
    <row r="4" spans="2:10" s="611" customFormat="1" ht="49.5" customHeight="1" thickBot="1">
      <c r="B4" s="24"/>
      <c r="C4" s="25"/>
      <c r="D4" s="612" t="s">
        <v>4</v>
      </c>
      <c r="E4" s="130" t="s">
        <v>6</v>
      </c>
      <c r="F4" s="613">
        <f>'BDI '!K31</f>
        <v>0.20349999999999999</v>
      </c>
      <c r="G4" s="3227"/>
      <c r="H4" s="3228"/>
      <c r="I4" s="26"/>
      <c r="J4" s="610"/>
    </row>
    <row r="5" spans="2:10" s="27" customFormat="1" ht="18.75" thickBot="1">
      <c r="B5" s="28"/>
      <c r="C5" s="3229" t="s">
        <v>20</v>
      </c>
      <c r="D5" s="2629"/>
      <c r="E5" s="2629"/>
      <c r="F5" s="2629"/>
      <c r="G5" s="2629"/>
      <c r="H5" s="2630"/>
      <c r="I5" s="29"/>
      <c r="J5" s="30"/>
    </row>
    <row r="6" spans="2:10" s="12" customFormat="1" ht="6.75" thickBot="1">
      <c r="B6" s="13"/>
      <c r="C6" s="14"/>
      <c r="D6" s="15"/>
      <c r="E6" s="132"/>
      <c r="F6" s="15"/>
      <c r="G6" s="16"/>
      <c r="H6" s="17"/>
      <c r="I6" s="18"/>
      <c r="J6" s="19"/>
    </row>
    <row r="7" spans="2:10" s="27" customFormat="1" ht="18">
      <c r="B7" s="28"/>
      <c r="C7" s="614" t="s">
        <v>7</v>
      </c>
      <c r="D7" s="615" t="str">
        <f>'ORÇAMENTO '!D11</f>
        <v>ILUMINAÇÃO  DA PRAÇA DO CASTELÂNDIA</v>
      </c>
      <c r="E7" s="616"/>
      <c r="F7" s="616"/>
      <c r="G7" s="617" t="s">
        <v>8</v>
      </c>
      <c r="H7" s="618">
        <f ca="1">'ORÇAMENTO '!J11</f>
        <v>43430</v>
      </c>
      <c r="I7" s="619"/>
      <c r="J7" s="30"/>
    </row>
    <row r="8" spans="2:10" s="27" customFormat="1" ht="18.75" thickBot="1">
      <c r="B8" s="28"/>
      <c r="C8" s="620" t="s">
        <v>9</v>
      </c>
      <c r="D8" s="621" t="str">
        <f>'ORÇAMENTO '!D12</f>
        <v>AV. TANCREDO NEVES ESQ. AV. INÁCIO CASTELLI, PRIMAVERA DO LESTE /MT.</v>
      </c>
      <c r="E8" s="621"/>
      <c r="F8" s="621"/>
      <c r="G8" s="622" t="s">
        <v>10</v>
      </c>
      <c r="H8" s="623">
        <f>'ORÇAMENTO '!J12</f>
        <v>1.1857</v>
      </c>
      <c r="I8" s="624"/>
      <c r="J8" s="30"/>
    </row>
    <row r="9" spans="2:10" ht="20.25">
      <c r="C9" s="3230" t="s">
        <v>1420</v>
      </c>
      <c r="D9" s="3230"/>
      <c r="E9" s="3230"/>
      <c r="F9" s="3230"/>
      <c r="G9" s="3230"/>
      <c r="H9" s="3230"/>
    </row>
    <row r="10" spans="2:10" ht="15.75">
      <c r="C10" s="3231" t="s">
        <v>13</v>
      </c>
      <c r="D10" s="3231" t="s">
        <v>1421</v>
      </c>
      <c r="E10" s="3232" t="s">
        <v>1422</v>
      </c>
      <c r="F10" s="3232"/>
      <c r="G10" s="3232" t="s">
        <v>1423</v>
      </c>
      <c r="H10" s="3232"/>
    </row>
    <row r="11" spans="2:10" ht="31.5">
      <c r="C11" s="3231"/>
      <c r="D11" s="3231"/>
      <c r="E11" s="625" t="s">
        <v>1424</v>
      </c>
      <c r="F11" s="625" t="s">
        <v>1425</v>
      </c>
      <c r="G11" s="625" t="s">
        <v>1424</v>
      </c>
      <c r="H11" s="625" t="s">
        <v>1425</v>
      </c>
    </row>
    <row r="12" spans="2:10" ht="15.75">
      <c r="C12" s="3222" t="s">
        <v>1426</v>
      </c>
      <c r="D12" s="3222"/>
      <c r="E12" s="3222"/>
      <c r="F12" s="3222"/>
      <c r="G12" s="3222"/>
      <c r="H12" s="3222"/>
    </row>
    <row r="13" spans="2:10">
      <c r="C13" s="626" t="s">
        <v>1427</v>
      </c>
      <c r="D13" s="627" t="s">
        <v>1428</v>
      </c>
      <c r="E13" s="628">
        <v>0</v>
      </c>
      <c r="F13" s="628">
        <v>0</v>
      </c>
      <c r="G13" s="628">
        <v>0.2</v>
      </c>
      <c r="H13" s="628">
        <v>0.2</v>
      </c>
    </row>
    <row r="14" spans="2:10">
      <c r="C14" s="629" t="s">
        <v>1429</v>
      </c>
      <c r="D14" s="630" t="s">
        <v>1430</v>
      </c>
      <c r="E14" s="631">
        <v>1.4999999999999999E-2</v>
      </c>
      <c r="F14" s="631">
        <v>1.4999999999999999E-2</v>
      </c>
      <c r="G14" s="631">
        <v>1.4999999999999999E-2</v>
      </c>
      <c r="H14" s="631">
        <v>1.4999999999999999E-2</v>
      </c>
    </row>
    <row r="15" spans="2:10">
      <c r="C15" s="626" t="s">
        <v>1431</v>
      </c>
      <c r="D15" s="632" t="s">
        <v>1432</v>
      </c>
      <c r="E15" s="628">
        <v>0.01</v>
      </c>
      <c r="F15" s="628">
        <v>0.01</v>
      </c>
      <c r="G15" s="628">
        <v>0.01</v>
      </c>
      <c r="H15" s="628">
        <v>0.01</v>
      </c>
    </row>
    <row r="16" spans="2:10">
      <c r="C16" s="629" t="s">
        <v>1433</v>
      </c>
      <c r="D16" s="633" t="s">
        <v>1434</v>
      </c>
      <c r="E16" s="631">
        <v>2E-3</v>
      </c>
      <c r="F16" s="631">
        <v>2E-3</v>
      </c>
      <c r="G16" s="631">
        <v>2E-3</v>
      </c>
      <c r="H16" s="631">
        <v>2E-3</v>
      </c>
    </row>
    <row r="17" spans="3:8">
      <c r="C17" s="626" t="s">
        <v>1435</v>
      </c>
      <c r="D17" s="627" t="s">
        <v>1436</v>
      </c>
      <c r="E17" s="634">
        <v>6.0000000000000001E-3</v>
      </c>
      <c r="F17" s="634">
        <v>6.0000000000000001E-3</v>
      </c>
      <c r="G17" s="634">
        <v>6.0000000000000001E-3</v>
      </c>
      <c r="H17" s="634">
        <v>6.0000000000000001E-3</v>
      </c>
    </row>
    <row r="18" spans="3:8">
      <c r="C18" s="629" t="s">
        <v>1437</v>
      </c>
      <c r="D18" s="633" t="s">
        <v>1438</v>
      </c>
      <c r="E18" s="631">
        <v>2.5000000000000001E-2</v>
      </c>
      <c r="F18" s="631">
        <v>2.5000000000000001E-2</v>
      </c>
      <c r="G18" s="631">
        <v>2.5000000000000001E-2</v>
      </c>
      <c r="H18" s="631">
        <v>2.5000000000000001E-2</v>
      </c>
    </row>
    <row r="19" spans="3:8">
      <c r="C19" s="626" t="s">
        <v>1439</v>
      </c>
      <c r="D19" s="627" t="s">
        <v>1440</v>
      </c>
      <c r="E19" s="628">
        <v>0.03</v>
      </c>
      <c r="F19" s="628">
        <v>0.03</v>
      </c>
      <c r="G19" s="628">
        <v>0.03</v>
      </c>
      <c r="H19" s="628">
        <v>0.03</v>
      </c>
    </row>
    <row r="20" spans="3:8">
      <c r="C20" s="629" t="s">
        <v>1441</v>
      </c>
      <c r="D20" s="633" t="s">
        <v>1442</v>
      </c>
      <c r="E20" s="635">
        <v>0.08</v>
      </c>
      <c r="F20" s="635">
        <v>0.08</v>
      </c>
      <c r="G20" s="635">
        <v>0.08</v>
      </c>
      <c r="H20" s="635">
        <v>0.08</v>
      </c>
    </row>
    <row r="21" spans="3:8">
      <c r="C21" s="626" t="s">
        <v>1443</v>
      </c>
      <c r="D21" s="627" t="s">
        <v>1444</v>
      </c>
      <c r="E21" s="628">
        <v>0</v>
      </c>
      <c r="F21" s="628">
        <v>0</v>
      </c>
      <c r="G21" s="628">
        <v>0</v>
      </c>
      <c r="H21" s="628">
        <v>0</v>
      </c>
    </row>
    <row r="22" spans="3:8" ht="15.75">
      <c r="C22" s="636" t="s">
        <v>1445</v>
      </c>
      <c r="D22" s="637" t="s">
        <v>692</v>
      </c>
      <c r="E22" s="638">
        <f>SUM(E13:E21)</f>
        <v>0.16799999999999998</v>
      </c>
      <c r="F22" s="638">
        <f>SUM(F13:F21)</f>
        <v>0.16799999999999998</v>
      </c>
      <c r="G22" s="638">
        <f>SUM(G13:G21)</f>
        <v>0.36800000000000005</v>
      </c>
      <c r="H22" s="638">
        <f>SUM(H13:H21)</f>
        <v>0.36800000000000005</v>
      </c>
    </row>
    <row r="23" spans="3:8" ht="15.75">
      <c r="C23" s="3222" t="s">
        <v>1446</v>
      </c>
      <c r="D23" s="3222"/>
      <c r="E23" s="3222"/>
      <c r="F23" s="3222"/>
      <c r="G23" s="3222"/>
      <c r="H23" s="3222"/>
    </row>
    <row r="24" spans="3:8">
      <c r="C24" s="639" t="s">
        <v>1447</v>
      </c>
      <c r="D24" s="627" t="s">
        <v>1448</v>
      </c>
      <c r="E24" s="634">
        <v>0.1777</v>
      </c>
      <c r="F24" s="634" t="s">
        <v>1449</v>
      </c>
      <c r="G24" s="634">
        <v>0.1777</v>
      </c>
      <c r="H24" s="1580" t="s">
        <v>1449</v>
      </c>
    </row>
    <row r="25" spans="3:8">
      <c r="C25" s="640" t="s">
        <v>1450</v>
      </c>
      <c r="D25" s="633" t="s">
        <v>1451</v>
      </c>
      <c r="E25" s="635">
        <v>3.6700000000000003E-2</v>
      </c>
      <c r="F25" s="635" t="s">
        <v>1449</v>
      </c>
      <c r="G25" s="635">
        <v>3.6700000000000003E-2</v>
      </c>
      <c r="H25" s="1581" t="s">
        <v>1449</v>
      </c>
    </row>
    <row r="26" spans="3:8">
      <c r="C26" s="639" t="s">
        <v>1452</v>
      </c>
      <c r="D26" s="627" t="s">
        <v>1453</v>
      </c>
      <c r="E26" s="634">
        <v>9.1999999999999998E-3</v>
      </c>
      <c r="F26" s="634">
        <v>7.0000000000000001E-3</v>
      </c>
      <c r="G26" s="634">
        <v>9.1999999999999998E-3</v>
      </c>
      <c r="H26" s="1580">
        <v>7.0000000000000001E-3</v>
      </c>
    </row>
    <row r="27" spans="3:8">
      <c r="C27" s="640" t="s">
        <v>1454</v>
      </c>
      <c r="D27" s="633" t="s">
        <v>1455</v>
      </c>
      <c r="E27" s="635">
        <v>0.1103</v>
      </c>
      <c r="F27" s="635">
        <v>8.3299999999999999E-2</v>
      </c>
      <c r="G27" s="635">
        <v>0.1103</v>
      </c>
      <c r="H27" s="1581">
        <v>8.3299999999999999E-2</v>
      </c>
    </row>
    <row r="28" spans="3:8">
      <c r="C28" s="639" t="s">
        <v>1456</v>
      </c>
      <c r="D28" s="627" t="s">
        <v>1457</v>
      </c>
      <c r="E28" s="634">
        <v>6.9999999999999999E-4</v>
      </c>
      <c r="F28" s="634">
        <v>5.0000000000000001E-4</v>
      </c>
      <c r="G28" s="634">
        <v>6.9999999999999999E-4</v>
      </c>
      <c r="H28" s="1580">
        <v>5.0000000000000001E-4</v>
      </c>
    </row>
    <row r="29" spans="3:8">
      <c r="C29" s="640" t="s">
        <v>1458</v>
      </c>
      <c r="D29" s="633" t="s">
        <v>1459</v>
      </c>
      <c r="E29" s="635">
        <v>7.4000000000000003E-3</v>
      </c>
      <c r="F29" s="635">
        <v>5.5999999999999999E-3</v>
      </c>
      <c r="G29" s="635">
        <v>7.4000000000000003E-3</v>
      </c>
      <c r="H29" s="1581">
        <v>5.5999999999999999E-3</v>
      </c>
    </row>
    <row r="30" spans="3:8">
      <c r="C30" s="639" t="s">
        <v>1460</v>
      </c>
      <c r="D30" s="627" t="s">
        <v>1461</v>
      </c>
      <c r="E30" s="628">
        <v>1.0999999999999999E-2</v>
      </c>
      <c r="F30" s="634" t="s">
        <v>1449</v>
      </c>
      <c r="G30" s="628">
        <v>1.0999999999999999E-2</v>
      </c>
      <c r="H30" s="1580" t="s">
        <v>1449</v>
      </c>
    </row>
    <row r="31" spans="3:8">
      <c r="C31" s="640" t="s">
        <v>1462</v>
      </c>
      <c r="D31" s="633" t="s">
        <v>1463</v>
      </c>
      <c r="E31" s="631">
        <v>1.1000000000000001E-3</v>
      </c>
      <c r="F31" s="635">
        <v>8.0000000000000004E-4</v>
      </c>
      <c r="G31" s="631">
        <v>1.1000000000000001E-3</v>
      </c>
      <c r="H31" s="1581">
        <v>8.0000000000000004E-4</v>
      </c>
    </row>
    <row r="32" spans="3:8">
      <c r="C32" s="639" t="s">
        <v>1464</v>
      </c>
      <c r="D32" s="627" t="s">
        <v>1465</v>
      </c>
      <c r="E32" s="634">
        <v>0.13200000000000001</v>
      </c>
      <c r="F32" s="634">
        <v>9.9699999999999997E-2</v>
      </c>
      <c r="G32" s="634">
        <v>0.13200000000000001</v>
      </c>
      <c r="H32" s="1580">
        <v>9.9699999999999997E-2</v>
      </c>
    </row>
    <row r="33" spans="3:8">
      <c r="C33" s="640" t="s">
        <v>1466</v>
      </c>
      <c r="D33" s="633" t="s">
        <v>1467</v>
      </c>
      <c r="E33" s="631">
        <v>2.9999999999999997E-4</v>
      </c>
      <c r="F33" s="631">
        <v>2.0000000000000001E-4</v>
      </c>
      <c r="G33" s="631">
        <v>2.9999999999999997E-4</v>
      </c>
      <c r="H33" s="1582">
        <v>2.0000000000000001E-4</v>
      </c>
    </row>
    <row r="34" spans="3:8" ht="15.75">
      <c r="C34" s="641" t="s">
        <v>1468</v>
      </c>
      <c r="D34" s="625" t="s">
        <v>692</v>
      </c>
      <c r="E34" s="642">
        <f>SUM(E24:E33)</f>
        <v>0.48640000000000005</v>
      </c>
      <c r="F34" s="642">
        <f>SUM(F24:F33)</f>
        <v>0.1971</v>
      </c>
      <c r="G34" s="642">
        <f>SUM(G24:G33)</f>
        <v>0.48640000000000005</v>
      </c>
      <c r="H34" s="642">
        <f>SUM(H24:H33)</f>
        <v>0.1971</v>
      </c>
    </row>
    <row r="35" spans="3:8" ht="15.75">
      <c r="C35" s="3222" t="s">
        <v>1469</v>
      </c>
      <c r="D35" s="3222"/>
      <c r="E35" s="3222"/>
      <c r="F35" s="3222"/>
      <c r="G35" s="3222"/>
      <c r="H35" s="3222"/>
    </row>
    <row r="36" spans="3:8">
      <c r="C36" s="626" t="s">
        <v>1470</v>
      </c>
      <c r="D36" s="627" t="s">
        <v>1471</v>
      </c>
      <c r="E36" s="634">
        <v>7.9399999999999998E-2</v>
      </c>
      <c r="F36" s="634">
        <v>0.06</v>
      </c>
      <c r="G36" s="634">
        <v>7.9399999999999998E-2</v>
      </c>
      <c r="H36" s="1580">
        <v>0.06</v>
      </c>
    </row>
    <row r="37" spans="3:8">
      <c r="C37" s="629" t="s">
        <v>1472</v>
      </c>
      <c r="D37" s="633" t="s">
        <v>1473</v>
      </c>
      <c r="E37" s="631">
        <v>1.9E-3</v>
      </c>
      <c r="F37" s="631">
        <v>1.4E-3</v>
      </c>
      <c r="G37" s="631">
        <v>1.9E-3</v>
      </c>
      <c r="H37" s="1582">
        <v>1.4E-3</v>
      </c>
    </row>
    <row r="38" spans="3:8">
      <c r="C38" s="626" t="s">
        <v>1474</v>
      </c>
      <c r="D38" s="627" t="s">
        <v>1475</v>
      </c>
      <c r="E38" s="634">
        <v>8.8999999999999999E-3</v>
      </c>
      <c r="F38" s="628">
        <v>6.7000000000000002E-3</v>
      </c>
      <c r="G38" s="634">
        <v>8.8999999999999999E-3</v>
      </c>
      <c r="H38" s="1583">
        <v>6.7000000000000002E-3</v>
      </c>
    </row>
    <row r="39" spans="3:8">
      <c r="C39" s="629" t="s">
        <v>1476</v>
      </c>
      <c r="D39" s="633" t="s">
        <v>1477</v>
      </c>
      <c r="E39" s="635">
        <v>4.8300000000000003E-2</v>
      </c>
      <c r="F39" s="635">
        <v>3.6499999999999998E-2</v>
      </c>
      <c r="G39" s="635">
        <v>4.8300000000000003E-2</v>
      </c>
      <c r="H39" s="1581">
        <v>3.6499999999999998E-2</v>
      </c>
    </row>
    <row r="40" spans="3:8">
      <c r="C40" s="626" t="s">
        <v>1478</v>
      </c>
      <c r="D40" s="627" t="s">
        <v>1479</v>
      </c>
      <c r="E40" s="628">
        <v>6.7000000000000002E-3</v>
      </c>
      <c r="F40" s="628">
        <v>5.0000000000000001E-3</v>
      </c>
      <c r="G40" s="628">
        <v>6.7000000000000002E-3</v>
      </c>
      <c r="H40" s="1583">
        <v>5.0000000000000001E-3</v>
      </c>
    </row>
    <row r="41" spans="3:8" ht="15.75">
      <c r="C41" s="636" t="s">
        <v>1480</v>
      </c>
      <c r="D41" s="637" t="s">
        <v>692</v>
      </c>
      <c r="E41" s="638">
        <f>SUM(E36:E40)</f>
        <v>0.14520000000000002</v>
      </c>
      <c r="F41" s="638">
        <f>SUM(F36:F40)</f>
        <v>0.1096</v>
      </c>
      <c r="G41" s="638">
        <f>SUM(G36:G40)</f>
        <v>0.14520000000000002</v>
      </c>
      <c r="H41" s="638">
        <f>SUM(H36:H40)</f>
        <v>0.1096</v>
      </c>
    </row>
    <row r="42" spans="3:8" ht="15.75">
      <c r="C42" s="3222" t="s">
        <v>1481</v>
      </c>
      <c r="D42" s="3222"/>
      <c r="E42" s="3222"/>
      <c r="F42" s="3222"/>
      <c r="G42" s="3222"/>
      <c r="H42" s="3222"/>
    </row>
    <row r="43" spans="3:8" ht="15.75">
      <c r="C43" s="639" t="s">
        <v>1482</v>
      </c>
      <c r="D43" s="627" t="s">
        <v>1483</v>
      </c>
      <c r="E43" s="634">
        <v>8.1699999999999995E-2</v>
      </c>
      <c r="F43" s="634">
        <v>3.3099999999999997E-2</v>
      </c>
      <c r="G43" s="634">
        <v>0.17899999999999999</v>
      </c>
      <c r="H43" s="1580">
        <v>7.2499999999999995E-2</v>
      </c>
    </row>
    <row r="44" spans="3:8" ht="30">
      <c r="C44" s="629" t="s">
        <v>1484</v>
      </c>
      <c r="D44" s="630" t="s">
        <v>1485</v>
      </c>
      <c r="E44" s="631">
        <v>6.7000000000000002E-3</v>
      </c>
      <c r="F44" s="631">
        <v>5.0000000000000001E-3</v>
      </c>
      <c r="G44" s="631">
        <v>7.1000000000000004E-3</v>
      </c>
      <c r="H44" s="1582">
        <v>5.3E-3</v>
      </c>
    </row>
    <row r="45" spans="3:8" ht="15.75">
      <c r="C45" s="641" t="s">
        <v>1486</v>
      </c>
      <c r="D45" s="625" t="s">
        <v>692</v>
      </c>
      <c r="E45" s="642">
        <f>SUM(E43:E44)</f>
        <v>8.8399999999999992E-2</v>
      </c>
      <c r="F45" s="642">
        <f>SUM(F43:F44)</f>
        <v>3.8099999999999995E-2</v>
      </c>
      <c r="G45" s="642">
        <f>SUM(G43:G44)</f>
        <v>0.18609999999999999</v>
      </c>
      <c r="H45" s="642">
        <f>SUM(H43:H44)</f>
        <v>7.7799999999999994E-2</v>
      </c>
    </row>
    <row r="46" spans="3:8" ht="15.75">
      <c r="C46" s="3222"/>
      <c r="D46" s="3222"/>
      <c r="E46" s="643">
        <f>E22+E34+E41+E45</f>
        <v>0.88800000000000012</v>
      </c>
      <c r="F46" s="643">
        <f>F22+F34+F41+F45</f>
        <v>0.51280000000000003</v>
      </c>
      <c r="G46" s="643">
        <f>G22+G34+G41+G45</f>
        <v>1.1857</v>
      </c>
      <c r="H46" s="643">
        <f>H22+H34+H41+H45</f>
        <v>0.75250000000000006</v>
      </c>
    </row>
  </sheetData>
  <mergeCells count="13">
    <mergeCell ref="E3:F3"/>
    <mergeCell ref="G3:H4"/>
    <mergeCell ref="C5:H5"/>
    <mergeCell ref="C9:H9"/>
    <mergeCell ref="C10:C11"/>
    <mergeCell ref="D10:D11"/>
    <mergeCell ref="E10:F10"/>
    <mergeCell ref="G10:H10"/>
    <mergeCell ref="C12:H12"/>
    <mergeCell ref="C23:H23"/>
    <mergeCell ref="C35:H35"/>
    <mergeCell ref="C42:H42"/>
    <mergeCell ref="C46:D46"/>
  </mergeCells>
  <pageMargins left="0.51181102362204722" right="0.51181102362204722" top="0.78740157480314965" bottom="0.78740157480314965" header="0.31496062992125984" footer="0.31496062992125984"/>
  <pageSetup paperSize="9" scale="49" fitToHeight="100" orientation="portrait" r:id="rId1"/>
  <headerFooter scaleWithDoc="0">
    <oddHeader>&amp;RPágina &amp;P de &amp;N</oddHead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5" tint="0.39997558519241921"/>
  </sheetPr>
  <dimension ref="B1:J22"/>
  <sheetViews>
    <sheetView tabSelected="1" view="pageBreakPreview" zoomScaleNormal="100" zoomScaleSheetLayoutView="100" workbookViewId="0">
      <selection activeCell="L8" sqref="L8"/>
    </sheetView>
  </sheetViews>
  <sheetFormatPr defaultRowHeight="12.75"/>
  <cols>
    <col min="1" max="1" width="9.140625" style="139"/>
    <col min="2" max="2" width="10.5703125" style="135" customWidth="1"/>
    <col min="3" max="3" width="14.42578125" style="135" bestFit="1" customWidth="1"/>
    <col min="4" max="4" width="81.42578125" style="135" customWidth="1"/>
    <col min="5" max="5" width="9.7109375" style="136" customWidth="1"/>
    <col min="6" max="6" width="10" style="135" customWidth="1"/>
    <col min="7" max="7" width="10.5703125" style="137" bestFit="1" customWidth="1"/>
    <col min="8" max="8" width="14.140625" style="107" bestFit="1" customWidth="1"/>
    <col min="9" max="9" width="15.5703125" style="138" bestFit="1" customWidth="1"/>
    <col min="10" max="10" width="11" style="139" bestFit="1" customWidth="1"/>
    <col min="11" max="13" width="9.140625" style="139"/>
    <col min="14" max="14" width="11.7109375" style="139" bestFit="1" customWidth="1"/>
    <col min="15" max="257" width="9.140625" style="139"/>
    <col min="258" max="258" width="8.5703125" style="139" customWidth="1"/>
    <col min="259" max="259" width="14.42578125" style="139" bestFit="1" customWidth="1"/>
    <col min="260" max="260" width="81.42578125" style="139" customWidth="1"/>
    <col min="261" max="261" width="9.7109375" style="139" customWidth="1"/>
    <col min="262" max="262" width="10" style="139" customWidth="1"/>
    <col min="263" max="263" width="10.5703125" style="139" bestFit="1" customWidth="1"/>
    <col min="264" max="264" width="14.140625" style="139" bestFit="1" customWidth="1"/>
    <col min="265" max="265" width="15.5703125" style="139" bestFit="1" customWidth="1"/>
    <col min="266" max="266" width="11" style="139" bestFit="1" customWidth="1"/>
    <col min="267" max="269" width="9.140625" style="139"/>
    <col min="270" max="270" width="11.7109375" style="139" bestFit="1" customWidth="1"/>
    <col min="271" max="513" width="9.140625" style="139"/>
    <col min="514" max="514" width="8.5703125" style="139" customWidth="1"/>
    <col min="515" max="515" width="14.42578125" style="139" bestFit="1" customWidth="1"/>
    <col min="516" max="516" width="81.42578125" style="139" customWidth="1"/>
    <col min="517" max="517" width="9.7109375" style="139" customWidth="1"/>
    <col min="518" max="518" width="10" style="139" customWidth="1"/>
    <col min="519" max="519" width="10.5703125" style="139" bestFit="1" customWidth="1"/>
    <col min="520" max="520" width="14.140625" style="139" bestFit="1" customWidth="1"/>
    <col min="521" max="521" width="15.5703125" style="139" bestFit="1" customWidth="1"/>
    <col min="522" max="522" width="11" style="139" bestFit="1" customWidth="1"/>
    <col min="523" max="525" width="9.140625" style="139"/>
    <col min="526" max="526" width="11.7109375" style="139" bestFit="1" customWidth="1"/>
    <col min="527" max="769" width="9.140625" style="139"/>
    <col min="770" max="770" width="8.5703125" style="139" customWidth="1"/>
    <col min="771" max="771" width="14.42578125" style="139" bestFit="1" customWidth="1"/>
    <col min="772" max="772" width="81.42578125" style="139" customWidth="1"/>
    <col min="773" max="773" width="9.7109375" style="139" customWidth="1"/>
    <col min="774" max="774" width="10" style="139" customWidth="1"/>
    <col min="775" max="775" width="10.5703125" style="139" bestFit="1" customWidth="1"/>
    <col min="776" max="776" width="14.140625" style="139" bestFit="1" customWidth="1"/>
    <col min="777" max="777" width="15.5703125" style="139" bestFit="1" customWidth="1"/>
    <col min="778" max="778" width="11" style="139" bestFit="1" customWidth="1"/>
    <col min="779" max="781" width="9.140625" style="139"/>
    <col min="782" max="782" width="11.7109375" style="139" bestFit="1" customWidth="1"/>
    <col min="783" max="1025" width="9.140625" style="139"/>
    <col min="1026" max="1026" width="8.5703125" style="139" customWidth="1"/>
    <col min="1027" max="1027" width="14.42578125" style="139" bestFit="1" customWidth="1"/>
    <col min="1028" max="1028" width="81.42578125" style="139" customWidth="1"/>
    <col min="1029" max="1029" width="9.7109375" style="139" customWidth="1"/>
    <col min="1030" max="1030" width="10" style="139" customWidth="1"/>
    <col min="1031" max="1031" width="10.5703125" style="139" bestFit="1" customWidth="1"/>
    <col min="1032" max="1032" width="14.140625" style="139" bestFit="1" customWidth="1"/>
    <col min="1033" max="1033" width="15.5703125" style="139" bestFit="1" customWidth="1"/>
    <col min="1034" max="1034" width="11" style="139" bestFit="1" customWidth="1"/>
    <col min="1035" max="1037" width="9.140625" style="139"/>
    <col min="1038" max="1038" width="11.7109375" style="139" bestFit="1" customWidth="1"/>
    <col min="1039" max="1281" width="9.140625" style="139"/>
    <col min="1282" max="1282" width="8.5703125" style="139" customWidth="1"/>
    <col min="1283" max="1283" width="14.42578125" style="139" bestFit="1" customWidth="1"/>
    <col min="1284" max="1284" width="81.42578125" style="139" customWidth="1"/>
    <col min="1285" max="1285" width="9.7109375" style="139" customWidth="1"/>
    <col min="1286" max="1286" width="10" style="139" customWidth="1"/>
    <col min="1287" max="1287" width="10.5703125" style="139" bestFit="1" customWidth="1"/>
    <col min="1288" max="1288" width="14.140625" style="139" bestFit="1" customWidth="1"/>
    <col min="1289" max="1289" width="15.5703125" style="139" bestFit="1" customWidth="1"/>
    <col min="1290" max="1290" width="11" style="139" bestFit="1" customWidth="1"/>
    <col min="1291" max="1293" width="9.140625" style="139"/>
    <col min="1294" max="1294" width="11.7109375" style="139" bestFit="1" customWidth="1"/>
    <col min="1295" max="1537" width="9.140625" style="139"/>
    <col min="1538" max="1538" width="8.5703125" style="139" customWidth="1"/>
    <col min="1539" max="1539" width="14.42578125" style="139" bestFit="1" customWidth="1"/>
    <col min="1540" max="1540" width="81.42578125" style="139" customWidth="1"/>
    <col min="1541" max="1541" width="9.7109375" style="139" customWidth="1"/>
    <col min="1542" max="1542" width="10" style="139" customWidth="1"/>
    <col min="1543" max="1543" width="10.5703125" style="139" bestFit="1" customWidth="1"/>
    <col min="1544" max="1544" width="14.140625" style="139" bestFit="1" customWidth="1"/>
    <col min="1545" max="1545" width="15.5703125" style="139" bestFit="1" customWidth="1"/>
    <col min="1546" max="1546" width="11" style="139" bestFit="1" customWidth="1"/>
    <col min="1547" max="1549" width="9.140625" style="139"/>
    <col min="1550" max="1550" width="11.7109375" style="139" bestFit="1" customWidth="1"/>
    <col min="1551" max="1793" width="9.140625" style="139"/>
    <col min="1794" max="1794" width="8.5703125" style="139" customWidth="1"/>
    <col min="1795" max="1795" width="14.42578125" style="139" bestFit="1" customWidth="1"/>
    <col min="1796" max="1796" width="81.42578125" style="139" customWidth="1"/>
    <col min="1797" max="1797" width="9.7109375" style="139" customWidth="1"/>
    <col min="1798" max="1798" width="10" style="139" customWidth="1"/>
    <col min="1799" max="1799" width="10.5703125" style="139" bestFit="1" customWidth="1"/>
    <col min="1800" max="1800" width="14.140625" style="139" bestFit="1" customWidth="1"/>
    <col min="1801" max="1801" width="15.5703125" style="139" bestFit="1" customWidth="1"/>
    <col min="1802" max="1802" width="11" style="139" bestFit="1" customWidth="1"/>
    <col min="1803" max="1805" width="9.140625" style="139"/>
    <col min="1806" max="1806" width="11.7109375" style="139" bestFit="1" customWidth="1"/>
    <col min="1807" max="2049" width="9.140625" style="139"/>
    <col min="2050" max="2050" width="8.5703125" style="139" customWidth="1"/>
    <col min="2051" max="2051" width="14.42578125" style="139" bestFit="1" customWidth="1"/>
    <col min="2052" max="2052" width="81.42578125" style="139" customWidth="1"/>
    <col min="2053" max="2053" width="9.7109375" style="139" customWidth="1"/>
    <col min="2054" max="2054" width="10" style="139" customWidth="1"/>
    <col min="2055" max="2055" width="10.5703125" style="139" bestFit="1" customWidth="1"/>
    <col min="2056" max="2056" width="14.140625" style="139" bestFit="1" customWidth="1"/>
    <col min="2057" max="2057" width="15.5703125" style="139" bestFit="1" customWidth="1"/>
    <col min="2058" max="2058" width="11" style="139" bestFit="1" customWidth="1"/>
    <col min="2059" max="2061" width="9.140625" style="139"/>
    <col min="2062" max="2062" width="11.7109375" style="139" bestFit="1" customWidth="1"/>
    <col min="2063" max="2305" width="9.140625" style="139"/>
    <col min="2306" max="2306" width="8.5703125" style="139" customWidth="1"/>
    <col min="2307" max="2307" width="14.42578125" style="139" bestFit="1" customWidth="1"/>
    <col min="2308" max="2308" width="81.42578125" style="139" customWidth="1"/>
    <col min="2309" max="2309" width="9.7109375" style="139" customWidth="1"/>
    <col min="2310" max="2310" width="10" style="139" customWidth="1"/>
    <col min="2311" max="2311" width="10.5703125" style="139" bestFit="1" customWidth="1"/>
    <col min="2312" max="2312" width="14.140625" style="139" bestFit="1" customWidth="1"/>
    <col min="2313" max="2313" width="15.5703125" style="139" bestFit="1" customWidth="1"/>
    <col min="2314" max="2314" width="11" style="139" bestFit="1" customWidth="1"/>
    <col min="2315" max="2317" width="9.140625" style="139"/>
    <col min="2318" max="2318" width="11.7109375" style="139" bestFit="1" customWidth="1"/>
    <col min="2319" max="2561" width="9.140625" style="139"/>
    <col min="2562" max="2562" width="8.5703125" style="139" customWidth="1"/>
    <col min="2563" max="2563" width="14.42578125" style="139" bestFit="1" customWidth="1"/>
    <col min="2564" max="2564" width="81.42578125" style="139" customWidth="1"/>
    <col min="2565" max="2565" width="9.7109375" style="139" customWidth="1"/>
    <col min="2566" max="2566" width="10" style="139" customWidth="1"/>
    <col min="2567" max="2567" width="10.5703125" style="139" bestFit="1" customWidth="1"/>
    <col min="2568" max="2568" width="14.140625" style="139" bestFit="1" customWidth="1"/>
    <col min="2569" max="2569" width="15.5703125" style="139" bestFit="1" customWidth="1"/>
    <col min="2570" max="2570" width="11" style="139" bestFit="1" customWidth="1"/>
    <col min="2571" max="2573" width="9.140625" style="139"/>
    <col min="2574" max="2574" width="11.7109375" style="139" bestFit="1" customWidth="1"/>
    <col min="2575" max="2817" width="9.140625" style="139"/>
    <col min="2818" max="2818" width="8.5703125" style="139" customWidth="1"/>
    <col min="2819" max="2819" width="14.42578125" style="139" bestFit="1" customWidth="1"/>
    <col min="2820" max="2820" width="81.42578125" style="139" customWidth="1"/>
    <col min="2821" max="2821" width="9.7109375" style="139" customWidth="1"/>
    <col min="2822" max="2822" width="10" style="139" customWidth="1"/>
    <col min="2823" max="2823" width="10.5703125" style="139" bestFit="1" customWidth="1"/>
    <col min="2824" max="2824" width="14.140625" style="139" bestFit="1" customWidth="1"/>
    <col min="2825" max="2825" width="15.5703125" style="139" bestFit="1" customWidth="1"/>
    <col min="2826" max="2826" width="11" style="139" bestFit="1" customWidth="1"/>
    <col min="2827" max="2829" width="9.140625" style="139"/>
    <col min="2830" max="2830" width="11.7109375" style="139" bestFit="1" customWidth="1"/>
    <col min="2831" max="3073" width="9.140625" style="139"/>
    <col min="3074" max="3074" width="8.5703125" style="139" customWidth="1"/>
    <col min="3075" max="3075" width="14.42578125" style="139" bestFit="1" customWidth="1"/>
    <col min="3076" max="3076" width="81.42578125" style="139" customWidth="1"/>
    <col min="3077" max="3077" width="9.7109375" style="139" customWidth="1"/>
    <col min="3078" max="3078" width="10" style="139" customWidth="1"/>
    <col min="3079" max="3079" width="10.5703125" style="139" bestFit="1" customWidth="1"/>
    <col min="3080" max="3080" width="14.140625" style="139" bestFit="1" customWidth="1"/>
    <col min="3081" max="3081" width="15.5703125" style="139" bestFit="1" customWidth="1"/>
    <col min="3082" max="3082" width="11" style="139" bestFit="1" customWidth="1"/>
    <col min="3083" max="3085" width="9.140625" style="139"/>
    <col min="3086" max="3086" width="11.7109375" style="139" bestFit="1" customWidth="1"/>
    <col min="3087" max="3329" width="9.140625" style="139"/>
    <col min="3330" max="3330" width="8.5703125" style="139" customWidth="1"/>
    <col min="3331" max="3331" width="14.42578125" style="139" bestFit="1" customWidth="1"/>
    <col min="3332" max="3332" width="81.42578125" style="139" customWidth="1"/>
    <col min="3333" max="3333" width="9.7109375" style="139" customWidth="1"/>
    <col min="3334" max="3334" width="10" style="139" customWidth="1"/>
    <col min="3335" max="3335" width="10.5703125" style="139" bestFit="1" customWidth="1"/>
    <col min="3336" max="3336" width="14.140625" style="139" bestFit="1" customWidth="1"/>
    <col min="3337" max="3337" width="15.5703125" style="139" bestFit="1" customWidth="1"/>
    <col min="3338" max="3338" width="11" style="139" bestFit="1" customWidth="1"/>
    <col min="3339" max="3341" width="9.140625" style="139"/>
    <col min="3342" max="3342" width="11.7109375" style="139" bestFit="1" customWidth="1"/>
    <col min="3343" max="3585" width="9.140625" style="139"/>
    <col min="3586" max="3586" width="8.5703125" style="139" customWidth="1"/>
    <col min="3587" max="3587" width="14.42578125" style="139" bestFit="1" customWidth="1"/>
    <col min="3588" max="3588" width="81.42578125" style="139" customWidth="1"/>
    <col min="3589" max="3589" width="9.7109375" style="139" customWidth="1"/>
    <col min="3590" max="3590" width="10" style="139" customWidth="1"/>
    <col min="3591" max="3591" width="10.5703125" style="139" bestFit="1" customWidth="1"/>
    <col min="3592" max="3592" width="14.140625" style="139" bestFit="1" customWidth="1"/>
    <col min="3593" max="3593" width="15.5703125" style="139" bestFit="1" customWidth="1"/>
    <col min="3594" max="3594" width="11" style="139" bestFit="1" customWidth="1"/>
    <col min="3595" max="3597" width="9.140625" style="139"/>
    <col min="3598" max="3598" width="11.7109375" style="139" bestFit="1" customWidth="1"/>
    <col min="3599" max="3841" width="9.140625" style="139"/>
    <col min="3842" max="3842" width="8.5703125" style="139" customWidth="1"/>
    <col min="3843" max="3843" width="14.42578125" style="139" bestFit="1" customWidth="1"/>
    <col min="3844" max="3844" width="81.42578125" style="139" customWidth="1"/>
    <col min="3845" max="3845" width="9.7109375" style="139" customWidth="1"/>
    <col min="3846" max="3846" width="10" style="139" customWidth="1"/>
    <col min="3847" max="3847" width="10.5703125" style="139" bestFit="1" customWidth="1"/>
    <col min="3848" max="3848" width="14.140625" style="139" bestFit="1" customWidth="1"/>
    <col min="3849" max="3849" width="15.5703125" style="139" bestFit="1" customWidth="1"/>
    <col min="3850" max="3850" width="11" style="139" bestFit="1" customWidth="1"/>
    <col min="3851" max="3853" width="9.140625" style="139"/>
    <col min="3854" max="3854" width="11.7109375" style="139" bestFit="1" customWidth="1"/>
    <col min="3855" max="4097" width="9.140625" style="139"/>
    <col min="4098" max="4098" width="8.5703125" style="139" customWidth="1"/>
    <col min="4099" max="4099" width="14.42578125" style="139" bestFit="1" customWidth="1"/>
    <col min="4100" max="4100" width="81.42578125" style="139" customWidth="1"/>
    <col min="4101" max="4101" width="9.7109375" style="139" customWidth="1"/>
    <col min="4102" max="4102" width="10" style="139" customWidth="1"/>
    <col min="4103" max="4103" width="10.5703125" style="139" bestFit="1" customWidth="1"/>
    <col min="4104" max="4104" width="14.140625" style="139" bestFit="1" customWidth="1"/>
    <col min="4105" max="4105" width="15.5703125" style="139" bestFit="1" customWidth="1"/>
    <col min="4106" max="4106" width="11" style="139" bestFit="1" customWidth="1"/>
    <col min="4107" max="4109" width="9.140625" style="139"/>
    <col min="4110" max="4110" width="11.7109375" style="139" bestFit="1" customWidth="1"/>
    <col min="4111" max="4353" width="9.140625" style="139"/>
    <col min="4354" max="4354" width="8.5703125" style="139" customWidth="1"/>
    <col min="4355" max="4355" width="14.42578125" style="139" bestFit="1" customWidth="1"/>
    <col min="4356" max="4356" width="81.42578125" style="139" customWidth="1"/>
    <col min="4357" max="4357" width="9.7109375" style="139" customWidth="1"/>
    <col min="4358" max="4358" width="10" style="139" customWidth="1"/>
    <col min="4359" max="4359" width="10.5703125" style="139" bestFit="1" customWidth="1"/>
    <col min="4360" max="4360" width="14.140625" style="139" bestFit="1" customWidth="1"/>
    <col min="4361" max="4361" width="15.5703125" style="139" bestFit="1" customWidth="1"/>
    <col min="4362" max="4362" width="11" style="139" bestFit="1" customWidth="1"/>
    <col min="4363" max="4365" width="9.140625" style="139"/>
    <col min="4366" max="4366" width="11.7109375" style="139" bestFit="1" customWidth="1"/>
    <col min="4367" max="4609" width="9.140625" style="139"/>
    <col min="4610" max="4610" width="8.5703125" style="139" customWidth="1"/>
    <col min="4611" max="4611" width="14.42578125" style="139" bestFit="1" customWidth="1"/>
    <col min="4612" max="4612" width="81.42578125" style="139" customWidth="1"/>
    <col min="4613" max="4613" width="9.7109375" style="139" customWidth="1"/>
    <col min="4614" max="4614" width="10" style="139" customWidth="1"/>
    <col min="4615" max="4615" width="10.5703125" style="139" bestFit="1" customWidth="1"/>
    <col min="4616" max="4616" width="14.140625" style="139" bestFit="1" customWidth="1"/>
    <col min="4617" max="4617" width="15.5703125" style="139" bestFit="1" customWidth="1"/>
    <col min="4618" max="4618" width="11" style="139" bestFit="1" customWidth="1"/>
    <col min="4619" max="4621" width="9.140625" style="139"/>
    <col min="4622" max="4622" width="11.7109375" style="139" bestFit="1" customWidth="1"/>
    <col min="4623" max="4865" width="9.140625" style="139"/>
    <col min="4866" max="4866" width="8.5703125" style="139" customWidth="1"/>
    <col min="4867" max="4867" width="14.42578125" style="139" bestFit="1" customWidth="1"/>
    <col min="4868" max="4868" width="81.42578125" style="139" customWidth="1"/>
    <col min="4869" max="4869" width="9.7109375" style="139" customWidth="1"/>
    <col min="4870" max="4870" width="10" style="139" customWidth="1"/>
    <col min="4871" max="4871" width="10.5703125" style="139" bestFit="1" customWidth="1"/>
    <col min="4872" max="4872" width="14.140625" style="139" bestFit="1" customWidth="1"/>
    <col min="4873" max="4873" width="15.5703125" style="139" bestFit="1" customWidth="1"/>
    <col min="4874" max="4874" width="11" style="139" bestFit="1" customWidth="1"/>
    <col min="4875" max="4877" width="9.140625" style="139"/>
    <col min="4878" max="4878" width="11.7109375" style="139" bestFit="1" customWidth="1"/>
    <col min="4879" max="5121" width="9.140625" style="139"/>
    <col min="5122" max="5122" width="8.5703125" style="139" customWidth="1"/>
    <col min="5123" max="5123" width="14.42578125" style="139" bestFit="1" customWidth="1"/>
    <col min="5124" max="5124" width="81.42578125" style="139" customWidth="1"/>
    <col min="5125" max="5125" width="9.7109375" style="139" customWidth="1"/>
    <col min="5126" max="5126" width="10" style="139" customWidth="1"/>
    <col min="5127" max="5127" width="10.5703125" style="139" bestFit="1" customWidth="1"/>
    <col min="5128" max="5128" width="14.140625" style="139" bestFit="1" customWidth="1"/>
    <col min="5129" max="5129" width="15.5703125" style="139" bestFit="1" customWidth="1"/>
    <col min="5130" max="5130" width="11" style="139" bestFit="1" customWidth="1"/>
    <col min="5131" max="5133" width="9.140625" style="139"/>
    <col min="5134" max="5134" width="11.7109375" style="139" bestFit="1" customWidth="1"/>
    <col min="5135" max="5377" width="9.140625" style="139"/>
    <col min="5378" max="5378" width="8.5703125" style="139" customWidth="1"/>
    <col min="5379" max="5379" width="14.42578125" style="139" bestFit="1" customWidth="1"/>
    <col min="5380" max="5380" width="81.42578125" style="139" customWidth="1"/>
    <col min="5381" max="5381" width="9.7109375" style="139" customWidth="1"/>
    <col min="5382" max="5382" width="10" style="139" customWidth="1"/>
    <col min="5383" max="5383" width="10.5703125" style="139" bestFit="1" customWidth="1"/>
    <col min="5384" max="5384" width="14.140625" style="139" bestFit="1" customWidth="1"/>
    <col min="5385" max="5385" width="15.5703125" style="139" bestFit="1" customWidth="1"/>
    <col min="5386" max="5386" width="11" style="139" bestFit="1" customWidth="1"/>
    <col min="5387" max="5389" width="9.140625" style="139"/>
    <col min="5390" max="5390" width="11.7109375" style="139" bestFit="1" customWidth="1"/>
    <col min="5391" max="5633" width="9.140625" style="139"/>
    <col min="5634" max="5634" width="8.5703125" style="139" customWidth="1"/>
    <col min="5635" max="5635" width="14.42578125" style="139" bestFit="1" customWidth="1"/>
    <col min="5636" max="5636" width="81.42578125" style="139" customWidth="1"/>
    <col min="5637" max="5637" width="9.7109375" style="139" customWidth="1"/>
    <col min="5638" max="5638" width="10" style="139" customWidth="1"/>
    <col min="5639" max="5639" width="10.5703125" style="139" bestFit="1" customWidth="1"/>
    <col min="5640" max="5640" width="14.140625" style="139" bestFit="1" customWidth="1"/>
    <col min="5641" max="5641" width="15.5703125" style="139" bestFit="1" customWidth="1"/>
    <col min="5642" max="5642" width="11" style="139" bestFit="1" customWidth="1"/>
    <col min="5643" max="5645" width="9.140625" style="139"/>
    <col min="5646" max="5646" width="11.7109375" style="139" bestFit="1" customWidth="1"/>
    <col min="5647" max="5889" width="9.140625" style="139"/>
    <col min="5890" max="5890" width="8.5703125" style="139" customWidth="1"/>
    <col min="5891" max="5891" width="14.42578125" style="139" bestFit="1" customWidth="1"/>
    <col min="5892" max="5892" width="81.42578125" style="139" customWidth="1"/>
    <col min="5893" max="5893" width="9.7109375" style="139" customWidth="1"/>
    <col min="5894" max="5894" width="10" style="139" customWidth="1"/>
    <col min="5895" max="5895" width="10.5703125" style="139" bestFit="1" customWidth="1"/>
    <col min="5896" max="5896" width="14.140625" style="139" bestFit="1" customWidth="1"/>
    <col min="5897" max="5897" width="15.5703125" style="139" bestFit="1" customWidth="1"/>
    <col min="5898" max="5898" width="11" style="139" bestFit="1" customWidth="1"/>
    <col min="5899" max="5901" width="9.140625" style="139"/>
    <col min="5902" max="5902" width="11.7109375" style="139" bestFit="1" customWidth="1"/>
    <col min="5903" max="6145" width="9.140625" style="139"/>
    <col min="6146" max="6146" width="8.5703125" style="139" customWidth="1"/>
    <col min="6147" max="6147" width="14.42578125" style="139" bestFit="1" customWidth="1"/>
    <col min="6148" max="6148" width="81.42578125" style="139" customWidth="1"/>
    <col min="6149" max="6149" width="9.7109375" style="139" customWidth="1"/>
    <col min="6150" max="6150" width="10" style="139" customWidth="1"/>
    <col min="6151" max="6151" width="10.5703125" style="139" bestFit="1" customWidth="1"/>
    <col min="6152" max="6152" width="14.140625" style="139" bestFit="1" customWidth="1"/>
    <col min="6153" max="6153" width="15.5703125" style="139" bestFit="1" customWidth="1"/>
    <col min="6154" max="6154" width="11" style="139" bestFit="1" customWidth="1"/>
    <col min="6155" max="6157" width="9.140625" style="139"/>
    <col min="6158" max="6158" width="11.7109375" style="139" bestFit="1" customWidth="1"/>
    <col min="6159" max="6401" width="9.140625" style="139"/>
    <col min="6402" max="6402" width="8.5703125" style="139" customWidth="1"/>
    <col min="6403" max="6403" width="14.42578125" style="139" bestFit="1" customWidth="1"/>
    <col min="6404" max="6404" width="81.42578125" style="139" customWidth="1"/>
    <col min="6405" max="6405" width="9.7109375" style="139" customWidth="1"/>
    <col min="6406" max="6406" width="10" style="139" customWidth="1"/>
    <col min="6407" max="6407" width="10.5703125" style="139" bestFit="1" customWidth="1"/>
    <col min="6408" max="6408" width="14.140625" style="139" bestFit="1" customWidth="1"/>
    <col min="6409" max="6409" width="15.5703125" style="139" bestFit="1" customWidth="1"/>
    <col min="6410" max="6410" width="11" style="139" bestFit="1" customWidth="1"/>
    <col min="6411" max="6413" width="9.140625" style="139"/>
    <col min="6414" max="6414" width="11.7109375" style="139" bestFit="1" customWidth="1"/>
    <col min="6415" max="6657" width="9.140625" style="139"/>
    <col min="6658" max="6658" width="8.5703125" style="139" customWidth="1"/>
    <col min="6659" max="6659" width="14.42578125" style="139" bestFit="1" customWidth="1"/>
    <col min="6660" max="6660" width="81.42578125" style="139" customWidth="1"/>
    <col min="6661" max="6661" width="9.7109375" style="139" customWidth="1"/>
    <col min="6662" max="6662" width="10" style="139" customWidth="1"/>
    <col min="6663" max="6663" width="10.5703125" style="139" bestFit="1" customWidth="1"/>
    <col min="6664" max="6664" width="14.140625" style="139" bestFit="1" customWidth="1"/>
    <col min="6665" max="6665" width="15.5703125" style="139" bestFit="1" customWidth="1"/>
    <col min="6666" max="6666" width="11" style="139" bestFit="1" customWidth="1"/>
    <col min="6667" max="6669" width="9.140625" style="139"/>
    <col min="6670" max="6670" width="11.7109375" style="139" bestFit="1" customWidth="1"/>
    <col min="6671" max="6913" width="9.140625" style="139"/>
    <col min="6914" max="6914" width="8.5703125" style="139" customWidth="1"/>
    <col min="6915" max="6915" width="14.42578125" style="139" bestFit="1" customWidth="1"/>
    <col min="6916" max="6916" width="81.42578125" style="139" customWidth="1"/>
    <col min="6917" max="6917" width="9.7109375" style="139" customWidth="1"/>
    <col min="6918" max="6918" width="10" style="139" customWidth="1"/>
    <col min="6919" max="6919" width="10.5703125" style="139" bestFit="1" customWidth="1"/>
    <col min="6920" max="6920" width="14.140625" style="139" bestFit="1" customWidth="1"/>
    <col min="6921" max="6921" width="15.5703125" style="139" bestFit="1" customWidth="1"/>
    <col min="6922" max="6922" width="11" style="139" bestFit="1" customWidth="1"/>
    <col min="6923" max="6925" width="9.140625" style="139"/>
    <col min="6926" max="6926" width="11.7109375" style="139" bestFit="1" customWidth="1"/>
    <col min="6927" max="7169" width="9.140625" style="139"/>
    <col min="7170" max="7170" width="8.5703125" style="139" customWidth="1"/>
    <col min="7171" max="7171" width="14.42578125" style="139" bestFit="1" customWidth="1"/>
    <col min="7172" max="7172" width="81.42578125" style="139" customWidth="1"/>
    <col min="7173" max="7173" width="9.7109375" style="139" customWidth="1"/>
    <col min="7174" max="7174" width="10" style="139" customWidth="1"/>
    <col min="7175" max="7175" width="10.5703125" style="139" bestFit="1" customWidth="1"/>
    <col min="7176" max="7176" width="14.140625" style="139" bestFit="1" customWidth="1"/>
    <col min="7177" max="7177" width="15.5703125" style="139" bestFit="1" customWidth="1"/>
    <col min="7178" max="7178" width="11" style="139" bestFit="1" customWidth="1"/>
    <col min="7179" max="7181" width="9.140625" style="139"/>
    <col min="7182" max="7182" width="11.7109375" style="139" bestFit="1" customWidth="1"/>
    <col min="7183" max="7425" width="9.140625" style="139"/>
    <col min="7426" max="7426" width="8.5703125" style="139" customWidth="1"/>
    <col min="7427" max="7427" width="14.42578125" style="139" bestFit="1" customWidth="1"/>
    <col min="7428" max="7428" width="81.42578125" style="139" customWidth="1"/>
    <col min="7429" max="7429" width="9.7109375" style="139" customWidth="1"/>
    <col min="7430" max="7430" width="10" style="139" customWidth="1"/>
    <col min="7431" max="7431" width="10.5703125" style="139" bestFit="1" customWidth="1"/>
    <col min="7432" max="7432" width="14.140625" style="139" bestFit="1" customWidth="1"/>
    <col min="7433" max="7433" width="15.5703125" style="139" bestFit="1" customWidth="1"/>
    <col min="7434" max="7434" width="11" style="139" bestFit="1" customWidth="1"/>
    <col min="7435" max="7437" width="9.140625" style="139"/>
    <col min="7438" max="7438" width="11.7109375" style="139" bestFit="1" customWidth="1"/>
    <col min="7439" max="7681" width="9.140625" style="139"/>
    <col min="7682" max="7682" width="8.5703125" style="139" customWidth="1"/>
    <col min="7683" max="7683" width="14.42578125" style="139" bestFit="1" customWidth="1"/>
    <col min="7684" max="7684" width="81.42578125" style="139" customWidth="1"/>
    <col min="7685" max="7685" width="9.7109375" style="139" customWidth="1"/>
    <col min="7686" max="7686" width="10" style="139" customWidth="1"/>
    <col min="7687" max="7687" width="10.5703125" style="139" bestFit="1" customWidth="1"/>
    <col min="7688" max="7688" width="14.140625" style="139" bestFit="1" customWidth="1"/>
    <col min="7689" max="7689" width="15.5703125" style="139" bestFit="1" customWidth="1"/>
    <col min="7690" max="7690" width="11" style="139" bestFit="1" customWidth="1"/>
    <col min="7691" max="7693" width="9.140625" style="139"/>
    <col min="7694" max="7694" width="11.7109375" style="139" bestFit="1" customWidth="1"/>
    <col min="7695" max="7937" width="9.140625" style="139"/>
    <col min="7938" max="7938" width="8.5703125" style="139" customWidth="1"/>
    <col min="7939" max="7939" width="14.42578125" style="139" bestFit="1" customWidth="1"/>
    <col min="7940" max="7940" width="81.42578125" style="139" customWidth="1"/>
    <col min="7941" max="7941" width="9.7109375" style="139" customWidth="1"/>
    <col min="7942" max="7942" width="10" style="139" customWidth="1"/>
    <col min="7943" max="7943" width="10.5703125" style="139" bestFit="1" customWidth="1"/>
    <col min="7944" max="7944" width="14.140625" style="139" bestFit="1" customWidth="1"/>
    <col min="7945" max="7945" width="15.5703125" style="139" bestFit="1" customWidth="1"/>
    <col min="7946" max="7946" width="11" style="139" bestFit="1" customWidth="1"/>
    <col min="7947" max="7949" width="9.140625" style="139"/>
    <col min="7950" max="7950" width="11.7109375" style="139" bestFit="1" customWidth="1"/>
    <col min="7951" max="8193" width="9.140625" style="139"/>
    <col min="8194" max="8194" width="8.5703125" style="139" customWidth="1"/>
    <col min="8195" max="8195" width="14.42578125" style="139" bestFit="1" customWidth="1"/>
    <col min="8196" max="8196" width="81.42578125" style="139" customWidth="1"/>
    <col min="8197" max="8197" width="9.7109375" style="139" customWidth="1"/>
    <col min="8198" max="8198" width="10" style="139" customWidth="1"/>
    <col min="8199" max="8199" width="10.5703125" style="139" bestFit="1" customWidth="1"/>
    <col min="8200" max="8200" width="14.140625" style="139" bestFit="1" customWidth="1"/>
    <col min="8201" max="8201" width="15.5703125" style="139" bestFit="1" customWidth="1"/>
    <col min="8202" max="8202" width="11" style="139" bestFit="1" customWidth="1"/>
    <col min="8203" max="8205" width="9.140625" style="139"/>
    <col min="8206" max="8206" width="11.7109375" style="139" bestFit="1" customWidth="1"/>
    <col min="8207" max="8449" width="9.140625" style="139"/>
    <col min="8450" max="8450" width="8.5703125" style="139" customWidth="1"/>
    <col min="8451" max="8451" width="14.42578125" style="139" bestFit="1" customWidth="1"/>
    <col min="8452" max="8452" width="81.42578125" style="139" customWidth="1"/>
    <col min="8453" max="8453" width="9.7109375" style="139" customWidth="1"/>
    <col min="8454" max="8454" width="10" style="139" customWidth="1"/>
    <col min="8455" max="8455" width="10.5703125" style="139" bestFit="1" customWidth="1"/>
    <col min="8456" max="8456" width="14.140625" style="139" bestFit="1" customWidth="1"/>
    <col min="8457" max="8457" width="15.5703125" style="139" bestFit="1" customWidth="1"/>
    <col min="8458" max="8458" width="11" style="139" bestFit="1" customWidth="1"/>
    <col min="8459" max="8461" width="9.140625" style="139"/>
    <col min="8462" max="8462" width="11.7109375" style="139" bestFit="1" customWidth="1"/>
    <col min="8463" max="8705" width="9.140625" style="139"/>
    <col min="8706" max="8706" width="8.5703125" style="139" customWidth="1"/>
    <col min="8707" max="8707" width="14.42578125" style="139" bestFit="1" customWidth="1"/>
    <col min="8708" max="8708" width="81.42578125" style="139" customWidth="1"/>
    <col min="8709" max="8709" width="9.7109375" style="139" customWidth="1"/>
    <col min="8710" max="8710" width="10" style="139" customWidth="1"/>
    <col min="8711" max="8711" width="10.5703125" style="139" bestFit="1" customWidth="1"/>
    <col min="8712" max="8712" width="14.140625" style="139" bestFit="1" customWidth="1"/>
    <col min="8713" max="8713" width="15.5703125" style="139" bestFit="1" customWidth="1"/>
    <col min="8714" max="8714" width="11" style="139" bestFit="1" customWidth="1"/>
    <col min="8715" max="8717" width="9.140625" style="139"/>
    <col min="8718" max="8718" width="11.7109375" style="139" bestFit="1" customWidth="1"/>
    <col min="8719" max="8961" width="9.140625" style="139"/>
    <col min="8962" max="8962" width="8.5703125" style="139" customWidth="1"/>
    <col min="8963" max="8963" width="14.42578125" style="139" bestFit="1" customWidth="1"/>
    <col min="8964" max="8964" width="81.42578125" style="139" customWidth="1"/>
    <col min="8965" max="8965" width="9.7109375" style="139" customWidth="1"/>
    <col min="8966" max="8966" width="10" style="139" customWidth="1"/>
    <col min="8967" max="8967" width="10.5703125" style="139" bestFit="1" customWidth="1"/>
    <col min="8968" max="8968" width="14.140625" style="139" bestFit="1" customWidth="1"/>
    <col min="8969" max="8969" width="15.5703125" style="139" bestFit="1" customWidth="1"/>
    <col min="8970" max="8970" width="11" style="139" bestFit="1" customWidth="1"/>
    <col min="8971" max="8973" width="9.140625" style="139"/>
    <col min="8974" max="8974" width="11.7109375" style="139" bestFit="1" customWidth="1"/>
    <col min="8975" max="9217" width="9.140625" style="139"/>
    <col min="9218" max="9218" width="8.5703125" style="139" customWidth="1"/>
    <col min="9219" max="9219" width="14.42578125" style="139" bestFit="1" customWidth="1"/>
    <col min="9220" max="9220" width="81.42578125" style="139" customWidth="1"/>
    <col min="9221" max="9221" width="9.7109375" style="139" customWidth="1"/>
    <col min="9222" max="9222" width="10" style="139" customWidth="1"/>
    <col min="9223" max="9223" width="10.5703125" style="139" bestFit="1" customWidth="1"/>
    <col min="9224" max="9224" width="14.140625" style="139" bestFit="1" customWidth="1"/>
    <col min="9225" max="9225" width="15.5703125" style="139" bestFit="1" customWidth="1"/>
    <col min="9226" max="9226" width="11" style="139" bestFit="1" customWidth="1"/>
    <col min="9227" max="9229" width="9.140625" style="139"/>
    <col min="9230" max="9230" width="11.7109375" style="139" bestFit="1" customWidth="1"/>
    <col min="9231" max="9473" width="9.140625" style="139"/>
    <col min="9474" max="9474" width="8.5703125" style="139" customWidth="1"/>
    <col min="9475" max="9475" width="14.42578125" style="139" bestFit="1" customWidth="1"/>
    <col min="9476" max="9476" width="81.42578125" style="139" customWidth="1"/>
    <col min="9477" max="9477" width="9.7109375" style="139" customWidth="1"/>
    <col min="9478" max="9478" width="10" style="139" customWidth="1"/>
    <col min="9479" max="9479" width="10.5703125" style="139" bestFit="1" customWidth="1"/>
    <col min="9480" max="9480" width="14.140625" style="139" bestFit="1" customWidth="1"/>
    <col min="9481" max="9481" width="15.5703125" style="139" bestFit="1" customWidth="1"/>
    <col min="9482" max="9482" width="11" style="139" bestFit="1" customWidth="1"/>
    <col min="9483" max="9485" width="9.140625" style="139"/>
    <col min="9486" max="9486" width="11.7109375" style="139" bestFit="1" customWidth="1"/>
    <col min="9487" max="9729" width="9.140625" style="139"/>
    <col min="9730" max="9730" width="8.5703125" style="139" customWidth="1"/>
    <col min="9731" max="9731" width="14.42578125" style="139" bestFit="1" customWidth="1"/>
    <col min="9732" max="9732" width="81.42578125" style="139" customWidth="1"/>
    <col min="9733" max="9733" width="9.7109375" style="139" customWidth="1"/>
    <col min="9734" max="9734" width="10" style="139" customWidth="1"/>
    <col min="9735" max="9735" width="10.5703125" style="139" bestFit="1" customWidth="1"/>
    <col min="9736" max="9736" width="14.140625" style="139" bestFit="1" customWidth="1"/>
    <col min="9737" max="9737" width="15.5703125" style="139" bestFit="1" customWidth="1"/>
    <col min="9738" max="9738" width="11" style="139" bestFit="1" customWidth="1"/>
    <col min="9739" max="9741" width="9.140625" style="139"/>
    <col min="9742" max="9742" width="11.7109375" style="139" bestFit="1" customWidth="1"/>
    <col min="9743" max="9985" width="9.140625" style="139"/>
    <col min="9986" max="9986" width="8.5703125" style="139" customWidth="1"/>
    <col min="9987" max="9987" width="14.42578125" style="139" bestFit="1" customWidth="1"/>
    <col min="9988" max="9988" width="81.42578125" style="139" customWidth="1"/>
    <col min="9989" max="9989" width="9.7109375" style="139" customWidth="1"/>
    <col min="9990" max="9990" width="10" style="139" customWidth="1"/>
    <col min="9991" max="9991" width="10.5703125" style="139" bestFit="1" customWidth="1"/>
    <col min="9992" max="9992" width="14.140625" style="139" bestFit="1" customWidth="1"/>
    <col min="9993" max="9993" width="15.5703125" style="139" bestFit="1" customWidth="1"/>
    <col min="9994" max="9994" width="11" style="139" bestFit="1" customWidth="1"/>
    <col min="9995" max="9997" width="9.140625" style="139"/>
    <col min="9998" max="9998" width="11.7109375" style="139" bestFit="1" customWidth="1"/>
    <col min="9999" max="10241" width="9.140625" style="139"/>
    <col min="10242" max="10242" width="8.5703125" style="139" customWidth="1"/>
    <col min="10243" max="10243" width="14.42578125" style="139" bestFit="1" customWidth="1"/>
    <col min="10244" max="10244" width="81.42578125" style="139" customWidth="1"/>
    <col min="10245" max="10245" width="9.7109375" style="139" customWidth="1"/>
    <col min="10246" max="10246" width="10" style="139" customWidth="1"/>
    <col min="10247" max="10247" width="10.5703125" style="139" bestFit="1" customWidth="1"/>
    <col min="10248" max="10248" width="14.140625" style="139" bestFit="1" customWidth="1"/>
    <col min="10249" max="10249" width="15.5703125" style="139" bestFit="1" customWidth="1"/>
    <col min="10250" max="10250" width="11" style="139" bestFit="1" customWidth="1"/>
    <col min="10251" max="10253" width="9.140625" style="139"/>
    <col min="10254" max="10254" width="11.7109375" style="139" bestFit="1" customWidth="1"/>
    <col min="10255" max="10497" width="9.140625" style="139"/>
    <col min="10498" max="10498" width="8.5703125" style="139" customWidth="1"/>
    <col min="10499" max="10499" width="14.42578125" style="139" bestFit="1" customWidth="1"/>
    <col min="10500" max="10500" width="81.42578125" style="139" customWidth="1"/>
    <col min="10501" max="10501" width="9.7109375" style="139" customWidth="1"/>
    <col min="10502" max="10502" width="10" style="139" customWidth="1"/>
    <col min="10503" max="10503" width="10.5703125" style="139" bestFit="1" customWidth="1"/>
    <col min="10504" max="10504" width="14.140625" style="139" bestFit="1" customWidth="1"/>
    <col min="10505" max="10505" width="15.5703125" style="139" bestFit="1" customWidth="1"/>
    <col min="10506" max="10506" width="11" style="139" bestFit="1" customWidth="1"/>
    <col min="10507" max="10509" width="9.140625" style="139"/>
    <col min="10510" max="10510" width="11.7109375" style="139" bestFit="1" customWidth="1"/>
    <col min="10511" max="10753" width="9.140625" style="139"/>
    <col min="10754" max="10754" width="8.5703125" style="139" customWidth="1"/>
    <col min="10755" max="10755" width="14.42578125" style="139" bestFit="1" customWidth="1"/>
    <col min="10756" max="10756" width="81.42578125" style="139" customWidth="1"/>
    <col min="10757" max="10757" width="9.7109375" style="139" customWidth="1"/>
    <col min="10758" max="10758" width="10" style="139" customWidth="1"/>
    <col min="10759" max="10759" width="10.5703125" style="139" bestFit="1" customWidth="1"/>
    <col min="10760" max="10760" width="14.140625" style="139" bestFit="1" customWidth="1"/>
    <col min="10761" max="10761" width="15.5703125" style="139" bestFit="1" customWidth="1"/>
    <col min="10762" max="10762" width="11" style="139" bestFit="1" customWidth="1"/>
    <col min="10763" max="10765" width="9.140625" style="139"/>
    <col min="10766" max="10766" width="11.7109375" style="139" bestFit="1" customWidth="1"/>
    <col min="10767" max="11009" width="9.140625" style="139"/>
    <col min="11010" max="11010" width="8.5703125" style="139" customWidth="1"/>
    <col min="11011" max="11011" width="14.42578125" style="139" bestFit="1" customWidth="1"/>
    <col min="11012" max="11012" width="81.42578125" style="139" customWidth="1"/>
    <col min="11013" max="11013" width="9.7109375" style="139" customWidth="1"/>
    <col min="11014" max="11014" width="10" style="139" customWidth="1"/>
    <col min="11015" max="11015" width="10.5703125" style="139" bestFit="1" customWidth="1"/>
    <col min="11016" max="11016" width="14.140625" style="139" bestFit="1" customWidth="1"/>
    <col min="11017" max="11017" width="15.5703125" style="139" bestFit="1" customWidth="1"/>
    <col min="11018" max="11018" width="11" style="139" bestFit="1" customWidth="1"/>
    <col min="11019" max="11021" width="9.140625" style="139"/>
    <col min="11022" max="11022" width="11.7109375" style="139" bestFit="1" customWidth="1"/>
    <col min="11023" max="11265" width="9.140625" style="139"/>
    <col min="11266" max="11266" width="8.5703125" style="139" customWidth="1"/>
    <col min="11267" max="11267" width="14.42578125" style="139" bestFit="1" customWidth="1"/>
    <col min="11268" max="11268" width="81.42578125" style="139" customWidth="1"/>
    <col min="11269" max="11269" width="9.7109375" style="139" customWidth="1"/>
    <col min="11270" max="11270" width="10" style="139" customWidth="1"/>
    <col min="11271" max="11271" width="10.5703125" style="139" bestFit="1" customWidth="1"/>
    <col min="11272" max="11272" width="14.140625" style="139" bestFit="1" customWidth="1"/>
    <col min="11273" max="11273" width="15.5703125" style="139" bestFit="1" customWidth="1"/>
    <col min="11274" max="11274" width="11" style="139" bestFit="1" customWidth="1"/>
    <col min="11275" max="11277" width="9.140625" style="139"/>
    <col min="11278" max="11278" width="11.7109375" style="139" bestFit="1" customWidth="1"/>
    <col min="11279" max="11521" width="9.140625" style="139"/>
    <col min="11522" max="11522" width="8.5703125" style="139" customWidth="1"/>
    <col min="11523" max="11523" width="14.42578125" style="139" bestFit="1" customWidth="1"/>
    <col min="11524" max="11524" width="81.42578125" style="139" customWidth="1"/>
    <col min="11525" max="11525" width="9.7109375" style="139" customWidth="1"/>
    <col min="11526" max="11526" width="10" style="139" customWidth="1"/>
    <col min="11527" max="11527" width="10.5703125" style="139" bestFit="1" customWidth="1"/>
    <col min="11528" max="11528" width="14.140625" style="139" bestFit="1" customWidth="1"/>
    <col min="11529" max="11529" width="15.5703125" style="139" bestFit="1" customWidth="1"/>
    <col min="11530" max="11530" width="11" style="139" bestFit="1" customWidth="1"/>
    <col min="11531" max="11533" width="9.140625" style="139"/>
    <col min="11534" max="11534" width="11.7109375" style="139" bestFit="1" customWidth="1"/>
    <col min="11535" max="11777" width="9.140625" style="139"/>
    <col min="11778" max="11778" width="8.5703125" style="139" customWidth="1"/>
    <col min="11779" max="11779" width="14.42578125" style="139" bestFit="1" customWidth="1"/>
    <col min="11780" max="11780" width="81.42578125" style="139" customWidth="1"/>
    <col min="11781" max="11781" width="9.7109375" style="139" customWidth="1"/>
    <col min="11782" max="11782" width="10" style="139" customWidth="1"/>
    <col min="11783" max="11783" width="10.5703125" style="139" bestFit="1" customWidth="1"/>
    <col min="11784" max="11784" width="14.140625" style="139" bestFit="1" customWidth="1"/>
    <col min="11785" max="11785" width="15.5703125" style="139" bestFit="1" customWidth="1"/>
    <col min="11786" max="11786" width="11" style="139" bestFit="1" customWidth="1"/>
    <col min="11787" max="11789" width="9.140625" style="139"/>
    <col min="11790" max="11790" width="11.7109375" style="139" bestFit="1" customWidth="1"/>
    <col min="11791" max="12033" width="9.140625" style="139"/>
    <col min="12034" max="12034" width="8.5703125" style="139" customWidth="1"/>
    <col min="12035" max="12035" width="14.42578125" style="139" bestFit="1" customWidth="1"/>
    <col min="12036" max="12036" width="81.42578125" style="139" customWidth="1"/>
    <col min="12037" max="12037" width="9.7109375" style="139" customWidth="1"/>
    <col min="12038" max="12038" width="10" style="139" customWidth="1"/>
    <col min="12039" max="12039" width="10.5703125" style="139" bestFit="1" customWidth="1"/>
    <col min="12040" max="12040" width="14.140625" style="139" bestFit="1" customWidth="1"/>
    <col min="12041" max="12041" width="15.5703125" style="139" bestFit="1" customWidth="1"/>
    <col min="12042" max="12042" width="11" style="139" bestFit="1" customWidth="1"/>
    <col min="12043" max="12045" width="9.140625" style="139"/>
    <col min="12046" max="12046" width="11.7109375" style="139" bestFit="1" customWidth="1"/>
    <col min="12047" max="12289" width="9.140625" style="139"/>
    <col min="12290" max="12290" width="8.5703125" style="139" customWidth="1"/>
    <col min="12291" max="12291" width="14.42578125" style="139" bestFit="1" customWidth="1"/>
    <col min="12292" max="12292" width="81.42578125" style="139" customWidth="1"/>
    <col min="12293" max="12293" width="9.7109375" style="139" customWidth="1"/>
    <col min="12294" max="12294" width="10" style="139" customWidth="1"/>
    <col min="12295" max="12295" width="10.5703125" style="139" bestFit="1" customWidth="1"/>
    <col min="12296" max="12296" width="14.140625" style="139" bestFit="1" customWidth="1"/>
    <col min="12297" max="12297" width="15.5703125" style="139" bestFit="1" customWidth="1"/>
    <col min="12298" max="12298" width="11" style="139" bestFit="1" customWidth="1"/>
    <col min="12299" max="12301" width="9.140625" style="139"/>
    <col min="12302" max="12302" width="11.7109375" style="139" bestFit="1" customWidth="1"/>
    <col min="12303" max="12545" width="9.140625" style="139"/>
    <col min="12546" max="12546" width="8.5703125" style="139" customWidth="1"/>
    <col min="12547" max="12547" width="14.42578125" style="139" bestFit="1" customWidth="1"/>
    <col min="12548" max="12548" width="81.42578125" style="139" customWidth="1"/>
    <col min="12549" max="12549" width="9.7109375" style="139" customWidth="1"/>
    <col min="12550" max="12550" width="10" style="139" customWidth="1"/>
    <col min="12551" max="12551" width="10.5703125" style="139" bestFit="1" customWidth="1"/>
    <col min="12552" max="12552" width="14.140625" style="139" bestFit="1" customWidth="1"/>
    <col min="12553" max="12553" width="15.5703125" style="139" bestFit="1" customWidth="1"/>
    <col min="12554" max="12554" width="11" style="139" bestFit="1" customWidth="1"/>
    <col min="12555" max="12557" width="9.140625" style="139"/>
    <col min="12558" max="12558" width="11.7109375" style="139" bestFit="1" customWidth="1"/>
    <col min="12559" max="12801" width="9.140625" style="139"/>
    <col min="12802" max="12802" width="8.5703125" style="139" customWidth="1"/>
    <col min="12803" max="12803" width="14.42578125" style="139" bestFit="1" customWidth="1"/>
    <col min="12804" max="12804" width="81.42578125" style="139" customWidth="1"/>
    <col min="12805" max="12805" width="9.7109375" style="139" customWidth="1"/>
    <col min="12806" max="12806" width="10" style="139" customWidth="1"/>
    <col min="12807" max="12807" width="10.5703125" style="139" bestFit="1" customWidth="1"/>
    <col min="12808" max="12808" width="14.140625" style="139" bestFit="1" customWidth="1"/>
    <col min="12809" max="12809" width="15.5703125" style="139" bestFit="1" customWidth="1"/>
    <col min="12810" max="12810" width="11" style="139" bestFit="1" customWidth="1"/>
    <col min="12811" max="12813" width="9.140625" style="139"/>
    <col min="12814" max="12814" width="11.7109375" style="139" bestFit="1" customWidth="1"/>
    <col min="12815" max="13057" width="9.140625" style="139"/>
    <col min="13058" max="13058" width="8.5703125" style="139" customWidth="1"/>
    <col min="13059" max="13059" width="14.42578125" style="139" bestFit="1" customWidth="1"/>
    <col min="13060" max="13060" width="81.42578125" style="139" customWidth="1"/>
    <col min="13061" max="13061" width="9.7109375" style="139" customWidth="1"/>
    <col min="13062" max="13062" width="10" style="139" customWidth="1"/>
    <col min="13063" max="13063" width="10.5703125" style="139" bestFit="1" customWidth="1"/>
    <col min="13064" max="13064" width="14.140625" style="139" bestFit="1" customWidth="1"/>
    <col min="13065" max="13065" width="15.5703125" style="139" bestFit="1" customWidth="1"/>
    <col min="13066" max="13066" width="11" style="139" bestFit="1" customWidth="1"/>
    <col min="13067" max="13069" width="9.140625" style="139"/>
    <col min="13070" max="13070" width="11.7109375" style="139" bestFit="1" customWidth="1"/>
    <col min="13071" max="13313" width="9.140625" style="139"/>
    <col min="13314" max="13314" width="8.5703125" style="139" customWidth="1"/>
    <col min="13315" max="13315" width="14.42578125" style="139" bestFit="1" customWidth="1"/>
    <col min="13316" max="13316" width="81.42578125" style="139" customWidth="1"/>
    <col min="13317" max="13317" width="9.7109375" style="139" customWidth="1"/>
    <col min="13318" max="13318" width="10" style="139" customWidth="1"/>
    <col min="13319" max="13319" width="10.5703125" style="139" bestFit="1" customWidth="1"/>
    <col min="13320" max="13320" width="14.140625" style="139" bestFit="1" customWidth="1"/>
    <col min="13321" max="13321" width="15.5703125" style="139" bestFit="1" customWidth="1"/>
    <col min="13322" max="13322" width="11" style="139" bestFit="1" customWidth="1"/>
    <col min="13323" max="13325" width="9.140625" style="139"/>
    <col min="13326" max="13326" width="11.7109375" style="139" bestFit="1" customWidth="1"/>
    <col min="13327" max="13569" width="9.140625" style="139"/>
    <col min="13570" max="13570" width="8.5703125" style="139" customWidth="1"/>
    <col min="13571" max="13571" width="14.42578125" style="139" bestFit="1" customWidth="1"/>
    <col min="13572" max="13572" width="81.42578125" style="139" customWidth="1"/>
    <col min="13573" max="13573" width="9.7109375" style="139" customWidth="1"/>
    <col min="13574" max="13574" width="10" style="139" customWidth="1"/>
    <col min="13575" max="13575" width="10.5703125" style="139" bestFit="1" customWidth="1"/>
    <col min="13576" max="13576" width="14.140625" style="139" bestFit="1" customWidth="1"/>
    <col min="13577" max="13577" width="15.5703125" style="139" bestFit="1" customWidth="1"/>
    <col min="13578" max="13578" width="11" style="139" bestFit="1" customWidth="1"/>
    <col min="13579" max="13581" width="9.140625" style="139"/>
    <col min="13582" max="13582" width="11.7109375" style="139" bestFit="1" customWidth="1"/>
    <col min="13583" max="13825" width="9.140625" style="139"/>
    <col min="13826" max="13826" width="8.5703125" style="139" customWidth="1"/>
    <col min="13827" max="13827" width="14.42578125" style="139" bestFit="1" customWidth="1"/>
    <col min="13828" max="13828" width="81.42578125" style="139" customWidth="1"/>
    <col min="13829" max="13829" width="9.7109375" style="139" customWidth="1"/>
    <col min="13830" max="13830" width="10" style="139" customWidth="1"/>
    <col min="13831" max="13831" width="10.5703125" style="139" bestFit="1" customWidth="1"/>
    <col min="13832" max="13832" width="14.140625" style="139" bestFit="1" customWidth="1"/>
    <col min="13833" max="13833" width="15.5703125" style="139" bestFit="1" customWidth="1"/>
    <col min="13834" max="13834" width="11" style="139" bestFit="1" customWidth="1"/>
    <col min="13835" max="13837" width="9.140625" style="139"/>
    <col min="13838" max="13838" width="11.7109375" style="139" bestFit="1" customWidth="1"/>
    <col min="13839" max="14081" width="9.140625" style="139"/>
    <col min="14082" max="14082" width="8.5703125" style="139" customWidth="1"/>
    <col min="14083" max="14083" width="14.42578125" style="139" bestFit="1" customWidth="1"/>
    <col min="14084" max="14084" width="81.42578125" style="139" customWidth="1"/>
    <col min="14085" max="14085" width="9.7109375" style="139" customWidth="1"/>
    <col min="14086" max="14086" width="10" style="139" customWidth="1"/>
    <col min="14087" max="14087" width="10.5703125" style="139" bestFit="1" customWidth="1"/>
    <col min="14088" max="14088" width="14.140625" style="139" bestFit="1" customWidth="1"/>
    <col min="14089" max="14089" width="15.5703125" style="139" bestFit="1" customWidth="1"/>
    <col min="14090" max="14090" width="11" style="139" bestFit="1" customWidth="1"/>
    <col min="14091" max="14093" width="9.140625" style="139"/>
    <col min="14094" max="14094" width="11.7109375" style="139" bestFit="1" customWidth="1"/>
    <col min="14095" max="14337" width="9.140625" style="139"/>
    <col min="14338" max="14338" width="8.5703125" style="139" customWidth="1"/>
    <col min="14339" max="14339" width="14.42578125" style="139" bestFit="1" customWidth="1"/>
    <col min="14340" max="14340" width="81.42578125" style="139" customWidth="1"/>
    <col min="14341" max="14341" width="9.7109375" style="139" customWidth="1"/>
    <col min="14342" max="14342" width="10" style="139" customWidth="1"/>
    <col min="14343" max="14343" width="10.5703125" style="139" bestFit="1" customWidth="1"/>
    <col min="14344" max="14344" width="14.140625" style="139" bestFit="1" customWidth="1"/>
    <col min="14345" max="14345" width="15.5703125" style="139" bestFit="1" customWidth="1"/>
    <col min="14346" max="14346" width="11" style="139" bestFit="1" customWidth="1"/>
    <col min="14347" max="14349" width="9.140625" style="139"/>
    <col min="14350" max="14350" width="11.7109375" style="139" bestFit="1" customWidth="1"/>
    <col min="14351" max="14593" width="9.140625" style="139"/>
    <col min="14594" max="14594" width="8.5703125" style="139" customWidth="1"/>
    <col min="14595" max="14595" width="14.42578125" style="139" bestFit="1" customWidth="1"/>
    <col min="14596" max="14596" width="81.42578125" style="139" customWidth="1"/>
    <col min="14597" max="14597" width="9.7109375" style="139" customWidth="1"/>
    <col min="14598" max="14598" width="10" style="139" customWidth="1"/>
    <col min="14599" max="14599" width="10.5703125" style="139" bestFit="1" customWidth="1"/>
    <col min="14600" max="14600" width="14.140625" style="139" bestFit="1" customWidth="1"/>
    <col min="14601" max="14601" width="15.5703125" style="139" bestFit="1" customWidth="1"/>
    <col min="14602" max="14602" width="11" style="139" bestFit="1" customWidth="1"/>
    <col min="14603" max="14605" width="9.140625" style="139"/>
    <col min="14606" max="14606" width="11.7109375" style="139" bestFit="1" customWidth="1"/>
    <col min="14607" max="14849" width="9.140625" style="139"/>
    <col min="14850" max="14850" width="8.5703125" style="139" customWidth="1"/>
    <col min="14851" max="14851" width="14.42578125" style="139" bestFit="1" customWidth="1"/>
    <col min="14852" max="14852" width="81.42578125" style="139" customWidth="1"/>
    <col min="14853" max="14853" width="9.7109375" style="139" customWidth="1"/>
    <col min="14854" max="14854" width="10" style="139" customWidth="1"/>
    <col min="14855" max="14855" width="10.5703125" style="139" bestFit="1" customWidth="1"/>
    <col min="14856" max="14856" width="14.140625" style="139" bestFit="1" customWidth="1"/>
    <col min="14857" max="14857" width="15.5703125" style="139" bestFit="1" customWidth="1"/>
    <col min="14858" max="14858" width="11" style="139" bestFit="1" customWidth="1"/>
    <col min="14859" max="14861" width="9.140625" style="139"/>
    <col min="14862" max="14862" width="11.7109375" style="139" bestFit="1" customWidth="1"/>
    <col min="14863" max="15105" width="9.140625" style="139"/>
    <col min="15106" max="15106" width="8.5703125" style="139" customWidth="1"/>
    <col min="15107" max="15107" width="14.42578125" style="139" bestFit="1" customWidth="1"/>
    <col min="15108" max="15108" width="81.42578125" style="139" customWidth="1"/>
    <col min="15109" max="15109" width="9.7109375" style="139" customWidth="1"/>
    <col min="15110" max="15110" width="10" style="139" customWidth="1"/>
    <col min="15111" max="15111" width="10.5703125" style="139" bestFit="1" customWidth="1"/>
    <col min="15112" max="15112" width="14.140625" style="139" bestFit="1" customWidth="1"/>
    <col min="15113" max="15113" width="15.5703125" style="139" bestFit="1" customWidth="1"/>
    <col min="15114" max="15114" width="11" style="139" bestFit="1" customWidth="1"/>
    <col min="15115" max="15117" width="9.140625" style="139"/>
    <col min="15118" max="15118" width="11.7109375" style="139" bestFit="1" customWidth="1"/>
    <col min="15119" max="15361" width="9.140625" style="139"/>
    <col min="15362" max="15362" width="8.5703125" style="139" customWidth="1"/>
    <col min="15363" max="15363" width="14.42578125" style="139" bestFit="1" customWidth="1"/>
    <col min="15364" max="15364" width="81.42578125" style="139" customWidth="1"/>
    <col min="15365" max="15365" width="9.7109375" style="139" customWidth="1"/>
    <col min="15366" max="15366" width="10" style="139" customWidth="1"/>
    <col min="15367" max="15367" width="10.5703125" style="139" bestFit="1" customWidth="1"/>
    <col min="15368" max="15368" width="14.140625" style="139" bestFit="1" customWidth="1"/>
    <col min="15369" max="15369" width="15.5703125" style="139" bestFit="1" customWidth="1"/>
    <col min="15370" max="15370" width="11" style="139" bestFit="1" customWidth="1"/>
    <col min="15371" max="15373" width="9.140625" style="139"/>
    <col min="15374" max="15374" width="11.7109375" style="139" bestFit="1" customWidth="1"/>
    <col min="15375" max="15617" width="9.140625" style="139"/>
    <col min="15618" max="15618" width="8.5703125" style="139" customWidth="1"/>
    <col min="15619" max="15619" width="14.42578125" style="139" bestFit="1" customWidth="1"/>
    <col min="15620" max="15620" width="81.42578125" style="139" customWidth="1"/>
    <col min="15621" max="15621" width="9.7109375" style="139" customWidth="1"/>
    <col min="15622" max="15622" width="10" style="139" customWidth="1"/>
    <col min="15623" max="15623" width="10.5703125" style="139" bestFit="1" customWidth="1"/>
    <col min="15624" max="15624" width="14.140625" style="139" bestFit="1" customWidth="1"/>
    <col min="15625" max="15625" width="15.5703125" style="139" bestFit="1" customWidth="1"/>
    <col min="15626" max="15626" width="11" style="139" bestFit="1" customWidth="1"/>
    <col min="15627" max="15629" width="9.140625" style="139"/>
    <col min="15630" max="15630" width="11.7109375" style="139" bestFit="1" customWidth="1"/>
    <col min="15631" max="15873" width="9.140625" style="139"/>
    <col min="15874" max="15874" width="8.5703125" style="139" customWidth="1"/>
    <col min="15875" max="15875" width="14.42578125" style="139" bestFit="1" customWidth="1"/>
    <col min="15876" max="15876" width="81.42578125" style="139" customWidth="1"/>
    <col min="15877" max="15877" width="9.7109375" style="139" customWidth="1"/>
    <col min="15878" max="15878" width="10" style="139" customWidth="1"/>
    <col min="15879" max="15879" width="10.5703125" style="139" bestFit="1" customWidth="1"/>
    <col min="15880" max="15880" width="14.140625" style="139" bestFit="1" customWidth="1"/>
    <col min="15881" max="15881" width="15.5703125" style="139" bestFit="1" customWidth="1"/>
    <col min="15882" max="15882" width="11" style="139" bestFit="1" customWidth="1"/>
    <col min="15883" max="15885" width="9.140625" style="139"/>
    <col min="15886" max="15886" width="11.7109375" style="139" bestFit="1" customWidth="1"/>
    <col min="15887" max="16129" width="9.140625" style="139"/>
    <col min="16130" max="16130" width="8.5703125" style="139" customWidth="1"/>
    <col min="16131" max="16131" width="14.42578125" style="139" bestFit="1" customWidth="1"/>
    <col min="16132" max="16132" width="81.42578125" style="139" customWidth="1"/>
    <col min="16133" max="16133" width="9.7109375" style="139" customWidth="1"/>
    <col min="16134" max="16134" width="10" style="139" customWidth="1"/>
    <col min="16135" max="16135" width="10.5703125" style="139" bestFit="1" customWidth="1"/>
    <col min="16136" max="16136" width="14.140625" style="139" bestFit="1" customWidth="1"/>
    <col min="16137" max="16137" width="15.5703125" style="139" bestFit="1" customWidth="1"/>
    <col min="16138" max="16138" width="11" style="139" bestFit="1" customWidth="1"/>
    <col min="16139" max="16141" width="9.140625" style="139"/>
    <col min="16142" max="16142" width="11.7109375" style="139" bestFit="1" customWidth="1"/>
    <col min="16143" max="16384" width="9.140625" style="139"/>
  </cols>
  <sheetData>
    <row r="1" spans="2:9" ht="13.5" thickBot="1"/>
    <row r="2" spans="2:9" s="145" customFormat="1" ht="6" thickBot="1">
      <c r="B2" s="140"/>
      <c r="C2" s="141"/>
      <c r="D2" s="142"/>
      <c r="E2" s="141"/>
      <c r="F2" s="143"/>
      <c r="G2" s="143"/>
      <c r="H2" s="143"/>
      <c r="I2" s="144"/>
    </row>
    <row r="3" spans="2:9" s="149" customFormat="1" ht="56.25" customHeight="1" thickBot="1">
      <c r="B3" s="2568"/>
      <c r="C3" s="2569"/>
      <c r="D3" s="2595" t="s">
        <v>3</v>
      </c>
      <c r="E3" s="2566" t="str">
        <f>'ORÇAMENTO '!F5</f>
        <v>Ref.: Tabela de Serviços
SINAPI (SETEMBRO/2018)                                                          
e/ou composições PiniTCPO</v>
      </c>
      <c r="F3" s="2600"/>
      <c r="G3" s="2601"/>
      <c r="H3" s="2568"/>
      <c r="I3" s="2569"/>
    </row>
    <row r="4" spans="2:9" s="149" customFormat="1" ht="17.25" thickBot="1">
      <c r="B4" s="2608"/>
      <c r="C4" s="2609"/>
      <c r="D4" s="2596"/>
      <c r="E4" s="2597" t="str">
        <f>'ORÇAMENTO '!F6</f>
        <v>NÃO DESONERADO</v>
      </c>
      <c r="F4" s="2598"/>
      <c r="G4" s="2599"/>
      <c r="H4" s="2608"/>
      <c r="I4" s="2609"/>
    </row>
    <row r="5" spans="2:9" s="149" customFormat="1" ht="45.75" customHeight="1" thickBot="1">
      <c r="B5" s="2608"/>
      <c r="C5" s="2609"/>
      <c r="D5" s="152" t="s">
        <v>5409</v>
      </c>
      <c r="E5" s="153" t="s">
        <v>6</v>
      </c>
      <c r="F5" s="2572">
        <f>'BDI '!K31</f>
        <v>0.20349999999999999</v>
      </c>
      <c r="G5" s="2602"/>
      <c r="H5" s="2608"/>
      <c r="I5" s="2609"/>
    </row>
    <row r="6" spans="2:9" s="149" customFormat="1" ht="45.75" customHeight="1" thickBot="1">
      <c r="B6" s="2570"/>
      <c r="C6" s="2571"/>
      <c r="D6" s="2507" t="str">
        <f>'ORÇAMENTO '!E8</f>
        <v xml:space="preserve">BDI DIFERENCIADO CONFORMR ACÓRDÃO Nº 2622/2013 – TCU – Plenário </v>
      </c>
      <c r="E6" s="2508" t="str">
        <f>E5</f>
        <v>BDI</v>
      </c>
      <c r="F6" s="2606">
        <f>'ORÇAMENTO '!G8</f>
        <v>0.1143</v>
      </c>
      <c r="G6" s="2607"/>
      <c r="H6" s="2570"/>
      <c r="I6" s="2571"/>
    </row>
    <row r="7" spans="2:9" s="154" customFormat="1" ht="15" customHeight="1" thickBot="1">
      <c r="B7" s="2574" t="s">
        <v>1381</v>
      </c>
      <c r="C7" s="2575"/>
      <c r="D7" s="2575"/>
      <c r="E7" s="2575"/>
      <c r="F7" s="2575"/>
      <c r="G7" s="2575"/>
      <c r="H7" s="2575"/>
      <c r="I7" s="2576"/>
    </row>
    <row r="8" spans="2:9" s="145" customFormat="1" ht="6" thickBot="1">
      <c r="B8" s="140"/>
      <c r="C8" s="141"/>
      <c r="D8" s="142"/>
      <c r="E8" s="141"/>
      <c r="F8" s="143"/>
      <c r="G8" s="143"/>
      <c r="H8" s="143"/>
      <c r="I8" s="144"/>
    </row>
    <row r="9" spans="2:9" s="155" customFormat="1" ht="15.75">
      <c r="B9" s="326" t="s">
        <v>7</v>
      </c>
      <c r="C9" s="327" t="str">
        <f>'ORÇAMENTO '!D11</f>
        <v>ILUMINAÇÃO  DA PRAÇA DO CASTELÂNDIA</v>
      </c>
      <c r="D9" s="328"/>
      <c r="E9" s="329"/>
      <c r="F9" s="329"/>
      <c r="G9" s="330"/>
      <c r="H9" s="331" t="s">
        <v>8</v>
      </c>
      <c r="I9" s="332">
        <f ca="1">'ORÇAMENTO '!J11</f>
        <v>43430</v>
      </c>
    </row>
    <row r="10" spans="2:9" s="156" customFormat="1" ht="16.5" thickBot="1">
      <c r="B10" s="333" t="s">
        <v>9</v>
      </c>
      <c r="C10" s="334" t="str">
        <f>'ORÇAMENTO '!D12</f>
        <v>AV. TANCREDO NEVES ESQ. AV. INÁCIO CASTELLI, PRIMAVERA DO LESTE /MT.</v>
      </c>
      <c r="D10" s="335"/>
      <c r="E10" s="336"/>
      <c r="F10" s="336"/>
      <c r="G10" s="337"/>
      <c r="H10" s="338" t="s">
        <v>10</v>
      </c>
      <c r="I10" s="339">
        <f>'ORÇAMENTO '!J12</f>
        <v>1.1857</v>
      </c>
    </row>
    <row r="11" spans="2:9" s="162" customFormat="1" ht="6" thickBot="1">
      <c r="B11" s="157"/>
      <c r="C11" s="158"/>
      <c r="D11" s="159"/>
      <c r="E11" s="158"/>
      <c r="F11" s="160"/>
      <c r="G11" s="160"/>
      <c r="H11" s="160"/>
      <c r="I11" s="161"/>
    </row>
    <row r="12" spans="2:9" s="156" customFormat="1" ht="18.75" thickBot="1">
      <c r="B12" s="2603" t="str">
        <f>C9</f>
        <v>ILUMINAÇÃO  DA PRAÇA DO CASTELÂNDIA</v>
      </c>
      <c r="C12" s="2604"/>
      <c r="D12" s="2604"/>
      <c r="E12" s="2604"/>
      <c r="F12" s="2604"/>
      <c r="G12" s="2604"/>
      <c r="H12" s="2604"/>
      <c r="I12" s="2605"/>
    </row>
    <row r="13" spans="2:9" s="162" customFormat="1" ht="6" thickBot="1">
      <c r="B13" s="163"/>
      <c r="C13" s="164"/>
      <c r="D13" s="165"/>
      <c r="E13" s="164"/>
      <c r="F13" s="166"/>
      <c r="G13" s="166"/>
      <c r="H13" s="166"/>
      <c r="I13" s="167"/>
    </row>
    <row r="14" spans="2:9" s="162" customFormat="1" ht="6" thickBot="1">
      <c r="B14" s="168"/>
      <c r="C14" s="169"/>
      <c r="D14" s="169"/>
      <c r="E14" s="169"/>
      <c r="F14" s="169"/>
      <c r="G14" s="169"/>
      <c r="H14" s="169"/>
      <c r="I14" s="170"/>
    </row>
    <row r="15" spans="2:9" s="171" customFormat="1" ht="5.25" customHeight="1">
      <c r="B15" s="2610"/>
      <c r="C15" s="2611"/>
      <c r="D15" s="2611"/>
      <c r="E15" s="2611"/>
      <c r="F15" s="2611"/>
      <c r="G15" s="2611"/>
      <c r="H15" s="2612"/>
      <c r="I15" s="2613"/>
    </row>
    <row r="16" spans="2:9" s="319" customFormat="1" ht="15">
      <c r="B16" s="312" t="s">
        <v>2</v>
      </c>
      <c r="C16" s="313"/>
      <c r="D16" s="314" t="str">
        <f>VLOOKUP($B16,'ORÇAMENTO '!$C$20:$J$744,3,FALSE)</f>
        <v>A D M I N I S T R A Ç Ã O  O B R A</v>
      </c>
      <c r="E16" s="315"/>
      <c r="F16" s="315"/>
      <c r="G16" s="316">
        <f>I16/$H$22</f>
        <v>3.7723402269601816E-2</v>
      </c>
      <c r="H16" s="317"/>
      <c r="I16" s="318">
        <f>VLOOKUP($B16,'ORÇAMENTO '!$C$20:$J$744,8,FALSE)</f>
        <v>10585.98</v>
      </c>
    </row>
    <row r="17" spans="2:10" s="323" customFormat="1" ht="5.25" customHeight="1">
      <c r="B17" s="320"/>
      <c r="C17" s="321"/>
      <c r="D17" s="321"/>
      <c r="E17" s="321"/>
      <c r="F17" s="321"/>
      <c r="G17" s="321"/>
      <c r="H17" s="321"/>
      <c r="I17" s="322"/>
    </row>
    <row r="18" spans="2:10" s="319" customFormat="1" ht="15">
      <c r="B18" s="312" t="s">
        <v>1209</v>
      </c>
      <c r="C18" s="313"/>
      <c r="D18" s="314" t="str">
        <f>VLOOKUP($B18,'ORÇAMENTO '!$C$20:$J$744,3,FALSE)</f>
        <v>S E R V I Ç O S   I N I C I A I S</v>
      </c>
      <c r="E18" s="315"/>
      <c r="F18" s="315"/>
      <c r="G18" s="316">
        <f>I18/$H$22</f>
        <v>4.2134404538391153E-3</v>
      </c>
      <c r="H18" s="317"/>
      <c r="I18" s="318">
        <f>VLOOKUP($B18,'ORÇAMENTO '!$C$20:$J$744,8,FALSE)</f>
        <v>1182.3800000000001</v>
      </c>
      <c r="J18" s="324"/>
    </row>
    <row r="19" spans="2:10" s="323" customFormat="1" ht="5.25" customHeight="1">
      <c r="B19" s="320"/>
      <c r="C19" s="321"/>
      <c r="D19" s="321"/>
      <c r="E19" s="321"/>
      <c r="F19" s="321"/>
      <c r="G19" s="321"/>
      <c r="H19" s="321"/>
      <c r="I19" s="322"/>
    </row>
    <row r="20" spans="2:10" s="325" customFormat="1" ht="15">
      <c r="B20" s="312" t="s">
        <v>1197</v>
      </c>
      <c r="C20" s="313"/>
      <c r="D20" s="314" t="str">
        <f>VLOOKUP($B20,'ORÇAMENTO '!$C$20:$J$744,3,FALSE)</f>
        <v xml:space="preserve">I N S T A L A Ç Õ E S   E L É T R I C A S </v>
      </c>
      <c r="E20" s="315"/>
      <c r="F20" s="315"/>
      <c r="G20" s="316">
        <f>I20/$H$22</f>
        <v>0.95806315727655911</v>
      </c>
      <c r="H20" s="317"/>
      <c r="I20" s="318">
        <f>VLOOKUP($B20,'ORÇAMENTO '!$C$20:$J$744,8,FALSE)</f>
        <v>268852.67000000004</v>
      </c>
    </row>
    <row r="21" spans="2:10" s="171" customFormat="1" ht="5.25" customHeight="1">
      <c r="B21" s="172"/>
      <c r="C21" s="173"/>
      <c r="D21" s="173"/>
      <c r="E21" s="173"/>
      <c r="F21" s="173"/>
      <c r="G21" s="173"/>
      <c r="H21" s="173"/>
      <c r="I21" s="174"/>
    </row>
    <row r="22" spans="2:10" ht="24" thickBot="1">
      <c r="B22" s="2591" t="s">
        <v>1210</v>
      </c>
      <c r="C22" s="2592"/>
      <c r="D22" s="2592"/>
      <c r="E22" s="2592"/>
      <c r="F22" s="2592"/>
      <c r="G22" s="175">
        <f>SUM(G16:G20)</f>
        <v>1</v>
      </c>
      <c r="H22" s="2593">
        <f>SUM(I16:I21)</f>
        <v>280621.03000000003</v>
      </c>
      <c r="I22" s="2594"/>
    </row>
  </sheetData>
  <mergeCells count="12">
    <mergeCell ref="B22:F22"/>
    <mergeCell ref="H22:I22"/>
    <mergeCell ref="D3:D4"/>
    <mergeCell ref="E4:G4"/>
    <mergeCell ref="E3:G3"/>
    <mergeCell ref="F5:G5"/>
    <mergeCell ref="B7:I7"/>
    <mergeCell ref="B12:I12"/>
    <mergeCell ref="F6:G6"/>
    <mergeCell ref="B3:C6"/>
    <mergeCell ref="H3:I6"/>
    <mergeCell ref="B15:I15"/>
  </mergeCells>
  <printOptions horizontalCentered="1"/>
  <pageMargins left="0.78740157480314965" right="0.19685039370078741" top="0.39370078740157483" bottom="0.78740157480314965" header="0.19685039370078741" footer="0.19685039370078741"/>
  <pageSetup paperSize="9" scale="55" fitToHeight="100" orientation="portrait" r:id="rId1"/>
  <headerFooter scaleWithDoc="0">
    <oddHeader>&amp;RPágina &amp;P de &amp;N</oddHeader>
    <oddFooter>&amp;R&amp;G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5" tint="0.39997558519241921"/>
  </sheetPr>
  <dimension ref="A2:P158"/>
  <sheetViews>
    <sheetView tabSelected="1" view="pageBreakPreview" topLeftCell="A61" zoomScaleNormal="130" zoomScaleSheetLayoutView="100" workbookViewId="0">
      <selection activeCell="L8" sqref="L8"/>
    </sheetView>
  </sheetViews>
  <sheetFormatPr defaultRowHeight="12.75"/>
  <cols>
    <col min="1" max="1" width="8" style="5" customWidth="1"/>
    <col min="2" max="2" width="16.5703125" style="6" customWidth="1"/>
    <col min="3" max="3" width="10.42578125" style="7" customWidth="1"/>
    <col min="4" max="4" width="18.7109375" style="7" customWidth="1"/>
    <col min="5" max="5" width="81.7109375" style="69" customWidth="1"/>
    <col min="6" max="6" width="12.42578125" style="7" customWidth="1"/>
    <col min="7" max="7" width="12.85546875" style="9" customWidth="1"/>
    <col min="8" max="8" width="13.5703125" style="111" customWidth="1"/>
    <col min="9" max="9" width="13" style="9" customWidth="1"/>
    <col min="10" max="10" width="19.28515625" style="9" bestFit="1" customWidth="1"/>
    <col min="11" max="11" width="34.85546875" style="10" customWidth="1"/>
    <col min="12" max="12" width="29.28515625" style="11" bestFit="1" customWidth="1"/>
    <col min="13" max="13" width="30.42578125" style="5" bestFit="1" customWidth="1"/>
    <col min="14" max="14" width="11.7109375" style="5" bestFit="1" customWidth="1"/>
    <col min="15" max="15" width="9.140625" style="5"/>
    <col min="16" max="16" width="13.85546875" style="5" bestFit="1" customWidth="1"/>
    <col min="17" max="256" width="9.140625" style="5"/>
    <col min="257" max="257" width="8" style="5" customWidth="1"/>
    <col min="258" max="258" width="10.5703125" style="5" customWidth="1"/>
    <col min="259" max="259" width="8.5703125" style="5" customWidth="1"/>
    <col min="260" max="260" width="14.42578125" style="5" customWidth="1"/>
    <col min="261" max="261" width="75.140625" style="5" customWidth="1"/>
    <col min="262" max="262" width="12.42578125" style="5" customWidth="1"/>
    <col min="263" max="263" width="10.140625" style="5" customWidth="1"/>
    <col min="264" max="264" width="13.5703125" style="5" customWidth="1"/>
    <col min="265" max="265" width="11.42578125" style="5" customWidth="1"/>
    <col min="266" max="266" width="19.28515625" style="5" bestFit="1" customWidth="1"/>
    <col min="267" max="267" width="34.85546875" style="5" customWidth="1"/>
    <col min="268" max="268" width="8" style="5" bestFit="1" customWidth="1"/>
    <col min="269" max="269" width="30.42578125" style="5" bestFit="1" customWidth="1"/>
    <col min="270" max="270" width="11.7109375" style="5" bestFit="1" customWidth="1"/>
    <col min="271" max="271" width="9.140625" style="5"/>
    <col min="272" max="272" width="13.85546875" style="5" bestFit="1" customWidth="1"/>
    <col min="273" max="512" width="9.140625" style="5"/>
    <col min="513" max="513" width="8" style="5" customWidth="1"/>
    <col min="514" max="514" width="10.5703125" style="5" customWidth="1"/>
    <col min="515" max="515" width="8.5703125" style="5" customWidth="1"/>
    <col min="516" max="516" width="14.42578125" style="5" customWidth="1"/>
    <col min="517" max="517" width="75.140625" style="5" customWidth="1"/>
    <col min="518" max="518" width="12.42578125" style="5" customWidth="1"/>
    <col min="519" max="519" width="10.140625" style="5" customWidth="1"/>
    <col min="520" max="520" width="13.5703125" style="5" customWidth="1"/>
    <col min="521" max="521" width="11.42578125" style="5" customWidth="1"/>
    <col min="522" max="522" width="19.28515625" style="5" bestFit="1" customWidth="1"/>
    <col min="523" max="523" width="34.85546875" style="5" customWidth="1"/>
    <col min="524" max="524" width="8" style="5" bestFit="1" customWidth="1"/>
    <col min="525" max="525" width="30.42578125" style="5" bestFit="1" customWidth="1"/>
    <col min="526" max="526" width="11.7109375" style="5" bestFit="1" customWidth="1"/>
    <col min="527" max="527" width="9.140625" style="5"/>
    <col min="528" max="528" width="13.85546875" style="5" bestFit="1" customWidth="1"/>
    <col min="529" max="768" width="9.140625" style="5"/>
    <col min="769" max="769" width="8" style="5" customWidth="1"/>
    <col min="770" max="770" width="10.5703125" style="5" customWidth="1"/>
    <col min="771" max="771" width="8.5703125" style="5" customWidth="1"/>
    <col min="772" max="772" width="14.42578125" style="5" customWidth="1"/>
    <col min="773" max="773" width="75.140625" style="5" customWidth="1"/>
    <col min="774" max="774" width="12.42578125" style="5" customWidth="1"/>
    <col min="775" max="775" width="10.140625" style="5" customWidth="1"/>
    <col min="776" max="776" width="13.5703125" style="5" customWidth="1"/>
    <col min="777" max="777" width="11.42578125" style="5" customWidth="1"/>
    <col min="778" max="778" width="19.28515625" style="5" bestFit="1" customWidth="1"/>
    <col min="779" max="779" width="34.85546875" style="5" customWidth="1"/>
    <col min="780" max="780" width="8" style="5" bestFit="1" customWidth="1"/>
    <col min="781" max="781" width="30.42578125" style="5" bestFit="1" customWidth="1"/>
    <col min="782" max="782" width="11.7109375" style="5" bestFit="1" customWidth="1"/>
    <col min="783" max="783" width="9.140625" style="5"/>
    <col min="784" max="784" width="13.85546875" style="5" bestFit="1" customWidth="1"/>
    <col min="785" max="1024" width="9.140625" style="5"/>
    <col min="1025" max="1025" width="8" style="5" customWidth="1"/>
    <col min="1026" max="1026" width="10.5703125" style="5" customWidth="1"/>
    <col min="1027" max="1027" width="8.5703125" style="5" customWidth="1"/>
    <col min="1028" max="1028" width="14.42578125" style="5" customWidth="1"/>
    <col min="1029" max="1029" width="75.140625" style="5" customWidth="1"/>
    <col min="1030" max="1030" width="12.42578125" style="5" customWidth="1"/>
    <col min="1031" max="1031" width="10.140625" style="5" customWidth="1"/>
    <col min="1032" max="1032" width="13.5703125" style="5" customWidth="1"/>
    <col min="1033" max="1033" width="11.42578125" style="5" customWidth="1"/>
    <col min="1034" max="1034" width="19.28515625" style="5" bestFit="1" customWidth="1"/>
    <col min="1035" max="1035" width="34.85546875" style="5" customWidth="1"/>
    <col min="1036" max="1036" width="8" style="5" bestFit="1" customWidth="1"/>
    <col min="1037" max="1037" width="30.42578125" style="5" bestFit="1" customWidth="1"/>
    <col min="1038" max="1038" width="11.7109375" style="5" bestFit="1" customWidth="1"/>
    <col min="1039" max="1039" width="9.140625" style="5"/>
    <col min="1040" max="1040" width="13.85546875" style="5" bestFit="1" customWidth="1"/>
    <col min="1041" max="1280" width="9.140625" style="5"/>
    <col min="1281" max="1281" width="8" style="5" customWidth="1"/>
    <col min="1282" max="1282" width="10.5703125" style="5" customWidth="1"/>
    <col min="1283" max="1283" width="8.5703125" style="5" customWidth="1"/>
    <col min="1284" max="1284" width="14.42578125" style="5" customWidth="1"/>
    <col min="1285" max="1285" width="75.140625" style="5" customWidth="1"/>
    <col min="1286" max="1286" width="12.42578125" style="5" customWidth="1"/>
    <col min="1287" max="1287" width="10.140625" style="5" customWidth="1"/>
    <col min="1288" max="1288" width="13.5703125" style="5" customWidth="1"/>
    <col min="1289" max="1289" width="11.42578125" style="5" customWidth="1"/>
    <col min="1290" max="1290" width="19.28515625" style="5" bestFit="1" customWidth="1"/>
    <col min="1291" max="1291" width="34.85546875" style="5" customWidth="1"/>
    <col min="1292" max="1292" width="8" style="5" bestFit="1" customWidth="1"/>
    <col min="1293" max="1293" width="30.42578125" style="5" bestFit="1" customWidth="1"/>
    <col min="1294" max="1294" width="11.7109375" style="5" bestFit="1" customWidth="1"/>
    <col min="1295" max="1295" width="9.140625" style="5"/>
    <col min="1296" max="1296" width="13.85546875" style="5" bestFit="1" customWidth="1"/>
    <col min="1297" max="1536" width="9.140625" style="5"/>
    <col min="1537" max="1537" width="8" style="5" customWidth="1"/>
    <col min="1538" max="1538" width="10.5703125" style="5" customWidth="1"/>
    <col min="1539" max="1539" width="8.5703125" style="5" customWidth="1"/>
    <col min="1540" max="1540" width="14.42578125" style="5" customWidth="1"/>
    <col min="1541" max="1541" width="75.140625" style="5" customWidth="1"/>
    <col min="1542" max="1542" width="12.42578125" style="5" customWidth="1"/>
    <col min="1543" max="1543" width="10.140625" style="5" customWidth="1"/>
    <col min="1544" max="1544" width="13.5703125" style="5" customWidth="1"/>
    <col min="1545" max="1545" width="11.42578125" style="5" customWidth="1"/>
    <col min="1546" max="1546" width="19.28515625" style="5" bestFit="1" customWidth="1"/>
    <col min="1547" max="1547" width="34.85546875" style="5" customWidth="1"/>
    <col min="1548" max="1548" width="8" style="5" bestFit="1" customWidth="1"/>
    <col min="1549" max="1549" width="30.42578125" style="5" bestFit="1" customWidth="1"/>
    <col min="1550" max="1550" width="11.7109375" style="5" bestFit="1" customWidth="1"/>
    <col min="1551" max="1551" width="9.140625" style="5"/>
    <col min="1552" max="1552" width="13.85546875" style="5" bestFit="1" customWidth="1"/>
    <col min="1553" max="1792" width="9.140625" style="5"/>
    <col min="1793" max="1793" width="8" style="5" customWidth="1"/>
    <col min="1794" max="1794" width="10.5703125" style="5" customWidth="1"/>
    <col min="1795" max="1795" width="8.5703125" style="5" customWidth="1"/>
    <col min="1796" max="1796" width="14.42578125" style="5" customWidth="1"/>
    <col min="1797" max="1797" width="75.140625" style="5" customWidth="1"/>
    <col min="1798" max="1798" width="12.42578125" style="5" customWidth="1"/>
    <col min="1799" max="1799" width="10.140625" style="5" customWidth="1"/>
    <col min="1800" max="1800" width="13.5703125" style="5" customWidth="1"/>
    <col min="1801" max="1801" width="11.42578125" style="5" customWidth="1"/>
    <col min="1802" max="1802" width="19.28515625" style="5" bestFit="1" customWidth="1"/>
    <col min="1803" max="1803" width="34.85546875" style="5" customWidth="1"/>
    <col min="1804" max="1804" width="8" style="5" bestFit="1" customWidth="1"/>
    <col min="1805" max="1805" width="30.42578125" style="5" bestFit="1" customWidth="1"/>
    <col min="1806" max="1806" width="11.7109375" style="5" bestFit="1" customWidth="1"/>
    <col min="1807" max="1807" width="9.140625" style="5"/>
    <col min="1808" max="1808" width="13.85546875" style="5" bestFit="1" customWidth="1"/>
    <col min="1809" max="2048" width="9.140625" style="5"/>
    <col min="2049" max="2049" width="8" style="5" customWidth="1"/>
    <col min="2050" max="2050" width="10.5703125" style="5" customWidth="1"/>
    <col min="2051" max="2051" width="8.5703125" style="5" customWidth="1"/>
    <col min="2052" max="2052" width="14.42578125" style="5" customWidth="1"/>
    <col min="2053" max="2053" width="75.140625" style="5" customWidth="1"/>
    <col min="2054" max="2054" width="12.42578125" style="5" customWidth="1"/>
    <col min="2055" max="2055" width="10.140625" style="5" customWidth="1"/>
    <col min="2056" max="2056" width="13.5703125" style="5" customWidth="1"/>
    <col min="2057" max="2057" width="11.42578125" style="5" customWidth="1"/>
    <col min="2058" max="2058" width="19.28515625" style="5" bestFit="1" customWidth="1"/>
    <col min="2059" max="2059" width="34.85546875" style="5" customWidth="1"/>
    <col min="2060" max="2060" width="8" style="5" bestFit="1" customWidth="1"/>
    <col min="2061" max="2061" width="30.42578125" style="5" bestFit="1" customWidth="1"/>
    <col min="2062" max="2062" width="11.7109375" style="5" bestFit="1" customWidth="1"/>
    <col min="2063" max="2063" width="9.140625" style="5"/>
    <col min="2064" max="2064" width="13.85546875" style="5" bestFit="1" customWidth="1"/>
    <col min="2065" max="2304" width="9.140625" style="5"/>
    <col min="2305" max="2305" width="8" style="5" customWidth="1"/>
    <col min="2306" max="2306" width="10.5703125" style="5" customWidth="1"/>
    <col min="2307" max="2307" width="8.5703125" style="5" customWidth="1"/>
    <col min="2308" max="2308" width="14.42578125" style="5" customWidth="1"/>
    <col min="2309" max="2309" width="75.140625" style="5" customWidth="1"/>
    <col min="2310" max="2310" width="12.42578125" style="5" customWidth="1"/>
    <col min="2311" max="2311" width="10.140625" style="5" customWidth="1"/>
    <col min="2312" max="2312" width="13.5703125" style="5" customWidth="1"/>
    <col min="2313" max="2313" width="11.42578125" style="5" customWidth="1"/>
    <col min="2314" max="2314" width="19.28515625" style="5" bestFit="1" customWidth="1"/>
    <col min="2315" max="2315" width="34.85546875" style="5" customWidth="1"/>
    <col min="2316" max="2316" width="8" style="5" bestFit="1" customWidth="1"/>
    <col min="2317" max="2317" width="30.42578125" style="5" bestFit="1" customWidth="1"/>
    <col min="2318" max="2318" width="11.7109375" style="5" bestFit="1" customWidth="1"/>
    <col min="2319" max="2319" width="9.140625" style="5"/>
    <col min="2320" max="2320" width="13.85546875" style="5" bestFit="1" customWidth="1"/>
    <col min="2321" max="2560" width="9.140625" style="5"/>
    <col min="2561" max="2561" width="8" style="5" customWidth="1"/>
    <col min="2562" max="2562" width="10.5703125" style="5" customWidth="1"/>
    <col min="2563" max="2563" width="8.5703125" style="5" customWidth="1"/>
    <col min="2564" max="2564" width="14.42578125" style="5" customWidth="1"/>
    <col min="2565" max="2565" width="75.140625" style="5" customWidth="1"/>
    <col min="2566" max="2566" width="12.42578125" style="5" customWidth="1"/>
    <col min="2567" max="2567" width="10.140625" style="5" customWidth="1"/>
    <col min="2568" max="2568" width="13.5703125" style="5" customWidth="1"/>
    <col min="2569" max="2569" width="11.42578125" style="5" customWidth="1"/>
    <col min="2570" max="2570" width="19.28515625" style="5" bestFit="1" customWidth="1"/>
    <col min="2571" max="2571" width="34.85546875" style="5" customWidth="1"/>
    <col min="2572" max="2572" width="8" style="5" bestFit="1" customWidth="1"/>
    <col min="2573" max="2573" width="30.42578125" style="5" bestFit="1" customWidth="1"/>
    <col min="2574" max="2574" width="11.7109375" style="5" bestFit="1" customWidth="1"/>
    <col min="2575" max="2575" width="9.140625" style="5"/>
    <col min="2576" max="2576" width="13.85546875" style="5" bestFit="1" customWidth="1"/>
    <col min="2577" max="2816" width="9.140625" style="5"/>
    <col min="2817" max="2817" width="8" style="5" customWidth="1"/>
    <col min="2818" max="2818" width="10.5703125" style="5" customWidth="1"/>
    <col min="2819" max="2819" width="8.5703125" style="5" customWidth="1"/>
    <col min="2820" max="2820" width="14.42578125" style="5" customWidth="1"/>
    <col min="2821" max="2821" width="75.140625" style="5" customWidth="1"/>
    <col min="2822" max="2822" width="12.42578125" style="5" customWidth="1"/>
    <col min="2823" max="2823" width="10.140625" style="5" customWidth="1"/>
    <col min="2824" max="2824" width="13.5703125" style="5" customWidth="1"/>
    <col min="2825" max="2825" width="11.42578125" style="5" customWidth="1"/>
    <col min="2826" max="2826" width="19.28515625" style="5" bestFit="1" customWidth="1"/>
    <col min="2827" max="2827" width="34.85546875" style="5" customWidth="1"/>
    <col min="2828" max="2828" width="8" style="5" bestFit="1" customWidth="1"/>
    <col min="2829" max="2829" width="30.42578125" style="5" bestFit="1" customWidth="1"/>
    <col min="2830" max="2830" width="11.7109375" style="5" bestFit="1" customWidth="1"/>
    <col min="2831" max="2831" width="9.140625" style="5"/>
    <col min="2832" max="2832" width="13.85546875" style="5" bestFit="1" customWidth="1"/>
    <col min="2833" max="3072" width="9.140625" style="5"/>
    <col min="3073" max="3073" width="8" style="5" customWidth="1"/>
    <col min="3074" max="3074" width="10.5703125" style="5" customWidth="1"/>
    <col min="3075" max="3075" width="8.5703125" style="5" customWidth="1"/>
    <col min="3076" max="3076" width="14.42578125" style="5" customWidth="1"/>
    <col min="3077" max="3077" width="75.140625" style="5" customWidth="1"/>
    <col min="3078" max="3078" width="12.42578125" style="5" customWidth="1"/>
    <col min="3079" max="3079" width="10.140625" style="5" customWidth="1"/>
    <col min="3080" max="3080" width="13.5703125" style="5" customWidth="1"/>
    <col min="3081" max="3081" width="11.42578125" style="5" customWidth="1"/>
    <col min="3082" max="3082" width="19.28515625" style="5" bestFit="1" customWidth="1"/>
    <col min="3083" max="3083" width="34.85546875" style="5" customWidth="1"/>
    <col min="3084" max="3084" width="8" style="5" bestFit="1" customWidth="1"/>
    <col min="3085" max="3085" width="30.42578125" style="5" bestFit="1" customWidth="1"/>
    <col min="3086" max="3086" width="11.7109375" style="5" bestFit="1" customWidth="1"/>
    <col min="3087" max="3087" width="9.140625" style="5"/>
    <col min="3088" max="3088" width="13.85546875" style="5" bestFit="1" customWidth="1"/>
    <col min="3089" max="3328" width="9.140625" style="5"/>
    <col min="3329" max="3329" width="8" style="5" customWidth="1"/>
    <col min="3330" max="3330" width="10.5703125" style="5" customWidth="1"/>
    <col min="3331" max="3331" width="8.5703125" style="5" customWidth="1"/>
    <col min="3332" max="3332" width="14.42578125" style="5" customWidth="1"/>
    <col min="3333" max="3333" width="75.140625" style="5" customWidth="1"/>
    <col min="3334" max="3334" width="12.42578125" style="5" customWidth="1"/>
    <col min="3335" max="3335" width="10.140625" style="5" customWidth="1"/>
    <col min="3336" max="3336" width="13.5703125" style="5" customWidth="1"/>
    <col min="3337" max="3337" width="11.42578125" style="5" customWidth="1"/>
    <col min="3338" max="3338" width="19.28515625" style="5" bestFit="1" customWidth="1"/>
    <col min="3339" max="3339" width="34.85546875" style="5" customWidth="1"/>
    <col min="3340" max="3340" width="8" style="5" bestFit="1" customWidth="1"/>
    <col min="3341" max="3341" width="30.42578125" style="5" bestFit="1" customWidth="1"/>
    <col min="3342" max="3342" width="11.7109375" style="5" bestFit="1" customWidth="1"/>
    <col min="3343" max="3343" width="9.140625" style="5"/>
    <col min="3344" max="3344" width="13.85546875" style="5" bestFit="1" customWidth="1"/>
    <col min="3345" max="3584" width="9.140625" style="5"/>
    <col min="3585" max="3585" width="8" style="5" customWidth="1"/>
    <col min="3586" max="3586" width="10.5703125" style="5" customWidth="1"/>
    <col min="3587" max="3587" width="8.5703125" style="5" customWidth="1"/>
    <col min="3588" max="3588" width="14.42578125" style="5" customWidth="1"/>
    <col min="3589" max="3589" width="75.140625" style="5" customWidth="1"/>
    <col min="3590" max="3590" width="12.42578125" style="5" customWidth="1"/>
    <col min="3591" max="3591" width="10.140625" style="5" customWidth="1"/>
    <col min="3592" max="3592" width="13.5703125" style="5" customWidth="1"/>
    <col min="3593" max="3593" width="11.42578125" style="5" customWidth="1"/>
    <col min="3594" max="3594" width="19.28515625" style="5" bestFit="1" customWidth="1"/>
    <col min="3595" max="3595" width="34.85546875" style="5" customWidth="1"/>
    <col min="3596" max="3596" width="8" style="5" bestFit="1" customWidth="1"/>
    <col min="3597" max="3597" width="30.42578125" style="5" bestFit="1" customWidth="1"/>
    <col min="3598" max="3598" width="11.7109375" style="5" bestFit="1" customWidth="1"/>
    <col min="3599" max="3599" width="9.140625" style="5"/>
    <col min="3600" max="3600" width="13.85546875" style="5" bestFit="1" customWidth="1"/>
    <col min="3601" max="3840" width="9.140625" style="5"/>
    <col min="3841" max="3841" width="8" style="5" customWidth="1"/>
    <col min="3842" max="3842" width="10.5703125" style="5" customWidth="1"/>
    <col min="3843" max="3843" width="8.5703125" style="5" customWidth="1"/>
    <col min="3844" max="3844" width="14.42578125" style="5" customWidth="1"/>
    <col min="3845" max="3845" width="75.140625" style="5" customWidth="1"/>
    <col min="3846" max="3846" width="12.42578125" style="5" customWidth="1"/>
    <col min="3847" max="3847" width="10.140625" style="5" customWidth="1"/>
    <col min="3848" max="3848" width="13.5703125" style="5" customWidth="1"/>
    <col min="3849" max="3849" width="11.42578125" style="5" customWidth="1"/>
    <col min="3850" max="3850" width="19.28515625" style="5" bestFit="1" customWidth="1"/>
    <col min="3851" max="3851" width="34.85546875" style="5" customWidth="1"/>
    <col min="3852" max="3852" width="8" style="5" bestFit="1" customWidth="1"/>
    <col min="3853" max="3853" width="30.42578125" style="5" bestFit="1" customWidth="1"/>
    <col min="3854" max="3854" width="11.7109375" style="5" bestFit="1" customWidth="1"/>
    <col min="3855" max="3855" width="9.140625" style="5"/>
    <col min="3856" max="3856" width="13.85546875" style="5" bestFit="1" customWidth="1"/>
    <col min="3857" max="4096" width="9.140625" style="5"/>
    <col min="4097" max="4097" width="8" style="5" customWidth="1"/>
    <col min="4098" max="4098" width="10.5703125" style="5" customWidth="1"/>
    <col min="4099" max="4099" width="8.5703125" style="5" customWidth="1"/>
    <col min="4100" max="4100" width="14.42578125" style="5" customWidth="1"/>
    <col min="4101" max="4101" width="75.140625" style="5" customWidth="1"/>
    <col min="4102" max="4102" width="12.42578125" style="5" customWidth="1"/>
    <col min="4103" max="4103" width="10.140625" style="5" customWidth="1"/>
    <col min="4104" max="4104" width="13.5703125" style="5" customWidth="1"/>
    <col min="4105" max="4105" width="11.42578125" style="5" customWidth="1"/>
    <col min="4106" max="4106" width="19.28515625" style="5" bestFit="1" customWidth="1"/>
    <col min="4107" max="4107" width="34.85546875" style="5" customWidth="1"/>
    <col min="4108" max="4108" width="8" style="5" bestFit="1" customWidth="1"/>
    <col min="4109" max="4109" width="30.42578125" style="5" bestFit="1" customWidth="1"/>
    <col min="4110" max="4110" width="11.7109375" style="5" bestFit="1" customWidth="1"/>
    <col min="4111" max="4111" width="9.140625" style="5"/>
    <col min="4112" max="4112" width="13.85546875" style="5" bestFit="1" customWidth="1"/>
    <col min="4113" max="4352" width="9.140625" style="5"/>
    <col min="4353" max="4353" width="8" style="5" customWidth="1"/>
    <col min="4354" max="4354" width="10.5703125" style="5" customWidth="1"/>
    <col min="4355" max="4355" width="8.5703125" style="5" customWidth="1"/>
    <col min="4356" max="4356" width="14.42578125" style="5" customWidth="1"/>
    <col min="4357" max="4357" width="75.140625" style="5" customWidth="1"/>
    <col min="4358" max="4358" width="12.42578125" style="5" customWidth="1"/>
    <col min="4359" max="4359" width="10.140625" style="5" customWidth="1"/>
    <col min="4360" max="4360" width="13.5703125" style="5" customWidth="1"/>
    <col min="4361" max="4361" width="11.42578125" style="5" customWidth="1"/>
    <col min="4362" max="4362" width="19.28515625" style="5" bestFit="1" customWidth="1"/>
    <col min="4363" max="4363" width="34.85546875" style="5" customWidth="1"/>
    <col min="4364" max="4364" width="8" style="5" bestFit="1" customWidth="1"/>
    <col min="4365" max="4365" width="30.42578125" style="5" bestFit="1" customWidth="1"/>
    <col min="4366" max="4366" width="11.7109375" style="5" bestFit="1" customWidth="1"/>
    <col min="4367" max="4367" width="9.140625" style="5"/>
    <col min="4368" max="4368" width="13.85546875" style="5" bestFit="1" customWidth="1"/>
    <col min="4369" max="4608" width="9.140625" style="5"/>
    <col min="4609" max="4609" width="8" style="5" customWidth="1"/>
    <col min="4610" max="4610" width="10.5703125" style="5" customWidth="1"/>
    <col min="4611" max="4611" width="8.5703125" style="5" customWidth="1"/>
    <col min="4612" max="4612" width="14.42578125" style="5" customWidth="1"/>
    <col min="4613" max="4613" width="75.140625" style="5" customWidth="1"/>
    <col min="4614" max="4614" width="12.42578125" style="5" customWidth="1"/>
    <col min="4615" max="4615" width="10.140625" style="5" customWidth="1"/>
    <col min="4616" max="4616" width="13.5703125" style="5" customWidth="1"/>
    <col min="4617" max="4617" width="11.42578125" style="5" customWidth="1"/>
    <col min="4618" max="4618" width="19.28515625" style="5" bestFit="1" customWidth="1"/>
    <col min="4619" max="4619" width="34.85546875" style="5" customWidth="1"/>
    <col min="4620" max="4620" width="8" style="5" bestFit="1" customWidth="1"/>
    <col min="4621" max="4621" width="30.42578125" style="5" bestFit="1" customWidth="1"/>
    <col min="4622" max="4622" width="11.7109375" style="5" bestFit="1" customWidth="1"/>
    <col min="4623" max="4623" width="9.140625" style="5"/>
    <col min="4624" max="4624" width="13.85546875" style="5" bestFit="1" customWidth="1"/>
    <col min="4625" max="4864" width="9.140625" style="5"/>
    <col min="4865" max="4865" width="8" style="5" customWidth="1"/>
    <col min="4866" max="4866" width="10.5703125" style="5" customWidth="1"/>
    <col min="4867" max="4867" width="8.5703125" style="5" customWidth="1"/>
    <col min="4868" max="4868" width="14.42578125" style="5" customWidth="1"/>
    <col min="4869" max="4869" width="75.140625" style="5" customWidth="1"/>
    <col min="4870" max="4870" width="12.42578125" style="5" customWidth="1"/>
    <col min="4871" max="4871" width="10.140625" style="5" customWidth="1"/>
    <col min="4872" max="4872" width="13.5703125" style="5" customWidth="1"/>
    <col min="4873" max="4873" width="11.42578125" style="5" customWidth="1"/>
    <col min="4874" max="4874" width="19.28515625" style="5" bestFit="1" customWidth="1"/>
    <col min="4875" max="4875" width="34.85546875" style="5" customWidth="1"/>
    <col min="4876" max="4876" width="8" style="5" bestFit="1" customWidth="1"/>
    <col min="4877" max="4877" width="30.42578125" style="5" bestFit="1" customWidth="1"/>
    <col min="4878" max="4878" width="11.7109375" style="5" bestFit="1" customWidth="1"/>
    <col min="4879" max="4879" width="9.140625" style="5"/>
    <col min="4880" max="4880" width="13.85546875" style="5" bestFit="1" customWidth="1"/>
    <col min="4881" max="5120" width="9.140625" style="5"/>
    <col min="5121" max="5121" width="8" style="5" customWidth="1"/>
    <col min="5122" max="5122" width="10.5703125" style="5" customWidth="1"/>
    <col min="5123" max="5123" width="8.5703125" style="5" customWidth="1"/>
    <col min="5124" max="5124" width="14.42578125" style="5" customWidth="1"/>
    <col min="5125" max="5125" width="75.140625" style="5" customWidth="1"/>
    <col min="5126" max="5126" width="12.42578125" style="5" customWidth="1"/>
    <col min="5127" max="5127" width="10.140625" style="5" customWidth="1"/>
    <col min="5128" max="5128" width="13.5703125" style="5" customWidth="1"/>
    <col min="5129" max="5129" width="11.42578125" style="5" customWidth="1"/>
    <col min="5130" max="5130" width="19.28515625" style="5" bestFit="1" customWidth="1"/>
    <col min="5131" max="5131" width="34.85546875" style="5" customWidth="1"/>
    <col min="5132" max="5132" width="8" style="5" bestFit="1" customWidth="1"/>
    <col min="5133" max="5133" width="30.42578125" style="5" bestFit="1" customWidth="1"/>
    <col min="5134" max="5134" width="11.7109375" style="5" bestFit="1" customWidth="1"/>
    <col min="5135" max="5135" width="9.140625" style="5"/>
    <col min="5136" max="5136" width="13.85546875" style="5" bestFit="1" customWidth="1"/>
    <col min="5137" max="5376" width="9.140625" style="5"/>
    <col min="5377" max="5377" width="8" style="5" customWidth="1"/>
    <col min="5378" max="5378" width="10.5703125" style="5" customWidth="1"/>
    <col min="5379" max="5379" width="8.5703125" style="5" customWidth="1"/>
    <col min="5380" max="5380" width="14.42578125" style="5" customWidth="1"/>
    <col min="5381" max="5381" width="75.140625" style="5" customWidth="1"/>
    <col min="5382" max="5382" width="12.42578125" style="5" customWidth="1"/>
    <col min="5383" max="5383" width="10.140625" style="5" customWidth="1"/>
    <col min="5384" max="5384" width="13.5703125" style="5" customWidth="1"/>
    <col min="5385" max="5385" width="11.42578125" style="5" customWidth="1"/>
    <col min="5386" max="5386" width="19.28515625" style="5" bestFit="1" customWidth="1"/>
    <col min="5387" max="5387" width="34.85546875" style="5" customWidth="1"/>
    <col min="5388" max="5388" width="8" style="5" bestFit="1" customWidth="1"/>
    <col min="5389" max="5389" width="30.42578125" style="5" bestFit="1" customWidth="1"/>
    <col min="5390" max="5390" width="11.7109375" style="5" bestFit="1" customWidth="1"/>
    <col min="5391" max="5391" width="9.140625" style="5"/>
    <col min="5392" max="5392" width="13.85546875" style="5" bestFit="1" customWidth="1"/>
    <col min="5393" max="5632" width="9.140625" style="5"/>
    <col min="5633" max="5633" width="8" style="5" customWidth="1"/>
    <col min="5634" max="5634" width="10.5703125" style="5" customWidth="1"/>
    <col min="5635" max="5635" width="8.5703125" style="5" customWidth="1"/>
    <col min="5636" max="5636" width="14.42578125" style="5" customWidth="1"/>
    <col min="5637" max="5637" width="75.140625" style="5" customWidth="1"/>
    <col min="5638" max="5638" width="12.42578125" style="5" customWidth="1"/>
    <col min="5639" max="5639" width="10.140625" style="5" customWidth="1"/>
    <col min="5640" max="5640" width="13.5703125" style="5" customWidth="1"/>
    <col min="5641" max="5641" width="11.42578125" style="5" customWidth="1"/>
    <col min="5642" max="5642" width="19.28515625" style="5" bestFit="1" customWidth="1"/>
    <col min="5643" max="5643" width="34.85546875" style="5" customWidth="1"/>
    <col min="5644" max="5644" width="8" style="5" bestFit="1" customWidth="1"/>
    <col min="5645" max="5645" width="30.42578125" style="5" bestFit="1" customWidth="1"/>
    <col min="5646" max="5646" width="11.7109375" style="5" bestFit="1" customWidth="1"/>
    <col min="5647" max="5647" width="9.140625" style="5"/>
    <col min="5648" max="5648" width="13.85546875" style="5" bestFit="1" customWidth="1"/>
    <col min="5649" max="5888" width="9.140625" style="5"/>
    <col min="5889" max="5889" width="8" style="5" customWidth="1"/>
    <col min="5890" max="5890" width="10.5703125" style="5" customWidth="1"/>
    <col min="5891" max="5891" width="8.5703125" style="5" customWidth="1"/>
    <col min="5892" max="5892" width="14.42578125" style="5" customWidth="1"/>
    <col min="5893" max="5893" width="75.140625" style="5" customWidth="1"/>
    <col min="5894" max="5894" width="12.42578125" style="5" customWidth="1"/>
    <col min="5895" max="5895" width="10.140625" style="5" customWidth="1"/>
    <col min="5896" max="5896" width="13.5703125" style="5" customWidth="1"/>
    <col min="5897" max="5897" width="11.42578125" style="5" customWidth="1"/>
    <col min="5898" max="5898" width="19.28515625" style="5" bestFit="1" customWidth="1"/>
    <col min="5899" max="5899" width="34.85546875" style="5" customWidth="1"/>
    <col min="5900" max="5900" width="8" style="5" bestFit="1" customWidth="1"/>
    <col min="5901" max="5901" width="30.42578125" style="5" bestFit="1" customWidth="1"/>
    <col min="5902" max="5902" width="11.7109375" style="5" bestFit="1" customWidth="1"/>
    <col min="5903" max="5903" width="9.140625" style="5"/>
    <col min="5904" max="5904" width="13.85546875" style="5" bestFit="1" customWidth="1"/>
    <col min="5905" max="6144" width="9.140625" style="5"/>
    <col min="6145" max="6145" width="8" style="5" customWidth="1"/>
    <col min="6146" max="6146" width="10.5703125" style="5" customWidth="1"/>
    <col min="6147" max="6147" width="8.5703125" style="5" customWidth="1"/>
    <col min="6148" max="6148" width="14.42578125" style="5" customWidth="1"/>
    <col min="6149" max="6149" width="75.140625" style="5" customWidth="1"/>
    <col min="6150" max="6150" width="12.42578125" style="5" customWidth="1"/>
    <col min="6151" max="6151" width="10.140625" style="5" customWidth="1"/>
    <col min="6152" max="6152" width="13.5703125" style="5" customWidth="1"/>
    <col min="6153" max="6153" width="11.42578125" style="5" customWidth="1"/>
    <col min="6154" max="6154" width="19.28515625" style="5" bestFit="1" customWidth="1"/>
    <col min="6155" max="6155" width="34.85546875" style="5" customWidth="1"/>
    <col min="6156" max="6156" width="8" style="5" bestFit="1" customWidth="1"/>
    <col min="6157" max="6157" width="30.42578125" style="5" bestFit="1" customWidth="1"/>
    <col min="6158" max="6158" width="11.7109375" style="5" bestFit="1" customWidth="1"/>
    <col min="6159" max="6159" width="9.140625" style="5"/>
    <col min="6160" max="6160" width="13.85546875" style="5" bestFit="1" customWidth="1"/>
    <col min="6161" max="6400" width="9.140625" style="5"/>
    <col min="6401" max="6401" width="8" style="5" customWidth="1"/>
    <col min="6402" max="6402" width="10.5703125" style="5" customWidth="1"/>
    <col min="6403" max="6403" width="8.5703125" style="5" customWidth="1"/>
    <col min="6404" max="6404" width="14.42578125" style="5" customWidth="1"/>
    <col min="6405" max="6405" width="75.140625" style="5" customWidth="1"/>
    <col min="6406" max="6406" width="12.42578125" style="5" customWidth="1"/>
    <col min="6407" max="6407" width="10.140625" style="5" customWidth="1"/>
    <col min="6408" max="6408" width="13.5703125" style="5" customWidth="1"/>
    <col min="6409" max="6409" width="11.42578125" style="5" customWidth="1"/>
    <col min="6410" max="6410" width="19.28515625" style="5" bestFit="1" customWidth="1"/>
    <col min="6411" max="6411" width="34.85546875" style="5" customWidth="1"/>
    <col min="6412" max="6412" width="8" style="5" bestFit="1" customWidth="1"/>
    <col min="6413" max="6413" width="30.42578125" style="5" bestFit="1" customWidth="1"/>
    <col min="6414" max="6414" width="11.7109375" style="5" bestFit="1" customWidth="1"/>
    <col min="6415" max="6415" width="9.140625" style="5"/>
    <col min="6416" max="6416" width="13.85546875" style="5" bestFit="1" customWidth="1"/>
    <col min="6417" max="6656" width="9.140625" style="5"/>
    <col min="6657" max="6657" width="8" style="5" customWidth="1"/>
    <col min="6658" max="6658" width="10.5703125" style="5" customWidth="1"/>
    <col min="6659" max="6659" width="8.5703125" style="5" customWidth="1"/>
    <col min="6660" max="6660" width="14.42578125" style="5" customWidth="1"/>
    <col min="6661" max="6661" width="75.140625" style="5" customWidth="1"/>
    <col min="6662" max="6662" width="12.42578125" style="5" customWidth="1"/>
    <col min="6663" max="6663" width="10.140625" style="5" customWidth="1"/>
    <col min="6664" max="6664" width="13.5703125" style="5" customWidth="1"/>
    <col min="6665" max="6665" width="11.42578125" style="5" customWidth="1"/>
    <col min="6666" max="6666" width="19.28515625" style="5" bestFit="1" customWidth="1"/>
    <col min="6667" max="6667" width="34.85546875" style="5" customWidth="1"/>
    <col min="6668" max="6668" width="8" style="5" bestFit="1" customWidth="1"/>
    <col min="6669" max="6669" width="30.42578125" style="5" bestFit="1" customWidth="1"/>
    <col min="6670" max="6670" width="11.7109375" style="5" bestFit="1" customWidth="1"/>
    <col min="6671" max="6671" width="9.140625" style="5"/>
    <col min="6672" max="6672" width="13.85546875" style="5" bestFit="1" customWidth="1"/>
    <col min="6673" max="6912" width="9.140625" style="5"/>
    <col min="6913" max="6913" width="8" style="5" customWidth="1"/>
    <col min="6914" max="6914" width="10.5703125" style="5" customWidth="1"/>
    <col min="6915" max="6915" width="8.5703125" style="5" customWidth="1"/>
    <col min="6916" max="6916" width="14.42578125" style="5" customWidth="1"/>
    <col min="6917" max="6917" width="75.140625" style="5" customWidth="1"/>
    <col min="6918" max="6918" width="12.42578125" style="5" customWidth="1"/>
    <col min="6919" max="6919" width="10.140625" style="5" customWidth="1"/>
    <col min="6920" max="6920" width="13.5703125" style="5" customWidth="1"/>
    <col min="6921" max="6921" width="11.42578125" style="5" customWidth="1"/>
    <col min="6922" max="6922" width="19.28515625" style="5" bestFit="1" customWidth="1"/>
    <col min="6923" max="6923" width="34.85546875" style="5" customWidth="1"/>
    <col min="6924" max="6924" width="8" style="5" bestFit="1" customWidth="1"/>
    <col min="6925" max="6925" width="30.42578125" style="5" bestFit="1" customWidth="1"/>
    <col min="6926" max="6926" width="11.7109375" style="5" bestFit="1" customWidth="1"/>
    <col min="6927" max="6927" width="9.140625" style="5"/>
    <col min="6928" max="6928" width="13.85546875" style="5" bestFit="1" customWidth="1"/>
    <col min="6929" max="7168" width="9.140625" style="5"/>
    <col min="7169" max="7169" width="8" style="5" customWidth="1"/>
    <col min="7170" max="7170" width="10.5703125" style="5" customWidth="1"/>
    <col min="7171" max="7171" width="8.5703125" style="5" customWidth="1"/>
    <col min="7172" max="7172" width="14.42578125" style="5" customWidth="1"/>
    <col min="7173" max="7173" width="75.140625" style="5" customWidth="1"/>
    <col min="7174" max="7174" width="12.42578125" style="5" customWidth="1"/>
    <col min="7175" max="7175" width="10.140625" style="5" customWidth="1"/>
    <col min="7176" max="7176" width="13.5703125" style="5" customWidth="1"/>
    <col min="7177" max="7177" width="11.42578125" style="5" customWidth="1"/>
    <col min="7178" max="7178" width="19.28515625" style="5" bestFit="1" customWidth="1"/>
    <col min="7179" max="7179" width="34.85546875" style="5" customWidth="1"/>
    <col min="7180" max="7180" width="8" style="5" bestFit="1" customWidth="1"/>
    <col min="7181" max="7181" width="30.42578125" style="5" bestFit="1" customWidth="1"/>
    <col min="7182" max="7182" width="11.7109375" style="5" bestFit="1" customWidth="1"/>
    <col min="7183" max="7183" width="9.140625" style="5"/>
    <col min="7184" max="7184" width="13.85546875" style="5" bestFit="1" customWidth="1"/>
    <col min="7185" max="7424" width="9.140625" style="5"/>
    <col min="7425" max="7425" width="8" style="5" customWidth="1"/>
    <col min="7426" max="7426" width="10.5703125" style="5" customWidth="1"/>
    <col min="7427" max="7427" width="8.5703125" style="5" customWidth="1"/>
    <col min="7428" max="7428" width="14.42578125" style="5" customWidth="1"/>
    <col min="7429" max="7429" width="75.140625" style="5" customWidth="1"/>
    <col min="7430" max="7430" width="12.42578125" style="5" customWidth="1"/>
    <col min="7431" max="7431" width="10.140625" style="5" customWidth="1"/>
    <col min="7432" max="7432" width="13.5703125" style="5" customWidth="1"/>
    <col min="7433" max="7433" width="11.42578125" style="5" customWidth="1"/>
    <col min="7434" max="7434" width="19.28515625" style="5" bestFit="1" customWidth="1"/>
    <col min="7435" max="7435" width="34.85546875" style="5" customWidth="1"/>
    <col min="7436" max="7436" width="8" style="5" bestFit="1" customWidth="1"/>
    <col min="7437" max="7437" width="30.42578125" style="5" bestFit="1" customWidth="1"/>
    <col min="7438" max="7438" width="11.7109375" style="5" bestFit="1" customWidth="1"/>
    <col min="7439" max="7439" width="9.140625" style="5"/>
    <col min="7440" max="7440" width="13.85546875" style="5" bestFit="1" customWidth="1"/>
    <col min="7441" max="7680" width="9.140625" style="5"/>
    <col min="7681" max="7681" width="8" style="5" customWidth="1"/>
    <col min="7682" max="7682" width="10.5703125" style="5" customWidth="1"/>
    <col min="7683" max="7683" width="8.5703125" style="5" customWidth="1"/>
    <col min="7684" max="7684" width="14.42578125" style="5" customWidth="1"/>
    <col min="7685" max="7685" width="75.140625" style="5" customWidth="1"/>
    <col min="7686" max="7686" width="12.42578125" style="5" customWidth="1"/>
    <col min="7687" max="7687" width="10.140625" style="5" customWidth="1"/>
    <col min="7688" max="7688" width="13.5703125" style="5" customWidth="1"/>
    <col min="7689" max="7689" width="11.42578125" style="5" customWidth="1"/>
    <col min="7690" max="7690" width="19.28515625" style="5" bestFit="1" customWidth="1"/>
    <col min="7691" max="7691" width="34.85546875" style="5" customWidth="1"/>
    <col min="7692" max="7692" width="8" style="5" bestFit="1" customWidth="1"/>
    <col min="7693" max="7693" width="30.42578125" style="5" bestFit="1" customWidth="1"/>
    <col min="7694" max="7694" width="11.7109375" style="5" bestFit="1" customWidth="1"/>
    <col min="7695" max="7695" width="9.140625" style="5"/>
    <col min="7696" max="7696" width="13.85546875" style="5" bestFit="1" customWidth="1"/>
    <col min="7697" max="7936" width="9.140625" style="5"/>
    <col min="7937" max="7937" width="8" style="5" customWidth="1"/>
    <col min="7938" max="7938" width="10.5703125" style="5" customWidth="1"/>
    <col min="7939" max="7939" width="8.5703125" style="5" customWidth="1"/>
    <col min="7940" max="7940" width="14.42578125" style="5" customWidth="1"/>
    <col min="7941" max="7941" width="75.140625" style="5" customWidth="1"/>
    <col min="7942" max="7942" width="12.42578125" style="5" customWidth="1"/>
    <col min="7943" max="7943" width="10.140625" style="5" customWidth="1"/>
    <col min="7944" max="7944" width="13.5703125" style="5" customWidth="1"/>
    <col min="7945" max="7945" width="11.42578125" style="5" customWidth="1"/>
    <col min="7946" max="7946" width="19.28515625" style="5" bestFit="1" customWidth="1"/>
    <col min="7947" max="7947" width="34.85546875" style="5" customWidth="1"/>
    <col min="7948" max="7948" width="8" style="5" bestFit="1" customWidth="1"/>
    <col min="7949" max="7949" width="30.42578125" style="5" bestFit="1" customWidth="1"/>
    <col min="7950" max="7950" width="11.7109375" style="5" bestFit="1" customWidth="1"/>
    <col min="7951" max="7951" width="9.140625" style="5"/>
    <col min="7952" max="7952" width="13.85546875" style="5" bestFit="1" customWidth="1"/>
    <col min="7953" max="8192" width="9.140625" style="5"/>
    <col min="8193" max="8193" width="8" style="5" customWidth="1"/>
    <col min="8194" max="8194" width="10.5703125" style="5" customWidth="1"/>
    <col min="8195" max="8195" width="8.5703125" style="5" customWidth="1"/>
    <col min="8196" max="8196" width="14.42578125" style="5" customWidth="1"/>
    <col min="8197" max="8197" width="75.140625" style="5" customWidth="1"/>
    <col min="8198" max="8198" width="12.42578125" style="5" customWidth="1"/>
    <col min="8199" max="8199" width="10.140625" style="5" customWidth="1"/>
    <col min="8200" max="8200" width="13.5703125" style="5" customWidth="1"/>
    <col min="8201" max="8201" width="11.42578125" style="5" customWidth="1"/>
    <col min="8202" max="8202" width="19.28515625" style="5" bestFit="1" customWidth="1"/>
    <col min="8203" max="8203" width="34.85546875" style="5" customWidth="1"/>
    <col min="8204" max="8204" width="8" style="5" bestFit="1" customWidth="1"/>
    <col min="8205" max="8205" width="30.42578125" style="5" bestFit="1" customWidth="1"/>
    <col min="8206" max="8206" width="11.7109375" style="5" bestFit="1" customWidth="1"/>
    <col min="8207" max="8207" width="9.140625" style="5"/>
    <col min="8208" max="8208" width="13.85546875" style="5" bestFit="1" customWidth="1"/>
    <col min="8209" max="8448" width="9.140625" style="5"/>
    <col min="8449" max="8449" width="8" style="5" customWidth="1"/>
    <col min="8450" max="8450" width="10.5703125" style="5" customWidth="1"/>
    <col min="8451" max="8451" width="8.5703125" style="5" customWidth="1"/>
    <col min="8452" max="8452" width="14.42578125" style="5" customWidth="1"/>
    <col min="8453" max="8453" width="75.140625" style="5" customWidth="1"/>
    <col min="8454" max="8454" width="12.42578125" style="5" customWidth="1"/>
    <col min="8455" max="8455" width="10.140625" style="5" customWidth="1"/>
    <col min="8456" max="8456" width="13.5703125" style="5" customWidth="1"/>
    <col min="8457" max="8457" width="11.42578125" style="5" customWidth="1"/>
    <col min="8458" max="8458" width="19.28515625" style="5" bestFit="1" customWidth="1"/>
    <col min="8459" max="8459" width="34.85546875" style="5" customWidth="1"/>
    <col min="8460" max="8460" width="8" style="5" bestFit="1" customWidth="1"/>
    <col min="8461" max="8461" width="30.42578125" style="5" bestFit="1" customWidth="1"/>
    <col min="8462" max="8462" width="11.7109375" style="5" bestFit="1" customWidth="1"/>
    <col min="8463" max="8463" width="9.140625" style="5"/>
    <col min="8464" max="8464" width="13.85546875" style="5" bestFit="1" customWidth="1"/>
    <col min="8465" max="8704" width="9.140625" style="5"/>
    <col min="8705" max="8705" width="8" style="5" customWidth="1"/>
    <col min="8706" max="8706" width="10.5703125" style="5" customWidth="1"/>
    <col min="8707" max="8707" width="8.5703125" style="5" customWidth="1"/>
    <col min="8708" max="8708" width="14.42578125" style="5" customWidth="1"/>
    <col min="8709" max="8709" width="75.140625" style="5" customWidth="1"/>
    <col min="8710" max="8710" width="12.42578125" style="5" customWidth="1"/>
    <col min="8711" max="8711" width="10.140625" style="5" customWidth="1"/>
    <col min="8712" max="8712" width="13.5703125" style="5" customWidth="1"/>
    <col min="8713" max="8713" width="11.42578125" style="5" customWidth="1"/>
    <col min="8714" max="8714" width="19.28515625" style="5" bestFit="1" customWidth="1"/>
    <col min="8715" max="8715" width="34.85546875" style="5" customWidth="1"/>
    <col min="8716" max="8716" width="8" style="5" bestFit="1" customWidth="1"/>
    <col min="8717" max="8717" width="30.42578125" style="5" bestFit="1" customWidth="1"/>
    <col min="8718" max="8718" width="11.7109375" style="5" bestFit="1" customWidth="1"/>
    <col min="8719" max="8719" width="9.140625" style="5"/>
    <col min="8720" max="8720" width="13.85546875" style="5" bestFit="1" customWidth="1"/>
    <col min="8721" max="8960" width="9.140625" style="5"/>
    <col min="8961" max="8961" width="8" style="5" customWidth="1"/>
    <col min="8962" max="8962" width="10.5703125" style="5" customWidth="1"/>
    <col min="8963" max="8963" width="8.5703125" style="5" customWidth="1"/>
    <col min="8964" max="8964" width="14.42578125" style="5" customWidth="1"/>
    <col min="8965" max="8965" width="75.140625" style="5" customWidth="1"/>
    <col min="8966" max="8966" width="12.42578125" style="5" customWidth="1"/>
    <col min="8967" max="8967" width="10.140625" style="5" customWidth="1"/>
    <col min="8968" max="8968" width="13.5703125" style="5" customWidth="1"/>
    <col min="8969" max="8969" width="11.42578125" style="5" customWidth="1"/>
    <col min="8970" max="8970" width="19.28515625" style="5" bestFit="1" customWidth="1"/>
    <col min="8971" max="8971" width="34.85546875" style="5" customWidth="1"/>
    <col min="8972" max="8972" width="8" style="5" bestFit="1" customWidth="1"/>
    <col min="8973" max="8973" width="30.42578125" style="5" bestFit="1" customWidth="1"/>
    <col min="8974" max="8974" width="11.7109375" style="5" bestFit="1" customWidth="1"/>
    <col min="8975" max="8975" width="9.140625" style="5"/>
    <col min="8976" max="8976" width="13.85546875" style="5" bestFit="1" customWidth="1"/>
    <col min="8977" max="9216" width="9.140625" style="5"/>
    <col min="9217" max="9217" width="8" style="5" customWidth="1"/>
    <col min="9218" max="9218" width="10.5703125" style="5" customWidth="1"/>
    <col min="9219" max="9219" width="8.5703125" style="5" customWidth="1"/>
    <col min="9220" max="9220" width="14.42578125" style="5" customWidth="1"/>
    <col min="9221" max="9221" width="75.140625" style="5" customWidth="1"/>
    <col min="9222" max="9222" width="12.42578125" style="5" customWidth="1"/>
    <col min="9223" max="9223" width="10.140625" style="5" customWidth="1"/>
    <col min="9224" max="9224" width="13.5703125" style="5" customWidth="1"/>
    <col min="9225" max="9225" width="11.42578125" style="5" customWidth="1"/>
    <col min="9226" max="9226" width="19.28515625" style="5" bestFit="1" customWidth="1"/>
    <col min="9227" max="9227" width="34.85546875" style="5" customWidth="1"/>
    <col min="9228" max="9228" width="8" style="5" bestFit="1" customWidth="1"/>
    <col min="9229" max="9229" width="30.42578125" style="5" bestFit="1" customWidth="1"/>
    <col min="9230" max="9230" width="11.7109375" style="5" bestFit="1" customWidth="1"/>
    <col min="9231" max="9231" width="9.140625" style="5"/>
    <col min="9232" max="9232" width="13.85546875" style="5" bestFit="1" customWidth="1"/>
    <col min="9233" max="9472" width="9.140625" style="5"/>
    <col min="9473" max="9473" width="8" style="5" customWidth="1"/>
    <col min="9474" max="9474" width="10.5703125" style="5" customWidth="1"/>
    <col min="9475" max="9475" width="8.5703125" style="5" customWidth="1"/>
    <col min="9476" max="9476" width="14.42578125" style="5" customWidth="1"/>
    <col min="9477" max="9477" width="75.140625" style="5" customWidth="1"/>
    <col min="9478" max="9478" width="12.42578125" style="5" customWidth="1"/>
    <col min="9479" max="9479" width="10.140625" style="5" customWidth="1"/>
    <col min="9480" max="9480" width="13.5703125" style="5" customWidth="1"/>
    <col min="9481" max="9481" width="11.42578125" style="5" customWidth="1"/>
    <col min="9482" max="9482" width="19.28515625" style="5" bestFit="1" customWidth="1"/>
    <col min="9483" max="9483" width="34.85546875" style="5" customWidth="1"/>
    <col min="9484" max="9484" width="8" style="5" bestFit="1" customWidth="1"/>
    <col min="9485" max="9485" width="30.42578125" style="5" bestFit="1" customWidth="1"/>
    <col min="9486" max="9486" width="11.7109375" style="5" bestFit="1" customWidth="1"/>
    <col min="9487" max="9487" width="9.140625" style="5"/>
    <col min="9488" max="9488" width="13.85546875" style="5" bestFit="1" customWidth="1"/>
    <col min="9489" max="9728" width="9.140625" style="5"/>
    <col min="9729" max="9729" width="8" style="5" customWidth="1"/>
    <col min="9730" max="9730" width="10.5703125" style="5" customWidth="1"/>
    <col min="9731" max="9731" width="8.5703125" style="5" customWidth="1"/>
    <col min="9732" max="9732" width="14.42578125" style="5" customWidth="1"/>
    <col min="9733" max="9733" width="75.140625" style="5" customWidth="1"/>
    <col min="9734" max="9734" width="12.42578125" style="5" customWidth="1"/>
    <col min="9735" max="9735" width="10.140625" style="5" customWidth="1"/>
    <col min="9736" max="9736" width="13.5703125" style="5" customWidth="1"/>
    <col min="9737" max="9737" width="11.42578125" style="5" customWidth="1"/>
    <col min="9738" max="9738" width="19.28515625" style="5" bestFit="1" customWidth="1"/>
    <col min="9739" max="9739" width="34.85546875" style="5" customWidth="1"/>
    <col min="9740" max="9740" width="8" style="5" bestFit="1" customWidth="1"/>
    <col min="9741" max="9741" width="30.42578125" style="5" bestFit="1" customWidth="1"/>
    <col min="9742" max="9742" width="11.7109375" style="5" bestFit="1" customWidth="1"/>
    <col min="9743" max="9743" width="9.140625" style="5"/>
    <col min="9744" max="9744" width="13.85546875" style="5" bestFit="1" customWidth="1"/>
    <col min="9745" max="9984" width="9.140625" style="5"/>
    <col min="9985" max="9985" width="8" style="5" customWidth="1"/>
    <col min="9986" max="9986" width="10.5703125" style="5" customWidth="1"/>
    <col min="9987" max="9987" width="8.5703125" style="5" customWidth="1"/>
    <col min="9988" max="9988" width="14.42578125" style="5" customWidth="1"/>
    <col min="9989" max="9989" width="75.140625" style="5" customWidth="1"/>
    <col min="9990" max="9990" width="12.42578125" style="5" customWidth="1"/>
    <col min="9991" max="9991" width="10.140625" style="5" customWidth="1"/>
    <col min="9992" max="9992" width="13.5703125" style="5" customWidth="1"/>
    <col min="9993" max="9993" width="11.42578125" style="5" customWidth="1"/>
    <col min="9994" max="9994" width="19.28515625" style="5" bestFit="1" customWidth="1"/>
    <col min="9995" max="9995" width="34.85546875" style="5" customWidth="1"/>
    <col min="9996" max="9996" width="8" style="5" bestFit="1" customWidth="1"/>
    <col min="9997" max="9997" width="30.42578125" style="5" bestFit="1" customWidth="1"/>
    <col min="9998" max="9998" width="11.7109375" style="5" bestFit="1" customWidth="1"/>
    <col min="9999" max="9999" width="9.140625" style="5"/>
    <col min="10000" max="10000" width="13.85546875" style="5" bestFit="1" customWidth="1"/>
    <col min="10001" max="10240" width="9.140625" style="5"/>
    <col min="10241" max="10241" width="8" style="5" customWidth="1"/>
    <col min="10242" max="10242" width="10.5703125" style="5" customWidth="1"/>
    <col min="10243" max="10243" width="8.5703125" style="5" customWidth="1"/>
    <col min="10244" max="10244" width="14.42578125" style="5" customWidth="1"/>
    <col min="10245" max="10245" width="75.140625" style="5" customWidth="1"/>
    <col min="10246" max="10246" width="12.42578125" style="5" customWidth="1"/>
    <col min="10247" max="10247" width="10.140625" style="5" customWidth="1"/>
    <col min="10248" max="10248" width="13.5703125" style="5" customWidth="1"/>
    <col min="10249" max="10249" width="11.42578125" style="5" customWidth="1"/>
    <col min="10250" max="10250" width="19.28515625" style="5" bestFit="1" customWidth="1"/>
    <col min="10251" max="10251" width="34.85546875" style="5" customWidth="1"/>
    <col min="10252" max="10252" width="8" style="5" bestFit="1" customWidth="1"/>
    <col min="10253" max="10253" width="30.42578125" style="5" bestFit="1" customWidth="1"/>
    <col min="10254" max="10254" width="11.7109375" style="5" bestFit="1" customWidth="1"/>
    <col min="10255" max="10255" width="9.140625" style="5"/>
    <col min="10256" max="10256" width="13.85546875" style="5" bestFit="1" customWidth="1"/>
    <col min="10257" max="10496" width="9.140625" style="5"/>
    <col min="10497" max="10497" width="8" style="5" customWidth="1"/>
    <col min="10498" max="10498" width="10.5703125" style="5" customWidth="1"/>
    <col min="10499" max="10499" width="8.5703125" style="5" customWidth="1"/>
    <col min="10500" max="10500" width="14.42578125" style="5" customWidth="1"/>
    <col min="10501" max="10501" width="75.140625" style="5" customWidth="1"/>
    <col min="10502" max="10502" width="12.42578125" style="5" customWidth="1"/>
    <col min="10503" max="10503" width="10.140625" style="5" customWidth="1"/>
    <col min="10504" max="10504" width="13.5703125" style="5" customWidth="1"/>
    <col min="10505" max="10505" width="11.42578125" style="5" customWidth="1"/>
    <col min="10506" max="10506" width="19.28515625" style="5" bestFit="1" customWidth="1"/>
    <col min="10507" max="10507" width="34.85546875" style="5" customWidth="1"/>
    <col min="10508" max="10508" width="8" style="5" bestFit="1" customWidth="1"/>
    <col min="10509" max="10509" width="30.42578125" style="5" bestFit="1" customWidth="1"/>
    <col min="10510" max="10510" width="11.7109375" style="5" bestFit="1" customWidth="1"/>
    <col min="10511" max="10511" width="9.140625" style="5"/>
    <col min="10512" max="10512" width="13.85546875" style="5" bestFit="1" customWidth="1"/>
    <col min="10513" max="10752" width="9.140625" style="5"/>
    <col min="10753" max="10753" width="8" style="5" customWidth="1"/>
    <col min="10754" max="10754" width="10.5703125" style="5" customWidth="1"/>
    <col min="10755" max="10755" width="8.5703125" style="5" customWidth="1"/>
    <col min="10756" max="10756" width="14.42578125" style="5" customWidth="1"/>
    <col min="10757" max="10757" width="75.140625" style="5" customWidth="1"/>
    <col min="10758" max="10758" width="12.42578125" style="5" customWidth="1"/>
    <col min="10759" max="10759" width="10.140625" style="5" customWidth="1"/>
    <col min="10760" max="10760" width="13.5703125" style="5" customWidth="1"/>
    <col min="10761" max="10761" width="11.42578125" style="5" customWidth="1"/>
    <col min="10762" max="10762" width="19.28515625" style="5" bestFit="1" customWidth="1"/>
    <col min="10763" max="10763" width="34.85546875" style="5" customWidth="1"/>
    <col min="10764" max="10764" width="8" style="5" bestFit="1" customWidth="1"/>
    <col min="10765" max="10765" width="30.42578125" style="5" bestFit="1" customWidth="1"/>
    <col min="10766" max="10766" width="11.7109375" style="5" bestFit="1" customWidth="1"/>
    <col min="10767" max="10767" width="9.140625" style="5"/>
    <col min="10768" max="10768" width="13.85546875" style="5" bestFit="1" customWidth="1"/>
    <col min="10769" max="11008" width="9.140625" style="5"/>
    <col min="11009" max="11009" width="8" style="5" customWidth="1"/>
    <col min="11010" max="11010" width="10.5703125" style="5" customWidth="1"/>
    <col min="11011" max="11011" width="8.5703125" style="5" customWidth="1"/>
    <col min="11012" max="11012" width="14.42578125" style="5" customWidth="1"/>
    <col min="11013" max="11013" width="75.140625" style="5" customWidth="1"/>
    <col min="11014" max="11014" width="12.42578125" style="5" customWidth="1"/>
    <col min="11015" max="11015" width="10.140625" style="5" customWidth="1"/>
    <col min="11016" max="11016" width="13.5703125" style="5" customWidth="1"/>
    <col min="11017" max="11017" width="11.42578125" style="5" customWidth="1"/>
    <col min="11018" max="11018" width="19.28515625" style="5" bestFit="1" customWidth="1"/>
    <col min="11019" max="11019" width="34.85546875" style="5" customWidth="1"/>
    <col min="11020" max="11020" width="8" style="5" bestFit="1" customWidth="1"/>
    <col min="11021" max="11021" width="30.42578125" style="5" bestFit="1" customWidth="1"/>
    <col min="11022" max="11022" width="11.7109375" style="5" bestFit="1" customWidth="1"/>
    <col min="11023" max="11023" width="9.140625" style="5"/>
    <col min="11024" max="11024" width="13.85546875" style="5" bestFit="1" customWidth="1"/>
    <col min="11025" max="11264" width="9.140625" style="5"/>
    <col min="11265" max="11265" width="8" style="5" customWidth="1"/>
    <col min="11266" max="11266" width="10.5703125" style="5" customWidth="1"/>
    <col min="11267" max="11267" width="8.5703125" style="5" customWidth="1"/>
    <col min="11268" max="11268" width="14.42578125" style="5" customWidth="1"/>
    <col min="11269" max="11269" width="75.140625" style="5" customWidth="1"/>
    <col min="11270" max="11270" width="12.42578125" style="5" customWidth="1"/>
    <col min="11271" max="11271" width="10.140625" style="5" customWidth="1"/>
    <col min="11272" max="11272" width="13.5703125" style="5" customWidth="1"/>
    <col min="11273" max="11273" width="11.42578125" style="5" customWidth="1"/>
    <col min="11274" max="11274" width="19.28515625" style="5" bestFit="1" customWidth="1"/>
    <col min="11275" max="11275" width="34.85546875" style="5" customWidth="1"/>
    <col min="11276" max="11276" width="8" style="5" bestFit="1" customWidth="1"/>
    <col min="11277" max="11277" width="30.42578125" style="5" bestFit="1" customWidth="1"/>
    <col min="11278" max="11278" width="11.7109375" style="5" bestFit="1" customWidth="1"/>
    <col min="11279" max="11279" width="9.140625" style="5"/>
    <col min="11280" max="11280" width="13.85546875" style="5" bestFit="1" customWidth="1"/>
    <col min="11281" max="11520" width="9.140625" style="5"/>
    <col min="11521" max="11521" width="8" style="5" customWidth="1"/>
    <col min="11522" max="11522" width="10.5703125" style="5" customWidth="1"/>
    <col min="11523" max="11523" width="8.5703125" style="5" customWidth="1"/>
    <col min="11524" max="11524" width="14.42578125" style="5" customWidth="1"/>
    <col min="11525" max="11525" width="75.140625" style="5" customWidth="1"/>
    <col min="11526" max="11526" width="12.42578125" style="5" customWidth="1"/>
    <col min="11527" max="11527" width="10.140625" style="5" customWidth="1"/>
    <col min="11528" max="11528" width="13.5703125" style="5" customWidth="1"/>
    <col min="11529" max="11529" width="11.42578125" style="5" customWidth="1"/>
    <col min="11530" max="11530" width="19.28515625" style="5" bestFit="1" customWidth="1"/>
    <col min="11531" max="11531" width="34.85546875" style="5" customWidth="1"/>
    <col min="11532" max="11532" width="8" style="5" bestFit="1" customWidth="1"/>
    <col min="11533" max="11533" width="30.42578125" style="5" bestFit="1" customWidth="1"/>
    <col min="11534" max="11534" width="11.7109375" style="5" bestFit="1" customWidth="1"/>
    <col min="11535" max="11535" width="9.140625" style="5"/>
    <col min="11536" max="11536" width="13.85546875" style="5" bestFit="1" customWidth="1"/>
    <col min="11537" max="11776" width="9.140625" style="5"/>
    <col min="11777" max="11777" width="8" style="5" customWidth="1"/>
    <col min="11778" max="11778" width="10.5703125" style="5" customWidth="1"/>
    <col min="11779" max="11779" width="8.5703125" style="5" customWidth="1"/>
    <col min="11780" max="11780" width="14.42578125" style="5" customWidth="1"/>
    <col min="11781" max="11781" width="75.140625" style="5" customWidth="1"/>
    <col min="11782" max="11782" width="12.42578125" style="5" customWidth="1"/>
    <col min="11783" max="11783" width="10.140625" style="5" customWidth="1"/>
    <col min="11784" max="11784" width="13.5703125" style="5" customWidth="1"/>
    <col min="11785" max="11785" width="11.42578125" style="5" customWidth="1"/>
    <col min="11786" max="11786" width="19.28515625" style="5" bestFit="1" customWidth="1"/>
    <col min="11787" max="11787" width="34.85546875" style="5" customWidth="1"/>
    <col min="11788" max="11788" width="8" style="5" bestFit="1" customWidth="1"/>
    <col min="11789" max="11789" width="30.42578125" style="5" bestFit="1" customWidth="1"/>
    <col min="11790" max="11790" width="11.7109375" style="5" bestFit="1" customWidth="1"/>
    <col min="11791" max="11791" width="9.140625" style="5"/>
    <col min="11792" max="11792" width="13.85546875" style="5" bestFit="1" customWidth="1"/>
    <col min="11793" max="12032" width="9.140625" style="5"/>
    <col min="12033" max="12033" width="8" style="5" customWidth="1"/>
    <col min="12034" max="12034" width="10.5703125" style="5" customWidth="1"/>
    <col min="12035" max="12035" width="8.5703125" style="5" customWidth="1"/>
    <col min="12036" max="12036" width="14.42578125" style="5" customWidth="1"/>
    <col min="12037" max="12037" width="75.140625" style="5" customWidth="1"/>
    <col min="12038" max="12038" width="12.42578125" style="5" customWidth="1"/>
    <col min="12039" max="12039" width="10.140625" style="5" customWidth="1"/>
    <col min="12040" max="12040" width="13.5703125" style="5" customWidth="1"/>
    <col min="12041" max="12041" width="11.42578125" style="5" customWidth="1"/>
    <col min="12042" max="12042" width="19.28515625" style="5" bestFit="1" customWidth="1"/>
    <col min="12043" max="12043" width="34.85546875" style="5" customWidth="1"/>
    <col min="12044" max="12044" width="8" style="5" bestFit="1" customWidth="1"/>
    <col min="12045" max="12045" width="30.42578125" style="5" bestFit="1" customWidth="1"/>
    <col min="12046" max="12046" width="11.7109375" style="5" bestFit="1" customWidth="1"/>
    <col min="12047" max="12047" width="9.140625" style="5"/>
    <col min="12048" max="12048" width="13.85546875" style="5" bestFit="1" customWidth="1"/>
    <col min="12049" max="12288" width="9.140625" style="5"/>
    <col min="12289" max="12289" width="8" style="5" customWidth="1"/>
    <col min="12290" max="12290" width="10.5703125" style="5" customWidth="1"/>
    <col min="12291" max="12291" width="8.5703125" style="5" customWidth="1"/>
    <col min="12292" max="12292" width="14.42578125" style="5" customWidth="1"/>
    <col min="12293" max="12293" width="75.140625" style="5" customWidth="1"/>
    <col min="12294" max="12294" width="12.42578125" style="5" customWidth="1"/>
    <col min="12295" max="12295" width="10.140625" style="5" customWidth="1"/>
    <col min="12296" max="12296" width="13.5703125" style="5" customWidth="1"/>
    <col min="12297" max="12297" width="11.42578125" style="5" customWidth="1"/>
    <col min="12298" max="12298" width="19.28515625" style="5" bestFit="1" customWidth="1"/>
    <col min="12299" max="12299" width="34.85546875" style="5" customWidth="1"/>
    <col min="12300" max="12300" width="8" style="5" bestFit="1" customWidth="1"/>
    <col min="12301" max="12301" width="30.42578125" style="5" bestFit="1" customWidth="1"/>
    <col min="12302" max="12302" width="11.7109375" style="5" bestFit="1" customWidth="1"/>
    <col min="12303" max="12303" width="9.140625" style="5"/>
    <col min="12304" max="12304" width="13.85546875" style="5" bestFit="1" customWidth="1"/>
    <col min="12305" max="12544" width="9.140625" style="5"/>
    <col min="12545" max="12545" width="8" style="5" customWidth="1"/>
    <col min="12546" max="12546" width="10.5703125" style="5" customWidth="1"/>
    <col min="12547" max="12547" width="8.5703125" style="5" customWidth="1"/>
    <col min="12548" max="12548" width="14.42578125" style="5" customWidth="1"/>
    <col min="12549" max="12549" width="75.140625" style="5" customWidth="1"/>
    <col min="12550" max="12550" width="12.42578125" style="5" customWidth="1"/>
    <col min="12551" max="12551" width="10.140625" style="5" customWidth="1"/>
    <col min="12552" max="12552" width="13.5703125" style="5" customWidth="1"/>
    <col min="12553" max="12553" width="11.42578125" style="5" customWidth="1"/>
    <col min="12554" max="12554" width="19.28515625" style="5" bestFit="1" customWidth="1"/>
    <col min="12555" max="12555" width="34.85546875" style="5" customWidth="1"/>
    <col min="12556" max="12556" width="8" style="5" bestFit="1" customWidth="1"/>
    <col min="12557" max="12557" width="30.42578125" style="5" bestFit="1" customWidth="1"/>
    <col min="12558" max="12558" width="11.7109375" style="5" bestFit="1" customWidth="1"/>
    <col min="12559" max="12559" width="9.140625" style="5"/>
    <col min="12560" max="12560" width="13.85546875" style="5" bestFit="1" customWidth="1"/>
    <col min="12561" max="12800" width="9.140625" style="5"/>
    <col min="12801" max="12801" width="8" style="5" customWidth="1"/>
    <col min="12802" max="12802" width="10.5703125" style="5" customWidth="1"/>
    <col min="12803" max="12803" width="8.5703125" style="5" customWidth="1"/>
    <col min="12804" max="12804" width="14.42578125" style="5" customWidth="1"/>
    <col min="12805" max="12805" width="75.140625" style="5" customWidth="1"/>
    <col min="12806" max="12806" width="12.42578125" style="5" customWidth="1"/>
    <col min="12807" max="12807" width="10.140625" style="5" customWidth="1"/>
    <col min="12808" max="12808" width="13.5703125" style="5" customWidth="1"/>
    <col min="12809" max="12809" width="11.42578125" style="5" customWidth="1"/>
    <col min="12810" max="12810" width="19.28515625" style="5" bestFit="1" customWidth="1"/>
    <col min="12811" max="12811" width="34.85546875" style="5" customWidth="1"/>
    <col min="12812" max="12812" width="8" style="5" bestFit="1" customWidth="1"/>
    <col min="12813" max="12813" width="30.42578125" style="5" bestFit="1" customWidth="1"/>
    <col min="12814" max="12814" width="11.7109375" style="5" bestFit="1" customWidth="1"/>
    <col min="12815" max="12815" width="9.140625" style="5"/>
    <col min="12816" max="12816" width="13.85546875" style="5" bestFit="1" customWidth="1"/>
    <col min="12817" max="13056" width="9.140625" style="5"/>
    <col min="13057" max="13057" width="8" style="5" customWidth="1"/>
    <col min="13058" max="13058" width="10.5703125" style="5" customWidth="1"/>
    <col min="13059" max="13059" width="8.5703125" style="5" customWidth="1"/>
    <col min="13060" max="13060" width="14.42578125" style="5" customWidth="1"/>
    <col min="13061" max="13061" width="75.140625" style="5" customWidth="1"/>
    <col min="13062" max="13062" width="12.42578125" style="5" customWidth="1"/>
    <col min="13063" max="13063" width="10.140625" style="5" customWidth="1"/>
    <col min="13064" max="13064" width="13.5703125" style="5" customWidth="1"/>
    <col min="13065" max="13065" width="11.42578125" style="5" customWidth="1"/>
    <col min="13066" max="13066" width="19.28515625" style="5" bestFit="1" customWidth="1"/>
    <col min="13067" max="13067" width="34.85546875" style="5" customWidth="1"/>
    <col min="13068" max="13068" width="8" style="5" bestFit="1" customWidth="1"/>
    <col min="13069" max="13069" width="30.42578125" style="5" bestFit="1" customWidth="1"/>
    <col min="13070" max="13070" width="11.7109375" style="5" bestFit="1" customWidth="1"/>
    <col min="13071" max="13071" width="9.140625" style="5"/>
    <col min="13072" max="13072" width="13.85546875" style="5" bestFit="1" customWidth="1"/>
    <col min="13073" max="13312" width="9.140625" style="5"/>
    <col min="13313" max="13313" width="8" style="5" customWidth="1"/>
    <col min="13314" max="13314" width="10.5703125" style="5" customWidth="1"/>
    <col min="13315" max="13315" width="8.5703125" style="5" customWidth="1"/>
    <col min="13316" max="13316" width="14.42578125" style="5" customWidth="1"/>
    <col min="13317" max="13317" width="75.140625" style="5" customWidth="1"/>
    <col min="13318" max="13318" width="12.42578125" style="5" customWidth="1"/>
    <col min="13319" max="13319" width="10.140625" style="5" customWidth="1"/>
    <col min="13320" max="13320" width="13.5703125" style="5" customWidth="1"/>
    <col min="13321" max="13321" width="11.42578125" style="5" customWidth="1"/>
    <col min="13322" max="13322" width="19.28515625" style="5" bestFit="1" customWidth="1"/>
    <col min="13323" max="13323" width="34.85546875" style="5" customWidth="1"/>
    <col min="13324" max="13324" width="8" style="5" bestFit="1" customWidth="1"/>
    <col min="13325" max="13325" width="30.42578125" style="5" bestFit="1" customWidth="1"/>
    <col min="13326" max="13326" width="11.7109375" style="5" bestFit="1" customWidth="1"/>
    <col min="13327" max="13327" width="9.140625" style="5"/>
    <col min="13328" max="13328" width="13.85546875" style="5" bestFit="1" customWidth="1"/>
    <col min="13329" max="13568" width="9.140625" style="5"/>
    <col min="13569" max="13569" width="8" style="5" customWidth="1"/>
    <col min="13570" max="13570" width="10.5703125" style="5" customWidth="1"/>
    <col min="13571" max="13571" width="8.5703125" style="5" customWidth="1"/>
    <col min="13572" max="13572" width="14.42578125" style="5" customWidth="1"/>
    <col min="13573" max="13573" width="75.140625" style="5" customWidth="1"/>
    <col min="13574" max="13574" width="12.42578125" style="5" customWidth="1"/>
    <col min="13575" max="13575" width="10.140625" style="5" customWidth="1"/>
    <col min="13576" max="13576" width="13.5703125" style="5" customWidth="1"/>
    <col min="13577" max="13577" width="11.42578125" style="5" customWidth="1"/>
    <col min="13578" max="13578" width="19.28515625" style="5" bestFit="1" customWidth="1"/>
    <col min="13579" max="13579" width="34.85546875" style="5" customWidth="1"/>
    <col min="13580" max="13580" width="8" style="5" bestFit="1" customWidth="1"/>
    <col min="13581" max="13581" width="30.42578125" style="5" bestFit="1" customWidth="1"/>
    <col min="13582" max="13582" width="11.7109375" style="5" bestFit="1" customWidth="1"/>
    <col min="13583" max="13583" width="9.140625" style="5"/>
    <col min="13584" max="13584" width="13.85546875" style="5" bestFit="1" customWidth="1"/>
    <col min="13585" max="13824" width="9.140625" style="5"/>
    <col min="13825" max="13825" width="8" style="5" customWidth="1"/>
    <col min="13826" max="13826" width="10.5703125" style="5" customWidth="1"/>
    <col min="13827" max="13827" width="8.5703125" style="5" customWidth="1"/>
    <col min="13828" max="13828" width="14.42578125" style="5" customWidth="1"/>
    <col min="13829" max="13829" width="75.140625" style="5" customWidth="1"/>
    <col min="13830" max="13830" width="12.42578125" style="5" customWidth="1"/>
    <col min="13831" max="13831" width="10.140625" style="5" customWidth="1"/>
    <col min="13832" max="13832" width="13.5703125" style="5" customWidth="1"/>
    <col min="13833" max="13833" width="11.42578125" style="5" customWidth="1"/>
    <col min="13834" max="13834" width="19.28515625" style="5" bestFit="1" customWidth="1"/>
    <col min="13835" max="13835" width="34.85546875" style="5" customWidth="1"/>
    <col min="13836" max="13836" width="8" style="5" bestFit="1" customWidth="1"/>
    <col min="13837" max="13837" width="30.42578125" style="5" bestFit="1" customWidth="1"/>
    <col min="13838" max="13838" width="11.7109375" style="5" bestFit="1" customWidth="1"/>
    <col min="13839" max="13839" width="9.140625" style="5"/>
    <col min="13840" max="13840" width="13.85546875" style="5" bestFit="1" customWidth="1"/>
    <col min="13841" max="14080" width="9.140625" style="5"/>
    <col min="14081" max="14081" width="8" style="5" customWidth="1"/>
    <col min="14082" max="14082" width="10.5703125" style="5" customWidth="1"/>
    <col min="14083" max="14083" width="8.5703125" style="5" customWidth="1"/>
    <col min="14084" max="14084" width="14.42578125" style="5" customWidth="1"/>
    <col min="14085" max="14085" width="75.140625" style="5" customWidth="1"/>
    <col min="14086" max="14086" width="12.42578125" style="5" customWidth="1"/>
    <col min="14087" max="14087" width="10.140625" style="5" customWidth="1"/>
    <col min="14088" max="14088" width="13.5703125" style="5" customWidth="1"/>
    <col min="14089" max="14089" width="11.42578125" style="5" customWidth="1"/>
    <col min="14090" max="14090" width="19.28515625" style="5" bestFit="1" customWidth="1"/>
    <col min="14091" max="14091" width="34.85546875" style="5" customWidth="1"/>
    <col min="14092" max="14092" width="8" style="5" bestFit="1" customWidth="1"/>
    <col min="14093" max="14093" width="30.42578125" style="5" bestFit="1" customWidth="1"/>
    <col min="14094" max="14094" width="11.7109375" style="5" bestFit="1" customWidth="1"/>
    <col min="14095" max="14095" width="9.140625" style="5"/>
    <col min="14096" max="14096" width="13.85546875" style="5" bestFit="1" customWidth="1"/>
    <col min="14097" max="14336" width="9.140625" style="5"/>
    <col min="14337" max="14337" width="8" style="5" customWidth="1"/>
    <col min="14338" max="14338" width="10.5703125" style="5" customWidth="1"/>
    <col min="14339" max="14339" width="8.5703125" style="5" customWidth="1"/>
    <col min="14340" max="14340" width="14.42578125" style="5" customWidth="1"/>
    <col min="14341" max="14341" width="75.140625" style="5" customWidth="1"/>
    <col min="14342" max="14342" width="12.42578125" style="5" customWidth="1"/>
    <col min="14343" max="14343" width="10.140625" style="5" customWidth="1"/>
    <col min="14344" max="14344" width="13.5703125" style="5" customWidth="1"/>
    <col min="14345" max="14345" width="11.42578125" style="5" customWidth="1"/>
    <col min="14346" max="14346" width="19.28515625" style="5" bestFit="1" customWidth="1"/>
    <col min="14347" max="14347" width="34.85546875" style="5" customWidth="1"/>
    <col min="14348" max="14348" width="8" style="5" bestFit="1" customWidth="1"/>
    <col min="14349" max="14349" width="30.42578125" style="5" bestFit="1" customWidth="1"/>
    <col min="14350" max="14350" width="11.7109375" style="5" bestFit="1" customWidth="1"/>
    <col min="14351" max="14351" width="9.140625" style="5"/>
    <col min="14352" max="14352" width="13.85546875" style="5" bestFit="1" customWidth="1"/>
    <col min="14353" max="14592" width="9.140625" style="5"/>
    <col min="14593" max="14593" width="8" style="5" customWidth="1"/>
    <col min="14594" max="14594" width="10.5703125" style="5" customWidth="1"/>
    <col min="14595" max="14595" width="8.5703125" style="5" customWidth="1"/>
    <col min="14596" max="14596" width="14.42578125" style="5" customWidth="1"/>
    <col min="14597" max="14597" width="75.140625" style="5" customWidth="1"/>
    <col min="14598" max="14598" width="12.42578125" style="5" customWidth="1"/>
    <col min="14599" max="14599" width="10.140625" style="5" customWidth="1"/>
    <col min="14600" max="14600" width="13.5703125" style="5" customWidth="1"/>
    <col min="14601" max="14601" width="11.42578125" style="5" customWidth="1"/>
    <col min="14602" max="14602" width="19.28515625" style="5" bestFit="1" customWidth="1"/>
    <col min="14603" max="14603" width="34.85546875" style="5" customWidth="1"/>
    <col min="14604" max="14604" width="8" style="5" bestFit="1" customWidth="1"/>
    <col min="14605" max="14605" width="30.42578125" style="5" bestFit="1" customWidth="1"/>
    <col min="14606" max="14606" width="11.7109375" style="5" bestFit="1" customWidth="1"/>
    <col min="14607" max="14607" width="9.140625" style="5"/>
    <col min="14608" max="14608" width="13.85546875" style="5" bestFit="1" customWidth="1"/>
    <col min="14609" max="14848" width="9.140625" style="5"/>
    <col min="14849" max="14849" width="8" style="5" customWidth="1"/>
    <col min="14850" max="14850" width="10.5703125" style="5" customWidth="1"/>
    <col min="14851" max="14851" width="8.5703125" style="5" customWidth="1"/>
    <col min="14852" max="14852" width="14.42578125" style="5" customWidth="1"/>
    <col min="14853" max="14853" width="75.140625" style="5" customWidth="1"/>
    <col min="14854" max="14854" width="12.42578125" style="5" customWidth="1"/>
    <col min="14855" max="14855" width="10.140625" style="5" customWidth="1"/>
    <col min="14856" max="14856" width="13.5703125" style="5" customWidth="1"/>
    <col min="14857" max="14857" width="11.42578125" style="5" customWidth="1"/>
    <col min="14858" max="14858" width="19.28515625" style="5" bestFit="1" customWidth="1"/>
    <col min="14859" max="14859" width="34.85546875" style="5" customWidth="1"/>
    <col min="14860" max="14860" width="8" style="5" bestFit="1" customWidth="1"/>
    <col min="14861" max="14861" width="30.42578125" style="5" bestFit="1" customWidth="1"/>
    <col min="14862" max="14862" width="11.7109375" style="5" bestFit="1" customWidth="1"/>
    <col min="14863" max="14863" width="9.140625" style="5"/>
    <col min="14864" max="14864" width="13.85546875" style="5" bestFit="1" customWidth="1"/>
    <col min="14865" max="15104" width="9.140625" style="5"/>
    <col min="15105" max="15105" width="8" style="5" customWidth="1"/>
    <col min="15106" max="15106" width="10.5703125" style="5" customWidth="1"/>
    <col min="15107" max="15107" width="8.5703125" style="5" customWidth="1"/>
    <col min="15108" max="15108" width="14.42578125" style="5" customWidth="1"/>
    <col min="15109" max="15109" width="75.140625" style="5" customWidth="1"/>
    <col min="15110" max="15110" width="12.42578125" style="5" customWidth="1"/>
    <col min="15111" max="15111" width="10.140625" style="5" customWidth="1"/>
    <col min="15112" max="15112" width="13.5703125" style="5" customWidth="1"/>
    <col min="15113" max="15113" width="11.42578125" style="5" customWidth="1"/>
    <col min="15114" max="15114" width="19.28515625" style="5" bestFit="1" customWidth="1"/>
    <col min="15115" max="15115" width="34.85546875" style="5" customWidth="1"/>
    <col min="15116" max="15116" width="8" style="5" bestFit="1" customWidth="1"/>
    <col min="15117" max="15117" width="30.42578125" style="5" bestFit="1" customWidth="1"/>
    <col min="15118" max="15118" width="11.7109375" style="5" bestFit="1" customWidth="1"/>
    <col min="15119" max="15119" width="9.140625" style="5"/>
    <col min="15120" max="15120" width="13.85546875" style="5" bestFit="1" customWidth="1"/>
    <col min="15121" max="15360" width="9.140625" style="5"/>
    <col min="15361" max="15361" width="8" style="5" customWidth="1"/>
    <col min="15362" max="15362" width="10.5703125" style="5" customWidth="1"/>
    <col min="15363" max="15363" width="8.5703125" style="5" customWidth="1"/>
    <col min="15364" max="15364" width="14.42578125" style="5" customWidth="1"/>
    <col min="15365" max="15365" width="75.140625" style="5" customWidth="1"/>
    <col min="15366" max="15366" width="12.42578125" style="5" customWidth="1"/>
    <col min="15367" max="15367" width="10.140625" style="5" customWidth="1"/>
    <col min="15368" max="15368" width="13.5703125" style="5" customWidth="1"/>
    <col min="15369" max="15369" width="11.42578125" style="5" customWidth="1"/>
    <col min="15370" max="15370" width="19.28515625" style="5" bestFit="1" customWidth="1"/>
    <col min="15371" max="15371" width="34.85546875" style="5" customWidth="1"/>
    <col min="15372" max="15372" width="8" style="5" bestFit="1" customWidth="1"/>
    <col min="15373" max="15373" width="30.42578125" style="5" bestFit="1" customWidth="1"/>
    <col min="15374" max="15374" width="11.7109375" style="5" bestFit="1" customWidth="1"/>
    <col min="15375" max="15375" width="9.140625" style="5"/>
    <col min="15376" max="15376" width="13.85546875" style="5" bestFit="1" customWidth="1"/>
    <col min="15377" max="15616" width="9.140625" style="5"/>
    <col min="15617" max="15617" width="8" style="5" customWidth="1"/>
    <col min="15618" max="15618" width="10.5703125" style="5" customWidth="1"/>
    <col min="15619" max="15619" width="8.5703125" style="5" customWidth="1"/>
    <col min="15620" max="15620" width="14.42578125" style="5" customWidth="1"/>
    <col min="15621" max="15621" width="75.140625" style="5" customWidth="1"/>
    <col min="15622" max="15622" width="12.42578125" style="5" customWidth="1"/>
    <col min="15623" max="15623" width="10.140625" style="5" customWidth="1"/>
    <col min="15624" max="15624" width="13.5703125" style="5" customWidth="1"/>
    <col min="15625" max="15625" width="11.42578125" style="5" customWidth="1"/>
    <col min="15626" max="15626" width="19.28515625" style="5" bestFit="1" customWidth="1"/>
    <col min="15627" max="15627" width="34.85546875" style="5" customWidth="1"/>
    <col min="15628" max="15628" width="8" style="5" bestFit="1" customWidth="1"/>
    <col min="15629" max="15629" width="30.42578125" style="5" bestFit="1" customWidth="1"/>
    <col min="15630" max="15630" width="11.7109375" style="5" bestFit="1" customWidth="1"/>
    <col min="15631" max="15631" width="9.140625" style="5"/>
    <col min="15632" max="15632" width="13.85546875" style="5" bestFit="1" customWidth="1"/>
    <col min="15633" max="15872" width="9.140625" style="5"/>
    <col min="15873" max="15873" width="8" style="5" customWidth="1"/>
    <col min="15874" max="15874" width="10.5703125" style="5" customWidth="1"/>
    <col min="15875" max="15875" width="8.5703125" style="5" customWidth="1"/>
    <col min="15876" max="15876" width="14.42578125" style="5" customWidth="1"/>
    <col min="15877" max="15877" width="75.140625" style="5" customWidth="1"/>
    <col min="15878" max="15878" width="12.42578125" style="5" customWidth="1"/>
    <col min="15879" max="15879" width="10.140625" style="5" customWidth="1"/>
    <col min="15880" max="15880" width="13.5703125" style="5" customWidth="1"/>
    <col min="15881" max="15881" width="11.42578125" style="5" customWidth="1"/>
    <col min="15882" max="15882" width="19.28515625" style="5" bestFit="1" customWidth="1"/>
    <col min="15883" max="15883" width="34.85546875" style="5" customWidth="1"/>
    <col min="15884" max="15884" width="8" style="5" bestFit="1" customWidth="1"/>
    <col min="15885" max="15885" width="30.42578125" style="5" bestFit="1" customWidth="1"/>
    <col min="15886" max="15886" width="11.7109375" style="5" bestFit="1" customWidth="1"/>
    <col min="15887" max="15887" width="9.140625" style="5"/>
    <col min="15888" max="15888" width="13.85546875" style="5" bestFit="1" customWidth="1"/>
    <col min="15889" max="16128" width="9.140625" style="5"/>
    <col min="16129" max="16129" width="8" style="5" customWidth="1"/>
    <col min="16130" max="16130" width="10.5703125" style="5" customWidth="1"/>
    <col min="16131" max="16131" width="8.5703125" style="5" customWidth="1"/>
    <col min="16132" max="16132" width="14.42578125" style="5" customWidth="1"/>
    <col min="16133" max="16133" width="75.140625" style="5" customWidth="1"/>
    <col min="16134" max="16134" width="12.42578125" style="5" customWidth="1"/>
    <col min="16135" max="16135" width="10.140625" style="5" customWidth="1"/>
    <col min="16136" max="16136" width="13.5703125" style="5" customWidth="1"/>
    <col min="16137" max="16137" width="11.42578125" style="5" customWidth="1"/>
    <col min="16138" max="16138" width="19.28515625" style="5" bestFit="1" customWidth="1"/>
    <col min="16139" max="16139" width="34.85546875" style="5" customWidth="1"/>
    <col min="16140" max="16140" width="8" style="5" bestFit="1" customWidth="1"/>
    <col min="16141" max="16141" width="30.42578125" style="5" bestFit="1" customWidth="1"/>
    <col min="16142" max="16142" width="11.7109375" style="5" bestFit="1" customWidth="1"/>
    <col min="16143" max="16143" width="9.140625" style="5"/>
    <col min="16144" max="16144" width="13.85546875" style="5" bestFit="1" customWidth="1"/>
    <col min="16145" max="16384" width="9.140625" style="5"/>
  </cols>
  <sheetData>
    <row r="2" spans="1:16" s="1" customFormat="1" ht="75.75" thickBot="1">
      <c r="B2" s="2"/>
      <c r="C2" s="3" t="s">
        <v>5</v>
      </c>
      <c r="D2" s="4"/>
      <c r="E2" s="926" t="s">
        <v>6826</v>
      </c>
      <c r="H2" s="285"/>
      <c r="L2" s="2061"/>
      <c r="M2" s="925"/>
    </row>
    <row r="3" spans="1:16" ht="18.75" thickBot="1">
      <c r="E3" s="8"/>
      <c r="L3" s="2062" t="s">
        <v>7568</v>
      </c>
      <c r="M3" s="925"/>
    </row>
    <row r="4" spans="1:16" s="12" customFormat="1" ht="18.75" thickBot="1">
      <c r="B4" s="13"/>
      <c r="C4" s="14"/>
      <c r="D4" s="118"/>
      <c r="E4" s="120"/>
      <c r="F4" s="118"/>
      <c r="G4" s="119"/>
      <c r="H4" s="119"/>
      <c r="I4" s="119"/>
      <c r="J4" s="121"/>
      <c r="L4" s="2062" t="s">
        <v>7569</v>
      </c>
      <c r="M4" s="925"/>
    </row>
    <row r="5" spans="1:16" s="20" customFormat="1" ht="56.25" customHeight="1" thickBot="1">
      <c r="B5" s="21"/>
      <c r="C5" s="2642"/>
      <c r="D5" s="2643"/>
      <c r="E5" s="2636" t="s">
        <v>3</v>
      </c>
      <c r="F5" s="2625" t="s">
        <v>13795</v>
      </c>
      <c r="G5" s="2626"/>
      <c r="H5" s="2627"/>
      <c r="I5" s="2648"/>
      <c r="J5" s="2649"/>
      <c r="L5" s="23"/>
      <c r="M5" s="27"/>
    </row>
    <row r="6" spans="1:16" s="20" customFormat="1" ht="30.75" customHeight="1" thickBot="1">
      <c r="B6" s="21"/>
      <c r="C6" s="2644"/>
      <c r="D6" s="2645"/>
      <c r="E6" s="2637"/>
      <c r="F6" s="2633" t="s">
        <v>7569</v>
      </c>
      <c r="G6" s="2634"/>
      <c r="H6" s="2635"/>
      <c r="I6" s="2650"/>
      <c r="J6" s="2651"/>
      <c r="L6" s="23"/>
      <c r="M6" s="27"/>
    </row>
    <row r="7" spans="1:16" s="20" customFormat="1" ht="39" thickBot="1">
      <c r="B7" s="24"/>
      <c r="C7" s="2644"/>
      <c r="D7" s="2645"/>
      <c r="E7" s="955" t="s">
        <v>4</v>
      </c>
      <c r="F7" s="953" t="s">
        <v>6</v>
      </c>
      <c r="G7" s="2622">
        <f>'BDI '!K31</f>
        <v>0.20349999999999999</v>
      </c>
      <c r="H7" s="2623"/>
      <c r="I7" s="2650"/>
      <c r="J7" s="2651"/>
      <c r="K7" s="26"/>
      <c r="L7" s="23"/>
    </row>
    <row r="8" spans="1:16" s="20" customFormat="1" ht="42.75" customHeight="1" thickBot="1">
      <c r="B8" s="24"/>
      <c r="C8" s="2646"/>
      <c r="D8" s="2647"/>
      <c r="E8" s="2640" t="s">
        <v>13811</v>
      </c>
      <c r="F8" s="2641"/>
      <c r="G8" s="2638">
        <f>'BDI DIF'!K31</f>
        <v>0.1143</v>
      </c>
      <c r="H8" s="2639"/>
      <c r="I8" s="2652"/>
      <c r="J8" s="2653"/>
      <c r="K8" s="26"/>
      <c r="L8" s="23"/>
    </row>
    <row r="9" spans="1:16" s="27" customFormat="1" ht="18.75" thickBot="1">
      <c r="B9" s="28"/>
      <c r="C9" s="2628" t="s">
        <v>1381</v>
      </c>
      <c r="D9" s="2629"/>
      <c r="E9" s="2629"/>
      <c r="F9" s="2629"/>
      <c r="G9" s="2629"/>
      <c r="H9" s="2629"/>
      <c r="I9" s="2629"/>
      <c r="J9" s="2630"/>
      <c r="K9" s="29"/>
      <c r="L9" s="30"/>
    </row>
    <row r="10" spans="1:16" s="12" customFormat="1" ht="6.75" thickBot="1">
      <c r="B10" s="13"/>
      <c r="C10" s="2302"/>
      <c r="D10" s="118"/>
      <c r="E10" s="120"/>
      <c r="F10" s="118"/>
      <c r="G10" s="119"/>
      <c r="H10" s="119"/>
      <c r="I10" s="119"/>
      <c r="J10" s="121"/>
      <c r="K10" s="18"/>
      <c r="L10" s="19"/>
    </row>
    <row r="11" spans="1:16" s="27" customFormat="1" ht="18">
      <c r="B11" s="28"/>
      <c r="C11" s="2303" t="s">
        <v>7</v>
      </c>
      <c r="D11" s="2631" t="s">
        <v>13837</v>
      </c>
      <c r="E11" s="2631"/>
      <c r="F11" s="2631"/>
      <c r="G11" s="2631"/>
      <c r="H11" s="887"/>
      <c r="I11" s="2304" t="s">
        <v>8</v>
      </c>
      <c r="J11" s="2305">
        <f ca="1">TODAY()</f>
        <v>43430</v>
      </c>
      <c r="K11" s="619"/>
      <c r="L11" s="30"/>
    </row>
    <row r="12" spans="1:16" s="27" customFormat="1" ht="18.75" thickBot="1">
      <c r="B12" s="28"/>
      <c r="C12" s="2306" t="s">
        <v>9</v>
      </c>
      <c r="D12" s="2632" t="s">
        <v>8135</v>
      </c>
      <c r="E12" s="2632"/>
      <c r="F12" s="2632"/>
      <c r="G12" s="2632"/>
      <c r="H12" s="2624" t="s">
        <v>10</v>
      </c>
      <c r="I12" s="2624"/>
      <c r="J12" s="339">
        <f>IF(F6=L4,'ENCARGOS SOCIAIS'!G46,'ENCARGOS SOCIAIS'!E46)</f>
        <v>1.1857</v>
      </c>
      <c r="K12" s="2270"/>
      <c r="L12" s="30"/>
    </row>
    <row r="13" spans="1:16" s="27" customFormat="1" ht="18.75" thickBot="1">
      <c r="B13" s="28"/>
      <c r="C13" s="2614" t="s">
        <v>11</v>
      </c>
      <c r="D13" s="2615"/>
      <c r="E13" s="2615"/>
      <c r="F13" s="2615"/>
      <c r="G13" s="2616"/>
      <c r="H13" s="2615"/>
      <c r="I13" s="2615"/>
      <c r="J13" s="2617"/>
      <c r="K13" s="33"/>
      <c r="L13" s="30"/>
    </row>
    <row r="14" spans="1:16" s="20" customFormat="1" ht="30.75" thickBot="1">
      <c r="B14" s="24"/>
      <c r="C14" s="34" t="s">
        <v>12</v>
      </c>
      <c r="D14" s="35" t="s">
        <v>13</v>
      </c>
      <c r="E14" s="35" t="s">
        <v>14</v>
      </c>
      <c r="F14" s="35" t="s">
        <v>15</v>
      </c>
      <c r="G14" s="36" t="s">
        <v>16</v>
      </c>
      <c r="H14" s="36" t="s">
        <v>17</v>
      </c>
      <c r="I14" s="36" t="s">
        <v>18</v>
      </c>
      <c r="J14" s="37" t="s">
        <v>19</v>
      </c>
      <c r="K14" s="38"/>
      <c r="L14" s="23"/>
    </row>
    <row r="15" spans="1:16" s="39" customFormat="1" ht="6" thickBot="1">
      <c r="B15" s="40"/>
      <c r="C15" s="41"/>
      <c r="D15" s="42"/>
      <c r="E15" s="42"/>
      <c r="F15" s="42"/>
      <c r="G15" s="43"/>
      <c r="H15" s="286"/>
      <c r="I15" s="42"/>
      <c r="J15" s="44"/>
      <c r="K15" s="45"/>
      <c r="L15" s="46"/>
    </row>
    <row r="16" spans="1:16" s="56" customFormat="1" ht="6" thickBot="1">
      <c r="A16" s="47"/>
      <c r="B16" s="48"/>
      <c r="C16" s="49"/>
      <c r="D16" s="50"/>
      <c r="E16" s="51"/>
      <c r="F16" s="50"/>
      <c r="G16" s="52"/>
      <c r="H16" s="52"/>
      <c r="I16" s="52"/>
      <c r="J16" s="53"/>
      <c r="K16" s="54"/>
      <c r="L16" s="55"/>
      <c r="M16" s="47"/>
      <c r="N16" s="47"/>
      <c r="O16" s="47"/>
      <c r="P16" s="47"/>
    </row>
    <row r="17" spans="1:16" s="57" customFormat="1" ht="18.75" thickBot="1">
      <c r="B17" s="24"/>
      <c r="C17" s="2618" t="str">
        <f>D11</f>
        <v>ILUMINAÇÃO  DA PRAÇA DO CASTELÂNDIA</v>
      </c>
      <c r="D17" s="2619"/>
      <c r="E17" s="2619"/>
      <c r="F17" s="2619"/>
      <c r="G17" s="2619"/>
      <c r="H17" s="2619"/>
      <c r="I17" s="2620">
        <f>J20+J23+J26</f>
        <v>280621.03000000003</v>
      </c>
      <c r="J17" s="2621"/>
      <c r="K17" s="58"/>
      <c r="L17" s="23"/>
      <c r="M17" s="59"/>
    </row>
    <row r="18" spans="1:16" s="56" customFormat="1" ht="6" thickBot="1">
      <c r="A18" s="47"/>
      <c r="B18" s="48"/>
      <c r="C18" s="60"/>
      <c r="D18" s="61"/>
      <c r="E18" s="62"/>
      <c r="F18" s="61"/>
      <c r="G18" s="63"/>
      <c r="H18" s="63"/>
      <c r="I18" s="63"/>
      <c r="J18" s="64"/>
      <c r="K18" s="54"/>
      <c r="L18" s="55"/>
      <c r="M18" s="47"/>
      <c r="N18" s="47"/>
      <c r="O18" s="47"/>
      <c r="P18" s="47"/>
    </row>
    <row r="19" spans="1:16" s="68" customFormat="1" ht="6" thickBot="1">
      <c r="B19" s="65"/>
      <c r="C19" s="66"/>
      <c r="D19" s="66"/>
      <c r="E19" s="66"/>
      <c r="F19" s="66"/>
      <c r="G19" s="66"/>
      <c r="H19" s="287"/>
      <c r="I19" s="66"/>
      <c r="J19" s="66"/>
      <c r="K19" s="67"/>
      <c r="M19" s="54"/>
      <c r="N19" s="54"/>
      <c r="O19" s="54"/>
      <c r="P19" s="54"/>
    </row>
    <row r="20" spans="1:16" s="841" customFormat="1" ht="16.5" thickBot="1">
      <c r="A20" s="845"/>
      <c r="B20" s="838"/>
      <c r="C20" s="289" t="s">
        <v>2</v>
      </c>
      <c r="D20" s="290"/>
      <c r="E20" s="291" t="s">
        <v>1663</v>
      </c>
      <c r="F20" s="292"/>
      <c r="G20" s="293"/>
      <c r="H20" s="294"/>
      <c r="I20" s="294"/>
      <c r="J20" s="295">
        <f>SUM(J21)</f>
        <v>10585.98</v>
      </c>
      <c r="K20" s="839"/>
      <c r="L20" s="2041"/>
      <c r="M20" s="840"/>
      <c r="N20" s="840"/>
      <c r="O20" s="840"/>
      <c r="P20" s="840"/>
    </row>
    <row r="21" spans="1:16" s="845" customFormat="1" ht="16.5" thickBot="1">
      <c r="B21" s="838"/>
      <c r="C21" s="301" t="s">
        <v>680</v>
      </c>
      <c r="D21" s="774" t="str">
        <f>'COMP. ELETRICO '!B294</f>
        <v>AMM ELE 023</v>
      </c>
      <c r="E21" s="773" t="str">
        <f>VLOOKUP($D21,IF(LEFT($D21,3)="AMM",COMPOSIÇÕES!$B$1:$E$4008,'BANCO DE DADOS SETEMBRO SERV'!$B$2:$F$14196),2,FALSE)</f>
        <v>ADMINISTRAÇÃO LOCAL</v>
      </c>
      <c r="F21" s="2037" t="str">
        <f>VLOOKUP($D21,IF(LEFT($D21,3)="AMM",COMPOSIÇÕES!$B$1:$E$4008,'BANCO DE DADOS SETEMBRO SERV'!$B$2:$F$14196),3,FALSE)</f>
        <v>UN</v>
      </c>
      <c r="G21" s="304">
        <v>1</v>
      </c>
      <c r="H21" s="305">
        <f>VLOOKUP($D21,IF(LEFT($D21,3)="AMM",COMPOSIÇÕES!$B$1:$E$4008,'BANCO DE DADOS SETEMBRO SERV'!$B$2:$F$14196),4,FALSE)</f>
        <v>8796</v>
      </c>
      <c r="I21" s="305">
        <f>TRUNC(H21*(1+$G$7),2)</f>
        <v>10585.98</v>
      </c>
      <c r="J21" s="306">
        <f>TRUNC(I21*G21,2)</f>
        <v>10585.98</v>
      </c>
      <c r="K21" s="839"/>
      <c r="L21" s="2063" t="str">
        <f>'COMP. ELETRICO '!H304</f>
        <v>ENCARREGADO GERAL COM ENCARGOS COMPLEMENTARES: 4HR*4DIAS*4SEMANAS*3MESES ENGENHEIRO ELETRICISTA COM ENCARGOS COMPLEMENTARES: 2HR*2DIAS*4SEMANAS*3MESES</v>
      </c>
      <c r="M21" s="839" t="str">
        <f>C21</f>
        <v>1.1</v>
      </c>
      <c r="N21" s="839"/>
      <c r="O21" s="843"/>
      <c r="P21" s="844"/>
    </row>
    <row r="22" spans="1:16" s="848" customFormat="1" ht="16.5" thickBot="1">
      <c r="A22" s="845"/>
      <c r="B22" s="838"/>
      <c r="C22" s="307"/>
      <c r="D22" s="307"/>
      <c r="E22" s="307"/>
      <c r="F22" s="307"/>
      <c r="G22" s="307"/>
      <c r="H22" s="308"/>
      <c r="I22" s="307"/>
      <c r="J22" s="307"/>
      <c r="K22" s="847"/>
      <c r="L22" s="914"/>
      <c r="M22" s="849"/>
      <c r="N22" s="849"/>
      <c r="O22" s="849"/>
      <c r="P22" s="849"/>
    </row>
    <row r="23" spans="1:16" s="841" customFormat="1" ht="16.5" thickBot="1">
      <c r="A23" s="845"/>
      <c r="B23" s="838"/>
      <c r="C23" s="289" t="s">
        <v>1209</v>
      </c>
      <c r="D23" s="290"/>
      <c r="E23" s="291" t="s">
        <v>1333</v>
      </c>
      <c r="F23" s="292"/>
      <c r="G23" s="293"/>
      <c r="H23" s="294"/>
      <c r="I23" s="294"/>
      <c r="J23" s="295">
        <f>SUM(J24:J24)</f>
        <v>1182.3800000000001</v>
      </c>
      <c r="K23" s="839"/>
      <c r="L23" s="2041"/>
      <c r="M23" s="840"/>
      <c r="N23" s="840"/>
      <c r="O23" s="840"/>
      <c r="P23" s="840"/>
    </row>
    <row r="24" spans="1:16" s="845" customFormat="1" ht="16.5" thickBot="1">
      <c r="B24" s="838"/>
      <c r="C24" s="2088" t="s">
        <v>1198</v>
      </c>
      <c r="D24" s="2087" t="s">
        <v>23</v>
      </c>
      <c r="E24" s="2089" t="str">
        <f>VLOOKUP($D24,IF(LEFT($D24,3)="AMM",COMPOSIÇÕES!$B$1:$E$4008,'BANCO DE DADOS SETEMBRO SERV'!$B$2:$F$14196),2,FALSE)</f>
        <v>PLACA DE OBRA EM CHAPA DE ACO GALVANIZADO</v>
      </c>
      <c r="F24" s="2087" t="str">
        <f>VLOOKUP($D24,IF(LEFT($D24,3)="AMM",COMPOSIÇÕES!$B$1:$E$4008,'BANCO DE DADOS SETEMBRO SERV'!$B$2:$F$14196),3,FALSE)</f>
        <v>M2</v>
      </c>
      <c r="G24" s="2090">
        <v>3.12</v>
      </c>
      <c r="H24" s="2091">
        <f>VLOOKUP($D24,IF(LEFT($D24,3)="AMM",COMPOSIÇÕES!$B$1:$E$4008,'BANCO DE DADOS SETEMBRO SERV'!$B$2:$F$14196),4,FALSE)</f>
        <v>314.89</v>
      </c>
      <c r="I24" s="2091">
        <f>TRUNC(H24*(1+$G$7),2)</f>
        <v>378.97</v>
      </c>
      <c r="J24" s="922">
        <f>TRUNC(I24*G24,2)</f>
        <v>1182.3800000000001</v>
      </c>
      <c r="K24" s="839"/>
      <c r="L24" s="2064" t="s">
        <v>13813</v>
      </c>
      <c r="M24" s="839" t="str">
        <f>C24</f>
        <v>2.1</v>
      </c>
      <c r="N24" s="844"/>
      <c r="O24" s="843"/>
      <c r="P24" s="844"/>
    </row>
    <row r="25" spans="1:16" s="914" customFormat="1" ht="16.5" thickBot="1">
      <c r="B25" s="912"/>
      <c r="C25" s="309"/>
      <c r="D25" s="309"/>
      <c r="E25" s="309"/>
      <c r="F25" s="309"/>
      <c r="G25" s="309"/>
      <c r="H25" s="310"/>
      <c r="I25" s="309"/>
      <c r="J25" s="309"/>
      <c r="K25" s="913"/>
      <c r="M25" s="915"/>
      <c r="N25" s="915"/>
      <c r="O25" s="915"/>
      <c r="P25" s="915"/>
    </row>
    <row r="26" spans="1:16" s="841" customFormat="1" ht="16.5" thickBot="1">
      <c r="B26" s="838"/>
      <c r="C26" s="289" t="s">
        <v>1197</v>
      </c>
      <c r="D26" s="292"/>
      <c r="E26" s="311" t="s">
        <v>684</v>
      </c>
      <c r="F26" s="292"/>
      <c r="G26" s="293"/>
      <c r="H26" s="294"/>
      <c r="I26" s="294"/>
      <c r="J26" s="295">
        <f>SUM(J27:J81)</f>
        <v>268852.67000000004</v>
      </c>
      <c r="K26" s="839"/>
      <c r="L26" s="914"/>
      <c r="M26" s="840"/>
      <c r="N26" s="840"/>
      <c r="O26" s="840"/>
      <c r="P26" s="840"/>
    </row>
    <row r="27" spans="1:16" s="841" customFormat="1" ht="45">
      <c r="B27" s="838"/>
      <c r="C27" s="1997" t="s">
        <v>1193</v>
      </c>
      <c r="D27" s="1991">
        <v>91926</v>
      </c>
      <c r="E27" s="2089" t="str">
        <f>VLOOKUP($D27,IF(LEFT($D27,3)="AMM",COMPOSIÇÕES!$B$1:$E$4008,'BANCO DE DADOS SETEMBRO SERV'!$B$2:$F$14196),2,FALSE)</f>
        <v>CABO DE COBRE FLEXÍVEL ISOLADO, 2,5 MM², ANTI-CHAMA 450/750 V, PARA CIRCUITOS TERMINAIS - FORNECIMENTO E INSTALAÇÃO. AF_12/2015</v>
      </c>
      <c r="F27" s="2087" t="str">
        <f>VLOOKUP($D27,IF(LEFT($D27,3)="AMM",COMPOSIÇÕES!$B$1:$E$4008,'BANCO DE DADOS SETEMBRO SERV'!$B$2:$F$14196),3,FALSE)</f>
        <v>M</v>
      </c>
      <c r="G27" s="1990">
        <v>284</v>
      </c>
      <c r="H27" s="2091">
        <f>VLOOKUP($D27,IF(LEFT($D27,3)="AMM",COMPOSIÇÕES!$B$1:$E$4008,'BANCO DE DADOS SETEMBRO SERV'!$B$2:$F$14196),4,FALSE)</f>
        <v>2.6</v>
      </c>
      <c r="I27" s="1996">
        <f>TRUNC(H27*(1+$G$7),2)</f>
        <v>3.12</v>
      </c>
      <c r="J27" s="922">
        <f>TRUNC(I27*G27,2)</f>
        <v>886.08</v>
      </c>
      <c r="K27" s="839">
        <v>284</v>
      </c>
      <c r="L27" s="2041" t="b">
        <f>G27=K27</f>
        <v>1</v>
      </c>
      <c r="M27" s="840"/>
      <c r="N27" s="840"/>
      <c r="O27" s="840"/>
      <c r="P27" s="840"/>
    </row>
    <row r="28" spans="1:16" s="841" customFormat="1" ht="45">
      <c r="B28" s="838"/>
      <c r="C28" s="2390" t="s">
        <v>1194</v>
      </c>
      <c r="D28" s="2384">
        <v>91927</v>
      </c>
      <c r="E28" s="2311" t="str">
        <f>VLOOKUP($D28,IF(LEFT($D28,3)="AMM",COMPOSIÇÕES!$B$1:$E$4008,'BANCO DE DADOS SETEMBRO SERV'!$B$2:$F$14196),2,FALSE)</f>
        <v>CABO DE COBRE FLEXÍVEL ISOLADO, 2,5 MM², ANTI-CHAMA 0,6/1,0 KV, PARA CIRCUITOS TERMINAIS - FORNECIMENTO E INSTALAÇÃO. AF_12/2015</v>
      </c>
      <c r="F28" s="2312" t="str">
        <f>VLOOKUP($D28,IF(LEFT($D28,3)="AMM",COMPOSIÇÕES!$B$1:$E$4008,'BANCO DE DADOS SETEMBRO SERV'!$B$2:$F$14196),3,FALSE)</f>
        <v>M</v>
      </c>
      <c r="G28" s="2385">
        <v>2919</v>
      </c>
      <c r="H28" s="2313">
        <f>VLOOKUP($D28,IF(LEFT($D28,3)="AMM",COMPOSIÇÕES!$B$1:$E$4008,'BANCO DE DADOS SETEMBRO SERV'!$B$2:$F$14196),4,FALSE)</f>
        <v>3.33</v>
      </c>
      <c r="I28" s="2386">
        <f>TRUNC(H28*(1+$G$7),2)</f>
        <v>4</v>
      </c>
      <c r="J28" s="2314">
        <f>TRUNC(I28*G28,2)</f>
        <v>11676</v>
      </c>
      <c r="K28" s="839">
        <v>2919</v>
      </c>
      <c r="L28" s="2041" t="b">
        <f t="shared" ref="L28:L81" si="0">G28=K28</f>
        <v>1</v>
      </c>
      <c r="M28" s="840"/>
      <c r="N28" s="840"/>
      <c r="O28" s="840"/>
      <c r="P28" s="840"/>
    </row>
    <row r="29" spans="1:16" s="841" customFormat="1" ht="30">
      <c r="B29" s="838"/>
      <c r="C29" s="2390" t="s">
        <v>1195</v>
      </c>
      <c r="D29" s="2384">
        <v>92982</v>
      </c>
      <c r="E29" s="2311" t="str">
        <f>VLOOKUP($D29,IF(LEFT($D29,3)="AMM",COMPOSIÇÕES!$B$1:$E$4008,'BANCO DE DADOS SETEMBRO SERV'!$B$2:$F$14196),2,FALSE)</f>
        <v>CABO DE COBRE FLEXÍVEL ISOLADO, 16 MM², ANTI-CHAMA 0,6/1,0 KV, PARA DISTRIBUIÇÃO - FORNECIMENTO E INSTALAÇÃO. AF_12/2015</v>
      </c>
      <c r="F29" s="2312" t="str">
        <f>VLOOKUP($D29,IF(LEFT($D29,3)="AMM",COMPOSIÇÕES!$B$1:$E$4008,'BANCO DE DADOS SETEMBRO SERV'!$B$2:$F$14196),3,FALSE)</f>
        <v>M</v>
      </c>
      <c r="G29" s="2385">
        <v>80</v>
      </c>
      <c r="H29" s="2313">
        <f>VLOOKUP($D29,IF(LEFT($D29,3)="AMM",COMPOSIÇÕES!$B$1:$E$4008,'BANCO DE DADOS SETEMBRO SERV'!$B$2:$F$14196),4,FALSE)</f>
        <v>9.82</v>
      </c>
      <c r="I29" s="2386">
        <f t="shared" ref="I29:I54" si="1">TRUNC(H29*(1+$G$7),2)</f>
        <v>11.81</v>
      </c>
      <c r="J29" s="2314">
        <f t="shared" ref="J29:J54" si="2">TRUNC(I29*G29,2)</f>
        <v>944.8</v>
      </c>
      <c r="K29" s="839">
        <v>80</v>
      </c>
      <c r="L29" s="2041" t="b">
        <f t="shared" si="0"/>
        <v>1</v>
      </c>
      <c r="M29" s="840"/>
      <c r="N29" s="840"/>
      <c r="O29" s="840"/>
      <c r="P29" s="840"/>
    </row>
    <row r="30" spans="1:16" s="841" customFormat="1" ht="30">
      <c r="B30" s="838"/>
      <c r="C30" s="2390" t="s">
        <v>1196</v>
      </c>
      <c r="D30" s="2384">
        <v>92986</v>
      </c>
      <c r="E30" s="2311" t="str">
        <f>VLOOKUP($D30,IF(LEFT($D30,3)="AMM",COMPOSIÇÕES!$B$1:$E$4008,'BANCO DE DADOS SETEMBRO SERV'!$B$2:$F$14196),2,FALSE)</f>
        <v>CABO DE COBRE FLEXÍVEL ISOLADO, 35 MM², ANTI-CHAMA 0,6/1,0 KV, PARA DISTRIBUIÇÃO - FORNECIMENTO E INSTALAÇÃO. AF_12/2015</v>
      </c>
      <c r="F30" s="2312" t="str">
        <f>VLOOKUP($D30,IF(LEFT($D30,3)="AMM",COMPOSIÇÕES!$B$1:$E$4008,'BANCO DE DADOS SETEMBRO SERV'!$B$2:$F$14196),3,FALSE)</f>
        <v>M</v>
      </c>
      <c r="G30" s="2385">
        <v>2</v>
      </c>
      <c r="H30" s="2313">
        <f>VLOOKUP($D30,IF(LEFT($D30,3)="AMM",COMPOSIÇÕES!$B$1:$E$4008,'BANCO DE DADOS SETEMBRO SERV'!$B$2:$F$14196),4,FALSE)</f>
        <v>22.01</v>
      </c>
      <c r="I30" s="2386">
        <f t="shared" si="1"/>
        <v>26.48</v>
      </c>
      <c r="J30" s="2314">
        <f t="shared" si="2"/>
        <v>52.96</v>
      </c>
      <c r="K30" s="839">
        <v>2</v>
      </c>
      <c r="L30" s="2041" t="b">
        <f t="shared" si="0"/>
        <v>1</v>
      </c>
      <c r="M30" s="840"/>
      <c r="N30" s="840"/>
      <c r="O30" s="840"/>
      <c r="P30" s="840"/>
    </row>
    <row r="31" spans="1:16" s="841" customFormat="1" ht="30">
      <c r="B31" s="838"/>
      <c r="C31" s="2390" t="s">
        <v>8161</v>
      </c>
      <c r="D31" s="2384">
        <v>72260</v>
      </c>
      <c r="E31" s="2311" t="str">
        <f>VLOOKUP($D31,IF(LEFT($D31,3)="AMM",COMPOSIÇÕES!$B$1:$E$4008,'BANCO DE DADOS SETEMBRO SERV'!$B$2:$F$14196),2,FALSE)</f>
        <v>TERMINAL OU CONECTOR DE PRESSAO - PARA CABO 16MM2 - FORNECIMENTO E INSTALACAO</v>
      </c>
      <c r="F31" s="2312" t="str">
        <f>VLOOKUP($D31,IF(LEFT($D31,3)="AMM",COMPOSIÇÕES!$B$1:$E$4008,'BANCO DE DADOS SETEMBRO SERV'!$B$2:$F$14196),3,FALSE)</f>
        <v>UN</v>
      </c>
      <c r="G31" s="2385">
        <v>7</v>
      </c>
      <c r="H31" s="2313">
        <f>VLOOKUP($D31,IF(LEFT($D31,3)="AMM",COMPOSIÇÕES!$B$1:$E$4008,'BANCO DE DADOS SETEMBRO SERV'!$B$2:$F$14196),4,FALSE)</f>
        <v>13.55</v>
      </c>
      <c r="I31" s="2386">
        <f t="shared" si="1"/>
        <v>16.3</v>
      </c>
      <c r="J31" s="2314">
        <f t="shared" si="2"/>
        <v>114.1</v>
      </c>
      <c r="K31" s="839">
        <v>7</v>
      </c>
      <c r="L31" s="2041" t="b">
        <f t="shared" si="0"/>
        <v>1</v>
      </c>
      <c r="M31" s="840"/>
      <c r="N31" s="840"/>
      <c r="O31" s="840"/>
      <c r="P31" s="840"/>
    </row>
    <row r="32" spans="1:16" s="841" customFormat="1" ht="30">
      <c r="B32" s="838"/>
      <c r="C32" s="2390" t="s">
        <v>8162</v>
      </c>
      <c r="D32" s="2384">
        <v>72262</v>
      </c>
      <c r="E32" s="2311" t="str">
        <f>VLOOKUP($D32,IF(LEFT($D32,3)="AMM",COMPOSIÇÕES!$B$1:$E$4008,'BANCO DE DADOS SETEMBRO SERV'!$B$2:$F$14196),2,FALSE)</f>
        <v>TERMINAL OU CONECTOR DE PRESSAO - PARA CABO 35MM2 - FORNECIMENTO E INSTALACAO</v>
      </c>
      <c r="F32" s="2312" t="str">
        <f>VLOOKUP($D32,IF(LEFT($D32,3)="AMM",COMPOSIÇÕES!$B$1:$E$4008,'BANCO DE DADOS SETEMBRO SERV'!$B$2:$F$14196),3,FALSE)</f>
        <v>UN</v>
      </c>
      <c r="G32" s="2385">
        <v>2</v>
      </c>
      <c r="H32" s="2313">
        <f>VLOOKUP($D32,IF(LEFT($D32,3)="AMM",COMPOSIÇÕES!$B$1:$E$4008,'BANCO DE DADOS SETEMBRO SERV'!$B$2:$F$14196),4,FALSE)</f>
        <v>14.36</v>
      </c>
      <c r="I32" s="2386">
        <f t="shared" si="1"/>
        <v>17.28</v>
      </c>
      <c r="J32" s="2314">
        <f t="shared" si="2"/>
        <v>34.56</v>
      </c>
      <c r="K32" s="839">
        <v>2</v>
      </c>
      <c r="L32" s="2041" t="b">
        <f t="shared" si="0"/>
        <v>1</v>
      </c>
      <c r="M32" s="840"/>
      <c r="N32" s="840"/>
      <c r="O32" s="840"/>
      <c r="P32" s="840"/>
    </row>
    <row r="33" spans="2:16" s="841" customFormat="1" ht="45">
      <c r="B33" s="838"/>
      <c r="C33" s="2390" t="s">
        <v>8163</v>
      </c>
      <c r="D33" s="2387">
        <v>92023</v>
      </c>
      <c r="E33" s="2311" t="str">
        <f>VLOOKUP($D33,IF(LEFT($D33,3)="AMM",COMPOSIÇÕES!$B$1:$E$4008,'BANCO DE DADOS SETEMBRO SERV'!$B$2:$F$14196),2,FALSE)</f>
        <v>INTERRUPTOR SIMPLES (1 MÓDULO) COM 1 TOMADA DE EMBUTIR 2P+T 10 A,  INCLUINDO SUPORTE E PLACA - FORNECIMENTO E INSTALAÇÃO. AF_12/2015</v>
      </c>
      <c r="F33" s="2312" t="str">
        <f>VLOOKUP($D33,IF(LEFT($D33,3)="AMM",COMPOSIÇÕES!$B$1:$E$4008,'BANCO DE DADOS SETEMBRO SERV'!$B$2:$F$14196),3,FALSE)</f>
        <v>UN</v>
      </c>
      <c r="G33" s="2385">
        <v>8</v>
      </c>
      <c r="H33" s="2313">
        <f>VLOOKUP($D33,IF(LEFT($D33,3)="AMM",COMPOSIÇÕES!$B$1:$E$4008,'BANCO DE DADOS SETEMBRO SERV'!$B$2:$F$14196),4,FALSE)</f>
        <v>30.86</v>
      </c>
      <c r="I33" s="2386">
        <f t="shared" si="1"/>
        <v>37.14</v>
      </c>
      <c r="J33" s="2314">
        <f t="shared" si="2"/>
        <v>297.12</v>
      </c>
      <c r="K33" s="839">
        <v>8</v>
      </c>
      <c r="L33" s="2041" t="b">
        <f t="shared" si="0"/>
        <v>1</v>
      </c>
      <c r="M33" s="840"/>
      <c r="N33" s="840"/>
      <c r="O33" s="840"/>
      <c r="P33" s="840"/>
    </row>
    <row r="34" spans="2:16" s="841" customFormat="1" ht="30">
      <c r="B34" s="838"/>
      <c r="C34" s="2390" t="s">
        <v>8164</v>
      </c>
      <c r="D34" s="2364" t="s">
        <v>34</v>
      </c>
      <c r="E34" s="2311" t="str">
        <f>VLOOKUP($D34,IF(LEFT($D34,3)="AMM",COMPOSIÇÕES!$B$1:$E$4008,'BANCO DE DADOS SETEMBRO SERV'!$B$2:$F$14196),2,FALSE)</f>
        <v>DISJUNTOR TERMOMAGNETICO MONOPOLAR PADRAO NEMA (AMERICANO) 10 A 30A 240V, FORNECIMENTO E INSTALACAO</v>
      </c>
      <c r="F34" s="2312" t="str">
        <f>VLOOKUP($D34,IF(LEFT($D34,3)="AMM",COMPOSIÇÕES!$B$1:$E$4008,'BANCO DE DADOS SETEMBRO SERV'!$B$2:$F$14196),3,FALSE)</f>
        <v>UN</v>
      </c>
      <c r="G34" s="2388">
        <v>5</v>
      </c>
      <c r="H34" s="2313">
        <f>VLOOKUP($D34,IF(LEFT($D34,3)="AMM",COMPOSIÇÕES!$B$1:$E$4008,'BANCO DE DADOS SETEMBRO SERV'!$B$2:$F$14196),4,FALSE)</f>
        <v>10.75</v>
      </c>
      <c r="I34" s="2386">
        <f>TRUNC(H34*(1+$G$7),2)</f>
        <v>12.93</v>
      </c>
      <c r="J34" s="2314">
        <f>TRUNC(I34*G34,2)</f>
        <v>64.650000000000006</v>
      </c>
      <c r="K34" s="839">
        <v>5</v>
      </c>
      <c r="L34" s="2041" t="b">
        <f t="shared" si="0"/>
        <v>1</v>
      </c>
      <c r="M34" s="840"/>
      <c r="N34" s="840"/>
      <c r="O34" s="840"/>
      <c r="P34" s="840"/>
    </row>
    <row r="35" spans="2:16" s="841" customFormat="1" ht="30">
      <c r="B35" s="838"/>
      <c r="C35" s="2390" t="s">
        <v>8165</v>
      </c>
      <c r="D35" s="2364" t="s">
        <v>35</v>
      </c>
      <c r="E35" s="2311" t="str">
        <f>VLOOKUP($D35,IF(LEFT($D35,3)="AMM",COMPOSIÇÕES!$B$1:$E$4008,'BANCO DE DADOS SETEMBRO SERV'!$B$2:$F$14196),2,FALSE)</f>
        <v>DISJUNTOR TERMOMAGNETICO BIPOLAR PADRAO NEMA (AMERICANO) 10 A 50A 240V, FORNECIMENTO E INSTALACAO</v>
      </c>
      <c r="F35" s="2312" t="str">
        <f>VLOOKUP($D35,IF(LEFT($D35,3)="AMM",COMPOSIÇÕES!$B$1:$E$4008,'BANCO DE DADOS SETEMBRO SERV'!$B$2:$F$14196),3,FALSE)</f>
        <v>UN</v>
      </c>
      <c r="G35" s="2388">
        <v>1</v>
      </c>
      <c r="H35" s="2313">
        <f>VLOOKUP($D35,IF(LEFT($D35,3)="AMM",COMPOSIÇÕES!$B$1:$E$4008,'BANCO DE DADOS SETEMBRO SERV'!$B$2:$F$14196),4,FALSE)</f>
        <v>47.28</v>
      </c>
      <c r="I35" s="2386">
        <f t="shared" si="1"/>
        <v>56.9</v>
      </c>
      <c r="J35" s="2314">
        <f t="shared" si="2"/>
        <v>56.9</v>
      </c>
      <c r="K35" s="839">
        <v>1</v>
      </c>
      <c r="L35" s="2041" t="b">
        <f t="shared" si="0"/>
        <v>1</v>
      </c>
      <c r="M35" s="840"/>
      <c r="N35" s="840"/>
      <c r="O35" s="840"/>
      <c r="P35" s="840"/>
    </row>
    <row r="36" spans="2:16" s="841" customFormat="1" ht="30">
      <c r="B36" s="838"/>
      <c r="C36" s="2390" t="s">
        <v>8166</v>
      </c>
      <c r="D36" s="2364" t="s">
        <v>36</v>
      </c>
      <c r="E36" s="2311" t="str">
        <f>VLOOKUP($D36,IF(LEFT($D36,3)="AMM",COMPOSIÇÕES!$B$1:$E$4008,'BANCO DE DADOS SETEMBRO SERV'!$B$2:$F$14196),2,FALSE)</f>
        <v>DISJUNTOR TERMOMAGNETICO TRIPOLAR PADRAO NEMA (AMERICANO) 10 A 50A 240V, FORNECIMENTO E INSTALACAO</v>
      </c>
      <c r="F36" s="2312" t="str">
        <f>VLOOKUP($D36,IF(LEFT($D36,3)="AMM",COMPOSIÇÕES!$B$1:$E$4008,'BANCO DE DADOS SETEMBRO SERV'!$B$2:$F$14196),3,FALSE)</f>
        <v>UN</v>
      </c>
      <c r="G36" s="2388">
        <v>2</v>
      </c>
      <c r="H36" s="2313">
        <f>VLOOKUP($D36,IF(LEFT($D36,3)="AMM",COMPOSIÇÕES!$B$1:$E$4008,'BANCO DE DADOS SETEMBRO SERV'!$B$2:$F$14196),4,FALSE)</f>
        <v>69.53</v>
      </c>
      <c r="I36" s="2386">
        <f t="shared" si="1"/>
        <v>83.67</v>
      </c>
      <c r="J36" s="2314">
        <f t="shared" si="2"/>
        <v>167.34</v>
      </c>
      <c r="K36" s="839">
        <v>2</v>
      </c>
      <c r="L36" s="2041" t="b">
        <f t="shared" si="0"/>
        <v>1</v>
      </c>
      <c r="M36" s="840"/>
      <c r="N36" s="840"/>
      <c r="O36" s="840"/>
      <c r="P36" s="840"/>
    </row>
    <row r="37" spans="2:16" s="841" customFormat="1" ht="30">
      <c r="B37" s="838"/>
      <c r="C37" s="2390" t="s">
        <v>8167</v>
      </c>
      <c r="D37" s="2384" t="s">
        <v>37</v>
      </c>
      <c r="E37" s="2311" t="str">
        <f>VLOOKUP($D37,IF(LEFT($D37,3)="AMM",COMPOSIÇÕES!$B$1:$E$4008,'BANCO DE DADOS SETEMBRO SERV'!$B$2:$F$14196),2,FALSE)</f>
        <v>DISJUNTOR TERMOMAGNETICO TRIPOLAR PADRAO NEMA (AMERICANO) 60 A 100A 240V, FORNECIMENTO E INSTALACAO</v>
      </c>
      <c r="F37" s="2312" t="str">
        <f>VLOOKUP($D37,IF(LEFT($D37,3)="AMM",COMPOSIÇÕES!$B$1:$E$4008,'BANCO DE DADOS SETEMBRO SERV'!$B$2:$F$14196),3,FALSE)</f>
        <v>UN</v>
      </c>
      <c r="G37" s="2388">
        <v>5</v>
      </c>
      <c r="H37" s="2313">
        <f>VLOOKUP($D37,IF(LEFT($D37,3)="AMM",COMPOSIÇÕES!$B$1:$E$4008,'BANCO DE DADOS SETEMBRO SERV'!$B$2:$F$14196),4,FALSE)</f>
        <v>92.09</v>
      </c>
      <c r="I37" s="2386">
        <f t="shared" si="1"/>
        <v>110.83</v>
      </c>
      <c r="J37" s="2314">
        <f t="shared" ref="J37:J42" si="3">TRUNC(I37*G37,2)</f>
        <v>554.15</v>
      </c>
      <c r="K37" s="839">
        <v>5</v>
      </c>
      <c r="L37" s="2041" t="b">
        <f t="shared" si="0"/>
        <v>1</v>
      </c>
      <c r="M37" s="840"/>
      <c r="N37" s="840"/>
      <c r="O37" s="840"/>
      <c r="P37" s="840"/>
    </row>
    <row r="38" spans="2:16" s="841" customFormat="1" ht="30">
      <c r="B38" s="838"/>
      <c r="C38" s="2390" t="s">
        <v>8168</v>
      </c>
      <c r="D38" s="2384">
        <v>91937</v>
      </c>
      <c r="E38" s="2311" t="str">
        <f>VLOOKUP($D38,IF(LEFT($D38,3)="AMM",COMPOSIÇÕES!$B$1:$E$4008,'BANCO DE DADOS SETEMBRO SERV'!$B$2:$F$14196),2,FALSE)</f>
        <v>CAIXA OCTOGONAL 3" X 3", PVC, INSTALADA EM LAJE - FORNECIMENTO E INSTALAÇÃO. AF_12/2015</v>
      </c>
      <c r="F38" s="2312" t="str">
        <f>VLOOKUP($D38,IF(LEFT($D38,3)="AMM",COMPOSIÇÕES!$B$1:$E$4008,'BANCO DE DADOS SETEMBRO SERV'!$B$2:$F$14196),3,FALSE)</f>
        <v>UN</v>
      </c>
      <c r="G38" s="2388">
        <v>5</v>
      </c>
      <c r="H38" s="2313">
        <f>VLOOKUP($D38,IF(LEFT($D38,3)="AMM",COMPOSIÇÕES!$B$1:$E$4008,'BANCO DE DADOS SETEMBRO SERV'!$B$2:$F$14196),4,FALSE)</f>
        <v>8.1</v>
      </c>
      <c r="I38" s="2386">
        <f>TRUNC(H38*(1+$G$7),2)</f>
        <v>9.74</v>
      </c>
      <c r="J38" s="2314">
        <f t="shared" si="3"/>
        <v>48.7</v>
      </c>
      <c r="K38" s="839">
        <v>5</v>
      </c>
      <c r="L38" s="2041" t="b">
        <f t="shared" si="0"/>
        <v>1</v>
      </c>
      <c r="M38" s="840"/>
      <c r="N38" s="840"/>
      <c r="O38" s="840"/>
      <c r="P38" s="840"/>
    </row>
    <row r="39" spans="2:16" s="841" customFormat="1" ht="30">
      <c r="B39" s="838"/>
      <c r="C39" s="2390" t="s">
        <v>8169</v>
      </c>
      <c r="D39" s="2384">
        <v>91940</v>
      </c>
      <c r="E39" s="2311" t="str">
        <f>VLOOKUP($D39,IF(LEFT($D39,3)="AMM",COMPOSIÇÕES!$B$1:$E$4008,'BANCO DE DADOS SETEMBRO SERV'!$B$2:$F$14196),2,FALSE)</f>
        <v>CAIXA RETANGULAR 4" X 2" MÉDIA (1,30 M DO PISO), PVC, INSTALADA EM PAREDE - FORNECIMENTO E INSTALAÇÃO. AF_12/2015</v>
      </c>
      <c r="F39" s="2312" t="str">
        <f>VLOOKUP($D39,IF(LEFT($D39,3)="AMM",COMPOSIÇÕES!$B$1:$E$4008,'BANCO DE DADOS SETEMBRO SERV'!$B$2:$F$14196),3,FALSE)</f>
        <v>UN</v>
      </c>
      <c r="G39" s="2388">
        <v>2</v>
      </c>
      <c r="H39" s="2313">
        <f>VLOOKUP($D39,IF(LEFT($D39,3)="AMM",COMPOSIÇÕES!$B$1:$E$4008,'BANCO DE DADOS SETEMBRO SERV'!$B$2:$F$14196),4,FALSE)</f>
        <v>10.89</v>
      </c>
      <c r="I39" s="2386">
        <f>TRUNC(H39*(1+$G$7),2)</f>
        <v>13.1</v>
      </c>
      <c r="J39" s="2314">
        <f t="shared" si="3"/>
        <v>26.2</v>
      </c>
      <c r="K39" s="839">
        <v>2</v>
      </c>
      <c r="L39" s="2041" t="b">
        <f t="shared" si="0"/>
        <v>1</v>
      </c>
      <c r="M39" s="840"/>
      <c r="N39" s="840"/>
      <c r="O39" s="840"/>
      <c r="P39" s="840"/>
    </row>
    <row r="40" spans="2:16" s="841" customFormat="1" ht="30">
      <c r="B40" s="838"/>
      <c r="C40" s="2390" t="s">
        <v>8170</v>
      </c>
      <c r="D40" s="2384">
        <v>91942</v>
      </c>
      <c r="E40" s="2311" t="str">
        <f>VLOOKUP($D40,IF(LEFT($D40,3)="AMM",COMPOSIÇÕES!$B$1:$E$4008,'BANCO DE DADOS SETEMBRO SERV'!$B$2:$F$14196),2,FALSE)</f>
        <v>CAIXA RETANGULAR 4" X 4" ALTA (2,00 M DO PISO), PVC, INSTALADA EM PAREDE - FORNECIMENTO E INSTALAÇÃO. AF_12/2015</v>
      </c>
      <c r="F40" s="2312" t="str">
        <f>VLOOKUP($D40,IF(LEFT($D40,3)="AMM",COMPOSIÇÕES!$B$1:$E$4008,'BANCO DE DADOS SETEMBRO SERV'!$B$2:$F$14196),3,FALSE)</f>
        <v>UN</v>
      </c>
      <c r="G40" s="2388">
        <v>13</v>
      </c>
      <c r="H40" s="2313">
        <f>VLOOKUP($D40,IF(LEFT($D40,3)="AMM",COMPOSIÇÕES!$B$1:$E$4008,'BANCO DE DADOS SETEMBRO SERV'!$B$2:$F$14196),4,FALSE)</f>
        <v>25.18</v>
      </c>
      <c r="I40" s="2386">
        <f>TRUNC(H40*(1+$G$7),2)</f>
        <v>30.3</v>
      </c>
      <c r="J40" s="2314">
        <f t="shared" si="3"/>
        <v>393.9</v>
      </c>
      <c r="K40" s="839">
        <v>13</v>
      </c>
      <c r="L40" s="2041" t="b">
        <f t="shared" si="0"/>
        <v>1</v>
      </c>
      <c r="M40" s="840"/>
      <c r="N40" s="840"/>
      <c r="O40" s="840"/>
      <c r="P40" s="840"/>
    </row>
    <row r="41" spans="2:16" s="841" customFormat="1" ht="45">
      <c r="B41" s="838"/>
      <c r="C41" s="2390" t="s">
        <v>8171</v>
      </c>
      <c r="D41" s="2384">
        <v>91854</v>
      </c>
      <c r="E41" s="2311" t="str">
        <f>VLOOKUP($D41,IF(LEFT($D41,3)="AMM",COMPOSIÇÕES!$B$1:$E$4008,'BANCO DE DADOS SETEMBRO SERV'!$B$2:$F$14196),2,FALSE)</f>
        <v>ELETRODUTO FLEXÍVEL CORRUGADO, PVC, DN 25 MM (3/4"), PARA CIRCUITOS TERMINAIS, INSTALADO EM PAREDE - FORNECIMENTO E INSTALAÇÃO. AF_12/2015</v>
      </c>
      <c r="F41" s="2312" t="str">
        <f>VLOOKUP($D41,IF(LEFT($D41,3)="AMM",COMPOSIÇÕES!$B$1:$E$4008,'BANCO DE DADOS SETEMBRO SERV'!$B$2:$F$14196),3,FALSE)</f>
        <v>M</v>
      </c>
      <c r="G41" s="2388">
        <v>13</v>
      </c>
      <c r="H41" s="2313">
        <f>VLOOKUP($D41,IF(LEFT($D41,3)="AMM",COMPOSIÇÕES!$B$1:$E$4008,'BANCO DE DADOS SETEMBRO SERV'!$B$2:$F$14196),4,FALSE)</f>
        <v>6.37</v>
      </c>
      <c r="I41" s="2386">
        <f>TRUNC(H41*(1+$G$7),2)</f>
        <v>7.66</v>
      </c>
      <c r="J41" s="2314">
        <f t="shared" si="3"/>
        <v>99.58</v>
      </c>
      <c r="K41" s="839">
        <v>13</v>
      </c>
      <c r="L41" s="2041" t="b">
        <f t="shared" si="0"/>
        <v>1</v>
      </c>
      <c r="M41" s="840"/>
      <c r="N41" s="840"/>
      <c r="O41" s="840"/>
      <c r="P41" s="840"/>
    </row>
    <row r="42" spans="2:16" s="841" customFormat="1" ht="45">
      <c r="B42" s="838"/>
      <c r="C42" s="2390" t="s">
        <v>8172</v>
      </c>
      <c r="D42" s="2384">
        <v>91863</v>
      </c>
      <c r="E42" s="2311" t="str">
        <f>VLOOKUP($D42,IF(LEFT($D42,3)="AMM",COMPOSIÇÕES!$B$1:$E$4008,'BANCO DE DADOS SETEMBRO SERV'!$B$2:$F$14196),2,FALSE)</f>
        <v>ELETRODUTO RÍGIDO ROSCÁVEL, PVC, DN 25 MM (3/4"), PARA CIRCUITOS TERMINAIS, INSTALADO EM FORRO - FORNECIMENTO E INSTALAÇÃO. AF_12/2015</v>
      </c>
      <c r="F42" s="2312" t="str">
        <f>VLOOKUP($D42,IF(LEFT($D42,3)="AMM",COMPOSIÇÕES!$B$1:$E$4008,'BANCO DE DADOS SETEMBRO SERV'!$B$2:$F$14196),3,FALSE)</f>
        <v>M</v>
      </c>
      <c r="G42" s="2388">
        <v>11</v>
      </c>
      <c r="H42" s="2313">
        <f>VLOOKUP($D42,IF(LEFT($D42,3)="AMM",COMPOSIÇÕES!$B$1:$E$4008,'BANCO DE DADOS SETEMBRO SERV'!$B$2:$F$14196),4,FALSE)</f>
        <v>7.45</v>
      </c>
      <c r="I42" s="2386">
        <f>TRUNC(H42*(1+$G$7),2)</f>
        <v>8.9600000000000009</v>
      </c>
      <c r="J42" s="2314">
        <f t="shared" si="3"/>
        <v>98.56</v>
      </c>
      <c r="K42" s="839">
        <v>11</v>
      </c>
      <c r="L42" s="2041" t="b">
        <f t="shared" si="0"/>
        <v>1</v>
      </c>
      <c r="M42" s="840"/>
      <c r="N42" s="840"/>
      <c r="O42" s="840"/>
      <c r="P42" s="840"/>
    </row>
    <row r="43" spans="2:16" s="841" customFormat="1" ht="45">
      <c r="B43" s="838"/>
      <c r="C43" s="2390" t="s">
        <v>8173</v>
      </c>
      <c r="D43" s="2364">
        <v>91871</v>
      </c>
      <c r="E43" s="2311" t="str">
        <f>VLOOKUP($D43,IF(LEFT($D43,3)="AMM",COMPOSIÇÕES!$B$1:$E$4008,'BANCO DE DADOS SETEMBRO SERV'!$B$2:$F$14196),2,FALSE)</f>
        <v>ELETRODUTO RÍGIDO ROSCÁVEL, PVC, DN 25 MM (3/4"), PARA CIRCUITOS TERMINAIS, INSTALADO EM PAREDE - FORNECIMENTO E INSTALAÇÃO. AF_12/2015</v>
      </c>
      <c r="F43" s="2312" t="str">
        <f>VLOOKUP($D43,IF(LEFT($D43,3)="AMM",COMPOSIÇÕES!$B$1:$E$4008,'BANCO DE DADOS SETEMBRO SERV'!$B$2:$F$14196),3,FALSE)</f>
        <v>M</v>
      </c>
      <c r="G43" s="2361">
        <v>37</v>
      </c>
      <c r="H43" s="2313">
        <f>VLOOKUP($D43,IF(LEFT($D43,3)="AMM",COMPOSIÇÕES!$B$1:$E$4008,'BANCO DE DADOS SETEMBRO SERV'!$B$2:$F$14196),4,FALSE)</f>
        <v>8.39</v>
      </c>
      <c r="I43" s="2386">
        <f t="shared" si="1"/>
        <v>10.09</v>
      </c>
      <c r="J43" s="2314">
        <f t="shared" si="2"/>
        <v>373.33</v>
      </c>
      <c r="K43" s="839">
        <v>37</v>
      </c>
      <c r="L43" s="2041" t="b">
        <f t="shared" si="0"/>
        <v>1</v>
      </c>
      <c r="M43" s="840"/>
      <c r="N43" s="840"/>
      <c r="O43" s="840"/>
      <c r="P43" s="840"/>
    </row>
    <row r="44" spans="2:16" s="841" customFormat="1" ht="45">
      <c r="B44" s="838"/>
      <c r="C44" s="2390" t="s">
        <v>8174</v>
      </c>
      <c r="D44" s="2364">
        <v>91890</v>
      </c>
      <c r="E44" s="2311" t="str">
        <f>VLOOKUP($D44,IF(LEFT($D44,3)="AMM",COMPOSIÇÕES!$B$1:$E$4008,'BANCO DE DADOS SETEMBRO SERV'!$B$2:$F$14196),2,FALSE)</f>
        <v>CURVA 90 GRAUS PARA ELETRODUTO, PVC, ROSCÁVEL, DN 25 MM (3/4"), PARA CIRCUITOS TERMINAIS, INSTALADA EM FORRO - FORNECIMENTO E INSTALAÇÃO. AF_12/2015</v>
      </c>
      <c r="F44" s="2312" t="str">
        <f>VLOOKUP($D44,IF(LEFT($D44,3)="AMM",COMPOSIÇÕES!$B$1:$E$4008,'BANCO DE DADOS SETEMBRO SERV'!$B$2:$F$14196),3,FALSE)</f>
        <v>UN</v>
      </c>
      <c r="G44" s="2361">
        <v>28</v>
      </c>
      <c r="H44" s="2313">
        <f>VLOOKUP($D44,IF(LEFT($D44,3)="AMM",COMPOSIÇÕES!$B$1:$E$4008,'BANCO DE DADOS SETEMBRO SERV'!$B$2:$F$14196),4,FALSE)</f>
        <v>7.65</v>
      </c>
      <c r="I44" s="2386">
        <f t="shared" si="1"/>
        <v>9.1999999999999993</v>
      </c>
      <c r="J44" s="2314">
        <f t="shared" si="2"/>
        <v>257.60000000000002</v>
      </c>
      <c r="K44" s="839">
        <v>28</v>
      </c>
      <c r="L44" s="2041" t="b">
        <f t="shared" si="0"/>
        <v>1</v>
      </c>
      <c r="M44" s="840"/>
      <c r="N44" s="840"/>
      <c r="O44" s="840"/>
      <c r="P44" s="840"/>
    </row>
    <row r="45" spans="2:16" s="1572" customFormat="1" ht="45">
      <c r="B45" s="838"/>
      <c r="C45" s="2390" t="s">
        <v>8175</v>
      </c>
      <c r="D45" s="2364">
        <v>91884</v>
      </c>
      <c r="E45" s="2311" t="str">
        <f>VLOOKUP($D45,IF(LEFT($D45,3)="AMM",COMPOSIÇÕES!$B$1:$E$4008,'BANCO DE DADOS SETEMBRO SERV'!$B$2:$F$14196),2,FALSE)</f>
        <v>LUVA PARA ELETRODUTO, PVC, ROSCÁVEL, DN 25 MM (3/4"), PARA CIRCUITOS TERMINAIS, INSTALADA EM PAREDE - FORNECIMENTO E INSTALAÇÃO. AF_12/2015</v>
      </c>
      <c r="F45" s="2312" t="str">
        <f>VLOOKUP($D45,IF(LEFT($D45,3)="AMM",COMPOSIÇÕES!$B$1:$E$4008,'BANCO DE DADOS SETEMBRO SERV'!$B$2:$F$14196),3,FALSE)</f>
        <v>UN</v>
      </c>
      <c r="G45" s="2361">
        <v>15</v>
      </c>
      <c r="H45" s="2313">
        <f>VLOOKUP($D45,IF(LEFT($D45,3)="AMM",COMPOSIÇÕES!$B$1:$E$4008,'BANCO DE DADOS SETEMBRO SERV'!$B$2:$F$14196),4,FALSE)</f>
        <v>6.53</v>
      </c>
      <c r="I45" s="2386">
        <f>TRUNC(H45*(1+$G$7),2)</f>
        <v>7.85</v>
      </c>
      <c r="J45" s="2314">
        <f>TRUNC(I45*G45,2)</f>
        <v>117.75</v>
      </c>
      <c r="K45" s="839">
        <v>15</v>
      </c>
      <c r="L45" s="2041" t="b">
        <f t="shared" si="0"/>
        <v>1</v>
      </c>
      <c r="M45" s="1571"/>
      <c r="N45" s="1571"/>
      <c r="O45" s="1571"/>
      <c r="P45" s="1571"/>
    </row>
    <row r="46" spans="2:16" s="841" customFormat="1" ht="30">
      <c r="B46" s="838"/>
      <c r="C46" s="2390" t="s">
        <v>8176</v>
      </c>
      <c r="D46" s="2384">
        <v>97608</v>
      </c>
      <c r="E46" s="2311" t="str">
        <f>VLOOKUP($D46,IF(LEFT($D46,3)="AMM",COMPOSIÇÕES!$B$1:$E$4008,'BANCO DE DADOS SETEMBRO SERV'!$B$2:$F$14196),2,FALSE)</f>
        <v>LUMINÁRIA ARANDELA TIPO TARTARUGA, COM GRADE, PARA 1 LÂMPADA DE 15 W - FORNECIMENTO E INSTALAÇÃO. AF_11/2017</v>
      </c>
      <c r="F46" s="2312" t="str">
        <f>VLOOKUP($D46,IF(LEFT($D46,3)="AMM",COMPOSIÇÕES!$B$1:$E$4008,'BANCO DE DADOS SETEMBRO SERV'!$B$2:$F$14196),3,FALSE)</f>
        <v>UN</v>
      </c>
      <c r="G46" s="2388">
        <v>30</v>
      </c>
      <c r="H46" s="2313">
        <f>VLOOKUP($D46,IF(LEFT($D46,3)="AMM",COMPOSIÇÕES!$B$1:$E$4008,'BANCO DE DADOS SETEMBRO SERV'!$B$2:$F$14196),4,FALSE)</f>
        <v>65.59</v>
      </c>
      <c r="I46" s="2386">
        <f t="shared" si="1"/>
        <v>78.930000000000007</v>
      </c>
      <c r="J46" s="2314">
        <f t="shared" si="2"/>
        <v>2367.9</v>
      </c>
      <c r="K46" s="839">
        <v>30</v>
      </c>
      <c r="L46" s="2041" t="b">
        <f t="shared" si="0"/>
        <v>1</v>
      </c>
      <c r="M46" s="840"/>
      <c r="N46" s="840"/>
      <c r="O46" s="840"/>
      <c r="P46" s="840"/>
    </row>
    <row r="47" spans="2:16" s="841" customFormat="1" ht="30">
      <c r="B47" s="838"/>
      <c r="C47" s="2390" t="s">
        <v>8177</v>
      </c>
      <c r="D47" s="2364">
        <v>97593</v>
      </c>
      <c r="E47" s="2311" t="str">
        <f>VLOOKUP($D47,IF(LEFT($D47,3)="AMM",COMPOSIÇÕES!$B$1:$E$4008,'BANCO DE DADOS SETEMBRO SERV'!$B$2:$F$14196),2,FALSE)</f>
        <v>LUMINÁRIA TIPO SPOT, DE SOBREPOR, COM 1 LÂMPADA DE 15 W - FORNECIMENTO E INSTALAÇÃO. AF_11/2017</v>
      </c>
      <c r="F47" s="2312" t="str">
        <f>VLOOKUP($D47,IF(LEFT($D47,3)="AMM",COMPOSIÇÕES!$B$1:$E$4008,'BANCO DE DADOS SETEMBRO SERV'!$B$2:$F$14196),3,FALSE)</f>
        <v>UN</v>
      </c>
      <c r="G47" s="2361">
        <v>2</v>
      </c>
      <c r="H47" s="2313">
        <f>VLOOKUP($D47,IF(LEFT($D47,3)="AMM",COMPOSIÇÕES!$B$1:$E$4008,'BANCO DE DADOS SETEMBRO SERV'!$B$2:$F$14196),4,FALSE)</f>
        <v>66.650000000000006</v>
      </c>
      <c r="I47" s="2386">
        <f t="shared" si="1"/>
        <v>80.209999999999994</v>
      </c>
      <c r="J47" s="2314">
        <f t="shared" si="2"/>
        <v>160.41999999999999</v>
      </c>
      <c r="K47" s="839">
        <v>2</v>
      </c>
      <c r="L47" s="2041" t="b">
        <f t="shared" si="0"/>
        <v>1</v>
      </c>
      <c r="M47" s="840"/>
      <c r="N47" s="840"/>
      <c r="O47" s="840"/>
      <c r="P47" s="840"/>
    </row>
    <row r="48" spans="2:16" s="841" customFormat="1" ht="30">
      <c r="B48" s="838"/>
      <c r="C48" s="2390" t="s">
        <v>8178</v>
      </c>
      <c r="D48" s="2364">
        <v>83399</v>
      </c>
      <c r="E48" s="2311" t="str">
        <f>VLOOKUP($D48,IF(LEFT($D48,3)="AMM",COMPOSIÇÕES!$B$1:$E$4008,'BANCO DE DADOS SETEMBRO SERV'!$B$2:$F$14196),2,FALSE)</f>
        <v>RELE FOTOELETRICO P/ COMANDO DE ILUMINACAO EXTERNA 220V/1000W - FORNECIMENTO E INSTALACAO</v>
      </c>
      <c r="F48" s="2312" t="str">
        <f>VLOOKUP($D48,IF(LEFT($D48,3)="AMM",COMPOSIÇÕES!$B$1:$E$4008,'BANCO DE DADOS SETEMBRO SERV'!$B$2:$F$14196),3,FALSE)</f>
        <v>UN</v>
      </c>
      <c r="G48" s="2361">
        <v>13</v>
      </c>
      <c r="H48" s="2313">
        <f>VLOOKUP($D48,IF(LEFT($D48,3)="AMM",COMPOSIÇÕES!$B$1:$E$4008,'BANCO DE DADOS SETEMBRO SERV'!$B$2:$F$14196),4,FALSE)</f>
        <v>28.04</v>
      </c>
      <c r="I48" s="2386">
        <f t="shared" si="1"/>
        <v>33.74</v>
      </c>
      <c r="J48" s="2314">
        <f t="shared" si="2"/>
        <v>438.62</v>
      </c>
      <c r="K48" s="839">
        <v>13</v>
      </c>
      <c r="L48" s="2041" t="b">
        <f t="shared" si="0"/>
        <v>1</v>
      </c>
      <c r="M48" s="840"/>
      <c r="N48" s="840"/>
      <c r="O48" s="840"/>
      <c r="P48" s="840"/>
    </row>
    <row r="49" spans="1:16" s="841" customFormat="1" ht="60">
      <c r="B49" s="838"/>
      <c r="C49" s="2390" t="s">
        <v>8179</v>
      </c>
      <c r="D49" s="2384">
        <v>83463</v>
      </c>
      <c r="E49" s="2311" t="str">
        <f>VLOOKUP($D49,IF(LEFT($D49,3)="AMM",COMPOSIÇÕES!$B$1:$E$4008,'BANCO DE DADOS SETEMBRO SERV'!$B$2:$F$14196),2,FALSE)</f>
        <v>QUADRO DE DISTRIBUICAO DE ENERGIA EM CHAPA DE ACO GALVANIZADO, PARA 12 DISJUNTORES TERMOMAGNETICOS MONOPOLARES, COM BARRAMENTO TRIFASICO E NEUTRO - FORNECIMENTO E INSTALACAO</v>
      </c>
      <c r="F49" s="2312" t="str">
        <f>VLOOKUP($D49,IF(LEFT($D49,3)="AMM",COMPOSIÇÕES!$B$1:$E$4008,'BANCO DE DADOS SETEMBRO SERV'!$B$2:$F$14196),3,FALSE)</f>
        <v>UN</v>
      </c>
      <c r="G49" s="2388">
        <v>41</v>
      </c>
      <c r="H49" s="2313">
        <f>VLOOKUP($D49,IF(LEFT($D49,3)="AMM",COMPOSIÇÕES!$B$1:$E$4008,'BANCO DE DADOS SETEMBRO SERV'!$B$2:$F$14196),4,FALSE)</f>
        <v>264.91000000000003</v>
      </c>
      <c r="I49" s="2386">
        <f t="shared" si="1"/>
        <v>318.81</v>
      </c>
      <c r="J49" s="2314">
        <f t="shared" si="2"/>
        <v>13071.21</v>
      </c>
      <c r="K49" s="839">
        <v>41</v>
      </c>
      <c r="L49" s="2041" t="b">
        <f t="shared" si="0"/>
        <v>1</v>
      </c>
      <c r="M49" s="840"/>
      <c r="N49" s="840"/>
      <c r="O49" s="840"/>
      <c r="P49" s="840"/>
    </row>
    <row r="50" spans="1:16" s="841" customFormat="1" ht="60">
      <c r="B50" s="838"/>
      <c r="C50" s="2390" t="s">
        <v>8180</v>
      </c>
      <c r="D50" s="2384" t="s">
        <v>5755</v>
      </c>
      <c r="E50" s="2311" t="str">
        <f>VLOOKUP($D50,IF(LEFT($D50,3)="AMM",COMPOSIÇÕES!$B$1:$E$4008,'BANCO DE DADOS SETEMBRO SERV'!$B$2:$F$14196),2,FALSE)</f>
        <v>QUADRO DE DISTRIBUICAO DE ENERGIA DE EMBUTIR, EM CHAPA METALICA, PARA 50 DISJUNTORES TERMOMAGNETICOS MONOPOLARES, COM BARRAMENTO TRIFASICO E NEUTRO, FORNECIMENTO E INSTALACAO</v>
      </c>
      <c r="F50" s="2312" t="str">
        <f>VLOOKUP($D50,IF(LEFT($D50,3)="AMM",COMPOSIÇÕES!$B$1:$E$4008,'BANCO DE DADOS SETEMBRO SERV'!$B$2:$F$14196),3,FALSE)</f>
        <v>UN</v>
      </c>
      <c r="G50" s="2388">
        <v>1</v>
      </c>
      <c r="H50" s="2313">
        <f>VLOOKUP($D50,IF(LEFT($D50,3)="AMM",COMPOSIÇÕES!$B$1:$E$4008,'BANCO DE DADOS SETEMBRO SERV'!$B$2:$F$14196),4,FALSE)</f>
        <v>997.08</v>
      </c>
      <c r="I50" s="2386">
        <f t="shared" si="1"/>
        <v>1199.98</v>
      </c>
      <c r="J50" s="2314">
        <f t="shared" si="2"/>
        <v>1199.98</v>
      </c>
      <c r="K50" s="839">
        <v>1</v>
      </c>
      <c r="L50" s="2041" t="b">
        <f t="shared" si="0"/>
        <v>1</v>
      </c>
      <c r="M50" s="840"/>
      <c r="N50" s="840"/>
      <c r="O50" s="840"/>
      <c r="P50" s="840"/>
    </row>
    <row r="51" spans="1:16" s="841" customFormat="1" ht="30">
      <c r="B51" s="838"/>
      <c r="C51" s="2390" t="s">
        <v>8181</v>
      </c>
      <c r="D51" s="2384">
        <v>90443</v>
      </c>
      <c r="E51" s="2311" t="str">
        <f>VLOOKUP($D51,IF(LEFT($D51,3)="AMM",COMPOSIÇÕES!$B$1:$E$4008,'BANCO DE DADOS SETEMBRO SERV'!$B$2:$F$14196),2,FALSE)</f>
        <v>RASGO EM ALVENARIA PARA RAMAIS/ DISTRIBUIÇÃO COM DIAMETROS MENORES OU IGUAIS A 40 MM. AF_05/2015</v>
      </c>
      <c r="F51" s="2312" t="str">
        <f>VLOOKUP($D51,IF(LEFT($D51,3)="AMM",COMPOSIÇÕES!$B$1:$E$4008,'BANCO DE DADOS SETEMBRO SERV'!$B$2:$F$14196),3,FALSE)</f>
        <v>M</v>
      </c>
      <c r="G51" s="2388">
        <v>1</v>
      </c>
      <c r="H51" s="2313">
        <f>VLOOKUP($D51,IF(LEFT($D51,3)="AMM",COMPOSIÇÕES!$B$1:$E$4008,'BANCO DE DADOS SETEMBRO SERV'!$B$2:$F$14196),4,FALSE)</f>
        <v>10.08</v>
      </c>
      <c r="I51" s="2386">
        <f t="shared" si="1"/>
        <v>12.13</v>
      </c>
      <c r="J51" s="2314">
        <f>TRUNC(I51*G51,2)</f>
        <v>12.13</v>
      </c>
      <c r="K51" s="839">
        <v>1</v>
      </c>
      <c r="L51" s="2041" t="b">
        <f t="shared" si="0"/>
        <v>1</v>
      </c>
      <c r="M51" s="840"/>
      <c r="N51" s="840"/>
      <c r="O51" s="840"/>
      <c r="P51" s="840"/>
    </row>
    <row r="52" spans="1:16" s="841" customFormat="1" ht="75">
      <c r="B52" s="838"/>
      <c r="C52" s="2390" t="s">
        <v>8182</v>
      </c>
      <c r="D52" s="2384">
        <v>89173</v>
      </c>
      <c r="E52" s="2311" t="str">
        <f>VLOOKUP($D52,IF(LEFT($D52,3)="AMM",COMPOSIÇÕES!$B$1:$E$4008,'BANCO DE DADOS SETEMBRO SERV'!$B$2:$F$14196),2,FALSE)</f>
        <v>(COMPOSIÇÃO REPRESENTATIVA) DO SERVIÇO DE EMBOÇO/MASSA ÚNICA, APLICADO MANUALMENTE, TRAÇO 1:2:8, EM BETONEIRA DE 400L, PAREDES INTERNAS, COM EXECUÇÃO DE TALISCAS, EDIFICAÇÃO HABITACIONAL UNIFAMILIAR (CASAS) E EDIFICAÇÃO PÚBLICA PADRÃO. AF_12/2014</v>
      </c>
      <c r="F52" s="2312" t="str">
        <f>VLOOKUP($D52,IF(LEFT($D52,3)="AMM",COMPOSIÇÕES!$B$1:$E$4008,'BANCO DE DADOS SETEMBRO SERV'!$B$2:$F$14196),3,FALSE)</f>
        <v>M2</v>
      </c>
      <c r="G52" s="2388">
        <v>39</v>
      </c>
      <c r="H52" s="2313">
        <f>VLOOKUP($D52,IF(LEFT($D52,3)="AMM",COMPOSIÇÕES!$B$1:$E$4008,'BANCO DE DADOS SETEMBRO SERV'!$B$2:$F$14196),4,FALSE)</f>
        <v>25.24</v>
      </c>
      <c r="I52" s="2386">
        <f t="shared" si="1"/>
        <v>30.37</v>
      </c>
      <c r="J52" s="2314">
        <f t="shared" si="2"/>
        <v>1184.43</v>
      </c>
      <c r="K52" s="839">
        <v>39</v>
      </c>
      <c r="L52" s="2041" t="b">
        <f t="shared" si="0"/>
        <v>1</v>
      </c>
      <c r="M52" s="840"/>
      <c r="N52" s="840"/>
      <c r="O52" s="840"/>
      <c r="P52" s="840"/>
    </row>
    <row r="53" spans="1:16" s="841" customFormat="1" ht="30">
      <c r="B53" s="838"/>
      <c r="C53" s="2390" t="s">
        <v>8183</v>
      </c>
      <c r="D53" s="2384">
        <v>93358</v>
      </c>
      <c r="E53" s="2311" t="str">
        <f>VLOOKUP($D53,IF(LEFT($D53,3)="AMM",COMPOSIÇÕES!$B$1:$E$4008,'BANCO DE DADOS SETEMBRO SERV'!$B$2:$F$14196),2,FALSE)</f>
        <v>ESCAVAÇÃO MANUAL DE VALA COM PROFUNDIDADE MENOR OU IGUAL A 1,30 M. AF_03/2016</v>
      </c>
      <c r="F53" s="2312" t="str">
        <f>VLOOKUP($D53,IF(LEFT($D53,3)="AMM",COMPOSIÇÕES!$B$1:$E$4008,'BANCO DE DADOS SETEMBRO SERV'!$B$2:$F$14196),3,FALSE)</f>
        <v>M3</v>
      </c>
      <c r="G53" s="2388">
        <v>3.9</v>
      </c>
      <c r="H53" s="2313">
        <f>VLOOKUP($D53,IF(LEFT($D53,3)="AMM",COMPOSIÇÕES!$B$1:$E$4008,'BANCO DE DADOS SETEMBRO SERV'!$B$2:$F$14196),4,FALSE)</f>
        <v>62.26</v>
      </c>
      <c r="I53" s="2386">
        <f t="shared" si="1"/>
        <v>74.92</v>
      </c>
      <c r="J53" s="2314">
        <f t="shared" si="2"/>
        <v>292.18</v>
      </c>
      <c r="K53" s="839">
        <v>3.9</v>
      </c>
      <c r="L53" s="2041" t="b">
        <f t="shared" si="0"/>
        <v>1</v>
      </c>
      <c r="M53" s="840"/>
      <c r="N53" s="840"/>
      <c r="O53" s="840"/>
      <c r="P53" s="840"/>
    </row>
    <row r="54" spans="1:16" s="841" customFormat="1" ht="30">
      <c r="B54" s="838"/>
      <c r="C54" s="2390" t="s">
        <v>8184</v>
      </c>
      <c r="D54" s="2384">
        <v>93382</v>
      </c>
      <c r="E54" s="2311" t="str">
        <f>VLOOKUP($D54,IF(LEFT($D54,3)="AMM",COMPOSIÇÕES!$B$1:$E$4008,'BANCO DE DADOS SETEMBRO SERV'!$B$2:$F$14196),2,FALSE)</f>
        <v>REATERRO MANUAL DE VALAS COM COMPACTAÇÃO MECANIZADA. AF_04/2016</v>
      </c>
      <c r="F54" s="2312" t="str">
        <f>VLOOKUP($D54,IF(LEFT($D54,3)="AMM",COMPOSIÇÕES!$B$1:$E$4008,'BANCO DE DADOS SETEMBRO SERV'!$B$2:$F$14196),3,FALSE)</f>
        <v>M3</v>
      </c>
      <c r="G54" s="2388">
        <v>86.27</v>
      </c>
      <c r="H54" s="2313">
        <f>VLOOKUP($D54,IF(LEFT($D54,3)="AMM",COMPOSIÇÕES!$B$1:$E$4008,'BANCO DE DADOS SETEMBRO SERV'!$B$2:$F$14196),4,FALSE)</f>
        <v>21.06</v>
      </c>
      <c r="I54" s="2386">
        <f t="shared" si="1"/>
        <v>25.34</v>
      </c>
      <c r="J54" s="2314">
        <f t="shared" si="2"/>
        <v>2186.08</v>
      </c>
      <c r="K54" s="839">
        <v>86.27</v>
      </c>
      <c r="L54" s="2041" t="b">
        <f t="shared" si="0"/>
        <v>1</v>
      </c>
      <c r="M54" s="840"/>
      <c r="N54" s="840"/>
      <c r="O54" s="840"/>
      <c r="P54" s="840"/>
    </row>
    <row r="55" spans="1:16" s="841" customFormat="1" ht="30">
      <c r="B55" s="838"/>
      <c r="C55" s="2390" t="s">
        <v>8185</v>
      </c>
      <c r="D55" s="2364">
        <v>96985</v>
      </c>
      <c r="E55" s="2311" t="str">
        <f>VLOOKUP($D55,IF(LEFT($D55,3)="AMM",COMPOSIÇÕES!$B$1:$E$4008,'BANCO DE DADOS SETEMBRO SERV'!$B$2:$F$14196),2,FALSE)</f>
        <v>HASTE DE ATERRAMENTO 5/8  PARA SPDA - FORNECIMENTO E INSTALAÇÃO. AF_12/2017</v>
      </c>
      <c r="F55" s="2312" t="str">
        <f>VLOOKUP($D55,IF(LEFT($D55,3)="AMM",COMPOSIÇÕES!$B$1:$E$4008,'BANCO DE DADOS SETEMBRO SERV'!$B$2:$F$14196),3,FALSE)</f>
        <v>UN</v>
      </c>
      <c r="G55" s="2361">
        <v>86.27</v>
      </c>
      <c r="H55" s="2313">
        <f>VLOOKUP($D55,IF(LEFT($D55,3)="AMM",COMPOSIÇÕES!$B$1:$E$4008,'BANCO DE DADOS SETEMBRO SERV'!$B$2:$F$14196),4,FALSE)</f>
        <v>39.96</v>
      </c>
      <c r="I55" s="2386">
        <f>TRUNC(H55*(1+$G$7),2)</f>
        <v>48.09</v>
      </c>
      <c r="J55" s="2314">
        <f>TRUNC(I55*G55,2)</f>
        <v>4148.72</v>
      </c>
      <c r="K55" s="839">
        <v>86.27</v>
      </c>
      <c r="L55" s="2041" t="b">
        <f t="shared" si="0"/>
        <v>1</v>
      </c>
      <c r="M55" s="840"/>
      <c r="N55" s="840"/>
      <c r="O55" s="840"/>
      <c r="P55" s="840"/>
    </row>
    <row r="56" spans="1:16" s="841" customFormat="1" ht="16.5" thickBot="1">
      <c r="B56" s="838"/>
      <c r="C56" s="2390" t="s">
        <v>8186</v>
      </c>
      <c r="D56" s="2392">
        <v>72254</v>
      </c>
      <c r="E56" s="2067" t="str">
        <f>VLOOKUP($D56,IF(LEFT($D56,3)="AMM",COMPOSIÇÕES!$B$1:$E$4008,'BANCO DE DADOS SETEMBRO SERV'!$B$2:$F$14196),2,FALSE)</f>
        <v>CABO DE COBRE NU 50MM2 - FORNECIMENTO E INSTALACAO</v>
      </c>
      <c r="F56" s="2328" t="str">
        <f>VLOOKUP($D56,IF(LEFT($D56,3)="AMM",COMPOSIÇÕES!$B$1:$E$4008,'BANCO DE DADOS SETEMBRO SERV'!$B$2:$F$14196),3,FALSE)</f>
        <v>M</v>
      </c>
      <c r="G56" s="2393">
        <v>44</v>
      </c>
      <c r="H56" s="2360">
        <f>VLOOKUP($D56,IF(LEFT($D56,3)="AMM",COMPOSIÇÕES!$B$1:$E$4008,'BANCO DE DADOS SETEMBRO SERV'!$B$2:$F$14196),4,FALSE)</f>
        <v>38.06</v>
      </c>
      <c r="I56" s="2394">
        <f>TRUNC(H56*(1+$G$7),2)</f>
        <v>45.8</v>
      </c>
      <c r="J56" s="2363">
        <f>TRUNC(I56*G56,2)</f>
        <v>2015.2</v>
      </c>
      <c r="K56" s="839">
        <v>44</v>
      </c>
      <c r="L56" s="2041" t="b">
        <f t="shared" si="0"/>
        <v>1</v>
      </c>
      <c r="M56" s="840"/>
      <c r="N56" s="840"/>
      <c r="O56" s="840"/>
      <c r="P56" s="840"/>
    </row>
    <row r="57" spans="1:16" s="541" customFormat="1" ht="16.5" thickBot="1">
      <c r="B57" s="850"/>
      <c r="C57" s="2389"/>
      <c r="D57" s="916"/>
      <c r="E57" s="917" t="s">
        <v>1384</v>
      </c>
      <c r="F57" s="918"/>
      <c r="G57" s="919"/>
      <c r="H57" s="920"/>
      <c r="I57" s="920"/>
      <c r="J57" s="921"/>
      <c r="K57" s="851"/>
      <c r="L57" s="2041" t="b">
        <f t="shared" si="0"/>
        <v>1</v>
      </c>
    </row>
    <row r="58" spans="1:16" s="841" customFormat="1" ht="45">
      <c r="A58" s="1608"/>
      <c r="B58" s="1609"/>
      <c r="C58" s="1997" t="s">
        <v>8187</v>
      </c>
      <c r="D58" s="1998" t="str">
        <f>'COMP. ELETRICO '!B13</f>
        <v>AMM ELE 001</v>
      </c>
      <c r="E58" s="2089" t="str">
        <f>VLOOKUP($D58,IF(LEFT($D58,3)="AMM",COMPOSIÇÕES!$B$1:$E$4008,'BANCO DE DADOS SETEMBRO SERV'!$B$2:$F$14196),2,FALSE)</f>
        <v>FORNECIMENTO E INSTALAÇÃO DE DISPOSITIVO DPS CLASSE II, 1 POLO, TENSAO MAXIMA DE 175 V, CORRENTE MAXIMA DE *45* KA (TIPO AC)</v>
      </c>
      <c r="F58" s="2087" t="str">
        <f>VLOOKUP($D58,IF(LEFT($D58,3)="AMM",COMPOSIÇÕES!$B$1:$E$4008,'BANCO DE DADOS SETEMBRO SERV'!$B$2:$F$14196),3,FALSE)</f>
        <v>UN</v>
      </c>
      <c r="G58" s="1999">
        <v>8</v>
      </c>
      <c r="H58" s="2091">
        <f>VLOOKUP($D58,IF(LEFT($D58,3)="AMM",COMPOSIÇÕES!$B$1:$E$4008,'BANCO DE DADOS SETEMBRO SERV'!$B$2:$F$14196),4,FALSE)</f>
        <v>79.14</v>
      </c>
      <c r="I58" s="1996">
        <f t="shared" ref="I58:I66" si="4">TRUNC(H58*(1+$G$7),2)</f>
        <v>95.24</v>
      </c>
      <c r="J58" s="922">
        <f t="shared" ref="J58:J66" si="5">TRUNC(I58*G58,2)</f>
        <v>761.92</v>
      </c>
      <c r="K58" s="839"/>
      <c r="L58" s="2041" t="b">
        <f t="shared" si="0"/>
        <v>0</v>
      </c>
      <c r="M58" s="840"/>
      <c r="N58" s="840"/>
      <c r="O58" s="840"/>
      <c r="P58" s="840"/>
    </row>
    <row r="59" spans="1:16" s="841" customFormat="1" ht="30">
      <c r="A59" s="1608"/>
      <c r="B59" s="1609"/>
      <c r="C59" s="2390" t="s">
        <v>8188</v>
      </c>
      <c r="D59" s="2446" t="str">
        <f>'COMP. ELETRICO '!B22</f>
        <v>AMM ELE 002</v>
      </c>
      <c r="E59" s="2447" t="str">
        <f>VLOOKUP($D59,IF(LEFT($D59,3)="AMM",COMPOSIÇÕES!$B$1:$E$4008,'BANCO DE DADOS SETEMBRO SERV'!$B$2:$F$14196),2,FALSE)</f>
        <v>FORNECIMENTO E INSTALAÇÃO DE PLACA DE SINALIZAÇÃO DE ENERGIA (20X20CM)</v>
      </c>
      <c r="F59" s="2448" t="str">
        <f>VLOOKUP($D59,IF(LEFT($D59,3)="AMM",COMPOSIÇÕES!$B$1:$E$4008,'BANCO DE DADOS SETEMBRO SERV'!$B$2:$F$14196),3,FALSE)</f>
        <v>UN</v>
      </c>
      <c r="G59" s="2449">
        <v>2</v>
      </c>
      <c r="H59" s="2450">
        <f>VLOOKUP($D59,IF(LEFT($D59,3)="AMM",COMPOSIÇÕES!$B$1:$E$4008,'BANCO DE DADOS SETEMBRO SERV'!$B$2:$F$14196),4,FALSE)</f>
        <v>25.04</v>
      </c>
      <c r="I59" s="2451">
        <f t="shared" si="4"/>
        <v>30.13</v>
      </c>
      <c r="J59" s="2314">
        <f t="shared" si="5"/>
        <v>60.26</v>
      </c>
      <c r="K59" s="839"/>
      <c r="L59" s="2041" t="b">
        <f t="shared" si="0"/>
        <v>0</v>
      </c>
      <c r="M59" s="840"/>
      <c r="N59" s="840"/>
      <c r="O59" s="840"/>
      <c r="P59" s="840"/>
    </row>
    <row r="60" spans="1:16" s="841" customFormat="1" ht="30">
      <c r="A60" s="1608"/>
      <c r="B60" s="1609"/>
      <c r="C60" s="2390" t="s">
        <v>8189</v>
      </c>
      <c r="D60" s="2446" t="str">
        <f>'COMP. ELETRICO '!B31</f>
        <v>AMM ELE 003</v>
      </c>
      <c r="E60" s="2447" t="str">
        <f>VLOOKUP($D60,IF(LEFT($D60,3)="AMM",COMPOSIÇÕES!$B$1:$E$4008,'BANCO DE DADOS SETEMBRO SERV'!$B$2:$F$14196),2,FALSE)</f>
        <v>FORNECIMENTO E INSTALAÇÃO DE INTERRUPTOR DIFERENCIAL RESIDUAL, 2 POLOS, SENSIBILIDADE 30 MA, CORRENTE DE 25 A</v>
      </c>
      <c r="F60" s="2448" t="str">
        <f>VLOOKUP($D60,IF(LEFT($D60,3)="AMM",COMPOSIÇÕES!$B$1:$E$4008,'BANCO DE DADOS SETEMBRO SERV'!$B$2:$F$14196),3,FALSE)</f>
        <v>UN</v>
      </c>
      <c r="G60" s="2449">
        <v>2</v>
      </c>
      <c r="H60" s="2450">
        <f>VLOOKUP($D60,IF(LEFT($D60,3)="AMM",COMPOSIÇÕES!$B$1:$E$4008,'BANCO DE DADOS SETEMBRO SERV'!$B$2:$F$14196),4,FALSE)</f>
        <v>119.32</v>
      </c>
      <c r="I60" s="2451">
        <f t="shared" si="4"/>
        <v>143.6</v>
      </c>
      <c r="J60" s="2314">
        <f t="shared" si="5"/>
        <v>287.2</v>
      </c>
      <c r="K60" s="839"/>
      <c r="L60" s="2041" t="b">
        <f t="shared" si="0"/>
        <v>0</v>
      </c>
      <c r="M60" s="840"/>
      <c r="N60" s="840"/>
      <c r="O60" s="840"/>
      <c r="P60" s="840"/>
    </row>
    <row r="61" spans="1:16" s="845" customFormat="1" ht="60">
      <c r="A61" s="1608"/>
      <c r="B61" s="1609"/>
      <c r="C61" s="2390" t="s">
        <v>8190</v>
      </c>
      <c r="D61" s="2446" t="str">
        <f>'COMP. ELETRICO '!B40</f>
        <v>AMM ELE 004</v>
      </c>
      <c r="E61" s="2447" t="str">
        <f>VLOOKUP($D61,IF(LEFT($D61,3)="AMM",COMPOSIÇÕES!$B$1:$E$4008,'BANCO DE DADOS SETEMBRO SERV'!$B$2:$F$14196),2,FALSE)</f>
        <v>FORNECIMENTO E INSTALAÇÃO DE ELETRODUTODUTO PEAD FLEXIVEL PAREDE SIMPLES, CORRUGACAO HELICOIDAL, COR PRETA, SEM ROSCA, DE 1 1/2",  PARA CABEAMENTO SUBTERRANEO (NBR 15715)</v>
      </c>
      <c r="F61" s="2448" t="str">
        <f>VLOOKUP($D61,IF(LEFT($D61,3)="AMM",COMPOSIÇÕES!$B$1:$E$4008,'BANCO DE DADOS SETEMBRO SERV'!$B$2:$F$14196),3,FALSE)</f>
        <v>M</v>
      </c>
      <c r="G61" s="2449">
        <v>969</v>
      </c>
      <c r="H61" s="2450">
        <f>VLOOKUP($D61,IF(LEFT($D61,3)="AMM",COMPOSIÇÕES!$B$1:$E$4008,'BANCO DE DADOS SETEMBRO SERV'!$B$2:$F$14196),4,FALSE)</f>
        <v>10.47</v>
      </c>
      <c r="I61" s="2451">
        <f t="shared" si="4"/>
        <v>12.6</v>
      </c>
      <c r="J61" s="2314">
        <f t="shared" si="5"/>
        <v>12209.4</v>
      </c>
      <c r="K61" s="839"/>
      <c r="L61" s="2041" t="b">
        <f t="shared" si="0"/>
        <v>0</v>
      </c>
      <c r="M61" s="843"/>
      <c r="N61" s="844"/>
      <c r="O61" s="843"/>
      <c r="P61" s="844"/>
    </row>
    <row r="62" spans="1:16" s="841" customFormat="1" ht="45">
      <c r="A62" s="1608"/>
      <c r="B62" s="1609"/>
      <c r="C62" s="2390" t="s">
        <v>8191</v>
      </c>
      <c r="D62" s="2446" t="str">
        <f>'COMP. ELETRICO '!B48</f>
        <v>AMM ELE 005</v>
      </c>
      <c r="E62" s="2447" t="str">
        <f>VLOOKUP($D62,IF(LEFT($D62,3)="AMM",COMPOSIÇÕES!$B$1:$E$4008,'BANCO DE DADOS SETEMBRO SERV'!$B$2:$F$14196),2,FALSE)</f>
        <v>FORNECIMENTO E INSTALAÇÃO DE REFLETOR BIVOLT DE LED, 100W DE POTÊNCIA, FLUXO LUMINOSO A PARTIR DE 80 LM/W, TEMPERATURA DE COR APROXIMADAMENTE 6500K (BRANCO FRIO)</v>
      </c>
      <c r="F62" s="2448" t="str">
        <f>VLOOKUP($D62,IF(LEFT($D62,3)="AMM",COMPOSIÇÕES!$B$1:$E$4008,'BANCO DE DADOS SETEMBRO SERV'!$B$2:$F$14196),3,FALSE)</f>
        <v>UN</v>
      </c>
      <c r="G62" s="2449">
        <f>32+8</f>
        <v>40</v>
      </c>
      <c r="H62" s="2450">
        <f>VLOOKUP($D62,IF(LEFT($D62,3)="AMM",COMPOSIÇÕES!$B$1:$E$4008,'BANCO DE DADOS SETEMBRO SERV'!$B$2:$F$14196),4,FALSE)</f>
        <v>249.44</v>
      </c>
      <c r="I62" s="2451">
        <f t="shared" si="4"/>
        <v>300.2</v>
      </c>
      <c r="J62" s="2314">
        <f t="shared" si="5"/>
        <v>12008</v>
      </c>
      <c r="K62" s="839"/>
      <c r="L62" s="2041" t="b">
        <f t="shared" si="0"/>
        <v>0</v>
      </c>
      <c r="M62" s="840"/>
      <c r="N62" s="840"/>
      <c r="O62" s="840"/>
      <c r="P62" s="840"/>
    </row>
    <row r="63" spans="1:16" s="1622" customFormat="1" ht="30">
      <c r="A63" s="1608"/>
      <c r="B63" s="1609"/>
      <c r="C63" s="2390" t="s">
        <v>8192</v>
      </c>
      <c r="D63" s="2446" t="str">
        <f>'COMP. ELETRICO '!B64</f>
        <v>AMM ELE 006</v>
      </c>
      <c r="E63" s="2447" t="str">
        <f>VLOOKUP($D63,IF(LEFT($D63,3)="AMM",COMPOSIÇÕES!$B$1:$E$4008,'BANCO DE DADOS SETEMBRO SERV'!$B$2:$F$14196),2,FALSE)</f>
        <v>FORNECIMENTO E INSTALAÇÃO DE ABRACADEIRA TIPO D 3/4" C/ PARAFUSO"</v>
      </c>
      <c r="F63" s="2448" t="str">
        <f>VLOOKUP($D63,IF(LEFT($D63,3)="AMM",COMPOSIÇÕES!$B$1:$E$4008,'BANCO DE DADOS SETEMBRO SERV'!$B$2:$F$14196),3,FALSE)</f>
        <v>UN</v>
      </c>
      <c r="G63" s="2449">
        <v>39</v>
      </c>
      <c r="H63" s="2450">
        <f>VLOOKUP($D63,IF(LEFT($D63,3)="AMM",COMPOSIÇÕES!$B$1:$E$4008,'BANCO DE DADOS SETEMBRO SERV'!$B$2:$F$14196),4,FALSE)</f>
        <v>5.77</v>
      </c>
      <c r="I63" s="2451">
        <f t="shared" si="4"/>
        <v>6.94</v>
      </c>
      <c r="J63" s="2314">
        <f t="shared" si="5"/>
        <v>270.66000000000003</v>
      </c>
      <c r="K63" s="914"/>
      <c r="L63" s="2041" t="b">
        <f t="shared" si="0"/>
        <v>0</v>
      </c>
    </row>
    <row r="64" spans="1:16" s="1622" customFormat="1" ht="45">
      <c r="A64" s="1608"/>
      <c r="B64" s="1609"/>
      <c r="C64" s="2390" t="s">
        <v>8193</v>
      </c>
      <c r="D64" s="2446" t="str">
        <f>'COMP. ELETRICO '!B72</f>
        <v>AMM ELE 007</v>
      </c>
      <c r="E64" s="2447" t="str">
        <f>VLOOKUP($D64,IF(LEFT($D64,3)="AMM",COMPOSIÇÕES!$B$1:$E$4008,'BANCO DE DADOS SETEMBRO SERV'!$B$2:$F$14196),2,FALSE)</f>
        <v>FORNECIMENTO E INSTALAÇÃO DE CURVA 90 GRAUS, PARA ELETRODUTO, EM ACO GALVANIZADO ELETROLITICO, DIAMETRO DE 25 MM (1")</v>
      </c>
      <c r="F64" s="2448" t="str">
        <f>VLOOKUP($D64,IF(LEFT($D64,3)="AMM",COMPOSIÇÕES!$B$1:$E$4008,'BANCO DE DADOS SETEMBRO SERV'!$B$2:$F$14196),3,FALSE)</f>
        <v>UN</v>
      </c>
      <c r="G64" s="2449">
        <v>6</v>
      </c>
      <c r="H64" s="2450">
        <f>VLOOKUP($D64,IF(LEFT($D64,3)="AMM",COMPOSIÇÕES!$B$1:$E$4008,'BANCO DE DADOS SETEMBRO SERV'!$B$2:$F$14196),4,FALSE)</f>
        <v>11.57</v>
      </c>
      <c r="I64" s="2451">
        <f t="shared" si="4"/>
        <v>13.92</v>
      </c>
      <c r="J64" s="2314">
        <f t="shared" si="5"/>
        <v>83.52</v>
      </c>
      <c r="K64" s="839"/>
      <c r="L64" s="2041" t="b">
        <f t="shared" si="0"/>
        <v>0</v>
      </c>
      <c r="M64" s="1621"/>
      <c r="N64" s="1621"/>
      <c r="O64" s="1621"/>
      <c r="P64" s="1621"/>
    </row>
    <row r="65" spans="1:16" s="1622" customFormat="1" ht="30">
      <c r="A65" s="1608"/>
      <c r="B65" s="1609"/>
      <c r="C65" s="2390" t="s">
        <v>8194</v>
      </c>
      <c r="D65" s="2446" t="str">
        <f>'COMP. ELETRICO '!B81</f>
        <v>AMM ELE 008</v>
      </c>
      <c r="E65" s="2447" t="str">
        <f>VLOOKUP($D65,IF(LEFT($D65,3)="AMM",COMPOSIÇÕES!$B$1:$E$4008,'BANCO DE DADOS SETEMBRO SERV'!$B$2:$F$14196),2,FALSE)</f>
        <v>FORNECIMENTO E INSTALAÇÃO DE LUVA PARA ELETRODUTO, EM ACO GALVANIZADO ELETROLITICO, DIAMETRO DE 25 MM (1")</v>
      </c>
      <c r="F65" s="2448" t="str">
        <f>VLOOKUP($D65,IF(LEFT($D65,3)="AMM",COMPOSIÇÕES!$B$1:$E$4008,'BANCO DE DADOS SETEMBRO SERV'!$B$2:$F$14196),3,FALSE)</f>
        <v>UN</v>
      </c>
      <c r="G65" s="2449">
        <v>12</v>
      </c>
      <c r="H65" s="2450">
        <f>VLOOKUP($D65,IF(LEFT($D65,3)="AMM",COMPOSIÇÕES!$B$1:$E$4008,'BANCO DE DADOS SETEMBRO SERV'!$B$2:$F$14196),4,FALSE)</f>
        <v>4.25</v>
      </c>
      <c r="I65" s="2451">
        <f t="shared" si="4"/>
        <v>5.1100000000000003</v>
      </c>
      <c r="J65" s="2314">
        <f t="shared" si="5"/>
        <v>61.32</v>
      </c>
      <c r="K65" s="914"/>
      <c r="L65" s="2041" t="b">
        <f t="shared" si="0"/>
        <v>0</v>
      </c>
    </row>
    <row r="66" spans="1:16" s="1622" customFormat="1" ht="45">
      <c r="A66" s="1608"/>
      <c r="B66" s="1609"/>
      <c r="C66" s="2390" t="s">
        <v>8195</v>
      </c>
      <c r="D66" s="2446" t="str">
        <f>'COMP. ELETRICO '!B90</f>
        <v>AMM ELE 009</v>
      </c>
      <c r="E66" s="2447" t="str">
        <f>VLOOKUP($D66,IF(LEFT($D66,3)="AMM",COMPOSIÇÕES!$B$1:$E$4008,'BANCO DE DADOS SETEMBRO SERV'!$B$2:$F$14196),2,FALSE)</f>
        <v>FORNECIMENTO E INSTALAÇÃO DE PARAFUSO M16 EM ACO GALVANIZADO, COMPRIMENTO = 500 MM, DIAMETRO = 16 MM, ROSCA MAQUINA, COM CABECA SEXTAVADA E PORCA</v>
      </c>
      <c r="F66" s="2448" t="str">
        <f>VLOOKUP($D66,IF(LEFT($D66,3)="AMM",COMPOSIÇÕES!$B$1:$E$4008,'BANCO DE DADOS SETEMBRO SERV'!$B$2:$F$14196),3,FALSE)</f>
        <v>UN</v>
      </c>
      <c r="G66" s="2449">
        <v>60</v>
      </c>
      <c r="H66" s="2450">
        <f>VLOOKUP($D66,IF(LEFT($D66,3)="AMM",COMPOSIÇÕES!$B$1:$E$4008,'BANCO DE DADOS SETEMBRO SERV'!$B$2:$F$14196),4,FALSE)</f>
        <v>15.91</v>
      </c>
      <c r="I66" s="2451">
        <f t="shared" si="4"/>
        <v>19.14</v>
      </c>
      <c r="J66" s="2314">
        <f t="shared" si="5"/>
        <v>1148.4000000000001</v>
      </c>
      <c r="K66" s="839"/>
      <c r="L66" s="2041" t="b">
        <f t="shared" si="0"/>
        <v>0</v>
      </c>
      <c r="M66" s="1621"/>
      <c r="N66" s="1621"/>
      <c r="O66" s="1621"/>
      <c r="P66" s="1621"/>
    </row>
    <row r="67" spans="1:16" s="1622" customFormat="1" ht="45">
      <c r="A67" s="1608"/>
      <c r="B67" s="1609"/>
      <c r="C67" s="2390" t="s">
        <v>8196</v>
      </c>
      <c r="D67" s="2446" t="str">
        <f>'COMP. ELETRICO '!B98</f>
        <v>AMM ELE 010</v>
      </c>
      <c r="E67" s="2447" t="str">
        <f>VLOOKUP($D67,IF(LEFT($D67,3)="AMM",COMPOSIÇÕES!$B$1:$E$4008,'BANCO DE DADOS SETEMBRO SERV'!$B$2:$F$14196),2,FALSE)</f>
        <v>FORNECIMENTO E INSTALAÇÃO DE ARRUELA QUADRADA EM ACO GALVANIZADO, DIMENSAO = 38 MM, ESPESSURA = 3MM, DIAMETRO DO FURO= 18 MM</v>
      </c>
      <c r="F67" s="2448" t="str">
        <f>VLOOKUP($D67,IF(LEFT($D67,3)="AMM",COMPOSIÇÕES!$B$1:$E$4008,'BANCO DE DADOS SETEMBRO SERV'!$B$2:$F$14196),3,FALSE)</f>
        <v>UN</v>
      </c>
      <c r="G67" s="2449">
        <v>120</v>
      </c>
      <c r="H67" s="2450">
        <f>VLOOKUP($D67,IF(LEFT($D67,3)="AMM",COMPOSIÇÕES!$B$1:$E$4008,'BANCO DE DADOS SETEMBRO SERV'!$B$2:$F$14196),4,FALSE)</f>
        <v>0.87</v>
      </c>
      <c r="I67" s="2451">
        <f t="shared" ref="I67:I70" si="6">TRUNC(H67*(1+$G$7),2)</f>
        <v>1.04</v>
      </c>
      <c r="J67" s="2314">
        <f t="shared" ref="J67:J70" si="7">TRUNC(I67*G67,2)</f>
        <v>124.8</v>
      </c>
      <c r="K67" s="839"/>
      <c r="L67" s="2041" t="b">
        <f t="shared" si="0"/>
        <v>0</v>
      </c>
      <c r="M67" s="1621"/>
      <c r="N67" s="1621"/>
      <c r="O67" s="1621"/>
      <c r="P67" s="1621"/>
    </row>
    <row r="68" spans="1:16" s="1622" customFormat="1" ht="30">
      <c r="A68" s="1608"/>
      <c r="B68" s="1609"/>
      <c r="C68" s="2390" t="s">
        <v>8197</v>
      </c>
      <c r="D68" s="2446" t="str">
        <f>'COMP. ELETRICO '!B107</f>
        <v>AMM ELE 011</v>
      </c>
      <c r="E68" s="2447" t="str">
        <f>VLOOKUP($D68,IF(LEFT($D68,3)="AMM",COMPOSIÇÕES!$B$1:$E$4008,'BANCO DE DADOS SETEMBRO SERV'!$B$2:$F$14196),2,FALSE)</f>
        <v>FORNECIMENTO E INSTALAÇÃO DE CRUZETA DE CONCRETO LEVE, COMP. 2000 MM SECAO, 90 X 90 MM</v>
      </c>
      <c r="F68" s="2448" t="str">
        <f>VLOOKUP($D68,IF(LEFT($D68,3)="AMM",COMPOSIÇÕES!$B$1:$E$4008,'BANCO DE DADOS SETEMBRO SERV'!$B$2:$F$14196),3,FALSE)</f>
        <v>UN</v>
      </c>
      <c r="G68" s="2449">
        <v>10</v>
      </c>
      <c r="H68" s="2450">
        <f>VLOOKUP($D68,IF(LEFT($D68,3)="AMM",COMPOSIÇÕES!$B$1:$E$4008,'BANCO DE DADOS SETEMBRO SERV'!$B$2:$F$14196),4,FALSE)</f>
        <v>174.85999999999999</v>
      </c>
      <c r="I68" s="2451">
        <f t="shared" si="6"/>
        <v>210.44</v>
      </c>
      <c r="J68" s="2314">
        <f t="shared" si="7"/>
        <v>2104.4</v>
      </c>
      <c r="K68" s="839"/>
      <c r="L68" s="2041" t="b">
        <f t="shared" si="0"/>
        <v>0</v>
      </c>
      <c r="M68" s="1621"/>
      <c r="N68" s="1621"/>
      <c r="O68" s="1621"/>
      <c r="P68" s="1621"/>
    </row>
    <row r="69" spans="1:16" s="845" customFormat="1" ht="30">
      <c r="A69" s="1608"/>
      <c r="B69" s="1609"/>
      <c r="C69" s="2390" t="s">
        <v>8198</v>
      </c>
      <c r="D69" s="2446" t="str">
        <f>'COMP. ELETRICO '!B117</f>
        <v>AMM ELE 012</v>
      </c>
      <c r="E69" s="2452" t="str">
        <f>VLOOKUP($D69,IF(LEFT($D69,3)="AMM",COMPOSIÇÕES!$B$1:$E$4008,'BANCO DE DADOS SETEMBRO SERV'!$B$2:$F$14196),2,FALSE)</f>
        <v>FORNECIMENTO E INSTALAÇÃO DE SUPORTE MAO-FRANCESA EM ACO, ABAS IGUAIS 30 CM, CAPACIDADE MINIMA 60 KG, BRANCO</v>
      </c>
      <c r="F69" s="2448" t="str">
        <f>VLOOKUP($D69,IF(LEFT($D69,3)="AMM",COMPOSIÇÕES!$B$1:$E$4008,'BANCO DE DADOS SETEMBRO SERV'!$B$2:$F$14196),3,FALSE)</f>
        <v>UN</v>
      </c>
      <c r="G69" s="2449">
        <v>20</v>
      </c>
      <c r="H69" s="2450">
        <f>VLOOKUP($D69,IF(LEFT($D69,3)="AMM",COMPOSIÇÕES!$B$1:$E$4008,'BANCO DE DADOS SETEMBRO SERV'!$B$2:$F$14196),4,FALSE)</f>
        <v>32.840000000000003</v>
      </c>
      <c r="I69" s="2451">
        <f t="shared" si="6"/>
        <v>39.520000000000003</v>
      </c>
      <c r="J69" s="2314">
        <f t="shared" si="7"/>
        <v>790.4</v>
      </c>
      <c r="K69" s="839"/>
      <c r="L69" s="2041" t="b">
        <f t="shared" si="0"/>
        <v>0</v>
      </c>
      <c r="M69" s="843"/>
      <c r="N69" s="844"/>
      <c r="O69" s="843"/>
      <c r="P69" s="844"/>
    </row>
    <row r="70" spans="1:16" s="1622" customFormat="1" ht="30">
      <c r="A70" s="1608"/>
      <c r="B70" s="1609"/>
      <c r="C70" s="2390" t="s">
        <v>8199</v>
      </c>
      <c r="D70" s="2446" t="str">
        <f>'COMP. ELETRICO '!B126</f>
        <v>AMM ELE 013</v>
      </c>
      <c r="E70" s="2447" t="str">
        <f>VLOOKUP($D70,IF(LEFT($D70,3)="AMM",COMPOSIÇÕES!$B$1:$E$4008,'BANCO DE DADOS SETEMBRO SERV'!$B$2:$F$14196),2,FALSE)</f>
        <v>FORNECIMENTO E INSTALAÇAO DE PADRÃO DE ENTRADA DE ENERGIA CATEGORIA "T4" (ENERGISA)</v>
      </c>
      <c r="F70" s="2448" t="str">
        <f>VLOOKUP($D70,IF(LEFT($D70,3)="AMM",COMPOSIÇÕES!$B$1:$E$4008,'BANCO DE DADOS SETEMBRO SERV'!$B$2:$F$14196),3,FALSE)</f>
        <v>UN</v>
      </c>
      <c r="G70" s="2449">
        <v>1</v>
      </c>
      <c r="H70" s="2450">
        <f>VLOOKUP($D70,IF(LEFT($D70,3)="AMM",COMPOSIÇÕES!$B$1:$E$4008,'BANCO DE DADOS SETEMBRO SERV'!$B$2:$F$14196),4,FALSE)</f>
        <v>1624.9500000000003</v>
      </c>
      <c r="I70" s="2451">
        <f t="shared" si="6"/>
        <v>1955.62</v>
      </c>
      <c r="J70" s="2314">
        <f t="shared" si="7"/>
        <v>1955.62</v>
      </c>
      <c r="K70" s="839"/>
      <c r="L70" s="2041" t="b">
        <f t="shared" si="0"/>
        <v>0</v>
      </c>
      <c r="M70" s="1621"/>
      <c r="N70" s="1621"/>
      <c r="O70" s="1621"/>
      <c r="P70" s="1621"/>
    </row>
    <row r="71" spans="1:16" s="1622" customFormat="1" ht="15.75">
      <c r="A71" s="1608"/>
      <c r="B71" s="1609"/>
      <c r="C71" s="2390" t="s">
        <v>8200</v>
      </c>
      <c r="D71" s="2446" t="str">
        <f>'COMP. ELETRICO '!B143</f>
        <v>AMM ELE 014</v>
      </c>
      <c r="E71" s="2447" t="str">
        <f>VLOOKUP($D71,IF(LEFT($D71,3)="AMM",COMPOSIÇÕES!$B$1:$E$4008,'BANCO DE DADOS SETEMBRO SERV'!$B$2:$F$14196),2,FALSE)</f>
        <v>CAIXA DE PASSAGEM 40X40X50 FUNDO BRITA COM TAMPA</v>
      </c>
      <c r="F71" s="2448" t="str">
        <f>VLOOKUP($D71,IF(LEFT($D71,3)="AMM",COMPOSIÇÕES!$B$1:$E$4008,'BANCO DE DADOS SETEMBRO SERV'!$B$2:$F$14196),3,FALSE)</f>
        <v>UN</v>
      </c>
      <c r="G71" s="2449">
        <v>8</v>
      </c>
      <c r="H71" s="2450">
        <f>VLOOKUP($D71,IF(LEFT($D71,3)="AMM",COMPOSIÇÕES!$B$1:$E$4008,'BANCO DE DADOS SETEMBRO SERV'!$B$2:$F$14196),4,FALSE)</f>
        <v>164.35</v>
      </c>
      <c r="I71" s="2451">
        <f>TRUNC(H71*(1+$G$7),2)</f>
        <v>197.79</v>
      </c>
      <c r="J71" s="2314">
        <f>TRUNC(I71*G71,2)</f>
        <v>1582.32</v>
      </c>
      <c r="K71" s="839"/>
      <c r="L71" s="2041" t="b">
        <f t="shared" si="0"/>
        <v>0</v>
      </c>
      <c r="M71" s="1621"/>
      <c r="N71" s="1621"/>
      <c r="O71" s="1621"/>
      <c r="P71" s="1621"/>
    </row>
    <row r="72" spans="1:16" s="1622" customFormat="1" ht="15.75">
      <c r="A72" s="1608"/>
      <c r="B72" s="1609"/>
      <c r="C72" s="2390" t="s">
        <v>8201</v>
      </c>
      <c r="D72" s="2446" t="str">
        <f>'COMP. ELETRICO '!B160</f>
        <v>AMM ELE 015</v>
      </c>
      <c r="E72" s="2447" t="str">
        <f>VLOOKUP($D72,IF(LEFT($D72,3)="AMM",COMPOSIÇÕES!$B$1:$E$4008,'BANCO DE DADOS SETEMBRO SERV'!$B$2:$F$14196),2,FALSE)</f>
        <v>CAIXA DE PASSAGEM 20X20X25 FUNDO BRITA COM TAMPA</v>
      </c>
      <c r="F72" s="2448" t="str">
        <f>VLOOKUP($D72,IF(LEFT($D72,3)="AMM",COMPOSIÇÕES!$B$1:$E$4008,'BANCO DE DADOS SETEMBRO SERV'!$B$2:$F$14196),3,FALSE)</f>
        <v>UN</v>
      </c>
      <c r="G72" s="2449">
        <v>63</v>
      </c>
      <c r="H72" s="2450">
        <f>VLOOKUP($D72,IF(LEFT($D72,3)="AMM",COMPOSIÇÕES!$B$1:$E$4008,'BANCO DE DADOS SETEMBRO SERV'!$B$2:$F$14196),4,FALSE)</f>
        <v>46.57</v>
      </c>
      <c r="I72" s="2451">
        <f>TRUNC(H72*(1+$G$7),2)</f>
        <v>56.04</v>
      </c>
      <c r="J72" s="2314">
        <f>TRUNC(I72*G72,2)</f>
        <v>3530.52</v>
      </c>
      <c r="K72" s="839"/>
      <c r="L72" s="2041" t="b">
        <f t="shared" si="0"/>
        <v>0</v>
      </c>
      <c r="M72" s="1621"/>
      <c r="N72" s="1621"/>
      <c r="O72" s="1621"/>
      <c r="P72" s="1621"/>
    </row>
    <row r="73" spans="1:16" s="1622" customFormat="1" ht="45">
      <c r="A73" s="1608"/>
      <c r="B73" s="1609"/>
      <c r="C73" s="2390" t="s">
        <v>8202</v>
      </c>
      <c r="D73" s="2446" t="str">
        <f>'COMP. ELETRICO '!B177</f>
        <v>AMM ELE 016</v>
      </c>
      <c r="E73" s="2447" t="str">
        <f>VLOOKUP($D73,IF(LEFT($D73,3)="AMM",COMPOSIÇÕES!$B$1:$E$4008,'BANCO DE DADOS SETEMBRO SERV'!$B$2:$F$14196),2,FALSE)</f>
        <v>MURETA MEDIÇÃO ALVEN. 1 1/2 V.(35CM) REBOC.C/PINTURA ACRÍL. E LAJE CONC. 20MPA MALHA 8.0MM CADA 10CM REVEST.C/ARGAMASSA 1:3 C/ IMPERMEABILIZANTE</v>
      </c>
      <c r="F73" s="2448" t="str">
        <f>VLOOKUP($D73,IF(LEFT($D73,3)="AMM",COMPOSIÇÕES!$B$1:$E$4008,'BANCO DE DADOS SETEMBRO SERV'!$B$2:$F$14196),3,FALSE)</f>
        <v>M2</v>
      </c>
      <c r="G73" s="2449">
        <v>3</v>
      </c>
      <c r="H73" s="2450">
        <f>VLOOKUP($D73,IF(LEFT($D73,3)="AMM",COMPOSIÇÕES!$B$1:$E$4008,'BANCO DE DADOS SETEMBRO SERV'!$B$2:$F$14196),4,FALSE)</f>
        <v>362.03000000000003</v>
      </c>
      <c r="I73" s="2451">
        <f>TRUNC(H73*(1+$G$7),2)</f>
        <v>435.7</v>
      </c>
      <c r="J73" s="2314">
        <f>TRUNC(I73*G73,2)</f>
        <v>1307.0999999999999</v>
      </c>
      <c r="K73" s="839"/>
      <c r="L73" s="2041" t="b">
        <f t="shared" si="0"/>
        <v>0</v>
      </c>
      <c r="M73" s="1621"/>
      <c r="N73" s="1621"/>
      <c r="O73" s="1621"/>
      <c r="P73" s="1621"/>
    </row>
    <row r="74" spans="1:16" s="2041" customFormat="1" ht="15.75">
      <c r="A74" s="1608"/>
      <c r="B74" s="1609"/>
      <c r="C74" s="2390" t="s">
        <v>8203</v>
      </c>
      <c r="D74" s="2446" t="str">
        <f>'COMP. ELETRICO '!B210</f>
        <v>AMM ELE 017</v>
      </c>
      <c r="E74" s="2452" t="str">
        <f>VLOOKUP($D74,IF(LEFT($D74,3)="AMM",COMPOSIÇÕES!$B$1:$E$4008,'BANCO DE DADOS SETEMBRO SERV'!$B$2:$F$14196),2,FALSE)</f>
        <v>FORNECIMENTO E INSTALAÇÃO DE POSTE DE CONRETO DT 12/300</v>
      </c>
      <c r="F74" s="2448" t="str">
        <f>VLOOKUP($D74,IF(LEFT($D74,3)="AMM",COMPOSIÇÕES!$B$1:$E$4008,'BANCO DE DADOS SETEMBRO SERV'!$B$2:$F$14196),3,FALSE)</f>
        <v>UN</v>
      </c>
      <c r="G74" s="2449">
        <v>2</v>
      </c>
      <c r="H74" s="2450">
        <f>VLOOKUP($D74,IF(LEFT($D74,3)="AMM",COMPOSIÇÕES!$B$1:$E$4008,'BANCO DE DADOS SETEMBRO SERV'!$B$2:$F$14196),4,FALSE)</f>
        <v>1228.8700000000001</v>
      </c>
      <c r="I74" s="2451">
        <f t="shared" ref="I74:I75" si="8">TRUNC(H74*(1+$G$7),2)</f>
        <v>1478.94</v>
      </c>
      <c r="J74" s="2314">
        <f t="shared" ref="J74:J75" si="9">TRUNC(I74*G74,2)</f>
        <v>2957.88</v>
      </c>
      <c r="K74" s="839"/>
      <c r="L74" s="2041" t="b">
        <f t="shared" si="0"/>
        <v>0</v>
      </c>
      <c r="M74" s="2039"/>
      <c r="N74" s="2040"/>
      <c r="O74" s="2039"/>
      <c r="P74" s="2040"/>
    </row>
    <row r="75" spans="1:16" s="1622" customFormat="1" ht="30">
      <c r="A75" s="1608"/>
      <c r="B75" s="1609"/>
      <c r="C75" s="2390" t="s">
        <v>8204</v>
      </c>
      <c r="D75" s="2446" t="str">
        <f>'COMP. ELETRICO '!B221</f>
        <v>AMM ELE 018</v>
      </c>
      <c r="E75" s="2447" t="str">
        <f>VLOOKUP($D75,IF(LEFT($D75,3)="AMM",COMPOSIÇÕES!$B$1:$E$4008,'BANCO DE DADOS SETEMBRO SERV'!$B$2:$F$14196),2,FALSE)</f>
        <v>FORNECIMENTO E INSTALAÇÃO DE  CABO DE COBRE PP 3 x 2,5 MM2  0,6/1 KV</v>
      </c>
      <c r="F75" s="2448" t="str">
        <f>VLOOKUP($D75,IF(LEFT($D75,3)="AMM",COMPOSIÇÕES!$B$1:$E$4008,'BANCO DE DADOS SETEMBRO SERV'!$B$2:$F$14196),3,FALSE)</f>
        <v xml:space="preserve">M     </v>
      </c>
      <c r="G75" s="2449">
        <v>312</v>
      </c>
      <c r="H75" s="2450">
        <f>VLOOKUP($D75,IF(LEFT($D75,3)="AMM",COMPOSIÇÕES!$B$1:$E$4008,'BANCO DE DADOS SETEMBRO SERV'!$B$2:$F$14196),4,FALSE)</f>
        <v>8.83</v>
      </c>
      <c r="I75" s="2451">
        <f t="shared" si="8"/>
        <v>10.62</v>
      </c>
      <c r="J75" s="2314">
        <f t="shared" si="9"/>
        <v>3313.44</v>
      </c>
      <c r="K75" s="839"/>
      <c r="L75" s="2041" t="b">
        <f t="shared" si="0"/>
        <v>0</v>
      </c>
      <c r="M75" s="1621"/>
      <c r="N75" s="1621"/>
      <c r="O75" s="1621"/>
      <c r="P75" s="1621"/>
    </row>
    <row r="76" spans="1:16" s="1622" customFormat="1" ht="30">
      <c r="A76" s="1608"/>
      <c r="B76" s="1609"/>
      <c r="C76" s="2390" t="s">
        <v>8205</v>
      </c>
      <c r="D76" s="2446" t="str">
        <f>'COMP. ELETRICO '!B230</f>
        <v>AMM ELE 019</v>
      </c>
      <c r="E76" s="2447" t="str">
        <f>VLOOKUP($D76,IF(LEFT($D76,3)="AMM",COMPOSIÇÕES!$B$1:$E$4008,'BANCO DE DADOS SETEMBRO SERV'!$B$2:$F$14196),2,FALSE)</f>
        <v>FORNECIMENTO E INSTALAÇÃO DE POSTE DE CONCRETO CIRCULAR, 200 KG, H = 17 M (NBR 8451)</v>
      </c>
      <c r="F76" s="2448" t="str">
        <f>VLOOKUP($D76,IF(LEFT($D76,3)="AMM",COMPOSIÇÕES!$B$1:$E$4008,'BANCO DE DADOS SETEMBRO SERV'!$B$2:$F$14196),3,FALSE)</f>
        <v>UN</v>
      </c>
      <c r="G76" s="2449">
        <v>4</v>
      </c>
      <c r="H76" s="2450">
        <f>VLOOKUP($D76,IF(LEFT($D76,3)="AMM",COMPOSIÇÕES!$B$1:$E$4008,'BANCO DE DADOS SETEMBRO SERV'!$B$2:$F$14196),4,FALSE)</f>
        <v>2675.7400000000002</v>
      </c>
      <c r="I76" s="2451">
        <f>TRUNC(H76*(1+$G$7),2)</f>
        <v>3220.25</v>
      </c>
      <c r="J76" s="2314">
        <f>TRUNC(I76*G76,2)</f>
        <v>12881</v>
      </c>
      <c r="K76" s="839"/>
      <c r="L76" s="2041" t="b">
        <f t="shared" si="0"/>
        <v>0</v>
      </c>
      <c r="M76" s="1621"/>
      <c r="N76" s="1621"/>
      <c r="O76" s="1621"/>
      <c r="P76" s="1621"/>
    </row>
    <row r="77" spans="1:16" s="1622" customFormat="1" ht="90">
      <c r="A77" s="1608"/>
      <c r="B77" s="1609"/>
      <c r="C77" s="2390" t="s">
        <v>8206</v>
      </c>
      <c r="D77" s="2446" t="str">
        <f>'COMP. ELETRICO '!B241</f>
        <v>AMM ELE 020</v>
      </c>
      <c r="E77" s="2447" t="str">
        <f>VLOOKUP($D77,IF(LEFT($D77,3)="AMM",COMPOSIÇÕES!$B$1:$E$4008,'BANCO DE DADOS SETEMBRO SERV'!$B$2:$F$14196),2,FALSE)</f>
        <v xml:space="preserve"> INSTALAÇÃO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F77" s="2448" t="str">
        <f>VLOOKUP($D77,IF(LEFT($D77,3)="AMM",COMPOSIÇÕES!$B$1:$E$4008,'BANCO DE DADOS SETEMBRO SERV'!$B$2:$F$14196),3,FALSE)</f>
        <v>UN</v>
      </c>
      <c r="G77" s="2449">
        <v>104</v>
      </c>
      <c r="H77" s="2450">
        <f>VLOOKUP($D77,IF(LEFT($D77,3)="AMM",COMPOSIÇÕES!$B$1:$E$4008,'BANCO DE DADOS SETEMBRO SERV'!$B$2:$F$14196),4,FALSE)</f>
        <v>36.020000000000003</v>
      </c>
      <c r="I77" s="2451">
        <f>TRUNC(H77*(1+$G$7),2)</f>
        <v>43.35</v>
      </c>
      <c r="J77" s="2314">
        <f>TRUNC(I77*G77,2)</f>
        <v>4508.3999999999996</v>
      </c>
      <c r="K77" s="839"/>
      <c r="L77" s="2041" t="b">
        <f t="shared" si="0"/>
        <v>0</v>
      </c>
      <c r="M77" s="1621"/>
      <c r="N77" s="1621"/>
      <c r="O77" s="1621"/>
      <c r="P77" s="1621"/>
    </row>
    <row r="78" spans="1:16" s="1622" customFormat="1" ht="45">
      <c r="A78" s="1608"/>
      <c r="B78" s="1609"/>
      <c r="C78" s="2390" t="s">
        <v>8207</v>
      </c>
      <c r="D78" s="2446" t="str">
        <f>'COMP. ELETRICO '!$B$286</f>
        <v>AMM ELE 022</v>
      </c>
      <c r="E78" s="2447" t="str">
        <f>VLOOKUP($D78,IF(LEFT($D78,3)="AMM",COMPOSIÇÕES!$B$1:$E$4008,'BANCO DE DADOS SETEMBRO SERV'!$B$2:$F$14196),2,FALSE)</f>
        <v>FORNECIMENTO E INSTALAÇÃO DE POSTE CONICO CONTINUO EM ACO GALVANIZADO, RETO, FLANGEADO, H = 6 M, DIAMETRO INFERIOR = *90* CM</v>
      </c>
      <c r="F78" s="2448" t="str">
        <f>VLOOKUP($D78,IF(LEFT($D78,3)="AMM",COMPOSIÇÕES!$B$1:$E$4008,'BANCO DE DADOS SETEMBRO SERV'!$B$2:$F$14196),3,FALSE)</f>
        <v>UN</v>
      </c>
      <c r="G78" s="2449">
        <v>52</v>
      </c>
      <c r="H78" s="2450">
        <f>VLOOKUP($D78,IF(LEFT($D78,3)="AMM",COMPOSIÇÕES!$B$1:$E$4008,'BANCO DE DADOS SETEMBRO SERV'!$B$2:$F$14196),4,FALSE)</f>
        <v>723.74</v>
      </c>
      <c r="I78" s="2451">
        <f>TRUNC(H78*(1+$G$7),2)</f>
        <v>871.02</v>
      </c>
      <c r="J78" s="2314">
        <f>TRUNC(I78*G78,2)</f>
        <v>45293.04</v>
      </c>
      <c r="K78" s="839"/>
      <c r="L78" s="2041" t="b">
        <f t="shared" si="0"/>
        <v>0</v>
      </c>
      <c r="M78" s="1621"/>
      <c r="N78" s="1621"/>
      <c r="O78" s="1621"/>
      <c r="P78" s="1621"/>
    </row>
    <row r="79" spans="1:16" s="1622" customFormat="1" ht="30.75" thickBot="1">
      <c r="B79" s="1620"/>
      <c r="C79" s="2391" t="s">
        <v>8208</v>
      </c>
      <c r="D79" s="2392" t="str">
        <f>'COMP. ELETRICO '!B307</f>
        <v>AMM ELE 024</v>
      </c>
      <c r="E79" s="2067" t="str">
        <f>VLOOKUP($D79,IF(LEFT($D79,3)="AMM",COMPOSIÇÕES!$B$1:$E$4008,'BANCO DE DADOS SETEMBRO SERV'!$B$2:$F$14196),2,FALSE)</f>
        <v>FORNECIMENTO E INSTALAÇÃO DE CHUMBADOR DE ACO, 3/4" X 510 MM, PARA POSTES DE ACO COM BASE, INCLUSO PORCA E ARRUELA</v>
      </c>
      <c r="F79" s="2328" t="str">
        <f>VLOOKUP($D79,IF(LEFT($D79,3)="AMM",COMPOSIÇÕES!$B$1:$E$4008,'BANCO DE DADOS SETEMBRO SERV'!$B$2:$F$14196),3,FALSE)</f>
        <v>UN</v>
      </c>
      <c r="G79" s="2393">
        <v>52</v>
      </c>
      <c r="H79" s="2360">
        <f>VLOOKUP($D79,IF(LEFT($D79,3)="AMM",COMPOSIÇÕES!$B$1:$E$4008,'BANCO DE DADOS SETEMBRO SERV'!$B$2:$F$14196),4,FALSE)</f>
        <v>218.20000000000002</v>
      </c>
      <c r="I79" s="2394">
        <f t="shared" ref="I79" si="10">TRUNC(H79*(1+$G$7),2)</f>
        <v>262.60000000000002</v>
      </c>
      <c r="J79" s="1989">
        <f t="shared" ref="J79" si="11">TRUNC(I79*G79,2)</f>
        <v>13655.2</v>
      </c>
      <c r="K79" s="839"/>
      <c r="L79" s="2041" t="b">
        <f t="shared" si="0"/>
        <v>0</v>
      </c>
      <c r="M79" s="1621"/>
      <c r="N79" s="1621"/>
      <c r="O79" s="1621"/>
      <c r="P79" s="1621"/>
    </row>
    <row r="80" spans="1:16" s="928" customFormat="1" ht="15.75">
      <c r="B80" s="937"/>
      <c r="C80" s="2389"/>
      <c r="D80" s="2505"/>
      <c r="E80" s="2537" t="s">
        <v>13812</v>
      </c>
      <c r="F80" s="381"/>
      <c r="G80" s="2383"/>
      <c r="H80" s="382"/>
      <c r="I80" s="382"/>
      <c r="J80" s="2506"/>
      <c r="K80" s="2504"/>
      <c r="L80" s="2041" t="b">
        <f t="shared" si="0"/>
        <v>1</v>
      </c>
    </row>
    <row r="81" spans="1:16" s="1622" customFormat="1" ht="90.75" thickBot="1">
      <c r="A81" s="1608"/>
      <c r="B81" s="1609"/>
      <c r="C81" s="2391" t="s">
        <v>13814</v>
      </c>
      <c r="D81" s="2367" t="str">
        <f>'COMP. ELETRICO '!B248</f>
        <v>AMM ELE 021</v>
      </c>
      <c r="E81" s="2067" t="str">
        <f>VLOOKUP($D81,IF(LEFT($D81,3)="AMM",COMPOSIÇÕES!$B$1:$E$4008,'BANCO DE DADOS SETEMBRO SERV'!$B$2:$F$14196),2,FALSE)</f>
        <v>FORNECIMENTO DE LUMINARIA MODULAR DE LED DE 50W PARA ILUMINAÇÃO PUBLICA, BIVOLT, FLUXO LUMINOSO A PARTIR DE 5.950 lm, TEMPERATURA DE COR A PARTIR DE 4.000K, IRC SUPERIOR A 70, FATOR DE POTÊNCIA A PARTIR DE 0,95, PROTEÇÃO CONTRA SURTO CATEGORIA B 6kV, VIDA ÚTIL A PARTIR DE 50.000 h, ÍNDICE DE PROTEÇÃO A PARTIR DE IP 66.</v>
      </c>
      <c r="F81" s="2328" t="str">
        <f>VLOOKUP($D81,IF(LEFT($D81,3)="AMM",COMPOSIÇÕES!$B$1:$E$4008,'BANCO DE DADOS SETEMBRO SERV'!$B$2:$F$14196),3,FALSE)</f>
        <v>UN</v>
      </c>
      <c r="G81" s="2362">
        <f>G77</f>
        <v>104</v>
      </c>
      <c r="H81" s="2360">
        <f>VLOOKUP($D81,IF(LEFT($D81,3)="AMM",COMPOSIÇÕES!$B$1:$E$4008,'BANCO DE DADOS SETEMBRO SERV'!$B$2:$F$14196),4,FALSE)</f>
        <v>902.75</v>
      </c>
      <c r="I81" s="2394">
        <f>TRUNC(H81*(1+$G$8),2)</f>
        <v>1005.93</v>
      </c>
      <c r="J81" s="1989">
        <f>TRUNC(I81*G81,2)</f>
        <v>104616.72</v>
      </c>
      <c r="K81" s="839"/>
      <c r="L81" s="2041" t="b">
        <f t="shared" si="0"/>
        <v>0</v>
      </c>
      <c r="M81" s="1621"/>
      <c r="N81" s="1621"/>
      <c r="O81" s="1621"/>
      <c r="P81" s="1621"/>
    </row>
    <row r="82" spans="1:16" s="848" customFormat="1" ht="16.5" thickBot="1">
      <c r="B82" s="846"/>
      <c r="C82" s="309"/>
      <c r="D82" s="309"/>
      <c r="E82" s="309"/>
      <c r="F82" s="309"/>
      <c r="G82" s="309"/>
      <c r="H82" s="310"/>
      <c r="I82" s="309"/>
      <c r="J82" s="309"/>
      <c r="K82" s="847"/>
      <c r="L82" s="914"/>
      <c r="M82" s="849"/>
      <c r="N82" s="849"/>
      <c r="O82" s="849"/>
      <c r="P82" s="849"/>
    </row>
    <row r="83" spans="1:16" s="541" customFormat="1" ht="28.5" thickBot="1">
      <c r="A83" s="853"/>
      <c r="B83" s="853"/>
      <c r="C83" s="2132"/>
      <c r="D83" s="2133"/>
      <c r="E83" s="2133"/>
      <c r="F83" s="923"/>
      <c r="G83" s="924" t="s">
        <v>1334</v>
      </c>
      <c r="H83" s="2654">
        <f>I17</f>
        <v>280621.03000000003</v>
      </c>
      <c r="I83" s="2654"/>
      <c r="J83" s="2655"/>
      <c r="K83" s="854"/>
      <c r="L83" s="855"/>
      <c r="M83" s="855"/>
      <c r="N83" s="855"/>
    </row>
    <row r="84" spans="1:16" s="841" customFormat="1" ht="15.75">
      <c r="B84" s="842"/>
      <c r="C84" s="2134"/>
      <c r="D84" s="2134"/>
      <c r="E84" s="2135"/>
      <c r="F84" s="2134"/>
      <c r="G84" s="2136"/>
      <c r="H84" s="2136"/>
      <c r="I84" s="2136"/>
      <c r="J84" s="2136"/>
      <c r="K84" s="848"/>
      <c r="L84" s="2041"/>
    </row>
    <row r="85" spans="1:16" s="841" customFormat="1" ht="15.75">
      <c r="B85" s="842"/>
      <c r="C85" s="2134"/>
      <c r="D85" s="2134"/>
      <c r="E85" s="2135"/>
      <c r="F85" s="2134"/>
      <c r="G85" s="2136"/>
      <c r="H85" s="2136"/>
      <c r="I85" s="2136"/>
      <c r="J85" s="2136"/>
      <c r="K85" s="848"/>
      <c r="L85" s="2041"/>
    </row>
    <row r="86" spans="1:16" s="841" customFormat="1" ht="15.75">
      <c r="B86" s="838"/>
      <c r="C86" s="878"/>
      <c r="D86" s="879"/>
      <c r="E86" s="880" t="s">
        <v>1199</v>
      </c>
      <c r="F86" s="881"/>
      <c r="G86" s="882"/>
      <c r="H86" s="883"/>
      <c r="I86" s="883"/>
      <c r="J86" s="884"/>
      <c r="K86" s="839"/>
      <c r="L86" s="2041"/>
      <c r="M86" s="840"/>
      <c r="N86" s="840"/>
      <c r="O86" s="840"/>
      <c r="P86" s="840"/>
    </row>
    <row r="87" spans="1:16" s="845" customFormat="1" ht="15.75">
      <c r="B87" s="842"/>
      <c r="C87" s="296"/>
      <c r="D87" s="771" t="e">
        <f>'BANCO DE DADOS SETEMBRO SERV'!#REF!</f>
        <v>#REF!</v>
      </c>
      <c r="E87" s="772" t="e">
        <f>VLOOKUP($D87,'BANCO DE DADOS SETEMBRO SERV'!$B$2:$F$14196,2,FALSE)</f>
        <v>#REF!</v>
      </c>
      <c r="F87" s="771" t="e">
        <f>VLOOKUP($D87,'BANCO DE DADOS SETEMBRO SERV'!$B$2:$F$14196,3,FALSE)</f>
        <v>#REF!</v>
      </c>
      <c r="G87" s="299"/>
      <c r="H87" s="728" t="e">
        <f>VLOOKUP($D87,'BANCO DE DADOS SETEMBRO SERV'!$B$2:$F$14196,4,FALSE)</f>
        <v>#REF!</v>
      </c>
      <c r="I87" s="728" t="e">
        <f>TRUNC(H87*(1+$G$7),2)</f>
        <v>#REF!</v>
      </c>
      <c r="J87" s="300" t="e">
        <f t="shared" ref="J87:J140" si="12">TRUNC(I87*G87,2)</f>
        <v>#REF!</v>
      </c>
      <c r="K87" s="839"/>
      <c r="L87" s="2038"/>
      <c r="M87" s="843"/>
      <c r="N87" s="844"/>
      <c r="O87" s="843"/>
      <c r="P87" s="844"/>
    </row>
    <row r="88" spans="1:16" s="845" customFormat="1" ht="15.75">
      <c r="B88" s="842"/>
      <c r="C88" s="296"/>
      <c r="D88" s="771" t="e">
        <f>'BANCO DE DADOS SETEMBRO SERV'!#REF!</f>
        <v>#REF!</v>
      </c>
      <c r="E88" s="772" t="e">
        <f>VLOOKUP($D88,'BANCO DE DADOS SETEMBRO SERV'!$B$2:$F$14196,2,FALSE)</f>
        <v>#REF!</v>
      </c>
      <c r="F88" s="771" t="e">
        <f>VLOOKUP($D88,'BANCO DE DADOS SETEMBRO SERV'!$B$2:$F$14196,3,FALSE)</f>
        <v>#REF!</v>
      </c>
      <c r="G88" s="299"/>
      <c r="H88" s="728" t="e">
        <f>VLOOKUP($D88,'BANCO DE DADOS SETEMBRO SERV'!$B$2:$F$14196,4,FALSE)</f>
        <v>#REF!</v>
      </c>
      <c r="I88" s="728" t="e">
        <f>TRUNC(H88*(1+$G$7),2)</f>
        <v>#REF!</v>
      </c>
      <c r="J88" s="300" t="e">
        <f t="shared" si="12"/>
        <v>#REF!</v>
      </c>
      <c r="K88" s="839"/>
      <c r="L88" s="2038"/>
      <c r="M88" s="843"/>
      <c r="N88" s="844"/>
      <c r="O88" s="843"/>
      <c r="P88" s="844"/>
    </row>
    <row r="89" spans="1:16" s="845" customFormat="1" ht="15.75">
      <c r="B89" s="842"/>
      <c r="C89" s="296"/>
      <c r="D89" s="771" t="e">
        <f>'BANCO DE DADOS SETEMBRO SERV'!#REF!</f>
        <v>#REF!</v>
      </c>
      <c r="E89" s="772" t="e">
        <f>VLOOKUP($D89,'BANCO DE DADOS SETEMBRO SERV'!$B$2:$F$14196,2,FALSE)</f>
        <v>#REF!</v>
      </c>
      <c r="F89" s="771" t="e">
        <f>VLOOKUP($D89,'BANCO DE DADOS SETEMBRO SERV'!$B$2:$F$14196,3,FALSE)</f>
        <v>#REF!</v>
      </c>
      <c r="G89" s="299"/>
      <c r="H89" s="728" t="e">
        <f>VLOOKUP($D89,'BANCO DE DADOS SETEMBRO SERV'!$B$2:$F$14196,4,FALSE)</f>
        <v>#REF!</v>
      </c>
      <c r="I89" s="728" t="e">
        <f>TRUNC(H89*(1+$G$7),2)</f>
        <v>#REF!</v>
      </c>
      <c r="J89" s="300" t="e">
        <f t="shared" si="12"/>
        <v>#REF!</v>
      </c>
      <c r="K89" s="839"/>
      <c r="L89" s="2038"/>
      <c r="M89" s="843"/>
      <c r="N89" s="844"/>
      <c r="O89" s="843"/>
      <c r="P89" s="844"/>
    </row>
    <row r="90" spans="1:16" s="845" customFormat="1" ht="15.75">
      <c r="B90" s="842"/>
      <c r="C90" s="296"/>
      <c r="D90" s="771" t="e">
        <f>'BANCO DE DADOS SETEMBRO SERV'!#REF!</f>
        <v>#REF!</v>
      </c>
      <c r="E90" s="772" t="e">
        <f>VLOOKUP($D90,'BANCO DE DADOS SETEMBRO SERV'!$B$2:$F$14196,2,FALSE)</f>
        <v>#REF!</v>
      </c>
      <c r="F90" s="771" t="e">
        <f>VLOOKUP($D90,'BANCO DE DADOS SETEMBRO SERV'!$B$2:$F$14196,3,FALSE)</f>
        <v>#REF!</v>
      </c>
      <c r="G90" s="299"/>
      <c r="H90" s="728" t="e">
        <f>VLOOKUP($D90,'BANCO DE DADOS SETEMBRO SERV'!$B$2:$F$14196,4,FALSE)</f>
        <v>#REF!</v>
      </c>
      <c r="I90" s="728" t="e">
        <f>VLOOKUP($D90,'BANCO DE DADOS SETEMBRO SERV'!$B$2:$F$14196,4,FALSE)</f>
        <v>#REF!</v>
      </c>
      <c r="J90" s="300" t="e">
        <f t="shared" si="12"/>
        <v>#REF!</v>
      </c>
      <c r="K90" s="839"/>
      <c r="L90" s="2038"/>
      <c r="M90" s="843"/>
      <c r="N90" s="844"/>
      <c r="O90" s="843"/>
      <c r="P90" s="844"/>
    </row>
    <row r="91" spans="1:16" s="845" customFormat="1" ht="15.75">
      <c r="B91" s="842"/>
      <c r="C91" s="296"/>
      <c r="D91" s="771" t="e">
        <f>'BANCO DE DADOS SETEMBRO SERV'!#REF!</f>
        <v>#REF!</v>
      </c>
      <c r="E91" s="772" t="e">
        <f>VLOOKUP($D91,'BANCO DE DADOS SETEMBRO SERV'!$B$2:$F$14196,2,FALSE)</f>
        <v>#REF!</v>
      </c>
      <c r="F91" s="771" t="e">
        <f>VLOOKUP($D91,'BANCO DE DADOS SETEMBRO SERV'!$B$2:$F$14196,3,FALSE)</f>
        <v>#REF!</v>
      </c>
      <c r="G91" s="299"/>
      <c r="H91" s="728" t="e">
        <f>VLOOKUP($D91,'BANCO DE DADOS SETEMBRO SERV'!$B$2:$F$14196,4,FALSE)</f>
        <v>#REF!</v>
      </c>
      <c r="I91" s="728" t="e">
        <f>VLOOKUP($D91,'BANCO DE DADOS SETEMBRO SERV'!$B$2:$F$14196,4,FALSE)</f>
        <v>#REF!</v>
      </c>
      <c r="J91" s="300" t="e">
        <f t="shared" si="12"/>
        <v>#REF!</v>
      </c>
      <c r="K91" s="839"/>
      <c r="L91" s="2038"/>
      <c r="M91" s="843"/>
      <c r="N91" s="844"/>
      <c r="O91" s="843"/>
      <c r="P91" s="844"/>
    </row>
    <row r="92" spans="1:16" s="845" customFormat="1" ht="15.75">
      <c r="B92" s="842"/>
      <c r="C92" s="296"/>
      <c r="D92" s="771" t="e">
        <f>'BANCO DE DADOS SETEMBRO SERV'!#REF!</f>
        <v>#REF!</v>
      </c>
      <c r="E92" s="772" t="e">
        <f>VLOOKUP($D92,'BANCO DE DADOS SETEMBRO SERV'!$B$2:$F$14196,2,FALSE)</f>
        <v>#REF!</v>
      </c>
      <c r="F92" s="771" t="e">
        <f>VLOOKUP($D92,'BANCO DE DADOS SETEMBRO SERV'!$B$2:$F$14196,3,FALSE)</f>
        <v>#REF!</v>
      </c>
      <c r="G92" s="299"/>
      <c r="H92" s="728" t="e">
        <f>VLOOKUP($D92,'BANCO DE DADOS SETEMBRO SERV'!$B$2:$F$14196,4,FALSE)</f>
        <v>#REF!</v>
      </c>
      <c r="I92" s="728" t="e">
        <f>VLOOKUP($D92,'BANCO DE DADOS SETEMBRO SERV'!$B$2:$F$14196,4,FALSE)</f>
        <v>#REF!</v>
      </c>
      <c r="J92" s="300" t="e">
        <f t="shared" si="12"/>
        <v>#REF!</v>
      </c>
      <c r="K92" s="839"/>
      <c r="L92" s="2038"/>
      <c r="M92" s="843"/>
      <c r="N92" s="844"/>
      <c r="O92" s="843"/>
      <c r="P92" s="844"/>
    </row>
    <row r="93" spans="1:16" s="845" customFormat="1" ht="15.75">
      <c r="B93" s="842"/>
      <c r="C93" s="296"/>
      <c r="D93" s="771" t="e">
        <f>'BANCO DE DADOS SETEMBRO SERV'!#REF!</f>
        <v>#REF!</v>
      </c>
      <c r="E93" s="772" t="e">
        <f>VLOOKUP($D93,'BANCO DE DADOS SETEMBRO SERV'!$B$2:$F$14196,2,FALSE)</f>
        <v>#REF!</v>
      </c>
      <c r="F93" s="771" t="e">
        <f>VLOOKUP($D93,'BANCO DE DADOS SETEMBRO SERV'!$B$2:$F$14196,3,FALSE)</f>
        <v>#REF!</v>
      </c>
      <c r="G93" s="299"/>
      <c r="H93" s="728" t="e">
        <f>VLOOKUP($D93,'BANCO DE DADOS SETEMBRO SERV'!$B$2:$F$14196,4,FALSE)</f>
        <v>#REF!</v>
      </c>
      <c r="I93" s="728" t="e">
        <f t="shared" ref="I93:I98" si="13">TRUNC(H93*(1+$G$7),2)</f>
        <v>#REF!</v>
      </c>
      <c r="J93" s="300" t="e">
        <f t="shared" si="12"/>
        <v>#REF!</v>
      </c>
      <c r="K93" s="839"/>
      <c r="L93" s="2038"/>
      <c r="M93" s="843"/>
      <c r="N93" s="844"/>
      <c r="O93" s="843"/>
      <c r="P93" s="844"/>
    </row>
    <row r="94" spans="1:16" s="845" customFormat="1" ht="15.75">
      <c r="B94" s="842"/>
      <c r="C94" s="296"/>
      <c r="D94" s="771" t="e">
        <f>'BANCO DE DADOS SETEMBRO SERV'!#REF!</f>
        <v>#REF!</v>
      </c>
      <c r="E94" s="772" t="e">
        <f>VLOOKUP($D94,'BANCO DE DADOS SETEMBRO SERV'!$B$2:$F$14196,2,FALSE)</f>
        <v>#REF!</v>
      </c>
      <c r="F94" s="771" t="e">
        <f>VLOOKUP($D94,'BANCO DE DADOS SETEMBRO SERV'!$B$2:$F$14196,3,FALSE)</f>
        <v>#REF!</v>
      </c>
      <c r="G94" s="299"/>
      <c r="H94" s="728" t="e">
        <f>VLOOKUP($D94,'BANCO DE DADOS SETEMBRO SERV'!$B$2:$F$14196,4,FALSE)</f>
        <v>#REF!</v>
      </c>
      <c r="I94" s="728" t="e">
        <f t="shared" si="13"/>
        <v>#REF!</v>
      </c>
      <c r="J94" s="300" t="e">
        <f t="shared" si="12"/>
        <v>#REF!</v>
      </c>
      <c r="K94" s="852"/>
      <c r="L94" s="2038"/>
      <c r="M94" s="843"/>
      <c r="N94" s="844"/>
      <c r="O94" s="843"/>
      <c r="P94" s="844"/>
    </row>
    <row r="95" spans="1:16" s="845" customFormat="1" ht="15.75">
      <c r="B95" s="842"/>
      <c r="C95" s="296"/>
      <c r="D95" s="771" t="e">
        <f>'BANCO DE DADOS SETEMBRO SERV'!#REF!</f>
        <v>#REF!</v>
      </c>
      <c r="E95" s="772" t="e">
        <f>VLOOKUP($D95,'BANCO DE DADOS SETEMBRO SERV'!$B$2:$F$14196,2,FALSE)</f>
        <v>#REF!</v>
      </c>
      <c r="F95" s="771" t="e">
        <f>VLOOKUP($D95,'BANCO DE DADOS SETEMBRO SERV'!$B$2:$F$14196,3,FALSE)</f>
        <v>#REF!</v>
      </c>
      <c r="G95" s="299"/>
      <c r="H95" s="728" t="e">
        <f>VLOOKUP($D95,'BANCO DE DADOS SETEMBRO SERV'!$B$2:$F$14196,4,FALSE)</f>
        <v>#REF!</v>
      </c>
      <c r="I95" s="728" t="e">
        <f t="shared" si="13"/>
        <v>#REF!</v>
      </c>
      <c r="J95" s="300" t="e">
        <f t="shared" si="12"/>
        <v>#REF!</v>
      </c>
      <c r="K95" s="852"/>
      <c r="L95" s="2038"/>
      <c r="M95" s="843"/>
      <c r="N95" s="844"/>
      <c r="O95" s="843"/>
      <c r="P95" s="844"/>
    </row>
    <row r="96" spans="1:16" s="845" customFormat="1" ht="15.75">
      <c r="B96" s="842"/>
      <c r="C96" s="296"/>
      <c r="D96" s="771" t="e">
        <f>'BANCO DE DADOS SETEMBRO SERV'!#REF!</f>
        <v>#REF!</v>
      </c>
      <c r="E96" s="772" t="e">
        <f>VLOOKUP($D96,'BANCO DE DADOS SETEMBRO SERV'!$B$2:$F$14196,2,FALSE)</f>
        <v>#REF!</v>
      </c>
      <c r="F96" s="771" t="e">
        <f>VLOOKUP($D96,'BANCO DE DADOS SETEMBRO SERV'!$B$2:$F$14196,3,FALSE)</f>
        <v>#REF!</v>
      </c>
      <c r="G96" s="299"/>
      <c r="H96" s="728" t="e">
        <f>VLOOKUP($D96,'BANCO DE DADOS SETEMBRO SERV'!$B$2:$F$14196,4,FALSE)</f>
        <v>#REF!</v>
      </c>
      <c r="I96" s="728" t="e">
        <f t="shared" si="13"/>
        <v>#REF!</v>
      </c>
      <c r="J96" s="300" t="e">
        <f t="shared" si="12"/>
        <v>#REF!</v>
      </c>
      <c r="K96" s="839"/>
      <c r="L96" s="2038"/>
      <c r="M96" s="843"/>
      <c r="N96" s="844"/>
      <c r="O96" s="843"/>
      <c r="P96" s="844"/>
    </row>
    <row r="97" spans="2:16" s="845" customFormat="1" ht="15.75">
      <c r="B97" s="842"/>
      <c r="C97" s="296"/>
      <c r="D97" s="771" t="e">
        <f>'BANCO DE DADOS SETEMBRO SERV'!#REF!</f>
        <v>#REF!</v>
      </c>
      <c r="E97" s="772" t="e">
        <f>VLOOKUP($D97,'BANCO DE DADOS SETEMBRO SERV'!$B$2:$F$14196,2,FALSE)</f>
        <v>#REF!</v>
      </c>
      <c r="F97" s="771" t="e">
        <f>VLOOKUP($D97,'BANCO DE DADOS SETEMBRO SERV'!$B$2:$F$14196,3,FALSE)</f>
        <v>#REF!</v>
      </c>
      <c r="G97" s="299"/>
      <c r="H97" s="728" t="e">
        <f>VLOOKUP($D97,'BANCO DE DADOS SETEMBRO SERV'!$B$2:$F$14196,4,FALSE)</f>
        <v>#REF!</v>
      </c>
      <c r="I97" s="728" t="e">
        <f t="shared" si="13"/>
        <v>#REF!</v>
      </c>
      <c r="J97" s="300" t="e">
        <f t="shared" si="12"/>
        <v>#REF!</v>
      </c>
      <c r="K97" s="839"/>
      <c r="L97" s="2038"/>
      <c r="M97" s="843"/>
      <c r="N97" s="844"/>
      <c r="O97" s="843"/>
      <c r="P97" s="844"/>
    </row>
    <row r="98" spans="2:16" s="845" customFormat="1" ht="15.75">
      <c r="B98" s="842"/>
      <c r="C98" s="296"/>
      <c r="D98" s="771" t="e">
        <f>'BANCO DE DADOS SETEMBRO SERV'!#REF!</f>
        <v>#REF!</v>
      </c>
      <c r="E98" s="772" t="e">
        <f>VLOOKUP($D98,'BANCO DE DADOS SETEMBRO SERV'!$B$2:$F$14196,2,FALSE)</f>
        <v>#REF!</v>
      </c>
      <c r="F98" s="771" t="e">
        <f>VLOOKUP($D98,'BANCO DE DADOS SETEMBRO SERV'!$B$2:$F$14196,3,FALSE)</f>
        <v>#REF!</v>
      </c>
      <c r="G98" s="299"/>
      <c r="H98" s="728" t="e">
        <f>VLOOKUP($D98,'BANCO DE DADOS SETEMBRO SERV'!$B$2:$F$14196,4,FALSE)</f>
        <v>#REF!</v>
      </c>
      <c r="I98" s="728" t="e">
        <f t="shared" si="13"/>
        <v>#REF!</v>
      </c>
      <c r="J98" s="300" t="e">
        <f t="shared" si="12"/>
        <v>#REF!</v>
      </c>
      <c r="K98" s="839"/>
      <c r="L98" s="2038"/>
      <c r="M98" s="843"/>
      <c r="N98" s="844"/>
      <c r="O98" s="843"/>
      <c r="P98" s="844"/>
    </row>
    <row r="99" spans="2:16" s="845" customFormat="1" ht="15.75">
      <c r="B99" s="842"/>
      <c r="C99" s="296"/>
      <c r="D99" s="771" t="e">
        <f>'BANCO DE DADOS SETEMBRO SERV'!#REF!</f>
        <v>#REF!</v>
      </c>
      <c r="E99" s="772" t="e">
        <f>VLOOKUP($D99,'BANCO DE DADOS SETEMBRO SERV'!$B$2:$F$14196,2,FALSE)</f>
        <v>#REF!</v>
      </c>
      <c r="F99" s="771" t="e">
        <f>VLOOKUP($D99,'BANCO DE DADOS SETEMBRO SERV'!$B$2:$F$14196,3,FALSE)</f>
        <v>#REF!</v>
      </c>
      <c r="G99" s="299"/>
      <c r="H99" s="728" t="e">
        <f>VLOOKUP($D99,'BANCO DE DADOS SETEMBRO SERV'!$B$2:$F$14196,4,FALSE)</f>
        <v>#REF!</v>
      </c>
      <c r="I99" s="728" t="e">
        <f>VLOOKUP($D99,'BANCO DE DADOS SETEMBRO SERV'!$B$2:$F$14196,4,FALSE)</f>
        <v>#REF!</v>
      </c>
      <c r="J99" s="300" t="e">
        <f t="shared" si="12"/>
        <v>#REF!</v>
      </c>
      <c r="K99" s="839"/>
      <c r="L99" s="2038"/>
      <c r="M99" s="843"/>
      <c r="N99" s="844"/>
      <c r="O99" s="843"/>
      <c r="P99" s="844"/>
    </row>
    <row r="100" spans="2:16" s="845" customFormat="1" ht="15.75">
      <c r="B100" s="842"/>
      <c r="C100" s="296"/>
      <c r="D100" s="771" t="e">
        <f>'BANCO DE DADOS SETEMBRO SERV'!#REF!</f>
        <v>#REF!</v>
      </c>
      <c r="E100" s="772" t="e">
        <f>VLOOKUP($D100,'BANCO DE DADOS SETEMBRO SERV'!$B$2:$F$14196,2,FALSE)</f>
        <v>#REF!</v>
      </c>
      <c r="F100" s="771" t="e">
        <f>VLOOKUP($D100,'BANCO DE DADOS SETEMBRO SERV'!$B$2:$F$14196,3,FALSE)</f>
        <v>#REF!</v>
      </c>
      <c r="G100" s="299"/>
      <c r="H100" s="728" t="e">
        <f>VLOOKUP($D100,'BANCO DE DADOS SETEMBRO SERV'!$B$2:$F$14196,4,FALSE)</f>
        <v>#REF!</v>
      </c>
      <c r="I100" s="728" t="e">
        <f>VLOOKUP($D100,'BANCO DE DADOS SETEMBRO SERV'!$B$2:$F$14196,4,FALSE)</f>
        <v>#REF!</v>
      </c>
      <c r="J100" s="300" t="e">
        <f t="shared" si="12"/>
        <v>#REF!</v>
      </c>
      <c r="K100" s="839"/>
      <c r="L100" s="2038"/>
      <c r="M100" s="843"/>
      <c r="N100" s="844"/>
      <c r="O100" s="843"/>
      <c r="P100" s="844"/>
    </row>
    <row r="101" spans="2:16" s="845" customFormat="1" ht="15.75">
      <c r="B101" s="842"/>
      <c r="C101" s="296"/>
      <c r="D101" s="771" t="e">
        <f>'BANCO DE DADOS SETEMBRO SERV'!#REF!</f>
        <v>#REF!</v>
      </c>
      <c r="E101" s="772" t="e">
        <f>VLOOKUP($D101,'BANCO DE DADOS SETEMBRO SERV'!$B$2:$F$14196,2,FALSE)</f>
        <v>#REF!</v>
      </c>
      <c r="F101" s="771" t="e">
        <f>VLOOKUP($D101,'BANCO DE DADOS SETEMBRO SERV'!$B$2:$F$14196,3,FALSE)</f>
        <v>#REF!</v>
      </c>
      <c r="G101" s="299"/>
      <c r="H101" s="728" t="e">
        <f>VLOOKUP($D101,'BANCO DE DADOS SETEMBRO SERV'!$B$2:$F$14196,4,FALSE)</f>
        <v>#REF!</v>
      </c>
      <c r="I101" s="728" t="e">
        <f>VLOOKUP($D101,'BANCO DE DADOS SETEMBRO SERV'!$B$2:$F$14196,4,FALSE)</f>
        <v>#REF!</v>
      </c>
      <c r="J101" s="300" t="e">
        <f t="shared" si="12"/>
        <v>#REF!</v>
      </c>
      <c r="K101" s="839"/>
      <c r="L101" s="2038"/>
      <c r="M101" s="843"/>
      <c r="N101" s="844"/>
      <c r="O101" s="843"/>
      <c r="P101" s="844"/>
    </row>
    <row r="102" spans="2:16" s="845" customFormat="1" ht="15.75">
      <c r="B102" s="842"/>
      <c r="C102" s="296"/>
      <c r="D102" s="771" t="e">
        <f>'BANCO DE DADOS SETEMBRO SERV'!#REF!</f>
        <v>#REF!</v>
      </c>
      <c r="E102" s="772" t="e">
        <f>VLOOKUP($D102,'BANCO DE DADOS SETEMBRO SERV'!$B$2:$F$14196,2,FALSE)</f>
        <v>#REF!</v>
      </c>
      <c r="F102" s="771" t="e">
        <f>VLOOKUP($D102,'BANCO DE DADOS SETEMBRO SERV'!$B$2:$F$14196,3,FALSE)</f>
        <v>#REF!</v>
      </c>
      <c r="G102" s="299"/>
      <c r="H102" s="728" t="e">
        <f>VLOOKUP($D102,'BANCO DE DADOS SETEMBRO SERV'!$B$2:$F$14196,4,FALSE)</f>
        <v>#REF!</v>
      </c>
      <c r="I102" s="728" t="e">
        <f t="shared" ref="I102:I107" si="14">TRUNC(H102*(1+$G$7),2)</f>
        <v>#REF!</v>
      </c>
      <c r="J102" s="300" t="e">
        <f t="shared" si="12"/>
        <v>#REF!</v>
      </c>
      <c r="K102" s="839"/>
      <c r="L102" s="2038"/>
      <c r="M102" s="843"/>
      <c r="N102" s="844"/>
      <c r="O102" s="843"/>
      <c r="P102" s="844"/>
    </row>
    <row r="103" spans="2:16" s="845" customFormat="1" ht="15.75">
      <c r="B103" s="842"/>
      <c r="C103" s="296"/>
      <c r="D103" s="771" t="e">
        <f>'BANCO DE DADOS SETEMBRO SERV'!#REF!</f>
        <v>#REF!</v>
      </c>
      <c r="E103" s="772" t="e">
        <f>VLOOKUP($D103,'BANCO DE DADOS SETEMBRO SERV'!$B$2:$F$14196,2,FALSE)</f>
        <v>#REF!</v>
      </c>
      <c r="F103" s="771" t="e">
        <f>VLOOKUP($D103,'BANCO DE DADOS SETEMBRO SERV'!$B$2:$F$14196,3,FALSE)</f>
        <v>#REF!</v>
      </c>
      <c r="G103" s="299"/>
      <c r="H103" s="728" t="e">
        <f>VLOOKUP($D103,'BANCO DE DADOS SETEMBRO SERV'!$B$2:$F$14196,4,FALSE)</f>
        <v>#REF!</v>
      </c>
      <c r="I103" s="728" t="e">
        <f t="shared" si="14"/>
        <v>#REF!</v>
      </c>
      <c r="J103" s="300" t="e">
        <f t="shared" si="12"/>
        <v>#REF!</v>
      </c>
      <c r="K103" s="852"/>
      <c r="L103" s="2038"/>
      <c r="M103" s="843"/>
      <c r="N103" s="844"/>
      <c r="O103" s="843"/>
      <c r="P103" s="844"/>
    </row>
    <row r="104" spans="2:16" s="845" customFormat="1" ht="15.75">
      <c r="B104" s="842"/>
      <c r="C104" s="296"/>
      <c r="D104" s="771" t="e">
        <f>'BANCO DE DADOS SETEMBRO SERV'!#REF!</f>
        <v>#REF!</v>
      </c>
      <c r="E104" s="772" t="e">
        <f>VLOOKUP($D104,'BANCO DE DADOS SETEMBRO SERV'!$B$2:$F$14196,2,FALSE)</f>
        <v>#REF!</v>
      </c>
      <c r="F104" s="771" t="e">
        <f>VLOOKUP($D104,'BANCO DE DADOS SETEMBRO SERV'!$B$2:$F$14196,3,FALSE)</f>
        <v>#REF!</v>
      </c>
      <c r="G104" s="299"/>
      <c r="H104" s="728" t="e">
        <f>VLOOKUP($D104,'BANCO DE DADOS SETEMBRO SERV'!$B$2:$F$14196,4,FALSE)</f>
        <v>#REF!</v>
      </c>
      <c r="I104" s="728" t="e">
        <f t="shared" si="14"/>
        <v>#REF!</v>
      </c>
      <c r="J104" s="300" t="e">
        <f t="shared" si="12"/>
        <v>#REF!</v>
      </c>
      <c r="K104" s="852"/>
      <c r="L104" s="2038"/>
      <c r="M104" s="843"/>
      <c r="N104" s="844"/>
      <c r="O104" s="843"/>
      <c r="P104" s="844"/>
    </row>
    <row r="105" spans="2:16" s="845" customFormat="1" ht="15.75">
      <c r="B105" s="842"/>
      <c r="C105" s="296"/>
      <c r="D105" s="771" t="e">
        <f>'BANCO DE DADOS SETEMBRO SERV'!#REF!</f>
        <v>#REF!</v>
      </c>
      <c r="E105" s="772" t="e">
        <f>VLOOKUP($D105,'BANCO DE DADOS SETEMBRO SERV'!$B$2:$F$14196,2,FALSE)</f>
        <v>#REF!</v>
      </c>
      <c r="F105" s="771" t="e">
        <f>VLOOKUP($D105,'BANCO DE DADOS SETEMBRO SERV'!$B$2:$F$14196,3,FALSE)</f>
        <v>#REF!</v>
      </c>
      <c r="G105" s="299"/>
      <c r="H105" s="728" t="e">
        <f>VLOOKUP($D105,'BANCO DE DADOS SETEMBRO SERV'!$B$2:$F$14196,4,FALSE)</f>
        <v>#REF!</v>
      </c>
      <c r="I105" s="728" t="e">
        <f t="shared" si="14"/>
        <v>#REF!</v>
      </c>
      <c r="J105" s="300" t="e">
        <f t="shared" si="12"/>
        <v>#REF!</v>
      </c>
      <c r="K105" s="839"/>
      <c r="L105" s="2038"/>
      <c r="M105" s="843"/>
      <c r="N105" s="844"/>
      <c r="O105" s="843"/>
      <c r="P105" s="844"/>
    </row>
    <row r="106" spans="2:16" s="845" customFormat="1" ht="15.75">
      <c r="B106" s="842"/>
      <c r="C106" s="296"/>
      <c r="D106" s="771" t="e">
        <f>'BANCO DE DADOS SETEMBRO SERV'!#REF!</f>
        <v>#REF!</v>
      </c>
      <c r="E106" s="772" t="e">
        <f>VLOOKUP($D106,'BANCO DE DADOS SETEMBRO SERV'!$B$2:$F$14196,2,FALSE)</f>
        <v>#REF!</v>
      </c>
      <c r="F106" s="771" t="e">
        <f>VLOOKUP($D106,'BANCO DE DADOS SETEMBRO SERV'!$B$2:$F$14196,3,FALSE)</f>
        <v>#REF!</v>
      </c>
      <c r="G106" s="299"/>
      <c r="H106" s="728" t="e">
        <f>VLOOKUP($D106,'BANCO DE DADOS SETEMBRO SERV'!$B$2:$F$14196,4,FALSE)</f>
        <v>#REF!</v>
      </c>
      <c r="I106" s="728" t="e">
        <f t="shared" si="14"/>
        <v>#REF!</v>
      </c>
      <c r="J106" s="300" t="e">
        <f t="shared" si="12"/>
        <v>#REF!</v>
      </c>
      <c r="K106" s="839"/>
      <c r="L106" s="2038"/>
      <c r="M106" s="843"/>
      <c r="N106" s="844"/>
      <c r="O106" s="843"/>
      <c r="P106" s="844"/>
    </row>
    <row r="107" spans="2:16" s="845" customFormat="1" ht="15.75">
      <c r="B107" s="842"/>
      <c r="C107" s="296"/>
      <c r="D107" s="771" t="e">
        <f>'BANCO DE DADOS SETEMBRO SERV'!#REF!</f>
        <v>#REF!</v>
      </c>
      <c r="E107" s="772" t="e">
        <f>VLOOKUP($D107,'BANCO DE DADOS SETEMBRO SERV'!$B$2:$F$14196,2,FALSE)</f>
        <v>#REF!</v>
      </c>
      <c r="F107" s="771" t="e">
        <f>VLOOKUP($D107,'BANCO DE DADOS SETEMBRO SERV'!$B$2:$F$14196,3,FALSE)</f>
        <v>#REF!</v>
      </c>
      <c r="G107" s="299"/>
      <c r="H107" s="728" t="e">
        <f>VLOOKUP($D107,'BANCO DE DADOS SETEMBRO SERV'!$B$2:$F$14196,4,FALSE)</f>
        <v>#REF!</v>
      </c>
      <c r="I107" s="728" t="e">
        <f t="shared" si="14"/>
        <v>#REF!</v>
      </c>
      <c r="J107" s="300" t="e">
        <f t="shared" si="12"/>
        <v>#REF!</v>
      </c>
      <c r="K107" s="839"/>
      <c r="L107" s="2038"/>
      <c r="M107" s="843"/>
      <c r="N107" s="844"/>
      <c r="O107" s="843"/>
      <c r="P107" s="844"/>
    </row>
    <row r="108" spans="2:16" s="845" customFormat="1" ht="15.75">
      <c r="B108" s="842"/>
      <c r="C108" s="296"/>
      <c r="D108" s="771" t="e">
        <f>'BANCO DE DADOS SETEMBRO SERV'!#REF!</f>
        <v>#REF!</v>
      </c>
      <c r="E108" s="772" t="e">
        <f>VLOOKUP($D108,'BANCO DE DADOS SETEMBRO SERV'!$B$2:$F$14196,2,FALSE)</f>
        <v>#REF!</v>
      </c>
      <c r="F108" s="771" t="e">
        <f>VLOOKUP($D108,'BANCO DE DADOS SETEMBRO SERV'!$B$2:$F$14196,3,FALSE)</f>
        <v>#REF!</v>
      </c>
      <c r="G108" s="299"/>
      <c r="H108" s="728" t="e">
        <f>VLOOKUP($D108,'BANCO DE DADOS SETEMBRO SERV'!$B$2:$F$14196,4,FALSE)</f>
        <v>#REF!</v>
      </c>
      <c r="I108" s="728" t="e">
        <f>VLOOKUP($D108,'BANCO DE DADOS SETEMBRO SERV'!$B$2:$F$14196,4,FALSE)</f>
        <v>#REF!</v>
      </c>
      <c r="J108" s="300" t="e">
        <f t="shared" si="12"/>
        <v>#REF!</v>
      </c>
      <c r="K108" s="839"/>
      <c r="L108" s="2038"/>
      <c r="M108" s="843"/>
      <c r="N108" s="844"/>
      <c r="O108" s="843"/>
      <c r="P108" s="844"/>
    </row>
    <row r="109" spans="2:16" s="845" customFormat="1" ht="15.75">
      <c r="B109" s="842"/>
      <c r="C109" s="296"/>
      <c r="D109" s="771" t="e">
        <f>'BANCO DE DADOS SETEMBRO SERV'!#REF!</f>
        <v>#REF!</v>
      </c>
      <c r="E109" s="772" t="e">
        <f>VLOOKUP($D109,'BANCO DE DADOS SETEMBRO SERV'!$B$2:$F$14196,2,FALSE)</f>
        <v>#REF!</v>
      </c>
      <c r="F109" s="771" t="e">
        <f>VLOOKUP($D109,'BANCO DE DADOS SETEMBRO SERV'!$B$2:$F$14196,3,FALSE)</f>
        <v>#REF!</v>
      </c>
      <c r="G109" s="299"/>
      <c r="H109" s="728" t="e">
        <f>VLOOKUP($D109,'BANCO DE DADOS SETEMBRO SERV'!$B$2:$F$14196,4,FALSE)</f>
        <v>#REF!</v>
      </c>
      <c r="I109" s="728" t="e">
        <f>VLOOKUP($D109,'BANCO DE DADOS SETEMBRO SERV'!$B$2:$F$14196,4,FALSE)</f>
        <v>#REF!</v>
      </c>
      <c r="J109" s="300" t="e">
        <f t="shared" si="12"/>
        <v>#REF!</v>
      </c>
      <c r="K109" s="839"/>
      <c r="L109" s="2038"/>
      <c r="M109" s="843"/>
      <c r="N109" s="844"/>
      <c r="O109" s="843"/>
      <c r="P109" s="844"/>
    </row>
    <row r="110" spans="2:16" s="845" customFormat="1" ht="15.75">
      <c r="B110" s="842"/>
      <c r="C110" s="296"/>
      <c r="D110" s="771" t="e">
        <f>'BANCO DE DADOS SETEMBRO SERV'!#REF!</f>
        <v>#REF!</v>
      </c>
      <c r="E110" s="772" t="e">
        <f>VLOOKUP($D110,'BANCO DE DADOS SETEMBRO SERV'!$B$2:$F$14196,2,FALSE)</f>
        <v>#REF!</v>
      </c>
      <c r="F110" s="771" t="e">
        <f>VLOOKUP($D110,'BANCO DE DADOS SETEMBRO SERV'!$B$2:$F$14196,3,FALSE)</f>
        <v>#REF!</v>
      </c>
      <c r="G110" s="299"/>
      <c r="H110" s="728" t="e">
        <f>VLOOKUP($D110,'BANCO DE DADOS SETEMBRO SERV'!$B$2:$F$14196,4,FALSE)</f>
        <v>#REF!</v>
      </c>
      <c r="I110" s="728" t="e">
        <f>VLOOKUP($D110,'BANCO DE DADOS SETEMBRO SERV'!$B$2:$F$14196,4,FALSE)</f>
        <v>#REF!</v>
      </c>
      <c r="J110" s="300" t="e">
        <f t="shared" si="12"/>
        <v>#REF!</v>
      </c>
      <c r="K110" s="839"/>
      <c r="L110" s="2038"/>
      <c r="M110" s="843"/>
      <c r="N110" s="844"/>
      <c r="O110" s="843"/>
      <c r="P110" s="844"/>
    </row>
    <row r="111" spans="2:16" s="845" customFormat="1" ht="15.75">
      <c r="B111" s="842"/>
      <c r="C111" s="296"/>
      <c r="D111" s="771" t="e">
        <f>'BANCO DE DADOS SETEMBRO SERV'!#REF!</f>
        <v>#REF!</v>
      </c>
      <c r="E111" s="772" t="e">
        <f>VLOOKUP($D111,'BANCO DE DADOS SETEMBRO SERV'!$B$2:$F$14196,2,FALSE)</f>
        <v>#REF!</v>
      </c>
      <c r="F111" s="771" t="e">
        <f>VLOOKUP($D111,'BANCO DE DADOS SETEMBRO SERV'!$B$2:$F$14196,3,FALSE)</f>
        <v>#REF!</v>
      </c>
      <c r="G111" s="299"/>
      <c r="H111" s="728" t="e">
        <f>VLOOKUP($D111,'BANCO DE DADOS SETEMBRO SERV'!$B$2:$F$14196,4,FALSE)</f>
        <v>#REF!</v>
      </c>
      <c r="I111" s="728" t="e">
        <f t="shared" ref="I111:I116" si="15">TRUNC(H111*(1+$G$7),2)</f>
        <v>#REF!</v>
      </c>
      <c r="J111" s="300" t="e">
        <f t="shared" si="12"/>
        <v>#REF!</v>
      </c>
      <c r="K111" s="839"/>
      <c r="L111" s="2038"/>
      <c r="M111" s="843"/>
      <c r="N111" s="844"/>
      <c r="O111" s="843"/>
      <c r="P111" s="844"/>
    </row>
    <row r="112" spans="2:16" s="845" customFormat="1" ht="15.75">
      <c r="B112" s="842"/>
      <c r="C112" s="296"/>
      <c r="D112" s="771" t="e">
        <f>'BANCO DE DADOS SETEMBRO SERV'!#REF!</f>
        <v>#REF!</v>
      </c>
      <c r="E112" s="772" t="e">
        <f>VLOOKUP($D112,'BANCO DE DADOS SETEMBRO SERV'!$B$2:$F$14196,2,FALSE)</f>
        <v>#REF!</v>
      </c>
      <c r="F112" s="771" t="e">
        <f>VLOOKUP($D112,'BANCO DE DADOS SETEMBRO SERV'!$B$2:$F$14196,3,FALSE)</f>
        <v>#REF!</v>
      </c>
      <c r="G112" s="299"/>
      <c r="H112" s="728" t="e">
        <f>VLOOKUP($D112,'BANCO DE DADOS SETEMBRO SERV'!$B$2:$F$14196,4,FALSE)</f>
        <v>#REF!</v>
      </c>
      <c r="I112" s="728" t="e">
        <f t="shared" si="15"/>
        <v>#REF!</v>
      </c>
      <c r="J112" s="300" t="e">
        <f t="shared" si="12"/>
        <v>#REF!</v>
      </c>
      <c r="K112" s="852"/>
      <c r="L112" s="2038"/>
      <c r="M112" s="843"/>
      <c r="N112" s="844"/>
      <c r="O112" s="843"/>
      <c r="P112" s="844"/>
    </row>
    <row r="113" spans="2:16" s="845" customFormat="1" ht="15.75">
      <c r="B113" s="842"/>
      <c r="C113" s="296"/>
      <c r="D113" s="771" t="e">
        <f>'BANCO DE DADOS SETEMBRO SERV'!#REF!</f>
        <v>#REF!</v>
      </c>
      <c r="E113" s="772" t="e">
        <f>VLOOKUP($D113,'BANCO DE DADOS SETEMBRO SERV'!$B$2:$F$14196,2,FALSE)</f>
        <v>#REF!</v>
      </c>
      <c r="F113" s="771" t="e">
        <f>VLOOKUP($D113,'BANCO DE DADOS SETEMBRO SERV'!$B$2:$F$14196,3,FALSE)</f>
        <v>#REF!</v>
      </c>
      <c r="G113" s="299"/>
      <c r="H113" s="728" t="e">
        <f>VLOOKUP($D113,'BANCO DE DADOS SETEMBRO SERV'!$B$2:$F$14196,4,FALSE)</f>
        <v>#REF!</v>
      </c>
      <c r="I113" s="728" t="e">
        <f t="shared" si="15"/>
        <v>#REF!</v>
      </c>
      <c r="J113" s="300" t="e">
        <f t="shared" si="12"/>
        <v>#REF!</v>
      </c>
      <c r="K113" s="852"/>
      <c r="L113" s="2038"/>
      <c r="M113" s="843"/>
      <c r="N113" s="844"/>
      <c r="O113" s="843"/>
      <c r="P113" s="844"/>
    </row>
    <row r="114" spans="2:16" s="845" customFormat="1" ht="15.75">
      <c r="B114" s="842"/>
      <c r="C114" s="296"/>
      <c r="D114" s="771" t="e">
        <f>'BANCO DE DADOS SETEMBRO SERV'!#REF!</f>
        <v>#REF!</v>
      </c>
      <c r="E114" s="772" t="e">
        <f>VLOOKUP($D114,'BANCO DE DADOS SETEMBRO SERV'!$B$2:$F$14196,2,FALSE)</f>
        <v>#REF!</v>
      </c>
      <c r="F114" s="771" t="e">
        <f>VLOOKUP($D114,'BANCO DE DADOS SETEMBRO SERV'!$B$2:$F$14196,3,FALSE)</f>
        <v>#REF!</v>
      </c>
      <c r="G114" s="299"/>
      <c r="H114" s="728" t="e">
        <f>VLOOKUP($D114,'BANCO DE DADOS SETEMBRO SERV'!$B$2:$F$14196,4,FALSE)</f>
        <v>#REF!</v>
      </c>
      <c r="I114" s="728" t="e">
        <f t="shared" si="15"/>
        <v>#REF!</v>
      </c>
      <c r="J114" s="300" t="e">
        <f t="shared" si="12"/>
        <v>#REF!</v>
      </c>
      <c r="K114" s="839"/>
      <c r="L114" s="2038"/>
      <c r="M114" s="843"/>
      <c r="N114" s="844"/>
      <c r="O114" s="843"/>
      <c r="P114" s="844"/>
    </row>
    <row r="115" spans="2:16" s="845" customFormat="1" ht="15.75">
      <c r="B115" s="842"/>
      <c r="C115" s="296"/>
      <c r="D115" s="771" t="e">
        <f>'BANCO DE DADOS SETEMBRO SERV'!#REF!</f>
        <v>#REF!</v>
      </c>
      <c r="E115" s="772" t="e">
        <f>VLOOKUP($D115,'BANCO DE DADOS SETEMBRO SERV'!$B$2:$F$14196,2,FALSE)</f>
        <v>#REF!</v>
      </c>
      <c r="F115" s="771" t="e">
        <f>VLOOKUP($D115,'BANCO DE DADOS SETEMBRO SERV'!$B$2:$F$14196,3,FALSE)</f>
        <v>#REF!</v>
      </c>
      <c r="G115" s="299"/>
      <c r="H115" s="728" t="e">
        <f>VLOOKUP($D115,'BANCO DE DADOS SETEMBRO SERV'!$B$2:$F$14196,4,FALSE)</f>
        <v>#REF!</v>
      </c>
      <c r="I115" s="728" t="e">
        <f t="shared" si="15"/>
        <v>#REF!</v>
      </c>
      <c r="J115" s="300" t="e">
        <f t="shared" si="12"/>
        <v>#REF!</v>
      </c>
      <c r="K115" s="839"/>
      <c r="L115" s="2038"/>
      <c r="M115" s="843"/>
      <c r="N115" s="844"/>
      <c r="O115" s="843"/>
      <c r="P115" s="844"/>
    </row>
    <row r="116" spans="2:16" s="845" customFormat="1" ht="15.75">
      <c r="B116" s="842"/>
      <c r="C116" s="296"/>
      <c r="D116" s="771" t="e">
        <f>'BANCO DE DADOS SETEMBRO SERV'!#REF!</f>
        <v>#REF!</v>
      </c>
      <c r="E116" s="772" t="e">
        <f>VLOOKUP($D116,'BANCO DE DADOS SETEMBRO SERV'!$B$2:$F$14196,2,FALSE)</f>
        <v>#REF!</v>
      </c>
      <c r="F116" s="771" t="e">
        <f>VLOOKUP($D116,'BANCO DE DADOS SETEMBRO SERV'!$B$2:$F$14196,3,FALSE)</f>
        <v>#REF!</v>
      </c>
      <c r="G116" s="299"/>
      <c r="H116" s="728" t="e">
        <f>VLOOKUP($D116,'BANCO DE DADOS SETEMBRO SERV'!$B$2:$F$14196,4,FALSE)</f>
        <v>#REF!</v>
      </c>
      <c r="I116" s="728" t="e">
        <f t="shared" si="15"/>
        <v>#REF!</v>
      </c>
      <c r="J116" s="300" t="e">
        <f t="shared" si="12"/>
        <v>#REF!</v>
      </c>
      <c r="K116" s="839"/>
      <c r="L116" s="2038"/>
      <c r="M116" s="843"/>
      <c r="N116" s="844"/>
      <c r="O116" s="843"/>
      <c r="P116" s="844"/>
    </row>
    <row r="117" spans="2:16" s="845" customFormat="1" ht="15.75">
      <c r="B117" s="842"/>
      <c r="C117" s="296"/>
      <c r="D117" s="771" t="e">
        <f>'BANCO DE DADOS SETEMBRO SERV'!#REF!</f>
        <v>#REF!</v>
      </c>
      <c r="E117" s="772" t="e">
        <f>VLOOKUP($D117,'BANCO DE DADOS SETEMBRO SERV'!$B$2:$F$14196,2,FALSE)</f>
        <v>#REF!</v>
      </c>
      <c r="F117" s="771" t="e">
        <f>VLOOKUP($D117,'BANCO DE DADOS SETEMBRO SERV'!$B$2:$F$14196,3,FALSE)</f>
        <v>#REF!</v>
      </c>
      <c r="G117" s="299"/>
      <c r="H117" s="728" t="e">
        <f>VLOOKUP($D117,'BANCO DE DADOS SETEMBRO SERV'!$B$2:$F$14196,4,FALSE)</f>
        <v>#REF!</v>
      </c>
      <c r="I117" s="728" t="e">
        <f>VLOOKUP($D117,'BANCO DE DADOS SETEMBRO SERV'!$B$2:$F$14196,4,FALSE)</f>
        <v>#REF!</v>
      </c>
      <c r="J117" s="300" t="e">
        <f t="shared" si="12"/>
        <v>#REF!</v>
      </c>
      <c r="K117" s="839"/>
      <c r="L117" s="2038"/>
      <c r="M117" s="843"/>
      <c r="N117" s="844"/>
      <c r="O117" s="843"/>
      <c r="P117" s="844"/>
    </row>
    <row r="118" spans="2:16" s="845" customFormat="1" ht="15.75">
      <c r="B118" s="842"/>
      <c r="C118" s="296"/>
      <c r="D118" s="771" t="e">
        <f>'BANCO DE DADOS SETEMBRO SERV'!#REF!</f>
        <v>#REF!</v>
      </c>
      <c r="E118" s="772" t="e">
        <f>VLOOKUP($D118,'BANCO DE DADOS SETEMBRO SERV'!$B$2:$F$14196,2,FALSE)</f>
        <v>#REF!</v>
      </c>
      <c r="F118" s="771" t="e">
        <f>VLOOKUP($D118,'BANCO DE DADOS SETEMBRO SERV'!$B$2:$F$14196,3,FALSE)</f>
        <v>#REF!</v>
      </c>
      <c r="G118" s="299"/>
      <c r="H118" s="728" t="e">
        <f>VLOOKUP($D118,'BANCO DE DADOS SETEMBRO SERV'!$B$2:$F$14196,4,FALSE)</f>
        <v>#REF!</v>
      </c>
      <c r="I118" s="728" t="e">
        <f>VLOOKUP($D118,'BANCO DE DADOS SETEMBRO SERV'!$B$2:$F$14196,4,FALSE)</f>
        <v>#REF!</v>
      </c>
      <c r="J118" s="300" t="e">
        <f t="shared" si="12"/>
        <v>#REF!</v>
      </c>
      <c r="K118" s="839"/>
      <c r="L118" s="2038"/>
      <c r="M118" s="843"/>
      <c r="N118" s="844"/>
      <c r="O118" s="843"/>
      <c r="P118" s="844"/>
    </row>
    <row r="119" spans="2:16" s="845" customFormat="1" ht="15.75">
      <c r="B119" s="842"/>
      <c r="C119" s="296"/>
      <c r="D119" s="771" t="e">
        <f>'BANCO DE DADOS SETEMBRO SERV'!#REF!</f>
        <v>#REF!</v>
      </c>
      <c r="E119" s="772" t="e">
        <f>VLOOKUP($D119,'BANCO DE DADOS SETEMBRO SERV'!$B$2:$F$14196,2,FALSE)</f>
        <v>#REF!</v>
      </c>
      <c r="F119" s="771" t="e">
        <f>VLOOKUP($D119,'BANCO DE DADOS SETEMBRO SERV'!$B$2:$F$14196,3,FALSE)</f>
        <v>#REF!</v>
      </c>
      <c r="G119" s="299"/>
      <c r="H119" s="728" t="e">
        <f>VLOOKUP($D119,'BANCO DE DADOS SETEMBRO SERV'!$B$2:$F$14196,4,FALSE)</f>
        <v>#REF!</v>
      </c>
      <c r="I119" s="728" t="e">
        <f>VLOOKUP($D119,'BANCO DE DADOS SETEMBRO SERV'!$B$2:$F$14196,4,FALSE)</f>
        <v>#REF!</v>
      </c>
      <c r="J119" s="300" t="e">
        <f t="shared" si="12"/>
        <v>#REF!</v>
      </c>
      <c r="K119" s="839"/>
      <c r="L119" s="2038"/>
      <c r="M119" s="843"/>
      <c r="N119" s="844"/>
      <c r="O119" s="843"/>
      <c r="P119" s="844"/>
    </row>
    <row r="120" spans="2:16" s="845" customFormat="1" ht="15.75">
      <c r="B120" s="842"/>
      <c r="C120" s="296"/>
      <c r="D120" s="771" t="e">
        <f>'BANCO DE DADOS SETEMBRO SERV'!#REF!</f>
        <v>#REF!</v>
      </c>
      <c r="E120" s="772" t="e">
        <f>VLOOKUP($D120,'BANCO DE DADOS SETEMBRO SERV'!$B$2:$F$14196,2,FALSE)</f>
        <v>#REF!</v>
      </c>
      <c r="F120" s="771" t="e">
        <f>VLOOKUP($D120,'BANCO DE DADOS SETEMBRO SERV'!$B$2:$F$14196,3,FALSE)</f>
        <v>#REF!</v>
      </c>
      <c r="G120" s="299"/>
      <c r="H120" s="728" t="e">
        <f>VLOOKUP($D120,'BANCO DE DADOS SETEMBRO SERV'!$B$2:$F$14196,4,FALSE)</f>
        <v>#REF!</v>
      </c>
      <c r="I120" s="728" t="e">
        <f t="shared" ref="I120:I125" si="16">TRUNC(H120*(1+$G$7),2)</f>
        <v>#REF!</v>
      </c>
      <c r="J120" s="300" t="e">
        <f t="shared" si="12"/>
        <v>#REF!</v>
      </c>
      <c r="K120" s="839"/>
      <c r="L120" s="2038"/>
      <c r="M120" s="843"/>
      <c r="N120" s="844"/>
      <c r="O120" s="843"/>
      <c r="P120" s="844"/>
    </row>
    <row r="121" spans="2:16" s="845" customFormat="1" ht="15.75">
      <c r="B121" s="842"/>
      <c r="C121" s="296"/>
      <c r="D121" s="771" t="e">
        <f>'BANCO DE DADOS SETEMBRO SERV'!#REF!</f>
        <v>#REF!</v>
      </c>
      <c r="E121" s="772" t="e">
        <f>VLOOKUP($D121,'BANCO DE DADOS SETEMBRO SERV'!$B$2:$F$14196,2,FALSE)</f>
        <v>#REF!</v>
      </c>
      <c r="F121" s="771" t="e">
        <f>VLOOKUP($D121,'BANCO DE DADOS SETEMBRO SERV'!$B$2:$F$14196,3,FALSE)</f>
        <v>#REF!</v>
      </c>
      <c r="G121" s="299"/>
      <c r="H121" s="728" t="e">
        <f>VLOOKUP($D121,'BANCO DE DADOS SETEMBRO SERV'!$B$2:$F$14196,4,FALSE)</f>
        <v>#REF!</v>
      </c>
      <c r="I121" s="728" t="e">
        <f t="shared" si="16"/>
        <v>#REF!</v>
      </c>
      <c r="J121" s="300" t="e">
        <f t="shared" si="12"/>
        <v>#REF!</v>
      </c>
      <c r="K121" s="852"/>
      <c r="L121" s="2038"/>
      <c r="M121" s="843"/>
      <c r="N121" s="844"/>
      <c r="O121" s="843"/>
      <c r="P121" s="844"/>
    </row>
    <row r="122" spans="2:16" s="845" customFormat="1" ht="15.75">
      <c r="B122" s="842"/>
      <c r="C122" s="296"/>
      <c r="D122" s="771" t="e">
        <f>'BANCO DE DADOS SETEMBRO SERV'!#REF!</f>
        <v>#REF!</v>
      </c>
      <c r="E122" s="772" t="e">
        <f>VLOOKUP($D122,'BANCO DE DADOS SETEMBRO SERV'!$B$2:$F$14196,2,FALSE)</f>
        <v>#REF!</v>
      </c>
      <c r="F122" s="771" t="e">
        <f>VLOOKUP($D122,'BANCO DE DADOS SETEMBRO SERV'!$B$2:$F$14196,3,FALSE)</f>
        <v>#REF!</v>
      </c>
      <c r="G122" s="299"/>
      <c r="H122" s="728" t="e">
        <f>VLOOKUP($D122,'BANCO DE DADOS SETEMBRO SERV'!$B$2:$F$14196,4,FALSE)</f>
        <v>#REF!</v>
      </c>
      <c r="I122" s="728" t="e">
        <f t="shared" si="16"/>
        <v>#REF!</v>
      </c>
      <c r="J122" s="300" t="e">
        <f t="shared" si="12"/>
        <v>#REF!</v>
      </c>
      <c r="K122" s="852"/>
      <c r="L122" s="2038"/>
      <c r="M122" s="843"/>
      <c r="N122" s="844"/>
      <c r="O122" s="843"/>
      <c r="P122" s="844"/>
    </row>
    <row r="123" spans="2:16" s="845" customFormat="1" ht="15.75">
      <c r="B123" s="842"/>
      <c r="C123" s="296"/>
      <c r="D123" s="771" t="e">
        <f>'BANCO DE DADOS SETEMBRO SERV'!#REF!</f>
        <v>#REF!</v>
      </c>
      <c r="E123" s="772" t="e">
        <f>VLOOKUP($D123,'BANCO DE DADOS SETEMBRO SERV'!$B$2:$F$14196,2,FALSE)</f>
        <v>#REF!</v>
      </c>
      <c r="F123" s="771" t="e">
        <f>VLOOKUP($D123,'BANCO DE DADOS SETEMBRO SERV'!$B$2:$F$14196,3,FALSE)</f>
        <v>#REF!</v>
      </c>
      <c r="G123" s="299"/>
      <c r="H123" s="728" t="e">
        <f>VLOOKUP($D123,'BANCO DE DADOS SETEMBRO SERV'!$B$2:$F$14196,4,FALSE)</f>
        <v>#REF!</v>
      </c>
      <c r="I123" s="728" t="e">
        <f t="shared" si="16"/>
        <v>#REF!</v>
      </c>
      <c r="J123" s="300" t="e">
        <f t="shared" si="12"/>
        <v>#REF!</v>
      </c>
      <c r="K123" s="839"/>
      <c r="L123" s="2038"/>
      <c r="M123" s="843"/>
      <c r="N123" s="844"/>
      <c r="O123" s="843"/>
      <c r="P123" s="844"/>
    </row>
    <row r="124" spans="2:16" s="845" customFormat="1" ht="15.75">
      <c r="B124" s="842"/>
      <c r="C124" s="296"/>
      <c r="D124" s="771" t="e">
        <f>'BANCO DE DADOS SETEMBRO SERV'!#REF!</f>
        <v>#REF!</v>
      </c>
      <c r="E124" s="772" t="e">
        <f>VLOOKUP($D124,'BANCO DE DADOS SETEMBRO SERV'!$B$2:$F$14196,2,FALSE)</f>
        <v>#REF!</v>
      </c>
      <c r="F124" s="771" t="e">
        <f>VLOOKUP($D124,'BANCO DE DADOS SETEMBRO SERV'!$B$2:$F$14196,3,FALSE)</f>
        <v>#REF!</v>
      </c>
      <c r="G124" s="299"/>
      <c r="H124" s="728" t="e">
        <f>VLOOKUP($D124,'BANCO DE DADOS SETEMBRO SERV'!$B$2:$F$14196,4,FALSE)</f>
        <v>#REF!</v>
      </c>
      <c r="I124" s="728" t="e">
        <f t="shared" si="16"/>
        <v>#REF!</v>
      </c>
      <c r="J124" s="300" t="e">
        <f t="shared" si="12"/>
        <v>#REF!</v>
      </c>
      <c r="K124" s="839"/>
      <c r="L124" s="2038"/>
      <c r="M124" s="843"/>
      <c r="N124" s="844"/>
      <c r="O124" s="843"/>
      <c r="P124" s="844"/>
    </row>
    <row r="125" spans="2:16" s="845" customFormat="1" ht="15.75">
      <c r="B125" s="842"/>
      <c r="C125" s="296"/>
      <c r="D125" s="771" t="e">
        <f>'BANCO DE DADOS SETEMBRO SERV'!#REF!</f>
        <v>#REF!</v>
      </c>
      <c r="E125" s="772" t="e">
        <f>VLOOKUP($D125,'BANCO DE DADOS SETEMBRO SERV'!$B$2:$F$14196,2,FALSE)</f>
        <v>#REF!</v>
      </c>
      <c r="F125" s="771" t="e">
        <f>VLOOKUP($D125,'BANCO DE DADOS SETEMBRO SERV'!$B$2:$F$14196,3,FALSE)</f>
        <v>#REF!</v>
      </c>
      <c r="G125" s="299"/>
      <c r="H125" s="728" t="e">
        <f>VLOOKUP($D125,'BANCO DE DADOS SETEMBRO SERV'!$B$2:$F$14196,4,FALSE)</f>
        <v>#REF!</v>
      </c>
      <c r="I125" s="728" t="e">
        <f t="shared" si="16"/>
        <v>#REF!</v>
      </c>
      <c r="J125" s="300" t="e">
        <f t="shared" si="12"/>
        <v>#REF!</v>
      </c>
      <c r="K125" s="839"/>
      <c r="L125" s="2038"/>
      <c r="M125" s="843"/>
      <c r="N125" s="844"/>
      <c r="O125" s="843"/>
      <c r="P125" s="844"/>
    </row>
    <row r="126" spans="2:16" s="845" customFormat="1" ht="15.75">
      <c r="B126" s="842"/>
      <c r="C126" s="296"/>
      <c r="D126" s="771" t="e">
        <f>'BANCO DE DADOS SETEMBRO SERV'!#REF!</f>
        <v>#REF!</v>
      </c>
      <c r="E126" s="772" t="e">
        <f>VLOOKUP($D126,'BANCO DE DADOS SETEMBRO SERV'!$B$2:$F$14196,2,FALSE)</f>
        <v>#REF!</v>
      </c>
      <c r="F126" s="771" t="e">
        <f>VLOOKUP($D126,'BANCO DE DADOS SETEMBRO SERV'!$B$2:$F$14196,3,FALSE)</f>
        <v>#REF!</v>
      </c>
      <c r="G126" s="299"/>
      <c r="H126" s="728" t="e">
        <f>VLOOKUP($D126,'BANCO DE DADOS SETEMBRO SERV'!$B$2:$F$14196,4,FALSE)</f>
        <v>#REF!</v>
      </c>
      <c r="I126" s="728" t="e">
        <f>VLOOKUP($D126,'BANCO DE DADOS SETEMBRO SERV'!$B$2:$F$14196,4,FALSE)</f>
        <v>#REF!</v>
      </c>
      <c r="J126" s="300" t="e">
        <f t="shared" si="12"/>
        <v>#REF!</v>
      </c>
      <c r="K126" s="839"/>
      <c r="L126" s="2038"/>
      <c r="M126" s="843"/>
      <c r="N126" s="844"/>
      <c r="O126" s="843"/>
      <c r="P126" s="844"/>
    </row>
    <row r="127" spans="2:16" s="845" customFormat="1" ht="15.75">
      <c r="B127" s="842"/>
      <c r="C127" s="296"/>
      <c r="D127" s="771" t="e">
        <f>'BANCO DE DADOS SETEMBRO SERV'!#REF!</f>
        <v>#REF!</v>
      </c>
      <c r="E127" s="772" t="e">
        <f>VLOOKUP($D127,'BANCO DE DADOS SETEMBRO SERV'!$B$2:$F$14196,2,FALSE)</f>
        <v>#REF!</v>
      </c>
      <c r="F127" s="771" t="e">
        <f>VLOOKUP($D127,'BANCO DE DADOS SETEMBRO SERV'!$B$2:$F$14196,3,FALSE)</f>
        <v>#REF!</v>
      </c>
      <c r="G127" s="299"/>
      <c r="H127" s="728" t="e">
        <f>VLOOKUP($D127,'BANCO DE DADOS SETEMBRO SERV'!$B$2:$F$14196,4,FALSE)</f>
        <v>#REF!</v>
      </c>
      <c r="I127" s="728" t="e">
        <f>VLOOKUP($D127,'BANCO DE DADOS SETEMBRO SERV'!$B$2:$F$14196,4,FALSE)</f>
        <v>#REF!</v>
      </c>
      <c r="J127" s="300" t="e">
        <f t="shared" si="12"/>
        <v>#REF!</v>
      </c>
      <c r="K127" s="839"/>
      <c r="L127" s="2038"/>
      <c r="M127" s="843"/>
      <c r="N127" s="844"/>
      <c r="O127" s="843"/>
      <c r="P127" s="844"/>
    </row>
    <row r="128" spans="2:16" s="845" customFormat="1" ht="15.75">
      <c r="B128" s="842"/>
      <c r="C128" s="296"/>
      <c r="D128" s="771" t="e">
        <f>'BANCO DE DADOS SETEMBRO SERV'!#REF!</f>
        <v>#REF!</v>
      </c>
      <c r="E128" s="772" t="e">
        <f>VLOOKUP($D128,'BANCO DE DADOS SETEMBRO SERV'!$B$2:$F$14196,2,FALSE)</f>
        <v>#REF!</v>
      </c>
      <c r="F128" s="771" t="e">
        <f>VLOOKUP($D128,'BANCO DE DADOS SETEMBRO SERV'!$B$2:$F$14196,3,FALSE)</f>
        <v>#REF!</v>
      </c>
      <c r="G128" s="299"/>
      <c r="H128" s="728" t="e">
        <f>VLOOKUP($D128,'BANCO DE DADOS SETEMBRO SERV'!$B$2:$F$14196,4,FALSE)</f>
        <v>#REF!</v>
      </c>
      <c r="I128" s="728" t="e">
        <f>VLOOKUP($D128,'BANCO DE DADOS SETEMBRO SERV'!$B$2:$F$14196,4,FALSE)</f>
        <v>#REF!</v>
      </c>
      <c r="J128" s="300" t="e">
        <f t="shared" si="12"/>
        <v>#REF!</v>
      </c>
      <c r="K128" s="839"/>
      <c r="L128" s="2038"/>
      <c r="M128" s="843"/>
      <c r="N128" s="844"/>
      <c r="O128" s="843"/>
      <c r="P128" s="844"/>
    </row>
    <row r="129" spans="2:16" s="845" customFormat="1" ht="15.75">
      <c r="B129" s="842"/>
      <c r="C129" s="296"/>
      <c r="D129" s="771" t="e">
        <f>'BANCO DE DADOS SETEMBRO SERV'!#REF!</f>
        <v>#REF!</v>
      </c>
      <c r="E129" s="772" t="e">
        <f>VLOOKUP($D129,'BANCO DE DADOS SETEMBRO SERV'!$B$2:$F$14196,2,FALSE)</f>
        <v>#REF!</v>
      </c>
      <c r="F129" s="771" t="e">
        <f>VLOOKUP($D129,'BANCO DE DADOS SETEMBRO SERV'!$B$2:$F$14196,3,FALSE)</f>
        <v>#REF!</v>
      </c>
      <c r="G129" s="299"/>
      <c r="H129" s="728" t="e">
        <f>VLOOKUP($D129,'BANCO DE DADOS SETEMBRO SERV'!$B$2:$F$14196,4,FALSE)</f>
        <v>#REF!</v>
      </c>
      <c r="I129" s="728" t="e">
        <f t="shared" ref="I129:I134" si="17">TRUNC(H129*(1+$G$7),2)</f>
        <v>#REF!</v>
      </c>
      <c r="J129" s="300" t="e">
        <f t="shared" si="12"/>
        <v>#REF!</v>
      </c>
      <c r="K129" s="839"/>
      <c r="L129" s="2038"/>
      <c r="M129" s="843"/>
      <c r="N129" s="844"/>
      <c r="O129" s="843"/>
      <c r="P129" s="844"/>
    </row>
    <row r="130" spans="2:16" s="845" customFormat="1" ht="15.75">
      <c r="B130" s="842"/>
      <c r="C130" s="296"/>
      <c r="D130" s="771" t="e">
        <f>'BANCO DE DADOS SETEMBRO SERV'!#REF!</f>
        <v>#REF!</v>
      </c>
      <c r="E130" s="772" t="e">
        <f>VLOOKUP($D130,'BANCO DE DADOS SETEMBRO SERV'!$B$2:$F$14196,2,FALSE)</f>
        <v>#REF!</v>
      </c>
      <c r="F130" s="771" t="e">
        <f>VLOOKUP($D130,'BANCO DE DADOS SETEMBRO SERV'!$B$2:$F$14196,3,FALSE)</f>
        <v>#REF!</v>
      </c>
      <c r="G130" s="299"/>
      <c r="H130" s="728" t="e">
        <f>VLOOKUP($D130,'BANCO DE DADOS SETEMBRO SERV'!$B$2:$F$14196,4,FALSE)</f>
        <v>#REF!</v>
      </c>
      <c r="I130" s="728" t="e">
        <f t="shared" si="17"/>
        <v>#REF!</v>
      </c>
      <c r="J130" s="300" t="e">
        <f t="shared" si="12"/>
        <v>#REF!</v>
      </c>
      <c r="K130" s="852"/>
      <c r="L130" s="2038"/>
      <c r="M130" s="843"/>
      <c r="N130" s="844"/>
      <c r="O130" s="843"/>
      <c r="P130" s="844"/>
    </row>
    <row r="131" spans="2:16" s="845" customFormat="1" ht="15.75">
      <c r="B131" s="842"/>
      <c r="C131" s="296"/>
      <c r="D131" s="771" t="e">
        <f>'BANCO DE DADOS SETEMBRO SERV'!#REF!</f>
        <v>#REF!</v>
      </c>
      <c r="E131" s="772" t="e">
        <f>VLOOKUP($D131,'BANCO DE DADOS SETEMBRO SERV'!$B$2:$F$14196,2,FALSE)</f>
        <v>#REF!</v>
      </c>
      <c r="F131" s="771" t="e">
        <f>VLOOKUP($D131,'BANCO DE DADOS SETEMBRO SERV'!$B$2:$F$14196,3,FALSE)</f>
        <v>#REF!</v>
      </c>
      <c r="G131" s="299"/>
      <c r="H131" s="728" t="e">
        <f>VLOOKUP($D131,'BANCO DE DADOS SETEMBRO SERV'!$B$2:$F$14196,4,FALSE)</f>
        <v>#REF!</v>
      </c>
      <c r="I131" s="728" t="e">
        <f t="shared" si="17"/>
        <v>#REF!</v>
      </c>
      <c r="J131" s="300" t="e">
        <f t="shared" si="12"/>
        <v>#REF!</v>
      </c>
      <c r="K131" s="852"/>
      <c r="L131" s="2038"/>
      <c r="M131" s="843"/>
      <c r="N131" s="844"/>
      <c r="O131" s="843"/>
      <c r="P131" s="844"/>
    </row>
    <row r="132" spans="2:16" s="845" customFormat="1" ht="15.75">
      <c r="B132" s="842"/>
      <c r="C132" s="296"/>
      <c r="D132" s="771" t="e">
        <f>'BANCO DE DADOS SETEMBRO SERV'!#REF!</f>
        <v>#REF!</v>
      </c>
      <c r="E132" s="772" t="e">
        <f>VLOOKUP($D132,'BANCO DE DADOS SETEMBRO SERV'!$B$2:$F$14196,2,FALSE)</f>
        <v>#REF!</v>
      </c>
      <c r="F132" s="771" t="e">
        <f>VLOOKUP($D132,'BANCO DE DADOS SETEMBRO SERV'!$B$2:$F$14196,3,FALSE)</f>
        <v>#REF!</v>
      </c>
      <c r="G132" s="299"/>
      <c r="H132" s="728" t="e">
        <f>VLOOKUP($D132,'BANCO DE DADOS SETEMBRO SERV'!$B$2:$F$14196,4,FALSE)</f>
        <v>#REF!</v>
      </c>
      <c r="I132" s="728" t="e">
        <f t="shared" si="17"/>
        <v>#REF!</v>
      </c>
      <c r="J132" s="300" t="e">
        <f t="shared" si="12"/>
        <v>#REF!</v>
      </c>
      <c r="K132" s="839"/>
      <c r="L132" s="2038"/>
      <c r="M132" s="843"/>
      <c r="N132" s="844"/>
      <c r="O132" s="843"/>
      <c r="P132" s="844"/>
    </row>
    <row r="133" spans="2:16" s="845" customFormat="1" ht="15.75">
      <c r="B133" s="842"/>
      <c r="C133" s="296"/>
      <c r="D133" s="771" t="e">
        <f>'BANCO DE DADOS SETEMBRO SERV'!#REF!</f>
        <v>#REF!</v>
      </c>
      <c r="E133" s="772" t="e">
        <f>VLOOKUP($D133,'BANCO DE DADOS SETEMBRO SERV'!$B$2:$F$14196,2,FALSE)</f>
        <v>#REF!</v>
      </c>
      <c r="F133" s="771" t="e">
        <f>VLOOKUP($D133,'BANCO DE DADOS SETEMBRO SERV'!$B$2:$F$14196,3,FALSE)</f>
        <v>#REF!</v>
      </c>
      <c r="G133" s="299"/>
      <c r="H133" s="728" t="e">
        <f>VLOOKUP($D133,'BANCO DE DADOS SETEMBRO SERV'!$B$2:$F$14196,4,FALSE)</f>
        <v>#REF!</v>
      </c>
      <c r="I133" s="728" t="e">
        <f t="shared" si="17"/>
        <v>#REF!</v>
      </c>
      <c r="J133" s="300" t="e">
        <f t="shared" si="12"/>
        <v>#REF!</v>
      </c>
      <c r="K133" s="839"/>
      <c r="L133" s="2038"/>
      <c r="M133" s="843"/>
      <c r="N133" s="844"/>
      <c r="O133" s="843"/>
      <c r="P133" s="844"/>
    </row>
    <row r="134" spans="2:16" s="845" customFormat="1" ht="15.75">
      <c r="B134" s="842"/>
      <c r="C134" s="296"/>
      <c r="D134" s="771" t="e">
        <f>'BANCO DE DADOS SETEMBRO SERV'!#REF!</f>
        <v>#REF!</v>
      </c>
      <c r="E134" s="772" t="e">
        <f>VLOOKUP($D134,'BANCO DE DADOS SETEMBRO SERV'!$B$2:$F$14196,2,FALSE)</f>
        <v>#REF!</v>
      </c>
      <c r="F134" s="771" t="e">
        <f>VLOOKUP($D134,'BANCO DE DADOS SETEMBRO SERV'!$B$2:$F$14196,3,FALSE)</f>
        <v>#REF!</v>
      </c>
      <c r="G134" s="299"/>
      <c r="H134" s="728" t="e">
        <f>VLOOKUP($D134,'BANCO DE DADOS SETEMBRO SERV'!$B$2:$F$14196,4,FALSE)</f>
        <v>#REF!</v>
      </c>
      <c r="I134" s="728" t="e">
        <f t="shared" si="17"/>
        <v>#REF!</v>
      </c>
      <c r="J134" s="300" t="e">
        <f t="shared" si="12"/>
        <v>#REF!</v>
      </c>
      <c r="K134" s="839"/>
      <c r="L134" s="2038"/>
      <c r="M134" s="843"/>
      <c r="N134" s="844"/>
      <c r="O134" s="843"/>
      <c r="P134" s="844"/>
    </row>
    <row r="135" spans="2:16" s="845" customFormat="1" ht="15.75">
      <c r="B135" s="842"/>
      <c r="C135" s="296"/>
      <c r="D135" s="771" t="e">
        <f>'BANCO DE DADOS SETEMBRO SERV'!#REF!</f>
        <v>#REF!</v>
      </c>
      <c r="E135" s="772" t="e">
        <f>VLOOKUP($D135,'BANCO DE DADOS SETEMBRO SERV'!$B$2:$F$14196,2,FALSE)</f>
        <v>#REF!</v>
      </c>
      <c r="F135" s="771" t="e">
        <f>VLOOKUP($D135,'BANCO DE DADOS SETEMBRO SERV'!$B$2:$F$14196,3,FALSE)</f>
        <v>#REF!</v>
      </c>
      <c r="G135" s="299"/>
      <c r="H135" s="728" t="e">
        <f>VLOOKUP($D135,'BANCO DE DADOS SETEMBRO SERV'!$B$2:$F$14196,4,FALSE)</f>
        <v>#REF!</v>
      </c>
      <c r="I135" s="728" t="e">
        <f>VLOOKUP($D135,'BANCO DE DADOS SETEMBRO SERV'!$B$2:$F$14196,4,FALSE)</f>
        <v>#REF!</v>
      </c>
      <c r="J135" s="300" t="e">
        <f t="shared" si="12"/>
        <v>#REF!</v>
      </c>
      <c r="K135" s="839"/>
      <c r="L135" s="2038"/>
      <c r="M135" s="843"/>
      <c r="N135" s="844"/>
      <c r="O135" s="843"/>
      <c r="P135" s="844"/>
    </row>
    <row r="136" spans="2:16" s="845" customFormat="1" ht="15.75">
      <c r="B136" s="842"/>
      <c r="C136" s="296"/>
      <c r="D136" s="771" t="e">
        <f>'BANCO DE DADOS SETEMBRO SERV'!#REF!</f>
        <v>#REF!</v>
      </c>
      <c r="E136" s="772" t="e">
        <f>VLOOKUP($D136,'BANCO DE DADOS SETEMBRO SERV'!$B$2:$F$14196,2,FALSE)</f>
        <v>#REF!</v>
      </c>
      <c r="F136" s="771" t="e">
        <f>VLOOKUP($D136,'BANCO DE DADOS SETEMBRO SERV'!$B$2:$F$14196,3,FALSE)</f>
        <v>#REF!</v>
      </c>
      <c r="G136" s="299"/>
      <c r="H136" s="728" t="e">
        <f>VLOOKUP($D136,'BANCO DE DADOS SETEMBRO SERV'!$B$2:$F$14196,4,FALSE)</f>
        <v>#REF!</v>
      </c>
      <c r="I136" s="728" t="e">
        <f>VLOOKUP($D136,'BANCO DE DADOS SETEMBRO SERV'!$B$2:$F$14196,4,FALSE)</f>
        <v>#REF!</v>
      </c>
      <c r="J136" s="300" t="e">
        <f t="shared" si="12"/>
        <v>#REF!</v>
      </c>
      <c r="K136" s="839"/>
      <c r="L136" s="2038"/>
      <c r="M136" s="843"/>
      <c r="N136" s="844"/>
      <c r="O136" s="843"/>
      <c r="P136" s="844"/>
    </row>
    <row r="137" spans="2:16" s="845" customFormat="1" ht="15.75">
      <c r="B137" s="842"/>
      <c r="C137" s="296"/>
      <c r="D137" s="771" t="e">
        <f>'BANCO DE DADOS SETEMBRO SERV'!#REF!</f>
        <v>#REF!</v>
      </c>
      <c r="E137" s="772" t="e">
        <f>VLOOKUP($D137,'BANCO DE DADOS SETEMBRO SERV'!$B$2:$F$14196,2,FALSE)</f>
        <v>#REF!</v>
      </c>
      <c r="F137" s="771" t="e">
        <f>VLOOKUP($D137,'BANCO DE DADOS SETEMBRO SERV'!$B$2:$F$14196,3,FALSE)</f>
        <v>#REF!</v>
      </c>
      <c r="G137" s="299"/>
      <c r="H137" s="728" t="e">
        <f>VLOOKUP($D137,'BANCO DE DADOS SETEMBRO SERV'!$B$2:$F$14196,4,FALSE)</f>
        <v>#REF!</v>
      </c>
      <c r="I137" s="728" t="e">
        <f>VLOOKUP($D137,'BANCO DE DADOS SETEMBRO SERV'!$B$2:$F$14196,4,FALSE)</f>
        <v>#REF!</v>
      </c>
      <c r="J137" s="300" t="e">
        <f t="shared" si="12"/>
        <v>#REF!</v>
      </c>
      <c r="K137" s="839"/>
      <c r="L137" s="2038"/>
      <c r="M137" s="843"/>
      <c r="N137" s="844"/>
      <c r="O137" s="843"/>
      <c r="P137" s="844"/>
    </row>
    <row r="138" spans="2:16" s="845" customFormat="1" ht="15.75">
      <c r="B138" s="842"/>
      <c r="C138" s="296"/>
      <c r="D138" s="771" t="e">
        <f>'BANCO DE DADOS SETEMBRO SERV'!#REF!</f>
        <v>#REF!</v>
      </c>
      <c r="E138" s="772" t="e">
        <f>VLOOKUP($D138,'BANCO DE DADOS SETEMBRO SERV'!$B$2:$F$14196,2,FALSE)</f>
        <v>#REF!</v>
      </c>
      <c r="F138" s="771" t="e">
        <f>VLOOKUP($D138,'BANCO DE DADOS SETEMBRO SERV'!$B$2:$F$14196,3,FALSE)</f>
        <v>#REF!</v>
      </c>
      <c r="G138" s="299"/>
      <c r="H138" s="728" t="e">
        <f>VLOOKUP($D138,'BANCO DE DADOS SETEMBRO SERV'!$B$2:$F$14196,4,FALSE)</f>
        <v>#REF!</v>
      </c>
      <c r="I138" s="728" t="e">
        <f t="shared" ref="I138:I143" si="18">TRUNC(H138*(1+$G$7),2)</f>
        <v>#REF!</v>
      </c>
      <c r="J138" s="300" t="e">
        <f t="shared" si="12"/>
        <v>#REF!</v>
      </c>
      <c r="K138" s="839"/>
      <c r="L138" s="2038"/>
      <c r="M138" s="843"/>
      <c r="N138" s="844"/>
      <c r="O138" s="843"/>
      <c r="P138" s="844"/>
    </row>
    <row r="139" spans="2:16" s="845" customFormat="1" ht="15.75">
      <c r="B139" s="842"/>
      <c r="C139" s="296"/>
      <c r="D139" s="771" t="e">
        <f>'BANCO DE DADOS SETEMBRO SERV'!#REF!</f>
        <v>#REF!</v>
      </c>
      <c r="E139" s="772" t="e">
        <f>VLOOKUP($D139,'BANCO DE DADOS SETEMBRO SERV'!$B$2:$F$14196,2,FALSE)</f>
        <v>#REF!</v>
      </c>
      <c r="F139" s="771" t="e">
        <f>VLOOKUP($D139,'BANCO DE DADOS SETEMBRO SERV'!$B$2:$F$14196,3,FALSE)</f>
        <v>#REF!</v>
      </c>
      <c r="G139" s="299"/>
      <c r="H139" s="728" t="e">
        <f>VLOOKUP($D139,'BANCO DE DADOS SETEMBRO SERV'!$B$2:$F$14196,4,FALSE)</f>
        <v>#REF!</v>
      </c>
      <c r="I139" s="728" t="e">
        <f t="shared" si="18"/>
        <v>#REF!</v>
      </c>
      <c r="J139" s="300" t="e">
        <f t="shared" si="12"/>
        <v>#REF!</v>
      </c>
      <c r="K139" s="852"/>
      <c r="L139" s="2038"/>
      <c r="M139" s="843"/>
      <c r="N139" s="844"/>
      <c r="O139" s="843"/>
      <c r="P139" s="844"/>
    </row>
    <row r="140" spans="2:16" s="845" customFormat="1" ht="15.75">
      <c r="B140" s="842"/>
      <c r="C140" s="296"/>
      <c r="D140" s="771" t="e">
        <f>'BANCO DE DADOS SETEMBRO SERV'!#REF!</f>
        <v>#REF!</v>
      </c>
      <c r="E140" s="772" t="e">
        <f>VLOOKUP($D140,'BANCO DE DADOS SETEMBRO SERV'!$B$2:$F$14196,2,FALSE)</f>
        <v>#REF!</v>
      </c>
      <c r="F140" s="771" t="e">
        <f>VLOOKUP($D140,'BANCO DE DADOS SETEMBRO SERV'!$B$2:$F$14196,3,FALSE)</f>
        <v>#REF!</v>
      </c>
      <c r="G140" s="299"/>
      <c r="H140" s="728" t="e">
        <f>VLOOKUP($D140,'BANCO DE DADOS SETEMBRO SERV'!$B$2:$F$14196,4,FALSE)</f>
        <v>#REF!</v>
      </c>
      <c r="I140" s="728" t="e">
        <f t="shared" si="18"/>
        <v>#REF!</v>
      </c>
      <c r="J140" s="300" t="e">
        <f t="shared" si="12"/>
        <v>#REF!</v>
      </c>
      <c r="K140" s="852"/>
      <c r="L140" s="2038"/>
      <c r="M140" s="843"/>
      <c r="N140" s="844"/>
      <c r="O140" s="843"/>
      <c r="P140" s="844"/>
    </row>
    <row r="141" spans="2:16" s="845" customFormat="1" ht="15.75">
      <c r="B141" s="842"/>
      <c r="C141" s="296"/>
      <c r="D141" s="771" t="e">
        <f>'BANCO DE DADOS SETEMBRO SERV'!#REF!</f>
        <v>#REF!</v>
      </c>
      <c r="E141" s="772" t="e">
        <f>VLOOKUP($D141,'BANCO DE DADOS SETEMBRO SERV'!$B$2:$F$14196,2,FALSE)</f>
        <v>#REF!</v>
      </c>
      <c r="F141" s="771" t="e">
        <f>VLOOKUP($D141,'BANCO DE DADOS SETEMBRO SERV'!$B$2:$F$14196,3,FALSE)</f>
        <v>#REF!</v>
      </c>
      <c r="G141" s="299"/>
      <c r="H141" s="728" t="e">
        <f>VLOOKUP($D141,'BANCO DE DADOS SETEMBRO SERV'!$B$2:$F$14196,4,FALSE)</f>
        <v>#REF!</v>
      </c>
      <c r="I141" s="728" t="e">
        <f t="shared" si="18"/>
        <v>#REF!</v>
      </c>
      <c r="J141" s="300" t="e">
        <f t="shared" ref="J141:J156" si="19">TRUNC(I141*G141,2)</f>
        <v>#REF!</v>
      </c>
      <c r="K141" s="839"/>
      <c r="L141" s="2038"/>
      <c r="M141" s="843"/>
      <c r="N141" s="844"/>
      <c r="O141" s="843"/>
      <c r="P141" s="844"/>
    </row>
    <row r="142" spans="2:16" s="845" customFormat="1" ht="15.75">
      <c r="B142" s="842"/>
      <c r="C142" s="296"/>
      <c r="D142" s="771" t="e">
        <f>'BANCO DE DADOS SETEMBRO SERV'!#REF!</f>
        <v>#REF!</v>
      </c>
      <c r="E142" s="772" t="e">
        <f>VLOOKUP($D142,'BANCO DE DADOS SETEMBRO SERV'!$B$2:$F$14196,2,FALSE)</f>
        <v>#REF!</v>
      </c>
      <c r="F142" s="771" t="e">
        <f>VLOOKUP($D142,'BANCO DE DADOS SETEMBRO SERV'!$B$2:$F$14196,3,FALSE)</f>
        <v>#REF!</v>
      </c>
      <c r="G142" s="299"/>
      <c r="H142" s="728" t="e">
        <f>VLOOKUP($D142,'BANCO DE DADOS SETEMBRO SERV'!$B$2:$F$14196,4,FALSE)</f>
        <v>#REF!</v>
      </c>
      <c r="I142" s="728" t="e">
        <f t="shared" si="18"/>
        <v>#REF!</v>
      </c>
      <c r="J142" s="300" t="e">
        <f t="shared" si="19"/>
        <v>#REF!</v>
      </c>
      <c r="K142" s="839"/>
      <c r="L142" s="2038"/>
      <c r="M142" s="843"/>
      <c r="N142" s="844"/>
      <c r="O142" s="843"/>
      <c r="P142" s="844"/>
    </row>
    <row r="143" spans="2:16" s="845" customFormat="1" ht="15.75">
      <c r="B143" s="842"/>
      <c r="C143" s="296"/>
      <c r="D143" s="771" t="e">
        <f>'BANCO DE DADOS SETEMBRO SERV'!#REF!</f>
        <v>#REF!</v>
      </c>
      <c r="E143" s="772" t="e">
        <f>VLOOKUP($D143,'BANCO DE DADOS SETEMBRO SERV'!$B$2:$F$14196,2,FALSE)</f>
        <v>#REF!</v>
      </c>
      <c r="F143" s="771" t="e">
        <f>VLOOKUP($D143,'BANCO DE DADOS SETEMBRO SERV'!$B$2:$F$14196,3,FALSE)</f>
        <v>#REF!</v>
      </c>
      <c r="G143" s="299"/>
      <c r="H143" s="728" t="e">
        <f>VLOOKUP($D143,'BANCO DE DADOS SETEMBRO SERV'!$B$2:$F$14196,4,FALSE)</f>
        <v>#REF!</v>
      </c>
      <c r="I143" s="728" t="e">
        <f t="shared" si="18"/>
        <v>#REF!</v>
      </c>
      <c r="J143" s="300" t="e">
        <f t="shared" si="19"/>
        <v>#REF!</v>
      </c>
      <c r="K143" s="839"/>
      <c r="L143" s="2038"/>
      <c r="M143" s="843"/>
      <c r="N143" s="844"/>
      <c r="O143" s="843"/>
      <c r="P143" s="844"/>
    </row>
    <row r="144" spans="2:16" s="845" customFormat="1" ht="15.75">
      <c r="B144" s="842"/>
      <c r="C144" s="296"/>
      <c r="D144" s="771" t="e">
        <f>'BANCO DE DADOS SETEMBRO SERV'!#REF!</f>
        <v>#REF!</v>
      </c>
      <c r="E144" s="772" t="e">
        <f>VLOOKUP($D144,'BANCO DE DADOS SETEMBRO SERV'!$B$2:$F$14196,2,FALSE)</f>
        <v>#REF!</v>
      </c>
      <c r="F144" s="771" t="e">
        <f>VLOOKUP($D144,'BANCO DE DADOS SETEMBRO SERV'!$B$2:$F$14196,3,FALSE)</f>
        <v>#REF!</v>
      </c>
      <c r="G144" s="299"/>
      <c r="H144" s="728" t="e">
        <f>VLOOKUP($D144,'BANCO DE DADOS SETEMBRO SERV'!$B$2:$F$14196,4,FALSE)</f>
        <v>#REF!</v>
      </c>
      <c r="I144" s="728" t="e">
        <f>VLOOKUP($D144,'BANCO DE DADOS SETEMBRO SERV'!$B$2:$F$14196,4,FALSE)</f>
        <v>#REF!</v>
      </c>
      <c r="J144" s="300" t="e">
        <f t="shared" si="19"/>
        <v>#REF!</v>
      </c>
      <c r="K144" s="839"/>
      <c r="L144" s="2038"/>
      <c r="M144" s="843"/>
      <c r="N144" s="844"/>
      <c r="O144" s="843"/>
      <c r="P144" s="844"/>
    </row>
    <row r="145" spans="2:16" s="845" customFormat="1" ht="15.75">
      <c r="B145" s="842"/>
      <c r="C145" s="296"/>
      <c r="D145" s="771" t="e">
        <f>'BANCO DE DADOS SETEMBRO SERV'!#REF!</f>
        <v>#REF!</v>
      </c>
      <c r="E145" s="772" t="e">
        <f>VLOOKUP($D145,'BANCO DE DADOS SETEMBRO SERV'!$B$2:$F$14196,2,FALSE)</f>
        <v>#REF!</v>
      </c>
      <c r="F145" s="771" t="e">
        <f>VLOOKUP($D145,'BANCO DE DADOS SETEMBRO SERV'!$B$2:$F$14196,3,FALSE)</f>
        <v>#REF!</v>
      </c>
      <c r="G145" s="299"/>
      <c r="H145" s="728" t="e">
        <f>VLOOKUP($D145,'BANCO DE DADOS SETEMBRO SERV'!$B$2:$F$14196,4,FALSE)</f>
        <v>#REF!</v>
      </c>
      <c r="I145" s="728" t="e">
        <f>VLOOKUP($D145,'BANCO DE DADOS SETEMBRO SERV'!$B$2:$F$14196,4,FALSE)</f>
        <v>#REF!</v>
      </c>
      <c r="J145" s="300" t="e">
        <f t="shared" si="19"/>
        <v>#REF!</v>
      </c>
      <c r="K145" s="839"/>
      <c r="L145" s="2038"/>
      <c r="M145" s="843"/>
      <c r="N145" s="844"/>
      <c r="O145" s="843"/>
      <c r="P145" s="844"/>
    </row>
    <row r="146" spans="2:16" s="845" customFormat="1" ht="15.75">
      <c r="B146" s="842"/>
      <c r="C146" s="296"/>
      <c r="D146" s="771" t="e">
        <f>'BANCO DE DADOS SETEMBRO SERV'!#REF!</f>
        <v>#REF!</v>
      </c>
      <c r="E146" s="772" t="e">
        <f>VLOOKUP($D146,'BANCO DE DADOS SETEMBRO SERV'!$B$2:$F$14196,2,FALSE)</f>
        <v>#REF!</v>
      </c>
      <c r="F146" s="771" t="e">
        <f>VLOOKUP($D146,'BANCO DE DADOS SETEMBRO SERV'!$B$2:$F$14196,3,FALSE)</f>
        <v>#REF!</v>
      </c>
      <c r="G146" s="299"/>
      <c r="H146" s="728" t="e">
        <f>VLOOKUP($D146,'BANCO DE DADOS SETEMBRO SERV'!$B$2:$F$14196,4,FALSE)</f>
        <v>#REF!</v>
      </c>
      <c r="I146" s="728" t="e">
        <f>VLOOKUP($D146,'BANCO DE DADOS SETEMBRO SERV'!$B$2:$F$14196,4,FALSE)</f>
        <v>#REF!</v>
      </c>
      <c r="J146" s="300" t="e">
        <f t="shared" si="19"/>
        <v>#REF!</v>
      </c>
      <c r="K146" s="839"/>
      <c r="L146" s="2038"/>
      <c r="M146" s="843"/>
      <c r="N146" s="844"/>
      <c r="O146" s="843"/>
      <c r="P146" s="844"/>
    </row>
    <row r="147" spans="2:16" s="845" customFormat="1" ht="15.75">
      <c r="B147" s="842"/>
      <c r="C147" s="296"/>
      <c r="D147" s="771" t="e">
        <f>'BANCO DE DADOS SETEMBRO SERV'!#REF!</f>
        <v>#REF!</v>
      </c>
      <c r="E147" s="772" t="e">
        <f>VLOOKUP($D147,'BANCO DE DADOS SETEMBRO SERV'!$B$2:$F$14196,2,FALSE)</f>
        <v>#REF!</v>
      </c>
      <c r="F147" s="771" t="e">
        <f>VLOOKUP($D147,'BANCO DE DADOS SETEMBRO SERV'!$B$2:$F$14196,3,FALSE)</f>
        <v>#REF!</v>
      </c>
      <c r="G147" s="299"/>
      <c r="H147" s="728" t="e">
        <f>VLOOKUP($D147,'BANCO DE DADOS SETEMBRO SERV'!$B$2:$F$14196,4,FALSE)</f>
        <v>#REF!</v>
      </c>
      <c r="I147" s="728" t="e">
        <f t="shared" ref="I147:I152" si="20">TRUNC(H147*(1+$G$7),2)</f>
        <v>#REF!</v>
      </c>
      <c r="J147" s="300" t="e">
        <f t="shared" si="19"/>
        <v>#REF!</v>
      </c>
      <c r="K147" s="839"/>
      <c r="L147" s="2038"/>
      <c r="M147" s="843"/>
      <c r="N147" s="844"/>
      <c r="O147" s="843"/>
      <c r="P147" s="844"/>
    </row>
    <row r="148" spans="2:16" s="845" customFormat="1" ht="15.75">
      <c r="B148" s="842"/>
      <c r="C148" s="296"/>
      <c r="D148" s="771" t="e">
        <f>'BANCO DE DADOS SETEMBRO SERV'!#REF!</f>
        <v>#REF!</v>
      </c>
      <c r="E148" s="772" t="e">
        <f>VLOOKUP($D148,'BANCO DE DADOS SETEMBRO SERV'!$B$2:$F$14196,2,FALSE)</f>
        <v>#REF!</v>
      </c>
      <c r="F148" s="771" t="e">
        <f>VLOOKUP($D148,'BANCO DE DADOS SETEMBRO SERV'!$B$2:$F$14196,3,FALSE)</f>
        <v>#REF!</v>
      </c>
      <c r="G148" s="299"/>
      <c r="H148" s="728" t="e">
        <f>VLOOKUP($D148,'BANCO DE DADOS SETEMBRO SERV'!$B$2:$F$14196,4,FALSE)</f>
        <v>#REF!</v>
      </c>
      <c r="I148" s="728" t="e">
        <f t="shared" si="20"/>
        <v>#REF!</v>
      </c>
      <c r="J148" s="300" t="e">
        <f t="shared" si="19"/>
        <v>#REF!</v>
      </c>
      <c r="K148" s="852"/>
      <c r="L148" s="2038"/>
      <c r="M148" s="843"/>
      <c r="N148" s="844"/>
      <c r="O148" s="843"/>
      <c r="P148" s="844"/>
    </row>
    <row r="149" spans="2:16" s="845" customFormat="1" ht="15.75">
      <c r="B149" s="842"/>
      <c r="C149" s="296"/>
      <c r="D149" s="771" t="e">
        <f>'BANCO DE DADOS SETEMBRO SERV'!#REF!</f>
        <v>#REF!</v>
      </c>
      <c r="E149" s="772" t="e">
        <f>VLOOKUP($D149,'BANCO DE DADOS SETEMBRO SERV'!$B$2:$F$14196,2,FALSE)</f>
        <v>#REF!</v>
      </c>
      <c r="F149" s="771" t="e">
        <f>VLOOKUP($D149,'BANCO DE DADOS SETEMBRO SERV'!$B$2:$F$14196,3,FALSE)</f>
        <v>#REF!</v>
      </c>
      <c r="G149" s="299"/>
      <c r="H149" s="728" t="e">
        <f>VLOOKUP($D149,'BANCO DE DADOS SETEMBRO SERV'!$B$2:$F$14196,4,FALSE)</f>
        <v>#REF!</v>
      </c>
      <c r="I149" s="728" t="e">
        <f t="shared" si="20"/>
        <v>#REF!</v>
      </c>
      <c r="J149" s="300" t="e">
        <f t="shared" si="19"/>
        <v>#REF!</v>
      </c>
      <c r="K149" s="852"/>
      <c r="L149" s="2038"/>
      <c r="M149" s="843"/>
      <c r="N149" s="844"/>
      <c r="O149" s="843"/>
      <c r="P149" s="844"/>
    </row>
    <row r="150" spans="2:16" s="845" customFormat="1" ht="15.75">
      <c r="B150" s="842"/>
      <c r="C150" s="296"/>
      <c r="D150" s="771" t="e">
        <f>'BANCO DE DADOS SETEMBRO SERV'!#REF!</f>
        <v>#REF!</v>
      </c>
      <c r="E150" s="772" t="e">
        <f>VLOOKUP($D150,'BANCO DE DADOS SETEMBRO SERV'!$B$2:$F$14196,2,FALSE)</f>
        <v>#REF!</v>
      </c>
      <c r="F150" s="771" t="e">
        <f>VLOOKUP($D150,'BANCO DE DADOS SETEMBRO SERV'!$B$2:$F$14196,3,FALSE)</f>
        <v>#REF!</v>
      </c>
      <c r="G150" s="299"/>
      <c r="H150" s="728" t="e">
        <f>VLOOKUP($D150,'BANCO DE DADOS SETEMBRO SERV'!$B$2:$F$14196,4,FALSE)</f>
        <v>#REF!</v>
      </c>
      <c r="I150" s="728" t="e">
        <f t="shared" si="20"/>
        <v>#REF!</v>
      </c>
      <c r="J150" s="300" t="e">
        <f t="shared" si="19"/>
        <v>#REF!</v>
      </c>
      <c r="K150" s="839"/>
      <c r="L150" s="2038"/>
      <c r="M150" s="843"/>
      <c r="N150" s="844"/>
      <c r="O150" s="843"/>
      <c r="P150" s="844"/>
    </row>
    <row r="151" spans="2:16" s="845" customFormat="1" ht="15.75">
      <c r="B151" s="842"/>
      <c r="C151" s="296"/>
      <c r="D151" s="771" t="e">
        <f>'BANCO DE DADOS SETEMBRO SERV'!#REF!</f>
        <v>#REF!</v>
      </c>
      <c r="E151" s="772" t="e">
        <f>VLOOKUP($D151,'BANCO DE DADOS SETEMBRO SERV'!$B$2:$F$14196,2,FALSE)</f>
        <v>#REF!</v>
      </c>
      <c r="F151" s="771" t="e">
        <f>VLOOKUP($D151,'BANCO DE DADOS SETEMBRO SERV'!$B$2:$F$14196,3,FALSE)</f>
        <v>#REF!</v>
      </c>
      <c r="G151" s="299"/>
      <c r="H151" s="728" t="e">
        <f>VLOOKUP($D151,'BANCO DE DADOS SETEMBRO SERV'!$B$2:$F$14196,4,FALSE)</f>
        <v>#REF!</v>
      </c>
      <c r="I151" s="728" t="e">
        <f t="shared" si="20"/>
        <v>#REF!</v>
      </c>
      <c r="J151" s="300" t="e">
        <f t="shared" si="19"/>
        <v>#REF!</v>
      </c>
      <c r="K151" s="839"/>
      <c r="L151" s="2038"/>
      <c r="M151" s="843"/>
      <c r="N151" s="844"/>
      <c r="O151" s="843"/>
      <c r="P151" s="844"/>
    </row>
    <row r="152" spans="2:16" s="845" customFormat="1" ht="15.75">
      <c r="B152" s="842"/>
      <c r="C152" s="296"/>
      <c r="D152" s="771" t="e">
        <f>'BANCO DE DADOS SETEMBRO SERV'!#REF!</f>
        <v>#REF!</v>
      </c>
      <c r="E152" s="772" t="e">
        <f>VLOOKUP($D152,'BANCO DE DADOS SETEMBRO SERV'!$B$2:$F$14196,2,FALSE)</f>
        <v>#REF!</v>
      </c>
      <c r="F152" s="771" t="e">
        <f>VLOOKUP($D152,'BANCO DE DADOS SETEMBRO SERV'!$B$2:$F$14196,3,FALSE)</f>
        <v>#REF!</v>
      </c>
      <c r="G152" s="299"/>
      <c r="H152" s="728" t="e">
        <f>VLOOKUP($D152,'BANCO DE DADOS SETEMBRO SERV'!$B$2:$F$14196,4,FALSE)</f>
        <v>#REF!</v>
      </c>
      <c r="I152" s="728" t="e">
        <f t="shared" si="20"/>
        <v>#REF!</v>
      </c>
      <c r="J152" s="300" t="e">
        <f t="shared" si="19"/>
        <v>#REF!</v>
      </c>
      <c r="K152" s="839"/>
      <c r="L152" s="2038"/>
      <c r="M152" s="843"/>
      <c r="N152" s="844"/>
      <c r="O152" s="843"/>
      <c r="P152" s="844"/>
    </row>
    <row r="153" spans="2:16" s="845" customFormat="1" ht="15.75">
      <c r="B153" s="842"/>
      <c r="C153" s="296"/>
      <c r="D153" s="771" t="e">
        <f>'BANCO DE DADOS SETEMBRO SERV'!#REF!</f>
        <v>#REF!</v>
      </c>
      <c r="E153" s="772" t="e">
        <f>VLOOKUP($D153,'BANCO DE DADOS SETEMBRO SERV'!$B$2:$F$14196,2,FALSE)</f>
        <v>#REF!</v>
      </c>
      <c r="F153" s="771" t="e">
        <f>VLOOKUP($D153,'BANCO DE DADOS SETEMBRO SERV'!$B$2:$F$14196,3,FALSE)</f>
        <v>#REF!</v>
      </c>
      <c r="G153" s="299"/>
      <c r="H153" s="728" t="e">
        <f>VLOOKUP($D153,'BANCO DE DADOS SETEMBRO SERV'!$B$2:$F$14196,4,FALSE)</f>
        <v>#REF!</v>
      </c>
      <c r="I153" s="728" t="e">
        <f>VLOOKUP($D153,'BANCO DE DADOS SETEMBRO SERV'!$B$2:$F$14196,4,FALSE)</f>
        <v>#REF!</v>
      </c>
      <c r="J153" s="300" t="e">
        <f t="shared" si="19"/>
        <v>#REF!</v>
      </c>
      <c r="K153" s="839"/>
      <c r="L153" s="2038"/>
      <c r="M153" s="843"/>
      <c r="N153" s="844"/>
      <c r="O153" s="843"/>
      <c r="P153" s="844"/>
    </row>
    <row r="154" spans="2:16" s="845" customFormat="1" ht="15.75">
      <c r="B154" s="842"/>
      <c r="C154" s="296"/>
      <c r="D154" s="771" t="e">
        <f>'BANCO DE DADOS SETEMBRO SERV'!#REF!</f>
        <v>#REF!</v>
      </c>
      <c r="E154" s="772" t="e">
        <f>VLOOKUP($D154,'BANCO DE DADOS SETEMBRO SERV'!$B$2:$F$14196,2,FALSE)</f>
        <v>#REF!</v>
      </c>
      <c r="F154" s="771" t="e">
        <f>VLOOKUP($D154,'BANCO DE DADOS SETEMBRO SERV'!$B$2:$F$14196,3,FALSE)</f>
        <v>#REF!</v>
      </c>
      <c r="G154" s="299"/>
      <c r="H154" s="728" t="e">
        <f>VLOOKUP($D154,'BANCO DE DADOS SETEMBRO SERV'!$B$2:$F$14196,4,FALSE)</f>
        <v>#REF!</v>
      </c>
      <c r="I154" s="728" t="e">
        <f>VLOOKUP($D154,'BANCO DE DADOS SETEMBRO SERV'!$B$2:$F$14196,4,FALSE)</f>
        <v>#REF!</v>
      </c>
      <c r="J154" s="300" t="e">
        <f t="shared" si="19"/>
        <v>#REF!</v>
      </c>
      <c r="K154" s="839"/>
      <c r="L154" s="2038"/>
      <c r="M154" s="843"/>
      <c r="N154" s="844"/>
      <c r="O154" s="843"/>
      <c r="P154" s="844"/>
    </row>
    <row r="155" spans="2:16" s="845" customFormat="1" ht="15.75">
      <c r="B155" s="842"/>
      <c r="C155" s="296"/>
      <c r="D155" s="771" t="e">
        <f>'BANCO DE DADOS SETEMBRO SERV'!#REF!</f>
        <v>#REF!</v>
      </c>
      <c r="E155" s="772" t="e">
        <f>VLOOKUP($D155,'BANCO DE DADOS SETEMBRO SERV'!$B$2:$F$14196,2,FALSE)</f>
        <v>#REF!</v>
      </c>
      <c r="F155" s="771" t="e">
        <f>VLOOKUP($D155,'BANCO DE DADOS SETEMBRO SERV'!$B$2:$F$14196,3,FALSE)</f>
        <v>#REF!</v>
      </c>
      <c r="G155" s="299"/>
      <c r="H155" s="728" t="e">
        <f>VLOOKUP($D155,'BANCO DE DADOS SETEMBRO SERV'!$B$2:$F$14196,4,FALSE)</f>
        <v>#REF!</v>
      </c>
      <c r="I155" s="728" t="e">
        <f>VLOOKUP($D155,'BANCO DE DADOS SETEMBRO SERV'!$B$2:$F$14196,4,FALSE)</f>
        <v>#REF!</v>
      </c>
      <c r="J155" s="300" t="e">
        <f t="shared" si="19"/>
        <v>#REF!</v>
      </c>
      <c r="K155" s="839"/>
      <c r="L155" s="2038"/>
      <c r="M155" s="843"/>
      <c r="N155" s="844"/>
      <c r="O155" s="843"/>
      <c r="P155" s="844"/>
    </row>
    <row r="156" spans="2:16" s="845" customFormat="1" ht="15.75">
      <c r="B156" s="842"/>
      <c r="C156" s="296"/>
      <c r="D156" s="771" t="e">
        <f>'BANCO DE DADOS SETEMBRO SERV'!#REF!</f>
        <v>#REF!</v>
      </c>
      <c r="E156" s="772" t="e">
        <f>VLOOKUP($D156,'BANCO DE DADOS SETEMBRO SERV'!$B$2:$F$14196,2,FALSE)</f>
        <v>#REF!</v>
      </c>
      <c r="F156" s="771" t="e">
        <f>VLOOKUP($D156,'BANCO DE DADOS SETEMBRO SERV'!$B$2:$F$14196,3,FALSE)</f>
        <v>#REF!</v>
      </c>
      <c r="G156" s="299"/>
      <c r="H156" s="728" t="e">
        <f>VLOOKUP($D156,'BANCO DE DADOS SETEMBRO SERV'!$B$2:$F$14196,4,FALSE)</f>
        <v>#REF!</v>
      </c>
      <c r="I156" s="728" t="e">
        <f>TRUNC(H156*(1+$G$7),2)</f>
        <v>#REF!</v>
      </c>
      <c r="J156" s="300" t="e">
        <f t="shared" si="19"/>
        <v>#REF!</v>
      </c>
      <c r="K156" s="839"/>
      <c r="L156" s="2038"/>
      <c r="M156" s="843"/>
      <c r="N156" s="844"/>
      <c r="O156" s="843"/>
      <c r="P156" s="844"/>
    </row>
    <row r="157" spans="2:16" s="845" customFormat="1" ht="15.75">
      <c r="B157" s="842"/>
      <c r="C157" s="296"/>
      <c r="D157" s="771" t="e">
        <f>'BANCO DE DADOS SETEMBRO SERV'!#REF!</f>
        <v>#REF!</v>
      </c>
      <c r="E157" s="772" t="e">
        <f>VLOOKUP($D157,'BANCO DE DADOS SETEMBRO SERV'!$B$2:$F$14196,2,FALSE)</f>
        <v>#REF!</v>
      </c>
      <c r="F157" s="771" t="e">
        <f>VLOOKUP($D157,'BANCO DE DADOS SETEMBRO SERV'!$B$2:$F$14196,3,FALSE)</f>
        <v>#REF!</v>
      </c>
      <c r="G157" s="299"/>
      <c r="H157" s="728" t="e">
        <f>VLOOKUP($D157,'BANCO DE DADOS SETEMBRO SERV'!$B$2:$F$14196,4,FALSE)</f>
        <v>#REF!</v>
      </c>
      <c r="I157" s="728" t="e">
        <f>TRUNC(H157*(1+$G$7),2)</f>
        <v>#REF!</v>
      </c>
      <c r="J157" s="300" t="e">
        <f>TRUNC(I157*G157,2)</f>
        <v>#REF!</v>
      </c>
      <c r="K157" s="839"/>
      <c r="L157" s="2038"/>
      <c r="M157" s="843"/>
      <c r="N157" s="844"/>
      <c r="O157" s="843"/>
      <c r="P157" s="844"/>
    </row>
    <row r="158" spans="2:16" s="845" customFormat="1" ht="15.75">
      <c r="B158" s="842"/>
      <c r="C158" s="296"/>
      <c r="D158" s="771" t="e">
        <f>'BANCO DE DADOS SETEMBRO SERV'!#REF!</f>
        <v>#REF!</v>
      </c>
      <c r="E158" s="772" t="e">
        <f>VLOOKUP($D158,'BANCO DE DADOS SETEMBRO SERV'!$B$2:$F$14196,2,FALSE)</f>
        <v>#REF!</v>
      </c>
      <c r="F158" s="771" t="e">
        <f>VLOOKUP($D158,'BANCO DE DADOS SETEMBRO SERV'!$B$2:$F$14196,3,FALSE)</f>
        <v>#REF!</v>
      </c>
      <c r="G158" s="299"/>
      <c r="H158" s="728" t="e">
        <f>VLOOKUP($D158,'BANCO DE DADOS SETEMBRO SERV'!$B$2:$F$14196,4,FALSE)</f>
        <v>#REF!</v>
      </c>
      <c r="I158" s="728" t="e">
        <f>TRUNC(H158*(1+$G$7),2)</f>
        <v>#REF!</v>
      </c>
      <c r="J158" s="300" t="e">
        <f>TRUNC(I158*G158,2)</f>
        <v>#REF!</v>
      </c>
      <c r="K158" s="839"/>
      <c r="L158" s="2038"/>
      <c r="M158" s="843"/>
      <c r="N158" s="844"/>
      <c r="O158" s="843"/>
      <c r="P158" s="844"/>
    </row>
  </sheetData>
  <mergeCells count="16">
    <mergeCell ref="H83:J83"/>
    <mergeCell ref="F5:H5"/>
    <mergeCell ref="C9:J9"/>
    <mergeCell ref="D11:G11"/>
    <mergeCell ref="D12:G12"/>
    <mergeCell ref="F6:H6"/>
    <mergeCell ref="E5:E6"/>
    <mergeCell ref="G8:H8"/>
    <mergeCell ref="E8:F8"/>
    <mergeCell ref="C5:D8"/>
    <mergeCell ref="I5:J8"/>
    <mergeCell ref="C13:J13"/>
    <mergeCell ref="C17:H17"/>
    <mergeCell ref="I17:J17"/>
    <mergeCell ref="G7:H7"/>
    <mergeCell ref="H12:I12"/>
  </mergeCells>
  <conditionalFormatting sqref="C86:J9156 C20:J28 D58:F70 H58:J70 D78:J78 D29:J57 C29:C79">
    <cfRule type="expression" dxfId="97" priority="1750">
      <formula>CONCATENATE($C20,$D20,$E20,$F20,$G20,$H20,$I20,$J20)=""</formula>
    </cfRule>
    <cfRule type="expression" dxfId="96" priority="1751">
      <formula>CONCATENATE($C20,$D20,$F20,$G20,$H20,$I20,$J20)=""</formula>
    </cfRule>
    <cfRule type="expression" dxfId="95" priority="1752">
      <formula>CONCATENATE($D20,$F20,$G20,$H20,$I20)=""</formula>
    </cfRule>
  </conditionalFormatting>
  <conditionalFormatting sqref="D71:F72 H71:J72">
    <cfRule type="expression" dxfId="94" priority="982">
      <formula>CONCATENATE($C71,$D71,$E71,$F71,$G71,$H71,$I71,$J71)=""</formula>
    </cfRule>
    <cfRule type="expression" dxfId="93" priority="983">
      <formula>CONCATENATE($C71,$D71,$F71,$G71,$H71,$I71,$J71)=""</formula>
    </cfRule>
    <cfRule type="expression" dxfId="92" priority="984">
      <formula>CONCATENATE($D71,$F71,$G71,$H71,$I71)=""</formula>
    </cfRule>
  </conditionalFormatting>
  <conditionalFormatting sqref="D73:F73 H73:J73">
    <cfRule type="expression" dxfId="91" priority="976">
      <formula>CONCATENATE($C73,$D73,$E73,$F73,$G73,$H73,$I73,$J73)=""</formula>
    </cfRule>
    <cfRule type="expression" dxfId="90" priority="977">
      <formula>CONCATENATE($C73,$D73,$F73,$G73,$H73,$I73,$J73)=""</formula>
    </cfRule>
    <cfRule type="expression" dxfId="89" priority="978">
      <formula>CONCATENATE($D73,$F73,$G73,$H73,$I73)=""</formula>
    </cfRule>
  </conditionalFormatting>
  <conditionalFormatting sqref="D74:F75 H74:J75">
    <cfRule type="expression" dxfId="88" priority="310">
      <formula>CONCATENATE($C74,$D74,$E74,$F74,$G74,$H74,$I74,$J74)=""</formula>
    </cfRule>
    <cfRule type="expression" dxfId="87" priority="311">
      <formula>CONCATENATE($C74,$D74,$F74,$G74,$H74,$I74,$J74)=""</formula>
    </cfRule>
    <cfRule type="expression" dxfId="86" priority="312">
      <formula>CONCATENATE($D74,$F74,$G74,$H74,$I74)=""</formula>
    </cfRule>
  </conditionalFormatting>
  <conditionalFormatting sqref="D76:F77 H76:J77">
    <cfRule type="expression" dxfId="85" priority="307">
      <formula>CONCATENATE($C76,$D76,$E76,$F76,$G76,$H76,$I76,$J76)=""</formula>
    </cfRule>
    <cfRule type="expression" dxfId="84" priority="308">
      <formula>CONCATENATE($C76,$D76,$F76,$G76,$H76,$I76,$J76)=""</formula>
    </cfRule>
    <cfRule type="expression" dxfId="83" priority="309">
      <formula>CONCATENATE($D76,$F76,$G76,$H76,$I76)=""</formula>
    </cfRule>
  </conditionalFormatting>
  <conditionalFormatting sqref="G58:G70 G74">
    <cfRule type="expression" dxfId="82" priority="43">
      <formula>CONCATENATE($C58,$D58,$E58,$F58,$G58,$H58,$I58,$J58)=""</formula>
    </cfRule>
    <cfRule type="expression" dxfId="81" priority="44">
      <formula>CONCATENATE($C58,$D58,$F58,$G58,$H58,$I58,$J58)=""</formula>
    </cfRule>
    <cfRule type="expression" dxfId="80" priority="45">
      <formula>CONCATENATE($D58,$F58,$G58,$H58,$I58)=""</formula>
    </cfRule>
  </conditionalFormatting>
  <conditionalFormatting sqref="G71:G72">
    <cfRule type="expression" dxfId="79" priority="40">
      <formula>CONCATENATE($C71,$D71,$E71,$F71,$G71,$H71,$I71,$J71)=""</formula>
    </cfRule>
    <cfRule type="expression" dxfId="78" priority="41">
      <formula>CONCATENATE($C71,$D71,$F71,$G71,$H71,$I71,$J71)=""</formula>
    </cfRule>
    <cfRule type="expression" dxfId="77" priority="42">
      <formula>CONCATENATE($D71,$F71,$G71,$H71,$I71)=""</formula>
    </cfRule>
  </conditionalFormatting>
  <conditionalFormatting sqref="G73">
    <cfRule type="expression" dxfId="76" priority="37">
      <formula>CONCATENATE($C73,$D73,$E73,$F73,$G73,$H73,$I73,$J73)=""</formula>
    </cfRule>
    <cfRule type="expression" dxfId="75" priority="38">
      <formula>CONCATENATE($C73,$D73,$F73,$G73,$H73,$I73,$J73)=""</formula>
    </cfRule>
    <cfRule type="expression" dxfId="74" priority="39">
      <formula>CONCATENATE($D73,$F73,$G73,$H73,$I73)=""</formula>
    </cfRule>
  </conditionalFormatting>
  <conditionalFormatting sqref="G75">
    <cfRule type="expression" dxfId="73" priority="34">
      <formula>CONCATENATE($C75,$D75,$E75,$F75,$G75,$H75,$I75,$J75)=""</formula>
    </cfRule>
    <cfRule type="expression" dxfId="72" priority="35">
      <formula>CONCATENATE($C75,$D75,$F75,$G75,$H75,$I75,$J75)=""</formula>
    </cfRule>
    <cfRule type="expression" dxfId="71" priority="36">
      <formula>CONCATENATE($D75,$F75,$G75,$H75,$I75)=""</formula>
    </cfRule>
  </conditionalFormatting>
  <conditionalFormatting sqref="G77">
    <cfRule type="expression" dxfId="70" priority="31">
      <formula>CONCATENATE($C77,$D77,$E77,$F77,$G77,$H77,$I77,$J77)=""</formula>
    </cfRule>
    <cfRule type="expression" dxfId="69" priority="32">
      <formula>CONCATENATE($C77,$D77,$F77,$G77,$H77,$I77,$J77)=""</formula>
    </cfRule>
    <cfRule type="expression" dxfId="68" priority="33">
      <formula>CONCATENATE($D77,$F77,$G77,$H77,$I77)=""</formula>
    </cfRule>
  </conditionalFormatting>
  <conditionalFormatting sqref="G76">
    <cfRule type="expression" dxfId="67" priority="28">
      <formula>CONCATENATE($C76,$D76,$E76,$F76,$G76,$H76,$I76,$J76)=""</formula>
    </cfRule>
    <cfRule type="expression" dxfId="66" priority="29">
      <formula>CONCATENATE($C76,$D76,$F76,$G76,$H76,$I76,$J76)=""</formula>
    </cfRule>
    <cfRule type="expression" dxfId="65" priority="30">
      <formula>CONCATENATE($D76,$F76,$G76,$H76,$I76)=""</formula>
    </cfRule>
  </conditionalFormatting>
  <conditionalFormatting sqref="C80">
    <cfRule type="expression" dxfId="64" priority="22">
      <formula>CONCATENATE($C80,$D80,$E80,$F80,$G80,$H80,$I80,$J80)=""</formula>
    </cfRule>
    <cfRule type="expression" dxfId="63" priority="23">
      <formula>CONCATENATE($C80,$D80,$F80,$G80,$H80,$I80,$J80)=""</formula>
    </cfRule>
    <cfRule type="expression" dxfId="62" priority="24">
      <formula>CONCATENATE($D80,$F80,$G80,$H80,$I80)=""</formula>
    </cfRule>
  </conditionalFormatting>
  <conditionalFormatting sqref="D80 F80:J80">
    <cfRule type="expression" dxfId="61" priority="19">
      <formula>CONCATENATE($C80,$D80,$E80,$F80,$G80,$H80,$I80,$J80)=""</formula>
    </cfRule>
    <cfRule type="expression" dxfId="60" priority="20">
      <formula>CONCATENATE($C80,$D80,$F80,$G80,$H80,$I80,$J80)=""</formula>
    </cfRule>
    <cfRule type="expression" dxfId="59" priority="21">
      <formula>CONCATENATE($D80,$F80,$G80,$H80,$I80)=""</formula>
    </cfRule>
  </conditionalFormatting>
  <conditionalFormatting sqref="E80">
    <cfRule type="expression" dxfId="58" priority="16">
      <formula>CONCATENATE($C80,$D80,$E80,$F80,$G80,$H80,$I80,$J80)=""</formula>
    </cfRule>
    <cfRule type="expression" dxfId="57" priority="17">
      <formula>CONCATENATE($C80,$D80,$F80,$G80,$H80,$I80,$J80)=""</formula>
    </cfRule>
    <cfRule type="expression" dxfId="56" priority="18">
      <formula>CONCATENATE($D80,$F80,$G80,$H80,$I80)=""</formula>
    </cfRule>
  </conditionalFormatting>
  <conditionalFormatting sqref="C81">
    <cfRule type="expression" dxfId="55" priority="13">
      <formula>CONCATENATE($C81,$D81,$E81,$F81,$G81,$H81,$I81,$J81)=""</formula>
    </cfRule>
    <cfRule type="expression" dxfId="54" priority="14">
      <formula>CONCATENATE($C81,$D81,$F81,$G81,$H81,$I81,$J81)=""</formula>
    </cfRule>
    <cfRule type="expression" dxfId="53" priority="15">
      <formula>CONCATENATE($D81,$F81,$G81,$H81,$I81)=""</formula>
    </cfRule>
  </conditionalFormatting>
  <conditionalFormatting sqref="D81:F81 H81:J81">
    <cfRule type="expression" dxfId="52" priority="10">
      <formula>CONCATENATE($C81,$D81,$E81,$F81,$G81,$H81,$I81,$J81)=""</formula>
    </cfRule>
    <cfRule type="expression" dxfId="51" priority="11">
      <formula>CONCATENATE($C81,$D81,$F81,$G81,$H81,$I81,$J81)=""</formula>
    </cfRule>
    <cfRule type="expression" dxfId="50" priority="12">
      <formula>CONCATENATE($D81,$F81,$G81,$H81,$I81)=""</formula>
    </cfRule>
  </conditionalFormatting>
  <conditionalFormatting sqref="G81">
    <cfRule type="expression" dxfId="49" priority="7">
      <formula>CONCATENATE($C81,$D81,$E81,$F81,$G81,$H81,$I81,$J81)=""</formula>
    </cfRule>
    <cfRule type="expression" dxfId="48" priority="8">
      <formula>CONCATENATE($C81,$D81,$F81,$G81,$H81,$I81,$J81)=""</formula>
    </cfRule>
    <cfRule type="expression" dxfId="47" priority="9">
      <formula>CONCATENATE($D81,$F81,$G81,$H81,$I81)=""</formula>
    </cfRule>
  </conditionalFormatting>
  <conditionalFormatting sqref="D79:J79">
    <cfRule type="expression" dxfId="46" priority="1">
      <formula>CONCATENATE($C79,$D79,$E79,$F79,$G79,$H79,$I79,$J79)=""</formula>
    </cfRule>
    <cfRule type="expression" dxfId="45" priority="2">
      <formula>CONCATENATE($C79,$D79,$F79,$G79,$H79,$I79,$J79)=""</formula>
    </cfRule>
    <cfRule type="expression" dxfId="44" priority="3">
      <formula>CONCATENATE($D79,$F79,$G79,$H79,$I79)=""</formula>
    </cfRule>
  </conditionalFormatting>
  <dataValidations disablePrompts="1" count="1">
    <dataValidation type="list" allowBlank="1" showInputMessage="1" showErrorMessage="1" sqref="F6">
      <formula1>$L$3:$L$4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oddHeader>&amp;RPágina &amp;P de &amp;N</oddHeader>
    <oddFooter>&amp;R&amp;G</oddFooter>
  </headerFooter>
  <rowBreaks count="1" manualBreakCount="1">
    <brk id="52" min="2"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5" tint="0.39997558519241921"/>
  </sheetPr>
  <dimension ref="A1:J121"/>
  <sheetViews>
    <sheetView view="pageBreakPreview" zoomScaleNormal="100" zoomScaleSheetLayoutView="100" workbookViewId="0">
      <selection activeCell="A13" sqref="A13:XFD24"/>
    </sheetView>
  </sheetViews>
  <sheetFormatPr defaultRowHeight="12.75"/>
  <cols>
    <col min="1" max="1" width="28.140625" style="70" customWidth="1"/>
    <col min="2" max="2" width="23" style="71" customWidth="1"/>
    <col min="3" max="3" width="80.5703125" style="71" customWidth="1"/>
    <col min="4" max="4" width="18.7109375" style="72" customWidth="1"/>
    <col min="5" max="5" width="23.28515625" style="73" customWidth="1"/>
    <col min="6" max="6" width="17.7109375" style="74" customWidth="1"/>
    <col min="7" max="7" width="18.140625" style="75" bestFit="1" customWidth="1"/>
    <col min="8" max="8" width="20" style="70" bestFit="1" customWidth="1"/>
    <col min="9" max="9" width="19.28515625" style="70" customWidth="1"/>
    <col min="10" max="10" width="17.140625" style="70" customWidth="1"/>
    <col min="11" max="257" width="9.140625" style="70"/>
    <col min="258" max="258" width="21" style="70" customWidth="1"/>
    <col min="259" max="259" width="81.42578125" style="70" customWidth="1"/>
    <col min="260" max="261" width="15.5703125" style="70" customWidth="1"/>
    <col min="262" max="262" width="14.140625" style="70" bestFit="1" customWidth="1"/>
    <col min="263" max="263" width="18" style="70" bestFit="1" customWidth="1"/>
    <col min="264" max="264" width="11" style="70" bestFit="1" customWidth="1"/>
    <col min="265" max="513" width="9.140625" style="70"/>
    <col min="514" max="514" width="21" style="70" customWidth="1"/>
    <col min="515" max="515" width="81.42578125" style="70" customWidth="1"/>
    <col min="516" max="517" width="15.5703125" style="70" customWidth="1"/>
    <col min="518" max="518" width="14.140625" style="70" bestFit="1" customWidth="1"/>
    <col min="519" max="519" width="18" style="70" bestFit="1" customWidth="1"/>
    <col min="520" max="520" width="11" style="70" bestFit="1" customWidth="1"/>
    <col min="521" max="769" width="9.140625" style="70"/>
    <col min="770" max="770" width="21" style="70" customWidth="1"/>
    <col min="771" max="771" width="81.42578125" style="70" customWidth="1"/>
    <col min="772" max="773" width="15.5703125" style="70" customWidth="1"/>
    <col min="774" max="774" width="14.140625" style="70" bestFit="1" customWidth="1"/>
    <col min="775" max="775" width="18" style="70" bestFit="1" customWidth="1"/>
    <col min="776" max="776" width="11" style="70" bestFit="1" customWidth="1"/>
    <col min="777" max="1025" width="9.140625" style="70"/>
    <col min="1026" max="1026" width="21" style="70" customWidth="1"/>
    <col min="1027" max="1027" width="81.42578125" style="70" customWidth="1"/>
    <col min="1028" max="1029" width="15.5703125" style="70" customWidth="1"/>
    <col min="1030" max="1030" width="14.140625" style="70" bestFit="1" customWidth="1"/>
    <col min="1031" max="1031" width="18" style="70" bestFit="1" customWidth="1"/>
    <col min="1032" max="1032" width="11" style="70" bestFit="1" customWidth="1"/>
    <col min="1033" max="1281" width="9.140625" style="70"/>
    <col min="1282" max="1282" width="21" style="70" customWidth="1"/>
    <col min="1283" max="1283" width="81.42578125" style="70" customWidth="1"/>
    <col min="1284" max="1285" width="15.5703125" style="70" customWidth="1"/>
    <col min="1286" max="1286" width="14.140625" style="70" bestFit="1" customWidth="1"/>
    <col min="1287" max="1287" width="18" style="70" bestFit="1" customWidth="1"/>
    <col min="1288" max="1288" width="11" style="70" bestFit="1" customWidth="1"/>
    <col min="1289" max="1537" width="9.140625" style="70"/>
    <col min="1538" max="1538" width="21" style="70" customWidth="1"/>
    <col min="1539" max="1539" width="81.42578125" style="70" customWidth="1"/>
    <col min="1540" max="1541" width="15.5703125" style="70" customWidth="1"/>
    <col min="1542" max="1542" width="14.140625" style="70" bestFit="1" customWidth="1"/>
    <col min="1543" max="1543" width="18" style="70" bestFit="1" customWidth="1"/>
    <col min="1544" max="1544" width="11" style="70" bestFit="1" customWidth="1"/>
    <col min="1545" max="1793" width="9.140625" style="70"/>
    <col min="1794" max="1794" width="21" style="70" customWidth="1"/>
    <col min="1795" max="1795" width="81.42578125" style="70" customWidth="1"/>
    <col min="1796" max="1797" width="15.5703125" style="70" customWidth="1"/>
    <col min="1798" max="1798" width="14.140625" style="70" bestFit="1" customWidth="1"/>
    <col min="1799" max="1799" width="18" style="70" bestFit="1" customWidth="1"/>
    <col min="1800" max="1800" width="11" style="70" bestFit="1" customWidth="1"/>
    <col min="1801" max="2049" width="9.140625" style="70"/>
    <col min="2050" max="2050" width="21" style="70" customWidth="1"/>
    <col min="2051" max="2051" width="81.42578125" style="70" customWidth="1"/>
    <col min="2052" max="2053" width="15.5703125" style="70" customWidth="1"/>
    <col min="2054" max="2054" width="14.140625" style="70" bestFit="1" customWidth="1"/>
    <col min="2055" max="2055" width="18" style="70" bestFit="1" customWidth="1"/>
    <col min="2056" max="2056" width="11" style="70" bestFit="1" customWidth="1"/>
    <col min="2057" max="2305" width="9.140625" style="70"/>
    <col min="2306" max="2306" width="21" style="70" customWidth="1"/>
    <col min="2307" max="2307" width="81.42578125" style="70" customWidth="1"/>
    <col min="2308" max="2309" width="15.5703125" style="70" customWidth="1"/>
    <col min="2310" max="2310" width="14.140625" style="70" bestFit="1" customWidth="1"/>
    <col min="2311" max="2311" width="18" style="70" bestFit="1" customWidth="1"/>
    <col min="2312" max="2312" width="11" style="70" bestFit="1" customWidth="1"/>
    <col min="2313" max="2561" width="9.140625" style="70"/>
    <col min="2562" max="2562" width="21" style="70" customWidth="1"/>
    <col min="2563" max="2563" width="81.42578125" style="70" customWidth="1"/>
    <col min="2564" max="2565" width="15.5703125" style="70" customWidth="1"/>
    <col min="2566" max="2566" width="14.140625" style="70" bestFit="1" customWidth="1"/>
    <col min="2567" max="2567" width="18" style="70" bestFit="1" customWidth="1"/>
    <col min="2568" max="2568" width="11" style="70" bestFit="1" customWidth="1"/>
    <col min="2569" max="2817" width="9.140625" style="70"/>
    <col min="2818" max="2818" width="21" style="70" customWidth="1"/>
    <col min="2819" max="2819" width="81.42578125" style="70" customWidth="1"/>
    <col min="2820" max="2821" width="15.5703125" style="70" customWidth="1"/>
    <col min="2822" max="2822" width="14.140625" style="70" bestFit="1" customWidth="1"/>
    <col min="2823" max="2823" width="18" style="70" bestFit="1" customWidth="1"/>
    <col min="2824" max="2824" width="11" style="70" bestFit="1" customWidth="1"/>
    <col min="2825" max="3073" width="9.140625" style="70"/>
    <col min="3074" max="3074" width="21" style="70" customWidth="1"/>
    <col min="3075" max="3075" width="81.42578125" style="70" customWidth="1"/>
    <col min="3076" max="3077" width="15.5703125" style="70" customWidth="1"/>
    <col min="3078" max="3078" width="14.140625" style="70" bestFit="1" customWidth="1"/>
    <col min="3079" max="3079" width="18" style="70" bestFit="1" customWidth="1"/>
    <col min="3080" max="3080" width="11" style="70" bestFit="1" customWidth="1"/>
    <col min="3081" max="3329" width="9.140625" style="70"/>
    <col min="3330" max="3330" width="21" style="70" customWidth="1"/>
    <col min="3331" max="3331" width="81.42578125" style="70" customWidth="1"/>
    <col min="3332" max="3333" width="15.5703125" style="70" customWidth="1"/>
    <col min="3334" max="3334" width="14.140625" style="70" bestFit="1" customWidth="1"/>
    <col min="3335" max="3335" width="18" style="70" bestFit="1" customWidth="1"/>
    <col min="3336" max="3336" width="11" style="70" bestFit="1" customWidth="1"/>
    <col min="3337" max="3585" width="9.140625" style="70"/>
    <col min="3586" max="3586" width="21" style="70" customWidth="1"/>
    <col min="3587" max="3587" width="81.42578125" style="70" customWidth="1"/>
    <col min="3588" max="3589" width="15.5703125" style="70" customWidth="1"/>
    <col min="3590" max="3590" width="14.140625" style="70" bestFit="1" customWidth="1"/>
    <col min="3591" max="3591" width="18" style="70" bestFit="1" customWidth="1"/>
    <col min="3592" max="3592" width="11" style="70" bestFit="1" customWidth="1"/>
    <col min="3593" max="3841" width="9.140625" style="70"/>
    <col min="3842" max="3842" width="21" style="70" customWidth="1"/>
    <col min="3843" max="3843" width="81.42578125" style="70" customWidth="1"/>
    <col min="3844" max="3845" width="15.5703125" style="70" customWidth="1"/>
    <col min="3846" max="3846" width="14.140625" style="70" bestFit="1" customWidth="1"/>
    <col min="3847" max="3847" width="18" style="70" bestFit="1" customWidth="1"/>
    <col min="3848" max="3848" width="11" style="70" bestFit="1" customWidth="1"/>
    <col min="3849" max="4097" width="9.140625" style="70"/>
    <col min="4098" max="4098" width="21" style="70" customWidth="1"/>
    <col min="4099" max="4099" width="81.42578125" style="70" customWidth="1"/>
    <col min="4100" max="4101" width="15.5703125" style="70" customWidth="1"/>
    <col min="4102" max="4102" width="14.140625" style="70" bestFit="1" customWidth="1"/>
    <col min="4103" max="4103" width="18" style="70" bestFit="1" customWidth="1"/>
    <col min="4104" max="4104" width="11" style="70" bestFit="1" customWidth="1"/>
    <col min="4105" max="4353" width="9.140625" style="70"/>
    <col min="4354" max="4354" width="21" style="70" customWidth="1"/>
    <col min="4355" max="4355" width="81.42578125" style="70" customWidth="1"/>
    <col min="4356" max="4357" width="15.5703125" style="70" customWidth="1"/>
    <col min="4358" max="4358" width="14.140625" style="70" bestFit="1" customWidth="1"/>
    <col min="4359" max="4359" width="18" style="70" bestFit="1" customWidth="1"/>
    <col min="4360" max="4360" width="11" style="70" bestFit="1" customWidth="1"/>
    <col min="4361" max="4609" width="9.140625" style="70"/>
    <col min="4610" max="4610" width="21" style="70" customWidth="1"/>
    <col min="4611" max="4611" width="81.42578125" style="70" customWidth="1"/>
    <col min="4612" max="4613" width="15.5703125" style="70" customWidth="1"/>
    <col min="4614" max="4614" width="14.140625" style="70" bestFit="1" customWidth="1"/>
    <col min="4615" max="4615" width="18" style="70" bestFit="1" customWidth="1"/>
    <col min="4616" max="4616" width="11" style="70" bestFit="1" customWidth="1"/>
    <col min="4617" max="4865" width="9.140625" style="70"/>
    <col min="4866" max="4866" width="21" style="70" customWidth="1"/>
    <col min="4867" max="4867" width="81.42578125" style="70" customWidth="1"/>
    <col min="4868" max="4869" width="15.5703125" style="70" customWidth="1"/>
    <col min="4870" max="4870" width="14.140625" style="70" bestFit="1" customWidth="1"/>
    <col min="4871" max="4871" width="18" style="70" bestFit="1" customWidth="1"/>
    <col min="4872" max="4872" width="11" style="70" bestFit="1" customWidth="1"/>
    <col min="4873" max="5121" width="9.140625" style="70"/>
    <col min="5122" max="5122" width="21" style="70" customWidth="1"/>
    <col min="5123" max="5123" width="81.42578125" style="70" customWidth="1"/>
    <col min="5124" max="5125" width="15.5703125" style="70" customWidth="1"/>
    <col min="5126" max="5126" width="14.140625" style="70" bestFit="1" customWidth="1"/>
    <col min="5127" max="5127" width="18" style="70" bestFit="1" customWidth="1"/>
    <col min="5128" max="5128" width="11" style="70" bestFit="1" customWidth="1"/>
    <col min="5129" max="5377" width="9.140625" style="70"/>
    <col min="5378" max="5378" width="21" style="70" customWidth="1"/>
    <col min="5379" max="5379" width="81.42578125" style="70" customWidth="1"/>
    <col min="5380" max="5381" width="15.5703125" style="70" customWidth="1"/>
    <col min="5382" max="5382" width="14.140625" style="70" bestFit="1" customWidth="1"/>
    <col min="5383" max="5383" width="18" style="70" bestFit="1" customWidth="1"/>
    <col min="5384" max="5384" width="11" style="70" bestFit="1" customWidth="1"/>
    <col min="5385" max="5633" width="9.140625" style="70"/>
    <col min="5634" max="5634" width="21" style="70" customWidth="1"/>
    <col min="5635" max="5635" width="81.42578125" style="70" customWidth="1"/>
    <col min="5636" max="5637" width="15.5703125" style="70" customWidth="1"/>
    <col min="5638" max="5638" width="14.140625" style="70" bestFit="1" customWidth="1"/>
    <col min="5639" max="5639" width="18" style="70" bestFit="1" customWidth="1"/>
    <col min="5640" max="5640" width="11" style="70" bestFit="1" customWidth="1"/>
    <col min="5641" max="5889" width="9.140625" style="70"/>
    <col min="5890" max="5890" width="21" style="70" customWidth="1"/>
    <col min="5891" max="5891" width="81.42578125" style="70" customWidth="1"/>
    <col min="5892" max="5893" width="15.5703125" style="70" customWidth="1"/>
    <col min="5894" max="5894" width="14.140625" style="70" bestFit="1" customWidth="1"/>
    <col min="5895" max="5895" width="18" style="70" bestFit="1" customWidth="1"/>
    <col min="5896" max="5896" width="11" style="70" bestFit="1" customWidth="1"/>
    <col min="5897" max="6145" width="9.140625" style="70"/>
    <col min="6146" max="6146" width="21" style="70" customWidth="1"/>
    <col min="6147" max="6147" width="81.42578125" style="70" customWidth="1"/>
    <col min="6148" max="6149" width="15.5703125" style="70" customWidth="1"/>
    <col min="6150" max="6150" width="14.140625" style="70" bestFit="1" customWidth="1"/>
    <col min="6151" max="6151" width="18" style="70" bestFit="1" customWidth="1"/>
    <col min="6152" max="6152" width="11" style="70" bestFit="1" customWidth="1"/>
    <col min="6153" max="6401" width="9.140625" style="70"/>
    <col min="6402" max="6402" width="21" style="70" customWidth="1"/>
    <col min="6403" max="6403" width="81.42578125" style="70" customWidth="1"/>
    <col min="6404" max="6405" width="15.5703125" style="70" customWidth="1"/>
    <col min="6406" max="6406" width="14.140625" style="70" bestFit="1" customWidth="1"/>
    <col min="6407" max="6407" width="18" style="70" bestFit="1" customWidth="1"/>
    <col min="6408" max="6408" width="11" style="70" bestFit="1" customWidth="1"/>
    <col min="6409" max="6657" width="9.140625" style="70"/>
    <col min="6658" max="6658" width="21" style="70" customWidth="1"/>
    <col min="6659" max="6659" width="81.42578125" style="70" customWidth="1"/>
    <col min="6660" max="6661" width="15.5703125" style="70" customWidth="1"/>
    <col min="6662" max="6662" width="14.140625" style="70" bestFit="1" customWidth="1"/>
    <col min="6663" max="6663" width="18" style="70" bestFit="1" customWidth="1"/>
    <col min="6664" max="6664" width="11" style="70" bestFit="1" customWidth="1"/>
    <col min="6665" max="6913" width="9.140625" style="70"/>
    <col min="6914" max="6914" width="21" style="70" customWidth="1"/>
    <col min="6915" max="6915" width="81.42578125" style="70" customWidth="1"/>
    <col min="6916" max="6917" width="15.5703125" style="70" customWidth="1"/>
    <col min="6918" max="6918" width="14.140625" style="70" bestFit="1" customWidth="1"/>
    <col min="6919" max="6919" width="18" style="70" bestFit="1" customWidth="1"/>
    <col min="6920" max="6920" width="11" style="70" bestFit="1" customWidth="1"/>
    <col min="6921" max="7169" width="9.140625" style="70"/>
    <col min="7170" max="7170" width="21" style="70" customWidth="1"/>
    <col min="7171" max="7171" width="81.42578125" style="70" customWidth="1"/>
    <col min="7172" max="7173" width="15.5703125" style="70" customWidth="1"/>
    <col min="7174" max="7174" width="14.140625" style="70" bestFit="1" customWidth="1"/>
    <col min="7175" max="7175" width="18" style="70" bestFit="1" customWidth="1"/>
    <col min="7176" max="7176" width="11" style="70" bestFit="1" customWidth="1"/>
    <col min="7177" max="7425" width="9.140625" style="70"/>
    <col min="7426" max="7426" width="21" style="70" customWidth="1"/>
    <col min="7427" max="7427" width="81.42578125" style="70" customWidth="1"/>
    <col min="7428" max="7429" width="15.5703125" style="70" customWidth="1"/>
    <col min="7430" max="7430" width="14.140625" style="70" bestFit="1" customWidth="1"/>
    <col min="7431" max="7431" width="18" style="70" bestFit="1" customWidth="1"/>
    <col min="7432" max="7432" width="11" style="70" bestFit="1" customWidth="1"/>
    <col min="7433" max="7681" width="9.140625" style="70"/>
    <col min="7682" max="7682" width="21" style="70" customWidth="1"/>
    <col min="7683" max="7683" width="81.42578125" style="70" customWidth="1"/>
    <col min="7684" max="7685" width="15.5703125" style="70" customWidth="1"/>
    <col min="7686" max="7686" width="14.140625" style="70" bestFit="1" customWidth="1"/>
    <col min="7687" max="7687" width="18" style="70" bestFit="1" customWidth="1"/>
    <col min="7688" max="7688" width="11" style="70" bestFit="1" customWidth="1"/>
    <col min="7689" max="7937" width="9.140625" style="70"/>
    <col min="7938" max="7938" width="21" style="70" customWidth="1"/>
    <col min="7939" max="7939" width="81.42578125" style="70" customWidth="1"/>
    <col min="7940" max="7941" width="15.5703125" style="70" customWidth="1"/>
    <col min="7942" max="7942" width="14.140625" style="70" bestFit="1" customWidth="1"/>
    <col min="7943" max="7943" width="18" style="70" bestFit="1" customWidth="1"/>
    <col min="7944" max="7944" width="11" style="70" bestFit="1" customWidth="1"/>
    <col min="7945" max="8193" width="9.140625" style="70"/>
    <col min="8194" max="8194" width="21" style="70" customWidth="1"/>
    <col min="8195" max="8195" width="81.42578125" style="70" customWidth="1"/>
    <col min="8196" max="8197" width="15.5703125" style="70" customWidth="1"/>
    <col min="8198" max="8198" width="14.140625" style="70" bestFit="1" customWidth="1"/>
    <col min="8199" max="8199" width="18" style="70" bestFit="1" customWidth="1"/>
    <col min="8200" max="8200" width="11" style="70" bestFit="1" customWidth="1"/>
    <col min="8201" max="8449" width="9.140625" style="70"/>
    <col min="8450" max="8450" width="21" style="70" customWidth="1"/>
    <col min="8451" max="8451" width="81.42578125" style="70" customWidth="1"/>
    <col min="8452" max="8453" width="15.5703125" style="70" customWidth="1"/>
    <col min="8454" max="8454" width="14.140625" style="70" bestFit="1" customWidth="1"/>
    <col min="8455" max="8455" width="18" style="70" bestFit="1" customWidth="1"/>
    <col min="8456" max="8456" width="11" style="70" bestFit="1" customWidth="1"/>
    <col min="8457" max="8705" width="9.140625" style="70"/>
    <col min="8706" max="8706" width="21" style="70" customWidth="1"/>
    <col min="8707" max="8707" width="81.42578125" style="70" customWidth="1"/>
    <col min="8708" max="8709" width="15.5703125" style="70" customWidth="1"/>
    <col min="8710" max="8710" width="14.140625" style="70" bestFit="1" customWidth="1"/>
    <col min="8711" max="8711" width="18" style="70" bestFit="1" customWidth="1"/>
    <col min="8712" max="8712" width="11" style="70" bestFit="1" customWidth="1"/>
    <col min="8713" max="8961" width="9.140625" style="70"/>
    <col min="8962" max="8962" width="21" style="70" customWidth="1"/>
    <col min="8963" max="8963" width="81.42578125" style="70" customWidth="1"/>
    <col min="8964" max="8965" width="15.5703125" style="70" customWidth="1"/>
    <col min="8966" max="8966" width="14.140625" style="70" bestFit="1" customWidth="1"/>
    <col min="8967" max="8967" width="18" style="70" bestFit="1" customWidth="1"/>
    <col min="8968" max="8968" width="11" style="70" bestFit="1" customWidth="1"/>
    <col min="8969" max="9217" width="9.140625" style="70"/>
    <col min="9218" max="9218" width="21" style="70" customWidth="1"/>
    <col min="9219" max="9219" width="81.42578125" style="70" customWidth="1"/>
    <col min="9220" max="9221" width="15.5703125" style="70" customWidth="1"/>
    <col min="9222" max="9222" width="14.140625" style="70" bestFit="1" customWidth="1"/>
    <col min="9223" max="9223" width="18" style="70" bestFit="1" customWidth="1"/>
    <col min="9224" max="9224" width="11" style="70" bestFit="1" customWidth="1"/>
    <col min="9225" max="9473" width="9.140625" style="70"/>
    <col min="9474" max="9474" width="21" style="70" customWidth="1"/>
    <col min="9475" max="9475" width="81.42578125" style="70" customWidth="1"/>
    <col min="9476" max="9477" width="15.5703125" style="70" customWidth="1"/>
    <col min="9478" max="9478" width="14.140625" style="70" bestFit="1" customWidth="1"/>
    <col min="9479" max="9479" width="18" style="70" bestFit="1" customWidth="1"/>
    <col min="9480" max="9480" width="11" style="70" bestFit="1" customWidth="1"/>
    <col min="9481" max="9729" width="9.140625" style="70"/>
    <col min="9730" max="9730" width="21" style="70" customWidth="1"/>
    <col min="9731" max="9731" width="81.42578125" style="70" customWidth="1"/>
    <col min="9732" max="9733" width="15.5703125" style="70" customWidth="1"/>
    <col min="9734" max="9734" width="14.140625" style="70" bestFit="1" customWidth="1"/>
    <col min="9735" max="9735" width="18" style="70" bestFit="1" customWidth="1"/>
    <col min="9736" max="9736" width="11" style="70" bestFit="1" customWidth="1"/>
    <col min="9737" max="9985" width="9.140625" style="70"/>
    <col min="9986" max="9986" width="21" style="70" customWidth="1"/>
    <col min="9987" max="9987" width="81.42578125" style="70" customWidth="1"/>
    <col min="9988" max="9989" width="15.5703125" style="70" customWidth="1"/>
    <col min="9990" max="9990" width="14.140625" style="70" bestFit="1" customWidth="1"/>
    <col min="9991" max="9991" width="18" style="70" bestFit="1" customWidth="1"/>
    <col min="9992" max="9992" width="11" style="70" bestFit="1" customWidth="1"/>
    <col min="9993" max="10241" width="9.140625" style="70"/>
    <col min="10242" max="10242" width="21" style="70" customWidth="1"/>
    <col min="10243" max="10243" width="81.42578125" style="70" customWidth="1"/>
    <col min="10244" max="10245" width="15.5703125" style="70" customWidth="1"/>
    <col min="10246" max="10246" width="14.140625" style="70" bestFit="1" customWidth="1"/>
    <col min="10247" max="10247" width="18" style="70" bestFit="1" customWidth="1"/>
    <col min="10248" max="10248" width="11" style="70" bestFit="1" customWidth="1"/>
    <col min="10249" max="10497" width="9.140625" style="70"/>
    <col min="10498" max="10498" width="21" style="70" customWidth="1"/>
    <col min="10499" max="10499" width="81.42578125" style="70" customWidth="1"/>
    <col min="10500" max="10501" width="15.5703125" style="70" customWidth="1"/>
    <col min="10502" max="10502" width="14.140625" style="70" bestFit="1" customWidth="1"/>
    <col min="10503" max="10503" width="18" style="70" bestFit="1" customWidth="1"/>
    <col min="10504" max="10504" width="11" style="70" bestFit="1" customWidth="1"/>
    <col min="10505" max="10753" width="9.140625" style="70"/>
    <col min="10754" max="10754" width="21" style="70" customWidth="1"/>
    <col min="10755" max="10755" width="81.42578125" style="70" customWidth="1"/>
    <col min="10756" max="10757" width="15.5703125" style="70" customWidth="1"/>
    <col min="10758" max="10758" width="14.140625" style="70" bestFit="1" customWidth="1"/>
    <col min="10759" max="10759" width="18" style="70" bestFit="1" customWidth="1"/>
    <col min="10760" max="10760" width="11" style="70" bestFit="1" customWidth="1"/>
    <col min="10761" max="11009" width="9.140625" style="70"/>
    <col min="11010" max="11010" width="21" style="70" customWidth="1"/>
    <col min="11011" max="11011" width="81.42578125" style="70" customWidth="1"/>
    <col min="11012" max="11013" width="15.5703125" style="70" customWidth="1"/>
    <col min="11014" max="11014" width="14.140625" style="70" bestFit="1" customWidth="1"/>
    <col min="11015" max="11015" width="18" style="70" bestFit="1" customWidth="1"/>
    <col min="11016" max="11016" width="11" style="70" bestFit="1" customWidth="1"/>
    <col min="11017" max="11265" width="9.140625" style="70"/>
    <col min="11266" max="11266" width="21" style="70" customWidth="1"/>
    <col min="11267" max="11267" width="81.42578125" style="70" customWidth="1"/>
    <col min="11268" max="11269" width="15.5703125" style="70" customWidth="1"/>
    <col min="11270" max="11270" width="14.140625" style="70" bestFit="1" customWidth="1"/>
    <col min="11271" max="11271" width="18" style="70" bestFit="1" customWidth="1"/>
    <col min="11272" max="11272" width="11" style="70" bestFit="1" customWidth="1"/>
    <col min="11273" max="11521" width="9.140625" style="70"/>
    <col min="11522" max="11522" width="21" style="70" customWidth="1"/>
    <col min="11523" max="11523" width="81.42578125" style="70" customWidth="1"/>
    <col min="11524" max="11525" width="15.5703125" style="70" customWidth="1"/>
    <col min="11526" max="11526" width="14.140625" style="70" bestFit="1" customWidth="1"/>
    <col min="11527" max="11527" width="18" style="70" bestFit="1" customWidth="1"/>
    <col min="11528" max="11528" width="11" style="70" bestFit="1" customWidth="1"/>
    <col min="11529" max="11777" width="9.140625" style="70"/>
    <col min="11778" max="11778" width="21" style="70" customWidth="1"/>
    <col min="11779" max="11779" width="81.42578125" style="70" customWidth="1"/>
    <col min="11780" max="11781" width="15.5703125" style="70" customWidth="1"/>
    <col min="11782" max="11782" width="14.140625" style="70" bestFit="1" customWidth="1"/>
    <col min="11783" max="11783" width="18" style="70" bestFit="1" customWidth="1"/>
    <col min="11784" max="11784" width="11" style="70" bestFit="1" customWidth="1"/>
    <col min="11785" max="12033" width="9.140625" style="70"/>
    <col min="12034" max="12034" width="21" style="70" customWidth="1"/>
    <col min="12035" max="12035" width="81.42578125" style="70" customWidth="1"/>
    <col min="12036" max="12037" width="15.5703125" style="70" customWidth="1"/>
    <col min="12038" max="12038" width="14.140625" style="70" bestFit="1" customWidth="1"/>
    <col min="12039" max="12039" width="18" style="70" bestFit="1" customWidth="1"/>
    <col min="12040" max="12040" width="11" style="70" bestFit="1" customWidth="1"/>
    <col min="12041" max="12289" width="9.140625" style="70"/>
    <col min="12290" max="12290" width="21" style="70" customWidth="1"/>
    <col min="12291" max="12291" width="81.42578125" style="70" customWidth="1"/>
    <col min="12292" max="12293" width="15.5703125" style="70" customWidth="1"/>
    <col min="12294" max="12294" width="14.140625" style="70" bestFit="1" customWidth="1"/>
    <col min="12295" max="12295" width="18" style="70" bestFit="1" customWidth="1"/>
    <col min="12296" max="12296" width="11" style="70" bestFit="1" customWidth="1"/>
    <col min="12297" max="12545" width="9.140625" style="70"/>
    <col min="12546" max="12546" width="21" style="70" customWidth="1"/>
    <col min="12547" max="12547" width="81.42578125" style="70" customWidth="1"/>
    <col min="12548" max="12549" width="15.5703125" style="70" customWidth="1"/>
    <col min="12550" max="12550" width="14.140625" style="70" bestFit="1" customWidth="1"/>
    <col min="12551" max="12551" width="18" style="70" bestFit="1" customWidth="1"/>
    <col min="12552" max="12552" width="11" style="70" bestFit="1" customWidth="1"/>
    <col min="12553" max="12801" width="9.140625" style="70"/>
    <col min="12802" max="12802" width="21" style="70" customWidth="1"/>
    <col min="12803" max="12803" width="81.42578125" style="70" customWidth="1"/>
    <col min="12804" max="12805" width="15.5703125" style="70" customWidth="1"/>
    <col min="12806" max="12806" width="14.140625" style="70" bestFit="1" customWidth="1"/>
    <col min="12807" max="12807" width="18" style="70" bestFit="1" customWidth="1"/>
    <col min="12808" max="12808" width="11" style="70" bestFit="1" customWidth="1"/>
    <col min="12809" max="13057" width="9.140625" style="70"/>
    <col min="13058" max="13058" width="21" style="70" customWidth="1"/>
    <col min="13059" max="13059" width="81.42578125" style="70" customWidth="1"/>
    <col min="13060" max="13061" width="15.5703125" style="70" customWidth="1"/>
    <col min="13062" max="13062" width="14.140625" style="70" bestFit="1" customWidth="1"/>
    <col min="13063" max="13063" width="18" style="70" bestFit="1" customWidth="1"/>
    <col min="13064" max="13064" width="11" style="70" bestFit="1" customWidth="1"/>
    <col min="13065" max="13313" width="9.140625" style="70"/>
    <col min="13314" max="13314" width="21" style="70" customWidth="1"/>
    <col min="13315" max="13315" width="81.42578125" style="70" customWidth="1"/>
    <col min="13316" max="13317" width="15.5703125" style="70" customWidth="1"/>
    <col min="13318" max="13318" width="14.140625" style="70" bestFit="1" customWidth="1"/>
    <col min="13319" max="13319" width="18" style="70" bestFit="1" customWidth="1"/>
    <col min="13320" max="13320" width="11" style="70" bestFit="1" customWidth="1"/>
    <col min="13321" max="13569" width="9.140625" style="70"/>
    <col min="13570" max="13570" width="21" style="70" customWidth="1"/>
    <col min="13571" max="13571" width="81.42578125" style="70" customWidth="1"/>
    <col min="13572" max="13573" width="15.5703125" style="70" customWidth="1"/>
    <col min="13574" max="13574" width="14.140625" style="70" bestFit="1" customWidth="1"/>
    <col min="13575" max="13575" width="18" style="70" bestFit="1" customWidth="1"/>
    <col min="13576" max="13576" width="11" style="70" bestFit="1" customWidth="1"/>
    <col min="13577" max="13825" width="9.140625" style="70"/>
    <col min="13826" max="13826" width="21" style="70" customWidth="1"/>
    <col min="13827" max="13827" width="81.42578125" style="70" customWidth="1"/>
    <col min="13828" max="13829" width="15.5703125" style="70" customWidth="1"/>
    <col min="13830" max="13830" width="14.140625" style="70" bestFit="1" customWidth="1"/>
    <col min="13831" max="13831" width="18" style="70" bestFit="1" customWidth="1"/>
    <col min="13832" max="13832" width="11" style="70" bestFit="1" customWidth="1"/>
    <col min="13833" max="14081" width="9.140625" style="70"/>
    <col min="14082" max="14082" width="21" style="70" customWidth="1"/>
    <col min="14083" max="14083" width="81.42578125" style="70" customWidth="1"/>
    <col min="14084" max="14085" width="15.5703125" style="70" customWidth="1"/>
    <col min="14086" max="14086" width="14.140625" style="70" bestFit="1" customWidth="1"/>
    <col min="14087" max="14087" width="18" style="70" bestFit="1" customWidth="1"/>
    <col min="14088" max="14088" width="11" style="70" bestFit="1" customWidth="1"/>
    <col min="14089" max="14337" width="9.140625" style="70"/>
    <col min="14338" max="14338" width="21" style="70" customWidth="1"/>
    <col min="14339" max="14339" width="81.42578125" style="70" customWidth="1"/>
    <col min="14340" max="14341" width="15.5703125" style="70" customWidth="1"/>
    <col min="14342" max="14342" width="14.140625" style="70" bestFit="1" customWidth="1"/>
    <col min="14343" max="14343" width="18" style="70" bestFit="1" customWidth="1"/>
    <col min="14344" max="14344" width="11" style="70" bestFit="1" customWidth="1"/>
    <col min="14345" max="14593" width="9.140625" style="70"/>
    <col min="14594" max="14594" width="21" style="70" customWidth="1"/>
    <col min="14595" max="14595" width="81.42578125" style="70" customWidth="1"/>
    <col min="14596" max="14597" width="15.5703125" style="70" customWidth="1"/>
    <col min="14598" max="14598" width="14.140625" style="70" bestFit="1" customWidth="1"/>
    <col min="14599" max="14599" width="18" style="70" bestFit="1" customWidth="1"/>
    <col min="14600" max="14600" width="11" style="70" bestFit="1" customWidth="1"/>
    <col min="14601" max="14849" width="9.140625" style="70"/>
    <col min="14850" max="14850" width="21" style="70" customWidth="1"/>
    <col min="14851" max="14851" width="81.42578125" style="70" customWidth="1"/>
    <col min="14852" max="14853" width="15.5703125" style="70" customWidth="1"/>
    <col min="14854" max="14854" width="14.140625" style="70" bestFit="1" customWidth="1"/>
    <col min="14855" max="14855" width="18" style="70" bestFit="1" customWidth="1"/>
    <col min="14856" max="14856" width="11" style="70" bestFit="1" customWidth="1"/>
    <col min="14857" max="15105" width="9.140625" style="70"/>
    <col min="15106" max="15106" width="21" style="70" customWidth="1"/>
    <col min="15107" max="15107" width="81.42578125" style="70" customWidth="1"/>
    <col min="15108" max="15109" width="15.5703125" style="70" customWidth="1"/>
    <col min="15110" max="15110" width="14.140625" style="70" bestFit="1" customWidth="1"/>
    <col min="15111" max="15111" width="18" style="70" bestFit="1" customWidth="1"/>
    <col min="15112" max="15112" width="11" style="70" bestFit="1" customWidth="1"/>
    <col min="15113" max="15361" width="9.140625" style="70"/>
    <col min="15362" max="15362" width="21" style="70" customWidth="1"/>
    <col min="15363" max="15363" width="81.42578125" style="70" customWidth="1"/>
    <col min="15364" max="15365" width="15.5703125" style="70" customWidth="1"/>
    <col min="15366" max="15366" width="14.140625" style="70" bestFit="1" customWidth="1"/>
    <col min="15367" max="15367" width="18" style="70" bestFit="1" customWidth="1"/>
    <col min="15368" max="15368" width="11" style="70" bestFit="1" customWidth="1"/>
    <col min="15369" max="15617" width="9.140625" style="70"/>
    <col min="15618" max="15618" width="21" style="70" customWidth="1"/>
    <col min="15619" max="15619" width="81.42578125" style="70" customWidth="1"/>
    <col min="15620" max="15621" width="15.5703125" style="70" customWidth="1"/>
    <col min="15622" max="15622" width="14.140625" style="70" bestFit="1" customWidth="1"/>
    <col min="15623" max="15623" width="18" style="70" bestFit="1" customWidth="1"/>
    <col min="15624" max="15624" width="11" style="70" bestFit="1" customWidth="1"/>
    <col min="15625" max="15873" width="9.140625" style="70"/>
    <col min="15874" max="15874" width="21" style="70" customWidth="1"/>
    <col min="15875" max="15875" width="81.42578125" style="70" customWidth="1"/>
    <col min="15876" max="15877" width="15.5703125" style="70" customWidth="1"/>
    <col min="15878" max="15878" width="14.140625" style="70" bestFit="1" customWidth="1"/>
    <col min="15879" max="15879" width="18" style="70" bestFit="1" customWidth="1"/>
    <col min="15880" max="15880" width="11" style="70" bestFit="1" customWidth="1"/>
    <col min="15881" max="16129" width="9.140625" style="70"/>
    <col min="16130" max="16130" width="21" style="70" customWidth="1"/>
    <col min="16131" max="16131" width="81.42578125" style="70" customWidth="1"/>
    <col min="16132" max="16133" width="15.5703125" style="70" customWidth="1"/>
    <col min="16134" max="16134" width="14.140625" style="70" bestFit="1" customWidth="1"/>
    <col min="16135" max="16135" width="18" style="70" bestFit="1" customWidth="1"/>
    <col min="16136" max="16136" width="11" style="70" bestFit="1" customWidth="1"/>
    <col min="16137" max="16384" width="9.140625" style="70"/>
  </cols>
  <sheetData>
    <row r="1" spans="1:10" ht="13.5" thickBot="1"/>
    <row r="2" spans="1:10" s="76" customFormat="1" ht="6" thickBot="1">
      <c r="B2" s="77"/>
      <c r="C2" s="274"/>
      <c r="D2" s="78"/>
      <c r="E2" s="79"/>
      <c r="F2" s="79"/>
      <c r="G2" s="80"/>
    </row>
    <row r="3" spans="1:10" s="82" customFormat="1" ht="57" customHeight="1" thickBot="1">
      <c r="A3" s="529" t="s">
        <v>1320</v>
      </c>
      <c r="B3" s="277"/>
      <c r="C3" s="957" t="s">
        <v>3</v>
      </c>
      <c r="D3" s="2678" t="str">
        <f>'ORÇAMENTO '!F5</f>
        <v>Ref.: Tabela de Serviços
SINAPI (SETEMBRO/2018)                                                          
e/ou composições PiniTCPO</v>
      </c>
      <c r="E3" s="2679"/>
      <c r="F3" s="2680"/>
      <c r="G3" s="2681"/>
    </row>
    <row r="4" spans="1:10" s="115" customFormat="1" ht="50.25" customHeight="1" thickBot="1">
      <c r="A4" s="529" t="s">
        <v>1321</v>
      </c>
      <c r="B4" s="278"/>
      <c r="C4" s="956" t="s">
        <v>4</v>
      </c>
      <c r="D4" s="959" t="s">
        <v>6</v>
      </c>
      <c r="E4" s="958">
        <f>'BDI '!K31</f>
        <v>0.20349999999999999</v>
      </c>
      <c r="F4" s="2682"/>
      <c r="G4" s="2683"/>
    </row>
    <row r="5" spans="1:10" s="83" customFormat="1" ht="15" customHeight="1" thickBot="1">
      <c r="B5" s="2697" t="s">
        <v>1381</v>
      </c>
      <c r="C5" s="2698"/>
      <c r="D5" s="2698"/>
      <c r="E5" s="2698"/>
      <c r="F5" s="2698"/>
      <c r="G5" s="2699"/>
    </row>
    <row r="6" spans="1:10" s="76" customFormat="1" ht="6" thickBot="1">
      <c r="B6" s="77"/>
      <c r="C6" s="274"/>
      <c r="D6" s="78"/>
      <c r="E6" s="79"/>
      <c r="F6" s="79"/>
      <c r="G6" s="80"/>
    </row>
    <row r="7" spans="1:10" s="84" customFormat="1" ht="18" customHeight="1">
      <c r="B7" s="353" t="s">
        <v>7</v>
      </c>
      <c r="C7" s="2701" t="str">
        <f>'ORÇAMENTO '!D11</f>
        <v>ILUMINAÇÃO  DA PRAÇA DO CASTELÂNDIA</v>
      </c>
      <c r="D7" s="2701"/>
      <c r="E7" s="2701"/>
      <c r="F7" s="354" t="s">
        <v>8</v>
      </c>
      <c r="G7" s="355">
        <f ca="1">'ORÇAMENTO '!J11</f>
        <v>43430</v>
      </c>
    </row>
    <row r="8" spans="1:10" s="85" customFormat="1" ht="18" customHeight="1" thickBot="1">
      <c r="B8" s="356" t="s">
        <v>9</v>
      </c>
      <c r="C8" s="2702" t="str">
        <f>'ORÇAMENTO '!D12</f>
        <v>AV. TANCREDO NEVES ESQ. AV. INÁCIO CASTELLI, PRIMAVERA DO LESTE /MT.</v>
      </c>
      <c r="D8" s="2702"/>
      <c r="E8" s="2702"/>
      <c r="F8" s="357" t="s">
        <v>10</v>
      </c>
      <c r="G8" s="358">
        <f>'ORÇAMENTO '!J12</f>
        <v>1.1857</v>
      </c>
    </row>
    <row r="9" spans="1:10" s="86" customFormat="1" ht="6" thickBot="1">
      <c r="B9" s="87"/>
      <c r="C9" s="88"/>
      <c r="D9" s="89"/>
      <c r="E9" s="90"/>
      <c r="F9" s="90"/>
      <c r="G9" s="91"/>
    </row>
    <row r="10" spans="1:10" s="85" customFormat="1" ht="18.75" thickBot="1">
      <c r="B10" s="2684" t="s">
        <v>685</v>
      </c>
      <c r="C10" s="2685"/>
      <c r="D10" s="2685"/>
      <c r="E10" s="2685"/>
      <c r="F10" s="2685"/>
      <c r="G10" s="2686"/>
    </row>
    <row r="11" spans="1:10" s="86" customFormat="1" ht="6" thickBot="1">
      <c r="B11" s="87"/>
      <c r="C11" s="88"/>
      <c r="D11" s="89"/>
      <c r="E11" s="90"/>
      <c r="F11" s="90"/>
      <c r="G11" s="91"/>
    </row>
    <row r="12" spans="1:10" ht="6" customHeight="1" thickBot="1">
      <c r="B12" s="92"/>
      <c r="C12" s="92"/>
      <c r="D12" s="92"/>
      <c r="E12" s="92"/>
      <c r="F12" s="93"/>
      <c r="G12" s="93"/>
    </row>
    <row r="13" spans="1:10" s="384" customFormat="1" ht="15.75">
      <c r="A13" s="530"/>
      <c r="B13" s="359" t="s">
        <v>1491</v>
      </c>
      <c r="C13" s="2700" t="s">
        <v>1357</v>
      </c>
      <c r="D13" s="2700"/>
      <c r="E13" s="2700"/>
      <c r="F13" s="2700"/>
      <c r="G13" s="360" t="s">
        <v>29</v>
      </c>
      <c r="H13" s="1296">
        <f>G18</f>
        <v>25942.400000000001</v>
      </c>
      <c r="J13" s="2400"/>
    </row>
    <row r="14" spans="1:10" s="384" customFormat="1" ht="31.5">
      <c r="A14" s="530"/>
      <c r="B14" s="361" t="s">
        <v>760</v>
      </c>
      <c r="C14" s="1807" t="s">
        <v>686</v>
      </c>
      <c r="D14" s="1807" t="s">
        <v>29</v>
      </c>
      <c r="E14" s="1807" t="s">
        <v>687</v>
      </c>
      <c r="F14" s="1808" t="s">
        <v>688</v>
      </c>
      <c r="G14" s="1809" t="s">
        <v>689</v>
      </c>
      <c r="J14" s="2400"/>
    </row>
    <row r="15" spans="1:10" s="384" customFormat="1" ht="15.75">
      <c r="A15" s="530"/>
      <c r="B15" s="2667" t="s">
        <v>694</v>
      </c>
      <c r="C15" s="2687"/>
      <c r="D15" s="2687"/>
      <c r="E15" s="2687"/>
      <c r="F15" s="2687"/>
      <c r="G15" s="2688"/>
      <c r="J15" s="2400"/>
    </row>
    <row r="16" spans="1:10" s="384" customFormat="1" ht="15.75">
      <c r="A16" s="530" t="s">
        <v>1321</v>
      </c>
      <c r="B16" s="810">
        <v>90780</v>
      </c>
      <c r="C16" s="1786" t="str">
        <f>IF($A16="INSUMO",VLOOKUP($B16,'BANCO DE DADOS SETEMBRO INS'!$A:$D,2,FALSE),VLOOKUP($B16,'BANCO DE DADOS SETEMBRO SERV'!$B:$E,2,FALSE))</f>
        <v>MESTRE DE OBRAS COM ENCARGOS COMPLEMENTARES</v>
      </c>
      <c r="D16" s="1787" t="str">
        <f>IF($A16="INSUMO",VLOOKUP($B16,'BANCO DE DADOS SETEMBRO INS'!$A:$D,3,FALSE),VLOOKUP($B16,'BANCO DE DADOS SETEMBRO SERV'!$B:$E,3,FALSE))</f>
        <v>H</v>
      </c>
      <c r="E16" s="1819">
        <f>6*5*4*5</f>
        <v>600</v>
      </c>
      <c r="F16" s="1818">
        <f>IF($A16="INSUMO",VLOOKUP($B16,'BANCO DE DADOS SETEMBRO INS'!$A:$D,4,FALSE),VLOOKUP($B16,'BANCO DE DADOS SETEMBRO SERV'!$B:$E,4,FALSE))</f>
        <v>30.78</v>
      </c>
      <c r="G16" s="1820">
        <f>TRUNC(E16*F16,2)</f>
        <v>18468</v>
      </c>
      <c r="J16" s="2400"/>
    </row>
    <row r="17" spans="1:10" s="384" customFormat="1" ht="30.75" thickBot="1">
      <c r="A17" s="530" t="s">
        <v>1321</v>
      </c>
      <c r="B17" s="524">
        <v>90777</v>
      </c>
      <c r="C17" s="1618" t="str">
        <f>IF($A17="INSUMO",VLOOKUP($B17,'BANCO DE DADOS SETEMBRO INS'!$A:$D,2,FALSE),VLOOKUP($B17,'BANCO DE DADOS SETEMBRO SERV'!$B:$E,2,FALSE))</f>
        <v>ENGENHEIRO CIVIL DE OBRA JUNIOR COM ENCARGOS COMPLEMENTARES</v>
      </c>
      <c r="D17" s="1619" t="str">
        <f>IF($A17="INSUMO",VLOOKUP($B17,'BANCO DE DADOS SETEMBRO INS'!$A:$D,3,FALSE),VLOOKUP($B17,'BANCO DE DADOS SETEMBRO SERV'!$B:$E,3,FALSE))</f>
        <v>H</v>
      </c>
      <c r="E17" s="391">
        <f>2*2*4*5</f>
        <v>80</v>
      </c>
      <c r="F17" s="388">
        <f>IF($A17="INSUMO",VLOOKUP($B17,'BANCO DE DADOS SETEMBRO INS'!$A:$D,4,FALSE),VLOOKUP($B17,'BANCO DE DADOS SETEMBRO SERV'!$B:$E,4,FALSE))</f>
        <v>93.43</v>
      </c>
      <c r="G17" s="365">
        <f>TRUNC(E17*F17,2)</f>
        <v>7474.4</v>
      </c>
      <c r="J17" s="2400"/>
    </row>
    <row r="18" spans="1:10" s="384" customFormat="1" ht="16.5" thickBot="1">
      <c r="A18" s="530"/>
      <c r="B18" s="2659"/>
      <c r="C18" s="2660"/>
      <c r="D18" s="2660"/>
      <c r="E18" s="2661"/>
      <c r="F18" s="463" t="s">
        <v>695</v>
      </c>
      <c r="G18" s="284">
        <f>SUM(G16:G17)</f>
        <v>25942.400000000001</v>
      </c>
      <c r="J18" s="2400"/>
    </row>
    <row r="19" spans="1:10" s="384" customFormat="1" ht="16.5" thickBot="1">
      <c r="A19" s="530"/>
      <c r="B19" s="369"/>
      <c r="C19" s="369"/>
      <c r="D19" s="369"/>
      <c r="E19" s="369"/>
      <c r="F19" s="370"/>
      <c r="G19" s="370"/>
      <c r="J19" s="2400"/>
    </row>
    <row r="20" spans="1:10" s="384" customFormat="1" ht="15.75">
      <c r="A20" s="530"/>
      <c r="B20" s="2656" t="s">
        <v>6634</v>
      </c>
      <c r="C20" s="2657"/>
      <c r="D20" s="2657"/>
      <c r="E20" s="2657"/>
      <c r="F20" s="2657"/>
      <c r="G20" s="2658"/>
      <c r="J20" s="2400"/>
    </row>
    <row r="21" spans="1:10" s="384" customFormat="1" ht="15.75">
      <c r="A21" s="530"/>
      <c r="B21" s="2703" t="s">
        <v>686</v>
      </c>
      <c r="C21" s="2704"/>
      <c r="D21" s="1232" t="s">
        <v>29</v>
      </c>
      <c r="E21" s="2689" t="s">
        <v>1900</v>
      </c>
      <c r="F21" s="2690"/>
      <c r="G21" s="2691"/>
      <c r="J21" s="2400"/>
    </row>
    <row r="22" spans="1:10" s="384" customFormat="1" ht="15.75">
      <c r="A22" s="530"/>
      <c r="B22" s="2692" t="s">
        <v>690</v>
      </c>
      <c r="C22" s="2693"/>
      <c r="D22" s="2693"/>
      <c r="E22" s="2693"/>
      <c r="F22" s="2693"/>
      <c r="G22" s="2694"/>
      <c r="J22" s="2400"/>
    </row>
    <row r="23" spans="1:10" s="384" customFormat="1" ht="15.75" customHeight="1">
      <c r="A23" s="530"/>
      <c r="B23" s="2695" t="str">
        <f>C16</f>
        <v>MESTRE DE OBRAS COM ENCARGOS COMPLEMENTARES</v>
      </c>
      <c r="C23" s="2696"/>
      <c r="D23" s="1233" t="str">
        <f>D16</f>
        <v>H</v>
      </c>
      <c r="E23" s="2670" t="s">
        <v>8105</v>
      </c>
      <c r="F23" s="2671"/>
      <c r="G23" s="2672"/>
      <c r="H23" s="2271">
        <f>RESUMO!G16</f>
        <v>3.7723402269601816E-2</v>
      </c>
      <c r="J23" s="2400"/>
    </row>
    <row r="24" spans="1:10" s="384" customFormat="1" ht="16.5" customHeight="1" thickBot="1">
      <c r="A24" s="530"/>
      <c r="B24" s="2673" t="str">
        <f>C17</f>
        <v>ENGENHEIRO CIVIL DE OBRA JUNIOR COM ENCARGOS COMPLEMENTARES</v>
      </c>
      <c r="C24" s="2674"/>
      <c r="D24" s="1325" t="str">
        <f>D17</f>
        <v>H</v>
      </c>
      <c r="E24" s="2675" t="s">
        <v>8134</v>
      </c>
      <c r="F24" s="2676"/>
      <c r="G24" s="2677"/>
      <c r="J24" s="2400"/>
    </row>
    <row r="25" spans="1:10" s="384" customFormat="1" ht="15.75">
      <c r="A25" s="530"/>
      <c r="B25" s="369"/>
      <c r="C25" s="369"/>
      <c r="D25" s="369"/>
      <c r="E25" s="369"/>
      <c r="F25" s="370"/>
      <c r="G25" s="370"/>
      <c r="J25" s="2400"/>
    </row>
    <row r="26" spans="1:10" s="384" customFormat="1" ht="16.5" thickBot="1">
      <c r="A26" s="530"/>
      <c r="B26" s="373"/>
      <c r="C26" s="373"/>
      <c r="D26" s="374"/>
      <c r="E26" s="375"/>
      <c r="F26" s="376"/>
      <c r="G26" s="377"/>
      <c r="J26" s="2400"/>
    </row>
    <row r="27" spans="1:10" s="384" customFormat="1" ht="35.25" customHeight="1">
      <c r="A27" s="530"/>
      <c r="B27" s="359" t="str">
        <f>CONCATENATE("AMM CIV 00",(RIGHT(B13,2))+1)</f>
        <v>AMM CIV 002</v>
      </c>
      <c r="C27" s="2705" t="s">
        <v>1338</v>
      </c>
      <c r="D27" s="2706"/>
      <c r="E27" s="2706"/>
      <c r="F27" s="2707"/>
      <c r="G27" s="360" t="s">
        <v>0</v>
      </c>
      <c r="H27" s="1296">
        <f>G40</f>
        <v>898.79</v>
      </c>
      <c r="J27" s="2400"/>
    </row>
    <row r="28" spans="1:10" s="384" customFormat="1" ht="31.5">
      <c r="A28" s="530"/>
      <c r="B28" s="361" t="s">
        <v>760</v>
      </c>
      <c r="C28" s="520" t="s">
        <v>686</v>
      </c>
      <c r="D28" s="520" t="s">
        <v>29</v>
      </c>
      <c r="E28" s="520" t="s">
        <v>687</v>
      </c>
      <c r="F28" s="521" t="s">
        <v>688</v>
      </c>
      <c r="G28" s="522" t="s">
        <v>689</v>
      </c>
      <c r="J28" s="2400"/>
    </row>
    <row r="29" spans="1:10" s="384" customFormat="1" ht="15.75">
      <c r="A29" s="530"/>
      <c r="B29" s="2708" t="s">
        <v>693</v>
      </c>
      <c r="C29" s="2709"/>
      <c r="D29" s="2709"/>
      <c r="E29" s="2709"/>
      <c r="F29" s="2709"/>
      <c r="G29" s="2710"/>
      <c r="J29" s="2400"/>
    </row>
    <row r="30" spans="1:10" s="384" customFormat="1" ht="45">
      <c r="A30" s="530" t="s">
        <v>1321</v>
      </c>
      <c r="B30" s="523">
        <v>83765</v>
      </c>
      <c r="C30" s="298" t="str">
        <f>IF($A30="INSUMO",VLOOKUP($B30,'BANCO DE DADOS SETEMBRO INS'!$A:$D,2,FALSE),VLOOKUP($B30,'BANCO DE DADOS SETEMBRO SERV'!$B:$E,2,FALSE))</f>
        <v>GRUPO DE SOLDAGEM COM GERADOR A DIESEL 60 CV PARA SOLDA ELÉTRICA, SOBRE 04 RODAS, COM MOTOR 4 CILINDROS 600 A - CHP DIURNO. AF_02/2016</v>
      </c>
      <c r="D30" s="297" t="str">
        <f>IF($A30="INSUMO",VLOOKUP($B30,'BANCO DE DADOS SETEMBRO INS'!$A:$D,3,FALSE),VLOOKUP($B30,'BANCO DE DADOS SETEMBRO SERV'!$B:$E,3,FALSE))</f>
        <v>CHP</v>
      </c>
      <c r="E30" s="362">
        <v>3.82</v>
      </c>
      <c r="F30" s="393">
        <f>IF($A30="INSUMO",VLOOKUP($B30,'BANCO DE DADOS SETEMBRO INS'!$A:$D,4,FALSE),VLOOKUP($B30,'BANCO DE DADOS SETEMBRO SERV'!$B:$E,4,FALSE))</f>
        <v>68.19</v>
      </c>
      <c r="G30" s="363">
        <f t="shared" ref="G30:G35" si="0">TRUNC(E30*F30,2)</f>
        <v>260.48</v>
      </c>
      <c r="J30" s="2400"/>
    </row>
    <row r="31" spans="1:10" s="384" customFormat="1" ht="45">
      <c r="A31" s="530" t="s">
        <v>1321</v>
      </c>
      <c r="B31" s="523">
        <v>83766</v>
      </c>
      <c r="C31" s="298" t="str">
        <f>IF($A31="INSUMO",VLOOKUP($B31,'BANCO DE DADOS SETEMBRO INS'!$A:$D,2,FALSE),VLOOKUP($B31,'BANCO DE DADOS SETEMBRO SERV'!$B:$E,2,FALSE))</f>
        <v>GRUPO DE SOLDAGEM COM GERADOR A DIESEL 60 CV PARA SOLDA ELÉTRICA, SOBRE 04 RODAS, COM MOTOR 4 CILINDROS 600 A - CHI DIURNO. AF_02/2016</v>
      </c>
      <c r="D31" s="297" t="str">
        <f>IF($A31="INSUMO",VLOOKUP($B31,'BANCO DE DADOS SETEMBRO INS'!$A:$D,3,FALSE),VLOOKUP($B31,'BANCO DE DADOS SETEMBRO SERV'!$B:$E,3,FALSE))</f>
        <v>CHI</v>
      </c>
      <c r="E31" s="362">
        <v>0.67</v>
      </c>
      <c r="F31" s="385">
        <f>IF($A31="INSUMO",VLOOKUP($B31,'BANCO DE DADOS SETEMBRO INS'!$A:$D,4,FALSE),VLOOKUP($B31,'BANCO DE DADOS SETEMBRO SERV'!$B:$E,4,FALSE))</f>
        <v>28.23</v>
      </c>
      <c r="G31" s="363">
        <f t="shared" si="0"/>
        <v>18.91</v>
      </c>
      <c r="J31" s="2400"/>
    </row>
    <row r="32" spans="1:10" s="384" customFormat="1" ht="30">
      <c r="A32" s="530" t="s">
        <v>1320</v>
      </c>
      <c r="B32" s="523">
        <v>7167</v>
      </c>
      <c r="C32" s="298" t="str">
        <f>IF($A32="INSUMO",VLOOKUP($B32,'BANCO DE DADOS SETEMBRO INS'!$A:$D,2,FALSE),VLOOKUP($B32,'BANCO DE DADOS SETEMBRO SERV'!$B:$E,2,FALSE))</f>
        <v>TELA DE ARAME GALV QUADRANGULAR / LOSANGULAR,  FIO 2,11 MM (14 BWG), MALHA  5 X 5 CM, H = 2 M</v>
      </c>
      <c r="D32" s="297" t="str">
        <f>IF($A32="INSUMO",VLOOKUP($B32,'BANCO DE DADOS SETEMBRO INS'!$A:$D,3,FALSE),VLOOKUP($B32,'BANCO DE DADOS SETEMBRO SERV'!$B:$E,3,FALSE))</f>
        <v xml:space="preserve">M2    </v>
      </c>
      <c r="E32" s="362">
        <v>1.1000000000000001</v>
      </c>
      <c r="F32" s="393">
        <f>IF($A32="INSUMO",VLOOKUP($B32,'BANCO DE DADOS SETEMBRO INS'!$A:$D,4,FALSE),VLOOKUP($B32,'BANCO DE DADOS SETEMBRO SERV'!$B:$E,4,FALSE))</f>
        <v>17.45</v>
      </c>
      <c r="G32" s="363">
        <f t="shared" si="0"/>
        <v>19.190000000000001</v>
      </c>
      <c r="J32" s="2400"/>
    </row>
    <row r="33" spans="1:10" s="384" customFormat="1" ht="30">
      <c r="A33" s="530" t="s">
        <v>1320</v>
      </c>
      <c r="B33" s="523">
        <v>7697</v>
      </c>
      <c r="C33" s="298" t="str">
        <f>IF($A33="INSUMO",VLOOKUP($B33,'BANCO DE DADOS SETEMBRO INS'!$A:$D,2,FALSE),VLOOKUP($B33,'BANCO DE DADOS SETEMBRO SERV'!$B:$E,2,FALSE))</f>
        <v>TUBO ACO GALVANIZADO COM COSTURA, CLASSE MEDIA, DN 1.1/2", E = *3,25* MM, PESO *3,61* KG/M (NBR 5580)</v>
      </c>
      <c r="D33" s="297" t="str">
        <f>IF($A33="INSUMO",VLOOKUP($B33,'BANCO DE DADOS SETEMBRO INS'!$A:$D,3,FALSE),VLOOKUP($B33,'BANCO DE DADOS SETEMBRO SERV'!$B:$E,3,FALSE))</f>
        <v xml:space="preserve">M     </v>
      </c>
      <c r="E33" s="457">
        <v>1.4318</v>
      </c>
      <c r="F33" s="385">
        <f>IF($A33="INSUMO",VLOOKUP($B33,'BANCO DE DADOS SETEMBRO INS'!$A:$D,4,FALSE),VLOOKUP($B33,'BANCO DE DADOS SETEMBRO SERV'!$B:$E,4,FALSE))</f>
        <v>27.63</v>
      </c>
      <c r="G33" s="363">
        <f t="shared" si="0"/>
        <v>39.56</v>
      </c>
      <c r="J33" s="2400"/>
    </row>
    <row r="34" spans="1:10" s="384" customFormat="1" ht="15.75">
      <c r="A34" s="530" t="s">
        <v>1320</v>
      </c>
      <c r="B34" s="523">
        <v>10997</v>
      </c>
      <c r="C34" s="298" t="str">
        <f>IF($A34="INSUMO",VLOOKUP($B34,'BANCO DE DADOS SETEMBRO INS'!$A:$D,2,FALSE),VLOOKUP($B34,'BANCO DE DADOS SETEMBRO SERV'!$B:$E,2,FALSE))</f>
        <v>ELETRODO REVESTIDO AWS - E7018, DIAMETRO IGUAL A 4,00 MM</v>
      </c>
      <c r="D34" s="297" t="str">
        <f>IF($A34="INSUMO",VLOOKUP($B34,'BANCO DE DADOS SETEMBRO INS'!$A:$D,3,FALSE),VLOOKUP($B34,'BANCO DE DADOS SETEMBRO SERV'!$B:$E,3,FALSE))</f>
        <v xml:space="preserve">KG    </v>
      </c>
      <c r="E34" s="362">
        <v>3.37</v>
      </c>
      <c r="F34" s="393">
        <f>IF($A34="INSUMO",VLOOKUP($B34,'BANCO DE DADOS SETEMBRO INS'!$A:$D,4,FALSE),VLOOKUP($B34,'BANCO DE DADOS SETEMBRO SERV'!$B:$E,4,FALSE))</f>
        <v>12</v>
      </c>
      <c r="G34" s="363">
        <f t="shared" si="0"/>
        <v>40.44</v>
      </c>
      <c r="J34" s="2400"/>
    </row>
    <row r="35" spans="1:10" s="384" customFormat="1" ht="30">
      <c r="A35" s="530" t="s">
        <v>1320</v>
      </c>
      <c r="B35" s="523">
        <v>21010</v>
      </c>
      <c r="C35" s="298" t="str">
        <f>IF($A35="INSUMO",VLOOKUP($B35,'BANCO DE DADOS SETEMBRO INS'!$A:$D,2,FALSE),VLOOKUP($B35,'BANCO DE DADOS SETEMBRO SERV'!$B:$E,2,FALSE))</f>
        <v>TUBO ACO GALVANIZADO COM COSTURA, CLASSE LEVE, DN 25 MM ( 1"),  E = 2,65 MM,  *2,11* KG/M (NBR 5580)</v>
      </c>
      <c r="D35" s="297" t="str">
        <f>IF($A35="INSUMO",VLOOKUP($B35,'BANCO DE DADOS SETEMBRO INS'!$A:$D,3,FALSE),VLOOKUP($B35,'BANCO DE DADOS SETEMBRO SERV'!$B:$E,3,FALSE))</f>
        <v xml:space="preserve">M     </v>
      </c>
      <c r="E35" s="457">
        <v>6.7407000000000004</v>
      </c>
      <c r="F35" s="385">
        <f>IF($A35="INSUMO",VLOOKUP($B35,'BANCO DE DADOS SETEMBRO INS'!$A:$D,4,FALSE),VLOOKUP($B35,'BANCO DE DADOS SETEMBRO SERV'!$B:$E,4,FALSE))</f>
        <v>17.14</v>
      </c>
      <c r="G35" s="363">
        <f t="shared" si="0"/>
        <v>115.53</v>
      </c>
      <c r="J35" s="2400"/>
    </row>
    <row r="36" spans="1:10" s="384" customFormat="1" ht="15.75">
      <c r="A36" s="530"/>
      <c r="B36" s="2708" t="s">
        <v>694</v>
      </c>
      <c r="C36" s="2709"/>
      <c r="D36" s="2709"/>
      <c r="E36" s="2709"/>
      <c r="F36" s="2709"/>
      <c r="G36" s="2710"/>
      <c r="J36" s="2400"/>
    </row>
    <row r="37" spans="1:10" s="384" customFormat="1" ht="15.75">
      <c r="A37" s="530" t="s">
        <v>1321</v>
      </c>
      <c r="B37" s="523">
        <v>88315</v>
      </c>
      <c r="C37" s="298" t="str">
        <f>IF($A37="INSUMO",VLOOKUP($B37,'BANCO DE DADOS SETEMBRO INS'!$A:$D,2,FALSE),VLOOKUP($B37,'BANCO DE DADOS SETEMBRO SERV'!$B:$E,2,FALSE))</f>
        <v>SERRALHEIRO COM ENCARGOS COMPLEMENTARES</v>
      </c>
      <c r="D37" s="297" t="str">
        <f>IF($A37="INSUMO",VLOOKUP($B37,'BANCO DE DADOS SETEMBRO INS'!$A:$D,3,FALSE),VLOOKUP($B37,'BANCO DE DADOS SETEMBRO SERV'!$B:$E,3,FALSE))</f>
        <v>H</v>
      </c>
      <c r="E37" s="362">
        <v>7</v>
      </c>
      <c r="F37" s="393">
        <f>IF($A37="INSUMO",VLOOKUP($B37,'BANCO DE DADOS SETEMBRO INS'!$A:$D,4,FALSE),VLOOKUP($B37,'BANCO DE DADOS SETEMBRO SERV'!$B:$E,4,FALSE))</f>
        <v>19.45</v>
      </c>
      <c r="G37" s="363">
        <f>TRUNC(E37*F37,2)</f>
        <v>136.15</v>
      </c>
      <c r="J37" s="2400"/>
    </row>
    <row r="38" spans="1:10" s="384" customFormat="1" ht="15.75">
      <c r="A38" s="530" t="s">
        <v>1321</v>
      </c>
      <c r="B38" s="523">
        <v>88316</v>
      </c>
      <c r="C38" s="298" t="str">
        <f>IF($A38="INSUMO",VLOOKUP($B38,'BANCO DE DADOS SETEMBRO INS'!$A:$D,2,FALSE),VLOOKUP($B38,'BANCO DE DADOS SETEMBRO SERV'!$B:$E,2,FALSE))</f>
        <v>SERVENTE COM ENCARGOS COMPLEMENTARES</v>
      </c>
      <c r="D38" s="297" t="str">
        <f>IF($A38="INSUMO",VLOOKUP($B38,'BANCO DE DADOS SETEMBRO INS'!$A:$D,3,FALSE),VLOOKUP($B38,'BANCO DE DADOS SETEMBRO SERV'!$B:$E,3,FALSE))</f>
        <v>H</v>
      </c>
      <c r="E38" s="362">
        <v>11.5</v>
      </c>
      <c r="F38" s="385">
        <f>IF($A38="INSUMO",VLOOKUP($B38,'BANCO DE DADOS SETEMBRO INS'!$A:$D,4,FALSE),VLOOKUP($B38,'BANCO DE DADOS SETEMBRO SERV'!$B:$E,4,FALSE))</f>
        <v>15.74</v>
      </c>
      <c r="G38" s="363">
        <f>TRUNC(E38*F38,2)</f>
        <v>181.01</v>
      </c>
      <c r="J38" s="2400"/>
    </row>
    <row r="39" spans="1:10" s="384" customFormat="1" ht="16.5" thickBot="1">
      <c r="A39" s="530" t="s">
        <v>1321</v>
      </c>
      <c r="B39" s="524">
        <v>88317</v>
      </c>
      <c r="C39" s="302" t="str">
        <f>IF($A39="INSUMO",VLOOKUP($B39,'BANCO DE DADOS SETEMBRO INS'!$A:$D,2,FALSE),VLOOKUP($B39,'BANCO DE DADOS SETEMBRO SERV'!$B:$E,2,FALSE))</f>
        <v>SOLDADOR COM ENCARGOS COMPLEMENTARES</v>
      </c>
      <c r="D39" s="303" t="str">
        <f>IF($A39="INSUMO",VLOOKUP($B39,'BANCO DE DADOS SETEMBRO INS'!$A:$D,3,FALSE),VLOOKUP($B39,'BANCO DE DADOS SETEMBRO SERV'!$B:$E,3,FALSE))</f>
        <v>H</v>
      </c>
      <c r="E39" s="364">
        <v>4.5</v>
      </c>
      <c r="F39" s="461">
        <f>IF($A39="INSUMO",VLOOKUP($B39,'BANCO DE DADOS SETEMBRO INS'!$A:$D,4,FALSE),VLOOKUP($B39,'BANCO DE DADOS SETEMBRO SERV'!$B:$E,4,FALSE))</f>
        <v>19.45</v>
      </c>
      <c r="G39" s="365">
        <f>TRUNC(E39*F39,2)</f>
        <v>87.52</v>
      </c>
      <c r="J39" s="2400"/>
    </row>
    <row r="40" spans="1:10" s="384" customFormat="1" ht="16.5" thickBot="1">
      <c r="A40" s="530"/>
      <c r="B40" s="2665" t="s">
        <v>6635</v>
      </c>
      <c r="C40" s="2665"/>
      <c r="D40" s="2665"/>
      <c r="E40" s="2665"/>
      <c r="F40" s="283" t="s">
        <v>695</v>
      </c>
      <c r="G40" s="284">
        <f>SUM(G30:G39)</f>
        <v>898.79</v>
      </c>
      <c r="J40" s="2400"/>
    </row>
    <row r="41" spans="1:10" s="384" customFormat="1" ht="16.5" thickBot="1">
      <c r="A41" s="530"/>
      <c r="B41" s="373"/>
      <c r="C41" s="373"/>
      <c r="D41" s="374"/>
      <c r="E41" s="375"/>
      <c r="F41" s="376"/>
      <c r="G41" s="377"/>
      <c r="J41" s="2400"/>
    </row>
    <row r="42" spans="1:10" s="762" customFormat="1" ht="15.75">
      <c r="A42" s="814"/>
      <c r="B42" s="359" t="str">
        <f>CONCATENATE("AMM CIV 00",(RIGHT(B27,2))+1)</f>
        <v>AMM CIV 003</v>
      </c>
      <c r="C42" s="2280" t="s">
        <v>1633</v>
      </c>
      <c r="D42" s="856"/>
      <c r="E42" s="856"/>
      <c r="F42" s="857"/>
      <c r="G42" s="787" t="s">
        <v>29</v>
      </c>
      <c r="H42" s="1297">
        <f>G48</f>
        <v>752.95</v>
      </c>
      <c r="J42" s="2400"/>
    </row>
    <row r="43" spans="1:10" s="762" customFormat="1" ht="31.5">
      <c r="A43" s="814"/>
      <c r="B43" s="361" t="s">
        <v>760</v>
      </c>
      <c r="C43" s="807" t="s">
        <v>686</v>
      </c>
      <c r="D43" s="807" t="s">
        <v>29</v>
      </c>
      <c r="E43" s="807" t="s">
        <v>687</v>
      </c>
      <c r="F43" s="808" t="s">
        <v>688</v>
      </c>
      <c r="G43" s="809" t="s">
        <v>689</v>
      </c>
      <c r="J43" s="2400"/>
    </row>
    <row r="44" spans="1:10" s="762" customFormat="1" ht="15.75">
      <c r="A44" s="814"/>
      <c r="B44" s="2662" t="s">
        <v>693</v>
      </c>
      <c r="C44" s="2663"/>
      <c r="D44" s="2663"/>
      <c r="E44" s="2663"/>
      <c r="F44" s="2663"/>
      <c r="G44" s="2664"/>
      <c r="J44" s="2400"/>
    </row>
    <row r="45" spans="1:10" s="762" customFormat="1" ht="15.75">
      <c r="A45" s="814" t="s">
        <v>1320</v>
      </c>
      <c r="B45" s="810">
        <v>10848</v>
      </c>
      <c r="C45" s="772" t="str">
        <f>IF($A45="INSUMO",VLOOKUP($B45,'BANCO DE DADOS SETEMBRO INS'!$A:$D,2,FALSE),VLOOKUP($B45,'BANCO DE DADOS SETEMBRO SERV'!$B:$E,2,FALSE))</f>
        <v>PLACA DE INAUGURACAO METALICA, *40* CM X *60* CM</v>
      </c>
      <c r="D45" s="771" t="str">
        <f>IF($A45="INSUMO",VLOOKUP($B45,'BANCO DE DADOS SETEMBRO INS'!$A:$D,3,FALSE),VLOOKUP($B45,'BANCO DE DADOS SETEMBRO SERV'!$B:$E,3,FALSE))</f>
        <v xml:space="preserve">UN    </v>
      </c>
      <c r="E45" s="531">
        <v>1</v>
      </c>
      <c r="F45" s="775">
        <f>IF($A45="INSUMO",VLOOKUP($B45,'BANCO DE DADOS SETEMBRO INS'!$A:$D,4,FALSE),VLOOKUP($B45,'BANCO DE DADOS SETEMBRO SERV'!$B:$E,4,FALSE))</f>
        <v>723.6</v>
      </c>
      <c r="G45" s="652">
        <f>TRUNC(E45*F45,2)</f>
        <v>723.6</v>
      </c>
      <c r="J45" s="2400"/>
    </row>
    <row r="46" spans="1:10" s="762" customFormat="1" ht="15.75">
      <c r="A46" s="814"/>
      <c r="B46" s="2662" t="s">
        <v>694</v>
      </c>
      <c r="C46" s="2663"/>
      <c r="D46" s="2663"/>
      <c r="E46" s="2663"/>
      <c r="F46" s="2663"/>
      <c r="G46" s="2664"/>
      <c r="J46" s="2400"/>
    </row>
    <row r="47" spans="1:10" s="762" customFormat="1" ht="16.5" thickBot="1">
      <c r="A47" s="814" t="s">
        <v>1321</v>
      </c>
      <c r="B47" s="524">
        <v>88309</v>
      </c>
      <c r="C47" s="773" t="str">
        <f>IF($A47="INSUMO",VLOOKUP($B47,'BANCO DE DADOS SETEMBRO INS'!$A:$D,2,FALSE),VLOOKUP($B47,'BANCO DE DADOS SETEMBRO SERV'!$B:$E,2,FALSE))</f>
        <v>PEDREIRO COM ENCARGOS COMPLEMENTARES</v>
      </c>
      <c r="D47" s="774" t="str">
        <f>IF($A47="INSUMO",VLOOKUP($B47,'BANCO DE DADOS SETEMBRO INS'!$A:$D,3,FALSE),VLOOKUP($B47,'BANCO DE DADOS SETEMBRO SERV'!$B:$E,3,FALSE))</f>
        <v>H</v>
      </c>
      <c r="E47" s="534">
        <v>1.5</v>
      </c>
      <c r="F47" s="776">
        <f>IF($A47="INSUMO",VLOOKUP($B47,'BANCO DE DADOS SETEMBRO INS'!$A:$D,4,FALSE),VLOOKUP($B47,'BANCO DE DADOS SETEMBRO SERV'!$B:$E,4,FALSE))</f>
        <v>19.57</v>
      </c>
      <c r="G47" s="648">
        <f>TRUNC(E47*F47,2)</f>
        <v>29.35</v>
      </c>
      <c r="J47" s="2400"/>
    </row>
    <row r="48" spans="1:10" s="762" customFormat="1" ht="16.5" thickBot="1">
      <c r="A48" s="814"/>
      <c r="B48" s="1265" t="s">
        <v>1634</v>
      </c>
      <c r="C48" s="1265"/>
      <c r="D48" s="653"/>
      <c r="E48" s="654"/>
      <c r="F48" s="559" t="s">
        <v>695</v>
      </c>
      <c r="G48" s="560">
        <f>TRUNC(SUM(G45:G47),2)</f>
        <v>752.95</v>
      </c>
      <c r="J48" s="2400"/>
    </row>
    <row r="49" spans="1:10" s="762" customFormat="1" ht="16.5" thickBot="1">
      <c r="A49" s="814"/>
      <c r="B49" s="831"/>
      <c r="C49" s="831"/>
      <c r="D49" s="649"/>
      <c r="E49" s="543"/>
      <c r="F49" s="650"/>
      <c r="G49" s="651"/>
      <c r="J49" s="2400"/>
    </row>
    <row r="50" spans="1:10" s="538" customFormat="1" ht="15.75">
      <c r="B50" s="359" t="str">
        <f>CONCATENATE("AMM CIV 00",(RIGHT(B42,2))+1)</f>
        <v>AMM CIV 004</v>
      </c>
      <c r="C50" s="2666" t="str">
        <f>C57</f>
        <v xml:space="preserve"> FORNECIMENTO DE CONJUNTO DE TRAVE EM TUBO 3" PRETO MEDINDO 3,74 X 7,32</v>
      </c>
      <c r="D50" s="2666"/>
      <c r="E50" s="2666"/>
      <c r="F50" s="2666"/>
      <c r="G50" s="464" t="s">
        <v>42</v>
      </c>
      <c r="H50" s="1295">
        <f>G58</f>
        <v>2691.27</v>
      </c>
      <c r="J50" s="2400"/>
    </row>
    <row r="51" spans="1:10" s="538" customFormat="1" ht="31.5">
      <c r="B51" s="899" t="s">
        <v>760</v>
      </c>
      <c r="C51" s="807" t="s">
        <v>686</v>
      </c>
      <c r="D51" s="807" t="s">
        <v>29</v>
      </c>
      <c r="E51" s="807" t="s">
        <v>687</v>
      </c>
      <c r="F51" s="808" t="s">
        <v>688</v>
      </c>
      <c r="G51" s="809" t="s">
        <v>689</v>
      </c>
      <c r="J51" s="2400"/>
    </row>
    <row r="52" spans="1:10" s="538" customFormat="1" ht="15.75">
      <c r="B52" s="2667" t="s">
        <v>693</v>
      </c>
      <c r="C52" s="2668"/>
      <c r="D52" s="2668"/>
      <c r="E52" s="2668"/>
      <c r="F52" s="2668"/>
      <c r="G52" s="2669"/>
      <c r="J52" s="2400"/>
    </row>
    <row r="53" spans="1:10" s="873" customFormat="1" ht="30">
      <c r="A53" s="931" t="s">
        <v>1321</v>
      </c>
      <c r="B53" s="810">
        <v>93358</v>
      </c>
      <c r="C53" s="772" t="str">
        <f>IF($A53="INSUMO",VLOOKUP($B53,'BANCO DE DADOS SETEMBRO INS'!$A:$D,2,FALSE),VLOOKUP($B53,'BANCO DE DADOS SETEMBRO SERV'!$B:$E,2,FALSE))</f>
        <v>ESCAVAÇÃO MANUAL DE VALA COM PROFUNDIDADE MENOR OU IGUAL A 1,30 M. AF_03/2016</v>
      </c>
      <c r="D53" s="771" t="str">
        <f>IF($A53="INSUMO",VLOOKUP($B53,'BANCO DE DADOS SETEMBRO INS'!$A:$D,3,FALSE),VLOOKUP($B53,'BANCO DE DADOS SETEMBRO SERV'!$B:$E,3,FALSE))</f>
        <v>M3</v>
      </c>
      <c r="E53" s="535">
        <v>0.28000000000000003</v>
      </c>
      <c r="F53" s="775">
        <f>IF($A53="INSUMO",VLOOKUP($B53,'BANCO DE DADOS SETEMBRO INS'!$A:$D,4,FALSE),VLOOKUP($B53,'BANCO DE DADOS SETEMBRO SERV'!$B:$E,4,FALSE))</f>
        <v>62.26</v>
      </c>
      <c r="G53" s="652">
        <f>TRUNC(E53*F53,2)</f>
        <v>17.43</v>
      </c>
      <c r="J53" s="2400"/>
    </row>
    <row r="54" spans="1:10" s="873" customFormat="1" ht="30">
      <c r="A54" s="931" t="s">
        <v>1321</v>
      </c>
      <c r="B54" s="810">
        <v>95241</v>
      </c>
      <c r="C54" s="772" t="str">
        <f>IF($A54="INSUMO",VLOOKUP($B54,'BANCO DE DADOS SETEMBRO INS'!$A:$D,2,FALSE),VLOOKUP($B54,'BANCO DE DADOS SETEMBRO SERV'!$B:$E,2,FALSE))</f>
        <v>LASTRO DE CONCRETO MAGRO, APLICADO EM PISOS OU RADIERS, ESPESSURA DE 5 CM. AF_07/2016</v>
      </c>
      <c r="D54" s="771" t="str">
        <f>IF($A54="INSUMO",VLOOKUP($B54,'BANCO DE DADOS SETEMBRO INS'!$A:$D,3,FALSE),VLOOKUP($B54,'BANCO DE DADOS SETEMBRO SERV'!$B:$E,3,FALSE))</f>
        <v>M2</v>
      </c>
      <c r="E54" s="535">
        <v>0.36</v>
      </c>
      <c r="F54" s="775">
        <f>IF($A54="INSUMO",VLOOKUP($B54,'BANCO DE DADOS SETEMBRO INS'!$A:$D,4,FALSE),VLOOKUP($B54,'BANCO DE DADOS SETEMBRO SERV'!$B:$E,4,FALSE))</f>
        <v>20.65</v>
      </c>
      <c r="G54" s="652">
        <f>TRUNC(E54*F54,2)</f>
        <v>7.43</v>
      </c>
      <c r="J54" s="2400"/>
    </row>
    <row r="55" spans="1:10" s="873" customFormat="1" ht="30">
      <c r="A55" s="931" t="s">
        <v>1321</v>
      </c>
      <c r="B55" s="810">
        <v>94965</v>
      </c>
      <c r="C55" s="772" t="str">
        <f>IF($A55="INSUMO",VLOOKUP($B55,'BANCO DE DADOS SETEMBRO INS'!$A:$D,2,FALSE),VLOOKUP($B55,'BANCO DE DADOS SETEMBRO SERV'!$B:$E,2,FALSE))</f>
        <v>CONCRETO FCK = 25MPA, TRAÇO 1:2,3:2,7 (CIMENTO/ AREIA MÉDIA/ BRITA 1)  - PREPARO MECÂNICO COM BETONEIRA 400 L. AF_07/2016</v>
      </c>
      <c r="D55" s="771" t="str">
        <f>IF($A55="INSUMO",VLOOKUP($B55,'BANCO DE DADOS SETEMBRO INS'!$A:$D,3,FALSE),VLOOKUP($B55,'BANCO DE DADOS SETEMBRO SERV'!$B:$E,3,FALSE))</f>
        <v>M3</v>
      </c>
      <c r="E55" s="535">
        <v>0.24</v>
      </c>
      <c r="F55" s="775">
        <f>IF($A55="INSUMO",VLOOKUP($B55,'BANCO DE DADOS SETEMBRO INS'!$A:$D,4,FALSE),VLOOKUP($B55,'BANCO DE DADOS SETEMBRO SERV'!$B:$E,4,FALSE))</f>
        <v>324.73</v>
      </c>
      <c r="G55" s="652">
        <f>TRUNC(E55*F55,2)</f>
        <v>77.930000000000007</v>
      </c>
      <c r="J55" s="2400"/>
    </row>
    <row r="56" spans="1:10" s="873" customFormat="1" ht="30">
      <c r="A56" s="931" t="s">
        <v>1321</v>
      </c>
      <c r="B56" s="810">
        <v>92873</v>
      </c>
      <c r="C56" s="772" t="str">
        <f>IF($A56="INSUMO",VLOOKUP($B56,'BANCO DE DADOS SETEMBRO INS'!$A:$D,2,FALSE),VLOOKUP($B56,'BANCO DE DADOS SETEMBRO SERV'!$B:$E,2,FALSE))</f>
        <v>LANÇAMENTO COM USO DE BALDES, ADENSAMENTO E ACABAMENTO DE CONCRETO EM ESTRUTURAS. AF_12/2015</v>
      </c>
      <c r="D56" s="771" t="str">
        <f>IF($A56="INSUMO",VLOOKUP($B56,'BANCO DE DADOS SETEMBRO INS'!$A:$D,3,FALSE),VLOOKUP($B56,'BANCO DE DADOS SETEMBRO SERV'!$B:$E,3,FALSE))</f>
        <v>M3</v>
      </c>
      <c r="E56" s="535">
        <v>0.24</v>
      </c>
      <c r="F56" s="775">
        <f>IF($A56="INSUMO",VLOOKUP($B56,'BANCO DE DADOS SETEMBRO INS'!$A:$D,4,FALSE),VLOOKUP($B56,'BANCO DE DADOS SETEMBRO SERV'!$B:$E,4,FALSE))</f>
        <v>160.36000000000001</v>
      </c>
      <c r="G56" s="652">
        <f>TRUNC(E56*F56,2)</f>
        <v>38.479999999999997</v>
      </c>
      <c r="J56" s="2400"/>
    </row>
    <row r="57" spans="1:10" s="538" customFormat="1" ht="30.75" thickBot="1">
      <c r="B57" s="524" t="s">
        <v>708</v>
      </c>
      <c r="C57" s="773" t="str">
        <f>C60</f>
        <v xml:space="preserve"> FORNECIMENTO DE CONJUNTO DE TRAVE EM TUBO 3" PRETO MEDINDO 3,74 X 7,32</v>
      </c>
      <c r="D57" s="774" t="s">
        <v>42</v>
      </c>
      <c r="E57" s="391">
        <v>1</v>
      </c>
      <c r="F57" s="647">
        <f>D65</f>
        <v>2550</v>
      </c>
      <c r="G57" s="648">
        <f>TRUNC(E57*F57,2)</f>
        <v>2550</v>
      </c>
      <c r="J57" s="2400"/>
    </row>
    <row r="58" spans="1:10" s="538" customFormat="1" ht="16.5" thickBot="1">
      <c r="B58" s="2659" t="s">
        <v>1487</v>
      </c>
      <c r="C58" s="2660"/>
      <c r="D58" s="2660"/>
      <c r="E58" s="2661"/>
      <c r="F58" s="463" t="s">
        <v>695</v>
      </c>
      <c r="G58" s="934">
        <f>SUM(G53:G57)</f>
        <v>2691.27</v>
      </c>
      <c r="J58" s="2400"/>
    </row>
    <row r="59" spans="1:10" s="538" customFormat="1" ht="16.5" thickBot="1">
      <c r="B59" s="1271"/>
      <c r="C59" s="1292"/>
      <c r="D59" s="649"/>
      <c r="E59" s="543"/>
      <c r="F59" s="650"/>
      <c r="G59" s="651"/>
      <c r="J59" s="2400"/>
    </row>
    <row r="60" spans="1:10" s="538" customFormat="1" ht="31.5">
      <c r="B60" s="1557"/>
      <c r="C60" s="2035" t="s">
        <v>6033</v>
      </c>
      <c r="D60" s="1558"/>
      <c r="E60" s="1559"/>
      <c r="F60" s="1537"/>
      <c r="G60" s="503" t="s">
        <v>42</v>
      </c>
      <c r="H60" s="1753"/>
      <c r="J60" s="2400"/>
    </row>
    <row r="61" spans="1:10" s="538" customFormat="1" ht="31.5">
      <c r="B61" s="1815" t="s">
        <v>701</v>
      </c>
      <c r="C61" s="1775" t="s">
        <v>702</v>
      </c>
      <c r="D61" s="1776" t="s">
        <v>703</v>
      </c>
      <c r="E61" s="1777" t="s">
        <v>704</v>
      </c>
      <c r="F61" s="1778" t="s">
        <v>705</v>
      </c>
      <c r="G61" s="1785" t="s">
        <v>706</v>
      </c>
      <c r="J61" s="2400"/>
    </row>
    <row r="62" spans="1:10" s="538" customFormat="1" ht="15">
      <c r="B62" s="1745">
        <v>43271</v>
      </c>
      <c r="C62" s="1751" t="s">
        <v>7205</v>
      </c>
      <c r="D62" s="1752">
        <v>2550</v>
      </c>
      <c r="E62" s="1752" t="s">
        <v>7206</v>
      </c>
      <c r="F62" s="1744" t="s">
        <v>7207</v>
      </c>
      <c r="G62" s="1821" t="s">
        <v>8097</v>
      </c>
      <c r="J62" s="2400"/>
    </row>
    <row r="63" spans="1:10" s="538" customFormat="1" ht="15">
      <c r="B63" s="1745">
        <v>43271</v>
      </c>
      <c r="C63" s="1751" t="s">
        <v>7208</v>
      </c>
      <c r="D63" s="1752">
        <v>2725</v>
      </c>
      <c r="E63" s="1743" t="s">
        <v>7209</v>
      </c>
      <c r="F63" s="1744" t="s">
        <v>6034</v>
      </c>
      <c r="G63" s="1764" t="s">
        <v>6035</v>
      </c>
      <c r="J63" s="2400"/>
    </row>
    <row r="64" spans="1:10" s="538" customFormat="1" ht="15">
      <c r="B64" s="1745">
        <v>43271</v>
      </c>
      <c r="C64" s="1751" t="s">
        <v>7210</v>
      </c>
      <c r="D64" s="1752">
        <v>2400</v>
      </c>
      <c r="E64" s="1743" t="s">
        <v>7211</v>
      </c>
      <c r="F64" s="1744" t="s">
        <v>7212</v>
      </c>
      <c r="G64" s="1764" t="s">
        <v>6959</v>
      </c>
      <c r="J64" s="2400"/>
    </row>
    <row r="65" spans="1:10" s="538" customFormat="1" ht="16.5" thickBot="1">
      <c r="B65" s="1538"/>
      <c r="C65" s="1539" t="s">
        <v>707</v>
      </c>
      <c r="D65" s="1561">
        <f>MEDIAN(D62:D64)</f>
        <v>2550</v>
      </c>
      <c r="E65" s="1540"/>
      <c r="F65" s="1541"/>
      <c r="G65" s="871"/>
      <c r="J65" s="2400"/>
    </row>
    <row r="66" spans="1:10" s="538" customFormat="1" ht="16.5" thickBot="1">
      <c r="B66" s="1271"/>
      <c r="C66" s="1271"/>
      <c r="D66" s="649"/>
      <c r="E66" s="543"/>
      <c r="F66" s="650"/>
      <c r="G66" s="651"/>
      <c r="J66" s="2400"/>
    </row>
    <row r="67" spans="1:10" s="538" customFormat="1" ht="15.75">
      <c r="B67" s="359" t="str">
        <f>CONCATENATE("AMM CIV 00",(RIGHT(B50,2))+1)</f>
        <v>AMM CIV 005</v>
      </c>
      <c r="C67" s="2666" t="s">
        <v>6036</v>
      </c>
      <c r="D67" s="2666"/>
      <c r="E67" s="2666"/>
      <c r="F67" s="2666"/>
      <c r="G67" s="464" t="s">
        <v>42</v>
      </c>
      <c r="H67" s="1295">
        <f>G76</f>
        <v>1510.3400000000001</v>
      </c>
      <c r="J67" s="2400"/>
    </row>
    <row r="68" spans="1:10" s="538" customFormat="1" ht="31.5">
      <c r="B68" s="899" t="s">
        <v>760</v>
      </c>
      <c r="C68" s="807" t="s">
        <v>686</v>
      </c>
      <c r="D68" s="807" t="s">
        <v>29</v>
      </c>
      <c r="E68" s="807" t="s">
        <v>687</v>
      </c>
      <c r="F68" s="808" t="s">
        <v>688</v>
      </c>
      <c r="G68" s="809" t="s">
        <v>689</v>
      </c>
      <c r="J68" s="2400"/>
    </row>
    <row r="69" spans="1:10" s="538" customFormat="1" ht="15.75">
      <c r="B69" s="2667" t="s">
        <v>693</v>
      </c>
      <c r="C69" s="2668"/>
      <c r="D69" s="2668"/>
      <c r="E69" s="2668"/>
      <c r="F69" s="2668"/>
      <c r="G69" s="2669"/>
      <c r="J69" s="2400"/>
    </row>
    <row r="70" spans="1:10" s="873" customFormat="1" ht="30">
      <c r="A70" s="931" t="s">
        <v>1321</v>
      </c>
      <c r="B70" s="810">
        <v>94963</v>
      </c>
      <c r="C70" s="772" t="str">
        <f>IF($A70="INSUMO",VLOOKUP($B70,'BANCO DE DADOS SETEMBRO INS'!$A:$D,2,FALSE),VLOOKUP($B70,'BANCO DE DADOS SETEMBRO SERV'!$B:$E,2,FALSE))</f>
        <v>CONCRETO FCK = 15MPA, TRAÇO 1:3,4:3,5 (CIMENTO/ AREIA MÉDIA/ BRITA 1)  - PREPARO MECÂNICO COM BETONEIRA 400 L. AF_07/2016</v>
      </c>
      <c r="D70" s="771" t="str">
        <f>IF($A70="INSUMO",VLOOKUP($B70,'BANCO DE DADOS SETEMBRO INS'!$A:$D,3,FALSE),VLOOKUP($B70,'BANCO DE DADOS SETEMBRO SERV'!$B:$E,3,FALSE))</f>
        <v>M3</v>
      </c>
      <c r="E70" s="535">
        <v>0.09</v>
      </c>
      <c r="F70" s="775">
        <f>IF($A70="INSUMO",VLOOKUP($B70,'BANCO DE DADOS SETEMBRO INS'!$A:$D,4,FALSE),VLOOKUP($B70,'BANCO DE DADOS SETEMBRO SERV'!$B:$E,4,FALSE))</f>
        <v>283.39</v>
      </c>
      <c r="G70" s="652">
        <f>TRUNC(E70*F70,2)</f>
        <v>25.5</v>
      </c>
      <c r="J70" s="2400"/>
    </row>
    <row r="71" spans="1:10" s="873" customFormat="1" ht="30">
      <c r="A71" s="931" t="s">
        <v>1321</v>
      </c>
      <c r="B71" s="810">
        <v>92873</v>
      </c>
      <c r="C71" s="772" t="str">
        <f>IF($A71="INSUMO",VLOOKUP($B71,'BANCO DE DADOS SETEMBRO INS'!$A:$D,2,FALSE),VLOOKUP($B71,'BANCO DE DADOS SETEMBRO SERV'!$B:$E,2,FALSE))</f>
        <v>LANÇAMENTO COM USO DE BALDES, ADENSAMENTO E ACABAMENTO DE CONCRETO EM ESTRUTURAS. AF_12/2015</v>
      </c>
      <c r="D71" s="771" t="str">
        <f>IF($A71="INSUMO",VLOOKUP($B71,'BANCO DE DADOS SETEMBRO INS'!$A:$D,3,FALSE),VLOOKUP($B71,'BANCO DE DADOS SETEMBRO SERV'!$B:$E,3,FALSE))</f>
        <v>M3</v>
      </c>
      <c r="E71" s="535">
        <f>E70</f>
        <v>0.09</v>
      </c>
      <c r="F71" s="775">
        <f>IF($A71="INSUMO",VLOOKUP($B71,'BANCO DE DADOS SETEMBRO INS'!$A:$D,4,FALSE),VLOOKUP($B71,'BANCO DE DADOS SETEMBRO SERV'!$B:$E,4,FALSE))</f>
        <v>160.36000000000001</v>
      </c>
      <c r="G71" s="652">
        <f>TRUNC(E71*F71,2)</f>
        <v>14.43</v>
      </c>
      <c r="J71" s="2400"/>
    </row>
    <row r="72" spans="1:10" s="873" customFormat="1" ht="60">
      <c r="A72" s="931" t="s">
        <v>1320</v>
      </c>
      <c r="B72" s="810">
        <v>25399</v>
      </c>
      <c r="C72" s="772" t="str">
        <f>IF($A72="INSUMO",VLOOKUP($B72,'BANCO DE DADOS SETEMBRO INS'!$A:$D,2,FALSE),VLOOKUP($B72,'BANCO DE DADOS SETEMBRO SERV'!$B:$E,2,FALSE))</f>
        <v>CONJUNTO PARA QUADRA DE  VOLEI COM POSTES EM TUBO DE ACO GALVANIZADO 3", H = *255* CM, PINTURA EM TINTA ESMALTE SINTETICO, REDE DE NYLON COM 2 MM, MALHA 10 X 10 CM E ANTENAS OFICIAIS EM FIBRA DE VIDRO</v>
      </c>
      <c r="D72" s="771" t="str">
        <f>IF($A72="INSUMO",VLOOKUP($B72,'BANCO DE DADOS SETEMBRO INS'!$A:$D,3,FALSE),VLOOKUP($B72,'BANCO DE DADOS SETEMBRO SERV'!$B:$E,3,FALSE))</f>
        <v xml:space="preserve">UN    </v>
      </c>
      <c r="E72" s="535">
        <v>1</v>
      </c>
      <c r="F72" s="775">
        <f>IF($A72="INSUMO",VLOOKUP($B72,'BANCO DE DADOS SETEMBRO INS'!$A:$D,4,FALSE),VLOOKUP($B72,'BANCO DE DADOS SETEMBRO SERV'!$B:$E,4,FALSE))</f>
        <v>1323.73</v>
      </c>
      <c r="G72" s="652">
        <f>TRUNC(E72*F72,2)</f>
        <v>1323.73</v>
      </c>
      <c r="J72" s="2400"/>
    </row>
    <row r="73" spans="1:10" s="538" customFormat="1" ht="15.75">
      <c r="B73" s="2662" t="s">
        <v>694</v>
      </c>
      <c r="C73" s="2663"/>
      <c r="D73" s="2663"/>
      <c r="E73" s="2663"/>
      <c r="F73" s="2663"/>
      <c r="G73" s="2664"/>
      <c r="J73" s="2400"/>
    </row>
    <row r="74" spans="1:10" s="538" customFormat="1" ht="15.75">
      <c r="A74" s="931" t="s">
        <v>1321</v>
      </c>
      <c r="B74" s="810">
        <v>88309</v>
      </c>
      <c r="C74" s="772" t="str">
        <f>IF($A74="INSUMO",VLOOKUP($B74,'BANCO DE DADOS SETEMBRO INS'!$A:$D,2,FALSE),VLOOKUP($B74,'BANCO DE DADOS SETEMBRO SERV'!$B:$E,2,FALSE))</f>
        <v>PEDREIRO COM ENCARGOS COMPLEMENTARES</v>
      </c>
      <c r="D74" s="771" t="str">
        <f>IF($A74="INSUMO",VLOOKUP($B74,'BANCO DE DADOS SETEMBRO INS'!$A:$D,3,FALSE),VLOOKUP($B74,'BANCO DE DADOS SETEMBRO SERV'!$B:$E,3,FALSE))</f>
        <v>H</v>
      </c>
      <c r="E74" s="781">
        <v>4.5999999999999996</v>
      </c>
      <c r="F74" s="775">
        <f>IF($A74="INSUMO",VLOOKUP($B74,'BANCO DE DADOS SETEMBRO INS'!$A:$D,4,FALSE),VLOOKUP($B74,'BANCO DE DADOS SETEMBRO SERV'!$B:$E,4,FALSE))</f>
        <v>19.57</v>
      </c>
      <c r="G74" s="652">
        <f>TRUNC(E74*F74,2)</f>
        <v>90.02</v>
      </c>
      <c r="J74" s="2400"/>
    </row>
    <row r="75" spans="1:10" s="538" customFormat="1" ht="16.5" thickBot="1">
      <c r="A75" s="931" t="s">
        <v>1321</v>
      </c>
      <c r="B75" s="524">
        <v>88316</v>
      </c>
      <c r="C75" s="773" t="str">
        <f>IF($A75="INSUMO",VLOOKUP($B75,'BANCO DE DADOS SETEMBRO INS'!$A:$D,2,FALSE),VLOOKUP($B75,'BANCO DE DADOS SETEMBRO SERV'!$B:$E,2,FALSE))</f>
        <v>SERVENTE COM ENCARGOS COMPLEMENTARES</v>
      </c>
      <c r="D75" s="774" t="str">
        <f>IF($A75="INSUMO",VLOOKUP($B75,'BANCO DE DADOS SETEMBRO INS'!$A:$D,3,FALSE),VLOOKUP($B75,'BANCO DE DADOS SETEMBRO SERV'!$B:$E,3,FALSE))</f>
        <v>H</v>
      </c>
      <c r="E75" s="782">
        <v>3.6</v>
      </c>
      <c r="F75" s="776">
        <f>IF($A75="INSUMO",VLOOKUP($B75,'BANCO DE DADOS SETEMBRO INS'!$A:$D,4,FALSE),VLOOKUP($B75,'BANCO DE DADOS SETEMBRO SERV'!$B:$E,4,FALSE))</f>
        <v>15.74</v>
      </c>
      <c r="G75" s="648">
        <f>TRUNC(E75*F75,2)</f>
        <v>56.66</v>
      </c>
      <c r="J75" s="2400"/>
    </row>
    <row r="76" spans="1:10" s="538" customFormat="1" ht="16.5" thickBot="1">
      <c r="B76" s="2659" t="s">
        <v>6037</v>
      </c>
      <c r="C76" s="2660"/>
      <c r="D76" s="2660"/>
      <c r="E76" s="2661"/>
      <c r="F76" s="463" t="s">
        <v>695</v>
      </c>
      <c r="G76" s="934">
        <f>SUM(G70:G75)</f>
        <v>1510.3400000000001</v>
      </c>
      <c r="J76" s="2400"/>
    </row>
    <row r="77" spans="1:10" s="538" customFormat="1" ht="16.5" thickBot="1">
      <c r="B77" s="1271"/>
      <c r="C77" s="1292"/>
      <c r="D77" s="649"/>
      <c r="E77" s="543"/>
      <c r="F77" s="650"/>
      <c r="G77" s="651"/>
      <c r="J77" s="2400"/>
    </row>
    <row r="78" spans="1:10" s="873" customFormat="1" ht="15.75">
      <c r="A78" s="931"/>
      <c r="B78" s="359" t="str">
        <f>CONCATENATE("AMM CIV 00",(RIGHT(B67,2))+1)</f>
        <v>AMM CIV 006</v>
      </c>
      <c r="C78" s="2666" t="s">
        <v>6038</v>
      </c>
      <c r="D78" s="2666"/>
      <c r="E78" s="2666"/>
      <c r="F78" s="2666"/>
      <c r="G78" s="787" t="s">
        <v>0</v>
      </c>
      <c r="H78" s="1297">
        <f>G84</f>
        <v>5.5299999999999994</v>
      </c>
      <c r="J78" s="2400"/>
    </row>
    <row r="79" spans="1:10" s="873" customFormat="1" ht="31.5">
      <c r="A79" s="931"/>
      <c r="B79" s="899" t="s">
        <v>760</v>
      </c>
      <c r="C79" s="807" t="s">
        <v>686</v>
      </c>
      <c r="D79" s="807" t="s">
        <v>29</v>
      </c>
      <c r="E79" s="807" t="s">
        <v>687</v>
      </c>
      <c r="F79" s="808" t="s">
        <v>688</v>
      </c>
      <c r="G79" s="809" t="s">
        <v>689</v>
      </c>
      <c r="J79" s="2400"/>
    </row>
    <row r="80" spans="1:10" s="873" customFormat="1" ht="15.75">
      <c r="A80" s="931"/>
      <c r="B80" s="2662" t="s">
        <v>693</v>
      </c>
      <c r="C80" s="2663"/>
      <c r="D80" s="2663"/>
      <c r="E80" s="2663"/>
      <c r="F80" s="2663"/>
      <c r="G80" s="2664"/>
      <c r="J80" s="2400"/>
    </row>
    <row r="81" spans="1:10" s="873" customFormat="1" ht="30">
      <c r="A81" s="931" t="s">
        <v>1321</v>
      </c>
      <c r="B81" s="729" t="s">
        <v>6017</v>
      </c>
      <c r="C81" s="772" t="str">
        <f>IF($A81="INSUMO",VLOOKUP($B81,'BANCO DE DADOS SETEMBRO INS'!$A:$D,2,FALSE),VLOOKUP($B81,'BANCO DE DADOS SETEMBRO SERV'!$B:$E,2,FALSE))</f>
        <v>COMPACTACAO MECANICA, SEM CONTROLE DO GC (C/COMPACTADOR PLACA 400 KG)</v>
      </c>
      <c r="D81" s="771" t="str">
        <f>IF($A81="INSUMO",VLOOKUP($B81,'BANCO DE DADOS SETEMBRO INS'!$A:$D,3,FALSE),VLOOKUP($B81,'BANCO DE DADOS SETEMBRO SERV'!$B:$E,3,FALSE))</f>
        <v>M3</v>
      </c>
      <c r="E81" s="457">
        <v>0.18</v>
      </c>
      <c r="F81" s="775">
        <f>IF($A81="INSUMO",VLOOKUP($B81,'BANCO DE DADOS SETEMBRO INS'!$A:$D,4,FALSE),VLOOKUP($B81,'BANCO DE DADOS SETEMBRO SERV'!$B:$E,4,FALSE))</f>
        <v>4.55</v>
      </c>
      <c r="G81" s="652">
        <f>TRUNC(E81*F81,2)</f>
        <v>0.81</v>
      </c>
      <c r="J81" s="2400"/>
    </row>
    <row r="82" spans="1:10" s="873" customFormat="1" ht="15.75">
      <c r="A82" s="931"/>
      <c r="B82" s="2662" t="s">
        <v>694</v>
      </c>
      <c r="C82" s="2663"/>
      <c r="D82" s="2663"/>
      <c r="E82" s="2663"/>
      <c r="F82" s="2663"/>
      <c r="G82" s="2664"/>
      <c r="J82" s="2400"/>
    </row>
    <row r="83" spans="1:10" s="873" customFormat="1" ht="16.5" thickBot="1">
      <c r="A83" s="931" t="s">
        <v>1321</v>
      </c>
      <c r="B83" s="524">
        <v>88316</v>
      </c>
      <c r="C83" s="773" t="str">
        <f>IF($A83="INSUMO",VLOOKUP($B83,'BANCO DE DADOS SETEMBRO INS'!$A:$D,2,FALSE),VLOOKUP($B83,'BANCO DE DADOS SETEMBRO SERV'!$B:$E,2,FALSE))</f>
        <v>SERVENTE COM ENCARGOS COMPLEMENTARES</v>
      </c>
      <c r="D83" s="774" t="str">
        <f>IF($A83="INSUMO",VLOOKUP($B83,'BANCO DE DADOS SETEMBRO INS'!$A:$D,3,FALSE),VLOOKUP($B83,'BANCO DE DADOS SETEMBRO SERV'!$B:$E,3,FALSE))</f>
        <v>H</v>
      </c>
      <c r="E83" s="458">
        <v>0.3</v>
      </c>
      <c r="F83" s="776">
        <f>IF($A83="INSUMO",VLOOKUP($B83,'BANCO DE DADOS SETEMBRO INS'!$A:$D,4,FALSE),VLOOKUP($B83,'BANCO DE DADOS SETEMBRO SERV'!$B:$E,4,FALSE))</f>
        <v>15.74</v>
      </c>
      <c r="G83" s="648">
        <f>TRUNC(E83*F83,2)</f>
        <v>4.72</v>
      </c>
      <c r="J83" s="2400"/>
    </row>
    <row r="84" spans="1:10" s="873" customFormat="1" ht="16.5" thickBot="1">
      <c r="A84" s="931"/>
      <c r="B84" s="2665" t="s">
        <v>6039</v>
      </c>
      <c r="C84" s="2665"/>
      <c r="D84" s="2665"/>
      <c r="E84" s="2665"/>
      <c r="F84" s="933" t="s">
        <v>695</v>
      </c>
      <c r="G84" s="934">
        <f>SUM(G81:G83)</f>
        <v>5.5299999999999994</v>
      </c>
      <c r="J84" s="2400"/>
    </row>
    <row r="85" spans="1:10" s="561" customFormat="1" ht="15.75" thickBot="1">
      <c r="B85" s="888"/>
      <c r="C85" s="888"/>
      <c r="D85" s="889"/>
      <c r="E85" s="890"/>
      <c r="F85" s="891"/>
      <c r="G85" s="892"/>
      <c r="J85" s="2400"/>
    </row>
    <row r="86" spans="1:10" s="538" customFormat="1" ht="15.75" customHeight="1">
      <c r="B86" s="359" t="str">
        <f>CONCATENATE("AMM CIV 00",(RIGHT(B78,2))+1)</f>
        <v>AMM CIV 007</v>
      </c>
      <c r="C86" s="2721" t="s">
        <v>6040</v>
      </c>
      <c r="D86" s="2722"/>
      <c r="E86" s="2722"/>
      <c r="F86" s="2723"/>
      <c r="G86" s="787" t="s">
        <v>28</v>
      </c>
      <c r="H86" s="1295">
        <f>G93</f>
        <v>3.31</v>
      </c>
      <c r="J86" s="2400"/>
    </row>
    <row r="87" spans="1:10" s="538" customFormat="1" ht="31.5">
      <c r="B87" s="899" t="s">
        <v>760</v>
      </c>
      <c r="C87" s="807" t="s">
        <v>686</v>
      </c>
      <c r="D87" s="807" t="s">
        <v>29</v>
      </c>
      <c r="E87" s="807" t="s">
        <v>687</v>
      </c>
      <c r="F87" s="808" t="s">
        <v>688</v>
      </c>
      <c r="G87" s="809" t="s">
        <v>689</v>
      </c>
      <c r="J87" s="2400"/>
    </row>
    <row r="88" spans="1:10" s="538" customFormat="1" ht="15.75">
      <c r="B88" s="2711" t="s">
        <v>693</v>
      </c>
      <c r="C88" s="2712"/>
      <c r="D88" s="2712"/>
      <c r="E88" s="2712"/>
      <c r="F88" s="2712"/>
      <c r="G88" s="2713"/>
      <c r="J88" s="2400"/>
    </row>
    <row r="89" spans="1:10" s="873" customFormat="1" ht="15.75">
      <c r="A89" s="931" t="s">
        <v>1320</v>
      </c>
      <c r="B89" s="810">
        <v>11161</v>
      </c>
      <c r="C89" s="772" t="str">
        <f>IF($A89="INSUMO",VLOOKUP($B89,'BANCO DE DADOS SETEMBRO INS'!$A:$D,2,FALSE),VLOOKUP($B89,'BANCO DE DADOS SETEMBRO SERV'!$B:$E,2,FALSE))</f>
        <v>CAL HIDRATADA PARA PINTURA</v>
      </c>
      <c r="D89" s="771" t="str">
        <f>IF($A89="INSUMO",VLOOKUP($B89,'BANCO DE DADOS SETEMBRO INS'!$A:$D,3,FALSE),VLOOKUP($B89,'BANCO DE DADOS SETEMBRO SERV'!$B:$E,3,FALSE))</f>
        <v xml:space="preserve">KG    </v>
      </c>
      <c r="E89" s="775">
        <v>0.3</v>
      </c>
      <c r="F89" s="775">
        <f>IF($A89="INSUMO",VLOOKUP($B89,'BANCO DE DADOS SETEMBRO INS'!$A:$D,4,FALSE),VLOOKUP($B89,'BANCO DE DADOS SETEMBRO SERV'!$B:$E,4,FALSE))</f>
        <v>0.96</v>
      </c>
      <c r="G89" s="652">
        <f>TRUNC(E89*F89,2)</f>
        <v>0.28000000000000003</v>
      </c>
      <c r="J89" s="2400"/>
    </row>
    <row r="90" spans="1:10" s="538" customFormat="1" ht="15.75">
      <c r="B90" s="2711" t="s">
        <v>694</v>
      </c>
      <c r="C90" s="2712"/>
      <c r="D90" s="2712"/>
      <c r="E90" s="2712"/>
      <c r="F90" s="2712"/>
      <c r="G90" s="2713"/>
      <c r="J90" s="2400"/>
    </row>
    <row r="91" spans="1:10" s="538" customFormat="1" ht="15.75">
      <c r="A91" s="931" t="s">
        <v>1321</v>
      </c>
      <c r="B91" s="810">
        <v>88310</v>
      </c>
      <c r="C91" s="772" t="str">
        <f>IF($A91="INSUMO",VLOOKUP($B91,'BANCO DE DADOS SETEMBRO INS'!$A:$D,2,FALSE),VLOOKUP($B91,'BANCO DE DADOS SETEMBRO SERV'!$B:$E,2,FALSE))</f>
        <v>PINTOR COM ENCARGOS COMPLEMENTARES</v>
      </c>
      <c r="D91" s="771" t="str">
        <f>IF($A91="INSUMO",VLOOKUP($B91,'BANCO DE DADOS SETEMBRO INS'!$A:$D,3,FALSE),VLOOKUP($B91,'BANCO DE DADOS SETEMBRO SERV'!$B:$E,3,FALSE))</f>
        <v>H</v>
      </c>
      <c r="E91" s="531">
        <v>0.15</v>
      </c>
      <c r="F91" s="775">
        <f>IF($A91="INSUMO",VLOOKUP($B91,'BANCO DE DADOS SETEMBRO INS'!$A:$D,4,FALSE),VLOOKUP($B91,'BANCO DE DADOS SETEMBRO SERV'!$B:$E,4,FALSE))</f>
        <v>19.489999999999998</v>
      </c>
      <c r="G91" s="652">
        <f>TRUNC(E91*F91,2)</f>
        <v>2.92</v>
      </c>
      <c r="J91" s="2400"/>
    </row>
    <row r="92" spans="1:10" s="538" customFormat="1" ht="16.5" thickBot="1">
      <c r="A92" s="931" t="s">
        <v>1321</v>
      </c>
      <c r="B92" s="524">
        <v>88316</v>
      </c>
      <c r="C92" s="773" t="str">
        <f>IF($A92="INSUMO",VLOOKUP($B92,'BANCO DE DADOS SETEMBRO INS'!$A:$D,2,FALSE),VLOOKUP($B92,'BANCO DE DADOS SETEMBRO SERV'!$B:$E,2,FALSE))</f>
        <v>SERVENTE COM ENCARGOS COMPLEMENTARES</v>
      </c>
      <c r="D92" s="774" t="str">
        <f>IF($A92="INSUMO",VLOOKUP($B92,'BANCO DE DADOS SETEMBRO INS'!$A:$D,3,FALSE),VLOOKUP($B92,'BANCO DE DADOS SETEMBRO SERV'!$B:$E,3,FALSE))</f>
        <v>H</v>
      </c>
      <c r="E92" s="537">
        <v>7.4999999999999997E-3</v>
      </c>
      <c r="F92" s="776">
        <f>IF($A92="INSUMO",VLOOKUP($B92,'BANCO DE DADOS SETEMBRO INS'!$A:$D,4,FALSE),VLOOKUP($B92,'BANCO DE DADOS SETEMBRO SERV'!$B:$E,4,FALSE))</f>
        <v>15.74</v>
      </c>
      <c r="G92" s="648">
        <f>TRUNC(E92*F92,2)</f>
        <v>0.11</v>
      </c>
      <c r="J92" s="2400"/>
    </row>
    <row r="93" spans="1:10" s="538" customFormat="1" ht="16.5" thickBot="1">
      <c r="B93" s="2714" t="s">
        <v>6041</v>
      </c>
      <c r="C93" s="2714"/>
      <c r="D93" s="653"/>
      <c r="E93" s="654"/>
      <c r="F93" s="933" t="s">
        <v>695</v>
      </c>
      <c r="G93" s="934">
        <f>TRUNC(SUM(G89:G92),2)</f>
        <v>3.31</v>
      </c>
      <c r="J93" s="2400"/>
    </row>
    <row r="94" spans="1:10" s="561" customFormat="1" ht="15.75" thickBot="1">
      <c r="B94" s="888"/>
      <c r="C94" s="888"/>
      <c r="D94" s="889"/>
      <c r="E94" s="890"/>
      <c r="F94" s="891"/>
      <c r="G94" s="892"/>
      <c r="J94" s="2400"/>
    </row>
    <row r="95" spans="1:10" s="2086" customFormat="1" ht="42.75" customHeight="1">
      <c r="A95" s="2084"/>
      <c r="B95" s="359" t="str">
        <f>CONCATENATE("AMM CIV 00",(RIGHT(B86,2))+1)</f>
        <v>AMM CIV 008</v>
      </c>
      <c r="C95" s="2666" t="s">
        <v>8072</v>
      </c>
      <c r="D95" s="2666"/>
      <c r="E95" s="2666"/>
      <c r="F95" s="2666"/>
      <c r="G95" s="515" t="s">
        <v>0</v>
      </c>
      <c r="H95" s="1533">
        <f>G104</f>
        <v>2.2400000000000002</v>
      </c>
      <c r="I95" s="2086" t="s">
        <v>8071</v>
      </c>
      <c r="J95" s="2400"/>
    </row>
    <row r="96" spans="1:10" s="2086" customFormat="1" ht="31.5">
      <c r="A96" s="2084"/>
      <c r="B96" s="2094" t="s">
        <v>760</v>
      </c>
      <c r="C96" s="2175" t="s">
        <v>686</v>
      </c>
      <c r="D96" s="2175" t="s">
        <v>29</v>
      </c>
      <c r="E96" s="2175" t="s">
        <v>687</v>
      </c>
      <c r="F96" s="2176" t="s">
        <v>688</v>
      </c>
      <c r="G96" s="2177" t="s">
        <v>689</v>
      </c>
      <c r="H96" s="1566"/>
      <c r="J96" s="2400"/>
    </row>
    <row r="97" spans="1:10" s="2086" customFormat="1" ht="16.5" thickBot="1">
      <c r="A97" s="2084"/>
      <c r="B97" s="2718" t="s">
        <v>8073</v>
      </c>
      <c r="C97" s="2719"/>
      <c r="D97" s="2719"/>
      <c r="E97" s="2719"/>
      <c r="F97" s="2719"/>
      <c r="G97" s="2720"/>
      <c r="H97" s="1566"/>
      <c r="J97" s="2400"/>
    </row>
    <row r="98" spans="1:10" s="2086" customFormat="1" ht="60">
      <c r="A98" s="2084" t="s">
        <v>1321</v>
      </c>
      <c r="B98" s="2182">
        <v>53792</v>
      </c>
      <c r="C98" s="2089" t="str">
        <f>IF($A98="INSUMO",VLOOKUP($B98,'BANCO DE DADOS SETEMBRO INS'!$A:$D,2,FALSE),VLOOKUP($B98,'BANCO DE DADOS SETEMBRO SERV'!$B:$E,2,FALSE))</f>
        <v>CAMINHÃO BASCULANTE 6 M3, PESO BRUTO TOTAL 16.000 KG, CARGA ÚTIL MÁXIMA 13.071 KG, DISTÂNCIA ENTRE EIXOS 4,80 M, POTÊNCIA 230 CV INCLUSIVE CAÇAMBA METÁLICA - MATERIAIS NA OPERAÇÃO. AF_06/2014</v>
      </c>
      <c r="D98" s="2087" t="str">
        <f>IF($A98="INSUMO",VLOOKUP($B98,'BANCO DE DADOS SETEMBRO INS'!$A:$D,3,FALSE),VLOOKUP($B98,'BANCO DE DADOS SETEMBRO SERV'!$B:$E,3,FALSE))</f>
        <v>H</v>
      </c>
      <c r="E98" s="2184">
        <v>1.2E-2</v>
      </c>
      <c r="F98" s="2129">
        <f>IF($A98="INSUMO",VLOOKUP($B98,'BANCO DE DADOS SETEMBRO INS'!$A:$D,4,FALSE),VLOOKUP($B98,'BANCO DE DADOS SETEMBRO SERV'!$B:$E,4,FALSE))</f>
        <v>118.83</v>
      </c>
      <c r="G98" s="2183">
        <f>TRUNC(E98*F98,2)</f>
        <v>1.42</v>
      </c>
      <c r="H98" s="1566"/>
      <c r="J98" s="2400"/>
    </row>
    <row r="99" spans="1:10" s="2086" customFormat="1" ht="45">
      <c r="A99" s="2084" t="s">
        <v>1321</v>
      </c>
      <c r="B99" s="810">
        <v>53858</v>
      </c>
      <c r="C99" s="2178" t="str">
        <f>IF($A99="INSUMO",VLOOKUP($B99,'BANCO DE DADOS SETEMBRO INS'!$A:$D,2,FALSE),VLOOKUP($B99,'BANCO DE DADOS SETEMBRO SERV'!$B:$E,2,FALSE))</f>
        <v>PÁ CARREGADEIRA SOBRE RODAS, POTÊNCIA LÍQUIDA 128 HP, CAPACIDADE DA CAÇAMBA 1,7 A 2,8 M3, PESO OPERACIONAL 11632 KG - MATERIAIS NA OPERAÇÃO. AF_06/2014</v>
      </c>
      <c r="D99" s="2179" t="str">
        <f>IF($A99="INSUMO",VLOOKUP($B99,'BANCO DE DADOS SETEMBRO INS'!$A:$D,3,FALSE),VLOOKUP($B99,'BANCO DE DADOS SETEMBRO SERV'!$B:$E,3,FALSE))</f>
        <v>H</v>
      </c>
      <c r="E99" s="2185">
        <v>4.7000000000000002E-3</v>
      </c>
      <c r="F99" s="2180">
        <f>IF($A99="INSUMO",VLOOKUP($B99,'BANCO DE DADOS SETEMBRO INS'!$A:$D,4,FALSE),VLOOKUP($B99,'BANCO DE DADOS SETEMBRO SERV'!$B:$E,4,FALSE))</f>
        <v>67.040000000000006</v>
      </c>
      <c r="G99" s="2181">
        <f>TRUNC(E99*F99,2)</f>
        <v>0.31</v>
      </c>
      <c r="H99" s="1566"/>
      <c r="J99" s="2400"/>
    </row>
    <row r="100" spans="1:10" s="2086" customFormat="1" ht="75.75" thickBot="1">
      <c r="A100" s="2084" t="s">
        <v>1321</v>
      </c>
      <c r="B100" s="2083">
        <v>53786</v>
      </c>
      <c r="C100" s="2079" t="str">
        <f>IF($A100="INSUMO",VLOOKUP($B100,'BANCO DE DADOS SETEMBRO INS'!$A:$D,2,FALSE),VLOOKUP($B100,'BANCO DE DADOS SETEMBRO SERV'!$B:$E,2,FALSE))</f>
        <v>RETROESCAVADEIRA SOBRE RODAS COM CARREGADEIRA, TRAÇÃO 4X4, POTÊNCIA LÍQ. 88 HP, CAÇAMBA CARREG. CAP. MÍN. 1 M3, CAÇAMBA RETRO CAP. 0,26 M3, PESO OPERACIONAL MÍN. 6.674 KG, PROFUNDIDADE ESCAVAÇÃO MÁX. 4,37 M - MATERIAIS NA OPERAÇÃO. AF_06/2014</v>
      </c>
      <c r="D100" s="2080" t="str">
        <f>IF($A100="INSUMO",VLOOKUP($B100,'BANCO DE DADOS SETEMBRO INS'!$A:$D,3,FALSE),VLOOKUP($B100,'BANCO DE DADOS SETEMBRO SERV'!$B:$E,3,FALSE))</f>
        <v>H</v>
      </c>
      <c r="E100" s="519">
        <v>3.0000000000000001E-3</v>
      </c>
      <c r="F100" s="2081">
        <f>IF($A100="INSUMO",VLOOKUP($B100,'BANCO DE DADOS SETEMBRO INS'!$A:$D,4,FALSE),VLOOKUP($B100,'BANCO DE DADOS SETEMBRO SERV'!$B:$E,4,FALSE))</f>
        <v>48.16</v>
      </c>
      <c r="G100" s="811">
        <f>TRUNC(E100*F100,2)</f>
        <v>0.14000000000000001</v>
      </c>
      <c r="H100" s="1566"/>
      <c r="J100" s="2400"/>
    </row>
    <row r="101" spans="1:10" s="2086" customFormat="1" ht="16.5" thickBot="1">
      <c r="A101" s="2084"/>
      <c r="B101" s="2715" t="s">
        <v>8073</v>
      </c>
      <c r="C101" s="2716"/>
      <c r="D101" s="2716"/>
      <c r="E101" s="2716"/>
      <c r="F101" s="2716"/>
      <c r="G101" s="2717"/>
      <c r="H101" s="1566"/>
      <c r="J101" s="2400"/>
    </row>
    <row r="102" spans="1:10" s="2086" customFormat="1" ht="15.75">
      <c r="A102" s="2084" t="s">
        <v>1321</v>
      </c>
      <c r="B102" s="2182">
        <v>90776</v>
      </c>
      <c r="C102" s="2089" t="str">
        <f>IF($A102="INSUMO",VLOOKUP($B102,'BANCO DE DADOS SETEMBRO INS'!$A:$D,2,FALSE),VLOOKUP($B102,'BANCO DE DADOS SETEMBRO SERV'!$B:$E,2,FALSE))</f>
        <v>ENCARREGADO GERAL COM ENCARGOS COMPLEMENTARES</v>
      </c>
      <c r="D102" s="2087" t="str">
        <f>IF($A102="INSUMO",VLOOKUP($B102,'BANCO DE DADOS SETEMBRO INS'!$A:$D,3,FALSE),VLOOKUP($B102,'BANCO DE DADOS SETEMBRO SERV'!$B:$E,3,FALSE))</f>
        <v>H</v>
      </c>
      <c r="E102" s="2184">
        <v>3.0000000000000001E-3</v>
      </c>
      <c r="F102" s="2129">
        <f>IF($A102="INSUMO",VLOOKUP($B102,'BANCO DE DADOS SETEMBRO INS'!$A:$D,4,FALSE),VLOOKUP($B102,'BANCO DE DADOS SETEMBRO SERV'!$B:$E,4,FALSE))</f>
        <v>23.19</v>
      </c>
      <c r="G102" s="2183">
        <f>TRUNC(E102*F102,2)</f>
        <v>0.06</v>
      </c>
      <c r="H102" s="1566"/>
      <c r="J102" s="2400"/>
    </row>
    <row r="103" spans="1:10" s="2086" customFormat="1" ht="16.5" thickBot="1">
      <c r="A103" s="2084" t="s">
        <v>1321</v>
      </c>
      <c r="B103" s="2083">
        <v>88316</v>
      </c>
      <c r="C103" s="2079" t="str">
        <f>IF($A103="INSUMO",VLOOKUP($B103,'BANCO DE DADOS SETEMBRO INS'!$A:$D,2,FALSE),VLOOKUP($B103,'BANCO DE DADOS SETEMBRO SERV'!$B:$E,2,FALSE))</f>
        <v>SERVENTE COM ENCARGOS COMPLEMENTARES</v>
      </c>
      <c r="D103" s="2080" t="str">
        <f>IF($A103="INSUMO",VLOOKUP($B103,'BANCO DE DADOS SETEMBRO INS'!$A:$D,3,FALSE),VLOOKUP($B103,'BANCO DE DADOS SETEMBRO SERV'!$B:$E,3,FALSE))</f>
        <v>H</v>
      </c>
      <c r="E103" s="391">
        <v>0.02</v>
      </c>
      <c r="F103" s="2081">
        <f>IF($A103="INSUMO",VLOOKUP($B103,'BANCO DE DADOS SETEMBRO INS'!$A:$D,4,FALSE),VLOOKUP($B103,'BANCO DE DADOS SETEMBRO SERV'!$B:$E,4,FALSE))</f>
        <v>15.74</v>
      </c>
      <c r="G103" s="811">
        <f>TRUNC(E103*F103,2)</f>
        <v>0.31</v>
      </c>
      <c r="H103" s="1566"/>
      <c r="J103" s="2400"/>
    </row>
    <row r="104" spans="1:10" s="2086" customFormat="1" ht="16.5" thickBot="1">
      <c r="A104" s="2084"/>
      <c r="B104" s="2659" t="s">
        <v>8074</v>
      </c>
      <c r="C104" s="2660"/>
      <c r="D104" s="2660"/>
      <c r="E104" s="2661"/>
      <c r="F104" s="2082" t="s">
        <v>695</v>
      </c>
      <c r="G104" s="2085">
        <f>SUM(G98:G103)</f>
        <v>2.2400000000000002</v>
      </c>
      <c r="H104" s="1566"/>
      <c r="J104" s="2400"/>
    </row>
    <row r="105" spans="1:10" ht="15.75" thickBot="1">
      <c r="J105" s="2400"/>
    </row>
    <row r="106" spans="1:10" s="2086" customFormat="1" ht="15.75">
      <c r="A106" s="538"/>
      <c r="B106" s="359" t="str">
        <f>CONCATENATE("AMM CIV 00",(RIGHT(B95,2))+1)</f>
        <v>AMM CIV 009</v>
      </c>
      <c r="C106" s="2666" t="s">
        <v>8078</v>
      </c>
      <c r="D106" s="2666"/>
      <c r="E106" s="2666"/>
      <c r="F106" s="2666"/>
      <c r="G106" s="1550" t="s">
        <v>0</v>
      </c>
      <c r="H106" s="1297">
        <f>G113</f>
        <v>474.14</v>
      </c>
      <c r="J106" s="2400"/>
    </row>
    <row r="107" spans="1:10" s="1521" customFormat="1" ht="31.5">
      <c r="A107" s="2084"/>
      <c r="B107" s="2094" t="s">
        <v>760</v>
      </c>
      <c r="C107" s="2191" t="s">
        <v>686</v>
      </c>
      <c r="D107" s="2191" t="s">
        <v>29</v>
      </c>
      <c r="E107" s="2191" t="s">
        <v>687</v>
      </c>
      <c r="F107" s="2192" t="s">
        <v>688</v>
      </c>
      <c r="G107" s="2193" t="s">
        <v>689</v>
      </c>
      <c r="H107" s="1297"/>
      <c r="J107" s="2400"/>
    </row>
    <row r="108" spans="1:10" s="1521" customFormat="1" ht="15.75">
      <c r="A108" s="2084"/>
      <c r="B108" s="2662" t="s">
        <v>693</v>
      </c>
      <c r="C108" s="2727"/>
      <c r="D108" s="2727"/>
      <c r="E108" s="2727"/>
      <c r="F108" s="2727"/>
      <c r="G108" s="2728"/>
      <c r="H108" s="1297"/>
      <c r="J108" s="2400"/>
    </row>
    <row r="109" spans="1:10" s="1521" customFormat="1" ht="45">
      <c r="A109" s="2084" t="s">
        <v>1320</v>
      </c>
      <c r="B109" s="810">
        <v>11795</v>
      </c>
      <c r="C109" s="2189" t="str">
        <f>IF($A109="INSUMO",VLOOKUP($B109,'BANCO DE DADOS SETEMBRO INS'!$A:$D,2,FALSE),VLOOKUP($B109,'BANCO DE DADOS SETEMBRO SERV'!$B:$E,2,FALSE))</f>
        <v>GRANITO PARA BANCADA, POLIDO, TIPO ANDORINHA/ QUARTZ/ CASTELO/ CORUMBA OU OUTROS EQUIVALENTES DA REGIAO, E=  *2,5* CM</v>
      </c>
      <c r="D109" s="2190" t="str">
        <f>IF($A109="INSUMO",VLOOKUP($B109,'BANCO DE DADOS SETEMBRO INS'!$A:$D,3,FALSE),VLOOKUP($B109,'BANCO DE DADOS SETEMBRO SERV'!$B:$E,3,FALSE))</f>
        <v xml:space="preserve">M2    </v>
      </c>
      <c r="E109" s="2194">
        <v>1.05</v>
      </c>
      <c r="F109" s="2195">
        <f>IF($A109="INSUMO",VLOOKUP($B109,'BANCO DE DADOS SETEMBRO INS'!$A:$D,4,FALSE),VLOOKUP($B109,'BANCO DE DADOS SETEMBRO SERV'!$B:$E,4,FALSE))</f>
        <v>437.73</v>
      </c>
      <c r="G109" s="2196">
        <f t="shared" ref="G109:G110" si="1">TRUNC(E109*F109,2)</f>
        <v>459.61</v>
      </c>
      <c r="H109" s="1297"/>
      <c r="J109" s="2400"/>
    </row>
    <row r="110" spans="1:10" s="1521" customFormat="1" ht="30">
      <c r="A110" s="2084" t="s">
        <v>1321</v>
      </c>
      <c r="B110" s="810">
        <v>88629</v>
      </c>
      <c r="C110" s="2189" t="str">
        <f>IF($A110="INSUMO",VLOOKUP($B110,'BANCO DE DADOS SETEMBRO INS'!$A:$D,2,FALSE),VLOOKUP($B110,'BANCO DE DADOS SETEMBRO SERV'!$B:$E,2,FALSE))</f>
        <v>ARGAMASSA TRAÇO 1:3 (CIMENTO E AREIA MÉDIA), PREPARO MANUAL. AF_08/2014</v>
      </c>
      <c r="D110" s="2190" t="str">
        <f>IF($A110="INSUMO",VLOOKUP($B110,'BANCO DE DADOS SETEMBRO INS'!$A:$D,3,FALSE),VLOOKUP($B110,'BANCO DE DADOS SETEMBRO SERV'!$B:$E,3,FALSE))</f>
        <v>M3</v>
      </c>
      <c r="E110" s="2197">
        <v>2E-3</v>
      </c>
      <c r="F110" s="2195">
        <f>IF($A110="INSUMO",VLOOKUP($B110,'BANCO DE DADOS SETEMBRO INS'!$A:$D,4,FALSE),VLOOKUP($B110,'BANCO DE DADOS SETEMBRO SERV'!$B:$E,4,FALSE))</f>
        <v>423.32</v>
      </c>
      <c r="G110" s="2196">
        <f t="shared" si="1"/>
        <v>0.84</v>
      </c>
      <c r="H110" s="1297"/>
      <c r="J110" s="2400"/>
    </row>
    <row r="111" spans="1:10" s="1521" customFormat="1" ht="15.75">
      <c r="A111" s="2084"/>
      <c r="B111" s="2662" t="s">
        <v>694</v>
      </c>
      <c r="C111" s="2727"/>
      <c r="D111" s="2727"/>
      <c r="E111" s="2727"/>
      <c r="F111" s="2727"/>
      <c r="G111" s="2728"/>
      <c r="H111" s="1297"/>
      <c r="J111" s="2400"/>
    </row>
    <row r="112" spans="1:10" s="1521" customFormat="1" ht="16.5" thickBot="1">
      <c r="A112" s="2084" t="s">
        <v>1321</v>
      </c>
      <c r="B112" s="2198">
        <v>88309</v>
      </c>
      <c r="C112" s="2079" t="str">
        <f>IF($A112="INSUMO",VLOOKUP($B112,'BANCO DE DADOS SETEMBRO INS'!$A:$D,2,FALSE),VLOOKUP($B112,'BANCO DE DADOS SETEMBRO SERV'!$B:$E,2,FALSE))</f>
        <v>PEDREIRO COM ENCARGOS COMPLEMENTARES</v>
      </c>
      <c r="D112" s="2080" t="str">
        <f>IF($A112="INSUMO",VLOOKUP($B112,'BANCO DE DADOS SETEMBRO INS'!$A:$D,3,FALSE),VLOOKUP($B112,'BANCO DE DADOS SETEMBRO SERV'!$B:$E,3,FALSE))</f>
        <v>H</v>
      </c>
      <c r="E112" s="534">
        <v>0.7</v>
      </c>
      <c r="F112" s="2081">
        <f>IF($A112="INSUMO",VLOOKUP($B112,'BANCO DE DADOS SETEMBRO INS'!$A:$D,4,FALSE),VLOOKUP($B112,'BANCO DE DADOS SETEMBRO SERV'!$B:$E,4,FALSE))</f>
        <v>19.57</v>
      </c>
      <c r="G112" s="648">
        <f t="shared" ref="G112" si="2">TRUNC(E112*F112,2)</f>
        <v>13.69</v>
      </c>
      <c r="H112" s="1297"/>
      <c r="J112" s="2400"/>
    </row>
    <row r="113" spans="1:10" s="1521" customFormat="1" ht="38.25" customHeight="1" thickBot="1">
      <c r="A113" s="2084"/>
      <c r="B113" s="2729" t="s">
        <v>8079</v>
      </c>
      <c r="C113" s="2729"/>
      <c r="D113" s="2729"/>
      <c r="E113" s="2730"/>
      <c r="F113" s="933" t="s">
        <v>695</v>
      </c>
      <c r="G113" s="2085">
        <f>TRUNC(SUM(G109:G112),2)</f>
        <v>474.14</v>
      </c>
      <c r="H113" s="1297"/>
      <c r="J113" s="2400"/>
    </row>
    <row r="114" spans="1:10" ht="15.75" thickBot="1">
      <c r="J114" s="2400"/>
    </row>
    <row r="115" spans="1:10" s="1167" customFormat="1" ht="15.75">
      <c r="B115" s="359" t="str">
        <f>CONCATENATE("AMM CIV 0",(RIGHT(B106,2))+1)</f>
        <v>AMM CIV 010</v>
      </c>
      <c r="C115" s="2666" t="s">
        <v>8098</v>
      </c>
      <c r="D115" s="2666"/>
      <c r="E115" s="2666"/>
      <c r="F115" s="2666"/>
      <c r="G115" s="1550" t="s">
        <v>0</v>
      </c>
      <c r="H115" s="2213">
        <f>G121</f>
        <v>0.48</v>
      </c>
      <c r="J115" s="2400"/>
    </row>
    <row r="116" spans="1:10" s="1167" customFormat="1" ht="31.5">
      <c r="B116" s="2094" t="s">
        <v>760</v>
      </c>
      <c r="C116" s="2206" t="s">
        <v>686</v>
      </c>
      <c r="D116" s="2206" t="s">
        <v>29</v>
      </c>
      <c r="E116" s="2206" t="s">
        <v>687</v>
      </c>
      <c r="F116" s="2207" t="s">
        <v>688</v>
      </c>
      <c r="G116" s="2208" t="s">
        <v>689</v>
      </c>
      <c r="J116" s="2400"/>
    </row>
    <row r="117" spans="1:10" s="1167" customFormat="1" ht="15.75">
      <c r="B117" s="2724" t="s">
        <v>690</v>
      </c>
      <c r="C117" s="2725"/>
      <c r="D117" s="2725"/>
      <c r="E117" s="2725"/>
      <c r="F117" s="2725"/>
      <c r="G117" s="2726"/>
      <c r="J117" s="2400"/>
    </row>
    <row r="118" spans="1:10" s="1167" customFormat="1" ht="30">
      <c r="A118" s="2084" t="s">
        <v>1321</v>
      </c>
      <c r="B118" s="810">
        <v>93595</v>
      </c>
      <c r="C118" s="2200" t="str">
        <f>IF($A118="INSUMO",VLOOKUP($B118,'BANCO DE DADOS SETEMBRO INS'!$A:$D,2,FALSE),VLOOKUP($B118,'BANCO DE DADOS SETEMBRO SERV'!$B:$E,2,FALSE))</f>
        <v>TRANSPORTE COM CAMINHÃO BASCULANTE DE 10 M3, EM VIA URBANA EM REVESTIMENTO PRIMÁRIO (UNIDADE: TXKM). AF_04/2016</v>
      </c>
      <c r="D118" s="2199" t="str">
        <f>IF($A118="INSUMO",VLOOKUP($B118,'BANCO DE DADOS SETEMBRO INS'!$A:$D,3,FALSE),VLOOKUP($B118,'BANCO DE DADOS SETEMBRO SERV'!$B:$E,3,FALSE))</f>
        <v>TXKM</v>
      </c>
      <c r="E118" s="2209">
        <v>6.2600000000000003E-2</v>
      </c>
      <c r="F118" s="2210">
        <f>IF($A118="INSUMO",VLOOKUP($B118,'BANCO DE DADOS SETEMBRO INS'!$A:$D,4,FALSE),VLOOKUP($B118,'BANCO DE DADOS SETEMBRO SERV'!$B:$E,4,FALSE))</f>
        <v>0.8</v>
      </c>
      <c r="G118" s="2211">
        <f t="shared" ref="G118" si="3">TRUNC(E118*F118,2)</f>
        <v>0.05</v>
      </c>
      <c r="J118" s="2400"/>
    </row>
    <row r="119" spans="1:10" s="1167" customFormat="1" ht="15.75">
      <c r="B119" s="2724" t="s">
        <v>761</v>
      </c>
      <c r="C119" s="2725"/>
      <c r="D119" s="2725"/>
      <c r="E119" s="2725"/>
      <c r="F119" s="2725"/>
      <c r="G119" s="2726"/>
      <c r="J119" s="2400"/>
    </row>
    <row r="120" spans="1:10" s="1167" customFormat="1" ht="16.5" thickBot="1">
      <c r="A120" s="2084" t="s">
        <v>1321</v>
      </c>
      <c r="B120" s="2083">
        <v>88316</v>
      </c>
      <c r="C120" s="2079" t="str">
        <f>IF($A120="INSUMO",VLOOKUP($B120,'BANCO DE DADOS SETEMBRO INS'!$A:$D,2,FALSE),VLOOKUP($B120,'BANCO DE DADOS SETEMBRO SERV'!$B:$E,2,FALSE))</f>
        <v>SERVENTE COM ENCARGOS COMPLEMENTARES</v>
      </c>
      <c r="D120" s="2080" t="str">
        <f>IF($A120="INSUMO",VLOOKUP($B120,'BANCO DE DADOS SETEMBRO INS'!$A:$D,3,FALSE),VLOOKUP($B120,'BANCO DE DADOS SETEMBRO SERV'!$B:$E,3,FALSE))</f>
        <v>H</v>
      </c>
      <c r="E120" s="2212">
        <v>2.7799999999999998E-2</v>
      </c>
      <c r="F120" s="2081">
        <f>IF($A120="INSUMO",VLOOKUP($B120,'BANCO DE DADOS SETEMBRO INS'!$A:$D,4,FALSE),VLOOKUP($B120,'BANCO DE DADOS SETEMBRO SERV'!$B:$E,4,FALSE))</f>
        <v>15.74</v>
      </c>
      <c r="G120" s="644">
        <f>TRUNC(E120*F120,2)</f>
        <v>0.43</v>
      </c>
      <c r="J120" s="2400"/>
    </row>
    <row r="121" spans="1:10" s="1167" customFormat="1" ht="16.5" thickBot="1">
      <c r="B121" s="2659" t="s">
        <v>8099</v>
      </c>
      <c r="C121" s="2660"/>
      <c r="D121" s="2660"/>
      <c r="E121" s="2661"/>
      <c r="F121" s="933" t="s">
        <v>692</v>
      </c>
      <c r="G121" s="2085">
        <f>TRUNC(SUM(G118:G120),2)</f>
        <v>0.48</v>
      </c>
      <c r="J121" s="2400"/>
    </row>
  </sheetData>
  <mergeCells count="50">
    <mergeCell ref="C115:F115"/>
    <mergeCell ref="B117:G117"/>
    <mergeCell ref="B119:G119"/>
    <mergeCell ref="B121:E121"/>
    <mergeCell ref="C106:F106"/>
    <mergeCell ref="B108:G108"/>
    <mergeCell ref="B111:G111"/>
    <mergeCell ref="B113:E113"/>
    <mergeCell ref="B52:G52"/>
    <mergeCell ref="C50:F50"/>
    <mergeCell ref="B80:G80"/>
    <mergeCell ref="C86:F86"/>
    <mergeCell ref="B88:G88"/>
    <mergeCell ref="B90:G90"/>
    <mergeCell ref="B93:C93"/>
    <mergeCell ref="B104:E104"/>
    <mergeCell ref="B101:G101"/>
    <mergeCell ref="B97:G97"/>
    <mergeCell ref="C95:F95"/>
    <mergeCell ref="B44:G44"/>
    <mergeCell ref="B46:G46"/>
    <mergeCell ref="C27:F27"/>
    <mergeCell ref="B29:G29"/>
    <mergeCell ref="B36:G36"/>
    <mergeCell ref="B40:E40"/>
    <mergeCell ref="D3:E3"/>
    <mergeCell ref="F3:G4"/>
    <mergeCell ref="B10:G10"/>
    <mergeCell ref="B18:E18"/>
    <mergeCell ref="B15:G15"/>
    <mergeCell ref="B5:G5"/>
    <mergeCell ref="C13:F13"/>
    <mergeCell ref="C7:E7"/>
    <mergeCell ref="C8:E8"/>
    <mergeCell ref="B20:G20"/>
    <mergeCell ref="B58:E58"/>
    <mergeCell ref="B82:G82"/>
    <mergeCell ref="B84:E84"/>
    <mergeCell ref="C67:F67"/>
    <mergeCell ref="B69:G69"/>
    <mergeCell ref="B73:G73"/>
    <mergeCell ref="B76:E76"/>
    <mergeCell ref="C78:F78"/>
    <mergeCell ref="E23:G23"/>
    <mergeCell ref="B24:C24"/>
    <mergeCell ref="E24:G24"/>
    <mergeCell ref="E21:G21"/>
    <mergeCell ref="B22:G22"/>
    <mergeCell ref="B23:C23"/>
    <mergeCell ref="B21:C21"/>
  </mergeCells>
  <dataValidations disablePrompts="1" count="1">
    <dataValidation type="list" allowBlank="1" showInputMessage="1" showErrorMessage="1" sqref="A30:A35 A37:A39 A45 A47 A16:A17 A53:A56 A70:A72 A74:A75 A81 A83 A91:A92 A89 A109:A110 A112 A118 A120">
      <formula1>$A$3:$A$4</formula1>
    </dataValidation>
  </dataValidations>
  <hyperlinks>
    <hyperlink ref="G80" r:id="rId1" display="vendasonline@agromata.com.br"/>
  </hyperlinks>
  <printOptions horizontalCentered="1"/>
  <pageMargins left="0.78740157480314965" right="0.19685039370078741" top="0.39370078740157483" bottom="0.78740157480314965" header="0.19685039370078741" footer="0.19685039370078741"/>
  <pageSetup paperSize="9" scale="51" fitToHeight="100" orientation="portrait" r:id="rId2"/>
  <headerFooter scaleWithDoc="0" alignWithMargins="0">
    <oddHeader>&amp;RPágina &amp;P de &amp;N</oddHeader>
    <oddFooter>&amp;R&amp;G</oddFooter>
  </headerFooter>
  <rowBreaks count="1" manualBreakCount="1">
    <brk id="66" min="1" max="6" man="1"/>
  </row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5" tint="0.39997558519241921"/>
    <pageSetUpPr fitToPage="1"/>
  </sheetPr>
  <dimension ref="A1:I58"/>
  <sheetViews>
    <sheetView view="pageBreakPreview" topLeftCell="D26" zoomScaleNormal="100" zoomScaleSheetLayoutView="100" workbookViewId="0">
      <selection activeCell="I49" sqref="I49"/>
    </sheetView>
  </sheetViews>
  <sheetFormatPr defaultRowHeight="12.75"/>
  <cols>
    <col min="1" max="1" width="28.140625" style="561" customWidth="1"/>
    <col min="2" max="2" width="23" style="888" customWidth="1"/>
    <col min="3" max="3" width="79.7109375" style="888" customWidth="1"/>
    <col min="4" max="4" width="20.7109375" style="889" customWidth="1"/>
    <col min="5" max="5" width="23.5703125" style="890" customWidth="1"/>
    <col min="6" max="6" width="16.85546875" style="891" customWidth="1"/>
    <col min="7" max="7" width="18.140625" style="892" bestFit="1" customWidth="1"/>
    <col min="8" max="8" width="12.7109375" style="561" bestFit="1" customWidth="1"/>
    <col min="9" max="9" width="19.28515625" style="561" customWidth="1"/>
    <col min="10" max="10" width="17.140625" style="561" customWidth="1"/>
    <col min="11" max="257" width="9.140625" style="561"/>
    <col min="258" max="258" width="21" style="561" customWidth="1"/>
    <col min="259" max="259" width="81.42578125" style="561" customWidth="1"/>
    <col min="260" max="261" width="15.5703125" style="561" customWidth="1"/>
    <col min="262" max="262" width="14.140625" style="561" bestFit="1" customWidth="1"/>
    <col min="263" max="263" width="18" style="561" bestFit="1" customWidth="1"/>
    <col min="264" max="264" width="11" style="561" bestFit="1" customWidth="1"/>
    <col min="265" max="513" width="9.140625" style="561"/>
    <col min="514" max="514" width="21" style="561" customWidth="1"/>
    <col min="515" max="515" width="81.42578125" style="561" customWidth="1"/>
    <col min="516" max="517" width="15.5703125" style="561" customWidth="1"/>
    <col min="518" max="518" width="14.140625" style="561" bestFit="1" customWidth="1"/>
    <col min="519" max="519" width="18" style="561" bestFit="1" customWidth="1"/>
    <col min="520" max="520" width="11" style="561" bestFit="1" customWidth="1"/>
    <col min="521" max="769" width="9.140625" style="561"/>
    <col min="770" max="770" width="21" style="561" customWidth="1"/>
    <col min="771" max="771" width="81.42578125" style="561" customWidth="1"/>
    <col min="772" max="773" width="15.5703125" style="561" customWidth="1"/>
    <col min="774" max="774" width="14.140625" style="561" bestFit="1" customWidth="1"/>
    <col min="775" max="775" width="18" style="561" bestFit="1" customWidth="1"/>
    <col min="776" max="776" width="11" style="561" bestFit="1" customWidth="1"/>
    <col min="777" max="1025" width="9.140625" style="561"/>
    <col min="1026" max="1026" width="21" style="561" customWidth="1"/>
    <col min="1027" max="1027" width="81.42578125" style="561" customWidth="1"/>
    <col min="1028" max="1029" width="15.5703125" style="561" customWidth="1"/>
    <col min="1030" max="1030" width="14.140625" style="561" bestFit="1" customWidth="1"/>
    <col min="1031" max="1031" width="18" style="561" bestFit="1" customWidth="1"/>
    <col min="1032" max="1032" width="11" style="561" bestFit="1" customWidth="1"/>
    <col min="1033" max="1281" width="9.140625" style="561"/>
    <col min="1282" max="1282" width="21" style="561" customWidth="1"/>
    <col min="1283" max="1283" width="81.42578125" style="561" customWidth="1"/>
    <col min="1284" max="1285" width="15.5703125" style="561" customWidth="1"/>
    <col min="1286" max="1286" width="14.140625" style="561" bestFit="1" customWidth="1"/>
    <col min="1287" max="1287" width="18" style="561" bestFit="1" customWidth="1"/>
    <col min="1288" max="1288" width="11" style="561" bestFit="1" customWidth="1"/>
    <col min="1289" max="1537" width="9.140625" style="561"/>
    <col min="1538" max="1538" width="21" style="561" customWidth="1"/>
    <col min="1539" max="1539" width="81.42578125" style="561" customWidth="1"/>
    <col min="1540" max="1541" width="15.5703125" style="561" customWidth="1"/>
    <col min="1542" max="1542" width="14.140625" style="561" bestFit="1" customWidth="1"/>
    <col min="1543" max="1543" width="18" style="561" bestFit="1" customWidth="1"/>
    <col min="1544" max="1544" width="11" style="561" bestFit="1" customWidth="1"/>
    <col min="1545" max="1793" width="9.140625" style="561"/>
    <col min="1794" max="1794" width="21" style="561" customWidth="1"/>
    <col min="1795" max="1795" width="81.42578125" style="561" customWidth="1"/>
    <col min="1796" max="1797" width="15.5703125" style="561" customWidth="1"/>
    <col min="1798" max="1798" width="14.140625" style="561" bestFit="1" customWidth="1"/>
    <col min="1799" max="1799" width="18" style="561" bestFit="1" customWidth="1"/>
    <col min="1800" max="1800" width="11" style="561" bestFit="1" customWidth="1"/>
    <col min="1801" max="2049" width="9.140625" style="561"/>
    <col min="2050" max="2050" width="21" style="561" customWidth="1"/>
    <col min="2051" max="2051" width="81.42578125" style="561" customWidth="1"/>
    <col min="2052" max="2053" width="15.5703125" style="561" customWidth="1"/>
    <col min="2054" max="2054" width="14.140625" style="561" bestFit="1" customWidth="1"/>
    <col min="2055" max="2055" width="18" style="561" bestFit="1" customWidth="1"/>
    <col min="2056" max="2056" width="11" style="561" bestFit="1" customWidth="1"/>
    <col min="2057" max="2305" width="9.140625" style="561"/>
    <col min="2306" max="2306" width="21" style="561" customWidth="1"/>
    <col min="2307" max="2307" width="81.42578125" style="561" customWidth="1"/>
    <col min="2308" max="2309" width="15.5703125" style="561" customWidth="1"/>
    <col min="2310" max="2310" width="14.140625" style="561" bestFit="1" customWidth="1"/>
    <col min="2311" max="2311" width="18" style="561" bestFit="1" customWidth="1"/>
    <col min="2312" max="2312" width="11" style="561" bestFit="1" customWidth="1"/>
    <col min="2313" max="2561" width="9.140625" style="561"/>
    <col min="2562" max="2562" width="21" style="561" customWidth="1"/>
    <col min="2563" max="2563" width="81.42578125" style="561" customWidth="1"/>
    <col min="2564" max="2565" width="15.5703125" style="561" customWidth="1"/>
    <col min="2566" max="2566" width="14.140625" style="561" bestFit="1" customWidth="1"/>
    <col min="2567" max="2567" width="18" style="561" bestFit="1" customWidth="1"/>
    <col min="2568" max="2568" width="11" style="561" bestFit="1" customWidth="1"/>
    <col min="2569" max="2817" width="9.140625" style="561"/>
    <col min="2818" max="2818" width="21" style="561" customWidth="1"/>
    <col min="2819" max="2819" width="81.42578125" style="561" customWidth="1"/>
    <col min="2820" max="2821" width="15.5703125" style="561" customWidth="1"/>
    <col min="2822" max="2822" width="14.140625" style="561" bestFit="1" customWidth="1"/>
    <col min="2823" max="2823" width="18" style="561" bestFit="1" customWidth="1"/>
    <col min="2824" max="2824" width="11" style="561" bestFit="1" customWidth="1"/>
    <col min="2825" max="3073" width="9.140625" style="561"/>
    <col min="3074" max="3074" width="21" style="561" customWidth="1"/>
    <col min="3075" max="3075" width="81.42578125" style="561" customWidth="1"/>
    <col min="3076" max="3077" width="15.5703125" style="561" customWidth="1"/>
    <col min="3078" max="3078" width="14.140625" style="561" bestFit="1" customWidth="1"/>
    <col min="3079" max="3079" width="18" style="561" bestFit="1" customWidth="1"/>
    <col min="3080" max="3080" width="11" style="561" bestFit="1" customWidth="1"/>
    <col min="3081" max="3329" width="9.140625" style="561"/>
    <col min="3330" max="3330" width="21" style="561" customWidth="1"/>
    <col min="3331" max="3331" width="81.42578125" style="561" customWidth="1"/>
    <col min="3332" max="3333" width="15.5703125" style="561" customWidth="1"/>
    <col min="3334" max="3334" width="14.140625" style="561" bestFit="1" customWidth="1"/>
    <col min="3335" max="3335" width="18" style="561" bestFit="1" customWidth="1"/>
    <col min="3336" max="3336" width="11" style="561" bestFit="1" customWidth="1"/>
    <col min="3337" max="3585" width="9.140625" style="561"/>
    <col min="3586" max="3586" width="21" style="561" customWidth="1"/>
    <col min="3587" max="3587" width="81.42578125" style="561" customWidth="1"/>
    <col min="3588" max="3589" width="15.5703125" style="561" customWidth="1"/>
    <col min="3590" max="3590" width="14.140625" style="561" bestFit="1" customWidth="1"/>
    <col min="3591" max="3591" width="18" style="561" bestFit="1" customWidth="1"/>
    <col min="3592" max="3592" width="11" style="561" bestFit="1" customWidth="1"/>
    <col min="3593" max="3841" width="9.140625" style="561"/>
    <col min="3842" max="3842" width="21" style="561" customWidth="1"/>
    <col min="3843" max="3843" width="81.42578125" style="561" customWidth="1"/>
    <col min="3844" max="3845" width="15.5703125" style="561" customWidth="1"/>
    <col min="3846" max="3846" width="14.140625" style="561" bestFit="1" customWidth="1"/>
    <col min="3847" max="3847" width="18" style="561" bestFit="1" customWidth="1"/>
    <col min="3848" max="3848" width="11" style="561" bestFit="1" customWidth="1"/>
    <col min="3849" max="4097" width="9.140625" style="561"/>
    <col min="4098" max="4098" width="21" style="561" customWidth="1"/>
    <col min="4099" max="4099" width="81.42578125" style="561" customWidth="1"/>
    <col min="4100" max="4101" width="15.5703125" style="561" customWidth="1"/>
    <col min="4102" max="4102" width="14.140625" style="561" bestFit="1" customWidth="1"/>
    <col min="4103" max="4103" width="18" style="561" bestFit="1" customWidth="1"/>
    <col min="4104" max="4104" width="11" style="561" bestFit="1" customWidth="1"/>
    <col min="4105" max="4353" width="9.140625" style="561"/>
    <col min="4354" max="4354" width="21" style="561" customWidth="1"/>
    <col min="4355" max="4355" width="81.42578125" style="561" customWidth="1"/>
    <col min="4356" max="4357" width="15.5703125" style="561" customWidth="1"/>
    <col min="4358" max="4358" width="14.140625" style="561" bestFit="1" customWidth="1"/>
    <col min="4359" max="4359" width="18" style="561" bestFit="1" customWidth="1"/>
    <col min="4360" max="4360" width="11" style="561" bestFit="1" customWidth="1"/>
    <col min="4361" max="4609" width="9.140625" style="561"/>
    <col min="4610" max="4610" width="21" style="561" customWidth="1"/>
    <col min="4611" max="4611" width="81.42578125" style="561" customWidth="1"/>
    <col min="4612" max="4613" width="15.5703125" style="561" customWidth="1"/>
    <col min="4614" max="4614" width="14.140625" style="561" bestFit="1" customWidth="1"/>
    <col min="4615" max="4615" width="18" style="561" bestFit="1" customWidth="1"/>
    <col min="4616" max="4616" width="11" style="561" bestFit="1" customWidth="1"/>
    <col min="4617" max="4865" width="9.140625" style="561"/>
    <col min="4866" max="4866" width="21" style="561" customWidth="1"/>
    <col min="4867" max="4867" width="81.42578125" style="561" customWidth="1"/>
    <col min="4868" max="4869" width="15.5703125" style="561" customWidth="1"/>
    <col min="4870" max="4870" width="14.140625" style="561" bestFit="1" customWidth="1"/>
    <col min="4871" max="4871" width="18" style="561" bestFit="1" customWidth="1"/>
    <col min="4872" max="4872" width="11" style="561" bestFit="1" customWidth="1"/>
    <col min="4873" max="5121" width="9.140625" style="561"/>
    <col min="5122" max="5122" width="21" style="561" customWidth="1"/>
    <col min="5123" max="5123" width="81.42578125" style="561" customWidth="1"/>
    <col min="5124" max="5125" width="15.5703125" style="561" customWidth="1"/>
    <col min="5126" max="5126" width="14.140625" style="561" bestFit="1" customWidth="1"/>
    <col min="5127" max="5127" width="18" style="561" bestFit="1" customWidth="1"/>
    <col min="5128" max="5128" width="11" style="561" bestFit="1" customWidth="1"/>
    <col min="5129" max="5377" width="9.140625" style="561"/>
    <col min="5378" max="5378" width="21" style="561" customWidth="1"/>
    <col min="5379" max="5379" width="81.42578125" style="561" customWidth="1"/>
    <col min="5380" max="5381" width="15.5703125" style="561" customWidth="1"/>
    <col min="5382" max="5382" width="14.140625" style="561" bestFit="1" customWidth="1"/>
    <col min="5383" max="5383" width="18" style="561" bestFit="1" customWidth="1"/>
    <col min="5384" max="5384" width="11" style="561" bestFit="1" customWidth="1"/>
    <col min="5385" max="5633" width="9.140625" style="561"/>
    <col min="5634" max="5634" width="21" style="561" customWidth="1"/>
    <col min="5635" max="5635" width="81.42578125" style="561" customWidth="1"/>
    <col min="5636" max="5637" width="15.5703125" style="561" customWidth="1"/>
    <col min="5638" max="5638" width="14.140625" style="561" bestFit="1" customWidth="1"/>
    <col min="5639" max="5639" width="18" style="561" bestFit="1" customWidth="1"/>
    <col min="5640" max="5640" width="11" style="561" bestFit="1" customWidth="1"/>
    <col min="5641" max="5889" width="9.140625" style="561"/>
    <col min="5890" max="5890" width="21" style="561" customWidth="1"/>
    <col min="5891" max="5891" width="81.42578125" style="561" customWidth="1"/>
    <col min="5892" max="5893" width="15.5703125" style="561" customWidth="1"/>
    <col min="5894" max="5894" width="14.140625" style="561" bestFit="1" customWidth="1"/>
    <col min="5895" max="5895" width="18" style="561" bestFit="1" customWidth="1"/>
    <col min="5896" max="5896" width="11" style="561" bestFit="1" customWidth="1"/>
    <col min="5897" max="6145" width="9.140625" style="561"/>
    <col min="6146" max="6146" width="21" style="561" customWidth="1"/>
    <col min="6147" max="6147" width="81.42578125" style="561" customWidth="1"/>
    <col min="6148" max="6149" width="15.5703125" style="561" customWidth="1"/>
    <col min="6150" max="6150" width="14.140625" style="561" bestFit="1" customWidth="1"/>
    <col min="6151" max="6151" width="18" style="561" bestFit="1" customWidth="1"/>
    <col min="6152" max="6152" width="11" style="561" bestFit="1" customWidth="1"/>
    <col min="6153" max="6401" width="9.140625" style="561"/>
    <col min="6402" max="6402" width="21" style="561" customWidth="1"/>
    <col min="6403" max="6403" width="81.42578125" style="561" customWidth="1"/>
    <col min="6404" max="6405" width="15.5703125" style="561" customWidth="1"/>
    <col min="6406" max="6406" width="14.140625" style="561" bestFit="1" customWidth="1"/>
    <col min="6407" max="6407" width="18" style="561" bestFit="1" customWidth="1"/>
    <col min="6408" max="6408" width="11" style="561" bestFit="1" customWidth="1"/>
    <col min="6409" max="6657" width="9.140625" style="561"/>
    <col min="6658" max="6658" width="21" style="561" customWidth="1"/>
    <col min="6659" max="6659" width="81.42578125" style="561" customWidth="1"/>
    <col min="6660" max="6661" width="15.5703125" style="561" customWidth="1"/>
    <col min="6662" max="6662" width="14.140625" style="561" bestFit="1" customWidth="1"/>
    <col min="6663" max="6663" width="18" style="561" bestFit="1" customWidth="1"/>
    <col min="6664" max="6664" width="11" style="561" bestFit="1" customWidth="1"/>
    <col min="6665" max="6913" width="9.140625" style="561"/>
    <col min="6914" max="6914" width="21" style="561" customWidth="1"/>
    <col min="6915" max="6915" width="81.42578125" style="561" customWidth="1"/>
    <col min="6916" max="6917" width="15.5703125" style="561" customWidth="1"/>
    <col min="6918" max="6918" width="14.140625" style="561" bestFit="1" customWidth="1"/>
    <col min="6919" max="6919" width="18" style="561" bestFit="1" customWidth="1"/>
    <col min="6920" max="6920" width="11" style="561" bestFit="1" customWidth="1"/>
    <col min="6921" max="7169" width="9.140625" style="561"/>
    <col min="7170" max="7170" width="21" style="561" customWidth="1"/>
    <col min="7171" max="7171" width="81.42578125" style="561" customWidth="1"/>
    <col min="7172" max="7173" width="15.5703125" style="561" customWidth="1"/>
    <col min="7174" max="7174" width="14.140625" style="561" bestFit="1" customWidth="1"/>
    <col min="7175" max="7175" width="18" style="561" bestFit="1" customWidth="1"/>
    <col min="7176" max="7176" width="11" style="561" bestFit="1" customWidth="1"/>
    <col min="7177" max="7425" width="9.140625" style="561"/>
    <col min="7426" max="7426" width="21" style="561" customWidth="1"/>
    <col min="7427" max="7427" width="81.42578125" style="561" customWidth="1"/>
    <col min="7428" max="7429" width="15.5703125" style="561" customWidth="1"/>
    <col min="7430" max="7430" width="14.140625" style="561" bestFit="1" customWidth="1"/>
    <col min="7431" max="7431" width="18" style="561" bestFit="1" customWidth="1"/>
    <col min="7432" max="7432" width="11" style="561" bestFit="1" customWidth="1"/>
    <col min="7433" max="7681" width="9.140625" style="561"/>
    <col min="7682" max="7682" width="21" style="561" customWidth="1"/>
    <col min="7683" max="7683" width="81.42578125" style="561" customWidth="1"/>
    <col min="7684" max="7685" width="15.5703125" style="561" customWidth="1"/>
    <col min="7686" max="7686" width="14.140625" style="561" bestFit="1" customWidth="1"/>
    <col min="7687" max="7687" width="18" style="561" bestFit="1" customWidth="1"/>
    <col min="7688" max="7688" width="11" style="561" bestFit="1" customWidth="1"/>
    <col min="7689" max="7937" width="9.140625" style="561"/>
    <col min="7938" max="7938" width="21" style="561" customWidth="1"/>
    <col min="7939" max="7939" width="81.42578125" style="561" customWidth="1"/>
    <col min="7940" max="7941" width="15.5703125" style="561" customWidth="1"/>
    <col min="7942" max="7942" width="14.140625" style="561" bestFit="1" customWidth="1"/>
    <col min="7943" max="7943" width="18" style="561" bestFit="1" customWidth="1"/>
    <col min="7944" max="7944" width="11" style="561" bestFit="1" customWidth="1"/>
    <col min="7945" max="8193" width="9.140625" style="561"/>
    <col min="8194" max="8194" width="21" style="561" customWidth="1"/>
    <col min="8195" max="8195" width="81.42578125" style="561" customWidth="1"/>
    <col min="8196" max="8197" width="15.5703125" style="561" customWidth="1"/>
    <col min="8198" max="8198" width="14.140625" style="561" bestFit="1" customWidth="1"/>
    <col min="8199" max="8199" width="18" style="561" bestFit="1" customWidth="1"/>
    <col min="8200" max="8200" width="11" style="561" bestFit="1" customWidth="1"/>
    <col min="8201" max="8449" width="9.140625" style="561"/>
    <col min="8450" max="8450" width="21" style="561" customWidth="1"/>
    <col min="8451" max="8451" width="81.42578125" style="561" customWidth="1"/>
    <col min="8452" max="8453" width="15.5703125" style="561" customWidth="1"/>
    <col min="8454" max="8454" width="14.140625" style="561" bestFit="1" customWidth="1"/>
    <col min="8455" max="8455" width="18" style="561" bestFit="1" customWidth="1"/>
    <col min="8456" max="8456" width="11" style="561" bestFit="1" customWidth="1"/>
    <col min="8457" max="8705" width="9.140625" style="561"/>
    <col min="8706" max="8706" width="21" style="561" customWidth="1"/>
    <col min="8707" max="8707" width="81.42578125" style="561" customWidth="1"/>
    <col min="8708" max="8709" width="15.5703125" style="561" customWidth="1"/>
    <col min="8710" max="8710" width="14.140625" style="561" bestFit="1" customWidth="1"/>
    <col min="8711" max="8711" width="18" style="561" bestFit="1" customWidth="1"/>
    <col min="8712" max="8712" width="11" style="561" bestFit="1" customWidth="1"/>
    <col min="8713" max="8961" width="9.140625" style="561"/>
    <col min="8962" max="8962" width="21" style="561" customWidth="1"/>
    <col min="8963" max="8963" width="81.42578125" style="561" customWidth="1"/>
    <col min="8964" max="8965" width="15.5703125" style="561" customWidth="1"/>
    <col min="8966" max="8966" width="14.140625" style="561" bestFit="1" customWidth="1"/>
    <col min="8967" max="8967" width="18" style="561" bestFit="1" customWidth="1"/>
    <col min="8968" max="8968" width="11" style="561" bestFit="1" customWidth="1"/>
    <col min="8969" max="9217" width="9.140625" style="561"/>
    <col min="9218" max="9218" width="21" style="561" customWidth="1"/>
    <col min="9219" max="9219" width="81.42578125" style="561" customWidth="1"/>
    <col min="9220" max="9221" width="15.5703125" style="561" customWidth="1"/>
    <col min="9222" max="9222" width="14.140625" style="561" bestFit="1" customWidth="1"/>
    <col min="9223" max="9223" width="18" style="561" bestFit="1" customWidth="1"/>
    <col min="9224" max="9224" width="11" style="561" bestFit="1" customWidth="1"/>
    <col min="9225" max="9473" width="9.140625" style="561"/>
    <col min="9474" max="9474" width="21" style="561" customWidth="1"/>
    <col min="9475" max="9475" width="81.42578125" style="561" customWidth="1"/>
    <col min="9476" max="9477" width="15.5703125" style="561" customWidth="1"/>
    <col min="9478" max="9478" width="14.140625" style="561" bestFit="1" customWidth="1"/>
    <col min="9479" max="9479" width="18" style="561" bestFit="1" customWidth="1"/>
    <col min="9480" max="9480" width="11" style="561" bestFit="1" customWidth="1"/>
    <col min="9481" max="9729" width="9.140625" style="561"/>
    <col min="9730" max="9730" width="21" style="561" customWidth="1"/>
    <col min="9731" max="9731" width="81.42578125" style="561" customWidth="1"/>
    <col min="9732" max="9733" width="15.5703125" style="561" customWidth="1"/>
    <col min="9734" max="9734" width="14.140625" style="561" bestFit="1" customWidth="1"/>
    <col min="9735" max="9735" width="18" style="561" bestFit="1" customWidth="1"/>
    <col min="9736" max="9736" width="11" style="561" bestFit="1" customWidth="1"/>
    <col min="9737" max="9985" width="9.140625" style="561"/>
    <col min="9986" max="9986" width="21" style="561" customWidth="1"/>
    <col min="9987" max="9987" width="81.42578125" style="561" customWidth="1"/>
    <col min="9988" max="9989" width="15.5703125" style="561" customWidth="1"/>
    <col min="9990" max="9990" width="14.140625" style="561" bestFit="1" customWidth="1"/>
    <col min="9991" max="9991" width="18" style="561" bestFit="1" customWidth="1"/>
    <col min="9992" max="9992" width="11" style="561" bestFit="1" customWidth="1"/>
    <col min="9993" max="10241" width="9.140625" style="561"/>
    <col min="10242" max="10242" width="21" style="561" customWidth="1"/>
    <col min="10243" max="10243" width="81.42578125" style="561" customWidth="1"/>
    <col min="10244" max="10245" width="15.5703125" style="561" customWidth="1"/>
    <col min="10246" max="10246" width="14.140625" style="561" bestFit="1" customWidth="1"/>
    <col min="10247" max="10247" width="18" style="561" bestFit="1" customWidth="1"/>
    <col min="10248" max="10248" width="11" style="561" bestFit="1" customWidth="1"/>
    <col min="10249" max="10497" width="9.140625" style="561"/>
    <col min="10498" max="10498" width="21" style="561" customWidth="1"/>
    <col min="10499" max="10499" width="81.42578125" style="561" customWidth="1"/>
    <col min="10500" max="10501" width="15.5703125" style="561" customWidth="1"/>
    <col min="10502" max="10502" width="14.140625" style="561" bestFit="1" customWidth="1"/>
    <col min="10503" max="10503" width="18" style="561" bestFit="1" customWidth="1"/>
    <col min="10504" max="10504" width="11" style="561" bestFit="1" customWidth="1"/>
    <col min="10505" max="10753" width="9.140625" style="561"/>
    <col min="10754" max="10754" width="21" style="561" customWidth="1"/>
    <col min="10755" max="10755" width="81.42578125" style="561" customWidth="1"/>
    <col min="10756" max="10757" width="15.5703125" style="561" customWidth="1"/>
    <col min="10758" max="10758" width="14.140625" style="561" bestFit="1" customWidth="1"/>
    <col min="10759" max="10759" width="18" style="561" bestFit="1" customWidth="1"/>
    <col min="10760" max="10760" width="11" style="561" bestFit="1" customWidth="1"/>
    <col min="10761" max="11009" width="9.140625" style="561"/>
    <col min="11010" max="11010" width="21" style="561" customWidth="1"/>
    <col min="11011" max="11011" width="81.42578125" style="561" customWidth="1"/>
    <col min="11012" max="11013" width="15.5703125" style="561" customWidth="1"/>
    <col min="11014" max="11014" width="14.140625" style="561" bestFit="1" customWidth="1"/>
    <col min="11015" max="11015" width="18" style="561" bestFit="1" customWidth="1"/>
    <col min="11016" max="11016" width="11" style="561" bestFit="1" customWidth="1"/>
    <col min="11017" max="11265" width="9.140625" style="561"/>
    <col min="11266" max="11266" width="21" style="561" customWidth="1"/>
    <col min="11267" max="11267" width="81.42578125" style="561" customWidth="1"/>
    <col min="11268" max="11269" width="15.5703125" style="561" customWidth="1"/>
    <col min="11270" max="11270" width="14.140625" style="561" bestFit="1" customWidth="1"/>
    <col min="11271" max="11271" width="18" style="561" bestFit="1" customWidth="1"/>
    <col min="11272" max="11272" width="11" style="561" bestFit="1" customWidth="1"/>
    <col min="11273" max="11521" width="9.140625" style="561"/>
    <col min="11522" max="11522" width="21" style="561" customWidth="1"/>
    <col min="11523" max="11523" width="81.42578125" style="561" customWidth="1"/>
    <col min="11524" max="11525" width="15.5703125" style="561" customWidth="1"/>
    <col min="11526" max="11526" width="14.140625" style="561" bestFit="1" customWidth="1"/>
    <col min="11527" max="11527" width="18" style="561" bestFit="1" customWidth="1"/>
    <col min="11528" max="11528" width="11" style="561" bestFit="1" customWidth="1"/>
    <col min="11529" max="11777" width="9.140625" style="561"/>
    <col min="11778" max="11778" width="21" style="561" customWidth="1"/>
    <col min="11779" max="11779" width="81.42578125" style="561" customWidth="1"/>
    <col min="11780" max="11781" width="15.5703125" style="561" customWidth="1"/>
    <col min="11782" max="11782" width="14.140625" style="561" bestFit="1" customWidth="1"/>
    <col min="11783" max="11783" width="18" style="561" bestFit="1" customWidth="1"/>
    <col min="11784" max="11784" width="11" style="561" bestFit="1" customWidth="1"/>
    <col min="11785" max="12033" width="9.140625" style="561"/>
    <col min="12034" max="12034" width="21" style="561" customWidth="1"/>
    <col min="12035" max="12035" width="81.42578125" style="561" customWidth="1"/>
    <col min="12036" max="12037" width="15.5703125" style="561" customWidth="1"/>
    <col min="12038" max="12038" width="14.140625" style="561" bestFit="1" customWidth="1"/>
    <col min="12039" max="12039" width="18" style="561" bestFit="1" customWidth="1"/>
    <col min="12040" max="12040" width="11" style="561" bestFit="1" customWidth="1"/>
    <col min="12041" max="12289" width="9.140625" style="561"/>
    <col min="12290" max="12290" width="21" style="561" customWidth="1"/>
    <col min="12291" max="12291" width="81.42578125" style="561" customWidth="1"/>
    <col min="12292" max="12293" width="15.5703125" style="561" customWidth="1"/>
    <col min="12294" max="12294" width="14.140625" style="561" bestFit="1" customWidth="1"/>
    <col min="12295" max="12295" width="18" style="561" bestFit="1" customWidth="1"/>
    <col min="12296" max="12296" width="11" style="561" bestFit="1" customWidth="1"/>
    <col min="12297" max="12545" width="9.140625" style="561"/>
    <col min="12546" max="12546" width="21" style="561" customWidth="1"/>
    <col min="12547" max="12547" width="81.42578125" style="561" customWidth="1"/>
    <col min="12548" max="12549" width="15.5703125" style="561" customWidth="1"/>
    <col min="12550" max="12550" width="14.140625" style="561" bestFit="1" customWidth="1"/>
    <col min="12551" max="12551" width="18" style="561" bestFit="1" customWidth="1"/>
    <col min="12552" max="12552" width="11" style="561" bestFit="1" customWidth="1"/>
    <col min="12553" max="12801" width="9.140625" style="561"/>
    <col min="12802" max="12802" width="21" style="561" customWidth="1"/>
    <col min="12803" max="12803" width="81.42578125" style="561" customWidth="1"/>
    <col min="12804" max="12805" width="15.5703125" style="561" customWidth="1"/>
    <col min="12806" max="12806" width="14.140625" style="561" bestFit="1" customWidth="1"/>
    <col min="12807" max="12807" width="18" style="561" bestFit="1" customWidth="1"/>
    <col min="12808" max="12808" width="11" style="561" bestFit="1" customWidth="1"/>
    <col min="12809" max="13057" width="9.140625" style="561"/>
    <col min="13058" max="13058" width="21" style="561" customWidth="1"/>
    <col min="13059" max="13059" width="81.42578125" style="561" customWidth="1"/>
    <col min="13060" max="13061" width="15.5703125" style="561" customWidth="1"/>
    <col min="13062" max="13062" width="14.140625" style="561" bestFit="1" customWidth="1"/>
    <col min="13063" max="13063" width="18" style="561" bestFit="1" customWidth="1"/>
    <col min="13064" max="13064" width="11" style="561" bestFit="1" customWidth="1"/>
    <col min="13065" max="13313" width="9.140625" style="561"/>
    <col min="13314" max="13314" width="21" style="561" customWidth="1"/>
    <col min="13315" max="13315" width="81.42578125" style="561" customWidth="1"/>
    <col min="13316" max="13317" width="15.5703125" style="561" customWidth="1"/>
    <col min="13318" max="13318" width="14.140625" style="561" bestFit="1" customWidth="1"/>
    <col min="13319" max="13319" width="18" style="561" bestFit="1" customWidth="1"/>
    <col min="13320" max="13320" width="11" style="561" bestFit="1" customWidth="1"/>
    <col min="13321" max="13569" width="9.140625" style="561"/>
    <col min="13570" max="13570" width="21" style="561" customWidth="1"/>
    <col min="13571" max="13571" width="81.42578125" style="561" customWidth="1"/>
    <col min="13572" max="13573" width="15.5703125" style="561" customWidth="1"/>
    <col min="13574" max="13574" width="14.140625" style="561" bestFit="1" customWidth="1"/>
    <col min="13575" max="13575" width="18" style="561" bestFit="1" customWidth="1"/>
    <col min="13576" max="13576" width="11" style="561" bestFit="1" customWidth="1"/>
    <col min="13577" max="13825" width="9.140625" style="561"/>
    <col min="13826" max="13826" width="21" style="561" customWidth="1"/>
    <col min="13827" max="13827" width="81.42578125" style="561" customWidth="1"/>
    <col min="13828" max="13829" width="15.5703125" style="561" customWidth="1"/>
    <col min="13830" max="13830" width="14.140625" style="561" bestFit="1" customWidth="1"/>
    <col min="13831" max="13831" width="18" style="561" bestFit="1" customWidth="1"/>
    <col min="13832" max="13832" width="11" style="561" bestFit="1" customWidth="1"/>
    <col min="13833" max="14081" width="9.140625" style="561"/>
    <col min="14082" max="14082" width="21" style="561" customWidth="1"/>
    <col min="14083" max="14083" width="81.42578125" style="561" customWidth="1"/>
    <col min="14084" max="14085" width="15.5703125" style="561" customWidth="1"/>
    <col min="14086" max="14086" width="14.140625" style="561" bestFit="1" customWidth="1"/>
    <col min="14087" max="14087" width="18" style="561" bestFit="1" customWidth="1"/>
    <col min="14088" max="14088" width="11" style="561" bestFit="1" customWidth="1"/>
    <col min="14089" max="14337" width="9.140625" style="561"/>
    <col min="14338" max="14338" width="21" style="561" customWidth="1"/>
    <col min="14339" max="14339" width="81.42578125" style="561" customWidth="1"/>
    <col min="14340" max="14341" width="15.5703125" style="561" customWidth="1"/>
    <col min="14342" max="14342" width="14.140625" style="561" bestFit="1" customWidth="1"/>
    <col min="14343" max="14343" width="18" style="561" bestFit="1" customWidth="1"/>
    <col min="14344" max="14344" width="11" style="561" bestFit="1" customWidth="1"/>
    <col min="14345" max="14593" width="9.140625" style="561"/>
    <col min="14594" max="14594" width="21" style="561" customWidth="1"/>
    <col min="14595" max="14595" width="81.42578125" style="561" customWidth="1"/>
    <col min="14596" max="14597" width="15.5703125" style="561" customWidth="1"/>
    <col min="14598" max="14598" width="14.140625" style="561" bestFit="1" customWidth="1"/>
    <col min="14599" max="14599" width="18" style="561" bestFit="1" customWidth="1"/>
    <col min="14600" max="14600" width="11" style="561" bestFit="1" customWidth="1"/>
    <col min="14601" max="14849" width="9.140625" style="561"/>
    <col min="14850" max="14850" width="21" style="561" customWidth="1"/>
    <col min="14851" max="14851" width="81.42578125" style="561" customWidth="1"/>
    <col min="14852" max="14853" width="15.5703125" style="561" customWidth="1"/>
    <col min="14854" max="14854" width="14.140625" style="561" bestFit="1" customWidth="1"/>
    <col min="14855" max="14855" width="18" style="561" bestFit="1" customWidth="1"/>
    <col min="14856" max="14856" width="11" style="561" bestFit="1" customWidth="1"/>
    <col min="14857" max="15105" width="9.140625" style="561"/>
    <col min="15106" max="15106" width="21" style="561" customWidth="1"/>
    <col min="15107" max="15107" width="81.42578125" style="561" customWidth="1"/>
    <col min="15108" max="15109" width="15.5703125" style="561" customWidth="1"/>
    <col min="15110" max="15110" width="14.140625" style="561" bestFit="1" customWidth="1"/>
    <col min="15111" max="15111" width="18" style="561" bestFit="1" customWidth="1"/>
    <col min="15112" max="15112" width="11" style="561" bestFit="1" customWidth="1"/>
    <col min="15113" max="15361" width="9.140625" style="561"/>
    <col min="15362" max="15362" width="21" style="561" customWidth="1"/>
    <col min="15363" max="15363" width="81.42578125" style="561" customWidth="1"/>
    <col min="15364" max="15365" width="15.5703125" style="561" customWidth="1"/>
    <col min="15366" max="15366" width="14.140625" style="561" bestFit="1" customWidth="1"/>
    <col min="15367" max="15367" width="18" style="561" bestFit="1" customWidth="1"/>
    <col min="15368" max="15368" width="11" style="561" bestFit="1" customWidth="1"/>
    <col min="15369" max="15617" width="9.140625" style="561"/>
    <col min="15618" max="15618" width="21" style="561" customWidth="1"/>
    <col min="15619" max="15619" width="81.42578125" style="561" customWidth="1"/>
    <col min="15620" max="15621" width="15.5703125" style="561" customWidth="1"/>
    <col min="15622" max="15622" width="14.140625" style="561" bestFit="1" customWidth="1"/>
    <col min="15623" max="15623" width="18" style="561" bestFit="1" customWidth="1"/>
    <col min="15624" max="15624" width="11" style="561" bestFit="1" customWidth="1"/>
    <col min="15625" max="15873" width="9.140625" style="561"/>
    <col min="15874" max="15874" width="21" style="561" customWidth="1"/>
    <col min="15875" max="15875" width="81.42578125" style="561" customWidth="1"/>
    <col min="15876" max="15877" width="15.5703125" style="561" customWidth="1"/>
    <col min="15878" max="15878" width="14.140625" style="561" bestFit="1" customWidth="1"/>
    <col min="15879" max="15879" width="18" style="561" bestFit="1" customWidth="1"/>
    <col min="15880" max="15880" width="11" style="561" bestFit="1" customWidth="1"/>
    <col min="15881" max="16129" width="9.140625" style="561"/>
    <col min="16130" max="16130" width="21" style="561" customWidth="1"/>
    <col min="16131" max="16131" width="81.42578125" style="561" customWidth="1"/>
    <col min="16132" max="16133" width="15.5703125" style="561" customWidth="1"/>
    <col min="16134" max="16134" width="14.140625" style="561" bestFit="1" customWidth="1"/>
    <col min="16135" max="16135" width="18" style="561" bestFit="1" customWidth="1"/>
    <col min="16136" max="16136" width="11" style="561" bestFit="1" customWidth="1"/>
    <col min="16137" max="16384" width="9.140625" style="561"/>
  </cols>
  <sheetData>
    <row r="1" spans="1:8" ht="13.5" thickBot="1"/>
    <row r="2" spans="1:8" s="573" customFormat="1" ht="6" thickBot="1">
      <c r="B2" s="568"/>
      <c r="C2" s="569"/>
      <c r="D2" s="570"/>
      <c r="E2" s="571"/>
      <c r="F2" s="571"/>
      <c r="G2" s="572"/>
    </row>
    <row r="3" spans="1:8" s="577" customFormat="1" ht="57" customHeight="1" thickBot="1">
      <c r="A3" s="567" t="s">
        <v>1320</v>
      </c>
      <c r="B3" s="575"/>
      <c r="C3" s="1264" t="s">
        <v>3</v>
      </c>
      <c r="D3" s="2678" t="str">
        <f>'ORÇAMENTO '!F5</f>
        <v>Ref.: Tabela de Serviços
SINAPI (SETEMBRO/2018)                                                          
e/ou composições PiniTCPO</v>
      </c>
      <c r="E3" s="2679"/>
      <c r="F3" s="2737"/>
      <c r="G3" s="2738"/>
    </row>
    <row r="4" spans="1:8" s="577" customFormat="1" ht="50.25" customHeight="1" thickBot="1">
      <c r="A4" s="567" t="s">
        <v>1321</v>
      </c>
      <c r="B4" s="578"/>
      <c r="C4" s="963" t="s">
        <v>4</v>
      </c>
      <c r="D4" s="959" t="s">
        <v>6</v>
      </c>
      <c r="E4" s="1263">
        <f>'BDI '!K31</f>
        <v>0.20349999999999999</v>
      </c>
      <c r="F4" s="2739"/>
      <c r="G4" s="2740"/>
    </row>
    <row r="5" spans="1:8" s="581" customFormat="1" ht="15" customHeight="1" thickBot="1">
      <c r="B5" s="2741" t="s">
        <v>1381</v>
      </c>
      <c r="C5" s="2742"/>
      <c r="D5" s="2742"/>
      <c r="E5" s="2742"/>
      <c r="F5" s="2742"/>
      <c r="G5" s="2743"/>
    </row>
    <row r="6" spans="1:8" s="573" customFormat="1" ht="6" thickBot="1">
      <c r="B6" s="568"/>
      <c r="C6" s="569"/>
      <c r="D6" s="570"/>
      <c r="E6" s="571"/>
      <c r="F6" s="571"/>
      <c r="G6" s="572"/>
    </row>
    <row r="7" spans="1:8" s="582" customFormat="1" ht="18" customHeight="1">
      <c r="B7" s="583" t="s">
        <v>7</v>
      </c>
      <c r="C7" s="2744" t="str">
        <f>'ORÇAMENTO '!D11</f>
        <v>ILUMINAÇÃO  DA PRAÇA DO CASTELÂNDIA</v>
      </c>
      <c r="D7" s="2744"/>
      <c r="E7" s="2744"/>
      <c r="F7" s="587" t="s">
        <v>8</v>
      </c>
      <c r="G7" s="588">
        <v>42906</v>
      </c>
    </row>
    <row r="8" spans="1:8" s="589" customFormat="1" ht="18" customHeight="1" thickBot="1">
      <c r="B8" s="965" t="s">
        <v>9</v>
      </c>
      <c r="C8" s="2745" t="str">
        <f>'ORÇAMENTO '!D12</f>
        <v>AV. TANCREDO NEVES ESQ. AV. INÁCIO CASTELLI, PRIMAVERA DO LESTE /MT.</v>
      </c>
      <c r="D8" s="2745"/>
      <c r="E8" s="2745"/>
      <c r="F8" s="968" t="s">
        <v>10</v>
      </c>
      <c r="G8" s="969">
        <f>'ORÇAMENTO '!J12</f>
        <v>1.1857</v>
      </c>
    </row>
    <row r="9" spans="1:8" s="818" customFormat="1" ht="6" thickBot="1">
      <c r="B9" s="602"/>
      <c r="C9" s="603"/>
      <c r="D9" s="604"/>
      <c r="E9" s="605"/>
      <c r="F9" s="605"/>
      <c r="G9" s="606"/>
    </row>
    <row r="10" spans="1:8" s="589" customFormat="1" ht="18.75" thickBot="1">
      <c r="B10" s="2734" t="s">
        <v>5407</v>
      </c>
      <c r="C10" s="2735"/>
      <c r="D10" s="2735"/>
      <c r="E10" s="2735"/>
      <c r="F10" s="2735"/>
      <c r="G10" s="2736"/>
    </row>
    <row r="11" spans="1:8" s="818" customFormat="1" ht="6" thickBot="1">
      <c r="B11" s="602"/>
      <c r="C11" s="603"/>
      <c r="D11" s="604"/>
      <c r="E11" s="605"/>
      <c r="F11" s="605"/>
      <c r="G11" s="606"/>
    </row>
    <row r="12" spans="1:8" ht="6" customHeight="1" thickBot="1">
      <c r="B12" s="904"/>
      <c r="C12" s="904"/>
      <c r="D12" s="904"/>
      <c r="E12" s="904"/>
      <c r="F12" s="970"/>
      <c r="G12" s="970"/>
    </row>
    <row r="13" spans="1:8" s="1521" customFormat="1" ht="15.75">
      <c r="A13" s="2084"/>
      <c r="B13" s="1549" t="s">
        <v>5408</v>
      </c>
      <c r="C13" s="2666" t="s">
        <v>8075</v>
      </c>
      <c r="D13" s="2666"/>
      <c r="E13" s="2666"/>
      <c r="F13" s="2666"/>
      <c r="G13" s="1550" t="s">
        <v>0</v>
      </c>
      <c r="H13" s="1297">
        <f>G21</f>
        <v>8.0299999999999994</v>
      </c>
    </row>
    <row r="14" spans="1:8" s="1521" customFormat="1" ht="31.5">
      <c r="A14" s="2084"/>
      <c r="B14" s="2094" t="s">
        <v>760</v>
      </c>
      <c r="C14" s="1735" t="s">
        <v>686</v>
      </c>
      <c r="D14" s="1735" t="s">
        <v>29</v>
      </c>
      <c r="E14" s="1735" t="s">
        <v>687</v>
      </c>
      <c r="F14" s="1736" t="s">
        <v>688</v>
      </c>
      <c r="G14" s="1737" t="s">
        <v>689</v>
      </c>
    </row>
    <row r="15" spans="1:8" s="1521" customFormat="1" ht="15.75">
      <c r="A15" s="2084"/>
      <c r="B15" s="2662" t="s">
        <v>693</v>
      </c>
      <c r="C15" s="2731"/>
      <c r="D15" s="2731"/>
      <c r="E15" s="2731"/>
      <c r="F15" s="2731"/>
      <c r="G15" s="2732"/>
    </row>
    <row r="16" spans="1:8" s="1521" customFormat="1" ht="15.75">
      <c r="A16" s="2084" t="s">
        <v>1320</v>
      </c>
      <c r="B16" s="810">
        <v>337</v>
      </c>
      <c r="C16" s="2092" t="str">
        <f>IF($A16="INSUMO",VLOOKUP($B16,'BANCO DE DADOS SETEMBRO INS'!$A:$D,2,FALSE),VLOOKUP($B16,'BANCO DE DADOS SETEMBRO SERV'!$B:$E,2,FALSE))</f>
        <v>ARAME RECOZIDO 18 BWG, 1,25 MM (0,01 KG/M)</v>
      </c>
      <c r="D16" s="2093" t="str">
        <f>IF($A16="INSUMO",VLOOKUP($B16,'BANCO DE DADOS SETEMBRO INS'!$A:$D,3,FALSE),VLOOKUP($B16,'BANCO DE DADOS SETEMBRO SERV'!$B:$E,3,FALSE))</f>
        <v xml:space="preserve">KG    </v>
      </c>
      <c r="E16" s="2186">
        <v>1.4999999999999999E-2</v>
      </c>
      <c r="F16" s="2075">
        <f>IF($A16="INSUMO",VLOOKUP($B16,'BANCO DE DADOS SETEMBRO INS'!$A:$D,4,FALSE),VLOOKUP($B16,'BANCO DE DADOS SETEMBRO SERV'!$B:$E,4,FALSE))</f>
        <v>9.9</v>
      </c>
      <c r="G16" s="1738">
        <f>TRUNC(E16*F16,2)</f>
        <v>0.14000000000000001</v>
      </c>
    </row>
    <row r="17" spans="1:8" s="1521" customFormat="1" ht="45">
      <c r="A17" s="2084" t="s">
        <v>1320</v>
      </c>
      <c r="B17" s="810">
        <v>10917</v>
      </c>
      <c r="C17" s="2092" t="str">
        <f>IF($A17="INSUMO",VLOOKUP($B17,'BANCO DE DADOS SETEMBRO INS'!$A:$D,2,FALSE),VLOOKUP($B17,'BANCO DE DADOS SETEMBRO SERV'!$B:$E,2,FALSE))</f>
        <v>TELA DE ACO SOLDADA NERVURADA CA-60, Q-61, (0,97 KG/M2), DIAMETRO DO FIO = 3,4 MM, LARGURA =  2,45 X 120 M DE COMPRIMENTO, ESPACAMENTO DA MALHA = 15 X 15 CM</v>
      </c>
      <c r="D17" s="2093" t="str">
        <f>IF($A17="INSUMO",VLOOKUP($B17,'BANCO DE DADOS SETEMBRO INS'!$A:$D,3,FALSE),VLOOKUP($B17,'BANCO DE DADOS SETEMBRO SERV'!$B:$E,3,FALSE))</f>
        <v xml:space="preserve">M2    </v>
      </c>
      <c r="E17" s="2186">
        <v>1.03</v>
      </c>
      <c r="F17" s="2075">
        <f>IF($A17="INSUMO",VLOOKUP($B17,'BANCO DE DADOS SETEMBRO INS'!$A:$D,4,FALSE),VLOOKUP($B17,'BANCO DE DADOS SETEMBRO SERV'!$B:$E,4,FALSE))</f>
        <v>6.19</v>
      </c>
      <c r="G17" s="1738">
        <f>TRUNC(E17*F17,2)</f>
        <v>6.37</v>
      </c>
    </row>
    <row r="18" spans="1:8" s="1521" customFormat="1" ht="15.75">
      <c r="A18" s="2084"/>
      <c r="B18" s="2662" t="s">
        <v>694</v>
      </c>
      <c r="C18" s="2731"/>
      <c r="D18" s="2731"/>
      <c r="E18" s="2731"/>
      <c r="F18" s="2731"/>
      <c r="G18" s="2732"/>
    </row>
    <row r="19" spans="1:8" s="1521" customFormat="1" ht="15.75">
      <c r="A19" s="2084" t="s">
        <v>1321</v>
      </c>
      <c r="B19" s="810">
        <v>88245</v>
      </c>
      <c r="C19" s="2092" t="str">
        <f>IF($A19="INSUMO",VLOOKUP($B19,'BANCO DE DADOS SETEMBRO INS'!$A:$D,2,FALSE),VLOOKUP($B19,'BANCO DE DADOS SETEMBRO SERV'!$B:$E,2,FALSE))</f>
        <v>ARMADOR COM ENCARGOS COMPLEMENTARES</v>
      </c>
      <c r="D19" s="2093" t="str">
        <f>IF($A19="INSUMO",VLOOKUP($B19,'BANCO DE DADOS SETEMBRO INS'!$A:$D,3,FALSE),VLOOKUP($B19,'BANCO DE DADOS SETEMBRO SERV'!$B:$E,3,FALSE))</f>
        <v>H</v>
      </c>
      <c r="E19" s="2187">
        <v>0.03</v>
      </c>
      <c r="F19" s="2075">
        <f>IF($A19="INSUMO",VLOOKUP($B19,'BANCO DE DADOS SETEMBRO INS'!$A:$D,4,FALSE),VLOOKUP($B19,'BANCO DE DADOS SETEMBRO SERV'!$B:$E,4,FALSE))</f>
        <v>19.45</v>
      </c>
      <c r="G19" s="1738">
        <f>TRUNC(E19*F19,2)</f>
        <v>0.57999999999999996</v>
      </c>
    </row>
    <row r="20" spans="1:8" s="1521" customFormat="1" ht="16.5" thickBot="1">
      <c r="A20" s="2084" t="s">
        <v>1321</v>
      </c>
      <c r="B20" s="2083">
        <v>88316</v>
      </c>
      <c r="C20" s="2079" t="str">
        <f>IF($A20="INSUMO",VLOOKUP($B20,'BANCO DE DADOS SETEMBRO INS'!$A:$D,2,FALSE),VLOOKUP($B20,'BANCO DE DADOS SETEMBRO SERV'!$B:$E,2,FALSE))</f>
        <v>SERVENTE COM ENCARGOS COMPLEMENTARES</v>
      </c>
      <c r="D20" s="2080" t="str">
        <f>IF($A20="INSUMO",VLOOKUP($B20,'BANCO DE DADOS SETEMBRO INS'!$A:$D,3,FALSE),VLOOKUP($B20,'BANCO DE DADOS SETEMBRO SERV'!$B:$E,3,FALSE))</f>
        <v>H</v>
      </c>
      <c r="E20" s="534">
        <v>0.06</v>
      </c>
      <c r="F20" s="2081">
        <f>IF($A20="INSUMO",VLOOKUP($B20,'BANCO DE DADOS SETEMBRO INS'!$A:$D,4,FALSE),VLOOKUP($B20,'BANCO DE DADOS SETEMBRO SERV'!$B:$E,4,FALSE))</f>
        <v>15.74</v>
      </c>
      <c r="G20" s="648">
        <f>TRUNC(E20*F20,2)</f>
        <v>0.94</v>
      </c>
    </row>
    <row r="21" spans="1:8" s="1521" customFormat="1" ht="16.5" thickBot="1">
      <c r="A21" s="2084"/>
      <c r="B21" s="2733" t="s">
        <v>8076</v>
      </c>
      <c r="C21" s="2733"/>
      <c r="D21" s="653"/>
      <c r="E21" s="654"/>
      <c r="F21" s="933" t="s">
        <v>695</v>
      </c>
      <c r="G21" s="2085">
        <f>TRUNC(SUM(G16:G20),2)</f>
        <v>8.0299999999999994</v>
      </c>
    </row>
    <row r="22" spans="1:8" ht="13.5" thickBot="1"/>
    <row r="23" spans="1:8" s="1167" customFormat="1" ht="15.75">
      <c r="B23" s="1549" t="s">
        <v>6032</v>
      </c>
      <c r="C23" s="2751" t="s">
        <v>8136</v>
      </c>
      <c r="D23" s="2751"/>
      <c r="E23" s="2751"/>
      <c r="F23" s="2751"/>
      <c r="G23" s="950" t="s">
        <v>29</v>
      </c>
      <c r="H23" s="2359">
        <f>G38</f>
        <v>2881.91</v>
      </c>
    </row>
    <row r="24" spans="1:8" s="1167" customFormat="1" ht="31.5">
      <c r="B24" s="2066" t="s">
        <v>6023</v>
      </c>
      <c r="C24" s="2316" t="s">
        <v>686</v>
      </c>
      <c r="D24" s="2316" t="s">
        <v>29</v>
      </c>
      <c r="E24" s="2316" t="s">
        <v>687</v>
      </c>
      <c r="F24" s="2317" t="s">
        <v>709</v>
      </c>
      <c r="G24" s="2318" t="s">
        <v>710</v>
      </c>
    </row>
    <row r="25" spans="1:8" s="1167" customFormat="1" ht="15.75">
      <c r="B25" s="2752" t="s">
        <v>690</v>
      </c>
      <c r="C25" s="2753"/>
      <c r="D25" s="2753"/>
      <c r="E25" s="2753"/>
      <c r="F25" s="2753"/>
      <c r="G25" s="2754"/>
    </row>
    <row r="26" spans="1:8" s="1167" customFormat="1" ht="30">
      <c r="A26" s="2084" t="s">
        <v>1320</v>
      </c>
      <c r="B26" s="2319">
        <v>4006</v>
      </c>
      <c r="C26" s="2311" t="str">
        <f>IF($A26="INSUMO",VLOOKUP($B26,'BANCO DE DADOS SETEMBRO INS'!$A:$D,2,FALSE),VLOOKUP($B26,'BANCO DE DADOS SETEMBRO SERV'!$B:$E,2,FALSE))</f>
        <v>MADEIRA SERRADA NAO APARELHADA DE PINUS, MISTA OU EQUIVALENTE DA REGIAO</v>
      </c>
      <c r="D26" s="2312" t="str">
        <f>IF($A26="INSUMO",VLOOKUP($B26,'BANCO DE DADOS SETEMBRO INS'!$A:$D,3,FALSE),VLOOKUP($B26,'BANCO DE DADOS SETEMBRO SERV'!$B:$E,3,FALSE))</f>
        <v xml:space="preserve">M3    </v>
      </c>
      <c r="E26" s="2320">
        <v>0.29699999999999999</v>
      </c>
      <c r="F26" s="2321">
        <f>IF($A26="INSUMO",VLOOKUP($B26,'BANCO DE DADOS SETEMBRO INS'!$A:$D,4,FALSE),VLOOKUP($B26,'BANCO DE DADOS SETEMBRO SERV'!$B:$E,4,FALSE))</f>
        <v>1325.96</v>
      </c>
      <c r="G26" s="2322">
        <f t="shared" ref="G26:G37" si="0">TRUNC(E26*F26,2)</f>
        <v>393.81</v>
      </c>
    </row>
    <row r="27" spans="1:8" s="1167" customFormat="1" ht="15.75">
      <c r="A27" s="2084" t="s">
        <v>1320</v>
      </c>
      <c r="B27" s="2319">
        <v>39996</v>
      </c>
      <c r="C27" s="2311" t="str">
        <f>IF($A27="INSUMO",VLOOKUP($B27,'BANCO DE DADOS SETEMBRO INS'!$A:$D,2,FALSE),VLOOKUP($B27,'BANCO DE DADOS SETEMBRO SERV'!$B:$E,2,FALSE))</f>
        <v>VERGALHAO ZINCADO ROSCA TOTAL, 1/4 " (6,3 MM)</v>
      </c>
      <c r="D27" s="2312" t="str">
        <f>IF($A27="INSUMO",VLOOKUP($B27,'BANCO DE DADOS SETEMBRO INS'!$A:$D,3,FALSE),VLOOKUP($B27,'BANCO DE DADOS SETEMBRO SERV'!$B:$E,3,FALSE))</f>
        <v xml:space="preserve">M     </v>
      </c>
      <c r="E27" s="2315">
        <f>(0.8*6)+(0.15*6)</f>
        <v>5.7000000000000011</v>
      </c>
      <c r="F27" s="2321">
        <f>IF($A27="INSUMO",VLOOKUP($B27,'BANCO DE DADOS SETEMBRO INS'!$A:$D,4,FALSE),VLOOKUP($B27,'BANCO DE DADOS SETEMBRO SERV'!$B:$E,4,FALSE))</f>
        <v>2.74</v>
      </c>
      <c r="G27" s="2322">
        <f>TRUNC(E27*F27,2)</f>
        <v>15.61</v>
      </c>
    </row>
    <row r="28" spans="1:8" s="1167" customFormat="1" ht="30">
      <c r="A28" s="2084" t="s">
        <v>1320</v>
      </c>
      <c r="B28" s="2319">
        <v>7313</v>
      </c>
      <c r="C28" s="2311" t="str">
        <f>IF($A28="INSUMO",VLOOKUP($B28,'BANCO DE DADOS SETEMBRO INS'!$A:$D,2,FALSE),VLOOKUP($B28,'BANCO DE DADOS SETEMBRO SERV'!$B:$E,2,FALSE))</f>
        <v>TINTA ASFALTICA IMPERMEABILIZANTE DILUIDA EM SOLVENTE, PARA MATERIAIS CIMENTICIOS, METAL E MADEIRA</v>
      </c>
      <c r="D28" s="2312" t="str">
        <f>IF($A28="INSUMO",VLOOKUP($B28,'BANCO DE DADOS SETEMBRO INS'!$A:$D,3,FALSE),VLOOKUP($B28,'BANCO DE DADOS SETEMBRO SERV'!$B:$E,3,FALSE))</f>
        <v xml:space="preserve">L     </v>
      </c>
      <c r="E28" s="2323">
        <f>0.75*18</f>
        <v>13.5</v>
      </c>
      <c r="F28" s="2321">
        <f>IF($A28="INSUMO",VLOOKUP($B28,'BANCO DE DADOS SETEMBRO INS'!$A:$D,4,FALSE),VLOOKUP($B28,'BANCO DE DADOS SETEMBRO SERV'!$B:$E,4,FALSE))</f>
        <v>15.06</v>
      </c>
      <c r="G28" s="2322">
        <f t="shared" si="0"/>
        <v>203.31</v>
      </c>
    </row>
    <row r="29" spans="1:8" s="1167" customFormat="1" ht="15.75">
      <c r="A29" s="2084" t="s">
        <v>1320</v>
      </c>
      <c r="B29" s="2319">
        <v>39997</v>
      </c>
      <c r="C29" s="2311" t="str">
        <f>IF($A29="INSUMO",VLOOKUP($B29,'BANCO DE DADOS SETEMBRO INS'!$A:$D,2,FALSE),VLOOKUP($B29,'BANCO DE DADOS SETEMBRO SERV'!$B:$E,2,FALSE))</f>
        <v>PORCA ZINCADA, SEXTAVADA, DIAMETRO 1/4"</v>
      </c>
      <c r="D29" s="2312" t="str">
        <f>IF($A29="INSUMO",VLOOKUP($B29,'BANCO DE DADOS SETEMBRO INS'!$A:$D,3,FALSE),VLOOKUP($B29,'BANCO DE DADOS SETEMBRO SERV'!$B:$E,3,FALSE))</f>
        <v xml:space="preserve">UN    </v>
      </c>
      <c r="E29" s="2324">
        <v>12</v>
      </c>
      <c r="F29" s="2321">
        <f>IF($A29="INSUMO",VLOOKUP($B29,'BANCO DE DADOS SETEMBRO INS'!$A:$D,4,FALSE),VLOOKUP($B29,'BANCO DE DADOS SETEMBRO SERV'!$B:$E,4,FALSE))</f>
        <v>0.16</v>
      </c>
      <c r="G29" s="2322">
        <f>TRUNC(E29*F29,2)</f>
        <v>1.92</v>
      </c>
    </row>
    <row r="30" spans="1:8" s="1167" customFormat="1" ht="15.75">
      <c r="A30" s="2084" t="s">
        <v>1320</v>
      </c>
      <c r="B30" s="2752" t="s">
        <v>8137</v>
      </c>
      <c r="C30" s="2753"/>
      <c r="D30" s="2753"/>
      <c r="E30" s="2753"/>
      <c r="F30" s="2753"/>
      <c r="G30" s="2754"/>
    </row>
    <row r="31" spans="1:8" s="1167" customFormat="1" ht="30">
      <c r="A31" s="2084" t="s">
        <v>1321</v>
      </c>
      <c r="B31" s="2325">
        <v>96523</v>
      </c>
      <c r="C31" s="2311" t="str">
        <f>IF($A31="INSUMO",VLOOKUP($B31,'BANCO DE DADOS SETEMBRO INS'!$A:$D,2,FALSE),VLOOKUP($B31,'BANCO DE DADOS SETEMBRO SERV'!$B:$E,2,FALSE))</f>
        <v>ESCAVAÇÃO MANUAL PARA BLOCO DE COROAMENTO OU SAPATA, COM PREVISÃO DE FÔRMA. AF_06/2017</v>
      </c>
      <c r="D31" s="2312" t="str">
        <f>IF($A31="INSUMO",VLOOKUP($B31,'BANCO DE DADOS SETEMBRO INS'!$A:$D,3,FALSE),VLOOKUP($B31,'BANCO DE DADOS SETEMBRO SERV'!$B:$E,3,FALSE))</f>
        <v>M3</v>
      </c>
      <c r="E31" s="2324">
        <v>1.2</v>
      </c>
      <c r="F31" s="2321">
        <f>IF($A31="INSUMO",VLOOKUP($B31,'BANCO DE DADOS SETEMBRO INS'!$A:$D,4,FALSE),VLOOKUP($B31,'BANCO DE DADOS SETEMBRO SERV'!$B:$E,4,FALSE))</f>
        <v>71.31</v>
      </c>
      <c r="G31" s="2322">
        <f t="shared" ref="G31:G33" si="1">TRUNC(E31*F31,2)</f>
        <v>85.57</v>
      </c>
    </row>
    <row r="32" spans="1:8" s="1167" customFormat="1" ht="30">
      <c r="A32" s="2084" t="s">
        <v>1321</v>
      </c>
      <c r="B32" s="2325">
        <v>94970</v>
      </c>
      <c r="C32" s="2311" t="str">
        <f>IF($A32="INSUMO",VLOOKUP($B32,'BANCO DE DADOS SETEMBRO INS'!$A:$D,2,FALSE),VLOOKUP($B32,'BANCO DE DADOS SETEMBRO SERV'!$B:$E,2,FALSE))</f>
        <v>CONCRETO FCK = 20MPA, TRAÇO 1:2,7:3 (CIMENTO/ AREIA MÉDIA/ BRITA 1)  - PREPARO MECÂNICO COM BETONEIRA 600 L. AF_07/2016</v>
      </c>
      <c r="D32" s="2312" t="str">
        <f>IF($A32="INSUMO",VLOOKUP($B32,'BANCO DE DADOS SETEMBRO INS'!$A:$D,3,FALSE),VLOOKUP($B32,'BANCO DE DADOS SETEMBRO SERV'!$B:$E,3,FALSE))</f>
        <v>M3</v>
      </c>
      <c r="E32" s="2324">
        <v>1.18</v>
      </c>
      <c r="F32" s="2321">
        <f>IF($A32="INSUMO",VLOOKUP($B32,'BANCO DE DADOS SETEMBRO INS'!$A:$D,4,FALSE),VLOOKUP($B32,'BANCO DE DADOS SETEMBRO SERV'!$B:$E,4,FALSE))</f>
        <v>302.35000000000002</v>
      </c>
      <c r="G32" s="2322">
        <f t="shared" si="1"/>
        <v>356.77</v>
      </c>
    </row>
    <row r="33" spans="1:9" s="1167" customFormat="1" ht="15.75">
      <c r="A33" s="2084" t="s">
        <v>1321</v>
      </c>
      <c r="B33" s="2326" t="s">
        <v>203</v>
      </c>
      <c r="C33" s="2311" t="str">
        <f>IF($A33="INSUMO",VLOOKUP($B33,'BANCO DE DADOS SETEMBRO INS'!$A:$D,2,FALSE),VLOOKUP($B33,'BANCO DE DADOS SETEMBRO SERV'!$B:$E,2,FALSE))</f>
        <v>LANCAMENTO/APLICACAO MANUAL DE CONCRETO EM FUNDACOES</v>
      </c>
      <c r="D33" s="2312" t="str">
        <f>IF($A33="INSUMO",VLOOKUP($B33,'BANCO DE DADOS SETEMBRO INS'!$A:$D,3,FALSE),VLOOKUP($B33,'BANCO DE DADOS SETEMBRO SERV'!$B:$E,3,FALSE))</f>
        <v>M3</v>
      </c>
      <c r="E33" s="2324">
        <f>E32</f>
        <v>1.18</v>
      </c>
      <c r="F33" s="2321">
        <f>IF($A33="INSUMO",VLOOKUP($B33,'BANCO DE DADOS SETEMBRO INS'!$A:$D,4,FALSE),VLOOKUP($B33,'BANCO DE DADOS SETEMBRO SERV'!$B:$E,4,FALSE))</f>
        <v>103.48</v>
      </c>
      <c r="G33" s="2322">
        <f t="shared" si="1"/>
        <v>122.1</v>
      </c>
    </row>
    <row r="34" spans="1:9" s="1167" customFormat="1" ht="45">
      <c r="A34" s="2084" t="s">
        <v>1321</v>
      </c>
      <c r="B34" s="2326">
        <v>94043</v>
      </c>
      <c r="C34" s="2311" t="str">
        <f>IF($A34="INSUMO",VLOOKUP($B34,'BANCO DE DADOS SETEMBRO INS'!$A:$D,2,FALSE),VLOOKUP($B34,'BANCO DE DADOS SETEMBRO SERV'!$B:$E,2,FALSE))</f>
        <v>ESCORAMENTO DE VALA, TIPO PONTALETEAMENTO, COM PROFUNDIDADE DE 0 A 1,5 M, LARGURA MENOR QUE 1,5 M, EM LOCAL COM NÍVEL BAIXO DE INTERFERÊNCIA. AF_06/2016</v>
      </c>
      <c r="D34" s="2312" t="str">
        <f>IF($A34="INSUMO",VLOOKUP($B34,'BANCO DE DADOS SETEMBRO INS'!$A:$D,3,FALSE),VLOOKUP($B34,'BANCO DE DADOS SETEMBRO SERV'!$B:$E,3,FALSE))</f>
        <v>M2</v>
      </c>
      <c r="E34" s="2324">
        <v>1.5</v>
      </c>
      <c r="F34" s="2321">
        <f>IF($A34="INSUMO",VLOOKUP($B34,'BANCO DE DADOS SETEMBRO INS'!$A:$D,4,FALSE),VLOOKUP($B34,'BANCO DE DADOS SETEMBRO SERV'!$B:$E,4,FALSE))</f>
        <v>14.17</v>
      </c>
      <c r="G34" s="2322">
        <f>TRUNC(E34*F34,2)</f>
        <v>21.25</v>
      </c>
    </row>
    <row r="35" spans="1:9" s="1167" customFormat="1" ht="15.75">
      <c r="B35" s="2752" t="s">
        <v>691</v>
      </c>
      <c r="C35" s="2753"/>
      <c r="D35" s="2753"/>
      <c r="E35" s="2753"/>
      <c r="F35" s="2753"/>
      <c r="G35" s="2754"/>
      <c r="H35" s="2003"/>
    </row>
    <row r="36" spans="1:9" s="1167" customFormat="1" ht="15.75">
      <c r="A36" s="2084" t="s">
        <v>1321</v>
      </c>
      <c r="B36" s="2319">
        <v>88262</v>
      </c>
      <c r="C36" s="2311" t="str">
        <f>IF($A36="INSUMO",VLOOKUP($B36,'BANCO DE DADOS SETEMBRO INS'!$A:$D,2,FALSE),VLOOKUP($B36,'BANCO DE DADOS SETEMBRO SERV'!$B:$E,2,FALSE))</f>
        <v>CARPINTEIRO DE FORMAS COM ENCARGOS COMPLEMENTARES</v>
      </c>
      <c r="D36" s="2312" t="str">
        <f>IF($A36="INSUMO",VLOOKUP($B36,'BANCO DE DADOS SETEMBRO INS'!$A:$D,3,FALSE),VLOOKUP($B36,'BANCO DE DADOS SETEMBRO SERV'!$B:$E,3,FALSE))</f>
        <v>H</v>
      </c>
      <c r="E36" s="2323">
        <v>55.3</v>
      </c>
      <c r="F36" s="2321">
        <f>IF($A36="INSUMO",VLOOKUP($B36,'BANCO DE DADOS SETEMBRO INS'!$A:$D,4,FALSE),VLOOKUP($B36,'BANCO DE DADOS SETEMBRO SERV'!$B:$E,4,FALSE))</f>
        <v>19.45</v>
      </c>
      <c r="G36" s="2322">
        <f t="shared" si="0"/>
        <v>1075.58</v>
      </c>
    </row>
    <row r="37" spans="1:9" s="1167" customFormat="1" ht="16.5" thickBot="1">
      <c r="A37" s="2084" t="s">
        <v>1321</v>
      </c>
      <c r="B37" s="2327">
        <v>88316</v>
      </c>
      <c r="C37" s="2067" t="str">
        <f>IF($A37="INSUMO",VLOOKUP($B37,'BANCO DE DADOS SETEMBRO INS'!$A:$D,2,FALSE),VLOOKUP($B37,'BANCO DE DADOS SETEMBRO SERV'!$B:$E,2,FALSE))</f>
        <v>SERVENTE COM ENCARGOS COMPLEMENTARES</v>
      </c>
      <c r="D37" s="2328" t="str">
        <f>IF($A37="INSUMO",VLOOKUP($B37,'BANCO DE DADOS SETEMBRO INS'!$A:$D,3,FALSE),VLOOKUP($B37,'BANCO DE DADOS SETEMBRO SERV'!$B:$E,3,FALSE))</f>
        <v>H</v>
      </c>
      <c r="E37" s="2357">
        <v>38.5</v>
      </c>
      <c r="F37" s="2068">
        <f>IF($A37="INSUMO",VLOOKUP($B37,'BANCO DE DADOS SETEMBRO INS'!$A:$D,4,FALSE),VLOOKUP($B37,'BANCO DE DADOS SETEMBRO SERV'!$B:$E,4,FALSE))</f>
        <v>15.74</v>
      </c>
      <c r="G37" s="2329">
        <f t="shared" si="0"/>
        <v>605.99</v>
      </c>
    </row>
    <row r="38" spans="1:9" s="1167" customFormat="1" ht="16.5" customHeight="1" thickBot="1">
      <c r="B38" s="2660" t="s">
        <v>8138</v>
      </c>
      <c r="C38" s="2660"/>
      <c r="D38" s="2660"/>
      <c r="E38" s="2660"/>
      <c r="F38" s="1699" t="s">
        <v>692</v>
      </c>
      <c r="G38" s="1700">
        <f>TRUNC(SUM(G26:G37),2)</f>
        <v>2881.91</v>
      </c>
    </row>
    <row r="39" spans="1:9" s="1167" customFormat="1" ht="16.5" thickBot="1">
      <c r="B39" s="2660"/>
      <c r="C39" s="2660"/>
      <c r="D39" s="2660"/>
      <c r="E39" s="2660"/>
      <c r="F39" s="2330"/>
      <c r="G39" s="2331"/>
    </row>
    <row r="40" spans="1:9" s="2086" customFormat="1" ht="16.5" thickBot="1">
      <c r="B40" s="2746" t="s">
        <v>8139</v>
      </c>
      <c r="C40" s="2747"/>
      <c r="D40" s="2747"/>
      <c r="E40" s="2747"/>
      <c r="F40" s="2747"/>
      <c r="G40" s="2748"/>
    </row>
    <row r="41" spans="1:9" s="2086" customFormat="1" ht="31.5">
      <c r="B41" s="2420" t="s">
        <v>8140</v>
      </c>
      <c r="C41" s="2421" t="s">
        <v>8141</v>
      </c>
      <c r="D41" s="2421"/>
      <c r="E41" s="2421"/>
      <c r="F41" s="2421"/>
      <c r="G41" s="2422"/>
    </row>
    <row r="42" spans="1:9" s="2086" customFormat="1" ht="15">
      <c r="B42" s="2333"/>
      <c r="C42" s="2332" t="s">
        <v>8142</v>
      </c>
      <c r="D42" s="2334"/>
      <c r="E42" s="2335"/>
      <c r="F42" s="2336"/>
      <c r="G42" s="2337"/>
    </row>
    <row r="43" spans="1:9" s="2086" customFormat="1" ht="24.75" customHeight="1" thickBot="1">
      <c r="B43" s="2338" t="s">
        <v>8138</v>
      </c>
      <c r="C43" s="2339"/>
      <c r="D43" s="2340"/>
      <c r="E43" s="2341"/>
      <c r="F43" s="2342"/>
      <c r="G43" s="2343"/>
    </row>
    <row r="44" spans="1:9" s="1167" customFormat="1" ht="15.75">
      <c r="B44" s="2401"/>
      <c r="C44" s="2307"/>
      <c r="D44" s="2307"/>
      <c r="E44" s="2307"/>
      <c r="F44" s="2330"/>
      <c r="G44" s="2402"/>
    </row>
    <row r="45" spans="1:9" s="2086" customFormat="1" ht="31.5">
      <c r="B45" s="2403" t="s">
        <v>8140</v>
      </c>
      <c r="C45" s="1265" t="s">
        <v>8143</v>
      </c>
      <c r="D45" s="1265"/>
      <c r="E45" s="1265"/>
      <c r="F45" s="1265"/>
      <c r="G45" s="2404"/>
    </row>
    <row r="46" spans="1:9" s="2086" customFormat="1">
      <c r="B46" s="2405"/>
      <c r="C46" s="2406"/>
      <c r="D46" s="2407"/>
      <c r="E46" s="2408"/>
      <c r="F46" s="2409"/>
      <c r="G46" s="2410"/>
      <c r="I46" s="2086">
        <f>0.8*6</f>
        <v>4.8000000000000007</v>
      </c>
    </row>
    <row r="47" spans="1:9" s="2086" customFormat="1" ht="15">
      <c r="B47" s="2403" t="s">
        <v>8140</v>
      </c>
      <c r="C47" s="1265" t="s">
        <v>8144</v>
      </c>
      <c r="D47" s="1265"/>
      <c r="E47" s="1265"/>
      <c r="F47" s="1265"/>
      <c r="G47" s="2404"/>
      <c r="I47" s="2086">
        <f>0.15*6</f>
        <v>0.89999999999999991</v>
      </c>
    </row>
    <row r="48" spans="1:9" s="2086" customFormat="1">
      <c r="B48" s="2405"/>
      <c r="C48" s="2406"/>
      <c r="D48" s="2407"/>
      <c r="E48" s="2408"/>
      <c r="F48" s="2409"/>
      <c r="G48" s="2410"/>
    </row>
    <row r="49" spans="1:7" s="2086" customFormat="1" ht="31.5">
      <c r="B49" s="2403" t="s">
        <v>8140</v>
      </c>
      <c r="C49" s="1265" t="s">
        <v>8145</v>
      </c>
      <c r="D49" s="1265"/>
      <c r="E49" s="1265"/>
      <c r="F49" s="1265"/>
      <c r="G49" s="2404"/>
    </row>
    <row r="50" spans="1:7" s="2086" customFormat="1">
      <c r="B50" s="2405"/>
      <c r="C50" s="2406"/>
      <c r="D50" s="2407"/>
      <c r="E50" s="2408"/>
      <c r="F50" s="2409"/>
      <c r="G50" s="2410"/>
    </row>
    <row r="51" spans="1:7" s="2086" customFormat="1" ht="31.5">
      <c r="B51" s="2403" t="s">
        <v>8140</v>
      </c>
      <c r="C51" s="1265" t="s">
        <v>8146</v>
      </c>
      <c r="D51" s="1265"/>
      <c r="E51" s="1265"/>
      <c r="F51" s="1265"/>
      <c r="G51" s="2404"/>
    </row>
    <row r="52" spans="1:7" s="2086" customFormat="1">
      <c r="B52" s="2405"/>
      <c r="C52" s="2406"/>
      <c r="D52" s="2407"/>
      <c r="E52" s="2408"/>
      <c r="F52" s="2409"/>
      <c r="G52" s="2410"/>
    </row>
    <row r="53" spans="1:7" s="2086" customFormat="1" ht="31.5">
      <c r="B53" s="2403" t="s">
        <v>8140</v>
      </c>
      <c r="C53" s="1265" t="s">
        <v>8147</v>
      </c>
      <c r="D53" s="1265"/>
      <c r="E53" s="1265"/>
      <c r="F53" s="1265"/>
      <c r="G53" s="2404"/>
    </row>
    <row r="54" spans="1:7" s="2086" customFormat="1">
      <c r="B54" s="2411"/>
      <c r="C54" s="2344"/>
      <c r="D54" s="2345"/>
      <c r="E54" s="2346"/>
      <c r="F54" s="2347"/>
      <c r="G54" s="2412"/>
    </row>
    <row r="55" spans="1:7" s="2348" customFormat="1">
      <c r="B55" s="2413"/>
      <c r="C55" s="2349"/>
      <c r="D55" s="2350"/>
      <c r="E55" s="2351"/>
      <c r="F55" s="2352"/>
      <c r="G55" s="2414"/>
    </row>
    <row r="56" spans="1:7" s="2355" customFormat="1" ht="15" customHeight="1">
      <c r="A56" s="2353"/>
      <c r="B56" s="2749" t="s">
        <v>8140</v>
      </c>
      <c r="C56" s="2354" t="s">
        <v>8148</v>
      </c>
      <c r="D56" s="2354"/>
      <c r="E56" s="2354"/>
      <c r="F56" s="2354"/>
      <c r="G56" s="2415"/>
    </row>
    <row r="57" spans="1:7" s="2086" customFormat="1" ht="12.75" customHeight="1">
      <c r="B57" s="2750"/>
      <c r="C57" s="2356"/>
      <c r="D57" s="2356"/>
      <c r="E57" s="2356"/>
      <c r="F57" s="2356"/>
      <c r="G57" s="2416"/>
    </row>
    <row r="58" spans="1:7" s="2086" customFormat="1" ht="32.25" thickBot="1">
      <c r="B58" s="2417" t="s">
        <v>8140</v>
      </c>
      <c r="C58" s="2418" t="s">
        <v>8149</v>
      </c>
      <c r="D58" s="2418"/>
      <c r="E58" s="2418"/>
      <c r="F58" s="2418"/>
      <c r="G58" s="2419"/>
    </row>
  </sheetData>
  <mergeCells count="17">
    <mergeCell ref="B40:G40"/>
    <mergeCell ref="B56:B57"/>
    <mergeCell ref="C23:F23"/>
    <mergeCell ref="B25:G25"/>
    <mergeCell ref="B30:G30"/>
    <mergeCell ref="B35:G35"/>
    <mergeCell ref="B38:E39"/>
    <mergeCell ref="D3:E3"/>
    <mergeCell ref="F3:G4"/>
    <mergeCell ref="B5:G5"/>
    <mergeCell ref="C7:E7"/>
    <mergeCell ref="C8:E8"/>
    <mergeCell ref="C13:F13"/>
    <mergeCell ref="B15:G15"/>
    <mergeCell ref="B18:G18"/>
    <mergeCell ref="B21:C21"/>
    <mergeCell ref="B10:G10"/>
  </mergeCells>
  <conditionalFormatting sqref="B40:G42">
    <cfRule type="expression" dxfId="43" priority="34">
      <formula>CONCATENATE($C40,$D40,$E40,$F40,$G40,$H40,$I40,$J40)=""</formula>
    </cfRule>
    <cfRule type="expression" dxfId="42" priority="35">
      <formula>CONCATENATE($C40,$D40,$F40,$G40,$H40,$I40,$J40)=""</formula>
    </cfRule>
    <cfRule type="expression" dxfId="41" priority="36">
      <formula>CONCATENATE($D40,$F40,$G40,$H40,$I40)=""</formula>
    </cfRule>
  </conditionalFormatting>
  <conditionalFormatting sqref="B33">
    <cfRule type="expression" dxfId="40" priority="31">
      <formula>CONCATENATE($C33,$D33,$E33,$F33,$G33,$H33,$I33,$J33)=""</formula>
    </cfRule>
    <cfRule type="expression" dxfId="39" priority="32">
      <formula>CONCATENATE($C33,$D33,$F33,$G33,$H33,$I33,$J33)=""</formula>
    </cfRule>
    <cfRule type="expression" dxfId="38" priority="33">
      <formula>CONCATENATE($D33,$F33,$G33,$H33,$I33)=""</formula>
    </cfRule>
  </conditionalFormatting>
  <conditionalFormatting sqref="B34">
    <cfRule type="expression" dxfId="37" priority="28">
      <formula>CONCATENATE($C34,$D34,$E34,$F34,$G34,$H34,$I34,$J34)=""</formula>
    </cfRule>
    <cfRule type="expression" dxfId="36" priority="29">
      <formula>CONCATENATE($C34,$D34,$F34,$G34,$H34,$I34,$J34)=""</formula>
    </cfRule>
    <cfRule type="expression" dxfId="35" priority="30">
      <formula>CONCATENATE($D34,$F34,$G34,$H34,$I34)=""</formula>
    </cfRule>
  </conditionalFormatting>
  <conditionalFormatting sqref="B45:G45">
    <cfRule type="expression" dxfId="34" priority="25">
      <formula>CONCATENATE($C45,$D45,$E45,$F45,$G45,$H45,$I45,$J45)=""</formula>
    </cfRule>
    <cfRule type="expression" dxfId="33" priority="26">
      <formula>CONCATENATE($C45,$D45,$F45,$G45,$H45,$I45,$J45)=""</formula>
    </cfRule>
    <cfRule type="expression" dxfId="32" priority="27">
      <formula>CONCATENATE($D45,$F45,$G45,$H45,$I45)=""</formula>
    </cfRule>
  </conditionalFormatting>
  <conditionalFormatting sqref="B47:G47">
    <cfRule type="expression" dxfId="31" priority="22">
      <formula>CONCATENATE($C47,$D47,$E47,$F47,$G47,$H47,$I47,$J47)=""</formula>
    </cfRule>
    <cfRule type="expression" dxfId="30" priority="23">
      <formula>CONCATENATE($C47,$D47,$F47,$G47,$H47,$I47,$J47)=""</formula>
    </cfRule>
    <cfRule type="expression" dxfId="29" priority="24">
      <formula>CONCATENATE($D47,$F47,$G47,$H47,$I47)=""</formula>
    </cfRule>
  </conditionalFormatting>
  <conditionalFormatting sqref="B49:G49">
    <cfRule type="expression" dxfId="28" priority="19">
      <formula>CONCATENATE($C49,$D49,$E49,$F49,$G49,$H49,$I49,$J49)=""</formula>
    </cfRule>
    <cfRule type="expression" dxfId="27" priority="20">
      <formula>CONCATENATE($C49,$D49,$F49,$G49,$H49,$I49,$J49)=""</formula>
    </cfRule>
    <cfRule type="expression" dxfId="26" priority="21">
      <formula>CONCATENATE($D49,$F49,$G49,$H49,$I49)=""</formula>
    </cfRule>
  </conditionalFormatting>
  <conditionalFormatting sqref="B51:G51">
    <cfRule type="expression" dxfId="25" priority="16">
      <formula>CONCATENATE($C51,$D51,$E51,$F51,$G51,$H51,$I51,$J51)=""</formula>
    </cfRule>
    <cfRule type="expression" dxfId="24" priority="17">
      <formula>CONCATENATE($C51,$D51,$F51,$G51,$H51,$I51,$J51)=""</formula>
    </cfRule>
    <cfRule type="expression" dxfId="23" priority="18">
      <formula>CONCATENATE($D51,$F51,$G51,$H51,$I51)=""</formula>
    </cfRule>
  </conditionalFormatting>
  <conditionalFormatting sqref="B53:G53">
    <cfRule type="expression" dxfId="22" priority="13">
      <formula>CONCATENATE($C53,$D53,$E53,$F53,$G53,$H53,$I53,$J53)=""</formula>
    </cfRule>
    <cfRule type="expression" dxfId="21" priority="14">
      <formula>CONCATENATE($C53,$D53,$F53,$G53,$H53,$I53,$J53)=""</formula>
    </cfRule>
    <cfRule type="expression" dxfId="20" priority="15">
      <formula>CONCATENATE($D53,$F53,$G53,$H53,$I53)=""</formula>
    </cfRule>
  </conditionalFormatting>
  <conditionalFormatting sqref="B56:C56">
    <cfRule type="expression" dxfId="19" priority="10">
      <formula>CONCATENATE($C56,$D56,$E56,$F56,$G56,$H56,$I56,$J56)=""</formula>
    </cfRule>
    <cfRule type="expression" dxfId="18" priority="11">
      <formula>CONCATENATE($C56,$D56,$F56,$G56,$H56,$I56,$J56)=""</formula>
    </cfRule>
    <cfRule type="expression" dxfId="17" priority="12">
      <formula>CONCATENATE($D56,$F56,$G56,$H56,$I56)=""</formula>
    </cfRule>
  </conditionalFormatting>
  <conditionalFormatting sqref="B58:G58">
    <cfRule type="expression" dxfId="16" priority="7">
      <formula>CONCATENATE($C58,$D58,$E58,$F58,$G58,$H58,$I58,$J58)=""</formula>
    </cfRule>
    <cfRule type="expression" dxfId="15" priority="8">
      <formula>CONCATENATE($C58,$D58,$F58,$G58,$H58,$I58,$J58)=""</formula>
    </cfRule>
    <cfRule type="expression" dxfId="14" priority="9">
      <formula>CONCATENATE($D58,$F58,$G58,$H58,$I58)=""</formula>
    </cfRule>
  </conditionalFormatting>
  <conditionalFormatting sqref="E26">
    <cfRule type="expression" dxfId="13" priority="4">
      <formula>CONCATENATE($C26,$D26,$E26,$F26,$G26,$H26,$I26,$J26)=""</formula>
    </cfRule>
    <cfRule type="expression" dxfId="12" priority="5">
      <formula>CONCATENATE($C26,$D26,$F26,$G26,$H26,$I26,$J26)=""</formula>
    </cfRule>
    <cfRule type="expression" dxfId="11" priority="6">
      <formula>CONCATENATE($D26,$F26,$G26,$H26,$I26)=""</formula>
    </cfRule>
  </conditionalFormatting>
  <conditionalFormatting sqref="E27">
    <cfRule type="expression" dxfId="10" priority="1">
      <formula>CONCATENATE($C27,$D27,$E27,$F27,$G27,$H27,$I27,$J27)=""</formula>
    </cfRule>
    <cfRule type="expression" dxfId="9" priority="2">
      <formula>CONCATENATE($C27,$D27,$F27,$G27,$H27,$I27,$J27)=""</formula>
    </cfRule>
    <cfRule type="expression" dxfId="8" priority="3">
      <formula>CONCATENATE($D27,$F27,$G27,$H27,$I27)=""</formula>
    </cfRule>
  </conditionalFormatting>
  <dataValidations disablePrompts="1" count="1">
    <dataValidation type="list" allowBlank="1" showInputMessage="1" showErrorMessage="1" sqref="A16:A17 A19:A20 A36:A37 A26:A34">
      <formula1>$A$3:$A$4</formula1>
    </dataValidation>
  </dataValidations>
  <printOptions horizontalCentered="1"/>
  <pageMargins left="0.78740157480314965" right="0.19685039370078741" top="0.39370078740157483" bottom="0.78740157480314965" header="0.19685039370078741" footer="0.19685039370078741"/>
  <pageSetup paperSize="9" scale="51" fitToHeight="100" orientation="portrait" r:id="rId1"/>
  <headerFooter scaleWithDoc="0" alignWithMargins="0">
    <oddHeader>&amp;RPágina &amp;P de &amp;N</oddHeader>
    <oddFooter>&amp;R&amp;G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theme="5" tint="0.39997558519241921"/>
  </sheetPr>
  <dimension ref="A1:H98"/>
  <sheetViews>
    <sheetView view="pageBreakPreview" topLeftCell="C63" zoomScaleNormal="100" zoomScaleSheetLayoutView="100" workbookViewId="0">
      <selection activeCell="I49" sqref="I49"/>
    </sheetView>
  </sheetViews>
  <sheetFormatPr defaultRowHeight="12.75"/>
  <cols>
    <col min="1" max="1" width="15.5703125" style="561" customWidth="1"/>
    <col min="2" max="2" width="21.7109375" style="888" customWidth="1"/>
    <col min="3" max="3" width="80.85546875" style="888" customWidth="1"/>
    <col min="4" max="4" width="13.85546875" style="889" customWidth="1"/>
    <col min="5" max="5" width="22" style="890" customWidth="1"/>
    <col min="6" max="6" width="16.7109375" style="891" customWidth="1"/>
    <col min="7" max="7" width="25.5703125" style="892" customWidth="1"/>
    <col min="8" max="8" width="13.140625" style="561" bestFit="1" customWidth="1"/>
    <col min="9" max="257" width="9.140625" style="561"/>
    <col min="258" max="258" width="21" style="561" customWidth="1"/>
    <col min="259" max="259" width="81.42578125" style="561" customWidth="1"/>
    <col min="260" max="261" width="15.5703125" style="561" customWidth="1"/>
    <col min="262" max="262" width="14.140625" style="561" bestFit="1" customWidth="1"/>
    <col min="263" max="263" width="18" style="561" bestFit="1" customWidth="1"/>
    <col min="264" max="264" width="11" style="561" bestFit="1" customWidth="1"/>
    <col min="265" max="513" width="9.140625" style="561"/>
    <col min="514" max="514" width="21" style="561" customWidth="1"/>
    <col min="515" max="515" width="81.42578125" style="561" customWidth="1"/>
    <col min="516" max="517" width="15.5703125" style="561" customWidth="1"/>
    <col min="518" max="518" width="14.140625" style="561" bestFit="1" customWidth="1"/>
    <col min="519" max="519" width="18" style="561" bestFit="1" customWidth="1"/>
    <col min="520" max="520" width="11" style="561" bestFit="1" customWidth="1"/>
    <col min="521" max="769" width="9.140625" style="561"/>
    <col min="770" max="770" width="21" style="561" customWidth="1"/>
    <col min="771" max="771" width="81.42578125" style="561" customWidth="1"/>
    <col min="772" max="773" width="15.5703125" style="561" customWidth="1"/>
    <col min="774" max="774" width="14.140625" style="561" bestFit="1" customWidth="1"/>
    <col min="775" max="775" width="18" style="561" bestFit="1" customWidth="1"/>
    <col min="776" max="776" width="11" style="561" bestFit="1" customWidth="1"/>
    <col min="777" max="1025" width="9.140625" style="561"/>
    <col min="1026" max="1026" width="21" style="561" customWidth="1"/>
    <col min="1027" max="1027" width="81.42578125" style="561" customWidth="1"/>
    <col min="1028" max="1029" width="15.5703125" style="561" customWidth="1"/>
    <col min="1030" max="1030" width="14.140625" style="561" bestFit="1" customWidth="1"/>
    <col min="1031" max="1031" width="18" style="561" bestFit="1" customWidth="1"/>
    <col min="1032" max="1032" width="11" style="561" bestFit="1" customWidth="1"/>
    <col min="1033" max="1281" width="9.140625" style="561"/>
    <col min="1282" max="1282" width="21" style="561" customWidth="1"/>
    <col min="1283" max="1283" width="81.42578125" style="561" customWidth="1"/>
    <col min="1284" max="1285" width="15.5703125" style="561" customWidth="1"/>
    <col min="1286" max="1286" width="14.140625" style="561" bestFit="1" customWidth="1"/>
    <col min="1287" max="1287" width="18" style="561" bestFit="1" customWidth="1"/>
    <col min="1288" max="1288" width="11" style="561" bestFit="1" customWidth="1"/>
    <col min="1289" max="1537" width="9.140625" style="561"/>
    <col min="1538" max="1538" width="21" style="561" customWidth="1"/>
    <col min="1539" max="1539" width="81.42578125" style="561" customWidth="1"/>
    <col min="1540" max="1541" width="15.5703125" style="561" customWidth="1"/>
    <col min="1542" max="1542" width="14.140625" style="561" bestFit="1" customWidth="1"/>
    <col min="1543" max="1543" width="18" style="561" bestFit="1" customWidth="1"/>
    <col min="1544" max="1544" width="11" style="561" bestFit="1" customWidth="1"/>
    <col min="1545" max="1793" width="9.140625" style="561"/>
    <col min="1794" max="1794" width="21" style="561" customWidth="1"/>
    <col min="1795" max="1795" width="81.42578125" style="561" customWidth="1"/>
    <col min="1796" max="1797" width="15.5703125" style="561" customWidth="1"/>
    <col min="1798" max="1798" width="14.140625" style="561" bestFit="1" customWidth="1"/>
    <col min="1799" max="1799" width="18" style="561" bestFit="1" customWidth="1"/>
    <col min="1800" max="1800" width="11" style="561" bestFit="1" customWidth="1"/>
    <col min="1801" max="2049" width="9.140625" style="561"/>
    <col min="2050" max="2050" width="21" style="561" customWidth="1"/>
    <col min="2051" max="2051" width="81.42578125" style="561" customWidth="1"/>
    <col min="2052" max="2053" width="15.5703125" style="561" customWidth="1"/>
    <col min="2054" max="2054" width="14.140625" style="561" bestFit="1" customWidth="1"/>
    <col min="2055" max="2055" width="18" style="561" bestFit="1" customWidth="1"/>
    <col min="2056" max="2056" width="11" style="561" bestFit="1" customWidth="1"/>
    <col min="2057" max="2305" width="9.140625" style="561"/>
    <col min="2306" max="2306" width="21" style="561" customWidth="1"/>
    <col min="2307" max="2307" width="81.42578125" style="561" customWidth="1"/>
    <col min="2308" max="2309" width="15.5703125" style="561" customWidth="1"/>
    <col min="2310" max="2310" width="14.140625" style="561" bestFit="1" customWidth="1"/>
    <col min="2311" max="2311" width="18" style="561" bestFit="1" customWidth="1"/>
    <col min="2312" max="2312" width="11" style="561" bestFit="1" customWidth="1"/>
    <col min="2313" max="2561" width="9.140625" style="561"/>
    <col min="2562" max="2562" width="21" style="561" customWidth="1"/>
    <col min="2563" max="2563" width="81.42578125" style="561" customWidth="1"/>
    <col min="2564" max="2565" width="15.5703125" style="561" customWidth="1"/>
    <col min="2566" max="2566" width="14.140625" style="561" bestFit="1" customWidth="1"/>
    <col min="2567" max="2567" width="18" style="561" bestFit="1" customWidth="1"/>
    <col min="2568" max="2568" width="11" style="561" bestFit="1" customWidth="1"/>
    <col min="2569" max="2817" width="9.140625" style="561"/>
    <col min="2818" max="2818" width="21" style="561" customWidth="1"/>
    <col min="2819" max="2819" width="81.42578125" style="561" customWidth="1"/>
    <col min="2820" max="2821" width="15.5703125" style="561" customWidth="1"/>
    <col min="2822" max="2822" width="14.140625" style="561" bestFit="1" customWidth="1"/>
    <col min="2823" max="2823" width="18" style="561" bestFit="1" customWidth="1"/>
    <col min="2824" max="2824" width="11" style="561" bestFit="1" customWidth="1"/>
    <col min="2825" max="3073" width="9.140625" style="561"/>
    <col min="3074" max="3074" width="21" style="561" customWidth="1"/>
    <col min="3075" max="3075" width="81.42578125" style="561" customWidth="1"/>
    <col min="3076" max="3077" width="15.5703125" style="561" customWidth="1"/>
    <col min="3078" max="3078" width="14.140625" style="561" bestFit="1" customWidth="1"/>
    <col min="3079" max="3079" width="18" style="561" bestFit="1" customWidth="1"/>
    <col min="3080" max="3080" width="11" style="561" bestFit="1" customWidth="1"/>
    <col min="3081" max="3329" width="9.140625" style="561"/>
    <col min="3330" max="3330" width="21" style="561" customWidth="1"/>
    <col min="3331" max="3331" width="81.42578125" style="561" customWidth="1"/>
    <col min="3332" max="3333" width="15.5703125" style="561" customWidth="1"/>
    <col min="3334" max="3334" width="14.140625" style="561" bestFit="1" customWidth="1"/>
    <col min="3335" max="3335" width="18" style="561" bestFit="1" customWidth="1"/>
    <col min="3336" max="3336" width="11" style="561" bestFit="1" customWidth="1"/>
    <col min="3337" max="3585" width="9.140625" style="561"/>
    <col min="3586" max="3586" width="21" style="561" customWidth="1"/>
    <col min="3587" max="3587" width="81.42578125" style="561" customWidth="1"/>
    <col min="3588" max="3589" width="15.5703125" style="561" customWidth="1"/>
    <col min="3590" max="3590" width="14.140625" style="561" bestFit="1" customWidth="1"/>
    <col min="3591" max="3591" width="18" style="561" bestFit="1" customWidth="1"/>
    <col min="3592" max="3592" width="11" style="561" bestFit="1" customWidth="1"/>
    <col min="3593" max="3841" width="9.140625" style="561"/>
    <col min="3842" max="3842" width="21" style="561" customWidth="1"/>
    <col min="3843" max="3843" width="81.42578125" style="561" customWidth="1"/>
    <col min="3844" max="3845" width="15.5703125" style="561" customWidth="1"/>
    <col min="3846" max="3846" width="14.140625" style="561" bestFit="1" customWidth="1"/>
    <col min="3847" max="3847" width="18" style="561" bestFit="1" customWidth="1"/>
    <col min="3848" max="3848" width="11" style="561" bestFit="1" customWidth="1"/>
    <col min="3849" max="4097" width="9.140625" style="561"/>
    <col min="4098" max="4098" width="21" style="561" customWidth="1"/>
    <col min="4099" max="4099" width="81.42578125" style="561" customWidth="1"/>
    <col min="4100" max="4101" width="15.5703125" style="561" customWidth="1"/>
    <col min="4102" max="4102" width="14.140625" style="561" bestFit="1" customWidth="1"/>
    <col min="4103" max="4103" width="18" style="561" bestFit="1" customWidth="1"/>
    <col min="4104" max="4104" width="11" style="561" bestFit="1" customWidth="1"/>
    <col min="4105" max="4353" width="9.140625" style="561"/>
    <col min="4354" max="4354" width="21" style="561" customWidth="1"/>
    <col min="4355" max="4355" width="81.42578125" style="561" customWidth="1"/>
    <col min="4356" max="4357" width="15.5703125" style="561" customWidth="1"/>
    <col min="4358" max="4358" width="14.140625" style="561" bestFit="1" customWidth="1"/>
    <col min="4359" max="4359" width="18" style="561" bestFit="1" customWidth="1"/>
    <col min="4360" max="4360" width="11" style="561" bestFit="1" customWidth="1"/>
    <col min="4361" max="4609" width="9.140625" style="561"/>
    <col min="4610" max="4610" width="21" style="561" customWidth="1"/>
    <col min="4611" max="4611" width="81.42578125" style="561" customWidth="1"/>
    <col min="4612" max="4613" width="15.5703125" style="561" customWidth="1"/>
    <col min="4614" max="4614" width="14.140625" style="561" bestFit="1" customWidth="1"/>
    <col min="4615" max="4615" width="18" style="561" bestFit="1" customWidth="1"/>
    <col min="4616" max="4616" width="11" style="561" bestFit="1" customWidth="1"/>
    <col min="4617" max="4865" width="9.140625" style="561"/>
    <col min="4866" max="4866" width="21" style="561" customWidth="1"/>
    <col min="4867" max="4867" width="81.42578125" style="561" customWidth="1"/>
    <col min="4868" max="4869" width="15.5703125" style="561" customWidth="1"/>
    <col min="4870" max="4870" width="14.140625" style="561" bestFit="1" customWidth="1"/>
    <col min="4871" max="4871" width="18" style="561" bestFit="1" customWidth="1"/>
    <col min="4872" max="4872" width="11" style="561" bestFit="1" customWidth="1"/>
    <col min="4873" max="5121" width="9.140625" style="561"/>
    <col min="5122" max="5122" width="21" style="561" customWidth="1"/>
    <col min="5123" max="5123" width="81.42578125" style="561" customWidth="1"/>
    <col min="5124" max="5125" width="15.5703125" style="561" customWidth="1"/>
    <col min="5126" max="5126" width="14.140625" style="561" bestFit="1" customWidth="1"/>
    <col min="5127" max="5127" width="18" style="561" bestFit="1" customWidth="1"/>
    <col min="5128" max="5128" width="11" style="561" bestFit="1" customWidth="1"/>
    <col min="5129" max="5377" width="9.140625" style="561"/>
    <col min="5378" max="5378" width="21" style="561" customWidth="1"/>
    <col min="5379" max="5379" width="81.42578125" style="561" customWidth="1"/>
    <col min="5380" max="5381" width="15.5703125" style="561" customWidth="1"/>
    <col min="5382" max="5382" width="14.140625" style="561" bestFit="1" customWidth="1"/>
    <col min="5383" max="5383" width="18" style="561" bestFit="1" customWidth="1"/>
    <col min="5384" max="5384" width="11" style="561" bestFit="1" customWidth="1"/>
    <col min="5385" max="5633" width="9.140625" style="561"/>
    <col min="5634" max="5634" width="21" style="561" customWidth="1"/>
    <col min="5635" max="5635" width="81.42578125" style="561" customWidth="1"/>
    <col min="5636" max="5637" width="15.5703125" style="561" customWidth="1"/>
    <col min="5638" max="5638" width="14.140625" style="561" bestFit="1" customWidth="1"/>
    <col min="5639" max="5639" width="18" style="561" bestFit="1" customWidth="1"/>
    <col min="5640" max="5640" width="11" style="561" bestFit="1" customWidth="1"/>
    <col min="5641" max="5889" width="9.140625" style="561"/>
    <col min="5890" max="5890" width="21" style="561" customWidth="1"/>
    <col min="5891" max="5891" width="81.42578125" style="561" customWidth="1"/>
    <col min="5892" max="5893" width="15.5703125" style="561" customWidth="1"/>
    <col min="5894" max="5894" width="14.140625" style="561" bestFit="1" customWidth="1"/>
    <col min="5895" max="5895" width="18" style="561" bestFit="1" customWidth="1"/>
    <col min="5896" max="5896" width="11" style="561" bestFit="1" customWidth="1"/>
    <col min="5897" max="6145" width="9.140625" style="561"/>
    <col min="6146" max="6146" width="21" style="561" customWidth="1"/>
    <col min="6147" max="6147" width="81.42578125" style="561" customWidth="1"/>
    <col min="6148" max="6149" width="15.5703125" style="561" customWidth="1"/>
    <col min="6150" max="6150" width="14.140625" style="561" bestFit="1" customWidth="1"/>
    <col min="6151" max="6151" width="18" style="561" bestFit="1" customWidth="1"/>
    <col min="6152" max="6152" width="11" style="561" bestFit="1" customWidth="1"/>
    <col min="6153" max="6401" width="9.140625" style="561"/>
    <col min="6402" max="6402" width="21" style="561" customWidth="1"/>
    <col min="6403" max="6403" width="81.42578125" style="561" customWidth="1"/>
    <col min="6404" max="6405" width="15.5703125" style="561" customWidth="1"/>
    <col min="6406" max="6406" width="14.140625" style="561" bestFit="1" customWidth="1"/>
    <col min="6407" max="6407" width="18" style="561" bestFit="1" customWidth="1"/>
    <col min="6408" max="6408" width="11" style="561" bestFit="1" customWidth="1"/>
    <col min="6409" max="6657" width="9.140625" style="561"/>
    <col min="6658" max="6658" width="21" style="561" customWidth="1"/>
    <col min="6659" max="6659" width="81.42578125" style="561" customWidth="1"/>
    <col min="6660" max="6661" width="15.5703125" style="561" customWidth="1"/>
    <col min="6662" max="6662" width="14.140625" style="561" bestFit="1" customWidth="1"/>
    <col min="6663" max="6663" width="18" style="561" bestFit="1" customWidth="1"/>
    <col min="6664" max="6664" width="11" style="561" bestFit="1" customWidth="1"/>
    <col min="6665" max="6913" width="9.140625" style="561"/>
    <col min="6914" max="6914" width="21" style="561" customWidth="1"/>
    <col min="6915" max="6915" width="81.42578125" style="561" customWidth="1"/>
    <col min="6916" max="6917" width="15.5703125" style="561" customWidth="1"/>
    <col min="6918" max="6918" width="14.140625" style="561" bestFit="1" customWidth="1"/>
    <col min="6919" max="6919" width="18" style="561" bestFit="1" customWidth="1"/>
    <col min="6920" max="6920" width="11" style="561" bestFit="1" customWidth="1"/>
    <col min="6921" max="7169" width="9.140625" style="561"/>
    <col min="7170" max="7170" width="21" style="561" customWidth="1"/>
    <col min="7171" max="7171" width="81.42578125" style="561" customWidth="1"/>
    <col min="7172" max="7173" width="15.5703125" style="561" customWidth="1"/>
    <col min="7174" max="7174" width="14.140625" style="561" bestFit="1" customWidth="1"/>
    <col min="7175" max="7175" width="18" style="561" bestFit="1" customWidth="1"/>
    <col min="7176" max="7176" width="11" style="561" bestFit="1" customWidth="1"/>
    <col min="7177" max="7425" width="9.140625" style="561"/>
    <col min="7426" max="7426" width="21" style="561" customWidth="1"/>
    <col min="7427" max="7427" width="81.42578125" style="561" customWidth="1"/>
    <col min="7428" max="7429" width="15.5703125" style="561" customWidth="1"/>
    <col min="7430" max="7430" width="14.140625" style="561" bestFit="1" customWidth="1"/>
    <col min="7431" max="7431" width="18" style="561" bestFit="1" customWidth="1"/>
    <col min="7432" max="7432" width="11" style="561" bestFit="1" customWidth="1"/>
    <col min="7433" max="7681" width="9.140625" style="561"/>
    <col min="7682" max="7682" width="21" style="561" customWidth="1"/>
    <col min="7683" max="7683" width="81.42578125" style="561" customWidth="1"/>
    <col min="7684" max="7685" width="15.5703125" style="561" customWidth="1"/>
    <col min="7686" max="7686" width="14.140625" style="561" bestFit="1" customWidth="1"/>
    <col min="7687" max="7687" width="18" style="561" bestFit="1" customWidth="1"/>
    <col min="7688" max="7688" width="11" style="561" bestFit="1" customWidth="1"/>
    <col min="7689" max="7937" width="9.140625" style="561"/>
    <col min="7938" max="7938" width="21" style="561" customWidth="1"/>
    <col min="7939" max="7939" width="81.42578125" style="561" customWidth="1"/>
    <col min="7940" max="7941" width="15.5703125" style="561" customWidth="1"/>
    <col min="7942" max="7942" width="14.140625" style="561" bestFit="1" customWidth="1"/>
    <col min="7943" max="7943" width="18" style="561" bestFit="1" customWidth="1"/>
    <col min="7944" max="7944" width="11" style="561" bestFit="1" customWidth="1"/>
    <col min="7945" max="8193" width="9.140625" style="561"/>
    <col min="8194" max="8194" width="21" style="561" customWidth="1"/>
    <col min="8195" max="8195" width="81.42578125" style="561" customWidth="1"/>
    <col min="8196" max="8197" width="15.5703125" style="561" customWidth="1"/>
    <col min="8198" max="8198" width="14.140625" style="561" bestFit="1" customWidth="1"/>
    <col min="8199" max="8199" width="18" style="561" bestFit="1" customWidth="1"/>
    <col min="8200" max="8200" width="11" style="561" bestFit="1" customWidth="1"/>
    <col min="8201" max="8449" width="9.140625" style="561"/>
    <col min="8450" max="8450" width="21" style="561" customWidth="1"/>
    <col min="8451" max="8451" width="81.42578125" style="561" customWidth="1"/>
    <col min="8452" max="8453" width="15.5703125" style="561" customWidth="1"/>
    <col min="8454" max="8454" width="14.140625" style="561" bestFit="1" customWidth="1"/>
    <col min="8455" max="8455" width="18" style="561" bestFit="1" customWidth="1"/>
    <col min="8456" max="8456" width="11" style="561" bestFit="1" customWidth="1"/>
    <col min="8457" max="8705" width="9.140625" style="561"/>
    <col min="8706" max="8706" width="21" style="561" customWidth="1"/>
    <col min="8707" max="8707" width="81.42578125" style="561" customWidth="1"/>
    <col min="8708" max="8709" width="15.5703125" style="561" customWidth="1"/>
    <col min="8710" max="8710" width="14.140625" style="561" bestFit="1" customWidth="1"/>
    <col min="8711" max="8711" width="18" style="561" bestFit="1" customWidth="1"/>
    <col min="8712" max="8712" width="11" style="561" bestFit="1" customWidth="1"/>
    <col min="8713" max="8961" width="9.140625" style="561"/>
    <col min="8962" max="8962" width="21" style="561" customWidth="1"/>
    <col min="8963" max="8963" width="81.42578125" style="561" customWidth="1"/>
    <col min="8964" max="8965" width="15.5703125" style="561" customWidth="1"/>
    <col min="8966" max="8966" width="14.140625" style="561" bestFit="1" customWidth="1"/>
    <col min="8967" max="8967" width="18" style="561" bestFit="1" customWidth="1"/>
    <col min="8968" max="8968" width="11" style="561" bestFit="1" customWidth="1"/>
    <col min="8969" max="9217" width="9.140625" style="561"/>
    <col min="9218" max="9218" width="21" style="561" customWidth="1"/>
    <col min="9219" max="9219" width="81.42578125" style="561" customWidth="1"/>
    <col min="9220" max="9221" width="15.5703125" style="561" customWidth="1"/>
    <col min="9222" max="9222" width="14.140625" style="561" bestFit="1" customWidth="1"/>
    <col min="9223" max="9223" width="18" style="561" bestFit="1" customWidth="1"/>
    <col min="9224" max="9224" width="11" style="561" bestFit="1" customWidth="1"/>
    <col min="9225" max="9473" width="9.140625" style="561"/>
    <col min="9474" max="9474" width="21" style="561" customWidth="1"/>
    <col min="9475" max="9475" width="81.42578125" style="561" customWidth="1"/>
    <col min="9476" max="9477" width="15.5703125" style="561" customWidth="1"/>
    <col min="9478" max="9478" width="14.140625" style="561" bestFit="1" customWidth="1"/>
    <col min="9479" max="9479" width="18" style="561" bestFit="1" customWidth="1"/>
    <col min="9480" max="9480" width="11" style="561" bestFit="1" customWidth="1"/>
    <col min="9481" max="9729" width="9.140625" style="561"/>
    <col min="9730" max="9730" width="21" style="561" customWidth="1"/>
    <col min="9731" max="9731" width="81.42578125" style="561" customWidth="1"/>
    <col min="9732" max="9733" width="15.5703125" style="561" customWidth="1"/>
    <col min="9734" max="9734" width="14.140625" style="561" bestFit="1" customWidth="1"/>
    <col min="9735" max="9735" width="18" style="561" bestFit="1" customWidth="1"/>
    <col min="9736" max="9736" width="11" style="561" bestFit="1" customWidth="1"/>
    <col min="9737" max="9985" width="9.140625" style="561"/>
    <col min="9986" max="9986" width="21" style="561" customWidth="1"/>
    <col min="9987" max="9987" width="81.42578125" style="561" customWidth="1"/>
    <col min="9988" max="9989" width="15.5703125" style="561" customWidth="1"/>
    <col min="9990" max="9990" width="14.140625" style="561" bestFit="1" customWidth="1"/>
    <col min="9991" max="9991" width="18" style="561" bestFit="1" customWidth="1"/>
    <col min="9992" max="9992" width="11" style="561" bestFit="1" customWidth="1"/>
    <col min="9993" max="10241" width="9.140625" style="561"/>
    <col min="10242" max="10242" width="21" style="561" customWidth="1"/>
    <col min="10243" max="10243" width="81.42578125" style="561" customWidth="1"/>
    <col min="10244" max="10245" width="15.5703125" style="561" customWidth="1"/>
    <col min="10246" max="10246" width="14.140625" style="561" bestFit="1" customWidth="1"/>
    <col min="10247" max="10247" width="18" style="561" bestFit="1" customWidth="1"/>
    <col min="10248" max="10248" width="11" style="561" bestFit="1" customWidth="1"/>
    <col min="10249" max="10497" width="9.140625" style="561"/>
    <col min="10498" max="10498" width="21" style="561" customWidth="1"/>
    <col min="10499" max="10499" width="81.42578125" style="561" customWidth="1"/>
    <col min="10500" max="10501" width="15.5703125" style="561" customWidth="1"/>
    <col min="10502" max="10502" width="14.140625" style="561" bestFit="1" customWidth="1"/>
    <col min="10503" max="10503" width="18" style="561" bestFit="1" customWidth="1"/>
    <col min="10504" max="10504" width="11" style="561" bestFit="1" customWidth="1"/>
    <col min="10505" max="10753" width="9.140625" style="561"/>
    <col min="10754" max="10754" width="21" style="561" customWidth="1"/>
    <col min="10755" max="10755" width="81.42578125" style="561" customWidth="1"/>
    <col min="10756" max="10757" width="15.5703125" style="561" customWidth="1"/>
    <col min="10758" max="10758" width="14.140625" style="561" bestFit="1" customWidth="1"/>
    <col min="10759" max="10759" width="18" style="561" bestFit="1" customWidth="1"/>
    <col min="10760" max="10760" width="11" style="561" bestFit="1" customWidth="1"/>
    <col min="10761" max="11009" width="9.140625" style="561"/>
    <col min="11010" max="11010" width="21" style="561" customWidth="1"/>
    <col min="11011" max="11011" width="81.42578125" style="561" customWidth="1"/>
    <col min="11012" max="11013" width="15.5703125" style="561" customWidth="1"/>
    <col min="11014" max="11014" width="14.140625" style="561" bestFit="1" customWidth="1"/>
    <col min="11015" max="11015" width="18" style="561" bestFit="1" customWidth="1"/>
    <col min="11016" max="11016" width="11" style="561" bestFit="1" customWidth="1"/>
    <col min="11017" max="11265" width="9.140625" style="561"/>
    <col min="11266" max="11266" width="21" style="561" customWidth="1"/>
    <col min="11267" max="11267" width="81.42578125" style="561" customWidth="1"/>
    <col min="11268" max="11269" width="15.5703125" style="561" customWidth="1"/>
    <col min="11270" max="11270" width="14.140625" style="561" bestFit="1" customWidth="1"/>
    <col min="11271" max="11271" width="18" style="561" bestFit="1" customWidth="1"/>
    <col min="11272" max="11272" width="11" style="561" bestFit="1" customWidth="1"/>
    <col min="11273" max="11521" width="9.140625" style="561"/>
    <col min="11522" max="11522" width="21" style="561" customWidth="1"/>
    <col min="11523" max="11523" width="81.42578125" style="561" customWidth="1"/>
    <col min="11524" max="11525" width="15.5703125" style="561" customWidth="1"/>
    <col min="11526" max="11526" width="14.140625" style="561" bestFit="1" customWidth="1"/>
    <col min="11527" max="11527" width="18" style="561" bestFit="1" customWidth="1"/>
    <col min="11528" max="11528" width="11" style="561" bestFit="1" customWidth="1"/>
    <col min="11529" max="11777" width="9.140625" style="561"/>
    <col min="11778" max="11778" width="21" style="561" customWidth="1"/>
    <col min="11779" max="11779" width="81.42578125" style="561" customWidth="1"/>
    <col min="11780" max="11781" width="15.5703125" style="561" customWidth="1"/>
    <col min="11782" max="11782" width="14.140625" style="561" bestFit="1" customWidth="1"/>
    <col min="11783" max="11783" width="18" style="561" bestFit="1" customWidth="1"/>
    <col min="11784" max="11784" width="11" style="561" bestFit="1" customWidth="1"/>
    <col min="11785" max="12033" width="9.140625" style="561"/>
    <col min="12034" max="12034" width="21" style="561" customWidth="1"/>
    <col min="12035" max="12035" width="81.42578125" style="561" customWidth="1"/>
    <col min="12036" max="12037" width="15.5703125" style="561" customWidth="1"/>
    <col min="12038" max="12038" width="14.140625" style="561" bestFit="1" customWidth="1"/>
    <col min="12039" max="12039" width="18" style="561" bestFit="1" customWidth="1"/>
    <col min="12040" max="12040" width="11" style="561" bestFit="1" customWidth="1"/>
    <col min="12041" max="12289" width="9.140625" style="561"/>
    <col min="12290" max="12290" width="21" style="561" customWidth="1"/>
    <col min="12291" max="12291" width="81.42578125" style="561" customWidth="1"/>
    <col min="12292" max="12293" width="15.5703125" style="561" customWidth="1"/>
    <col min="12294" max="12294" width="14.140625" style="561" bestFit="1" customWidth="1"/>
    <col min="12295" max="12295" width="18" style="561" bestFit="1" customWidth="1"/>
    <col min="12296" max="12296" width="11" style="561" bestFit="1" customWidth="1"/>
    <col min="12297" max="12545" width="9.140625" style="561"/>
    <col min="12546" max="12546" width="21" style="561" customWidth="1"/>
    <col min="12547" max="12547" width="81.42578125" style="561" customWidth="1"/>
    <col min="12548" max="12549" width="15.5703125" style="561" customWidth="1"/>
    <col min="12550" max="12550" width="14.140625" style="561" bestFit="1" customWidth="1"/>
    <col min="12551" max="12551" width="18" style="561" bestFit="1" customWidth="1"/>
    <col min="12552" max="12552" width="11" style="561" bestFit="1" customWidth="1"/>
    <col min="12553" max="12801" width="9.140625" style="561"/>
    <col min="12802" max="12802" width="21" style="561" customWidth="1"/>
    <col min="12803" max="12803" width="81.42578125" style="561" customWidth="1"/>
    <col min="12804" max="12805" width="15.5703125" style="561" customWidth="1"/>
    <col min="12806" max="12806" width="14.140625" style="561" bestFit="1" customWidth="1"/>
    <col min="12807" max="12807" width="18" style="561" bestFit="1" customWidth="1"/>
    <col min="12808" max="12808" width="11" style="561" bestFit="1" customWidth="1"/>
    <col min="12809" max="13057" width="9.140625" style="561"/>
    <col min="13058" max="13058" width="21" style="561" customWidth="1"/>
    <col min="13059" max="13059" width="81.42578125" style="561" customWidth="1"/>
    <col min="13060" max="13061" width="15.5703125" style="561" customWidth="1"/>
    <col min="13062" max="13062" width="14.140625" style="561" bestFit="1" customWidth="1"/>
    <col min="13063" max="13063" width="18" style="561" bestFit="1" customWidth="1"/>
    <col min="13064" max="13064" width="11" style="561" bestFit="1" customWidth="1"/>
    <col min="13065" max="13313" width="9.140625" style="561"/>
    <col min="13314" max="13314" width="21" style="561" customWidth="1"/>
    <col min="13315" max="13315" width="81.42578125" style="561" customWidth="1"/>
    <col min="13316" max="13317" width="15.5703125" style="561" customWidth="1"/>
    <col min="13318" max="13318" width="14.140625" style="561" bestFit="1" customWidth="1"/>
    <col min="13319" max="13319" width="18" style="561" bestFit="1" customWidth="1"/>
    <col min="13320" max="13320" width="11" style="561" bestFit="1" customWidth="1"/>
    <col min="13321" max="13569" width="9.140625" style="561"/>
    <col min="13570" max="13570" width="21" style="561" customWidth="1"/>
    <col min="13571" max="13571" width="81.42578125" style="561" customWidth="1"/>
    <col min="13572" max="13573" width="15.5703125" style="561" customWidth="1"/>
    <col min="13574" max="13574" width="14.140625" style="561" bestFit="1" customWidth="1"/>
    <col min="13575" max="13575" width="18" style="561" bestFit="1" customWidth="1"/>
    <col min="13576" max="13576" width="11" style="561" bestFit="1" customWidth="1"/>
    <col min="13577" max="13825" width="9.140625" style="561"/>
    <col min="13826" max="13826" width="21" style="561" customWidth="1"/>
    <col min="13827" max="13827" width="81.42578125" style="561" customWidth="1"/>
    <col min="13828" max="13829" width="15.5703125" style="561" customWidth="1"/>
    <col min="13830" max="13830" width="14.140625" style="561" bestFit="1" customWidth="1"/>
    <col min="13831" max="13831" width="18" style="561" bestFit="1" customWidth="1"/>
    <col min="13832" max="13832" width="11" style="561" bestFit="1" customWidth="1"/>
    <col min="13833" max="14081" width="9.140625" style="561"/>
    <col min="14082" max="14082" width="21" style="561" customWidth="1"/>
    <col min="14083" max="14083" width="81.42578125" style="561" customWidth="1"/>
    <col min="14084" max="14085" width="15.5703125" style="561" customWidth="1"/>
    <col min="14086" max="14086" width="14.140625" style="561" bestFit="1" customWidth="1"/>
    <col min="14087" max="14087" width="18" style="561" bestFit="1" customWidth="1"/>
    <col min="14088" max="14088" width="11" style="561" bestFit="1" customWidth="1"/>
    <col min="14089" max="14337" width="9.140625" style="561"/>
    <col min="14338" max="14338" width="21" style="561" customWidth="1"/>
    <col min="14339" max="14339" width="81.42578125" style="561" customWidth="1"/>
    <col min="14340" max="14341" width="15.5703125" style="561" customWidth="1"/>
    <col min="14342" max="14342" width="14.140625" style="561" bestFit="1" customWidth="1"/>
    <col min="14343" max="14343" width="18" style="561" bestFit="1" customWidth="1"/>
    <col min="14344" max="14344" width="11" style="561" bestFit="1" customWidth="1"/>
    <col min="14345" max="14593" width="9.140625" style="561"/>
    <col min="14594" max="14594" width="21" style="561" customWidth="1"/>
    <col min="14595" max="14595" width="81.42578125" style="561" customWidth="1"/>
    <col min="14596" max="14597" width="15.5703125" style="561" customWidth="1"/>
    <col min="14598" max="14598" width="14.140625" style="561" bestFit="1" customWidth="1"/>
    <col min="14599" max="14599" width="18" style="561" bestFit="1" customWidth="1"/>
    <col min="14600" max="14600" width="11" style="561" bestFit="1" customWidth="1"/>
    <col min="14601" max="14849" width="9.140625" style="561"/>
    <col min="14850" max="14850" width="21" style="561" customWidth="1"/>
    <col min="14851" max="14851" width="81.42578125" style="561" customWidth="1"/>
    <col min="14852" max="14853" width="15.5703125" style="561" customWidth="1"/>
    <col min="14854" max="14854" width="14.140625" style="561" bestFit="1" customWidth="1"/>
    <col min="14855" max="14855" width="18" style="561" bestFit="1" customWidth="1"/>
    <col min="14856" max="14856" width="11" style="561" bestFit="1" customWidth="1"/>
    <col min="14857" max="15105" width="9.140625" style="561"/>
    <col min="15106" max="15106" width="21" style="561" customWidth="1"/>
    <col min="15107" max="15107" width="81.42578125" style="561" customWidth="1"/>
    <col min="15108" max="15109" width="15.5703125" style="561" customWidth="1"/>
    <col min="15110" max="15110" width="14.140625" style="561" bestFit="1" customWidth="1"/>
    <col min="15111" max="15111" width="18" style="561" bestFit="1" customWidth="1"/>
    <col min="15112" max="15112" width="11" style="561" bestFit="1" customWidth="1"/>
    <col min="15113" max="15361" width="9.140625" style="561"/>
    <col min="15362" max="15362" width="21" style="561" customWidth="1"/>
    <col min="15363" max="15363" width="81.42578125" style="561" customWidth="1"/>
    <col min="15364" max="15365" width="15.5703125" style="561" customWidth="1"/>
    <col min="15366" max="15366" width="14.140625" style="561" bestFit="1" customWidth="1"/>
    <col min="15367" max="15367" width="18" style="561" bestFit="1" customWidth="1"/>
    <col min="15368" max="15368" width="11" style="561" bestFit="1" customWidth="1"/>
    <col min="15369" max="15617" width="9.140625" style="561"/>
    <col min="15618" max="15618" width="21" style="561" customWidth="1"/>
    <col min="15619" max="15619" width="81.42578125" style="561" customWidth="1"/>
    <col min="15620" max="15621" width="15.5703125" style="561" customWidth="1"/>
    <col min="15622" max="15622" width="14.140625" style="561" bestFit="1" customWidth="1"/>
    <col min="15623" max="15623" width="18" style="561" bestFit="1" customWidth="1"/>
    <col min="15624" max="15624" width="11" style="561" bestFit="1" customWidth="1"/>
    <col min="15625" max="15873" width="9.140625" style="561"/>
    <col min="15874" max="15874" width="21" style="561" customWidth="1"/>
    <col min="15875" max="15875" width="81.42578125" style="561" customWidth="1"/>
    <col min="15876" max="15877" width="15.5703125" style="561" customWidth="1"/>
    <col min="15878" max="15878" width="14.140625" style="561" bestFit="1" customWidth="1"/>
    <col min="15879" max="15879" width="18" style="561" bestFit="1" customWidth="1"/>
    <col min="15880" max="15880" width="11" style="561" bestFit="1" customWidth="1"/>
    <col min="15881" max="16129" width="9.140625" style="561"/>
    <col min="16130" max="16130" width="21" style="561" customWidth="1"/>
    <col min="16131" max="16131" width="81.42578125" style="561" customWidth="1"/>
    <col min="16132" max="16133" width="15.5703125" style="561" customWidth="1"/>
    <col min="16134" max="16134" width="14.140625" style="561" bestFit="1" customWidth="1"/>
    <col min="16135" max="16135" width="18" style="561" bestFit="1" customWidth="1"/>
    <col min="16136" max="16136" width="11" style="561" bestFit="1" customWidth="1"/>
    <col min="16137" max="16384" width="9.140625" style="561"/>
  </cols>
  <sheetData>
    <row r="1" spans="1:8" ht="13.5" thickBot="1"/>
    <row r="2" spans="1:8" s="573" customFormat="1" ht="6" thickBot="1">
      <c r="B2" s="568"/>
      <c r="C2" s="569"/>
      <c r="D2" s="570"/>
      <c r="E2" s="571"/>
      <c r="F2" s="571"/>
      <c r="G2" s="572"/>
    </row>
    <row r="3" spans="1:8" s="577" customFormat="1" ht="60" customHeight="1" thickBot="1">
      <c r="A3" s="567" t="s">
        <v>1320</v>
      </c>
      <c r="B3" s="960"/>
      <c r="C3" s="961" t="s">
        <v>3</v>
      </c>
      <c r="D3" s="2755" t="str">
        <f>'ORÇAMENTO '!F5</f>
        <v>Ref.: Tabela de Serviços
SINAPI (SETEMBRO/2018)                                                          
e/ou composições PiniTCPO</v>
      </c>
      <c r="E3" s="2756"/>
      <c r="F3" s="2757"/>
      <c r="G3" s="2758"/>
    </row>
    <row r="4" spans="1:8" s="577" customFormat="1" ht="39.75" customHeight="1" thickBot="1">
      <c r="A4" s="567" t="s">
        <v>1321</v>
      </c>
      <c r="B4" s="962"/>
      <c r="C4" s="963" t="s">
        <v>4</v>
      </c>
      <c r="D4" s="959" t="s">
        <v>6</v>
      </c>
      <c r="E4" s="964">
        <f>'BDI '!K31</f>
        <v>0.20349999999999999</v>
      </c>
      <c r="F4" s="2759"/>
      <c r="G4" s="2760"/>
    </row>
    <row r="5" spans="1:8" s="581" customFormat="1" ht="15" customHeight="1" thickBot="1">
      <c r="B5" s="2741" t="s">
        <v>1381</v>
      </c>
      <c r="C5" s="2742"/>
      <c r="D5" s="2742"/>
      <c r="E5" s="2742"/>
      <c r="F5" s="2742"/>
      <c r="G5" s="2743"/>
    </row>
    <row r="6" spans="1:8" s="573" customFormat="1" ht="6" thickBot="1">
      <c r="B6" s="568"/>
      <c r="C6" s="569"/>
      <c r="D6" s="570"/>
      <c r="E6" s="571"/>
      <c r="F6" s="571"/>
      <c r="G6" s="572"/>
    </row>
    <row r="7" spans="1:8" s="582" customFormat="1" ht="18" customHeight="1">
      <c r="B7" s="965" t="s">
        <v>7</v>
      </c>
      <c r="C7" s="2744" t="str">
        <f>'ORÇAMENTO '!D11</f>
        <v>ILUMINAÇÃO  DA PRAÇA DO CASTELÂNDIA</v>
      </c>
      <c r="D7" s="2744"/>
      <c r="E7" s="584"/>
      <c r="F7" s="705" t="s">
        <v>8</v>
      </c>
      <c r="G7" s="966">
        <v>42880</v>
      </c>
    </row>
    <row r="8" spans="1:8" s="589" customFormat="1" ht="16.5" thickBot="1">
      <c r="B8" s="965" t="s">
        <v>9</v>
      </c>
      <c r="C8" s="2745" t="str">
        <f>'ORÇAMENTO '!D12</f>
        <v>AV. TANCREDO NEVES ESQ. AV. INÁCIO CASTELLI, PRIMAVERA DO LESTE /MT.</v>
      </c>
      <c r="D8" s="2745"/>
      <c r="E8" s="967"/>
      <c r="F8" s="968" t="s">
        <v>10</v>
      </c>
      <c r="G8" s="969">
        <f>'ORÇAMENTO '!J12</f>
        <v>1.1857</v>
      </c>
    </row>
    <row r="9" spans="1:8" s="818" customFormat="1" ht="6" thickBot="1">
      <c r="B9" s="602"/>
      <c r="C9" s="603"/>
      <c r="D9" s="604"/>
      <c r="E9" s="605"/>
      <c r="F9" s="605"/>
      <c r="G9" s="606"/>
    </row>
    <row r="10" spans="1:8" s="589" customFormat="1" ht="18.75" thickBot="1">
      <c r="B10" s="2734" t="s">
        <v>1262</v>
      </c>
      <c r="C10" s="2735"/>
      <c r="D10" s="2735"/>
      <c r="E10" s="2735"/>
      <c r="F10" s="2735"/>
      <c r="G10" s="2736"/>
    </row>
    <row r="11" spans="1:8" s="818" customFormat="1" ht="6" thickBot="1">
      <c r="B11" s="602"/>
      <c r="C11" s="603"/>
      <c r="D11" s="604"/>
      <c r="E11" s="605"/>
      <c r="F11" s="605"/>
      <c r="G11" s="606"/>
    </row>
    <row r="12" spans="1:8" ht="7.5" customHeight="1" thickBot="1">
      <c r="B12" s="904"/>
      <c r="C12" s="904"/>
      <c r="D12" s="904"/>
      <c r="E12" s="904"/>
      <c r="F12" s="970"/>
      <c r="G12" s="970"/>
      <c r="H12" s="2095"/>
    </row>
    <row r="13" spans="1:8" s="538" customFormat="1" ht="15.75">
      <c r="B13" s="646" t="s">
        <v>759</v>
      </c>
      <c r="C13" s="2666" t="s">
        <v>8096</v>
      </c>
      <c r="D13" s="2666"/>
      <c r="E13" s="2666"/>
      <c r="F13" s="2666"/>
      <c r="G13" s="787" t="str">
        <f>D14</f>
        <v>UN</v>
      </c>
      <c r="H13" s="1294">
        <f>G25</f>
        <v>376.52</v>
      </c>
    </row>
    <row r="14" spans="1:8" s="538" customFormat="1" ht="31.5">
      <c r="B14" s="899" t="s">
        <v>760</v>
      </c>
      <c r="C14" s="807" t="s">
        <v>686</v>
      </c>
      <c r="D14" s="807" t="s">
        <v>29</v>
      </c>
      <c r="E14" s="807" t="s">
        <v>687</v>
      </c>
      <c r="F14" s="808" t="s">
        <v>688</v>
      </c>
      <c r="G14" s="809" t="s">
        <v>689</v>
      </c>
    </row>
    <row r="15" spans="1:8" s="538" customFormat="1" ht="15.75">
      <c r="B15" s="2662" t="s">
        <v>693</v>
      </c>
      <c r="C15" s="2663"/>
      <c r="D15" s="2663"/>
      <c r="E15" s="2663"/>
      <c r="F15" s="2663"/>
      <c r="G15" s="2664"/>
    </row>
    <row r="16" spans="1:8" s="538" customFormat="1" ht="30">
      <c r="A16" s="931" t="s">
        <v>1320</v>
      </c>
      <c r="B16" s="810">
        <v>370</v>
      </c>
      <c r="C16" s="772" t="str">
        <f>IF($A16="INSUMO",VLOOKUP($B16,'BANCO DE DADOS SETEMBRO INS'!$A:$D,2,FALSE),VLOOKUP($B16,'BANCO DE DADOS SETEMBRO SERV'!$B:$E,2,FALSE))</f>
        <v>AREIA MEDIA - POSTO JAZIDA/FORNECEDOR (RETIRADO NA JAZIDA, SEM TRANSPORTE)</v>
      </c>
      <c r="D16" s="771" t="str">
        <f>IF($A16="INSUMO",VLOOKUP($B16,'BANCO DE DADOS SETEMBRO INS'!$A:$D,3,FALSE),VLOOKUP($B16,'BANCO DE DADOS SETEMBRO SERV'!$B:$E,3,FALSE))</f>
        <v xml:space="preserve">M3    </v>
      </c>
      <c r="E16" s="535">
        <v>6.4000000000000003E-3</v>
      </c>
      <c r="F16" s="775">
        <f>IF($A16="INSUMO",VLOOKUP($B16,'BANCO DE DADOS SETEMBRO INS'!$A:$D,4,FALSE),VLOOKUP($B16,'BANCO DE DADOS SETEMBRO SERV'!$B:$E,4,FALSE))</f>
        <v>56.25</v>
      </c>
      <c r="G16" s="652">
        <f t="shared" ref="G16:G21" si="0">TRUNC(E16*F16,2)</f>
        <v>0.36</v>
      </c>
    </row>
    <row r="17" spans="1:7" s="538" customFormat="1" ht="15.75">
      <c r="A17" s="931" t="s">
        <v>1320</v>
      </c>
      <c r="B17" s="810">
        <v>7253</v>
      </c>
      <c r="C17" s="772" t="str">
        <f>IF($A17="INSUMO",VLOOKUP($B17,'BANCO DE DADOS SETEMBRO INS'!$A:$D,2,FALSE),VLOOKUP($B17,'BANCO DE DADOS SETEMBRO SERV'!$B:$E,2,FALSE))</f>
        <v>TERRA VEGETAL (GRANEL)</v>
      </c>
      <c r="D17" s="771" t="str">
        <f>IF($A17="INSUMO",VLOOKUP($B17,'BANCO DE DADOS SETEMBRO INS'!$A:$D,3,FALSE),VLOOKUP($B17,'BANCO DE DADOS SETEMBRO SERV'!$B:$E,3,FALSE))</f>
        <v xml:space="preserve">M3    </v>
      </c>
      <c r="E17" s="533">
        <v>0.20499999999999999</v>
      </c>
      <c r="F17" s="775">
        <f>IF($A17="INSUMO",VLOOKUP($B17,'BANCO DE DADOS SETEMBRO INS'!$A:$D,4,FALSE),VLOOKUP($B17,'BANCO DE DADOS SETEMBRO SERV'!$B:$E,4,FALSE))</f>
        <v>94.28</v>
      </c>
      <c r="G17" s="652">
        <f t="shared" si="0"/>
        <v>19.32</v>
      </c>
    </row>
    <row r="18" spans="1:7" s="538" customFormat="1" ht="15.75">
      <c r="A18" s="931" t="s">
        <v>1320</v>
      </c>
      <c r="B18" s="810">
        <v>25951</v>
      </c>
      <c r="C18" s="772" t="str">
        <f>IF($A18="INSUMO",VLOOKUP($B18,'BANCO DE DADOS SETEMBRO INS'!$A:$D,2,FALSE),VLOOKUP($B18,'BANCO DE DADOS SETEMBRO SERV'!$B:$E,2,FALSE))</f>
        <v>FERTILIZANTE NPK - 10:10:10</v>
      </c>
      <c r="D18" s="771" t="str">
        <f>IF($A18="INSUMO",VLOOKUP($B18,'BANCO DE DADOS SETEMBRO INS'!$A:$D,3,FALSE),VLOOKUP($B18,'BANCO DE DADOS SETEMBRO SERV'!$B:$E,3,FALSE))</f>
        <v xml:space="preserve">KG    </v>
      </c>
      <c r="E18" s="533">
        <v>0.8</v>
      </c>
      <c r="F18" s="775">
        <f>IF($A18="INSUMO",VLOOKUP($B18,'BANCO DE DADOS SETEMBRO INS'!$A:$D,4,FALSE),VLOOKUP($B18,'BANCO DE DADOS SETEMBRO SERV'!$B:$E,4,FALSE))</f>
        <v>1.71</v>
      </c>
      <c r="G18" s="652">
        <f t="shared" si="0"/>
        <v>1.36</v>
      </c>
    </row>
    <row r="19" spans="1:7" s="538" customFormat="1" ht="30">
      <c r="A19" s="931" t="s">
        <v>1320</v>
      </c>
      <c r="B19" s="810">
        <v>25963</v>
      </c>
      <c r="C19" s="772" t="str">
        <f>IF($A19="INSUMO",VLOOKUP($B19,'BANCO DE DADOS SETEMBRO INS'!$A:$D,2,FALSE),VLOOKUP($B19,'BANCO DE DADOS SETEMBRO SERV'!$B:$E,2,FALSE))</f>
        <v>CALCARIO DOLOMITICO A (POSTO PEDREIRA/FORNECEDOR, SEM FRETE)</v>
      </c>
      <c r="D19" s="771" t="str">
        <f>IF($A19="INSUMO",VLOOKUP($B19,'BANCO DE DADOS SETEMBRO INS'!$A:$D,3,FALSE),VLOOKUP($B19,'BANCO DE DADOS SETEMBRO SERV'!$B:$E,3,FALSE))</f>
        <v xml:space="preserve">KG    </v>
      </c>
      <c r="E19" s="533">
        <v>0.8</v>
      </c>
      <c r="F19" s="775">
        <f>IF($A19="INSUMO",VLOOKUP($B19,'BANCO DE DADOS SETEMBRO INS'!$A:$D,4,FALSE),VLOOKUP($B19,'BANCO DE DADOS SETEMBRO SERV'!$B:$E,4,FALSE))</f>
        <v>0.09</v>
      </c>
      <c r="G19" s="652">
        <f t="shared" si="0"/>
        <v>7.0000000000000007E-2</v>
      </c>
    </row>
    <row r="20" spans="1:7" s="538" customFormat="1" ht="15.75">
      <c r="A20" s="931" t="s">
        <v>1320</v>
      </c>
      <c r="B20" s="810">
        <v>38125</v>
      </c>
      <c r="C20" s="772" t="str">
        <f>IF($A20="INSUMO",VLOOKUP($B20,'BANCO DE DADOS SETEMBRO INS'!$A:$D,2,FALSE),VLOOKUP($B20,'BANCO DE DADOS SETEMBRO SERV'!$B:$E,2,FALSE))</f>
        <v>FERTILIZANTE ORGANICO COMPOSTO, CLASSE A</v>
      </c>
      <c r="D20" s="771" t="str">
        <f>IF($A20="INSUMO",VLOOKUP($B20,'BANCO DE DADOS SETEMBRO INS'!$A:$D,3,FALSE),VLOOKUP($B20,'BANCO DE DADOS SETEMBRO SERV'!$B:$E,3,FALSE))</f>
        <v xml:space="preserve">KG    </v>
      </c>
      <c r="E20" s="462">
        <v>30</v>
      </c>
      <c r="F20" s="775">
        <f>IF($A20="INSUMO",VLOOKUP($B20,'BANCO DE DADOS SETEMBRO INS'!$A:$D,4,FALSE),VLOOKUP($B20,'BANCO DE DADOS SETEMBRO SERV'!$B:$E,4,FALSE))</f>
        <v>0.75</v>
      </c>
      <c r="G20" s="652">
        <f t="shared" si="0"/>
        <v>22.5</v>
      </c>
    </row>
    <row r="21" spans="1:7" s="538" customFormat="1" ht="15">
      <c r="B21" s="810" t="s">
        <v>708</v>
      </c>
      <c r="C21" s="772" t="str">
        <f>C27</f>
        <v>PALMEIRA IMPERIAL</v>
      </c>
      <c r="D21" s="771" t="s">
        <v>29</v>
      </c>
      <c r="E21" s="462">
        <v>1</v>
      </c>
      <c r="F21" s="775">
        <f>D32</f>
        <v>310</v>
      </c>
      <c r="G21" s="652">
        <f t="shared" si="0"/>
        <v>310</v>
      </c>
    </row>
    <row r="22" spans="1:7" s="538" customFormat="1" ht="15.75">
      <c r="B22" s="2662" t="s">
        <v>694</v>
      </c>
      <c r="C22" s="2663"/>
      <c r="D22" s="2663"/>
      <c r="E22" s="2663"/>
      <c r="F22" s="2663"/>
      <c r="G22" s="2664"/>
    </row>
    <row r="23" spans="1:7" s="538" customFormat="1" ht="15.75">
      <c r="A23" s="931" t="s">
        <v>1321</v>
      </c>
      <c r="B23" s="810">
        <v>88316</v>
      </c>
      <c r="C23" s="772" t="str">
        <f>IF($A23="INSUMO",VLOOKUP($B23,'BANCO DE DADOS SETEMBRO INS'!$A:$D,2,FALSE),VLOOKUP($B23,'BANCO DE DADOS SETEMBRO SERV'!$B:$E,2,FALSE))</f>
        <v>SERVENTE COM ENCARGOS COMPLEMENTARES</v>
      </c>
      <c r="D23" s="771" t="str">
        <f>IF($A23="INSUMO",VLOOKUP($B23,'BANCO DE DADOS SETEMBRO INS'!$A:$D,3,FALSE),VLOOKUP($B23,'BANCO DE DADOS SETEMBRO SERV'!$B:$E,3,FALSE))</f>
        <v>H</v>
      </c>
      <c r="E23" s="775">
        <v>1.18</v>
      </c>
      <c r="F23" s="775">
        <f>IF($A23="INSUMO",VLOOKUP($B23,'BANCO DE DADOS SETEMBRO INS'!$A:$D,4,FALSE),VLOOKUP($B23,'BANCO DE DADOS SETEMBRO SERV'!$B:$E,4,FALSE))</f>
        <v>15.74</v>
      </c>
      <c r="G23" s="652">
        <f>TRUNC(E23*F23,2)</f>
        <v>18.57</v>
      </c>
    </row>
    <row r="24" spans="1:7" s="538" customFormat="1" ht="16.5" thickBot="1">
      <c r="A24" s="931" t="s">
        <v>1321</v>
      </c>
      <c r="B24" s="524">
        <v>88441</v>
      </c>
      <c r="C24" s="773" t="str">
        <f>IF($A24="INSUMO",VLOOKUP($B24,'BANCO DE DADOS SETEMBRO INS'!$A:$D,2,FALSE),VLOOKUP($B24,'BANCO DE DADOS SETEMBRO SERV'!$B:$E,2,FALSE))</f>
        <v>JARDINEIRO COM ENCARGOS COMPLEMENTARES</v>
      </c>
      <c r="D24" s="774" t="str">
        <f>IF($A24="INSUMO",VLOOKUP($B24,'BANCO DE DADOS SETEMBRO INS'!$A:$D,3,FALSE),VLOOKUP($B24,'BANCO DE DADOS SETEMBRO SERV'!$B:$E,3,FALSE))</f>
        <v>H</v>
      </c>
      <c r="E24" s="776">
        <v>0.23</v>
      </c>
      <c r="F24" s="776">
        <f>IF($A24="INSUMO",VLOOKUP($B24,'BANCO DE DADOS SETEMBRO INS'!$A:$D,4,FALSE),VLOOKUP($B24,'BANCO DE DADOS SETEMBRO SERV'!$B:$E,4,FALSE))</f>
        <v>18.89</v>
      </c>
      <c r="G24" s="648">
        <f>TRUNC(E24*F24,2)</f>
        <v>4.34</v>
      </c>
    </row>
    <row r="25" spans="1:7" s="538" customFormat="1" ht="16.5" thickBot="1">
      <c r="B25" s="2665" t="s">
        <v>1804</v>
      </c>
      <c r="C25" s="2665"/>
      <c r="D25" s="2665"/>
      <c r="E25" s="2665"/>
      <c r="F25" s="933" t="s">
        <v>695</v>
      </c>
      <c r="G25" s="934">
        <f>SUM(G16:G24)</f>
        <v>376.52</v>
      </c>
    </row>
    <row r="26" spans="1:7" s="538" customFormat="1" ht="15.75" thickBot="1"/>
    <row r="27" spans="1:7" s="538" customFormat="1" ht="15.75">
      <c r="B27" s="863" t="s">
        <v>708</v>
      </c>
      <c r="C27" s="858" t="s">
        <v>8095</v>
      </c>
      <c r="D27" s="864"/>
      <c r="E27" s="865"/>
      <c r="F27" s="516"/>
      <c r="G27" s="866" t="s">
        <v>29</v>
      </c>
    </row>
    <row r="28" spans="1:7" s="538" customFormat="1" ht="31.5">
      <c r="B28" s="802" t="s">
        <v>701</v>
      </c>
      <c r="C28" s="803" t="s">
        <v>702</v>
      </c>
      <c r="D28" s="804" t="s">
        <v>703</v>
      </c>
      <c r="E28" s="805" t="s">
        <v>704</v>
      </c>
      <c r="F28" s="517" t="s">
        <v>705</v>
      </c>
      <c r="G28" s="806" t="s">
        <v>706</v>
      </c>
    </row>
    <row r="29" spans="1:7" s="538" customFormat="1" ht="15">
      <c r="B29" s="1573">
        <v>43325</v>
      </c>
      <c r="C29" s="2201" t="s">
        <v>8082</v>
      </c>
      <c r="D29" s="2202">
        <v>350</v>
      </c>
      <c r="E29" s="2204" t="s">
        <v>8083</v>
      </c>
      <c r="F29" s="2205" t="s">
        <v>8084</v>
      </c>
      <c r="G29" s="2203" t="s">
        <v>8085</v>
      </c>
    </row>
    <row r="30" spans="1:7" s="538" customFormat="1" ht="15">
      <c r="B30" s="1573">
        <v>43326</v>
      </c>
      <c r="C30" s="2201" t="s">
        <v>8086</v>
      </c>
      <c r="D30" s="2202">
        <v>310</v>
      </c>
      <c r="E30" s="2204" t="s">
        <v>8087</v>
      </c>
      <c r="F30" s="2205" t="s">
        <v>8088</v>
      </c>
      <c r="G30" s="2203" t="s">
        <v>8089</v>
      </c>
    </row>
    <row r="31" spans="1:7" s="538" customFormat="1" ht="15">
      <c r="B31" s="1573">
        <v>43326</v>
      </c>
      <c r="C31" s="2201" t="s">
        <v>8090</v>
      </c>
      <c r="D31" s="2202">
        <v>300</v>
      </c>
      <c r="E31" s="2204" t="s">
        <v>1490</v>
      </c>
      <c r="F31" s="2205" t="s">
        <v>8091</v>
      </c>
      <c r="G31" s="2203" t="s">
        <v>8092</v>
      </c>
    </row>
    <row r="32" spans="1:7" s="538" customFormat="1" ht="16.5" thickBot="1">
      <c r="B32" s="1170"/>
      <c r="C32" s="1171" t="s">
        <v>707</v>
      </c>
      <c r="D32" s="1561">
        <f>MEDIAN(D29:D31)</f>
        <v>310</v>
      </c>
      <c r="E32" s="1173"/>
      <c r="F32" s="1174"/>
      <c r="G32" s="1175"/>
    </row>
    <row r="33" spans="1:8" s="538" customFormat="1" ht="15.75" thickBot="1"/>
    <row r="34" spans="1:8" s="538" customFormat="1" ht="15.75">
      <c r="B34" s="646" t="s">
        <v>762</v>
      </c>
      <c r="C34" s="2666" t="s">
        <v>8093</v>
      </c>
      <c r="D34" s="2666"/>
      <c r="E34" s="2666"/>
      <c r="F34" s="2666"/>
      <c r="G34" s="787" t="str">
        <f>D35</f>
        <v>UN</v>
      </c>
      <c r="H34" s="1295">
        <f>G45</f>
        <v>39.25</v>
      </c>
    </row>
    <row r="35" spans="1:8" s="538" customFormat="1" ht="31.5">
      <c r="B35" s="899" t="s">
        <v>760</v>
      </c>
      <c r="C35" s="807" t="s">
        <v>686</v>
      </c>
      <c r="D35" s="807" t="s">
        <v>29</v>
      </c>
      <c r="E35" s="807" t="s">
        <v>687</v>
      </c>
      <c r="F35" s="808" t="s">
        <v>688</v>
      </c>
      <c r="G35" s="809" t="s">
        <v>689</v>
      </c>
    </row>
    <row r="36" spans="1:8" s="538" customFormat="1" ht="15.75">
      <c r="B36" s="2662" t="s">
        <v>693</v>
      </c>
      <c r="C36" s="2663"/>
      <c r="D36" s="2663"/>
      <c r="E36" s="2663"/>
      <c r="F36" s="2663"/>
      <c r="G36" s="2664"/>
    </row>
    <row r="37" spans="1:8" s="538" customFormat="1" ht="30">
      <c r="A37" s="931" t="s">
        <v>1320</v>
      </c>
      <c r="B37" s="810">
        <v>370</v>
      </c>
      <c r="C37" s="772" t="str">
        <f>IF($A37="INSUMO",VLOOKUP($B37,'BANCO DE DADOS SETEMBRO INS'!$A:$D,2,FALSE),VLOOKUP($B37,'BANCO DE DADOS SETEMBRO SERV'!$B:$E,2,FALSE))</f>
        <v>AREIA MEDIA - POSTO JAZIDA/FORNECEDOR (RETIRADO NA JAZIDA, SEM TRANSPORTE)</v>
      </c>
      <c r="D37" s="771" t="str">
        <f>IF($A37="INSUMO",VLOOKUP($B37,'BANCO DE DADOS SETEMBRO INS'!$A:$D,3,FALSE),VLOOKUP($B37,'BANCO DE DADOS SETEMBRO SERV'!$B:$E,3,FALSE))</f>
        <v xml:space="preserve">M3    </v>
      </c>
      <c r="E37" s="535">
        <v>3.2000000000000001E-2</v>
      </c>
      <c r="F37" s="775">
        <f>IF($A37="INSUMO",VLOOKUP($B37,'BANCO DE DADOS SETEMBRO INS'!$A:$D,4,FALSE),VLOOKUP($B37,'BANCO DE DADOS SETEMBRO SERV'!$B:$E,4,FALSE))</f>
        <v>56.25</v>
      </c>
      <c r="G37" s="652">
        <f>TRUNC(E37*F37,2)</f>
        <v>1.8</v>
      </c>
    </row>
    <row r="38" spans="1:8" s="538" customFormat="1" ht="15.75">
      <c r="A38" s="931" t="s">
        <v>1320</v>
      </c>
      <c r="B38" s="810">
        <v>7253</v>
      </c>
      <c r="C38" s="772" t="str">
        <f>IF($A38="INSUMO",VLOOKUP($B38,'BANCO DE DADOS SETEMBRO INS'!$A:$D,2,FALSE),VLOOKUP($B38,'BANCO DE DADOS SETEMBRO SERV'!$B:$E,2,FALSE))</f>
        <v>TERRA VEGETAL (GRANEL)</v>
      </c>
      <c r="D38" s="771" t="str">
        <f>IF($A38="INSUMO",VLOOKUP($B38,'BANCO DE DADOS SETEMBRO INS'!$A:$D,3,FALSE),VLOOKUP($B38,'BANCO DE DADOS SETEMBRO SERV'!$B:$E,3,FALSE))</f>
        <v xml:space="preserve">M3    </v>
      </c>
      <c r="E38" s="533">
        <v>7.3999999999999996E-2</v>
      </c>
      <c r="F38" s="775">
        <f>IF($A38="INSUMO",VLOOKUP($B38,'BANCO DE DADOS SETEMBRO INS'!$A:$D,4,FALSE),VLOOKUP($B38,'BANCO DE DADOS SETEMBRO SERV'!$B:$E,4,FALSE))</f>
        <v>94.28</v>
      </c>
      <c r="G38" s="652">
        <f>TRUNC(E38*F38,2)</f>
        <v>6.97</v>
      </c>
    </row>
    <row r="39" spans="1:8" s="538" customFormat="1" ht="15.75">
      <c r="A39" s="931" t="s">
        <v>1320</v>
      </c>
      <c r="B39" s="810">
        <v>25951</v>
      </c>
      <c r="C39" s="772" t="str">
        <f>IF($A39="INSUMO",VLOOKUP($B39,'BANCO DE DADOS SETEMBRO INS'!$A:$D,2,FALSE),VLOOKUP($B39,'BANCO DE DADOS SETEMBRO SERV'!$B:$E,2,FALSE))</f>
        <v>FERTILIZANTE NPK - 10:10:10</v>
      </c>
      <c r="D39" s="771" t="str">
        <f>IF($A39="INSUMO",VLOOKUP($B39,'BANCO DE DADOS SETEMBRO INS'!$A:$D,3,FALSE),VLOOKUP($B39,'BANCO DE DADOS SETEMBRO SERV'!$B:$E,3,FALSE))</f>
        <v xml:space="preserve">KG    </v>
      </c>
      <c r="E39" s="533">
        <v>7.3999999999999996E-2</v>
      </c>
      <c r="F39" s="775">
        <f>IF($A39="INSUMO",VLOOKUP($B39,'BANCO DE DADOS SETEMBRO INS'!$A:$D,4,FALSE),VLOOKUP($B39,'BANCO DE DADOS SETEMBRO SERV'!$B:$E,4,FALSE))</f>
        <v>1.71</v>
      </c>
      <c r="G39" s="652">
        <f>TRUNC(E39*F39,2)</f>
        <v>0.12</v>
      </c>
    </row>
    <row r="40" spans="1:8" s="538" customFormat="1" ht="15.75">
      <c r="A40" s="931" t="s">
        <v>1320</v>
      </c>
      <c r="B40" s="810">
        <v>38125</v>
      </c>
      <c r="C40" s="772" t="str">
        <f>IF($A40="INSUMO",VLOOKUP($B40,'BANCO DE DADOS SETEMBRO INS'!$A:$D,2,FALSE),VLOOKUP($B40,'BANCO DE DADOS SETEMBRO SERV'!$B:$E,2,FALSE))</f>
        <v>FERTILIZANTE ORGANICO COMPOSTO, CLASSE A</v>
      </c>
      <c r="D40" s="771" t="str">
        <f>IF($A40="INSUMO",VLOOKUP($B40,'BANCO DE DADOS SETEMBRO INS'!$A:$D,3,FALSE),VLOOKUP($B40,'BANCO DE DADOS SETEMBRO SERV'!$B:$E,3,FALSE))</f>
        <v xml:space="preserve">KG    </v>
      </c>
      <c r="E40" s="462">
        <v>3</v>
      </c>
      <c r="F40" s="775">
        <f>IF($A40="INSUMO",VLOOKUP($B40,'BANCO DE DADOS SETEMBRO INS'!$A:$D,4,FALSE),VLOOKUP($B40,'BANCO DE DADOS SETEMBRO SERV'!$B:$E,4,FALSE))</f>
        <v>0.75</v>
      </c>
      <c r="G40" s="652">
        <f>TRUNC(E40*F40,2)</f>
        <v>2.25</v>
      </c>
    </row>
    <row r="41" spans="1:8" s="538" customFormat="1" ht="15">
      <c r="B41" s="810" t="s">
        <v>708</v>
      </c>
      <c r="C41" s="772" t="str">
        <f>C47</f>
        <v>MUDA DE BUXINHO</v>
      </c>
      <c r="D41" s="771" t="s">
        <v>29</v>
      </c>
      <c r="E41" s="462">
        <v>1</v>
      </c>
      <c r="F41" s="775">
        <f>D52</f>
        <v>25</v>
      </c>
      <c r="G41" s="652">
        <f>TRUNC(E41*F41,2)</f>
        <v>25</v>
      </c>
    </row>
    <row r="42" spans="1:8" s="538" customFormat="1" ht="15.75">
      <c r="B42" s="2662" t="s">
        <v>694</v>
      </c>
      <c r="C42" s="2663"/>
      <c r="D42" s="2663"/>
      <c r="E42" s="2663"/>
      <c r="F42" s="2663"/>
      <c r="G42" s="2664"/>
    </row>
    <row r="43" spans="1:8" s="538" customFormat="1" ht="15.75">
      <c r="A43" s="931" t="s">
        <v>1321</v>
      </c>
      <c r="B43" s="810">
        <v>88316</v>
      </c>
      <c r="C43" s="772" t="str">
        <f>IF($A43="INSUMO",VLOOKUP($B43,'BANCO DE DADOS SETEMBRO INS'!$A:$D,2,FALSE),VLOOKUP($B43,'BANCO DE DADOS SETEMBRO SERV'!$B:$E,2,FALSE))</f>
        <v>SERVENTE COM ENCARGOS COMPLEMENTARES</v>
      </c>
      <c r="D43" s="771" t="str">
        <f>IF($A43="INSUMO",VLOOKUP($B43,'BANCO DE DADOS SETEMBRO INS'!$A:$D,3,FALSE),VLOOKUP($B43,'BANCO DE DADOS SETEMBRO SERV'!$B:$E,3,FALSE))</f>
        <v>H</v>
      </c>
      <c r="E43" s="775">
        <v>0.09</v>
      </c>
      <c r="F43" s="775">
        <f>IF($A43="INSUMO",VLOOKUP($B43,'BANCO DE DADOS SETEMBRO INS'!$A:$D,4,FALSE),VLOOKUP($B43,'BANCO DE DADOS SETEMBRO SERV'!$B:$E,4,FALSE))</f>
        <v>15.74</v>
      </c>
      <c r="G43" s="652">
        <f>TRUNC(E43*F43,2)</f>
        <v>1.41</v>
      </c>
    </row>
    <row r="44" spans="1:8" s="538" customFormat="1" ht="16.5" thickBot="1">
      <c r="A44" s="931" t="s">
        <v>1321</v>
      </c>
      <c r="B44" s="524">
        <v>88441</v>
      </c>
      <c r="C44" s="773" t="str">
        <f>IF($A44="INSUMO",VLOOKUP($B44,'BANCO DE DADOS SETEMBRO INS'!$A:$D,2,FALSE),VLOOKUP($B44,'BANCO DE DADOS SETEMBRO SERV'!$B:$E,2,FALSE))</f>
        <v>JARDINEIRO COM ENCARGOS COMPLEMENTARES</v>
      </c>
      <c r="D44" s="774" t="str">
        <f>IF($A44="INSUMO",VLOOKUP($B44,'BANCO DE DADOS SETEMBRO INS'!$A:$D,3,FALSE),VLOOKUP($B44,'BANCO DE DADOS SETEMBRO SERV'!$B:$E,3,FALSE))</f>
        <v>H</v>
      </c>
      <c r="E44" s="776">
        <v>0.09</v>
      </c>
      <c r="F44" s="776">
        <f>IF($A44="INSUMO",VLOOKUP($B44,'BANCO DE DADOS SETEMBRO INS'!$A:$D,4,FALSE),VLOOKUP($B44,'BANCO DE DADOS SETEMBRO SERV'!$B:$E,4,FALSE))</f>
        <v>18.89</v>
      </c>
      <c r="G44" s="648">
        <f>TRUNC(E44*F44,2)</f>
        <v>1.7</v>
      </c>
    </row>
    <row r="45" spans="1:8" s="538" customFormat="1" ht="16.5" thickBot="1">
      <c r="B45" s="2665" t="s">
        <v>1805</v>
      </c>
      <c r="C45" s="2665"/>
      <c r="D45" s="2665"/>
      <c r="E45" s="2665"/>
      <c r="F45" s="933" t="s">
        <v>695</v>
      </c>
      <c r="G45" s="934">
        <f>SUM(G37:G44)</f>
        <v>39.25</v>
      </c>
    </row>
    <row r="46" spans="1:8" s="538" customFormat="1" ht="15.75" thickBot="1"/>
    <row r="47" spans="1:8" s="538" customFormat="1" ht="15.75">
      <c r="B47" s="863" t="s">
        <v>708</v>
      </c>
      <c r="C47" s="858" t="s">
        <v>8080</v>
      </c>
      <c r="D47" s="864"/>
      <c r="E47" s="865"/>
      <c r="F47" s="516"/>
      <c r="G47" s="866" t="s">
        <v>29</v>
      </c>
    </row>
    <row r="48" spans="1:8" s="538" customFormat="1" ht="31.5">
      <c r="B48" s="802" t="s">
        <v>701</v>
      </c>
      <c r="C48" s="803" t="s">
        <v>702</v>
      </c>
      <c r="D48" s="804" t="s">
        <v>703</v>
      </c>
      <c r="E48" s="805" t="s">
        <v>704</v>
      </c>
      <c r="F48" s="517" t="s">
        <v>705</v>
      </c>
      <c r="G48" s="806" t="s">
        <v>706</v>
      </c>
    </row>
    <row r="49" spans="1:8" s="538" customFormat="1" ht="15">
      <c r="B49" s="1573">
        <v>43325</v>
      </c>
      <c r="C49" s="2201" t="s">
        <v>8082</v>
      </c>
      <c r="D49" s="2202">
        <v>28</v>
      </c>
      <c r="E49" s="2204" t="s">
        <v>8083</v>
      </c>
      <c r="F49" s="2205" t="s">
        <v>8084</v>
      </c>
      <c r="G49" s="2203" t="s">
        <v>8085</v>
      </c>
    </row>
    <row r="50" spans="1:8" s="538" customFormat="1" ht="15">
      <c r="B50" s="1573">
        <v>43326</v>
      </c>
      <c r="C50" s="2201" t="s">
        <v>8086</v>
      </c>
      <c r="D50" s="2202">
        <v>25</v>
      </c>
      <c r="E50" s="2204" t="s">
        <v>8087</v>
      </c>
      <c r="F50" s="2205" t="s">
        <v>8088</v>
      </c>
      <c r="G50" s="2203" t="s">
        <v>8089</v>
      </c>
    </row>
    <row r="51" spans="1:8" s="538" customFormat="1" ht="15">
      <c r="B51" s="1573">
        <v>43326</v>
      </c>
      <c r="C51" s="2201" t="s">
        <v>8090</v>
      </c>
      <c r="D51" s="2202">
        <v>22</v>
      </c>
      <c r="E51" s="2204" t="s">
        <v>1490</v>
      </c>
      <c r="F51" s="2205" t="s">
        <v>8091</v>
      </c>
      <c r="G51" s="2203" t="s">
        <v>8092</v>
      </c>
    </row>
    <row r="52" spans="1:8" s="538" customFormat="1" ht="16.5" thickBot="1">
      <c r="B52" s="867"/>
      <c r="C52" s="868" t="s">
        <v>707</v>
      </c>
      <c r="D52" s="869">
        <f>MEDIAN(D49:D51)</f>
        <v>25</v>
      </c>
      <c r="E52" s="870"/>
      <c r="F52" s="518"/>
      <c r="G52" s="871"/>
    </row>
    <row r="53" spans="1:8" s="538" customFormat="1" ht="15.75" thickBot="1"/>
    <row r="54" spans="1:8" s="538" customFormat="1" ht="15.75">
      <c r="B54" s="646" t="s">
        <v>764</v>
      </c>
      <c r="C54" s="2666" t="s">
        <v>8094</v>
      </c>
      <c r="D54" s="2666"/>
      <c r="E54" s="2666"/>
      <c r="F54" s="2666"/>
      <c r="G54" s="787" t="str">
        <f>D55</f>
        <v>UN</v>
      </c>
      <c r="H54" s="1295">
        <f>G65</f>
        <v>34.25</v>
      </c>
    </row>
    <row r="55" spans="1:8" s="538" customFormat="1" ht="31.5">
      <c r="B55" s="899" t="s">
        <v>760</v>
      </c>
      <c r="C55" s="807" t="s">
        <v>686</v>
      </c>
      <c r="D55" s="807" t="s">
        <v>29</v>
      </c>
      <c r="E55" s="807" t="s">
        <v>687</v>
      </c>
      <c r="F55" s="808" t="s">
        <v>688</v>
      </c>
      <c r="G55" s="809" t="s">
        <v>689</v>
      </c>
    </row>
    <row r="56" spans="1:8" s="538" customFormat="1" ht="15.75">
      <c r="B56" s="2662" t="s">
        <v>693</v>
      </c>
      <c r="C56" s="2663"/>
      <c r="D56" s="2663"/>
      <c r="E56" s="2663"/>
      <c r="F56" s="2663"/>
      <c r="G56" s="2664"/>
    </row>
    <row r="57" spans="1:8" s="538" customFormat="1" ht="30">
      <c r="A57" s="931" t="s">
        <v>1320</v>
      </c>
      <c r="B57" s="810">
        <v>370</v>
      </c>
      <c r="C57" s="772" t="str">
        <f>IF($A57="INSUMO",VLOOKUP($B57,'BANCO DE DADOS SETEMBRO INS'!$A:$D,2,FALSE),VLOOKUP($B57,'BANCO DE DADOS SETEMBRO SERV'!$B:$E,2,FALSE))</f>
        <v>AREIA MEDIA - POSTO JAZIDA/FORNECEDOR (RETIRADO NA JAZIDA, SEM TRANSPORTE)</v>
      </c>
      <c r="D57" s="771" t="str">
        <f>IF($A57="INSUMO",VLOOKUP($B57,'BANCO DE DADOS SETEMBRO INS'!$A:$D,3,FALSE),VLOOKUP($B57,'BANCO DE DADOS SETEMBRO SERV'!$B:$E,3,FALSE))</f>
        <v xml:space="preserve">M3    </v>
      </c>
      <c r="E57" s="535">
        <v>3.2000000000000001E-2</v>
      </c>
      <c r="F57" s="775">
        <f>IF($A57="INSUMO",VLOOKUP($B57,'BANCO DE DADOS SETEMBRO INS'!$A:$D,4,FALSE),VLOOKUP($B57,'BANCO DE DADOS SETEMBRO SERV'!$B:$E,4,FALSE))</f>
        <v>56.25</v>
      </c>
      <c r="G57" s="652">
        <f>TRUNC(E57*F57,2)</f>
        <v>1.8</v>
      </c>
    </row>
    <row r="58" spans="1:8" s="538" customFormat="1" ht="15.75">
      <c r="A58" s="931" t="s">
        <v>1320</v>
      </c>
      <c r="B58" s="810">
        <v>7253</v>
      </c>
      <c r="C58" s="772" t="str">
        <f>IF($A58="INSUMO",VLOOKUP($B58,'BANCO DE DADOS SETEMBRO INS'!$A:$D,2,FALSE),VLOOKUP($B58,'BANCO DE DADOS SETEMBRO SERV'!$B:$E,2,FALSE))</f>
        <v>TERRA VEGETAL (GRANEL)</v>
      </c>
      <c r="D58" s="771" t="str">
        <f>IF($A58="INSUMO",VLOOKUP($B58,'BANCO DE DADOS SETEMBRO INS'!$A:$D,3,FALSE),VLOOKUP($B58,'BANCO DE DADOS SETEMBRO SERV'!$B:$E,3,FALSE))</f>
        <v xml:space="preserve">M3    </v>
      </c>
      <c r="E58" s="533">
        <v>7.3999999999999996E-2</v>
      </c>
      <c r="F58" s="775">
        <f>IF($A58="INSUMO",VLOOKUP($B58,'BANCO DE DADOS SETEMBRO INS'!$A:$D,4,FALSE),VLOOKUP($B58,'BANCO DE DADOS SETEMBRO SERV'!$B:$E,4,FALSE))</f>
        <v>94.28</v>
      </c>
      <c r="G58" s="652">
        <f>TRUNC(E58*F58,2)</f>
        <v>6.97</v>
      </c>
    </row>
    <row r="59" spans="1:8" s="538" customFormat="1" ht="15.75">
      <c r="A59" s="931" t="s">
        <v>1320</v>
      </c>
      <c r="B59" s="810">
        <v>25951</v>
      </c>
      <c r="C59" s="772" t="str">
        <f>IF($A59="INSUMO",VLOOKUP($B59,'BANCO DE DADOS SETEMBRO INS'!$A:$D,2,FALSE),VLOOKUP($B59,'BANCO DE DADOS SETEMBRO SERV'!$B:$E,2,FALSE))</f>
        <v>FERTILIZANTE NPK - 10:10:10</v>
      </c>
      <c r="D59" s="771" t="str">
        <f>IF($A59="INSUMO",VLOOKUP($B59,'BANCO DE DADOS SETEMBRO INS'!$A:$D,3,FALSE),VLOOKUP($B59,'BANCO DE DADOS SETEMBRO SERV'!$B:$E,3,FALSE))</f>
        <v xml:space="preserve">KG    </v>
      </c>
      <c r="E59" s="533">
        <v>7.3999999999999996E-2</v>
      </c>
      <c r="F59" s="775">
        <f>IF($A59="INSUMO",VLOOKUP($B59,'BANCO DE DADOS SETEMBRO INS'!$A:$D,4,FALSE),VLOOKUP($B59,'BANCO DE DADOS SETEMBRO SERV'!$B:$E,4,FALSE))</f>
        <v>1.71</v>
      </c>
      <c r="G59" s="652">
        <f>TRUNC(E59*F59,2)</f>
        <v>0.12</v>
      </c>
    </row>
    <row r="60" spans="1:8" s="538" customFormat="1" ht="15.75">
      <c r="A60" s="931" t="s">
        <v>1320</v>
      </c>
      <c r="B60" s="810">
        <v>38125</v>
      </c>
      <c r="C60" s="772" t="str">
        <f>IF($A60="INSUMO",VLOOKUP($B60,'BANCO DE DADOS SETEMBRO INS'!$A:$D,2,FALSE),VLOOKUP($B60,'BANCO DE DADOS SETEMBRO SERV'!$B:$E,2,FALSE))</f>
        <v>FERTILIZANTE ORGANICO COMPOSTO, CLASSE A</v>
      </c>
      <c r="D60" s="771" t="str">
        <f>IF($A60="INSUMO",VLOOKUP($B60,'BANCO DE DADOS SETEMBRO INS'!$A:$D,3,FALSE),VLOOKUP($B60,'BANCO DE DADOS SETEMBRO SERV'!$B:$E,3,FALSE))</f>
        <v xml:space="preserve">KG    </v>
      </c>
      <c r="E60" s="462">
        <v>3</v>
      </c>
      <c r="F60" s="775">
        <f>IF($A60="INSUMO",VLOOKUP($B60,'BANCO DE DADOS SETEMBRO INS'!$A:$D,4,FALSE),VLOOKUP($B60,'BANCO DE DADOS SETEMBRO SERV'!$B:$E,4,FALSE))</f>
        <v>0.75</v>
      </c>
      <c r="G60" s="652">
        <f>TRUNC(E60*F60,2)</f>
        <v>2.25</v>
      </c>
    </row>
    <row r="61" spans="1:8" s="538" customFormat="1" ht="15">
      <c r="B61" s="810" t="s">
        <v>708</v>
      </c>
      <c r="C61" s="772" t="str">
        <f>C67</f>
        <v>MUDA DE  MOREIA</v>
      </c>
      <c r="D61" s="771" t="s">
        <v>29</v>
      </c>
      <c r="E61" s="462">
        <v>1</v>
      </c>
      <c r="F61" s="775">
        <f>D72</f>
        <v>20</v>
      </c>
      <c r="G61" s="652">
        <f>TRUNC(E61*F61,2)</f>
        <v>20</v>
      </c>
    </row>
    <row r="62" spans="1:8" s="538" customFormat="1" ht="15.75">
      <c r="B62" s="2662" t="s">
        <v>694</v>
      </c>
      <c r="C62" s="2663"/>
      <c r="D62" s="2663"/>
      <c r="E62" s="2663"/>
      <c r="F62" s="2663"/>
      <c r="G62" s="2664"/>
    </row>
    <row r="63" spans="1:8" s="538" customFormat="1" ht="15.75">
      <c r="A63" s="931" t="s">
        <v>1321</v>
      </c>
      <c r="B63" s="810">
        <v>88316</v>
      </c>
      <c r="C63" s="772" t="str">
        <f>IF($A63="INSUMO",VLOOKUP($B63,'BANCO DE DADOS SETEMBRO INS'!$A:$D,2,FALSE),VLOOKUP($B63,'BANCO DE DADOS SETEMBRO SERV'!$B:$E,2,FALSE))</f>
        <v>SERVENTE COM ENCARGOS COMPLEMENTARES</v>
      </c>
      <c r="D63" s="771" t="str">
        <f>IF($A63="INSUMO",VLOOKUP($B63,'BANCO DE DADOS SETEMBRO INS'!$A:$D,3,FALSE),VLOOKUP($B63,'BANCO DE DADOS SETEMBRO SERV'!$B:$E,3,FALSE))</f>
        <v>H</v>
      </c>
      <c r="E63" s="775">
        <v>0.09</v>
      </c>
      <c r="F63" s="775">
        <f>IF($A63="INSUMO",VLOOKUP($B63,'BANCO DE DADOS SETEMBRO INS'!$A:$D,4,FALSE),VLOOKUP($B63,'BANCO DE DADOS SETEMBRO SERV'!$B:$E,4,FALSE))</f>
        <v>15.74</v>
      </c>
      <c r="G63" s="652">
        <f>TRUNC(E63*F63,2)</f>
        <v>1.41</v>
      </c>
    </row>
    <row r="64" spans="1:8" s="538" customFormat="1" ht="16.5" thickBot="1">
      <c r="A64" s="931" t="s">
        <v>1321</v>
      </c>
      <c r="B64" s="524">
        <v>88441</v>
      </c>
      <c r="C64" s="773" t="str">
        <f>IF($A64="INSUMO",VLOOKUP($B64,'BANCO DE DADOS SETEMBRO INS'!$A:$D,2,FALSE),VLOOKUP($B64,'BANCO DE DADOS SETEMBRO SERV'!$B:$E,2,FALSE))</f>
        <v>JARDINEIRO COM ENCARGOS COMPLEMENTARES</v>
      </c>
      <c r="D64" s="774" t="str">
        <f>IF($A64="INSUMO",VLOOKUP($B64,'BANCO DE DADOS SETEMBRO INS'!$A:$D,3,FALSE),VLOOKUP($B64,'BANCO DE DADOS SETEMBRO SERV'!$B:$E,3,FALSE))</f>
        <v>H</v>
      </c>
      <c r="E64" s="776">
        <v>0.09</v>
      </c>
      <c r="F64" s="776">
        <f>IF($A64="INSUMO",VLOOKUP($B64,'BANCO DE DADOS SETEMBRO INS'!$A:$D,4,FALSE),VLOOKUP($B64,'BANCO DE DADOS SETEMBRO SERV'!$B:$E,4,FALSE))</f>
        <v>18.89</v>
      </c>
      <c r="G64" s="648">
        <f>TRUNC(E64*F64,2)</f>
        <v>1.7</v>
      </c>
    </row>
    <row r="65" spans="1:8" s="538" customFormat="1" ht="16.5" thickBot="1">
      <c r="B65" s="2665" t="s">
        <v>1805</v>
      </c>
      <c r="C65" s="2665"/>
      <c r="D65" s="2665"/>
      <c r="E65" s="2665"/>
      <c r="F65" s="933" t="s">
        <v>695</v>
      </c>
      <c r="G65" s="934">
        <f>SUM(G57:G64)</f>
        <v>34.25</v>
      </c>
    </row>
    <row r="66" spans="1:8" s="538" customFormat="1" ht="11.25" customHeight="1" thickBot="1"/>
    <row r="67" spans="1:8" s="538" customFormat="1" ht="15.75">
      <c r="B67" s="863" t="s">
        <v>708</v>
      </c>
      <c r="C67" s="858" t="s">
        <v>8081</v>
      </c>
      <c r="D67" s="864"/>
      <c r="E67" s="865"/>
      <c r="F67" s="516"/>
      <c r="G67" s="866" t="s">
        <v>29</v>
      </c>
    </row>
    <row r="68" spans="1:8" s="538" customFormat="1" ht="31.5">
      <c r="B68" s="802" t="s">
        <v>701</v>
      </c>
      <c r="C68" s="803" t="s">
        <v>702</v>
      </c>
      <c r="D68" s="804" t="s">
        <v>703</v>
      </c>
      <c r="E68" s="805" t="s">
        <v>704</v>
      </c>
      <c r="F68" s="517" t="s">
        <v>705</v>
      </c>
      <c r="G68" s="806" t="s">
        <v>706</v>
      </c>
    </row>
    <row r="69" spans="1:8" s="538" customFormat="1" ht="15">
      <c r="B69" s="1573">
        <v>43325</v>
      </c>
      <c r="C69" s="2201" t="s">
        <v>8082</v>
      </c>
      <c r="D69" s="2202">
        <v>20</v>
      </c>
      <c r="E69" s="2204" t="s">
        <v>8083</v>
      </c>
      <c r="F69" s="2205" t="s">
        <v>8084</v>
      </c>
      <c r="G69" s="2203" t="s">
        <v>8085</v>
      </c>
    </row>
    <row r="70" spans="1:8" s="538" customFormat="1" ht="15">
      <c r="B70" s="1573">
        <v>43326</v>
      </c>
      <c r="C70" s="2201" t="s">
        <v>8086</v>
      </c>
      <c r="D70" s="2202">
        <v>18</v>
      </c>
      <c r="E70" s="2204" t="s">
        <v>8087</v>
      </c>
      <c r="F70" s="2205" t="s">
        <v>8088</v>
      </c>
      <c r="G70" s="2203" t="s">
        <v>8089</v>
      </c>
    </row>
    <row r="71" spans="1:8" s="538" customFormat="1" ht="15">
      <c r="B71" s="1573">
        <v>43326</v>
      </c>
      <c r="C71" s="2201" t="s">
        <v>8090</v>
      </c>
      <c r="D71" s="2202">
        <v>22</v>
      </c>
      <c r="E71" s="2204" t="s">
        <v>1490</v>
      </c>
      <c r="F71" s="2205" t="s">
        <v>8091</v>
      </c>
      <c r="G71" s="2203" t="s">
        <v>8092</v>
      </c>
    </row>
    <row r="72" spans="1:8" s="538" customFormat="1" ht="16.5" thickBot="1">
      <c r="B72" s="867"/>
      <c r="C72" s="868" t="s">
        <v>707</v>
      </c>
      <c r="D72" s="1561">
        <f>MEDIAN(D69:D71)</f>
        <v>20</v>
      </c>
      <c r="E72" s="870"/>
      <c r="F72" s="518"/>
      <c r="G72" s="871"/>
    </row>
    <row r="73" spans="1:8" s="873" customFormat="1" ht="16.5" thickBot="1">
      <c r="B73" s="954"/>
      <c r="C73" s="954"/>
      <c r="D73" s="649"/>
      <c r="E73" s="543"/>
      <c r="F73" s="650"/>
      <c r="G73" s="651"/>
    </row>
    <row r="74" spans="1:8" s="538" customFormat="1" ht="15.75">
      <c r="B74" s="646" t="s">
        <v>763</v>
      </c>
      <c r="C74" s="2666" t="s">
        <v>1488</v>
      </c>
      <c r="D74" s="2666"/>
      <c r="E74" s="2666"/>
      <c r="F74" s="2666"/>
      <c r="G74" s="787" t="s">
        <v>24</v>
      </c>
      <c r="H74" s="1295">
        <f>G80</f>
        <v>139.9</v>
      </c>
    </row>
    <row r="75" spans="1:8" s="538" customFormat="1" ht="31.5">
      <c r="B75" s="361" t="s">
        <v>760</v>
      </c>
      <c r="C75" s="807" t="s">
        <v>686</v>
      </c>
      <c r="D75" s="807" t="s">
        <v>29</v>
      </c>
      <c r="E75" s="807" t="s">
        <v>687</v>
      </c>
      <c r="F75" s="808" t="s">
        <v>688</v>
      </c>
      <c r="G75" s="809" t="s">
        <v>689</v>
      </c>
    </row>
    <row r="76" spans="1:8" s="538" customFormat="1" ht="15.75">
      <c r="B76" s="2662" t="s">
        <v>693</v>
      </c>
      <c r="C76" s="2663"/>
      <c r="D76" s="2663"/>
      <c r="E76" s="2663"/>
      <c r="F76" s="2663"/>
      <c r="G76" s="2664"/>
    </row>
    <row r="77" spans="1:8" s="538" customFormat="1" ht="15.75">
      <c r="A77" s="530" t="s">
        <v>1320</v>
      </c>
      <c r="B77" s="810">
        <v>7253</v>
      </c>
      <c r="C77" s="772" t="str">
        <f>IF($A77="INSUMO",VLOOKUP($B77,'BANCO DE DADOS SETEMBRO INS'!$A:$D,2,FALSE),VLOOKUP($B77,'BANCO DE DADOS SETEMBRO SERV'!$B:$E,2,FALSE))</f>
        <v>TERRA VEGETAL (GRANEL)</v>
      </c>
      <c r="D77" s="771" t="str">
        <f>IF($A77="INSUMO",VLOOKUP($B77,'BANCO DE DADOS SETEMBRO INS'!$A:$D,3,FALSE),VLOOKUP($B77,'BANCO DE DADOS SETEMBRO SERV'!$B:$E,3,FALSE))</f>
        <v xml:space="preserve">M3    </v>
      </c>
      <c r="E77" s="531">
        <v>1.1499999999999999</v>
      </c>
      <c r="F77" s="775">
        <f>IF($A77="INSUMO",VLOOKUP($B77,'BANCO DE DADOS SETEMBRO INS'!$A:$D,4,FALSE),VLOOKUP($B77,'BANCO DE DADOS SETEMBRO SERV'!$B:$E,4,FALSE))</f>
        <v>94.28</v>
      </c>
      <c r="G77" s="652">
        <f>TRUNC(E77*F77,2)</f>
        <v>108.42</v>
      </c>
    </row>
    <row r="78" spans="1:8" s="538" customFormat="1" ht="15.75">
      <c r="B78" s="2662" t="s">
        <v>694</v>
      </c>
      <c r="C78" s="2663"/>
      <c r="D78" s="2663"/>
      <c r="E78" s="2663"/>
      <c r="F78" s="2663"/>
      <c r="G78" s="2664"/>
    </row>
    <row r="79" spans="1:8" s="538" customFormat="1" ht="16.5" thickBot="1">
      <c r="A79" s="530" t="s">
        <v>1321</v>
      </c>
      <c r="B79" s="524">
        <v>88316</v>
      </c>
      <c r="C79" s="773" t="str">
        <f>IF($A79="INSUMO",VLOOKUP($B79,'BANCO DE DADOS SETEMBRO INS'!$A:$D,2,FALSE),VLOOKUP($B79,'BANCO DE DADOS SETEMBRO SERV'!$B:$E,2,FALSE))</f>
        <v>SERVENTE COM ENCARGOS COMPLEMENTARES</v>
      </c>
      <c r="D79" s="774" t="str">
        <f>IF($A79="INSUMO",VLOOKUP($B79,'BANCO DE DADOS SETEMBRO INS'!$A:$D,3,FALSE),VLOOKUP($B79,'BANCO DE DADOS SETEMBRO SERV'!$B:$E,3,FALSE))</f>
        <v>H</v>
      </c>
      <c r="E79" s="532">
        <v>2</v>
      </c>
      <c r="F79" s="776">
        <f>IF($A79="INSUMO",VLOOKUP($B79,'BANCO DE DADOS SETEMBRO INS'!$A:$D,4,FALSE),VLOOKUP($B79,'BANCO DE DADOS SETEMBRO SERV'!$B:$E,4,FALSE))</f>
        <v>15.74</v>
      </c>
      <c r="G79" s="648">
        <f>TRUNC(E79*F79,2)</f>
        <v>31.48</v>
      </c>
    </row>
    <row r="80" spans="1:8" s="538" customFormat="1" ht="16.5" thickBot="1">
      <c r="B80" s="2761" t="s">
        <v>1489</v>
      </c>
      <c r="C80" s="2761"/>
      <c r="D80" s="653"/>
      <c r="E80" s="654"/>
      <c r="F80" s="559" t="s">
        <v>695</v>
      </c>
      <c r="G80" s="560">
        <f>TRUNC(SUM(G77:G79),2)</f>
        <v>139.9</v>
      </c>
    </row>
    <row r="81" spans="1:8" s="538" customFormat="1" ht="15.75" thickBot="1"/>
    <row r="82" spans="1:8" s="538" customFormat="1" ht="15.75">
      <c r="B82" s="646" t="s">
        <v>765</v>
      </c>
      <c r="C82" s="2666" t="s">
        <v>8159</v>
      </c>
      <c r="D82" s="2666"/>
      <c r="E82" s="2666"/>
      <c r="F82" s="2666"/>
      <c r="G82" s="1550" t="s">
        <v>0</v>
      </c>
      <c r="H82" s="1295">
        <f>G94</f>
        <v>38.19</v>
      </c>
    </row>
    <row r="83" spans="1:8" s="538" customFormat="1" ht="31.5">
      <c r="B83" s="2066" t="s">
        <v>760</v>
      </c>
      <c r="C83" s="2316" t="s">
        <v>686</v>
      </c>
      <c r="D83" s="2316" t="s">
        <v>29</v>
      </c>
      <c r="E83" s="2316" t="s">
        <v>687</v>
      </c>
      <c r="F83" s="2317" t="s">
        <v>688</v>
      </c>
      <c r="G83" s="2318" t="s">
        <v>689</v>
      </c>
    </row>
    <row r="84" spans="1:8" s="538" customFormat="1" ht="15.75">
      <c r="B84" s="2763" t="s">
        <v>693</v>
      </c>
      <c r="C84" s="2764"/>
      <c r="D84" s="2764"/>
      <c r="E84" s="2764"/>
      <c r="F84" s="2764"/>
      <c r="G84" s="2765"/>
    </row>
    <row r="85" spans="1:8" s="538" customFormat="1" ht="30">
      <c r="A85" s="2084" t="s">
        <v>1320</v>
      </c>
      <c r="B85" s="2319">
        <v>370</v>
      </c>
      <c r="C85" s="2311" t="str">
        <f>IF($A85="INSUMO",VLOOKUP($B85,'BANCO DE DADOS SETEMBRO INS'!$A:$D,2,FALSE),VLOOKUP($B85,'BANCO DE DADOS SETEMBRO SERV'!$B:$E,2,FALSE))</f>
        <v>AREIA MEDIA - POSTO JAZIDA/FORNECEDOR (RETIRADO NA JAZIDA, SEM TRANSPORTE)</v>
      </c>
      <c r="D85" s="2312" t="str">
        <f>IF($A85="INSUMO",VLOOKUP($B85,'BANCO DE DADOS SETEMBRO INS'!$A:$D,3,FALSE),VLOOKUP($B85,'BANCO DE DADOS SETEMBRO SERV'!$B:$E,3,FALSE))</f>
        <v xml:space="preserve">M3    </v>
      </c>
      <c r="E85" s="2395">
        <v>0.01</v>
      </c>
      <c r="F85" s="2321">
        <f>IF($A85="INSUMO",VLOOKUP($B85,'BANCO DE DADOS SETEMBRO INS'!$A:$D,4,FALSE),VLOOKUP($B85,'BANCO DE DADOS SETEMBRO SERV'!$B:$E,4,FALSE))</f>
        <v>56.25</v>
      </c>
      <c r="G85" s="2396">
        <f t="shared" ref="G85:G89" si="1">TRUNC(E85*F85,2)</f>
        <v>0.56000000000000005</v>
      </c>
    </row>
    <row r="86" spans="1:8" s="538" customFormat="1" ht="15.75">
      <c r="A86" s="2084" t="s">
        <v>1320</v>
      </c>
      <c r="B86" s="2319">
        <v>25951</v>
      </c>
      <c r="C86" s="2311" t="str">
        <f>IF($A86="INSUMO",VLOOKUP($B86,'BANCO DE DADOS SETEMBRO INS'!$A:$D,2,FALSE),VLOOKUP($B86,'BANCO DE DADOS SETEMBRO SERV'!$B:$E,2,FALSE))</f>
        <v>FERTILIZANTE NPK - 10:10:10</v>
      </c>
      <c r="D86" s="2312" t="str">
        <f>IF($A86="INSUMO",VLOOKUP($B86,'BANCO DE DADOS SETEMBRO INS'!$A:$D,3,FALSE),VLOOKUP($B86,'BANCO DE DADOS SETEMBRO SERV'!$B:$E,3,FALSE))</f>
        <v xml:space="preserve">KG    </v>
      </c>
      <c r="E86" s="2397">
        <v>0.25</v>
      </c>
      <c r="F86" s="2321">
        <f>IF($A86="INSUMO",VLOOKUP($B86,'BANCO DE DADOS SETEMBRO INS'!$A:$D,4,FALSE),VLOOKUP($B86,'BANCO DE DADOS SETEMBRO SERV'!$B:$E,4,FALSE))</f>
        <v>1.71</v>
      </c>
      <c r="G86" s="2396">
        <f t="shared" si="1"/>
        <v>0.42</v>
      </c>
    </row>
    <row r="87" spans="1:8" s="538" customFormat="1" ht="30">
      <c r="A87" s="2084" t="s">
        <v>1320</v>
      </c>
      <c r="B87" s="2319">
        <v>25963</v>
      </c>
      <c r="C87" s="2311" t="str">
        <f>IF($A87="INSUMO",VLOOKUP($B87,'BANCO DE DADOS SETEMBRO INS'!$A:$D,2,FALSE),VLOOKUP($B87,'BANCO DE DADOS SETEMBRO SERV'!$B:$E,2,FALSE))</f>
        <v>CALCARIO DOLOMITICO A (POSTO PEDREIRA/FORNECEDOR, SEM FRETE)</v>
      </c>
      <c r="D87" s="2312" t="str">
        <f>IF($A87="INSUMO",VLOOKUP($B87,'BANCO DE DADOS SETEMBRO INS'!$A:$D,3,FALSE),VLOOKUP($B87,'BANCO DE DADOS SETEMBRO SERV'!$B:$E,3,FALSE))</f>
        <v xml:space="preserve">KG    </v>
      </c>
      <c r="E87" s="2397">
        <v>0.25</v>
      </c>
      <c r="F87" s="2321">
        <f>IF($A87="INSUMO",VLOOKUP($B87,'BANCO DE DADOS SETEMBRO INS'!$A:$D,4,FALSE),VLOOKUP($B87,'BANCO DE DADOS SETEMBRO SERV'!$B:$E,4,FALSE))</f>
        <v>0.09</v>
      </c>
      <c r="G87" s="2396">
        <f t="shared" si="1"/>
        <v>0.02</v>
      </c>
    </row>
    <row r="88" spans="1:8" s="538" customFormat="1" ht="15.75">
      <c r="A88" s="2084" t="s">
        <v>1320</v>
      </c>
      <c r="B88" s="2319">
        <v>38125</v>
      </c>
      <c r="C88" s="2311" t="str">
        <f>IF($A88="INSUMO",VLOOKUP($B88,'BANCO DE DADOS SETEMBRO INS'!$A:$D,2,FALSE),VLOOKUP($B88,'BANCO DE DADOS SETEMBRO SERV'!$B:$E,2,FALSE))</f>
        <v>FERTILIZANTE ORGANICO COMPOSTO, CLASSE A</v>
      </c>
      <c r="D88" s="2312" t="str">
        <f>IF($A88="INSUMO",VLOOKUP($B88,'BANCO DE DADOS SETEMBRO INS'!$A:$D,3,FALSE),VLOOKUP($B88,'BANCO DE DADOS SETEMBRO SERV'!$B:$E,3,FALSE))</f>
        <v xml:space="preserve">KG    </v>
      </c>
      <c r="E88" s="2398">
        <v>3</v>
      </c>
      <c r="F88" s="2321">
        <f>IF($A88="INSUMO",VLOOKUP($B88,'BANCO DE DADOS SETEMBRO INS'!$A:$D,4,FALSE),VLOOKUP($B88,'BANCO DE DADOS SETEMBRO SERV'!$B:$E,4,FALSE))</f>
        <v>0.75</v>
      </c>
      <c r="G88" s="2396">
        <f t="shared" si="1"/>
        <v>2.25</v>
      </c>
    </row>
    <row r="89" spans="1:8" s="538" customFormat="1" ht="15.75">
      <c r="A89" s="2084" t="s">
        <v>1320</v>
      </c>
      <c r="B89" s="2319">
        <v>3123</v>
      </c>
      <c r="C89" s="2311" t="str">
        <f>IF($A89="INSUMO",VLOOKUP($B89,'BANCO DE DADOS SETEMBRO INS'!$A:$D,2,FALSE),VLOOKUP($B89,'BANCO DE DADOS SETEMBRO SERV'!$B:$E,2,FALSE))</f>
        <v>FERTILIZANTE NPK - 4: 14: 8</v>
      </c>
      <c r="D89" s="2312" t="str">
        <f>IF($A89="INSUMO",VLOOKUP($B89,'BANCO DE DADOS SETEMBRO INS'!$A:$D,3,FALSE),VLOOKUP($B89,'BANCO DE DADOS SETEMBRO SERV'!$B:$E,3,FALSE))</f>
        <v xml:space="preserve">KG    </v>
      </c>
      <c r="E89" s="2398">
        <v>0.25</v>
      </c>
      <c r="F89" s="2321">
        <f>IF($A89="INSUMO",VLOOKUP($B89,'BANCO DE DADOS SETEMBRO INS'!$A:$D,4,FALSE),VLOOKUP($B89,'BANCO DE DADOS SETEMBRO SERV'!$B:$E,4,FALSE))</f>
        <v>1.6</v>
      </c>
      <c r="G89" s="2396">
        <f t="shared" si="1"/>
        <v>0.4</v>
      </c>
    </row>
    <row r="90" spans="1:8" s="538" customFormat="1" ht="30">
      <c r="A90" s="2084" t="s">
        <v>1320</v>
      </c>
      <c r="B90" s="2319">
        <v>360</v>
      </c>
      <c r="C90" s="2311" t="str">
        <f>IF($A90="INSUMO",VLOOKUP($B90,'BANCO DE DADOS SETEMBRO INS'!$A:$D,2,FALSE),VLOOKUP($B90,'BANCO DE DADOS SETEMBRO SERV'!$B:$E,2,FALSE))</f>
        <v>MUDA DE RASTEIRA/FORRACAO, AMENDOIM RASTEIRO/ONZE HORAS/AZULZINHA/IMPATIENS OU EQUIVALENTE DA REGIAO</v>
      </c>
      <c r="D90" s="2312" t="str">
        <f>IF($A90="INSUMO",VLOOKUP($B90,'BANCO DE DADOS SETEMBRO INS'!$A:$D,3,FALSE),VLOOKUP($B90,'BANCO DE DADOS SETEMBRO SERV'!$B:$E,3,FALSE))</f>
        <v xml:space="preserve">UN    </v>
      </c>
      <c r="E90" s="2398">
        <v>8</v>
      </c>
      <c r="F90" s="2321">
        <f>IF($A90="INSUMO",VLOOKUP($B90,'BANCO DE DADOS SETEMBRO INS'!$A:$D,4,FALSE),VLOOKUP($B90,'BANCO DE DADOS SETEMBRO SERV'!$B:$E,4,FALSE))</f>
        <v>2.5</v>
      </c>
      <c r="G90" s="2396">
        <f t="shared" ref="G90" si="2">TRUNC(E90*F90,2)</f>
        <v>20</v>
      </c>
    </row>
    <row r="91" spans="1:8" s="538" customFormat="1" ht="15.75">
      <c r="B91" s="2763" t="s">
        <v>694</v>
      </c>
      <c r="C91" s="2764"/>
      <c r="D91" s="2764"/>
      <c r="E91" s="2764"/>
      <c r="F91" s="2764"/>
      <c r="G91" s="2765"/>
    </row>
    <row r="92" spans="1:8" s="538" customFormat="1" ht="15.75">
      <c r="A92" s="2084" t="s">
        <v>1321</v>
      </c>
      <c r="B92" s="2319">
        <v>88316</v>
      </c>
      <c r="C92" s="2311" t="str">
        <f>IF($A92="INSUMO",VLOOKUP($B92,'BANCO DE DADOS SETEMBRO INS'!$A:$D,2,FALSE),VLOOKUP($B92,'BANCO DE DADOS SETEMBRO SERV'!$B:$E,2,FALSE))</f>
        <v>SERVENTE COM ENCARGOS COMPLEMENTARES</v>
      </c>
      <c r="D92" s="2312" t="str">
        <f>IF($A92="INSUMO",VLOOKUP($B92,'BANCO DE DADOS SETEMBRO INS'!$A:$D,3,FALSE),VLOOKUP($B92,'BANCO DE DADOS SETEMBRO SERV'!$B:$E,3,FALSE))</f>
        <v>H</v>
      </c>
      <c r="E92" s="2321">
        <v>0.42</v>
      </c>
      <c r="F92" s="2321">
        <f>IF($A92="INSUMO",VLOOKUP($B92,'BANCO DE DADOS SETEMBRO INS'!$A:$D,4,FALSE),VLOOKUP($B92,'BANCO DE DADOS SETEMBRO SERV'!$B:$E,4,FALSE))</f>
        <v>15.74</v>
      </c>
      <c r="G92" s="2396">
        <f>TRUNC(E92*F92,2)</f>
        <v>6.61</v>
      </c>
    </row>
    <row r="93" spans="1:8" s="538" customFormat="1" ht="16.5" thickBot="1">
      <c r="A93" s="2084" t="s">
        <v>1321</v>
      </c>
      <c r="B93" s="2399">
        <v>88441</v>
      </c>
      <c r="C93" s="2067" t="str">
        <f>IF($A93="INSUMO",VLOOKUP($B93,'BANCO DE DADOS SETEMBRO INS'!$A:$D,2,FALSE),VLOOKUP($B93,'BANCO DE DADOS SETEMBRO SERV'!$B:$E,2,FALSE))</f>
        <v>JARDINEIRO COM ENCARGOS COMPLEMENTARES</v>
      </c>
      <c r="D93" s="2328" t="str">
        <f>IF($A93="INSUMO",VLOOKUP($B93,'BANCO DE DADOS SETEMBRO INS'!$A:$D,3,FALSE),VLOOKUP($B93,'BANCO DE DADOS SETEMBRO SERV'!$B:$E,3,FALSE))</f>
        <v>H</v>
      </c>
      <c r="E93" s="2068">
        <v>0.42</v>
      </c>
      <c r="F93" s="2068">
        <f>IF($A93="INSUMO",VLOOKUP($B93,'BANCO DE DADOS SETEMBRO INS'!$A:$D,4,FALSE),VLOOKUP($B93,'BANCO DE DADOS SETEMBRO SERV'!$B:$E,4,FALSE))</f>
        <v>18.89</v>
      </c>
      <c r="G93" s="2069">
        <f>TRUNC(E93*F93,2)</f>
        <v>7.93</v>
      </c>
    </row>
    <row r="94" spans="1:8" s="538" customFormat="1" ht="16.5" thickBot="1">
      <c r="B94" s="2665" t="s">
        <v>8154</v>
      </c>
      <c r="C94" s="2665"/>
      <c r="D94" s="2665"/>
      <c r="E94" s="2665"/>
      <c r="F94" s="933" t="s">
        <v>695</v>
      </c>
      <c r="G94" s="2085">
        <f>SUM(G85:G93)</f>
        <v>38.19</v>
      </c>
    </row>
    <row r="95" spans="1:8" s="538" customFormat="1" ht="48.75" customHeight="1">
      <c r="B95" s="2766" t="s">
        <v>8155</v>
      </c>
      <c r="C95" s="2766"/>
      <c r="D95" s="2766"/>
      <c r="E95" s="2766"/>
      <c r="F95" s="2766"/>
      <c r="G95" s="2766"/>
    </row>
    <row r="96" spans="1:8" s="538" customFormat="1" ht="15.75" customHeight="1">
      <c r="B96" s="2762" t="s">
        <v>8156</v>
      </c>
      <c r="C96" s="2762"/>
      <c r="D96" s="2762"/>
      <c r="E96" s="2762"/>
      <c r="F96" s="2762"/>
      <c r="G96" s="2762"/>
    </row>
    <row r="97" spans="2:7" s="538" customFormat="1" ht="15.75" customHeight="1">
      <c r="B97" s="2762" t="s">
        <v>8157</v>
      </c>
      <c r="C97" s="2762"/>
      <c r="D97" s="2762"/>
      <c r="E97" s="2762"/>
      <c r="F97" s="2762"/>
      <c r="G97" s="2762"/>
    </row>
    <row r="98" spans="2:7" s="538" customFormat="1" ht="15.75" customHeight="1">
      <c r="B98" s="2762" t="s">
        <v>8158</v>
      </c>
      <c r="C98" s="2762"/>
      <c r="D98" s="2762"/>
      <c r="E98" s="2762"/>
      <c r="F98" s="2762"/>
      <c r="G98" s="2762"/>
    </row>
  </sheetData>
  <mergeCells count="30">
    <mergeCell ref="B96:G96"/>
    <mergeCell ref="B97:G97"/>
    <mergeCell ref="B98:G98"/>
    <mergeCell ref="C82:F82"/>
    <mergeCell ref="B84:G84"/>
    <mergeCell ref="B91:G91"/>
    <mergeCell ref="B94:E94"/>
    <mergeCell ref="B95:G95"/>
    <mergeCell ref="B15:G15"/>
    <mergeCell ref="B78:G78"/>
    <mergeCell ref="B80:C80"/>
    <mergeCell ref="B62:G62"/>
    <mergeCell ref="B65:E65"/>
    <mergeCell ref="B76:G76"/>
    <mergeCell ref="C74:F74"/>
    <mergeCell ref="B56:G56"/>
    <mergeCell ref="B22:G22"/>
    <mergeCell ref="B25:E25"/>
    <mergeCell ref="C34:F34"/>
    <mergeCell ref="B36:G36"/>
    <mergeCell ref="B42:G42"/>
    <mergeCell ref="B45:E45"/>
    <mergeCell ref="C54:F54"/>
    <mergeCell ref="D3:E3"/>
    <mergeCell ref="F3:G4"/>
    <mergeCell ref="B5:G5"/>
    <mergeCell ref="B10:G10"/>
    <mergeCell ref="C13:F13"/>
    <mergeCell ref="C7:D7"/>
    <mergeCell ref="C8:D8"/>
  </mergeCells>
  <dataValidations count="1">
    <dataValidation type="list" allowBlank="1" showInputMessage="1" showErrorMessage="1" sqref="A23:A24 A16:A20 A43:A44 A37:A40 A63:A64 A57:A60 A77 A79 A92:A93 A85:A90">
      <formula1>$A$3:$A$4</formula1>
    </dataValidation>
  </dataValidations>
  <hyperlinks>
    <hyperlink ref="G51" r:id="rId1" display="graçaspaisagismo@hotmail.com"/>
    <hyperlink ref="G71" r:id="rId2" display="graçaspaisagismo@hotmail.com"/>
    <hyperlink ref="G31" r:id="rId3" display="graçaspaisagismo@hotmail.com"/>
  </hyperlinks>
  <printOptions horizontalCentered="1"/>
  <pageMargins left="0.78740157480314965" right="0.19685039370078741" top="0.39370078740157483" bottom="0.78740157480314965" header="0.19685039370078741" footer="0.19685039370078741"/>
  <pageSetup paperSize="9" scale="51" fitToHeight="100" orientation="portrait" r:id="rId4"/>
  <headerFooter scaleWithDoc="0" alignWithMargins="0">
    <oddHeader>&amp;RPágina &amp;P de &amp;N</oddHeader>
    <oddFooter>&amp;R&amp;G</oddFooter>
  </headerFooter>
  <rowBreaks count="1" manualBreakCount="1">
    <brk id="73" min="1" max="6" man="1"/>
  </rowBreaks>
  <drawing r:id="rId5"/>
  <legacyDrawingHF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IV252"/>
  <sheetViews>
    <sheetView view="pageBreakPreview" topLeftCell="B208" zoomScaleNormal="100" zoomScaleSheetLayoutView="100" workbookViewId="0">
      <selection activeCell="I49" sqref="I49"/>
    </sheetView>
  </sheetViews>
  <sheetFormatPr defaultRowHeight="12.75"/>
  <cols>
    <col min="1" max="1" width="31.28515625" style="1304" customWidth="1"/>
    <col min="2" max="2" width="23.5703125" style="1304" customWidth="1"/>
    <col min="3" max="3" width="81.5703125" style="1304" customWidth="1"/>
    <col min="4" max="4" width="15" style="1304" bestFit="1" customWidth="1"/>
    <col min="5" max="5" width="20.7109375" style="1304" bestFit="1" customWidth="1"/>
    <col min="6" max="7" width="18" style="1304" customWidth="1"/>
    <col min="8" max="8" width="11.7109375" style="1304" bestFit="1" customWidth="1"/>
    <col min="9" max="9" width="11.5703125" style="1304" bestFit="1" customWidth="1"/>
    <col min="10" max="10" width="11.7109375" style="1304" bestFit="1" customWidth="1"/>
    <col min="11" max="16384" width="9.140625" style="1304"/>
  </cols>
  <sheetData>
    <row r="1" spans="1:256" ht="13.5" thickBot="1"/>
    <row r="2" spans="1:256" ht="4.5" customHeight="1" thickBot="1">
      <c r="A2" s="972"/>
      <c r="B2" s="1180"/>
      <c r="C2" s="1181"/>
      <c r="D2" s="1182"/>
      <c r="E2" s="1183"/>
      <c r="F2" s="1183"/>
      <c r="G2" s="1184"/>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c r="CA2" s="972"/>
      <c r="CB2" s="972"/>
      <c r="CC2" s="972"/>
      <c r="CD2" s="972"/>
      <c r="CE2" s="972"/>
      <c r="CF2" s="972"/>
      <c r="CG2" s="972"/>
      <c r="CH2" s="972"/>
      <c r="CI2" s="972"/>
      <c r="CJ2" s="972"/>
      <c r="CK2" s="972"/>
      <c r="CL2" s="972"/>
      <c r="CM2" s="972"/>
      <c r="CN2" s="972"/>
      <c r="CO2" s="972"/>
      <c r="CP2" s="972"/>
      <c r="CQ2" s="972"/>
      <c r="CR2" s="972"/>
      <c r="CS2" s="972"/>
      <c r="CT2" s="972"/>
      <c r="CU2" s="972"/>
      <c r="CV2" s="972"/>
      <c r="CW2" s="972"/>
      <c r="CX2" s="972"/>
      <c r="CY2" s="972"/>
      <c r="CZ2" s="972"/>
      <c r="DA2" s="972"/>
      <c r="DB2" s="972"/>
      <c r="DC2" s="972"/>
      <c r="DD2" s="972"/>
      <c r="DE2" s="972"/>
      <c r="DF2" s="972"/>
      <c r="DG2" s="972"/>
      <c r="DH2" s="972"/>
      <c r="DI2" s="972"/>
      <c r="DJ2" s="972"/>
      <c r="DK2" s="972"/>
      <c r="DL2" s="972"/>
      <c r="DM2" s="972"/>
      <c r="DN2" s="972"/>
      <c r="DO2" s="972"/>
      <c r="DP2" s="972"/>
      <c r="DQ2" s="972"/>
      <c r="DR2" s="972"/>
      <c r="DS2" s="972"/>
      <c r="DT2" s="972"/>
      <c r="DU2" s="972"/>
      <c r="DV2" s="972"/>
      <c r="DW2" s="972"/>
      <c r="DX2" s="972"/>
      <c r="DY2" s="972"/>
      <c r="DZ2" s="972"/>
      <c r="EA2" s="972"/>
      <c r="EB2" s="972"/>
      <c r="EC2" s="972"/>
      <c r="ED2" s="972"/>
      <c r="EE2" s="972"/>
      <c r="EF2" s="972"/>
      <c r="EG2" s="972"/>
      <c r="EH2" s="972"/>
      <c r="EI2" s="972"/>
      <c r="EJ2" s="972"/>
      <c r="EK2" s="972"/>
      <c r="EL2" s="972"/>
      <c r="EM2" s="972"/>
      <c r="EN2" s="972"/>
      <c r="EO2" s="972"/>
      <c r="EP2" s="972"/>
      <c r="EQ2" s="972"/>
      <c r="ER2" s="972"/>
      <c r="ES2" s="972"/>
      <c r="ET2" s="972"/>
      <c r="EU2" s="972"/>
      <c r="EV2" s="972"/>
      <c r="EW2" s="972"/>
      <c r="EX2" s="972"/>
      <c r="EY2" s="972"/>
      <c r="EZ2" s="972"/>
      <c r="FA2" s="972"/>
      <c r="FB2" s="972"/>
      <c r="FC2" s="972"/>
      <c r="FD2" s="972"/>
      <c r="FE2" s="972"/>
      <c r="FF2" s="972"/>
      <c r="FG2" s="972"/>
      <c r="FH2" s="972"/>
      <c r="FI2" s="972"/>
      <c r="FJ2" s="972"/>
      <c r="FK2" s="972"/>
      <c r="FL2" s="972"/>
      <c r="FM2" s="972"/>
      <c r="FN2" s="972"/>
      <c r="FO2" s="972"/>
      <c r="FP2" s="972"/>
      <c r="FQ2" s="972"/>
      <c r="FR2" s="972"/>
      <c r="FS2" s="972"/>
      <c r="FT2" s="972"/>
      <c r="FU2" s="972"/>
      <c r="FV2" s="972"/>
      <c r="FW2" s="972"/>
      <c r="FX2" s="972"/>
      <c r="FY2" s="972"/>
      <c r="FZ2" s="972"/>
      <c r="GA2" s="972"/>
      <c r="GB2" s="972"/>
      <c r="GC2" s="972"/>
      <c r="GD2" s="972"/>
      <c r="GE2" s="972"/>
      <c r="GF2" s="972"/>
      <c r="GG2" s="972"/>
      <c r="GH2" s="972"/>
      <c r="GI2" s="972"/>
      <c r="GJ2" s="972"/>
      <c r="GK2" s="972"/>
      <c r="GL2" s="972"/>
      <c r="GM2" s="972"/>
      <c r="GN2" s="972"/>
      <c r="GO2" s="972"/>
      <c r="GP2" s="972"/>
      <c r="GQ2" s="972"/>
      <c r="GR2" s="972"/>
      <c r="GS2" s="972"/>
      <c r="GT2" s="972"/>
      <c r="GU2" s="972"/>
      <c r="GV2" s="972"/>
      <c r="GW2" s="972"/>
      <c r="GX2" s="972"/>
      <c r="GY2" s="972"/>
      <c r="GZ2" s="972"/>
      <c r="HA2" s="972"/>
      <c r="HB2" s="972"/>
      <c r="HC2" s="972"/>
      <c r="HD2" s="972"/>
      <c r="HE2" s="972"/>
      <c r="HF2" s="972"/>
      <c r="HG2" s="972"/>
      <c r="HH2" s="972"/>
      <c r="HI2" s="972"/>
      <c r="HJ2" s="972"/>
      <c r="HK2" s="972"/>
      <c r="HL2" s="972"/>
      <c r="HM2" s="972"/>
      <c r="HN2" s="972"/>
      <c r="HO2" s="972"/>
      <c r="HP2" s="972"/>
      <c r="HQ2" s="972"/>
      <c r="HR2" s="972"/>
      <c r="HS2" s="972"/>
      <c r="HT2" s="972"/>
      <c r="HU2" s="972"/>
      <c r="HV2" s="972"/>
      <c r="HW2" s="972"/>
      <c r="HX2" s="972"/>
      <c r="HY2" s="972"/>
      <c r="HZ2" s="972"/>
      <c r="IA2" s="972"/>
      <c r="IB2" s="972"/>
      <c r="IC2" s="972"/>
      <c r="ID2" s="972"/>
      <c r="IE2" s="972"/>
      <c r="IF2" s="972"/>
      <c r="IG2" s="972"/>
      <c r="IH2" s="972"/>
      <c r="II2" s="972"/>
      <c r="IJ2" s="972"/>
      <c r="IK2" s="972"/>
      <c r="IL2" s="972"/>
      <c r="IM2" s="972"/>
      <c r="IN2" s="972"/>
      <c r="IO2" s="972"/>
      <c r="IP2" s="972"/>
      <c r="IQ2" s="972"/>
      <c r="IR2" s="972"/>
      <c r="IS2" s="972"/>
      <c r="IT2" s="972"/>
      <c r="IU2" s="972"/>
      <c r="IV2" s="972"/>
    </row>
    <row r="3" spans="1:256" ht="69" customHeight="1" thickBot="1">
      <c r="A3" s="567" t="s">
        <v>1320</v>
      </c>
      <c r="B3" s="979"/>
      <c r="C3" s="2818" t="s">
        <v>3</v>
      </c>
      <c r="D3" s="2819"/>
      <c r="E3" s="2819"/>
      <c r="F3" s="980"/>
      <c r="G3" s="981"/>
      <c r="H3" s="982"/>
      <c r="I3" s="982"/>
      <c r="J3" s="982"/>
      <c r="K3" s="982"/>
      <c r="L3" s="982"/>
      <c r="M3" s="982"/>
      <c r="N3" s="982"/>
      <c r="O3" s="982"/>
      <c r="P3" s="982"/>
      <c r="Q3" s="982"/>
      <c r="R3" s="982"/>
      <c r="S3" s="982"/>
      <c r="T3" s="982"/>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2"/>
      <c r="BE3" s="982"/>
      <c r="BF3" s="982"/>
      <c r="BG3" s="982"/>
      <c r="BH3" s="982"/>
      <c r="BI3" s="982"/>
      <c r="BJ3" s="982"/>
      <c r="BK3" s="982"/>
      <c r="BL3" s="982"/>
      <c r="BM3" s="982"/>
      <c r="BN3" s="982"/>
      <c r="BO3" s="982"/>
      <c r="BP3" s="982"/>
      <c r="BQ3" s="982"/>
      <c r="BR3" s="982"/>
      <c r="BS3" s="982"/>
      <c r="BT3" s="982"/>
      <c r="BU3" s="982"/>
      <c r="BV3" s="982"/>
      <c r="BW3" s="982"/>
      <c r="BX3" s="982"/>
      <c r="BY3" s="982"/>
      <c r="BZ3" s="982"/>
      <c r="CA3" s="982"/>
      <c r="CB3" s="982"/>
      <c r="CC3" s="982"/>
      <c r="CD3" s="982"/>
      <c r="CE3" s="982"/>
      <c r="CF3" s="982"/>
      <c r="CG3" s="982"/>
      <c r="CH3" s="982"/>
      <c r="CI3" s="982"/>
      <c r="CJ3" s="982"/>
      <c r="CK3" s="982"/>
      <c r="CL3" s="982"/>
      <c r="CM3" s="982"/>
      <c r="CN3" s="982"/>
      <c r="CO3" s="982"/>
      <c r="CP3" s="982"/>
      <c r="CQ3" s="982"/>
      <c r="CR3" s="982"/>
      <c r="CS3" s="982"/>
      <c r="CT3" s="982"/>
      <c r="CU3" s="982"/>
      <c r="CV3" s="982"/>
      <c r="CW3" s="982"/>
      <c r="CX3" s="982"/>
      <c r="CY3" s="982"/>
      <c r="CZ3" s="982"/>
      <c r="DA3" s="982"/>
      <c r="DB3" s="982"/>
      <c r="DC3" s="982"/>
      <c r="DD3" s="982"/>
      <c r="DE3" s="982"/>
      <c r="DF3" s="982"/>
      <c r="DG3" s="982"/>
      <c r="DH3" s="982"/>
      <c r="DI3" s="982"/>
      <c r="DJ3" s="982"/>
      <c r="DK3" s="982"/>
      <c r="DL3" s="982"/>
      <c r="DM3" s="982"/>
      <c r="DN3" s="982"/>
      <c r="DO3" s="982"/>
      <c r="DP3" s="982"/>
      <c r="DQ3" s="982"/>
      <c r="DR3" s="982"/>
      <c r="DS3" s="982"/>
      <c r="DT3" s="982"/>
      <c r="DU3" s="982"/>
      <c r="DV3" s="982"/>
      <c r="DW3" s="982"/>
      <c r="DX3" s="982"/>
      <c r="DY3" s="982"/>
      <c r="DZ3" s="982"/>
      <c r="EA3" s="982"/>
      <c r="EB3" s="982"/>
      <c r="EC3" s="982"/>
      <c r="ED3" s="982"/>
      <c r="EE3" s="982"/>
      <c r="EF3" s="982"/>
      <c r="EG3" s="982"/>
      <c r="EH3" s="982"/>
      <c r="EI3" s="982"/>
      <c r="EJ3" s="982"/>
      <c r="EK3" s="982"/>
      <c r="EL3" s="982"/>
      <c r="EM3" s="982"/>
      <c r="EN3" s="982"/>
      <c r="EO3" s="982"/>
      <c r="EP3" s="982"/>
      <c r="EQ3" s="982"/>
      <c r="ER3" s="982"/>
      <c r="ES3" s="982"/>
      <c r="ET3" s="982"/>
      <c r="EU3" s="982"/>
      <c r="EV3" s="982"/>
      <c r="EW3" s="982"/>
      <c r="EX3" s="982"/>
      <c r="EY3" s="982"/>
      <c r="EZ3" s="982"/>
      <c r="FA3" s="982"/>
      <c r="FB3" s="982"/>
      <c r="FC3" s="982"/>
      <c r="FD3" s="982"/>
      <c r="FE3" s="982"/>
      <c r="FF3" s="982"/>
      <c r="FG3" s="982"/>
      <c r="FH3" s="982"/>
      <c r="FI3" s="982"/>
      <c r="FJ3" s="982"/>
      <c r="FK3" s="982"/>
      <c r="FL3" s="982"/>
      <c r="FM3" s="982"/>
      <c r="FN3" s="982"/>
      <c r="FO3" s="982"/>
      <c r="FP3" s="982"/>
      <c r="FQ3" s="982"/>
      <c r="FR3" s="982"/>
      <c r="FS3" s="982"/>
      <c r="FT3" s="982"/>
      <c r="FU3" s="982"/>
      <c r="FV3" s="982"/>
      <c r="FW3" s="982"/>
      <c r="FX3" s="982"/>
      <c r="FY3" s="982"/>
      <c r="FZ3" s="982"/>
      <c r="GA3" s="982"/>
      <c r="GB3" s="982"/>
      <c r="GC3" s="982"/>
      <c r="GD3" s="982"/>
      <c r="GE3" s="982"/>
      <c r="GF3" s="982"/>
      <c r="GG3" s="982"/>
      <c r="GH3" s="982"/>
      <c r="GI3" s="982"/>
      <c r="GJ3" s="982"/>
      <c r="GK3" s="982"/>
      <c r="GL3" s="982"/>
      <c r="GM3" s="982"/>
      <c r="GN3" s="982"/>
      <c r="GO3" s="982"/>
      <c r="GP3" s="982"/>
      <c r="GQ3" s="982"/>
      <c r="GR3" s="982"/>
      <c r="GS3" s="982"/>
      <c r="GT3" s="982"/>
      <c r="GU3" s="982"/>
      <c r="GV3" s="982"/>
      <c r="GW3" s="982"/>
      <c r="GX3" s="982"/>
      <c r="GY3" s="982"/>
      <c r="GZ3" s="982"/>
      <c r="HA3" s="982"/>
      <c r="HB3" s="982"/>
      <c r="HC3" s="982"/>
      <c r="HD3" s="982"/>
      <c r="HE3" s="982"/>
      <c r="HF3" s="982"/>
      <c r="HG3" s="982"/>
      <c r="HH3" s="982"/>
      <c r="HI3" s="982"/>
      <c r="HJ3" s="982"/>
      <c r="HK3" s="982"/>
      <c r="HL3" s="982"/>
      <c r="HM3" s="982"/>
      <c r="HN3" s="982"/>
      <c r="HO3" s="982"/>
      <c r="HP3" s="982"/>
      <c r="HQ3" s="982"/>
      <c r="HR3" s="982"/>
      <c r="HS3" s="982"/>
      <c r="HT3" s="982"/>
      <c r="HU3" s="982"/>
      <c r="HV3" s="982"/>
      <c r="HW3" s="982"/>
      <c r="HX3" s="982"/>
      <c r="HY3" s="982"/>
      <c r="HZ3" s="982"/>
      <c r="IA3" s="982"/>
      <c r="IB3" s="982"/>
      <c r="IC3" s="982"/>
      <c r="ID3" s="982"/>
      <c r="IE3" s="982"/>
      <c r="IF3" s="982"/>
      <c r="IG3" s="982"/>
      <c r="IH3" s="982"/>
      <c r="II3" s="982"/>
      <c r="IJ3" s="982"/>
      <c r="IK3" s="982"/>
      <c r="IL3" s="982"/>
      <c r="IM3" s="982"/>
      <c r="IN3" s="982"/>
      <c r="IO3" s="982"/>
      <c r="IP3" s="982"/>
      <c r="IQ3" s="982"/>
      <c r="IR3" s="982"/>
      <c r="IS3" s="982"/>
      <c r="IT3" s="982"/>
      <c r="IU3" s="982"/>
      <c r="IV3" s="982"/>
    </row>
    <row r="4" spans="1:256" ht="18.75" thickBot="1">
      <c r="A4" s="567" t="s">
        <v>1321</v>
      </c>
      <c r="B4" s="984"/>
      <c r="C4" s="2820" t="s">
        <v>1807</v>
      </c>
      <c r="D4" s="2821"/>
      <c r="E4" s="2821"/>
      <c r="F4" s="2821"/>
      <c r="G4" s="2822"/>
      <c r="H4" s="983"/>
      <c r="I4" s="983"/>
      <c r="J4" s="983"/>
      <c r="K4" s="983"/>
      <c r="L4" s="983"/>
      <c r="M4" s="983"/>
      <c r="N4" s="983"/>
      <c r="O4" s="983"/>
      <c r="P4" s="983"/>
      <c r="Q4" s="983"/>
      <c r="R4" s="983"/>
      <c r="S4" s="983"/>
      <c r="T4" s="983"/>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c r="AT4" s="983"/>
      <c r="AU4" s="983"/>
      <c r="AV4" s="983"/>
      <c r="AW4" s="983"/>
      <c r="AX4" s="983"/>
      <c r="AY4" s="983"/>
      <c r="AZ4" s="983"/>
      <c r="BA4" s="983"/>
      <c r="BB4" s="983"/>
      <c r="BC4" s="983"/>
      <c r="BD4" s="983"/>
      <c r="BE4" s="983"/>
      <c r="BF4" s="983"/>
      <c r="BG4" s="983"/>
      <c r="BH4" s="983"/>
      <c r="BI4" s="983"/>
      <c r="BJ4" s="983"/>
      <c r="BK4" s="983"/>
      <c r="BL4" s="983"/>
      <c r="BM4" s="983"/>
      <c r="BN4" s="983"/>
      <c r="BO4" s="983"/>
      <c r="BP4" s="983"/>
      <c r="BQ4" s="983"/>
      <c r="BR4" s="983"/>
      <c r="BS4" s="983"/>
      <c r="BT4" s="983"/>
      <c r="BU4" s="983"/>
      <c r="BV4" s="983"/>
      <c r="BW4" s="983"/>
      <c r="BX4" s="983"/>
      <c r="BY4" s="983"/>
      <c r="BZ4" s="983"/>
      <c r="CA4" s="983"/>
      <c r="CB4" s="983"/>
      <c r="CC4" s="983"/>
      <c r="CD4" s="983"/>
      <c r="CE4" s="983"/>
      <c r="CF4" s="983"/>
      <c r="CG4" s="983"/>
      <c r="CH4" s="983"/>
      <c r="CI4" s="983"/>
      <c r="CJ4" s="983"/>
      <c r="CK4" s="983"/>
      <c r="CL4" s="983"/>
      <c r="CM4" s="983"/>
      <c r="CN4" s="983"/>
      <c r="CO4" s="983"/>
      <c r="CP4" s="983"/>
      <c r="CQ4" s="983"/>
      <c r="CR4" s="983"/>
      <c r="CS4" s="983"/>
      <c r="CT4" s="983"/>
      <c r="CU4" s="983"/>
      <c r="CV4" s="983"/>
      <c r="CW4" s="983"/>
      <c r="CX4" s="983"/>
      <c r="CY4" s="983"/>
      <c r="CZ4" s="983"/>
      <c r="DA4" s="983"/>
      <c r="DB4" s="983"/>
      <c r="DC4" s="983"/>
      <c r="DD4" s="983"/>
      <c r="DE4" s="983"/>
      <c r="DF4" s="983"/>
      <c r="DG4" s="983"/>
      <c r="DH4" s="983"/>
      <c r="DI4" s="983"/>
      <c r="DJ4" s="983"/>
      <c r="DK4" s="983"/>
      <c r="DL4" s="983"/>
      <c r="DM4" s="983"/>
      <c r="DN4" s="983"/>
      <c r="DO4" s="983"/>
      <c r="DP4" s="983"/>
      <c r="DQ4" s="983"/>
      <c r="DR4" s="983"/>
      <c r="DS4" s="983"/>
      <c r="DT4" s="983"/>
      <c r="DU4" s="983"/>
      <c r="DV4" s="983"/>
      <c r="DW4" s="983"/>
      <c r="DX4" s="983"/>
      <c r="DY4" s="983"/>
      <c r="DZ4" s="983"/>
      <c r="EA4" s="983"/>
      <c r="EB4" s="983"/>
      <c r="EC4" s="983"/>
      <c r="ED4" s="983"/>
      <c r="EE4" s="983"/>
      <c r="EF4" s="983"/>
      <c r="EG4" s="983"/>
      <c r="EH4" s="983"/>
      <c r="EI4" s="983"/>
      <c r="EJ4" s="983"/>
      <c r="EK4" s="983"/>
      <c r="EL4" s="983"/>
      <c r="EM4" s="983"/>
      <c r="EN4" s="983"/>
      <c r="EO4" s="983"/>
      <c r="EP4" s="983"/>
      <c r="EQ4" s="983"/>
      <c r="ER4" s="983"/>
      <c r="ES4" s="983"/>
      <c r="ET4" s="983"/>
      <c r="EU4" s="983"/>
      <c r="EV4" s="983"/>
      <c r="EW4" s="983"/>
      <c r="EX4" s="983"/>
      <c r="EY4" s="983"/>
      <c r="EZ4" s="983"/>
      <c r="FA4" s="983"/>
      <c r="FB4" s="983"/>
      <c r="FC4" s="983"/>
      <c r="FD4" s="983"/>
      <c r="FE4" s="983"/>
      <c r="FF4" s="983"/>
      <c r="FG4" s="983"/>
      <c r="FH4" s="983"/>
      <c r="FI4" s="983"/>
      <c r="FJ4" s="983"/>
      <c r="FK4" s="983"/>
      <c r="FL4" s="983"/>
      <c r="FM4" s="983"/>
      <c r="FN4" s="983"/>
      <c r="FO4" s="983"/>
      <c r="FP4" s="983"/>
      <c r="FQ4" s="983"/>
      <c r="FR4" s="983"/>
      <c r="FS4" s="983"/>
      <c r="FT4" s="983"/>
      <c r="FU4" s="983"/>
      <c r="FV4" s="983"/>
      <c r="FW4" s="983"/>
      <c r="FX4" s="983"/>
      <c r="FY4" s="983"/>
      <c r="FZ4" s="983"/>
      <c r="GA4" s="983"/>
      <c r="GB4" s="983"/>
      <c r="GC4" s="983"/>
      <c r="GD4" s="983"/>
      <c r="GE4" s="983"/>
      <c r="GF4" s="983"/>
      <c r="GG4" s="983"/>
      <c r="GH4" s="983"/>
      <c r="GI4" s="983"/>
      <c r="GJ4" s="983"/>
      <c r="GK4" s="983"/>
      <c r="GL4" s="983"/>
      <c r="GM4" s="983"/>
      <c r="GN4" s="983"/>
      <c r="GO4" s="983"/>
      <c r="GP4" s="983"/>
      <c r="GQ4" s="983"/>
      <c r="GR4" s="983"/>
      <c r="GS4" s="983"/>
      <c r="GT4" s="983"/>
      <c r="GU4" s="983"/>
      <c r="GV4" s="983"/>
      <c r="GW4" s="983"/>
      <c r="GX4" s="983"/>
      <c r="GY4" s="983"/>
      <c r="GZ4" s="983"/>
      <c r="HA4" s="983"/>
      <c r="HB4" s="983"/>
      <c r="HC4" s="983"/>
      <c r="HD4" s="983"/>
      <c r="HE4" s="983"/>
      <c r="HF4" s="983"/>
      <c r="HG4" s="983"/>
      <c r="HH4" s="983"/>
      <c r="HI4" s="983"/>
      <c r="HJ4" s="983"/>
      <c r="HK4" s="983"/>
      <c r="HL4" s="983"/>
      <c r="HM4" s="983"/>
      <c r="HN4" s="983"/>
      <c r="HO4" s="983"/>
      <c r="HP4" s="983"/>
      <c r="HQ4" s="983"/>
      <c r="HR4" s="983"/>
      <c r="HS4" s="983"/>
      <c r="HT4" s="983"/>
      <c r="HU4" s="983"/>
      <c r="HV4" s="983"/>
      <c r="HW4" s="983"/>
      <c r="HX4" s="983"/>
      <c r="HY4" s="983"/>
      <c r="HZ4" s="983"/>
      <c r="IA4" s="983"/>
      <c r="IB4" s="983"/>
      <c r="IC4" s="983"/>
      <c r="ID4" s="983"/>
      <c r="IE4" s="983"/>
      <c r="IF4" s="983"/>
      <c r="IG4" s="983"/>
      <c r="IH4" s="983"/>
      <c r="II4" s="983"/>
      <c r="IJ4" s="983"/>
      <c r="IK4" s="983"/>
      <c r="IL4" s="983"/>
      <c r="IM4" s="983"/>
      <c r="IN4" s="983"/>
      <c r="IO4" s="983"/>
      <c r="IP4" s="983"/>
      <c r="IQ4" s="983"/>
      <c r="IR4" s="983"/>
      <c r="IS4" s="983"/>
      <c r="IT4" s="983"/>
      <c r="IU4" s="983"/>
      <c r="IV4" s="983"/>
    </row>
    <row r="5" spans="1:256" ht="13.5" thickBot="1">
      <c r="A5" s="972"/>
      <c r="B5" s="1180"/>
      <c r="C5" s="1181"/>
      <c r="D5" s="1182"/>
      <c r="E5" s="1183"/>
      <c r="F5" s="1183"/>
      <c r="G5" s="1184"/>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2"/>
      <c r="BC5" s="972"/>
      <c r="BD5" s="972"/>
      <c r="BE5" s="972"/>
      <c r="BF5" s="972"/>
      <c r="BG5" s="972"/>
      <c r="BH5" s="972"/>
      <c r="BI5" s="972"/>
      <c r="BJ5" s="972"/>
      <c r="BK5" s="972"/>
      <c r="BL5" s="972"/>
      <c r="BM5" s="972"/>
      <c r="BN5" s="972"/>
      <c r="BO5" s="972"/>
      <c r="BP5" s="972"/>
      <c r="BQ5" s="972"/>
      <c r="BR5" s="972"/>
      <c r="BS5" s="972"/>
      <c r="BT5" s="972"/>
      <c r="BU5" s="972"/>
      <c r="BV5" s="972"/>
      <c r="BW5" s="972"/>
      <c r="BX5" s="972"/>
      <c r="BY5" s="972"/>
      <c r="BZ5" s="972"/>
      <c r="CA5" s="972"/>
      <c r="CB5" s="972"/>
      <c r="CC5" s="972"/>
      <c r="CD5" s="972"/>
      <c r="CE5" s="972"/>
      <c r="CF5" s="972"/>
      <c r="CG5" s="972"/>
      <c r="CH5" s="972"/>
      <c r="CI5" s="972"/>
      <c r="CJ5" s="972"/>
      <c r="CK5" s="972"/>
      <c r="CL5" s="972"/>
      <c r="CM5" s="972"/>
      <c r="CN5" s="972"/>
      <c r="CO5" s="972"/>
      <c r="CP5" s="972"/>
      <c r="CQ5" s="972"/>
      <c r="CR5" s="972"/>
      <c r="CS5" s="972"/>
      <c r="CT5" s="972"/>
      <c r="CU5" s="972"/>
      <c r="CV5" s="972"/>
      <c r="CW5" s="972"/>
      <c r="CX5" s="972"/>
      <c r="CY5" s="972"/>
      <c r="CZ5" s="972"/>
      <c r="DA5" s="972"/>
      <c r="DB5" s="972"/>
      <c r="DC5" s="972"/>
      <c r="DD5" s="972"/>
      <c r="DE5" s="972"/>
      <c r="DF5" s="972"/>
      <c r="DG5" s="972"/>
      <c r="DH5" s="972"/>
      <c r="DI5" s="972"/>
      <c r="DJ5" s="972"/>
      <c r="DK5" s="972"/>
      <c r="DL5" s="972"/>
      <c r="DM5" s="972"/>
      <c r="DN5" s="972"/>
      <c r="DO5" s="972"/>
      <c r="DP5" s="972"/>
      <c r="DQ5" s="972"/>
      <c r="DR5" s="972"/>
      <c r="DS5" s="972"/>
      <c r="DT5" s="972"/>
      <c r="DU5" s="972"/>
      <c r="DV5" s="972"/>
      <c r="DW5" s="972"/>
      <c r="DX5" s="972"/>
      <c r="DY5" s="972"/>
      <c r="DZ5" s="972"/>
      <c r="EA5" s="972"/>
      <c r="EB5" s="972"/>
      <c r="EC5" s="972"/>
      <c r="ED5" s="972"/>
      <c r="EE5" s="972"/>
      <c r="EF5" s="972"/>
      <c r="EG5" s="972"/>
      <c r="EH5" s="972"/>
      <c r="EI5" s="972"/>
      <c r="EJ5" s="972"/>
      <c r="EK5" s="972"/>
      <c r="EL5" s="972"/>
      <c r="EM5" s="972"/>
      <c r="EN5" s="972"/>
      <c r="EO5" s="972"/>
      <c r="EP5" s="972"/>
      <c r="EQ5" s="972"/>
      <c r="ER5" s="972"/>
      <c r="ES5" s="972"/>
      <c r="ET5" s="972"/>
      <c r="EU5" s="972"/>
      <c r="EV5" s="972"/>
      <c r="EW5" s="972"/>
      <c r="EX5" s="972"/>
      <c r="EY5" s="972"/>
      <c r="EZ5" s="972"/>
      <c r="FA5" s="972"/>
      <c r="FB5" s="972"/>
      <c r="FC5" s="972"/>
      <c r="FD5" s="972"/>
      <c r="FE5" s="972"/>
      <c r="FF5" s="972"/>
      <c r="FG5" s="972"/>
      <c r="FH5" s="972"/>
      <c r="FI5" s="972"/>
      <c r="FJ5" s="972"/>
      <c r="FK5" s="972"/>
      <c r="FL5" s="972"/>
      <c r="FM5" s="972"/>
      <c r="FN5" s="972"/>
      <c r="FO5" s="972"/>
      <c r="FP5" s="972"/>
      <c r="FQ5" s="972"/>
      <c r="FR5" s="972"/>
      <c r="FS5" s="972"/>
      <c r="FT5" s="972"/>
      <c r="FU5" s="972"/>
      <c r="FV5" s="972"/>
      <c r="FW5" s="972"/>
      <c r="FX5" s="972"/>
      <c r="FY5" s="972"/>
      <c r="FZ5" s="972"/>
      <c r="GA5" s="972"/>
      <c r="GB5" s="972"/>
      <c r="GC5" s="972"/>
      <c r="GD5" s="972"/>
      <c r="GE5" s="972"/>
      <c r="GF5" s="972"/>
      <c r="GG5" s="972"/>
      <c r="GH5" s="972"/>
      <c r="GI5" s="972"/>
      <c r="GJ5" s="972"/>
      <c r="GK5" s="972"/>
      <c r="GL5" s="972"/>
      <c r="GM5" s="972"/>
      <c r="GN5" s="972"/>
      <c r="GO5" s="972"/>
      <c r="GP5" s="972"/>
      <c r="GQ5" s="972"/>
      <c r="GR5" s="972"/>
      <c r="GS5" s="972"/>
      <c r="GT5" s="972"/>
      <c r="GU5" s="972"/>
      <c r="GV5" s="972"/>
      <c r="GW5" s="972"/>
      <c r="GX5" s="972"/>
      <c r="GY5" s="972"/>
      <c r="GZ5" s="972"/>
      <c r="HA5" s="972"/>
      <c r="HB5" s="972"/>
      <c r="HC5" s="972"/>
      <c r="HD5" s="972"/>
      <c r="HE5" s="972"/>
      <c r="HF5" s="972"/>
      <c r="HG5" s="972"/>
      <c r="HH5" s="972"/>
      <c r="HI5" s="972"/>
      <c r="HJ5" s="972"/>
      <c r="HK5" s="972"/>
      <c r="HL5" s="972"/>
      <c r="HM5" s="972"/>
      <c r="HN5" s="972"/>
      <c r="HO5" s="972"/>
      <c r="HP5" s="972"/>
      <c r="HQ5" s="972"/>
      <c r="HR5" s="972"/>
      <c r="HS5" s="972"/>
      <c r="HT5" s="972"/>
      <c r="HU5" s="972"/>
      <c r="HV5" s="972"/>
      <c r="HW5" s="972"/>
      <c r="HX5" s="972"/>
      <c r="HY5" s="972"/>
      <c r="HZ5" s="972"/>
      <c r="IA5" s="972"/>
      <c r="IB5" s="972"/>
      <c r="IC5" s="972"/>
      <c r="ID5" s="972"/>
      <c r="IE5" s="972"/>
      <c r="IF5" s="972"/>
      <c r="IG5" s="972"/>
      <c r="IH5" s="972"/>
      <c r="II5" s="972"/>
      <c r="IJ5" s="972"/>
      <c r="IK5" s="972"/>
      <c r="IL5" s="972"/>
      <c r="IM5" s="972"/>
      <c r="IN5" s="972"/>
      <c r="IO5" s="972"/>
      <c r="IP5" s="972"/>
      <c r="IQ5" s="972"/>
      <c r="IR5" s="972"/>
      <c r="IS5" s="972"/>
      <c r="IT5" s="972"/>
      <c r="IU5" s="972"/>
      <c r="IV5" s="972"/>
    </row>
    <row r="6" spans="1:256" ht="15.75">
      <c r="A6" s="985"/>
      <c r="B6" s="986" t="s">
        <v>7</v>
      </c>
      <c r="C6" s="1272" t="str">
        <f>'ORÇAMENTO '!D11</f>
        <v>ILUMINAÇÃO  DA PRAÇA DO CASTELÂNDIA</v>
      </c>
      <c r="D6" s="1273"/>
      <c r="E6" s="987" t="s">
        <v>8</v>
      </c>
      <c r="F6" s="988">
        <f ca="1">'ORÇAMENTO '!J11</f>
        <v>43430</v>
      </c>
      <c r="G6" s="989"/>
      <c r="H6" s="985"/>
      <c r="I6" s="985"/>
      <c r="J6" s="985"/>
      <c r="K6" s="985"/>
      <c r="L6" s="985"/>
      <c r="M6" s="985"/>
      <c r="N6" s="985"/>
      <c r="O6" s="985"/>
      <c r="P6" s="985"/>
      <c r="Q6" s="985"/>
      <c r="R6" s="985"/>
      <c r="S6" s="985"/>
      <c r="T6" s="985"/>
      <c r="U6" s="985"/>
      <c r="V6" s="985"/>
      <c r="W6" s="985"/>
      <c r="X6" s="985"/>
      <c r="Y6" s="985"/>
      <c r="Z6" s="985"/>
      <c r="AA6" s="985"/>
      <c r="AB6" s="985"/>
      <c r="AC6" s="985"/>
      <c r="AD6" s="985"/>
      <c r="AE6" s="985"/>
      <c r="AF6" s="985"/>
      <c r="AG6" s="985"/>
      <c r="AH6" s="985"/>
      <c r="AI6" s="985"/>
      <c r="AJ6" s="985"/>
      <c r="AK6" s="985"/>
      <c r="AL6" s="985"/>
      <c r="AM6" s="985"/>
      <c r="AN6" s="985"/>
      <c r="AO6" s="985"/>
      <c r="AP6" s="985"/>
      <c r="AQ6" s="985"/>
      <c r="AR6" s="985"/>
      <c r="AS6" s="985"/>
      <c r="AT6" s="985"/>
      <c r="AU6" s="985"/>
      <c r="AV6" s="985"/>
      <c r="AW6" s="985"/>
      <c r="AX6" s="985"/>
      <c r="AY6" s="985"/>
      <c r="AZ6" s="985"/>
      <c r="BA6" s="985"/>
      <c r="BB6" s="985"/>
      <c r="BC6" s="985"/>
      <c r="BD6" s="985"/>
      <c r="BE6" s="985"/>
      <c r="BF6" s="985"/>
      <c r="BG6" s="985"/>
      <c r="BH6" s="985"/>
      <c r="BI6" s="985"/>
      <c r="BJ6" s="985"/>
      <c r="BK6" s="985"/>
      <c r="BL6" s="985"/>
      <c r="BM6" s="985"/>
      <c r="BN6" s="985"/>
      <c r="BO6" s="985"/>
      <c r="BP6" s="985"/>
      <c r="BQ6" s="985"/>
      <c r="BR6" s="985"/>
      <c r="BS6" s="985"/>
      <c r="BT6" s="985"/>
      <c r="BU6" s="985"/>
      <c r="BV6" s="985"/>
      <c r="BW6" s="985"/>
      <c r="BX6" s="985"/>
      <c r="BY6" s="985"/>
      <c r="BZ6" s="985"/>
      <c r="CA6" s="985"/>
      <c r="CB6" s="985"/>
      <c r="CC6" s="985"/>
      <c r="CD6" s="985"/>
      <c r="CE6" s="985"/>
      <c r="CF6" s="985"/>
      <c r="CG6" s="985"/>
      <c r="CH6" s="985"/>
      <c r="CI6" s="985"/>
      <c r="CJ6" s="985"/>
      <c r="CK6" s="985"/>
      <c r="CL6" s="985"/>
      <c r="CM6" s="985"/>
      <c r="CN6" s="985"/>
      <c r="CO6" s="985"/>
      <c r="CP6" s="985"/>
      <c r="CQ6" s="985"/>
      <c r="CR6" s="985"/>
      <c r="CS6" s="985"/>
      <c r="CT6" s="985"/>
      <c r="CU6" s="985"/>
      <c r="CV6" s="985"/>
      <c r="CW6" s="985"/>
      <c r="CX6" s="985"/>
      <c r="CY6" s="985"/>
      <c r="CZ6" s="985"/>
      <c r="DA6" s="985"/>
      <c r="DB6" s="985"/>
      <c r="DC6" s="985"/>
      <c r="DD6" s="985"/>
      <c r="DE6" s="985"/>
      <c r="DF6" s="985"/>
      <c r="DG6" s="985"/>
      <c r="DH6" s="985"/>
      <c r="DI6" s="985"/>
      <c r="DJ6" s="985"/>
      <c r="DK6" s="985"/>
      <c r="DL6" s="985"/>
      <c r="DM6" s="985"/>
      <c r="DN6" s="985"/>
      <c r="DO6" s="985"/>
      <c r="DP6" s="985"/>
      <c r="DQ6" s="985"/>
      <c r="DR6" s="985"/>
      <c r="DS6" s="985"/>
      <c r="DT6" s="985"/>
      <c r="DU6" s="985"/>
      <c r="DV6" s="985"/>
      <c r="DW6" s="985"/>
      <c r="DX6" s="985"/>
      <c r="DY6" s="985"/>
      <c r="DZ6" s="985"/>
      <c r="EA6" s="985"/>
      <c r="EB6" s="985"/>
      <c r="EC6" s="985"/>
      <c r="ED6" s="985"/>
      <c r="EE6" s="985"/>
      <c r="EF6" s="985"/>
      <c r="EG6" s="985"/>
      <c r="EH6" s="985"/>
      <c r="EI6" s="985"/>
      <c r="EJ6" s="985"/>
      <c r="EK6" s="985"/>
      <c r="EL6" s="985"/>
      <c r="EM6" s="985"/>
      <c r="EN6" s="985"/>
      <c r="EO6" s="985"/>
      <c r="EP6" s="985"/>
      <c r="EQ6" s="985"/>
      <c r="ER6" s="985"/>
      <c r="ES6" s="985"/>
      <c r="ET6" s="985"/>
      <c r="EU6" s="985"/>
      <c r="EV6" s="985"/>
      <c r="EW6" s="985"/>
      <c r="EX6" s="985"/>
      <c r="EY6" s="985"/>
      <c r="EZ6" s="985"/>
      <c r="FA6" s="985"/>
      <c r="FB6" s="985"/>
      <c r="FC6" s="985"/>
      <c r="FD6" s="985"/>
      <c r="FE6" s="985"/>
      <c r="FF6" s="985"/>
      <c r="FG6" s="985"/>
      <c r="FH6" s="985"/>
      <c r="FI6" s="985"/>
      <c r="FJ6" s="985"/>
      <c r="FK6" s="985"/>
      <c r="FL6" s="985"/>
      <c r="FM6" s="985"/>
      <c r="FN6" s="985"/>
      <c r="FO6" s="985"/>
      <c r="FP6" s="985"/>
      <c r="FQ6" s="985"/>
      <c r="FR6" s="985"/>
      <c r="FS6" s="985"/>
      <c r="FT6" s="985"/>
      <c r="FU6" s="985"/>
      <c r="FV6" s="985"/>
      <c r="FW6" s="985"/>
      <c r="FX6" s="985"/>
      <c r="FY6" s="985"/>
      <c r="FZ6" s="985"/>
      <c r="GA6" s="985"/>
      <c r="GB6" s="985"/>
      <c r="GC6" s="985"/>
      <c r="GD6" s="985"/>
      <c r="GE6" s="985"/>
      <c r="GF6" s="985"/>
      <c r="GG6" s="985"/>
      <c r="GH6" s="985"/>
      <c r="GI6" s="985"/>
      <c r="GJ6" s="985"/>
      <c r="GK6" s="985"/>
      <c r="GL6" s="985"/>
      <c r="GM6" s="985"/>
      <c r="GN6" s="985"/>
      <c r="GO6" s="985"/>
      <c r="GP6" s="985"/>
      <c r="GQ6" s="985"/>
      <c r="GR6" s="985"/>
      <c r="GS6" s="985"/>
      <c r="GT6" s="985"/>
      <c r="GU6" s="985"/>
      <c r="GV6" s="985"/>
      <c r="GW6" s="985"/>
      <c r="GX6" s="985"/>
      <c r="GY6" s="985"/>
      <c r="GZ6" s="985"/>
      <c r="HA6" s="985"/>
      <c r="HB6" s="985"/>
      <c r="HC6" s="985"/>
      <c r="HD6" s="985"/>
      <c r="HE6" s="985"/>
      <c r="HF6" s="985"/>
      <c r="HG6" s="985"/>
      <c r="HH6" s="985"/>
      <c r="HI6" s="985"/>
      <c r="HJ6" s="985"/>
      <c r="HK6" s="985"/>
      <c r="HL6" s="985"/>
      <c r="HM6" s="985"/>
      <c r="HN6" s="985"/>
      <c r="HO6" s="985"/>
      <c r="HP6" s="985"/>
      <c r="HQ6" s="985"/>
      <c r="HR6" s="985"/>
      <c r="HS6" s="985"/>
      <c r="HT6" s="985"/>
      <c r="HU6" s="985"/>
      <c r="HV6" s="985"/>
      <c r="HW6" s="985"/>
      <c r="HX6" s="985"/>
      <c r="HY6" s="985"/>
      <c r="HZ6" s="985"/>
      <c r="IA6" s="985"/>
      <c r="IB6" s="985"/>
      <c r="IC6" s="985"/>
      <c r="ID6" s="985"/>
      <c r="IE6" s="985"/>
      <c r="IF6" s="985"/>
      <c r="IG6" s="985"/>
      <c r="IH6" s="985"/>
      <c r="II6" s="985"/>
      <c r="IJ6" s="985"/>
      <c r="IK6" s="985"/>
      <c r="IL6" s="985"/>
      <c r="IM6" s="985"/>
      <c r="IN6" s="985"/>
      <c r="IO6" s="985"/>
      <c r="IP6" s="985"/>
      <c r="IQ6" s="985"/>
      <c r="IR6" s="985"/>
      <c r="IS6" s="985"/>
      <c r="IT6" s="985"/>
      <c r="IU6" s="985"/>
      <c r="IV6" s="985"/>
    </row>
    <row r="7" spans="1:256" ht="15.75">
      <c r="A7" s="990"/>
      <c r="B7" s="1185" t="s">
        <v>9</v>
      </c>
      <c r="C7" s="2823" t="str">
        <f>'ORÇAMENTO '!D12</f>
        <v>AV. TANCREDO NEVES ESQ. AV. INÁCIO CASTELLI, PRIMAVERA DO LESTE /MT.</v>
      </c>
      <c r="D7" s="2823"/>
      <c r="E7" s="1186" t="s">
        <v>10</v>
      </c>
      <c r="F7" s="1187">
        <f>'ORÇAMENTO '!J12</f>
        <v>1.1857</v>
      </c>
      <c r="G7" s="1188"/>
      <c r="H7" s="990"/>
      <c r="I7" s="990"/>
      <c r="J7" s="990"/>
      <c r="K7" s="990"/>
      <c r="L7" s="990"/>
      <c r="M7" s="990"/>
      <c r="N7" s="990"/>
      <c r="O7" s="990"/>
      <c r="P7" s="990"/>
      <c r="Q7" s="990"/>
      <c r="R7" s="990"/>
      <c r="S7" s="990"/>
      <c r="T7" s="990"/>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c r="AT7" s="990"/>
      <c r="AU7" s="990"/>
      <c r="AV7" s="990"/>
      <c r="AW7" s="990"/>
      <c r="AX7" s="990"/>
      <c r="AY7" s="990"/>
      <c r="AZ7" s="990"/>
      <c r="BA7" s="990"/>
      <c r="BB7" s="990"/>
      <c r="BC7" s="990"/>
      <c r="BD7" s="990"/>
      <c r="BE7" s="990"/>
      <c r="BF7" s="990"/>
      <c r="BG7" s="990"/>
      <c r="BH7" s="990"/>
      <c r="BI7" s="990"/>
      <c r="BJ7" s="990"/>
      <c r="BK7" s="990"/>
      <c r="BL7" s="990"/>
      <c r="BM7" s="990"/>
      <c r="BN7" s="990"/>
      <c r="BO7" s="990"/>
      <c r="BP7" s="990"/>
      <c r="BQ7" s="990"/>
      <c r="BR7" s="990"/>
      <c r="BS7" s="990"/>
      <c r="BT7" s="990"/>
      <c r="BU7" s="990"/>
      <c r="BV7" s="990"/>
      <c r="BW7" s="990"/>
      <c r="BX7" s="990"/>
      <c r="BY7" s="990"/>
      <c r="BZ7" s="990"/>
      <c r="CA7" s="990"/>
      <c r="CB7" s="990"/>
      <c r="CC7" s="990"/>
      <c r="CD7" s="990"/>
      <c r="CE7" s="990"/>
      <c r="CF7" s="990"/>
      <c r="CG7" s="990"/>
      <c r="CH7" s="990"/>
      <c r="CI7" s="990"/>
      <c r="CJ7" s="990"/>
      <c r="CK7" s="990"/>
      <c r="CL7" s="990"/>
      <c r="CM7" s="990"/>
      <c r="CN7" s="990"/>
      <c r="CO7" s="990"/>
      <c r="CP7" s="990"/>
      <c r="CQ7" s="990"/>
      <c r="CR7" s="990"/>
      <c r="CS7" s="990"/>
      <c r="CT7" s="990"/>
      <c r="CU7" s="990"/>
      <c r="CV7" s="990"/>
      <c r="CW7" s="990"/>
      <c r="CX7" s="990"/>
      <c r="CY7" s="990"/>
      <c r="CZ7" s="990"/>
      <c r="DA7" s="990"/>
      <c r="DB7" s="990"/>
      <c r="DC7" s="990"/>
      <c r="DD7" s="990"/>
      <c r="DE7" s="990"/>
      <c r="DF7" s="990"/>
      <c r="DG7" s="990"/>
      <c r="DH7" s="990"/>
      <c r="DI7" s="990"/>
      <c r="DJ7" s="990"/>
      <c r="DK7" s="990"/>
      <c r="DL7" s="990"/>
      <c r="DM7" s="990"/>
      <c r="DN7" s="990"/>
      <c r="DO7" s="990"/>
      <c r="DP7" s="990"/>
      <c r="DQ7" s="990"/>
      <c r="DR7" s="990"/>
      <c r="DS7" s="990"/>
      <c r="DT7" s="990"/>
      <c r="DU7" s="990"/>
      <c r="DV7" s="990"/>
      <c r="DW7" s="990"/>
      <c r="DX7" s="990"/>
      <c r="DY7" s="990"/>
      <c r="DZ7" s="990"/>
      <c r="EA7" s="990"/>
      <c r="EB7" s="990"/>
      <c r="EC7" s="990"/>
      <c r="ED7" s="990"/>
      <c r="EE7" s="990"/>
      <c r="EF7" s="990"/>
      <c r="EG7" s="990"/>
      <c r="EH7" s="990"/>
      <c r="EI7" s="990"/>
      <c r="EJ7" s="990"/>
      <c r="EK7" s="990"/>
      <c r="EL7" s="990"/>
      <c r="EM7" s="990"/>
      <c r="EN7" s="990"/>
      <c r="EO7" s="990"/>
      <c r="EP7" s="990"/>
      <c r="EQ7" s="990"/>
      <c r="ER7" s="990"/>
      <c r="ES7" s="990"/>
      <c r="ET7" s="990"/>
      <c r="EU7" s="990"/>
      <c r="EV7" s="990"/>
      <c r="EW7" s="990"/>
      <c r="EX7" s="990"/>
      <c r="EY7" s="990"/>
      <c r="EZ7" s="990"/>
      <c r="FA7" s="990"/>
      <c r="FB7" s="990"/>
      <c r="FC7" s="990"/>
      <c r="FD7" s="990"/>
      <c r="FE7" s="990"/>
      <c r="FF7" s="990"/>
      <c r="FG7" s="990"/>
      <c r="FH7" s="990"/>
      <c r="FI7" s="990"/>
      <c r="FJ7" s="990"/>
      <c r="FK7" s="990"/>
      <c r="FL7" s="990"/>
      <c r="FM7" s="990"/>
      <c r="FN7" s="990"/>
      <c r="FO7" s="990"/>
      <c r="FP7" s="990"/>
      <c r="FQ7" s="990"/>
      <c r="FR7" s="990"/>
      <c r="FS7" s="990"/>
      <c r="FT7" s="990"/>
      <c r="FU7" s="990"/>
      <c r="FV7" s="990"/>
      <c r="FW7" s="990"/>
      <c r="FX7" s="990"/>
      <c r="FY7" s="990"/>
      <c r="FZ7" s="990"/>
      <c r="GA7" s="990"/>
      <c r="GB7" s="990"/>
      <c r="GC7" s="990"/>
      <c r="GD7" s="990"/>
      <c r="GE7" s="990"/>
      <c r="GF7" s="990"/>
      <c r="GG7" s="990"/>
      <c r="GH7" s="990"/>
      <c r="GI7" s="990"/>
      <c r="GJ7" s="990"/>
      <c r="GK7" s="990"/>
      <c r="GL7" s="990"/>
      <c r="GM7" s="990"/>
      <c r="GN7" s="990"/>
      <c r="GO7" s="990"/>
      <c r="GP7" s="990"/>
      <c r="GQ7" s="990"/>
      <c r="GR7" s="990"/>
      <c r="GS7" s="990"/>
      <c r="GT7" s="990"/>
      <c r="GU7" s="990"/>
      <c r="GV7" s="990"/>
      <c r="GW7" s="990"/>
      <c r="GX7" s="990"/>
      <c r="GY7" s="990"/>
      <c r="GZ7" s="990"/>
      <c r="HA7" s="990"/>
      <c r="HB7" s="990"/>
      <c r="HC7" s="990"/>
      <c r="HD7" s="990"/>
      <c r="HE7" s="990"/>
      <c r="HF7" s="990"/>
      <c r="HG7" s="990"/>
      <c r="HH7" s="990"/>
      <c r="HI7" s="990"/>
      <c r="HJ7" s="990"/>
      <c r="HK7" s="990"/>
      <c r="HL7" s="990"/>
      <c r="HM7" s="990"/>
      <c r="HN7" s="990"/>
      <c r="HO7" s="990"/>
      <c r="HP7" s="990"/>
      <c r="HQ7" s="990"/>
      <c r="HR7" s="990"/>
      <c r="HS7" s="990"/>
      <c r="HT7" s="990"/>
      <c r="HU7" s="990"/>
      <c r="HV7" s="990"/>
      <c r="HW7" s="990"/>
      <c r="HX7" s="990"/>
      <c r="HY7" s="990"/>
      <c r="HZ7" s="990"/>
      <c r="IA7" s="990"/>
      <c r="IB7" s="990"/>
      <c r="IC7" s="990"/>
      <c r="ID7" s="990"/>
      <c r="IE7" s="990"/>
      <c r="IF7" s="990"/>
      <c r="IG7" s="990"/>
      <c r="IH7" s="990"/>
      <c r="II7" s="990"/>
      <c r="IJ7" s="990"/>
      <c r="IK7" s="990"/>
      <c r="IL7" s="990"/>
      <c r="IM7" s="990"/>
      <c r="IN7" s="990"/>
      <c r="IO7" s="990"/>
      <c r="IP7" s="990"/>
      <c r="IQ7" s="990"/>
      <c r="IR7" s="990"/>
      <c r="IS7" s="990"/>
      <c r="IT7" s="990"/>
      <c r="IU7" s="990"/>
      <c r="IV7" s="990"/>
    </row>
    <row r="8" spans="1:256" ht="18.75" customHeight="1" thickBot="1">
      <c r="A8" s="992"/>
      <c r="B8" s="1189"/>
      <c r="C8" s="1190"/>
      <c r="D8" s="1190"/>
      <c r="E8" s="1191"/>
      <c r="F8" s="991"/>
      <c r="G8" s="1192"/>
      <c r="H8" s="992"/>
      <c r="I8" s="992"/>
      <c r="J8" s="992"/>
      <c r="K8" s="992"/>
      <c r="L8" s="992"/>
      <c r="M8" s="992"/>
      <c r="N8" s="992"/>
      <c r="O8" s="992"/>
      <c r="P8" s="992"/>
      <c r="Q8" s="992"/>
      <c r="R8" s="992"/>
      <c r="S8" s="992"/>
      <c r="T8" s="992"/>
      <c r="U8" s="992"/>
      <c r="V8" s="992"/>
      <c r="W8" s="992"/>
      <c r="X8" s="992"/>
      <c r="Y8" s="992"/>
      <c r="Z8" s="992"/>
      <c r="AA8" s="992"/>
      <c r="AB8" s="992"/>
      <c r="AC8" s="992"/>
      <c r="AD8" s="992"/>
      <c r="AE8" s="992"/>
      <c r="AF8" s="992"/>
      <c r="AG8" s="992"/>
      <c r="AH8" s="992"/>
      <c r="AI8" s="992"/>
      <c r="AJ8" s="992"/>
      <c r="AK8" s="992"/>
      <c r="AL8" s="992"/>
      <c r="AM8" s="992"/>
      <c r="AN8" s="992"/>
      <c r="AO8" s="992"/>
      <c r="AP8" s="992"/>
      <c r="AQ8" s="992"/>
      <c r="AR8" s="992"/>
      <c r="AS8" s="992"/>
      <c r="AT8" s="992"/>
      <c r="AU8" s="992"/>
      <c r="AV8" s="992"/>
      <c r="AW8" s="992"/>
      <c r="AX8" s="992"/>
      <c r="AY8" s="992"/>
      <c r="AZ8" s="992"/>
      <c r="BA8" s="992"/>
      <c r="BB8" s="992"/>
      <c r="BC8" s="992"/>
      <c r="BD8" s="992"/>
      <c r="BE8" s="992"/>
      <c r="BF8" s="992"/>
      <c r="BG8" s="992"/>
      <c r="BH8" s="992"/>
      <c r="BI8" s="992"/>
      <c r="BJ8" s="992"/>
      <c r="BK8" s="992"/>
      <c r="BL8" s="992"/>
      <c r="BM8" s="992"/>
      <c r="BN8" s="992"/>
      <c r="BO8" s="992"/>
      <c r="BP8" s="992"/>
      <c r="BQ8" s="992"/>
      <c r="BR8" s="992"/>
      <c r="BS8" s="992"/>
      <c r="BT8" s="992"/>
      <c r="BU8" s="992"/>
      <c r="BV8" s="992"/>
      <c r="BW8" s="992"/>
      <c r="BX8" s="992"/>
      <c r="BY8" s="992"/>
      <c r="BZ8" s="992"/>
      <c r="CA8" s="992"/>
      <c r="CB8" s="992"/>
      <c r="CC8" s="992"/>
      <c r="CD8" s="992"/>
      <c r="CE8" s="992"/>
      <c r="CF8" s="992"/>
      <c r="CG8" s="992"/>
      <c r="CH8" s="992"/>
      <c r="CI8" s="992"/>
      <c r="CJ8" s="992"/>
      <c r="CK8" s="992"/>
      <c r="CL8" s="992"/>
      <c r="CM8" s="992"/>
      <c r="CN8" s="992"/>
      <c r="CO8" s="992"/>
      <c r="CP8" s="992"/>
      <c r="CQ8" s="992"/>
      <c r="CR8" s="992"/>
      <c r="CS8" s="992"/>
      <c r="CT8" s="992"/>
      <c r="CU8" s="992"/>
      <c r="CV8" s="992"/>
      <c r="CW8" s="992"/>
      <c r="CX8" s="992"/>
      <c r="CY8" s="992"/>
      <c r="CZ8" s="992"/>
      <c r="DA8" s="992"/>
      <c r="DB8" s="992"/>
      <c r="DC8" s="992"/>
      <c r="DD8" s="992"/>
      <c r="DE8" s="992"/>
      <c r="DF8" s="992"/>
      <c r="DG8" s="992"/>
      <c r="DH8" s="992"/>
      <c r="DI8" s="992"/>
      <c r="DJ8" s="992"/>
      <c r="DK8" s="992"/>
      <c r="DL8" s="992"/>
      <c r="DM8" s="992"/>
      <c r="DN8" s="992"/>
      <c r="DO8" s="992"/>
      <c r="DP8" s="992"/>
      <c r="DQ8" s="992"/>
      <c r="DR8" s="992"/>
      <c r="DS8" s="992"/>
      <c r="DT8" s="992"/>
      <c r="DU8" s="992"/>
      <c r="DV8" s="992"/>
      <c r="DW8" s="992"/>
      <c r="DX8" s="992"/>
      <c r="DY8" s="992"/>
      <c r="DZ8" s="992"/>
      <c r="EA8" s="992"/>
      <c r="EB8" s="992"/>
      <c r="EC8" s="992"/>
      <c r="ED8" s="992"/>
      <c r="EE8" s="992"/>
      <c r="EF8" s="992"/>
      <c r="EG8" s="992"/>
      <c r="EH8" s="992"/>
      <c r="EI8" s="992"/>
      <c r="EJ8" s="992"/>
      <c r="EK8" s="992"/>
      <c r="EL8" s="992"/>
      <c r="EM8" s="992"/>
      <c r="EN8" s="992"/>
      <c r="EO8" s="992"/>
      <c r="EP8" s="992"/>
      <c r="EQ8" s="992"/>
      <c r="ER8" s="992"/>
      <c r="ES8" s="992"/>
      <c r="ET8" s="992"/>
      <c r="EU8" s="992"/>
      <c r="EV8" s="992"/>
      <c r="EW8" s="992"/>
      <c r="EX8" s="992"/>
      <c r="EY8" s="992"/>
      <c r="EZ8" s="992"/>
      <c r="FA8" s="992"/>
      <c r="FB8" s="992"/>
      <c r="FC8" s="992"/>
      <c r="FD8" s="992"/>
      <c r="FE8" s="992"/>
      <c r="FF8" s="992"/>
      <c r="FG8" s="992"/>
      <c r="FH8" s="992"/>
      <c r="FI8" s="992"/>
      <c r="FJ8" s="992"/>
      <c r="FK8" s="992"/>
      <c r="FL8" s="992"/>
      <c r="FM8" s="992"/>
      <c r="FN8" s="992"/>
      <c r="FO8" s="992"/>
      <c r="FP8" s="992"/>
      <c r="FQ8" s="992"/>
      <c r="FR8" s="992"/>
      <c r="FS8" s="992"/>
      <c r="FT8" s="992"/>
      <c r="FU8" s="992"/>
      <c r="FV8" s="992"/>
      <c r="FW8" s="992"/>
      <c r="FX8" s="992"/>
      <c r="FY8" s="992"/>
      <c r="FZ8" s="992"/>
      <c r="GA8" s="992"/>
      <c r="GB8" s="992"/>
      <c r="GC8" s="992"/>
      <c r="GD8" s="992"/>
      <c r="GE8" s="992"/>
      <c r="GF8" s="992"/>
      <c r="GG8" s="992"/>
      <c r="GH8" s="992"/>
      <c r="GI8" s="992"/>
      <c r="GJ8" s="992"/>
      <c r="GK8" s="992"/>
      <c r="GL8" s="992"/>
      <c r="GM8" s="992"/>
      <c r="GN8" s="992"/>
      <c r="GO8" s="992"/>
      <c r="GP8" s="992"/>
      <c r="GQ8" s="992"/>
      <c r="GR8" s="992"/>
      <c r="GS8" s="992"/>
      <c r="GT8" s="992"/>
      <c r="GU8" s="992"/>
      <c r="GV8" s="992"/>
      <c r="GW8" s="992"/>
      <c r="GX8" s="992"/>
      <c r="GY8" s="992"/>
      <c r="GZ8" s="992"/>
      <c r="HA8" s="992"/>
      <c r="HB8" s="992"/>
      <c r="HC8" s="992"/>
      <c r="HD8" s="992"/>
      <c r="HE8" s="992"/>
      <c r="HF8" s="992"/>
      <c r="HG8" s="992"/>
      <c r="HH8" s="992"/>
      <c r="HI8" s="992"/>
      <c r="HJ8" s="992"/>
      <c r="HK8" s="992"/>
      <c r="HL8" s="992"/>
      <c r="HM8" s="992"/>
      <c r="HN8" s="992"/>
      <c r="HO8" s="992"/>
      <c r="HP8" s="992"/>
      <c r="HQ8" s="992"/>
      <c r="HR8" s="992"/>
      <c r="HS8" s="992"/>
      <c r="HT8" s="992"/>
      <c r="HU8" s="992"/>
      <c r="HV8" s="992"/>
      <c r="HW8" s="992"/>
      <c r="HX8" s="992"/>
      <c r="HY8" s="992"/>
      <c r="HZ8" s="992"/>
      <c r="IA8" s="992"/>
      <c r="IB8" s="992"/>
      <c r="IC8" s="992"/>
      <c r="ID8" s="992"/>
      <c r="IE8" s="992"/>
      <c r="IF8" s="992"/>
      <c r="IG8" s="992"/>
      <c r="IH8" s="992"/>
      <c r="II8" s="992"/>
      <c r="IJ8" s="992"/>
      <c r="IK8" s="992"/>
      <c r="IL8" s="992"/>
      <c r="IM8" s="992"/>
      <c r="IN8" s="992"/>
      <c r="IO8" s="992"/>
      <c r="IP8" s="992"/>
      <c r="IQ8" s="992"/>
      <c r="IR8" s="992"/>
      <c r="IS8" s="992"/>
      <c r="IT8" s="992"/>
      <c r="IU8" s="992"/>
      <c r="IV8" s="992"/>
    </row>
    <row r="9" spans="1:256" ht="5.25" customHeight="1" thickBot="1">
      <c r="A9" s="992"/>
      <c r="B9" s="1193"/>
      <c r="C9" s="1194"/>
      <c r="D9" s="1195"/>
      <c r="E9" s="1196"/>
      <c r="F9" s="1196"/>
      <c r="G9" s="1197"/>
      <c r="H9" s="992"/>
      <c r="I9" s="992"/>
      <c r="J9" s="992"/>
      <c r="K9" s="992"/>
      <c r="L9" s="992"/>
      <c r="M9" s="992"/>
      <c r="N9" s="992"/>
      <c r="O9" s="992"/>
      <c r="P9" s="992"/>
      <c r="Q9" s="992"/>
      <c r="R9" s="992"/>
      <c r="S9" s="992"/>
      <c r="T9" s="992"/>
      <c r="U9" s="992"/>
      <c r="V9" s="992"/>
      <c r="W9" s="992"/>
      <c r="X9" s="992"/>
      <c r="Y9" s="992"/>
      <c r="Z9" s="992"/>
      <c r="AA9" s="992"/>
      <c r="AB9" s="992"/>
      <c r="AC9" s="992"/>
      <c r="AD9" s="992"/>
      <c r="AE9" s="992"/>
      <c r="AF9" s="992"/>
      <c r="AG9" s="992"/>
      <c r="AH9" s="992"/>
      <c r="AI9" s="992"/>
      <c r="AJ9" s="992"/>
      <c r="AK9" s="992"/>
      <c r="AL9" s="992"/>
      <c r="AM9" s="992"/>
      <c r="AN9" s="992"/>
      <c r="AO9" s="992"/>
      <c r="AP9" s="992"/>
      <c r="AQ9" s="992"/>
      <c r="AR9" s="992"/>
      <c r="AS9" s="992"/>
      <c r="AT9" s="992"/>
      <c r="AU9" s="992"/>
      <c r="AV9" s="992"/>
      <c r="AW9" s="992"/>
      <c r="AX9" s="992"/>
      <c r="AY9" s="992"/>
      <c r="AZ9" s="992"/>
      <c r="BA9" s="992"/>
      <c r="BB9" s="992"/>
      <c r="BC9" s="992"/>
      <c r="BD9" s="992"/>
      <c r="BE9" s="992"/>
      <c r="BF9" s="992"/>
      <c r="BG9" s="992"/>
      <c r="BH9" s="992"/>
      <c r="BI9" s="992"/>
      <c r="BJ9" s="992"/>
      <c r="BK9" s="992"/>
      <c r="BL9" s="992"/>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c r="CP9" s="992"/>
      <c r="CQ9" s="992"/>
      <c r="CR9" s="992"/>
      <c r="CS9" s="992"/>
      <c r="CT9" s="992"/>
      <c r="CU9" s="992"/>
      <c r="CV9" s="992"/>
      <c r="CW9" s="992"/>
      <c r="CX9" s="992"/>
      <c r="CY9" s="992"/>
      <c r="CZ9" s="992"/>
      <c r="DA9" s="992"/>
      <c r="DB9" s="992"/>
      <c r="DC9" s="992"/>
      <c r="DD9" s="992"/>
      <c r="DE9" s="992"/>
      <c r="DF9" s="992"/>
      <c r="DG9" s="992"/>
      <c r="DH9" s="992"/>
      <c r="DI9" s="992"/>
      <c r="DJ9" s="992"/>
      <c r="DK9" s="992"/>
      <c r="DL9" s="992"/>
      <c r="DM9" s="992"/>
      <c r="DN9" s="992"/>
      <c r="DO9" s="992"/>
      <c r="DP9" s="992"/>
      <c r="DQ9" s="992"/>
      <c r="DR9" s="992"/>
      <c r="DS9" s="992"/>
      <c r="DT9" s="992"/>
      <c r="DU9" s="992"/>
      <c r="DV9" s="992"/>
      <c r="DW9" s="992"/>
      <c r="DX9" s="992"/>
      <c r="DY9" s="992"/>
      <c r="DZ9" s="992"/>
      <c r="EA9" s="992"/>
      <c r="EB9" s="992"/>
      <c r="EC9" s="992"/>
      <c r="ED9" s="992"/>
      <c r="EE9" s="992"/>
      <c r="EF9" s="992"/>
      <c r="EG9" s="992"/>
      <c r="EH9" s="992"/>
      <c r="EI9" s="992"/>
      <c r="EJ9" s="992"/>
      <c r="EK9" s="992"/>
      <c r="EL9" s="992"/>
      <c r="EM9" s="992"/>
      <c r="EN9" s="992"/>
      <c r="EO9" s="992"/>
      <c r="EP9" s="992"/>
      <c r="EQ9" s="992"/>
      <c r="ER9" s="992"/>
      <c r="ES9" s="992"/>
      <c r="ET9" s="992"/>
      <c r="EU9" s="992"/>
      <c r="EV9" s="992"/>
      <c r="EW9" s="992"/>
      <c r="EX9" s="992"/>
      <c r="EY9" s="992"/>
      <c r="EZ9" s="992"/>
      <c r="FA9" s="992"/>
      <c r="FB9" s="992"/>
      <c r="FC9" s="992"/>
      <c r="FD9" s="992"/>
      <c r="FE9" s="992"/>
      <c r="FF9" s="992"/>
      <c r="FG9" s="992"/>
      <c r="FH9" s="992"/>
      <c r="FI9" s="992"/>
      <c r="FJ9" s="992"/>
      <c r="FK9" s="992"/>
      <c r="FL9" s="992"/>
      <c r="FM9" s="992"/>
      <c r="FN9" s="992"/>
      <c r="FO9" s="992"/>
      <c r="FP9" s="992"/>
      <c r="FQ9" s="992"/>
      <c r="FR9" s="992"/>
      <c r="FS9" s="992"/>
      <c r="FT9" s="992"/>
      <c r="FU9" s="992"/>
      <c r="FV9" s="992"/>
      <c r="FW9" s="992"/>
      <c r="FX9" s="992"/>
      <c r="FY9" s="992"/>
      <c r="FZ9" s="992"/>
      <c r="GA9" s="992"/>
      <c r="GB9" s="992"/>
      <c r="GC9" s="992"/>
      <c r="GD9" s="992"/>
      <c r="GE9" s="992"/>
      <c r="GF9" s="992"/>
      <c r="GG9" s="992"/>
      <c r="GH9" s="992"/>
      <c r="GI9" s="992"/>
      <c r="GJ9" s="992"/>
      <c r="GK9" s="992"/>
      <c r="GL9" s="992"/>
      <c r="GM9" s="992"/>
      <c r="GN9" s="992"/>
      <c r="GO9" s="992"/>
      <c r="GP9" s="992"/>
      <c r="GQ9" s="992"/>
      <c r="GR9" s="992"/>
      <c r="GS9" s="992"/>
      <c r="GT9" s="992"/>
      <c r="GU9" s="992"/>
      <c r="GV9" s="992"/>
      <c r="GW9" s="992"/>
      <c r="GX9" s="992"/>
      <c r="GY9" s="992"/>
      <c r="GZ9" s="992"/>
      <c r="HA9" s="992"/>
      <c r="HB9" s="992"/>
      <c r="HC9" s="992"/>
      <c r="HD9" s="992"/>
      <c r="HE9" s="992"/>
      <c r="HF9" s="992"/>
      <c r="HG9" s="992"/>
      <c r="HH9" s="992"/>
      <c r="HI9" s="992"/>
      <c r="HJ9" s="992"/>
      <c r="HK9" s="992"/>
      <c r="HL9" s="992"/>
      <c r="HM9" s="992"/>
      <c r="HN9" s="992"/>
      <c r="HO9" s="992"/>
      <c r="HP9" s="992"/>
      <c r="HQ9" s="992"/>
      <c r="HR9" s="992"/>
      <c r="HS9" s="992"/>
      <c r="HT9" s="992"/>
      <c r="HU9" s="992"/>
      <c r="HV9" s="992"/>
      <c r="HW9" s="992"/>
      <c r="HX9" s="992"/>
      <c r="HY9" s="992"/>
      <c r="HZ9" s="992"/>
      <c r="IA9" s="992"/>
      <c r="IB9" s="992"/>
      <c r="IC9" s="992"/>
      <c r="ID9" s="992"/>
      <c r="IE9" s="992"/>
      <c r="IF9" s="992"/>
      <c r="IG9" s="992"/>
      <c r="IH9" s="992"/>
      <c r="II9" s="992"/>
      <c r="IJ9" s="992"/>
      <c r="IK9" s="992"/>
      <c r="IL9" s="992"/>
      <c r="IM9" s="992"/>
      <c r="IN9" s="992"/>
      <c r="IO9" s="992"/>
      <c r="IP9" s="992"/>
      <c r="IQ9" s="992"/>
      <c r="IR9" s="992"/>
      <c r="IS9" s="992"/>
      <c r="IT9" s="992"/>
      <c r="IU9" s="992"/>
      <c r="IV9" s="992"/>
    </row>
    <row r="10" spans="1:256" ht="18.75" thickBot="1">
      <c r="A10" s="990"/>
      <c r="B10" s="2824" t="s">
        <v>1890</v>
      </c>
      <c r="C10" s="2825"/>
      <c r="D10" s="2825"/>
      <c r="E10" s="2825"/>
      <c r="F10" s="2825"/>
      <c r="G10" s="2826"/>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0"/>
      <c r="BA10" s="990"/>
      <c r="BB10" s="990"/>
      <c r="BC10" s="990"/>
      <c r="BD10" s="990"/>
      <c r="BE10" s="990"/>
      <c r="BF10" s="990"/>
      <c r="BG10" s="990"/>
      <c r="BH10" s="990"/>
      <c r="BI10" s="990"/>
      <c r="BJ10" s="990"/>
      <c r="BK10" s="990"/>
      <c r="BL10" s="990"/>
      <c r="BM10" s="990"/>
      <c r="BN10" s="990"/>
      <c r="BO10" s="990"/>
      <c r="BP10" s="990"/>
      <c r="BQ10" s="990"/>
      <c r="BR10" s="990"/>
      <c r="BS10" s="990"/>
      <c r="BT10" s="990"/>
      <c r="BU10" s="990"/>
      <c r="BV10" s="990"/>
      <c r="BW10" s="990"/>
      <c r="BX10" s="990"/>
      <c r="BY10" s="990"/>
      <c r="BZ10" s="990"/>
      <c r="CA10" s="990"/>
      <c r="CB10" s="990"/>
      <c r="CC10" s="990"/>
      <c r="CD10" s="990"/>
      <c r="CE10" s="990"/>
      <c r="CF10" s="990"/>
      <c r="CG10" s="990"/>
      <c r="CH10" s="990"/>
      <c r="CI10" s="990"/>
      <c r="CJ10" s="990"/>
      <c r="CK10" s="990"/>
      <c r="CL10" s="990"/>
      <c r="CM10" s="990"/>
      <c r="CN10" s="990"/>
      <c r="CO10" s="990"/>
      <c r="CP10" s="990"/>
      <c r="CQ10" s="990"/>
      <c r="CR10" s="990"/>
      <c r="CS10" s="990"/>
      <c r="CT10" s="990"/>
      <c r="CU10" s="990"/>
      <c r="CV10" s="990"/>
      <c r="CW10" s="990"/>
      <c r="CX10" s="990"/>
      <c r="CY10" s="990"/>
      <c r="CZ10" s="990"/>
      <c r="DA10" s="990"/>
      <c r="DB10" s="990"/>
      <c r="DC10" s="990"/>
      <c r="DD10" s="990"/>
      <c r="DE10" s="990"/>
      <c r="DF10" s="990"/>
      <c r="DG10" s="990"/>
      <c r="DH10" s="990"/>
      <c r="DI10" s="990"/>
      <c r="DJ10" s="990"/>
      <c r="DK10" s="990"/>
      <c r="DL10" s="990"/>
      <c r="DM10" s="990"/>
      <c r="DN10" s="990"/>
      <c r="DO10" s="990"/>
      <c r="DP10" s="990"/>
      <c r="DQ10" s="990"/>
      <c r="DR10" s="990"/>
      <c r="DS10" s="990"/>
      <c r="DT10" s="990"/>
      <c r="DU10" s="990"/>
      <c r="DV10" s="990"/>
      <c r="DW10" s="990"/>
      <c r="DX10" s="990"/>
      <c r="DY10" s="990"/>
      <c r="DZ10" s="990"/>
      <c r="EA10" s="990"/>
      <c r="EB10" s="990"/>
      <c r="EC10" s="990"/>
      <c r="ED10" s="990"/>
      <c r="EE10" s="990"/>
      <c r="EF10" s="990"/>
      <c r="EG10" s="990"/>
      <c r="EH10" s="990"/>
      <c r="EI10" s="990"/>
      <c r="EJ10" s="990"/>
      <c r="EK10" s="990"/>
      <c r="EL10" s="990"/>
      <c r="EM10" s="990"/>
      <c r="EN10" s="990"/>
      <c r="EO10" s="990"/>
      <c r="EP10" s="990"/>
      <c r="EQ10" s="990"/>
      <c r="ER10" s="990"/>
      <c r="ES10" s="990"/>
      <c r="ET10" s="990"/>
      <c r="EU10" s="990"/>
      <c r="EV10" s="990"/>
      <c r="EW10" s="990"/>
      <c r="EX10" s="990"/>
      <c r="EY10" s="990"/>
      <c r="EZ10" s="990"/>
      <c r="FA10" s="990"/>
      <c r="FB10" s="990"/>
      <c r="FC10" s="990"/>
      <c r="FD10" s="990"/>
      <c r="FE10" s="990"/>
      <c r="FF10" s="990"/>
      <c r="FG10" s="990"/>
      <c r="FH10" s="990"/>
      <c r="FI10" s="990"/>
      <c r="FJ10" s="990"/>
      <c r="FK10" s="990"/>
      <c r="FL10" s="990"/>
      <c r="FM10" s="990"/>
      <c r="FN10" s="990"/>
      <c r="FO10" s="990"/>
      <c r="FP10" s="990"/>
      <c r="FQ10" s="990"/>
      <c r="FR10" s="990"/>
      <c r="FS10" s="990"/>
      <c r="FT10" s="990"/>
      <c r="FU10" s="990"/>
      <c r="FV10" s="990"/>
      <c r="FW10" s="990"/>
      <c r="FX10" s="990"/>
      <c r="FY10" s="990"/>
      <c r="FZ10" s="990"/>
      <c r="GA10" s="990"/>
      <c r="GB10" s="990"/>
      <c r="GC10" s="990"/>
      <c r="GD10" s="990"/>
      <c r="GE10" s="990"/>
      <c r="GF10" s="990"/>
      <c r="GG10" s="990"/>
      <c r="GH10" s="990"/>
      <c r="GI10" s="990"/>
      <c r="GJ10" s="990"/>
      <c r="GK10" s="990"/>
      <c r="GL10" s="990"/>
      <c r="GM10" s="990"/>
      <c r="GN10" s="990"/>
      <c r="GO10" s="990"/>
      <c r="GP10" s="990"/>
      <c r="GQ10" s="990"/>
      <c r="GR10" s="990"/>
      <c r="GS10" s="990"/>
      <c r="GT10" s="990"/>
      <c r="GU10" s="990"/>
      <c r="GV10" s="990"/>
      <c r="GW10" s="990"/>
      <c r="GX10" s="990"/>
      <c r="GY10" s="990"/>
      <c r="GZ10" s="990"/>
      <c r="HA10" s="990"/>
      <c r="HB10" s="990"/>
      <c r="HC10" s="990"/>
      <c r="HD10" s="990"/>
      <c r="HE10" s="990"/>
      <c r="HF10" s="990"/>
      <c r="HG10" s="990"/>
      <c r="HH10" s="990"/>
      <c r="HI10" s="990"/>
      <c r="HJ10" s="990"/>
      <c r="HK10" s="990"/>
      <c r="HL10" s="990"/>
      <c r="HM10" s="990"/>
      <c r="HN10" s="990"/>
      <c r="HO10" s="990"/>
      <c r="HP10" s="990"/>
      <c r="HQ10" s="990"/>
      <c r="HR10" s="990"/>
      <c r="HS10" s="990"/>
      <c r="HT10" s="990"/>
      <c r="HU10" s="990"/>
      <c r="HV10" s="990"/>
      <c r="HW10" s="990"/>
      <c r="HX10" s="990"/>
      <c r="HY10" s="990"/>
      <c r="HZ10" s="990"/>
      <c r="IA10" s="990"/>
      <c r="IB10" s="990"/>
      <c r="IC10" s="990"/>
      <c r="ID10" s="990"/>
      <c r="IE10" s="990"/>
      <c r="IF10" s="990"/>
      <c r="IG10" s="990"/>
      <c r="IH10" s="990"/>
      <c r="II10" s="990"/>
      <c r="IJ10" s="990"/>
      <c r="IK10" s="990"/>
      <c r="IL10" s="990"/>
      <c r="IM10" s="990"/>
      <c r="IN10" s="990"/>
      <c r="IO10" s="990"/>
      <c r="IP10" s="990"/>
      <c r="IQ10" s="990"/>
      <c r="IR10" s="990"/>
      <c r="IS10" s="990"/>
      <c r="IT10" s="990"/>
      <c r="IU10" s="990"/>
      <c r="IV10" s="990"/>
    </row>
    <row r="11" spans="1:256" ht="5.25" customHeight="1" thickBot="1">
      <c r="A11" s="992"/>
      <c r="B11" s="1198"/>
      <c r="C11" s="1199"/>
      <c r="D11" s="1200"/>
      <c r="E11" s="1201"/>
      <c r="F11" s="1201"/>
      <c r="G11" s="1202"/>
      <c r="H11" s="992"/>
      <c r="I11" s="992"/>
      <c r="J11" s="992"/>
      <c r="K11" s="992"/>
      <c r="L11" s="992"/>
      <c r="M11" s="992"/>
      <c r="N11" s="992"/>
      <c r="O11" s="992"/>
      <c r="P11" s="992"/>
      <c r="Q11" s="992"/>
      <c r="R11" s="992"/>
      <c r="S11" s="992"/>
      <c r="T11" s="992"/>
      <c r="U11" s="992"/>
      <c r="V11" s="992"/>
      <c r="W11" s="992"/>
      <c r="X11" s="992"/>
      <c r="Y11" s="992"/>
      <c r="Z11" s="992"/>
      <c r="AA11" s="992"/>
      <c r="AB11" s="992"/>
      <c r="AC11" s="992"/>
      <c r="AD11" s="992"/>
      <c r="AE11" s="992"/>
      <c r="AF11" s="992"/>
      <c r="AG11" s="992"/>
      <c r="AH11" s="992"/>
      <c r="AI11" s="992"/>
      <c r="AJ11" s="992"/>
      <c r="AK11" s="992"/>
      <c r="AL11" s="992"/>
      <c r="AM11" s="992"/>
      <c r="AN11" s="992"/>
      <c r="AO11" s="992"/>
      <c r="AP11" s="992"/>
      <c r="AQ11" s="992"/>
      <c r="AR11" s="992"/>
      <c r="AS11" s="992"/>
      <c r="AT11" s="992"/>
      <c r="AU11" s="992"/>
      <c r="AV11" s="992"/>
      <c r="AW11" s="992"/>
      <c r="AX11" s="992"/>
      <c r="AY11" s="992"/>
      <c r="AZ11" s="992"/>
      <c r="BA11" s="992"/>
      <c r="BB11" s="992"/>
      <c r="BC11" s="992"/>
      <c r="BD11" s="992"/>
      <c r="BE11" s="992"/>
      <c r="BF11" s="992"/>
      <c r="BG11" s="992"/>
      <c r="BH11" s="992"/>
      <c r="BI11" s="992"/>
      <c r="BJ11" s="992"/>
      <c r="BK11" s="992"/>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c r="CQ11" s="992"/>
      <c r="CR11" s="992"/>
      <c r="CS11" s="992"/>
      <c r="CT11" s="992"/>
      <c r="CU11" s="992"/>
      <c r="CV11" s="992"/>
      <c r="CW11" s="992"/>
      <c r="CX11" s="992"/>
      <c r="CY11" s="992"/>
      <c r="CZ11" s="992"/>
      <c r="DA11" s="992"/>
      <c r="DB11" s="992"/>
      <c r="DC11" s="992"/>
      <c r="DD11" s="992"/>
      <c r="DE11" s="992"/>
      <c r="DF11" s="992"/>
      <c r="DG11" s="992"/>
      <c r="DH11" s="992"/>
      <c r="DI11" s="992"/>
      <c r="DJ11" s="992"/>
      <c r="DK11" s="992"/>
      <c r="DL11" s="992"/>
      <c r="DM11" s="992"/>
      <c r="DN11" s="992"/>
      <c r="DO11" s="992"/>
      <c r="DP11" s="992"/>
      <c r="DQ11" s="992"/>
      <c r="DR11" s="992"/>
      <c r="DS11" s="992"/>
      <c r="DT11" s="992"/>
      <c r="DU11" s="992"/>
      <c r="DV11" s="992"/>
      <c r="DW11" s="992"/>
      <c r="DX11" s="992"/>
      <c r="DY11" s="992"/>
      <c r="DZ11" s="992"/>
      <c r="EA11" s="992"/>
      <c r="EB11" s="992"/>
      <c r="EC11" s="992"/>
      <c r="ED11" s="992"/>
      <c r="EE11" s="992"/>
      <c r="EF11" s="992"/>
      <c r="EG11" s="992"/>
      <c r="EH11" s="992"/>
      <c r="EI11" s="992"/>
      <c r="EJ11" s="992"/>
      <c r="EK11" s="992"/>
      <c r="EL11" s="992"/>
      <c r="EM11" s="992"/>
      <c r="EN11" s="992"/>
      <c r="EO11" s="992"/>
      <c r="EP11" s="992"/>
      <c r="EQ11" s="992"/>
      <c r="ER11" s="992"/>
      <c r="ES11" s="992"/>
      <c r="ET11" s="992"/>
      <c r="EU11" s="992"/>
      <c r="EV11" s="992"/>
      <c r="EW11" s="992"/>
      <c r="EX11" s="992"/>
      <c r="EY11" s="992"/>
      <c r="EZ11" s="992"/>
      <c r="FA11" s="992"/>
      <c r="FB11" s="992"/>
      <c r="FC11" s="992"/>
      <c r="FD11" s="992"/>
      <c r="FE11" s="992"/>
      <c r="FF11" s="992"/>
      <c r="FG11" s="992"/>
      <c r="FH11" s="992"/>
      <c r="FI11" s="992"/>
      <c r="FJ11" s="992"/>
      <c r="FK11" s="992"/>
      <c r="FL11" s="992"/>
      <c r="FM11" s="992"/>
      <c r="FN11" s="992"/>
      <c r="FO11" s="992"/>
      <c r="FP11" s="992"/>
      <c r="FQ11" s="992"/>
      <c r="FR11" s="992"/>
      <c r="FS11" s="992"/>
      <c r="FT11" s="992"/>
      <c r="FU11" s="992"/>
      <c r="FV11" s="992"/>
      <c r="FW11" s="992"/>
      <c r="FX11" s="992"/>
      <c r="FY11" s="992"/>
      <c r="FZ11" s="992"/>
      <c r="GA11" s="992"/>
      <c r="GB11" s="992"/>
      <c r="GC11" s="992"/>
      <c r="GD11" s="992"/>
      <c r="GE11" s="992"/>
      <c r="GF11" s="992"/>
      <c r="GG11" s="992"/>
      <c r="GH11" s="992"/>
      <c r="GI11" s="992"/>
      <c r="GJ11" s="992"/>
      <c r="GK11" s="992"/>
      <c r="GL11" s="992"/>
      <c r="GM11" s="992"/>
      <c r="GN11" s="992"/>
      <c r="GO11" s="992"/>
      <c r="GP11" s="992"/>
      <c r="GQ11" s="992"/>
      <c r="GR11" s="992"/>
      <c r="GS11" s="992"/>
      <c r="GT11" s="992"/>
      <c r="GU11" s="992"/>
      <c r="GV11" s="992"/>
      <c r="GW11" s="992"/>
      <c r="GX11" s="992"/>
      <c r="GY11" s="992"/>
      <c r="GZ11" s="992"/>
      <c r="HA11" s="992"/>
      <c r="HB11" s="992"/>
      <c r="HC11" s="992"/>
      <c r="HD11" s="992"/>
      <c r="HE11" s="992"/>
      <c r="HF11" s="992"/>
      <c r="HG11" s="992"/>
      <c r="HH11" s="992"/>
      <c r="HI11" s="992"/>
      <c r="HJ11" s="992"/>
      <c r="HK11" s="992"/>
      <c r="HL11" s="992"/>
      <c r="HM11" s="992"/>
      <c r="HN11" s="992"/>
      <c r="HO11" s="992"/>
      <c r="HP11" s="992"/>
      <c r="HQ11" s="992"/>
      <c r="HR11" s="992"/>
      <c r="HS11" s="992"/>
      <c r="HT11" s="992"/>
      <c r="HU11" s="992"/>
      <c r="HV11" s="992"/>
      <c r="HW11" s="992"/>
      <c r="HX11" s="992"/>
      <c r="HY11" s="992"/>
      <c r="HZ11" s="992"/>
      <c r="IA11" s="992"/>
      <c r="IB11" s="992"/>
      <c r="IC11" s="992"/>
      <c r="ID11" s="992"/>
      <c r="IE11" s="992"/>
      <c r="IF11" s="992"/>
      <c r="IG11" s="992"/>
      <c r="IH11" s="992"/>
      <c r="II11" s="992"/>
      <c r="IJ11" s="992"/>
      <c r="IK11" s="992"/>
      <c r="IL11" s="992"/>
      <c r="IM11" s="992"/>
      <c r="IN11" s="992"/>
      <c r="IO11" s="992"/>
      <c r="IP11" s="992"/>
      <c r="IQ11" s="992"/>
      <c r="IR11" s="992"/>
      <c r="IS11" s="992"/>
      <c r="IT11" s="992"/>
      <c r="IU11" s="992"/>
      <c r="IV11" s="992"/>
    </row>
    <row r="12" spans="1:256" ht="15.75" thickBot="1">
      <c r="A12" s="1003"/>
      <c r="B12" s="1004"/>
      <c r="C12" s="1004"/>
      <c r="D12" s="1004"/>
      <c r="E12" s="1004"/>
      <c r="F12" s="1005"/>
      <c r="G12" s="1005"/>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1003"/>
      <c r="BU12" s="1003"/>
      <c r="BV12" s="1003"/>
      <c r="BW12" s="1003"/>
      <c r="BX12" s="1003"/>
      <c r="BY12" s="1003"/>
      <c r="BZ12" s="1003"/>
      <c r="CA12" s="1003"/>
      <c r="CB12" s="1003"/>
      <c r="CC12" s="1003"/>
      <c r="CD12" s="1003"/>
      <c r="CE12" s="1003"/>
      <c r="CF12" s="1003"/>
      <c r="CG12" s="1003"/>
      <c r="CH12" s="1003"/>
      <c r="CI12" s="1003"/>
      <c r="CJ12" s="1003"/>
      <c r="CK12" s="1003"/>
      <c r="CL12" s="1003"/>
      <c r="CM12" s="1003"/>
      <c r="CN12" s="1003"/>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c r="EX12" s="1003"/>
      <c r="EY12" s="1003"/>
      <c r="EZ12" s="1003"/>
      <c r="FA12" s="1003"/>
      <c r="FB12" s="1003"/>
      <c r="FC12" s="1003"/>
      <c r="FD12" s="1003"/>
      <c r="FE12" s="1003"/>
      <c r="FF12" s="1003"/>
      <c r="FG12" s="1003"/>
      <c r="FH12" s="1003"/>
      <c r="FI12" s="1003"/>
      <c r="FJ12" s="1003"/>
      <c r="FK12" s="1003"/>
      <c r="FL12" s="1003"/>
      <c r="FM12" s="1003"/>
      <c r="FN12" s="1003"/>
      <c r="FO12" s="1003"/>
      <c r="FP12" s="1003"/>
      <c r="FQ12" s="1003"/>
      <c r="FR12" s="1003"/>
      <c r="FS12" s="1003"/>
      <c r="FT12" s="1003"/>
      <c r="FU12" s="1003"/>
      <c r="FV12" s="1003"/>
      <c r="FW12" s="1003"/>
      <c r="FX12" s="1003"/>
      <c r="FY12" s="1003"/>
      <c r="FZ12" s="1003"/>
      <c r="GA12" s="1003"/>
      <c r="GB12" s="1003"/>
      <c r="GC12" s="1003"/>
      <c r="GD12" s="1003"/>
      <c r="GE12" s="1003"/>
      <c r="GF12" s="1003"/>
      <c r="GG12" s="1003"/>
      <c r="GH12" s="1003"/>
      <c r="GI12" s="1003"/>
      <c r="GJ12" s="1003"/>
      <c r="GK12" s="1003"/>
      <c r="GL12" s="1003"/>
      <c r="GM12" s="1003"/>
      <c r="GN12" s="1003"/>
      <c r="GO12" s="1003"/>
      <c r="GP12" s="1003"/>
      <c r="GQ12" s="1003"/>
      <c r="GR12" s="1003"/>
      <c r="GS12" s="1003"/>
      <c r="GT12" s="1003"/>
      <c r="GU12" s="1003"/>
      <c r="GV12" s="1003"/>
      <c r="GW12" s="1003"/>
      <c r="GX12" s="1003"/>
      <c r="GY12" s="1003"/>
      <c r="GZ12" s="1003"/>
      <c r="HA12" s="1003"/>
      <c r="HB12" s="1003"/>
      <c r="HC12" s="1003"/>
      <c r="HD12" s="1003"/>
      <c r="HE12" s="1003"/>
      <c r="HF12" s="1003"/>
      <c r="HG12" s="1003"/>
      <c r="HH12" s="1003"/>
      <c r="HI12" s="1003"/>
      <c r="HJ12" s="1003"/>
      <c r="HK12" s="1003"/>
      <c r="HL12" s="1003"/>
      <c r="HM12" s="1003"/>
      <c r="HN12" s="1003"/>
      <c r="HO12" s="1003"/>
      <c r="HP12" s="1003"/>
      <c r="HQ12" s="1003"/>
      <c r="HR12" s="1003"/>
      <c r="HS12" s="1003"/>
      <c r="HT12" s="1003"/>
      <c r="HU12" s="1003"/>
      <c r="HV12" s="1003"/>
      <c r="HW12" s="1003"/>
      <c r="HX12" s="1003"/>
      <c r="HY12" s="1003"/>
      <c r="HZ12" s="1003"/>
      <c r="IA12" s="1003"/>
      <c r="IB12" s="1003"/>
      <c r="IC12" s="1003"/>
      <c r="ID12" s="1003"/>
      <c r="IE12" s="1003"/>
      <c r="IF12" s="1003"/>
      <c r="IG12" s="1003"/>
      <c r="IH12" s="1003"/>
      <c r="II12" s="1003"/>
      <c r="IJ12" s="1003"/>
      <c r="IK12" s="1003"/>
      <c r="IL12" s="1003"/>
      <c r="IM12" s="1003"/>
      <c r="IN12" s="1003"/>
      <c r="IO12" s="1003"/>
      <c r="IP12" s="1003"/>
      <c r="IQ12" s="1003"/>
      <c r="IR12" s="1003"/>
      <c r="IS12" s="1003"/>
      <c r="IT12" s="1003"/>
      <c r="IU12" s="1003"/>
      <c r="IV12" s="1003"/>
    </row>
    <row r="13" spans="1:256" ht="16.5" thickBot="1">
      <c r="A13" s="1003"/>
      <c r="B13" s="1203"/>
      <c r="C13" s="1204" t="s">
        <v>1809</v>
      </c>
      <c r="D13" s="1205"/>
      <c r="E13" s="1206"/>
      <c r="F13" s="1205"/>
      <c r="G13" s="1207"/>
      <c r="H13" s="1003"/>
      <c r="I13" s="1003"/>
      <c r="J13" s="1003"/>
      <c r="K13" s="1003"/>
      <c r="L13" s="1003"/>
      <c r="M13" s="1003"/>
      <c r="N13" s="1003"/>
      <c r="O13" s="1003"/>
      <c r="P13" s="1003"/>
      <c r="Q13" s="1003"/>
      <c r="R13" s="1003"/>
      <c r="S13" s="1003"/>
      <c r="T13" s="1003"/>
      <c r="U13" s="1003"/>
      <c r="V13" s="1003"/>
      <c r="W13" s="1003"/>
      <c r="X13" s="1003"/>
      <c r="Y13" s="1003"/>
      <c r="Z13" s="1003"/>
      <c r="AA13" s="1003"/>
      <c r="AB13" s="1003"/>
      <c r="AC13" s="1003"/>
      <c r="AD13" s="1003"/>
      <c r="AE13" s="1003"/>
      <c r="AF13" s="1003"/>
      <c r="AG13" s="1003"/>
      <c r="AH13" s="1003"/>
      <c r="AI13" s="1003"/>
      <c r="AJ13" s="1003"/>
      <c r="AK13" s="1003"/>
      <c r="AL13" s="1003"/>
      <c r="AM13" s="1003"/>
      <c r="AN13" s="1003"/>
      <c r="AO13" s="1003"/>
      <c r="AP13" s="1003"/>
      <c r="AQ13" s="1003"/>
      <c r="AR13" s="1003"/>
      <c r="AS13" s="1003"/>
      <c r="AT13" s="1003"/>
      <c r="AU13" s="1003"/>
      <c r="AV13" s="1003"/>
      <c r="AW13" s="1003"/>
      <c r="AX13" s="1003"/>
      <c r="AY13" s="1003"/>
      <c r="AZ13" s="1003"/>
      <c r="BA13" s="1003"/>
      <c r="BB13" s="1003"/>
      <c r="BC13" s="1003"/>
      <c r="BD13" s="1003"/>
      <c r="BE13" s="1003"/>
      <c r="BF13" s="1003"/>
      <c r="BG13" s="1003"/>
      <c r="BH13" s="1003"/>
      <c r="BI13" s="1003"/>
      <c r="BJ13" s="1003"/>
      <c r="BK13" s="1003"/>
      <c r="BL13" s="1003"/>
      <c r="BM13" s="1003"/>
      <c r="BN13" s="1003"/>
      <c r="BO13" s="1003"/>
      <c r="BP13" s="1003"/>
      <c r="BQ13" s="1003"/>
      <c r="BR13" s="1003"/>
      <c r="BS13" s="1003"/>
      <c r="BT13" s="1003"/>
      <c r="BU13" s="1003"/>
      <c r="BV13" s="1003"/>
      <c r="BW13" s="1003"/>
      <c r="BX13" s="1003"/>
      <c r="BY13" s="1003"/>
      <c r="BZ13" s="1003"/>
      <c r="CA13" s="1003"/>
      <c r="CB13" s="1003"/>
      <c r="CC13" s="1003"/>
      <c r="CD13" s="1003"/>
      <c r="CE13" s="1003"/>
      <c r="CF13" s="1003"/>
      <c r="CG13" s="1003"/>
      <c r="CH13" s="1003"/>
      <c r="CI13" s="1003"/>
      <c r="CJ13" s="1003"/>
      <c r="CK13" s="1003"/>
      <c r="CL13" s="1003"/>
      <c r="CM13" s="1003"/>
      <c r="CN13" s="1003"/>
      <c r="CO13" s="1003"/>
      <c r="CP13" s="1003"/>
      <c r="CQ13" s="1003"/>
      <c r="CR13" s="1003"/>
      <c r="CS13" s="1003"/>
      <c r="CT13" s="1003"/>
      <c r="CU13" s="1003"/>
      <c r="CV13" s="1003"/>
      <c r="CW13" s="1003"/>
      <c r="CX13" s="1003"/>
      <c r="CY13" s="1003"/>
      <c r="CZ13" s="1003"/>
      <c r="DA13" s="1003"/>
      <c r="DB13" s="1003"/>
      <c r="DC13" s="1003"/>
      <c r="DD13" s="1003"/>
      <c r="DE13" s="1003"/>
      <c r="DF13" s="1003"/>
      <c r="DG13" s="1003"/>
      <c r="DH13" s="1003"/>
      <c r="DI13" s="1003"/>
      <c r="DJ13" s="1003"/>
      <c r="DK13" s="1003"/>
      <c r="DL13" s="1003"/>
      <c r="DM13" s="1003"/>
      <c r="DN13" s="1003"/>
      <c r="DO13" s="1003"/>
      <c r="DP13" s="1003"/>
      <c r="DQ13" s="1003"/>
      <c r="DR13" s="1003"/>
      <c r="DS13" s="1003"/>
      <c r="DT13" s="1003"/>
      <c r="DU13" s="1003"/>
      <c r="DV13" s="1003"/>
      <c r="DW13" s="1003"/>
      <c r="DX13" s="1003"/>
      <c r="DY13" s="1003"/>
      <c r="DZ13" s="1003"/>
      <c r="EA13" s="1003"/>
      <c r="EB13" s="1003"/>
      <c r="EC13" s="1003"/>
      <c r="ED13" s="1003"/>
      <c r="EE13" s="1003"/>
      <c r="EF13" s="1003"/>
      <c r="EG13" s="1003"/>
      <c r="EH13" s="1003"/>
      <c r="EI13" s="1003"/>
      <c r="EJ13" s="1003"/>
      <c r="EK13" s="1003"/>
      <c r="EL13" s="1003"/>
      <c r="EM13" s="1003"/>
      <c r="EN13" s="1003"/>
      <c r="EO13" s="1003"/>
      <c r="EP13" s="1003"/>
      <c r="EQ13" s="1003"/>
      <c r="ER13" s="1003"/>
      <c r="ES13" s="1003"/>
      <c r="ET13" s="1003"/>
      <c r="EU13" s="1003"/>
      <c r="EV13" s="1003"/>
      <c r="EW13" s="1003"/>
      <c r="EX13" s="1003"/>
      <c r="EY13" s="1003"/>
      <c r="EZ13" s="1003"/>
      <c r="FA13" s="1003"/>
      <c r="FB13" s="1003"/>
      <c r="FC13" s="1003"/>
      <c r="FD13" s="1003"/>
      <c r="FE13" s="1003"/>
      <c r="FF13" s="1003"/>
      <c r="FG13" s="1003"/>
      <c r="FH13" s="1003"/>
      <c r="FI13" s="1003"/>
      <c r="FJ13" s="1003"/>
      <c r="FK13" s="1003"/>
      <c r="FL13" s="1003"/>
      <c r="FM13" s="1003"/>
      <c r="FN13" s="1003"/>
      <c r="FO13" s="1003"/>
      <c r="FP13" s="1003"/>
      <c r="FQ13" s="1003"/>
      <c r="FR13" s="1003"/>
      <c r="FS13" s="1003"/>
      <c r="FT13" s="1003"/>
      <c r="FU13" s="1003"/>
      <c r="FV13" s="1003"/>
      <c r="FW13" s="1003"/>
      <c r="FX13" s="1003"/>
      <c r="FY13" s="1003"/>
      <c r="FZ13" s="1003"/>
      <c r="GA13" s="1003"/>
      <c r="GB13" s="1003"/>
      <c r="GC13" s="1003"/>
      <c r="GD13" s="1003"/>
      <c r="GE13" s="1003"/>
      <c r="GF13" s="1003"/>
      <c r="GG13" s="1003"/>
      <c r="GH13" s="1003"/>
      <c r="GI13" s="1003"/>
      <c r="GJ13" s="1003"/>
      <c r="GK13" s="1003"/>
      <c r="GL13" s="1003"/>
      <c r="GM13" s="1003"/>
      <c r="GN13" s="1003"/>
      <c r="GO13" s="1003"/>
      <c r="GP13" s="1003"/>
      <c r="GQ13" s="1003"/>
      <c r="GR13" s="1003"/>
      <c r="GS13" s="1003"/>
      <c r="GT13" s="1003"/>
      <c r="GU13" s="1003"/>
      <c r="GV13" s="1003"/>
      <c r="GW13" s="1003"/>
      <c r="GX13" s="1003"/>
      <c r="GY13" s="1003"/>
      <c r="GZ13" s="1003"/>
      <c r="HA13" s="1003"/>
      <c r="HB13" s="1003"/>
      <c r="HC13" s="1003"/>
      <c r="HD13" s="1003"/>
      <c r="HE13" s="1003"/>
      <c r="HF13" s="1003"/>
      <c r="HG13" s="1003"/>
      <c r="HH13" s="1003"/>
      <c r="HI13" s="1003"/>
      <c r="HJ13" s="1003"/>
      <c r="HK13" s="1003"/>
      <c r="HL13" s="1003"/>
      <c r="HM13" s="1003"/>
      <c r="HN13" s="1003"/>
      <c r="HO13" s="1003"/>
      <c r="HP13" s="1003"/>
      <c r="HQ13" s="1003"/>
      <c r="HR13" s="1003"/>
      <c r="HS13" s="1003"/>
      <c r="HT13" s="1003"/>
      <c r="HU13" s="1003"/>
      <c r="HV13" s="1003"/>
      <c r="HW13" s="1003"/>
      <c r="HX13" s="1003"/>
      <c r="HY13" s="1003"/>
      <c r="HZ13" s="1003"/>
      <c r="IA13" s="1003"/>
      <c r="IB13" s="1003"/>
      <c r="IC13" s="1003"/>
      <c r="ID13" s="1003"/>
      <c r="IE13" s="1003"/>
      <c r="IF13" s="1003"/>
      <c r="IG13" s="1003"/>
      <c r="IH13" s="1003"/>
      <c r="II13" s="1003"/>
      <c r="IJ13" s="1003"/>
      <c r="IK13" s="1003"/>
      <c r="IL13" s="1003"/>
      <c r="IM13" s="1003"/>
      <c r="IN13" s="1003"/>
      <c r="IO13" s="1003"/>
      <c r="IP13" s="1003"/>
      <c r="IQ13" s="1003"/>
      <c r="IR13" s="1003"/>
      <c r="IS13" s="1003"/>
      <c r="IT13" s="1003"/>
      <c r="IU13" s="1003"/>
      <c r="IV13" s="1003"/>
    </row>
    <row r="14" spans="1:256" ht="16.5" thickBot="1">
      <c r="A14" s="1003"/>
      <c r="B14" s="2827" t="s">
        <v>1810</v>
      </c>
      <c r="C14" s="2828"/>
      <c r="D14" s="2829"/>
      <c r="E14" s="1208" t="s">
        <v>1811</v>
      </c>
      <c r="F14" s="1208" t="s">
        <v>1812</v>
      </c>
      <c r="G14" s="1307" t="s">
        <v>1813</v>
      </c>
      <c r="H14" s="1209"/>
      <c r="I14" s="1003"/>
      <c r="J14" s="1003"/>
      <c r="K14" s="1003"/>
      <c r="L14" s="1003"/>
      <c r="M14" s="1003"/>
      <c r="N14" s="1003"/>
      <c r="O14" s="1003"/>
      <c r="P14" s="1003"/>
      <c r="Q14" s="1003"/>
      <c r="R14" s="1003"/>
      <c r="S14" s="1003"/>
      <c r="T14" s="1003"/>
      <c r="U14" s="1003"/>
      <c r="V14" s="1003"/>
      <c r="W14" s="1003"/>
      <c r="X14" s="1003"/>
      <c r="Y14" s="1003"/>
      <c r="Z14" s="1003"/>
      <c r="AA14" s="1003"/>
      <c r="AB14" s="1003"/>
      <c r="AC14" s="1003"/>
      <c r="AD14" s="1003"/>
      <c r="AE14" s="1003"/>
      <c r="AF14" s="1003"/>
      <c r="AG14" s="1003"/>
      <c r="AH14" s="1003"/>
      <c r="AI14" s="1003"/>
      <c r="AJ14" s="1003"/>
      <c r="AK14" s="1003"/>
      <c r="AL14" s="1003"/>
      <c r="AM14" s="1003"/>
      <c r="AN14" s="1003"/>
      <c r="AO14" s="1003"/>
      <c r="AP14" s="1003"/>
      <c r="AQ14" s="1003"/>
      <c r="AR14" s="1003"/>
      <c r="AS14" s="1003"/>
      <c r="AT14" s="1003"/>
      <c r="AU14" s="1003"/>
      <c r="AV14" s="1003"/>
      <c r="AW14" s="1003"/>
      <c r="AX14" s="1003"/>
      <c r="AY14" s="1003"/>
      <c r="AZ14" s="1003"/>
      <c r="BA14" s="1003"/>
      <c r="BB14" s="1003"/>
      <c r="BC14" s="1003"/>
      <c r="BD14" s="1003"/>
      <c r="BE14" s="1003"/>
      <c r="BF14" s="1003"/>
      <c r="BG14" s="1003"/>
      <c r="BH14" s="1003"/>
      <c r="BI14" s="1003"/>
      <c r="BJ14" s="1003"/>
      <c r="BK14" s="1003"/>
      <c r="BL14" s="1003"/>
      <c r="BM14" s="1003"/>
      <c r="BN14" s="1003"/>
      <c r="BO14" s="1003"/>
      <c r="BP14" s="1003"/>
      <c r="BQ14" s="1003"/>
      <c r="BR14" s="1003"/>
      <c r="BS14" s="1003"/>
      <c r="BT14" s="1003"/>
      <c r="BU14" s="1003"/>
      <c r="BV14" s="1003"/>
      <c r="BW14" s="1003"/>
      <c r="BX14" s="1003"/>
      <c r="BY14" s="1003"/>
      <c r="BZ14" s="1003"/>
      <c r="CA14" s="1003"/>
      <c r="CB14" s="1003"/>
      <c r="CC14" s="1003"/>
      <c r="CD14" s="1003"/>
      <c r="CE14" s="1003"/>
      <c r="CF14" s="1003"/>
      <c r="CG14" s="1003"/>
      <c r="CH14" s="1003"/>
      <c r="CI14" s="1003"/>
      <c r="CJ14" s="1003"/>
      <c r="CK14" s="1003"/>
      <c r="CL14" s="1003"/>
      <c r="CM14" s="1003"/>
      <c r="CN14" s="1003"/>
      <c r="CO14" s="1003"/>
      <c r="CP14" s="1003"/>
      <c r="CQ14" s="1003"/>
      <c r="CR14" s="1003"/>
      <c r="CS14" s="1003"/>
      <c r="CT14" s="1003"/>
      <c r="CU14" s="1003"/>
      <c r="CV14" s="1003"/>
      <c r="CW14" s="1003"/>
      <c r="CX14" s="1003"/>
      <c r="CY14" s="1003"/>
      <c r="CZ14" s="1003"/>
      <c r="DA14" s="1003"/>
      <c r="DB14" s="1003"/>
      <c r="DC14" s="1003"/>
      <c r="DD14" s="1003"/>
      <c r="DE14" s="1003"/>
      <c r="DF14" s="1003"/>
      <c r="DG14" s="1003"/>
      <c r="DH14" s="1003"/>
      <c r="DI14" s="1003"/>
      <c r="DJ14" s="1003"/>
      <c r="DK14" s="1003"/>
      <c r="DL14" s="1003"/>
      <c r="DM14" s="1003"/>
      <c r="DN14" s="1003"/>
      <c r="DO14" s="1003"/>
      <c r="DP14" s="1003"/>
      <c r="DQ14" s="1003"/>
      <c r="DR14" s="1003"/>
      <c r="DS14" s="1003"/>
      <c r="DT14" s="1003"/>
      <c r="DU14" s="1003"/>
      <c r="DV14" s="1003"/>
      <c r="DW14" s="1003"/>
      <c r="DX14" s="1003"/>
      <c r="DY14" s="1003"/>
      <c r="DZ14" s="1003"/>
      <c r="EA14" s="1003"/>
      <c r="EB14" s="1003"/>
      <c r="EC14" s="1003"/>
      <c r="ED14" s="1003"/>
      <c r="EE14" s="1003"/>
      <c r="EF14" s="1003"/>
      <c r="EG14" s="1003"/>
      <c r="EH14" s="1003"/>
      <c r="EI14" s="1003"/>
      <c r="EJ14" s="1003"/>
      <c r="EK14" s="1003"/>
      <c r="EL14" s="1003"/>
      <c r="EM14" s="1003"/>
      <c r="EN14" s="1003"/>
      <c r="EO14" s="1003"/>
      <c r="EP14" s="1003"/>
      <c r="EQ14" s="1003"/>
      <c r="ER14" s="1003"/>
      <c r="ES14" s="1003"/>
      <c r="ET14" s="1003"/>
      <c r="EU14" s="1003"/>
      <c r="EV14" s="1003"/>
      <c r="EW14" s="1003"/>
      <c r="EX14" s="1003"/>
      <c r="EY14" s="1003"/>
      <c r="EZ14" s="1003"/>
      <c r="FA14" s="1003"/>
      <c r="FB14" s="1003"/>
      <c r="FC14" s="1003"/>
      <c r="FD14" s="1003"/>
      <c r="FE14" s="1003"/>
      <c r="FF14" s="1003"/>
      <c r="FG14" s="1003"/>
      <c r="FH14" s="1003"/>
      <c r="FI14" s="1003"/>
      <c r="FJ14" s="1003"/>
      <c r="FK14" s="1003"/>
      <c r="FL14" s="1003"/>
      <c r="FM14" s="1003"/>
      <c r="FN14" s="1003"/>
      <c r="FO14" s="1003"/>
      <c r="FP14" s="1003"/>
      <c r="FQ14" s="1003"/>
      <c r="FR14" s="1003"/>
      <c r="FS14" s="1003"/>
      <c r="FT14" s="1003"/>
      <c r="FU14" s="1003"/>
      <c r="FV14" s="1003"/>
      <c r="FW14" s="1003"/>
      <c r="FX14" s="1003"/>
      <c r="FY14" s="1003"/>
      <c r="FZ14" s="1003"/>
      <c r="GA14" s="1003"/>
      <c r="GB14" s="1003"/>
      <c r="GC14" s="1003"/>
      <c r="GD14" s="1003"/>
      <c r="GE14" s="1003"/>
      <c r="GF14" s="1003"/>
      <c r="GG14" s="1003"/>
      <c r="GH14" s="1003"/>
      <c r="GI14" s="1003"/>
      <c r="GJ14" s="1003"/>
      <c r="GK14" s="1003"/>
      <c r="GL14" s="1003"/>
      <c r="GM14" s="1003"/>
      <c r="GN14" s="1003"/>
      <c r="GO14" s="1003"/>
      <c r="GP14" s="1003"/>
      <c r="GQ14" s="1003"/>
      <c r="GR14" s="1003"/>
      <c r="GS14" s="1003"/>
      <c r="GT14" s="1003"/>
      <c r="GU14" s="1003"/>
      <c r="GV14" s="1003"/>
      <c r="GW14" s="1003"/>
      <c r="GX14" s="1003"/>
      <c r="GY14" s="1003"/>
      <c r="GZ14" s="1003"/>
      <c r="HA14" s="1003"/>
      <c r="HB14" s="1003"/>
      <c r="HC14" s="1003"/>
      <c r="HD14" s="1003"/>
      <c r="HE14" s="1003"/>
      <c r="HF14" s="1003"/>
      <c r="HG14" s="1003"/>
      <c r="HH14" s="1003"/>
      <c r="HI14" s="1003"/>
      <c r="HJ14" s="1003"/>
      <c r="HK14" s="1003"/>
      <c r="HL14" s="1003"/>
      <c r="HM14" s="1003"/>
      <c r="HN14" s="1003"/>
      <c r="HO14" s="1003"/>
      <c r="HP14" s="1003"/>
      <c r="HQ14" s="1003"/>
      <c r="HR14" s="1003"/>
      <c r="HS14" s="1003"/>
      <c r="HT14" s="1003"/>
      <c r="HU14" s="1003"/>
      <c r="HV14" s="1003"/>
      <c r="HW14" s="1003"/>
      <c r="HX14" s="1003"/>
      <c r="HY14" s="1003"/>
      <c r="HZ14" s="1003"/>
      <c r="IA14" s="1003"/>
      <c r="IB14" s="1003"/>
      <c r="IC14" s="1003"/>
      <c r="ID14" s="1003"/>
      <c r="IE14" s="1003"/>
      <c r="IF14" s="1003"/>
      <c r="IG14" s="1003"/>
      <c r="IH14" s="1003"/>
      <c r="II14" s="1003"/>
      <c r="IJ14" s="1003"/>
      <c r="IK14" s="1003"/>
      <c r="IL14" s="1003"/>
      <c r="IM14" s="1003"/>
      <c r="IN14" s="1003"/>
      <c r="IO14" s="1003"/>
      <c r="IP14" s="1003"/>
      <c r="IQ14" s="1003"/>
      <c r="IR14" s="1003"/>
      <c r="IS14" s="1003"/>
      <c r="IT14" s="1003"/>
      <c r="IU14" s="1003"/>
      <c r="IV14" s="1003"/>
    </row>
    <row r="15" spans="1:256" ht="15.75">
      <c r="A15" s="1003"/>
      <c r="B15" s="1210" t="s">
        <v>711</v>
      </c>
      <c r="C15" s="2802" t="s">
        <v>1891</v>
      </c>
      <c r="D15" s="2803"/>
      <c r="E15" s="1321">
        <v>9229</v>
      </c>
      <c r="F15" s="1321">
        <v>8650</v>
      </c>
      <c r="G15" s="1319">
        <v>9100</v>
      </c>
      <c r="H15" s="1308">
        <f>MEDIAN(E15:G15)</f>
        <v>9100</v>
      </c>
      <c r="I15" s="1003"/>
      <c r="J15" s="1003"/>
      <c r="K15" s="1003"/>
      <c r="L15" s="1003"/>
      <c r="M15" s="1003"/>
      <c r="N15" s="1003"/>
      <c r="O15" s="1003"/>
      <c r="P15" s="1003"/>
      <c r="Q15" s="1003"/>
      <c r="R15" s="1003"/>
      <c r="S15" s="1003"/>
      <c r="T15" s="1003"/>
      <c r="U15" s="1003"/>
      <c r="V15" s="1003"/>
      <c r="W15" s="1003"/>
      <c r="X15" s="1003"/>
      <c r="Y15" s="1003"/>
      <c r="Z15" s="1003"/>
      <c r="AA15" s="1003"/>
      <c r="AB15" s="1003"/>
      <c r="AC15" s="1003"/>
      <c r="AD15" s="1003"/>
      <c r="AE15" s="1003"/>
      <c r="AF15" s="1003"/>
      <c r="AG15" s="1003"/>
      <c r="AH15" s="1003"/>
      <c r="AI15" s="1003"/>
      <c r="AJ15" s="1003"/>
      <c r="AK15" s="1003"/>
      <c r="AL15" s="1003"/>
      <c r="AM15" s="1003"/>
      <c r="AN15" s="1003"/>
      <c r="AO15" s="1003"/>
      <c r="AP15" s="1003"/>
      <c r="AQ15" s="1003"/>
      <c r="AR15" s="1003"/>
      <c r="AS15" s="1003"/>
      <c r="AT15" s="1003"/>
      <c r="AU15" s="1003"/>
      <c r="AV15" s="1003"/>
      <c r="AW15" s="1003"/>
      <c r="AX15" s="1003"/>
      <c r="AY15" s="1003"/>
      <c r="AZ15" s="1003"/>
      <c r="BA15" s="1003"/>
      <c r="BB15" s="1003"/>
      <c r="BC15" s="1003"/>
      <c r="BD15" s="1003"/>
      <c r="BE15" s="1003"/>
      <c r="BF15" s="1003"/>
      <c r="BG15" s="1003"/>
      <c r="BH15" s="1003"/>
      <c r="BI15" s="1003"/>
      <c r="BJ15" s="1003"/>
      <c r="BK15" s="1003"/>
      <c r="BL15" s="1003"/>
      <c r="BM15" s="1003"/>
      <c r="BN15" s="1003"/>
      <c r="BO15" s="1003"/>
      <c r="BP15" s="1003"/>
      <c r="BQ15" s="1003"/>
      <c r="BR15" s="1003"/>
      <c r="BS15" s="1003"/>
      <c r="BT15" s="1003"/>
      <c r="BU15" s="1003"/>
      <c r="BV15" s="1003"/>
      <c r="BW15" s="1003"/>
      <c r="BX15" s="1003"/>
      <c r="BY15" s="1003"/>
      <c r="BZ15" s="1003"/>
      <c r="CA15" s="1003"/>
      <c r="CB15" s="1003"/>
      <c r="CC15" s="1003"/>
      <c r="CD15" s="1003"/>
      <c r="CE15" s="1003"/>
      <c r="CF15" s="1003"/>
      <c r="CG15" s="1003"/>
      <c r="CH15" s="1003"/>
      <c r="CI15" s="1003"/>
      <c r="CJ15" s="1003"/>
      <c r="CK15" s="1003"/>
      <c r="CL15" s="1003"/>
      <c r="CM15" s="1003"/>
      <c r="CN15" s="1003"/>
      <c r="CO15" s="1003"/>
      <c r="CP15" s="1003"/>
      <c r="CQ15" s="1003"/>
      <c r="CR15" s="1003"/>
      <c r="CS15" s="1003"/>
      <c r="CT15" s="1003"/>
      <c r="CU15" s="1003"/>
      <c r="CV15" s="1003"/>
      <c r="CW15" s="1003"/>
      <c r="CX15" s="1003"/>
      <c r="CY15" s="1003"/>
      <c r="CZ15" s="1003"/>
      <c r="DA15" s="1003"/>
      <c r="DB15" s="1003"/>
      <c r="DC15" s="1003"/>
      <c r="DD15" s="1003"/>
      <c r="DE15" s="1003"/>
      <c r="DF15" s="1003"/>
      <c r="DG15" s="1003"/>
      <c r="DH15" s="1003"/>
      <c r="DI15" s="1003"/>
      <c r="DJ15" s="1003"/>
      <c r="DK15" s="1003"/>
      <c r="DL15" s="1003"/>
      <c r="DM15" s="1003"/>
      <c r="DN15" s="1003"/>
      <c r="DO15" s="1003"/>
      <c r="DP15" s="1003"/>
      <c r="DQ15" s="1003"/>
      <c r="DR15" s="1003"/>
      <c r="DS15" s="1003"/>
      <c r="DT15" s="1003"/>
      <c r="DU15" s="1003"/>
      <c r="DV15" s="1003"/>
      <c r="DW15" s="1003"/>
      <c r="DX15" s="1003"/>
      <c r="DY15" s="1003"/>
      <c r="DZ15" s="1003"/>
      <c r="EA15" s="1003"/>
      <c r="EB15" s="1003"/>
      <c r="EC15" s="1003"/>
      <c r="ED15" s="1003"/>
      <c r="EE15" s="1003"/>
      <c r="EF15" s="1003"/>
      <c r="EG15" s="1003"/>
      <c r="EH15" s="1003"/>
      <c r="EI15" s="1003"/>
      <c r="EJ15" s="1003"/>
      <c r="EK15" s="1003"/>
      <c r="EL15" s="1003"/>
      <c r="EM15" s="1003"/>
      <c r="EN15" s="1003"/>
      <c r="EO15" s="1003"/>
      <c r="EP15" s="1003"/>
      <c r="EQ15" s="1003"/>
      <c r="ER15" s="1003"/>
      <c r="ES15" s="1003"/>
      <c r="ET15" s="1003"/>
      <c r="EU15" s="1003"/>
      <c r="EV15" s="1003"/>
      <c r="EW15" s="1003"/>
      <c r="EX15" s="1003"/>
      <c r="EY15" s="1003"/>
      <c r="EZ15" s="1003"/>
      <c r="FA15" s="1003"/>
      <c r="FB15" s="1003"/>
      <c r="FC15" s="1003"/>
      <c r="FD15" s="1003"/>
      <c r="FE15" s="1003"/>
      <c r="FF15" s="1003"/>
      <c r="FG15" s="1003"/>
      <c r="FH15" s="1003"/>
      <c r="FI15" s="1003"/>
      <c r="FJ15" s="1003"/>
      <c r="FK15" s="1003"/>
      <c r="FL15" s="1003"/>
      <c r="FM15" s="1003"/>
      <c r="FN15" s="1003"/>
      <c r="FO15" s="1003"/>
      <c r="FP15" s="1003"/>
      <c r="FQ15" s="1003"/>
      <c r="FR15" s="1003"/>
      <c r="FS15" s="1003"/>
      <c r="FT15" s="1003"/>
      <c r="FU15" s="1003"/>
      <c r="FV15" s="1003"/>
      <c r="FW15" s="1003"/>
      <c r="FX15" s="1003"/>
      <c r="FY15" s="1003"/>
      <c r="FZ15" s="1003"/>
      <c r="GA15" s="1003"/>
      <c r="GB15" s="1003"/>
      <c r="GC15" s="1003"/>
      <c r="GD15" s="1003"/>
      <c r="GE15" s="1003"/>
      <c r="GF15" s="1003"/>
      <c r="GG15" s="1003"/>
      <c r="GH15" s="1003"/>
      <c r="GI15" s="1003"/>
      <c r="GJ15" s="1003"/>
      <c r="GK15" s="1003"/>
      <c r="GL15" s="1003"/>
      <c r="GM15" s="1003"/>
      <c r="GN15" s="1003"/>
      <c r="GO15" s="1003"/>
      <c r="GP15" s="1003"/>
      <c r="GQ15" s="1003"/>
      <c r="GR15" s="1003"/>
      <c r="GS15" s="1003"/>
      <c r="GT15" s="1003"/>
      <c r="GU15" s="1003"/>
      <c r="GV15" s="1003"/>
      <c r="GW15" s="1003"/>
      <c r="GX15" s="1003"/>
      <c r="GY15" s="1003"/>
      <c r="GZ15" s="1003"/>
      <c r="HA15" s="1003"/>
      <c r="HB15" s="1003"/>
      <c r="HC15" s="1003"/>
      <c r="HD15" s="1003"/>
      <c r="HE15" s="1003"/>
      <c r="HF15" s="1003"/>
      <c r="HG15" s="1003"/>
      <c r="HH15" s="1003"/>
      <c r="HI15" s="1003"/>
      <c r="HJ15" s="1003"/>
      <c r="HK15" s="1003"/>
      <c r="HL15" s="1003"/>
      <c r="HM15" s="1003"/>
      <c r="HN15" s="1003"/>
      <c r="HO15" s="1003"/>
      <c r="HP15" s="1003"/>
      <c r="HQ15" s="1003"/>
      <c r="HR15" s="1003"/>
      <c r="HS15" s="1003"/>
      <c r="HT15" s="1003"/>
      <c r="HU15" s="1003"/>
      <c r="HV15" s="1003"/>
      <c r="HW15" s="1003"/>
      <c r="HX15" s="1003"/>
      <c r="HY15" s="1003"/>
      <c r="HZ15" s="1003"/>
      <c r="IA15" s="1003"/>
      <c r="IB15" s="1003"/>
      <c r="IC15" s="1003"/>
      <c r="ID15" s="1003"/>
      <c r="IE15" s="1003"/>
      <c r="IF15" s="1003"/>
      <c r="IG15" s="1003"/>
      <c r="IH15" s="1003"/>
      <c r="II15" s="1003"/>
      <c r="IJ15" s="1003"/>
      <c r="IK15" s="1003"/>
      <c r="IL15" s="1003"/>
      <c r="IM15" s="1003"/>
      <c r="IN15" s="1003"/>
      <c r="IO15" s="1003"/>
      <c r="IP15" s="1003"/>
      <c r="IQ15" s="1003"/>
      <c r="IR15" s="1003"/>
      <c r="IS15" s="1003"/>
      <c r="IT15" s="1003"/>
      <c r="IU15" s="1003"/>
      <c r="IV15" s="1003"/>
    </row>
    <row r="16" spans="1:256" ht="15.75">
      <c r="A16" s="1003"/>
      <c r="B16" s="1210" t="s">
        <v>727</v>
      </c>
      <c r="C16" s="2802" t="s">
        <v>1892</v>
      </c>
      <c r="D16" s="2803"/>
      <c r="E16" s="1322">
        <v>1575</v>
      </c>
      <c r="F16" s="1322">
        <v>1463</v>
      </c>
      <c r="G16" s="1320">
        <v>930</v>
      </c>
      <c r="H16" s="1308">
        <f>MEDIAN(E16:G16)</f>
        <v>1463</v>
      </c>
      <c r="I16" s="1003"/>
      <c r="J16" s="1003"/>
      <c r="K16" s="1003"/>
      <c r="L16" s="1003"/>
      <c r="M16" s="1003"/>
      <c r="N16" s="1003"/>
      <c r="O16" s="1003"/>
      <c r="P16" s="1003"/>
      <c r="Q16" s="1003"/>
      <c r="R16" s="1003"/>
      <c r="S16" s="1003"/>
      <c r="T16" s="1003"/>
      <c r="U16" s="1003"/>
      <c r="V16" s="1003"/>
      <c r="W16" s="1003"/>
      <c r="X16" s="1003"/>
      <c r="Y16" s="1003"/>
      <c r="Z16" s="1003"/>
      <c r="AA16" s="1003"/>
      <c r="AB16" s="1003"/>
      <c r="AC16" s="1003"/>
      <c r="AD16" s="1003"/>
      <c r="AE16" s="1003"/>
      <c r="AF16" s="1003"/>
      <c r="AG16" s="1003"/>
      <c r="AH16" s="1003"/>
      <c r="AI16" s="1003"/>
      <c r="AJ16" s="1003"/>
      <c r="AK16" s="1003"/>
      <c r="AL16" s="1003"/>
      <c r="AM16" s="1003"/>
      <c r="AN16" s="1003"/>
      <c r="AO16" s="1003"/>
      <c r="AP16" s="1003"/>
      <c r="AQ16" s="1003"/>
      <c r="AR16" s="1003"/>
      <c r="AS16" s="1003"/>
      <c r="AT16" s="1003"/>
      <c r="AU16" s="1003"/>
      <c r="AV16" s="1003"/>
      <c r="AW16" s="1003"/>
      <c r="AX16" s="1003"/>
      <c r="AY16" s="1003"/>
      <c r="AZ16" s="1003"/>
      <c r="BA16" s="1003"/>
      <c r="BB16" s="1003"/>
      <c r="BC16" s="1003"/>
      <c r="BD16" s="1003"/>
      <c r="BE16" s="1003"/>
      <c r="BF16" s="1003"/>
      <c r="BG16" s="1003"/>
      <c r="BH16" s="1003"/>
      <c r="BI16" s="1003"/>
      <c r="BJ16" s="1003"/>
      <c r="BK16" s="1003"/>
      <c r="BL16" s="1003"/>
      <c r="BM16" s="1003"/>
      <c r="BN16" s="1003"/>
      <c r="BO16" s="1003"/>
      <c r="BP16" s="1003"/>
      <c r="BQ16" s="1003"/>
      <c r="BR16" s="1003"/>
      <c r="BS16" s="1003"/>
      <c r="BT16" s="1003"/>
      <c r="BU16" s="1003"/>
      <c r="BV16" s="1003"/>
      <c r="BW16" s="1003"/>
      <c r="BX16" s="1003"/>
      <c r="BY16" s="1003"/>
      <c r="BZ16" s="1003"/>
      <c r="CA16" s="1003"/>
      <c r="CB16" s="1003"/>
      <c r="CC16" s="1003"/>
      <c r="CD16" s="1003"/>
      <c r="CE16" s="1003"/>
      <c r="CF16" s="1003"/>
      <c r="CG16" s="1003"/>
      <c r="CH16" s="1003"/>
      <c r="CI16" s="1003"/>
      <c r="CJ16" s="1003"/>
      <c r="CK16" s="1003"/>
      <c r="CL16" s="1003"/>
      <c r="CM16" s="1003"/>
      <c r="CN16" s="1003"/>
      <c r="CO16" s="1003"/>
      <c r="CP16" s="1003"/>
      <c r="CQ16" s="1003"/>
      <c r="CR16" s="1003"/>
      <c r="CS16" s="1003"/>
      <c r="CT16" s="1003"/>
      <c r="CU16" s="1003"/>
      <c r="CV16" s="1003"/>
      <c r="CW16" s="1003"/>
      <c r="CX16" s="1003"/>
      <c r="CY16" s="1003"/>
      <c r="CZ16" s="1003"/>
      <c r="DA16" s="1003"/>
      <c r="DB16" s="1003"/>
      <c r="DC16" s="1003"/>
      <c r="DD16" s="1003"/>
      <c r="DE16" s="1003"/>
      <c r="DF16" s="1003"/>
      <c r="DG16" s="1003"/>
      <c r="DH16" s="1003"/>
      <c r="DI16" s="1003"/>
      <c r="DJ16" s="1003"/>
      <c r="DK16" s="1003"/>
      <c r="DL16" s="1003"/>
      <c r="DM16" s="1003"/>
      <c r="DN16" s="1003"/>
      <c r="DO16" s="1003"/>
      <c r="DP16" s="1003"/>
      <c r="DQ16" s="1003"/>
      <c r="DR16" s="1003"/>
      <c r="DS16" s="1003"/>
      <c r="DT16" s="1003"/>
      <c r="DU16" s="1003"/>
      <c r="DV16" s="1003"/>
      <c r="DW16" s="1003"/>
      <c r="DX16" s="1003"/>
      <c r="DY16" s="1003"/>
      <c r="DZ16" s="1003"/>
      <c r="EA16" s="1003"/>
      <c r="EB16" s="1003"/>
      <c r="EC16" s="1003"/>
      <c r="ED16" s="1003"/>
      <c r="EE16" s="1003"/>
      <c r="EF16" s="1003"/>
      <c r="EG16" s="1003"/>
      <c r="EH16" s="1003"/>
      <c r="EI16" s="1003"/>
      <c r="EJ16" s="1003"/>
      <c r="EK16" s="1003"/>
      <c r="EL16" s="1003"/>
      <c r="EM16" s="1003"/>
      <c r="EN16" s="1003"/>
      <c r="EO16" s="1003"/>
      <c r="EP16" s="1003"/>
      <c r="EQ16" s="1003"/>
      <c r="ER16" s="1003"/>
      <c r="ES16" s="1003"/>
      <c r="ET16" s="1003"/>
      <c r="EU16" s="1003"/>
      <c r="EV16" s="1003"/>
      <c r="EW16" s="1003"/>
      <c r="EX16" s="1003"/>
      <c r="EY16" s="1003"/>
      <c r="EZ16" s="1003"/>
      <c r="FA16" s="1003"/>
      <c r="FB16" s="1003"/>
      <c r="FC16" s="1003"/>
      <c r="FD16" s="1003"/>
      <c r="FE16" s="1003"/>
      <c r="FF16" s="1003"/>
      <c r="FG16" s="1003"/>
      <c r="FH16" s="1003"/>
      <c r="FI16" s="1003"/>
      <c r="FJ16" s="1003"/>
      <c r="FK16" s="1003"/>
      <c r="FL16" s="1003"/>
      <c r="FM16" s="1003"/>
      <c r="FN16" s="1003"/>
      <c r="FO16" s="1003"/>
      <c r="FP16" s="1003"/>
      <c r="FQ16" s="1003"/>
      <c r="FR16" s="1003"/>
      <c r="FS16" s="1003"/>
      <c r="FT16" s="1003"/>
      <c r="FU16" s="1003"/>
      <c r="FV16" s="1003"/>
      <c r="FW16" s="1003"/>
      <c r="FX16" s="1003"/>
      <c r="FY16" s="1003"/>
      <c r="FZ16" s="1003"/>
      <c r="GA16" s="1003"/>
      <c r="GB16" s="1003"/>
      <c r="GC16" s="1003"/>
      <c r="GD16" s="1003"/>
      <c r="GE16" s="1003"/>
      <c r="GF16" s="1003"/>
      <c r="GG16" s="1003"/>
      <c r="GH16" s="1003"/>
      <c r="GI16" s="1003"/>
      <c r="GJ16" s="1003"/>
      <c r="GK16" s="1003"/>
      <c r="GL16" s="1003"/>
      <c r="GM16" s="1003"/>
      <c r="GN16" s="1003"/>
      <c r="GO16" s="1003"/>
      <c r="GP16" s="1003"/>
      <c r="GQ16" s="1003"/>
      <c r="GR16" s="1003"/>
      <c r="GS16" s="1003"/>
      <c r="GT16" s="1003"/>
      <c r="GU16" s="1003"/>
      <c r="GV16" s="1003"/>
      <c r="GW16" s="1003"/>
      <c r="GX16" s="1003"/>
      <c r="GY16" s="1003"/>
      <c r="GZ16" s="1003"/>
      <c r="HA16" s="1003"/>
      <c r="HB16" s="1003"/>
      <c r="HC16" s="1003"/>
      <c r="HD16" s="1003"/>
      <c r="HE16" s="1003"/>
      <c r="HF16" s="1003"/>
      <c r="HG16" s="1003"/>
      <c r="HH16" s="1003"/>
      <c r="HI16" s="1003"/>
      <c r="HJ16" s="1003"/>
      <c r="HK16" s="1003"/>
      <c r="HL16" s="1003"/>
      <c r="HM16" s="1003"/>
      <c r="HN16" s="1003"/>
      <c r="HO16" s="1003"/>
      <c r="HP16" s="1003"/>
      <c r="HQ16" s="1003"/>
      <c r="HR16" s="1003"/>
      <c r="HS16" s="1003"/>
      <c r="HT16" s="1003"/>
      <c r="HU16" s="1003"/>
      <c r="HV16" s="1003"/>
      <c r="HW16" s="1003"/>
      <c r="HX16" s="1003"/>
      <c r="HY16" s="1003"/>
      <c r="HZ16" s="1003"/>
      <c r="IA16" s="1003"/>
      <c r="IB16" s="1003"/>
      <c r="IC16" s="1003"/>
      <c r="ID16" s="1003"/>
      <c r="IE16" s="1003"/>
      <c r="IF16" s="1003"/>
      <c r="IG16" s="1003"/>
      <c r="IH16" s="1003"/>
      <c r="II16" s="1003"/>
      <c r="IJ16" s="1003"/>
      <c r="IK16" s="1003"/>
      <c r="IL16" s="1003"/>
      <c r="IM16" s="1003"/>
      <c r="IN16" s="1003"/>
      <c r="IO16" s="1003"/>
      <c r="IP16" s="1003"/>
      <c r="IQ16" s="1003"/>
      <c r="IR16" s="1003"/>
      <c r="IS16" s="1003"/>
      <c r="IT16" s="1003"/>
      <c r="IU16" s="1003"/>
      <c r="IV16" s="1003"/>
    </row>
    <row r="17" spans="1:256" ht="15.75">
      <c r="A17" s="1003"/>
      <c r="B17" s="1210" t="s">
        <v>1815</v>
      </c>
      <c r="C17" s="2802" t="s">
        <v>1893</v>
      </c>
      <c r="D17" s="2803"/>
      <c r="E17" s="1322">
        <v>2964</v>
      </c>
      <c r="F17" s="1322">
        <v>1980</v>
      </c>
      <c r="G17" s="1320">
        <v>1890</v>
      </c>
      <c r="H17" s="1308">
        <f>MEDIAN(E17:G17)</f>
        <v>1980</v>
      </c>
      <c r="I17" s="1003"/>
      <c r="J17" s="1003"/>
      <c r="K17" s="1003"/>
      <c r="L17" s="1003"/>
      <c r="M17" s="1003"/>
      <c r="N17" s="1003"/>
      <c r="O17" s="1003"/>
      <c r="P17" s="1003"/>
      <c r="Q17" s="1003"/>
      <c r="R17" s="1003"/>
      <c r="S17" s="1003"/>
      <c r="T17" s="1003"/>
      <c r="U17" s="1003"/>
      <c r="V17" s="1003"/>
      <c r="W17" s="1003"/>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1003"/>
      <c r="AS17" s="1003"/>
      <c r="AT17" s="1003"/>
      <c r="AU17" s="1003"/>
      <c r="AV17" s="1003"/>
      <c r="AW17" s="1003"/>
      <c r="AX17" s="1003"/>
      <c r="AY17" s="1003"/>
      <c r="AZ17" s="1003"/>
      <c r="BA17" s="1003"/>
      <c r="BB17" s="1003"/>
      <c r="BC17" s="1003"/>
      <c r="BD17" s="1003"/>
      <c r="BE17" s="1003"/>
      <c r="BF17" s="1003"/>
      <c r="BG17" s="1003"/>
      <c r="BH17" s="1003"/>
      <c r="BI17" s="1003"/>
      <c r="BJ17" s="1003"/>
      <c r="BK17" s="1003"/>
      <c r="BL17" s="1003"/>
      <c r="BM17" s="1003"/>
      <c r="BN17" s="1003"/>
      <c r="BO17" s="1003"/>
      <c r="BP17" s="1003"/>
      <c r="BQ17" s="1003"/>
      <c r="BR17" s="1003"/>
      <c r="BS17" s="1003"/>
      <c r="BT17" s="1003"/>
      <c r="BU17" s="1003"/>
      <c r="BV17" s="1003"/>
      <c r="BW17" s="1003"/>
      <c r="BX17" s="1003"/>
      <c r="BY17" s="1003"/>
      <c r="BZ17" s="1003"/>
      <c r="CA17" s="1003"/>
      <c r="CB17" s="1003"/>
      <c r="CC17" s="1003"/>
      <c r="CD17" s="1003"/>
      <c r="CE17" s="1003"/>
      <c r="CF17" s="1003"/>
      <c r="CG17" s="1003"/>
      <c r="CH17" s="1003"/>
      <c r="CI17" s="1003"/>
      <c r="CJ17" s="1003"/>
      <c r="CK17" s="1003"/>
      <c r="CL17" s="1003"/>
      <c r="CM17" s="1003"/>
      <c r="CN17" s="1003"/>
      <c r="CO17" s="1003"/>
      <c r="CP17" s="1003"/>
      <c r="CQ17" s="1003"/>
      <c r="CR17" s="1003"/>
      <c r="CS17" s="1003"/>
      <c r="CT17" s="1003"/>
      <c r="CU17" s="1003"/>
      <c r="CV17" s="1003"/>
      <c r="CW17" s="1003"/>
      <c r="CX17" s="1003"/>
      <c r="CY17" s="1003"/>
      <c r="CZ17" s="1003"/>
      <c r="DA17" s="1003"/>
      <c r="DB17" s="1003"/>
      <c r="DC17" s="1003"/>
      <c r="DD17" s="1003"/>
      <c r="DE17" s="1003"/>
      <c r="DF17" s="1003"/>
      <c r="DG17" s="1003"/>
      <c r="DH17" s="1003"/>
      <c r="DI17" s="1003"/>
      <c r="DJ17" s="1003"/>
      <c r="DK17" s="1003"/>
      <c r="DL17" s="1003"/>
      <c r="DM17" s="1003"/>
      <c r="DN17" s="1003"/>
      <c r="DO17" s="1003"/>
      <c r="DP17" s="1003"/>
      <c r="DQ17" s="1003"/>
      <c r="DR17" s="1003"/>
      <c r="DS17" s="1003"/>
      <c r="DT17" s="1003"/>
      <c r="DU17" s="1003"/>
      <c r="DV17" s="1003"/>
      <c r="DW17" s="1003"/>
      <c r="DX17" s="1003"/>
      <c r="DY17" s="1003"/>
      <c r="DZ17" s="1003"/>
      <c r="EA17" s="1003"/>
      <c r="EB17" s="1003"/>
      <c r="EC17" s="1003"/>
      <c r="ED17" s="1003"/>
      <c r="EE17" s="1003"/>
      <c r="EF17" s="1003"/>
      <c r="EG17" s="1003"/>
      <c r="EH17" s="1003"/>
      <c r="EI17" s="1003"/>
      <c r="EJ17" s="1003"/>
      <c r="EK17" s="1003"/>
      <c r="EL17" s="1003"/>
      <c r="EM17" s="1003"/>
      <c r="EN17" s="1003"/>
      <c r="EO17" s="1003"/>
      <c r="EP17" s="1003"/>
      <c r="EQ17" s="1003"/>
      <c r="ER17" s="1003"/>
      <c r="ES17" s="1003"/>
      <c r="ET17" s="1003"/>
      <c r="EU17" s="1003"/>
      <c r="EV17" s="1003"/>
      <c r="EW17" s="1003"/>
      <c r="EX17" s="1003"/>
      <c r="EY17" s="1003"/>
      <c r="EZ17" s="1003"/>
      <c r="FA17" s="1003"/>
      <c r="FB17" s="1003"/>
      <c r="FC17" s="1003"/>
      <c r="FD17" s="1003"/>
      <c r="FE17" s="1003"/>
      <c r="FF17" s="1003"/>
      <c r="FG17" s="1003"/>
      <c r="FH17" s="1003"/>
      <c r="FI17" s="1003"/>
      <c r="FJ17" s="1003"/>
      <c r="FK17" s="1003"/>
      <c r="FL17" s="1003"/>
      <c r="FM17" s="1003"/>
      <c r="FN17" s="1003"/>
      <c r="FO17" s="1003"/>
      <c r="FP17" s="1003"/>
      <c r="FQ17" s="1003"/>
      <c r="FR17" s="1003"/>
      <c r="FS17" s="1003"/>
      <c r="FT17" s="1003"/>
      <c r="FU17" s="1003"/>
      <c r="FV17" s="1003"/>
      <c r="FW17" s="1003"/>
      <c r="FX17" s="1003"/>
      <c r="FY17" s="1003"/>
      <c r="FZ17" s="1003"/>
      <c r="GA17" s="1003"/>
      <c r="GB17" s="1003"/>
      <c r="GC17" s="1003"/>
      <c r="GD17" s="1003"/>
      <c r="GE17" s="1003"/>
      <c r="GF17" s="1003"/>
      <c r="GG17" s="1003"/>
      <c r="GH17" s="1003"/>
      <c r="GI17" s="1003"/>
      <c r="GJ17" s="1003"/>
      <c r="GK17" s="1003"/>
      <c r="GL17" s="1003"/>
      <c r="GM17" s="1003"/>
      <c r="GN17" s="1003"/>
      <c r="GO17" s="1003"/>
      <c r="GP17" s="1003"/>
      <c r="GQ17" s="1003"/>
      <c r="GR17" s="1003"/>
      <c r="GS17" s="1003"/>
      <c r="GT17" s="1003"/>
      <c r="GU17" s="1003"/>
      <c r="GV17" s="1003"/>
      <c r="GW17" s="1003"/>
      <c r="GX17" s="1003"/>
      <c r="GY17" s="1003"/>
      <c r="GZ17" s="1003"/>
      <c r="HA17" s="1003"/>
      <c r="HB17" s="1003"/>
      <c r="HC17" s="1003"/>
      <c r="HD17" s="1003"/>
      <c r="HE17" s="1003"/>
      <c r="HF17" s="1003"/>
      <c r="HG17" s="1003"/>
      <c r="HH17" s="1003"/>
      <c r="HI17" s="1003"/>
      <c r="HJ17" s="1003"/>
      <c r="HK17" s="1003"/>
      <c r="HL17" s="1003"/>
      <c r="HM17" s="1003"/>
      <c r="HN17" s="1003"/>
      <c r="HO17" s="1003"/>
      <c r="HP17" s="1003"/>
      <c r="HQ17" s="1003"/>
      <c r="HR17" s="1003"/>
      <c r="HS17" s="1003"/>
      <c r="HT17" s="1003"/>
      <c r="HU17" s="1003"/>
      <c r="HV17" s="1003"/>
      <c r="HW17" s="1003"/>
      <c r="HX17" s="1003"/>
      <c r="HY17" s="1003"/>
      <c r="HZ17" s="1003"/>
      <c r="IA17" s="1003"/>
      <c r="IB17" s="1003"/>
      <c r="IC17" s="1003"/>
      <c r="ID17" s="1003"/>
      <c r="IE17" s="1003"/>
      <c r="IF17" s="1003"/>
      <c r="IG17" s="1003"/>
      <c r="IH17" s="1003"/>
      <c r="II17" s="1003"/>
      <c r="IJ17" s="1003"/>
      <c r="IK17" s="1003"/>
      <c r="IL17" s="1003"/>
      <c r="IM17" s="1003"/>
      <c r="IN17" s="1003"/>
      <c r="IO17" s="1003"/>
      <c r="IP17" s="1003"/>
      <c r="IQ17" s="1003"/>
      <c r="IR17" s="1003"/>
      <c r="IS17" s="1003"/>
      <c r="IT17" s="1003"/>
      <c r="IU17" s="1003"/>
      <c r="IV17" s="1003"/>
    </row>
    <row r="18" spans="1:256" ht="15.75">
      <c r="A18" s="1003"/>
      <c r="B18" s="1210" t="s">
        <v>1817</v>
      </c>
      <c r="C18" s="2802" t="s">
        <v>1894</v>
      </c>
      <c r="D18" s="2803"/>
      <c r="E18" s="1322">
        <v>1560</v>
      </c>
      <c r="F18" s="1322">
        <v>2325</v>
      </c>
      <c r="G18" s="1320">
        <v>2120</v>
      </c>
      <c r="H18" s="1308">
        <f>MEDIAN(E18:G18)</f>
        <v>2120</v>
      </c>
      <c r="I18" s="1003"/>
      <c r="J18" s="1003"/>
      <c r="K18" s="1003"/>
      <c r="L18" s="1003"/>
      <c r="M18" s="1003"/>
      <c r="N18" s="1003"/>
      <c r="O18" s="1003"/>
      <c r="P18" s="1003"/>
      <c r="Q18" s="1003"/>
      <c r="R18" s="1003"/>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1003"/>
      <c r="AS18" s="1003"/>
      <c r="AT18" s="1003"/>
      <c r="AU18" s="1003"/>
      <c r="AV18" s="1003"/>
      <c r="AW18" s="1003"/>
      <c r="AX18" s="1003"/>
      <c r="AY18" s="1003"/>
      <c r="AZ18" s="1003"/>
      <c r="BA18" s="1003"/>
      <c r="BB18" s="1003"/>
      <c r="BC18" s="1003"/>
      <c r="BD18" s="1003"/>
      <c r="BE18" s="1003"/>
      <c r="BF18" s="1003"/>
      <c r="BG18" s="1003"/>
      <c r="BH18" s="1003"/>
      <c r="BI18" s="1003"/>
      <c r="BJ18" s="1003"/>
      <c r="BK18" s="1003"/>
      <c r="BL18" s="1003"/>
      <c r="BM18" s="1003"/>
      <c r="BN18" s="1003"/>
      <c r="BO18" s="1003"/>
      <c r="BP18" s="1003"/>
      <c r="BQ18" s="1003"/>
      <c r="BR18" s="1003"/>
      <c r="BS18" s="1003"/>
      <c r="BT18" s="1003"/>
      <c r="BU18" s="1003"/>
      <c r="BV18" s="1003"/>
      <c r="BW18" s="1003"/>
      <c r="BX18" s="1003"/>
      <c r="BY18" s="1003"/>
      <c r="BZ18" s="1003"/>
      <c r="CA18" s="1003"/>
      <c r="CB18" s="1003"/>
      <c r="CC18" s="1003"/>
      <c r="CD18" s="1003"/>
      <c r="CE18" s="1003"/>
      <c r="CF18" s="1003"/>
      <c r="CG18" s="1003"/>
      <c r="CH18" s="1003"/>
      <c r="CI18" s="1003"/>
      <c r="CJ18" s="1003"/>
      <c r="CK18" s="1003"/>
      <c r="CL18" s="1003"/>
      <c r="CM18" s="1003"/>
      <c r="CN18" s="1003"/>
      <c r="CO18" s="1003"/>
      <c r="CP18" s="1003"/>
      <c r="CQ18" s="1003"/>
      <c r="CR18" s="1003"/>
      <c r="CS18" s="1003"/>
      <c r="CT18" s="1003"/>
      <c r="CU18" s="1003"/>
      <c r="CV18" s="1003"/>
      <c r="CW18" s="1003"/>
      <c r="CX18" s="1003"/>
      <c r="CY18" s="1003"/>
      <c r="CZ18" s="1003"/>
      <c r="DA18" s="1003"/>
      <c r="DB18" s="1003"/>
      <c r="DC18" s="1003"/>
      <c r="DD18" s="1003"/>
      <c r="DE18" s="1003"/>
      <c r="DF18" s="1003"/>
      <c r="DG18" s="1003"/>
      <c r="DH18" s="1003"/>
      <c r="DI18" s="1003"/>
      <c r="DJ18" s="1003"/>
      <c r="DK18" s="1003"/>
      <c r="DL18" s="1003"/>
      <c r="DM18" s="1003"/>
      <c r="DN18" s="1003"/>
      <c r="DO18" s="1003"/>
      <c r="DP18" s="1003"/>
      <c r="DQ18" s="1003"/>
      <c r="DR18" s="1003"/>
      <c r="DS18" s="1003"/>
      <c r="DT18" s="1003"/>
      <c r="DU18" s="1003"/>
      <c r="DV18" s="1003"/>
      <c r="DW18" s="1003"/>
      <c r="DX18" s="1003"/>
      <c r="DY18" s="1003"/>
      <c r="DZ18" s="1003"/>
      <c r="EA18" s="1003"/>
      <c r="EB18" s="1003"/>
      <c r="EC18" s="1003"/>
      <c r="ED18" s="1003"/>
      <c r="EE18" s="1003"/>
      <c r="EF18" s="1003"/>
      <c r="EG18" s="1003"/>
      <c r="EH18" s="1003"/>
      <c r="EI18" s="1003"/>
      <c r="EJ18" s="1003"/>
      <c r="EK18" s="1003"/>
      <c r="EL18" s="1003"/>
      <c r="EM18" s="1003"/>
      <c r="EN18" s="1003"/>
      <c r="EO18" s="1003"/>
      <c r="EP18" s="1003"/>
      <c r="EQ18" s="1003"/>
      <c r="ER18" s="1003"/>
      <c r="ES18" s="1003"/>
      <c r="ET18" s="1003"/>
      <c r="EU18" s="1003"/>
      <c r="EV18" s="1003"/>
      <c r="EW18" s="1003"/>
      <c r="EX18" s="1003"/>
      <c r="EY18" s="1003"/>
      <c r="EZ18" s="1003"/>
      <c r="FA18" s="1003"/>
      <c r="FB18" s="1003"/>
      <c r="FC18" s="1003"/>
      <c r="FD18" s="1003"/>
      <c r="FE18" s="1003"/>
      <c r="FF18" s="1003"/>
      <c r="FG18" s="1003"/>
      <c r="FH18" s="1003"/>
      <c r="FI18" s="1003"/>
      <c r="FJ18" s="1003"/>
      <c r="FK18" s="1003"/>
      <c r="FL18" s="1003"/>
      <c r="FM18" s="1003"/>
      <c r="FN18" s="1003"/>
      <c r="FO18" s="1003"/>
      <c r="FP18" s="1003"/>
      <c r="FQ18" s="1003"/>
      <c r="FR18" s="1003"/>
      <c r="FS18" s="1003"/>
      <c r="FT18" s="1003"/>
      <c r="FU18" s="1003"/>
      <c r="FV18" s="1003"/>
      <c r="FW18" s="1003"/>
      <c r="FX18" s="1003"/>
      <c r="FY18" s="1003"/>
      <c r="FZ18" s="1003"/>
      <c r="GA18" s="1003"/>
      <c r="GB18" s="1003"/>
      <c r="GC18" s="1003"/>
      <c r="GD18" s="1003"/>
      <c r="GE18" s="1003"/>
      <c r="GF18" s="1003"/>
      <c r="GG18" s="1003"/>
      <c r="GH18" s="1003"/>
      <c r="GI18" s="1003"/>
      <c r="GJ18" s="1003"/>
      <c r="GK18" s="1003"/>
      <c r="GL18" s="1003"/>
      <c r="GM18" s="1003"/>
      <c r="GN18" s="1003"/>
      <c r="GO18" s="1003"/>
      <c r="GP18" s="1003"/>
      <c r="GQ18" s="1003"/>
      <c r="GR18" s="1003"/>
      <c r="GS18" s="1003"/>
      <c r="GT18" s="1003"/>
      <c r="GU18" s="1003"/>
      <c r="GV18" s="1003"/>
      <c r="GW18" s="1003"/>
      <c r="GX18" s="1003"/>
      <c r="GY18" s="1003"/>
      <c r="GZ18" s="1003"/>
      <c r="HA18" s="1003"/>
      <c r="HB18" s="1003"/>
      <c r="HC18" s="1003"/>
      <c r="HD18" s="1003"/>
      <c r="HE18" s="1003"/>
      <c r="HF18" s="1003"/>
      <c r="HG18" s="1003"/>
      <c r="HH18" s="1003"/>
      <c r="HI18" s="1003"/>
      <c r="HJ18" s="1003"/>
      <c r="HK18" s="1003"/>
      <c r="HL18" s="1003"/>
      <c r="HM18" s="1003"/>
      <c r="HN18" s="1003"/>
      <c r="HO18" s="1003"/>
      <c r="HP18" s="1003"/>
      <c r="HQ18" s="1003"/>
      <c r="HR18" s="1003"/>
      <c r="HS18" s="1003"/>
      <c r="HT18" s="1003"/>
      <c r="HU18" s="1003"/>
      <c r="HV18" s="1003"/>
      <c r="HW18" s="1003"/>
      <c r="HX18" s="1003"/>
      <c r="HY18" s="1003"/>
      <c r="HZ18" s="1003"/>
      <c r="IA18" s="1003"/>
      <c r="IB18" s="1003"/>
      <c r="IC18" s="1003"/>
      <c r="ID18" s="1003"/>
      <c r="IE18" s="1003"/>
      <c r="IF18" s="1003"/>
      <c r="IG18" s="1003"/>
      <c r="IH18" s="1003"/>
      <c r="II18" s="1003"/>
      <c r="IJ18" s="1003"/>
      <c r="IK18" s="1003"/>
      <c r="IL18" s="1003"/>
      <c r="IM18" s="1003"/>
      <c r="IN18" s="1003"/>
      <c r="IO18" s="1003"/>
      <c r="IP18" s="1003"/>
      <c r="IQ18" s="1003"/>
      <c r="IR18" s="1003"/>
      <c r="IS18" s="1003"/>
      <c r="IT18" s="1003"/>
      <c r="IU18" s="1003"/>
      <c r="IV18" s="1003"/>
    </row>
    <row r="19" spans="1:256" ht="16.5" thickBot="1">
      <c r="A19" s="1003"/>
      <c r="B19" s="1210" t="s">
        <v>1819</v>
      </c>
      <c r="C19" s="2802" t="s">
        <v>7245</v>
      </c>
      <c r="D19" s="2803"/>
      <c r="E19" s="1323">
        <v>1202</v>
      </c>
      <c r="F19" s="1323">
        <v>1739</v>
      </c>
      <c r="G19" s="1324">
        <v>1260</v>
      </c>
      <c r="H19" s="1308">
        <f>MEDIAN(E19:G19)</f>
        <v>1260</v>
      </c>
      <c r="I19" s="1003"/>
      <c r="J19" s="1003"/>
      <c r="K19" s="1003"/>
      <c r="L19" s="1003"/>
      <c r="M19" s="1003"/>
      <c r="N19" s="1003"/>
      <c r="O19" s="1003"/>
      <c r="P19" s="1003"/>
      <c r="Q19" s="1003"/>
      <c r="R19" s="1003"/>
      <c r="S19" s="1003"/>
      <c r="T19" s="1003"/>
      <c r="U19" s="1003"/>
      <c r="V19" s="1003"/>
      <c r="W19" s="1003"/>
      <c r="X19" s="1003"/>
      <c r="Y19" s="1003"/>
      <c r="Z19" s="1003"/>
      <c r="AA19" s="1003"/>
      <c r="AB19" s="1003"/>
      <c r="AC19" s="1003"/>
      <c r="AD19" s="1003"/>
      <c r="AE19" s="1003"/>
      <c r="AF19" s="1003"/>
      <c r="AG19" s="1003"/>
      <c r="AH19" s="1003"/>
      <c r="AI19" s="1003"/>
      <c r="AJ19" s="1003"/>
      <c r="AK19" s="1003"/>
      <c r="AL19" s="1003"/>
      <c r="AM19" s="1003"/>
      <c r="AN19" s="1003"/>
      <c r="AO19" s="1003"/>
      <c r="AP19" s="1003"/>
      <c r="AQ19" s="1003"/>
      <c r="AR19" s="1003"/>
      <c r="AS19" s="1003"/>
      <c r="AT19" s="1003"/>
      <c r="AU19" s="1003"/>
      <c r="AV19" s="1003"/>
      <c r="AW19" s="1003"/>
      <c r="AX19" s="1003"/>
      <c r="AY19" s="1003"/>
      <c r="AZ19" s="1003"/>
      <c r="BA19" s="1003"/>
      <c r="BB19" s="1003"/>
      <c r="BC19" s="1003"/>
      <c r="BD19" s="1003"/>
      <c r="BE19" s="1003"/>
      <c r="BF19" s="1003"/>
      <c r="BG19" s="1003"/>
      <c r="BH19" s="1003"/>
      <c r="BI19" s="1003"/>
      <c r="BJ19" s="1003"/>
      <c r="BK19" s="1003"/>
      <c r="BL19" s="1003"/>
      <c r="BM19" s="1003"/>
      <c r="BN19" s="1003"/>
      <c r="BO19" s="1003"/>
      <c r="BP19" s="1003"/>
      <c r="BQ19" s="1003"/>
      <c r="BR19" s="1003"/>
      <c r="BS19" s="1003"/>
      <c r="BT19" s="1003"/>
      <c r="BU19" s="1003"/>
      <c r="BV19" s="1003"/>
      <c r="BW19" s="1003"/>
      <c r="BX19" s="1003"/>
      <c r="BY19" s="1003"/>
      <c r="BZ19" s="1003"/>
      <c r="CA19" s="1003"/>
      <c r="CB19" s="1003"/>
      <c r="CC19" s="1003"/>
      <c r="CD19" s="1003"/>
      <c r="CE19" s="1003"/>
      <c r="CF19" s="1003"/>
      <c r="CG19" s="1003"/>
      <c r="CH19" s="1003"/>
      <c r="CI19" s="1003"/>
      <c r="CJ19" s="1003"/>
      <c r="CK19" s="1003"/>
      <c r="CL19" s="1003"/>
      <c r="CM19" s="1003"/>
      <c r="CN19" s="1003"/>
      <c r="CO19" s="1003"/>
      <c r="CP19" s="1003"/>
      <c r="CQ19" s="1003"/>
      <c r="CR19" s="1003"/>
      <c r="CS19" s="1003"/>
      <c r="CT19" s="1003"/>
      <c r="CU19" s="1003"/>
      <c r="CV19" s="1003"/>
      <c r="CW19" s="1003"/>
      <c r="CX19" s="1003"/>
      <c r="CY19" s="1003"/>
      <c r="CZ19" s="1003"/>
      <c r="DA19" s="1003"/>
      <c r="DB19" s="1003"/>
      <c r="DC19" s="1003"/>
      <c r="DD19" s="1003"/>
      <c r="DE19" s="1003"/>
      <c r="DF19" s="1003"/>
      <c r="DG19" s="1003"/>
      <c r="DH19" s="1003"/>
      <c r="DI19" s="1003"/>
      <c r="DJ19" s="1003"/>
      <c r="DK19" s="1003"/>
      <c r="DL19" s="1003"/>
      <c r="DM19" s="1003"/>
      <c r="DN19" s="1003"/>
      <c r="DO19" s="1003"/>
      <c r="DP19" s="1003"/>
      <c r="DQ19" s="1003"/>
      <c r="DR19" s="1003"/>
      <c r="DS19" s="1003"/>
      <c r="DT19" s="1003"/>
      <c r="DU19" s="1003"/>
      <c r="DV19" s="1003"/>
      <c r="DW19" s="1003"/>
      <c r="DX19" s="1003"/>
      <c r="DY19" s="1003"/>
      <c r="DZ19" s="1003"/>
      <c r="EA19" s="1003"/>
      <c r="EB19" s="1003"/>
      <c r="EC19" s="1003"/>
      <c r="ED19" s="1003"/>
      <c r="EE19" s="1003"/>
      <c r="EF19" s="1003"/>
      <c r="EG19" s="1003"/>
      <c r="EH19" s="1003"/>
      <c r="EI19" s="1003"/>
      <c r="EJ19" s="1003"/>
      <c r="EK19" s="1003"/>
      <c r="EL19" s="1003"/>
      <c r="EM19" s="1003"/>
      <c r="EN19" s="1003"/>
      <c r="EO19" s="1003"/>
      <c r="EP19" s="1003"/>
      <c r="EQ19" s="1003"/>
      <c r="ER19" s="1003"/>
      <c r="ES19" s="1003"/>
      <c r="ET19" s="1003"/>
      <c r="EU19" s="1003"/>
      <c r="EV19" s="1003"/>
      <c r="EW19" s="1003"/>
      <c r="EX19" s="1003"/>
      <c r="EY19" s="1003"/>
      <c r="EZ19" s="1003"/>
      <c r="FA19" s="1003"/>
      <c r="FB19" s="1003"/>
      <c r="FC19" s="1003"/>
      <c r="FD19" s="1003"/>
      <c r="FE19" s="1003"/>
      <c r="FF19" s="1003"/>
      <c r="FG19" s="1003"/>
      <c r="FH19" s="1003"/>
      <c r="FI19" s="1003"/>
      <c r="FJ19" s="1003"/>
      <c r="FK19" s="1003"/>
      <c r="FL19" s="1003"/>
      <c r="FM19" s="1003"/>
      <c r="FN19" s="1003"/>
      <c r="FO19" s="1003"/>
      <c r="FP19" s="1003"/>
      <c r="FQ19" s="1003"/>
      <c r="FR19" s="1003"/>
      <c r="FS19" s="1003"/>
      <c r="FT19" s="1003"/>
      <c r="FU19" s="1003"/>
      <c r="FV19" s="1003"/>
      <c r="FW19" s="1003"/>
      <c r="FX19" s="1003"/>
      <c r="FY19" s="1003"/>
      <c r="FZ19" s="1003"/>
      <c r="GA19" s="1003"/>
      <c r="GB19" s="1003"/>
      <c r="GC19" s="1003"/>
      <c r="GD19" s="1003"/>
      <c r="GE19" s="1003"/>
      <c r="GF19" s="1003"/>
      <c r="GG19" s="1003"/>
      <c r="GH19" s="1003"/>
      <c r="GI19" s="1003"/>
      <c r="GJ19" s="1003"/>
      <c r="GK19" s="1003"/>
      <c r="GL19" s="1003"/>
      <c r="GM19" s="1003"/>
      <c r="GN19" s="1003"/>
      <c r="GO19" s="1003"/>
      <c r="GP19" s="1003"/>
      <c r="GQ19" s="1003"/>
      <c r="GR19" s="1003"/>
      <c r="GS19" s="1003"/>
      <c r="GT19" s="1003"/>
      <c r="GU19" s="1003"/>
      <c r="GV19" s="1003"/>
      <c r="GW19" s="1003"/>
      <c r="GX19" s="1003"/>
      <c r="GY19" s="1003"/>
      <c r="GZ19" s="1003"/>
      <c r="HA19" s="1003"/>
      <c r="HB19" s="1003"/>
      <c r="HC19" s="1003"/>
      <c r="HD19" s="1003"/>
      <c r="HE19" s="1003"/>
      <c r="HF19" s="1003"/>
      <c r="HG19" s="1003"/>
      <c r="HH19" s="1003"/>
      <c r="HI19" s="1003"/>
      <c r="HJ19" s="1003"/>
      <c r="HK19" s="1003"/>
      <c r="HL19" s="1003"/>
      <c r="HM19" s="1003"/>
      <c r="HN19" s="1003"/>
      <c r="HO19" s="1003"/>
      <c r="HP19" s="1003"/>
      <c r="HQ19" s="1003"/>
      <c r="HR19" s="1003"/>
      <c r="HS19" s="1003"/>
      <c r="HT19" s="1003"/>
      <c r="HU19" s="1003"/>
      <c r="HV19" s="1003"/>
      <c r="HW19" s="1003"/>
      <c r="HX19" s="1003"/>
      <c r="HY19" s="1003"/>
      <c r="HZ19" s="1003"/>
      <c r="IA19" s="1003"/>
      <c r="IB19" s="1003"/>
      <c r="IC19" s="1003"/>
      <c r="ID19" s="1003"/>
      <c r="IE19" s="1003"/>
      <c r="IF19" s="1003"/>
      <c r="IG19" s="1003"/>
      <c r="IH19" s="1003"/>
      <c r="II19" s="1003"/>
      <c r="IJ19" s="1003"/>
      <c r="IK19" s="1003"/>
      <c r="IL19" s="1003"/>
      <c r="IM19" s="1003"/>
      <c r="IN19" s="1003"/>
      <c r="IO19" s="1003"/>
      <c r="IP19" s="1003"/>
      <c r="IQ19" s="1003"/>
      <c r="IR19" s="1003"/>
      <c r="IS19" s="1003"/>
      <c r="IT19" s="1003"/>
      <c r="IU19" s="1003"/>
      <c r="IV19" s="1003"/>
    </row>
    <row r="20" spans="1:256" s="971" customFormat="1" ht="16.5" thickBot="1">
      <c r="A20" s="1003"/>
      <c r="B20" s="2804" t="s">
        <v>1824</v>
      </c>
      <c r="C20" s="2805"/>
      <c r="D20" s="2806"/>
      <c r="E20" s="1315">
        <f>SUM(E15:E19)</f>
        <v>16530</v>
      </c>
      <c r="F20" s="1315">
        <f>SUM(F15:F19)</f>
        <v>16157</v>
      </c>
      <c r="G20" s="1316">
        <f>SUM(G15:G19)</f>
        <v>15300</v>
      </c>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003"/>
      <c r="AP20" s="1003"/>
      <c r="AQ20" s="1003"/>
      <c r="AR20" s="1003"/>
      <c r="AS20" s="1003"/>
      <c r="AT20" s="1003"/>
      <c r="AU20" s="1003"/>
      <c r="AV20" s="1003"/>
      <c r="AW20" s="1003"/>
      <c r="AX20" s="1003"/>
      <c r="AY20" s="1003"/>
      <c r="AZ20" s="1003"/>
      <c r="BA20" s="1003"/>
      <c r="BB20" s="1003"/>
      <c r="BC20" s="1003"/>
      <c r="BD20" s="1003"/>
      <c r="BE20" s="1003"/>
      <c r="BF20" s="1003"/>
      <c r="BG20" s="1003"/>
      <c r="BH20" s="1003"/>
      <c r="BI20" s="1003"/>
      <c r="BJ20" s="1003"/>
      <c r="BK20" s="1003"/>
      <c r="BL20" s="1003"/>
      <c r="BM20" s="1003"/>
      <c r="BN20" s="1003"/>
      <c r="BO20" s="1003"/>
      <c r="BP20" s="1003"/>
      <c r="BQ20" s="1003"/>
      <c r="BR20" s="1003"/>
      <c r="BS20" s="1003"/>
      <c r="BT20" s="1003"/>
      <c r="BU20" s="1003"/>
      <c r="BV20" s="1003"/>
      <c r="BW20" s="1003"/>
      <c r="BX20" s="1003"/>
      <c r="BY20" s="1003"/>
      <c r="BZ20" s="1003"/>
      <c r="CA20" s="1003"/>
      <c r="CB20" s="1003"/>
      <c r="CC20" s="1003"/>
      <c r="CD20" s="1003"/>
      <c r="CE20" s="1003"/>
      <c r="CF20" s="1003"/>
      <c r="CG20" s="1003"/>
      <c r="CH20" s="1003"/>
      <c r="CI20" s="1003"/>
      <c r="CJ20" s="1003"/>
      <c r="CK20" s="1003"/>
      <c r="CL20" s="1003"/>
      <c r="CM20" s="1003"/>
      <c r="CN20" s="1003"/>
      <c r="CO20" s="1003"/>
      <c r="CP20" s="1003"/>
      <c r="CQ20" s="1003"/>
      <c r="CR20" s="1003"/>
      <c r="CS20" s="1003"/>
      <c r="CT20" s="1003"/>
      <c r="CU20" s="1003"/>
      <c r="CV20" s="1003"/>
      <c r="CW20" s="1003"/>
      <c r="CX20" s="1003"/>
      <c r="CY20" s="1003"/>
      <c r="CZ20" s="1003"/>
      <c r="DA20" s="1003"/>
      <c r="DB20" s="1003"/>
      <c r="DC20" s="1003"/>
      <c r="DD20" s="1003"/>
      <c r="DE20" s="1003"/>
      <c r="DF20" s="1003"/>
      <c r="DG20" s="1003"/>
      <c r="DH20" s="1003"/>
      <c r="DI20" s="1003"/>
      <c r="DJ20" s="1003"/>
      <c r="DK20" s="1003"/>
      <c r="DL20" s="1003"/>
      <c r="DM20" s="1003"/>
      <c r="DN20" s="1003"/>
      <c r="DO20" s="1003"/>
      <c r="DP20" s="1003"/>
      <c r="DQ20" s="1003"/>
      <c r="DR20" s="1003"/>
      <c r="DS20" s="1003"/>
      <c r="DT20" s="1003"/>
      <c r="DU20" s="1003"/>
      <c r="DV20" s="1003"/>
      <c r="DW20" s="1003"/>
      <c r="DX20" s="1003"/>
      <c r="DY20" s="1003"/>
      <c r="DZ20" s="1003"/>
      <c r="EA20" s="1003"/>
      <c r="EB20" s="1003"/>
      <c r="EC20" s="1003"/>
      <c r="ED20" s="1003"/>
      <c r="EE20" s="1003"/>
      <c r="EF20" s="1003"/>
      <c r="EG20" s="1003"/>
      <c r="EH20" s="1003"/>
      <c r="EI20" s="1003"/>
      <c r="EJ20" s="1003"/>
      <c r="EK20" s="1003"/>
      <c r="EL20" s="1003"/>
      <c r="EM20" s="1003"/>
      <c r="EN20" s="1003"/>
      <c r="EO20" s="1003"/>
      <c r="EP20" s="1003"/>
      <c r="EQ20" s="1003"/>
      <c r="ER20" s="1003"/>
      <c r="ES20" s="1003"/>
      <c r="ET20" s="1003"/>
      <c r="EU20" s="1003"/>
      <c r="EV20" s="1003"/>
      <c r="EW20" s="1003"/>
      <c r="EX20" s="1003"/>
      <c r="EY20" s="1003"/>
      <c r="EZ20" s="1003"/>
      <c r="FA20" s="1003"/>
      <c r="FB20" s="1003"/>
      <c r="FC20" s="1003"/>
      <c r="FD20" s="1003"/>
      <c r="FE20" s="1003"/>
      <c r="FF20" s="1003"/>
      <c r="FG20" s="1003"/>
      <c r="FH20" s="1003"/>
      <c r="FI20" s="1003"/>
      <c r="FJ20" s="1003"/>
      <c r="FK20" s="1003"/>
      <c r="FL20" s="1003"/>
      <c r="FM20" s="1003"/>
      <c r="FN20" s="1003"/>
      <c r="FO20" s="1003"/>
      <c r="FP20" s="1003"/>
      <c r="FQ20" s="1003"/>
      <c r="FR20" s="1003"/>
      <c r="FS20" s="1003"/>
      <c r="FT20" s="1003"/>
      <c r="FU20" s="1003"/>
      <c r="FV20" s="1003"/>
      <c r="FW20" s="1003"/>
      <c r="FX20" s="1003"/>
      <c r="FY20" s="1003"/>
      <c r="FZ20" s="1003"/>
      <c r="GA20" s="1003"/>
      <c r="GB20" s="1003"/>
      <c r="GC20" s="1003"/>
      <c r="GD20" s="1003"/>
      <c r="GE20" s="1003"/>
      <c r="GF20" s="1003"/>
      <c r="GG20" s="1003"/>
      <c r="GH20" s="1003"/>
      <c r="GI20" s="1003"/>
      <c r="GJ20" s="1003"/>
      <c r="GK20" s="1003"/>
      <c r="GL20" s="1003"/>
      <c r="GM20" s="1003"/>
      <c r="GN20" s="1003"/>
      <c r="GO20" s="1003"/>
      <c r="GP20" s="1003"/>
      <c r="GQ20" s="1003"/>
      <c r="GR20" s="1003"/>
      <c r="GS20" s="1003"/>
      <c r="GT20" s="1003"/>
      <c r="GU20" s="1003"/>
      <c r="GV20" s="1003"/>
      <c r="GW20" s="1003"/>
      <c r="GX20" s="1003"/>
      <c r="GY20" s="1003"/>
      <c r="GZ20" s="1003"/>
      <c r="HA20" s="1003"/>
      <c r="HB20" s="1003"/>
      <c r="HC20" s="1003"/>
      <c r="HD20" s="1003"/>
      <c r="HE20" s="1003"/>
      <c r="HF20" s="1003"/>
      <c r="HG20" s="1003"/>
      <c r="HH20" s="1003"/>
      <c r="HI20" s="1003"/>
      <c r="HJ20" s="1003"/>
      <c r="HK20" s="1003"/>
      <c r="HL20" s="1003"/>
      <c r="HM20" s="1003"/>
      <c r="HN20" s="1003"/>
      <c r="HO20" s="1003"/>
      <c r="HP20" s="1003"/>
      <c r="HQ20" s="1003"/>
      <c r="HR20" s="1003"/>
      <c r="HS20" s="1003"/>
      <c r="HT20" s="1003"/>
      <c r="HU20" s="1003"/>
      <c r="HV20" s="1003"/>
      <c r="HW20" s="1003"/>
      <c r="HX20" s="1003"/>
      <c r="HY20" s="1003"/>
      <c r="HZ20" s="1003"/>
      <c r="IA20" s="1003"/>
      <c r="IB20" s="1003"/>
      <c r="IC20" s="1003"/>
      <c r="ID20" s="1003"/>
      <c r="IE20" s="1003"/>
      <c r="IF20" s="1003"/>
      <c r="IG20" s="1003"/>
      <c r="IH20" s="1003"/>
      <c r="II20" s="1003"/>
      <c r="IJ20" s="1003"/>
      <c r="IK20" s="1003"/>
      <c r="IL20" s="1003"/>
      <c r="IM20" s="1003"/>
      <c r="IN20" s="1003"/>
      <c r="IO20" s="1003"/>
      <c r="IP20" s="1003"/>
      <c r="IQ20" s="1003"/>
      <c r="IR20" s="1003"/>
      <c r="IS20" s="1003"/>
      <c r="IT20" s="1003"/>
      <c r="IU20" s="1003"/>
      <c r="IV20" s="1003"/>
    </row>
    <row r="21" spans="1:256" s="971" customFormat="1" ht="16.5" thickBot="1">
      <c r="A21" s="1003"/>
      <c r="B21" s="2807" t="s">
        <v>707</v>
      </c>
      <c r="C21" s="2808"/>
      <c r="D21" s="2809">
        <v>8923.75</v>
      </c>
      <c r="E21" s="2810">
        <f>MEDIAN(E20:G20)</f>
        <v>16157</v>
      </c>
      <c r="F21" s="2810"/>
      <c r="G21" s="2811"/>
      <c r="H21" s="1003"/>
      <c r="I21" s="1003"/>
      <c r="J21" s="1003"/>
      <c r="K21" s="1003"/>
      <c r="L21" s="1003"/>
      <c r="M21" s="1003"/>
      <c r="N21" s="1003"/>
      <c r="O21" s="1003"/>
      <c r="P21" s="1003"/>
      <c r="Q21" s="1003"/>
      <c r="R21" s="1003"/>
      <c r="S21" s="1003"/>
      <c r="T21" s="1003"/>
      <c r="U21" s="1003"/>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003"/>
      <c r="BL21" s="1003"/>
      <c r="BM21" s="1003"/>
      <c r="BN21" s="1003"/>
      <c r="BO21" s="1003"/>
      <c r="BP21" s="1003"/>
      <c r="BQ21" s="1003"/>
      <c r="BR21" s="1003"/>
      <c r="BS21" s="1003"/>
      <c r="BT21" s="1003"/>
      <c r="BU21" s="1003"/>
      <c r="BV21" s="1003"/>
      <c r="BW21" s="1003"/>
      <c r="BX21" s="1003"/>
      <c r="BY21" s="1003"/>
      <c r="BZ21" s="1003"/>
      <c r="CA21" s="1003"/>
      <c r="CB21" s="1003"/>
      <c r="CC21" s="1003"/>
      <c r="CD21" s="1003"/>
      <c r="CE21" s="1003"/>
      <c r="CF21" s="1003"/>
      <c r="CG21" s="1003"/>
      <c r="CH21" s="1003"/>
      <c r="CI21" s="1003"/>
      <c r="CJ21" s="1003"/>
      <c r="CK21" s="1003"/>
      <c r="CL21" s="1003"/>
      <c r="CM21" s="1003"/>
      <c r="CN21" s="1003"/>
      <c r="CO21" s="1003"/>
      <c r="CP21" s="1003"/>
      <c r="CQ21" s="1003"/>
      <c r="CR21" s="1003"/>
      <c r="CS21" s="1003"/>
      <c r="CT21" s="1003"/>
      <c r="CU21" s="1003"/>
      <c r="CV21" s="1003"/>
      <c r="CW21" s="1003"/>
      <c r="CX21" s="1003"/>
      <c r="CY21" s="1003"/>
      <c r="CZ21" s="1003"/>
      <c r="DA21" s="1003"/>
      <c r="DB21" s="1003"/>
      <c r="DC21" s="1003"/>
      <c r="DD21" s="1003"/>
      <c r="DE21" s="1003"/>
      <c r="DF21" s="1003"/>
      <c r="DG21" s="1003"/>
      <c r="DH21" s="1003"/>
      <c r="DI21" s="1003"/>
      <c r="DJ21" s="1003"/>
      <c r="DK21" s="1003"/>
      <c r="DL21" s="1003"/>
      <c r="DM21" s="1003"/>
      <c r="DN21" s="1003"/>
      <c r="DO21" s="1003"/>
      <c r="DP21" s="1003"/>
      <c r="DQ21" s="1003"/>
      <c r="DR21" s="1003"/>
      <c r="DS21" s="1003"/>
      <c r="DT21" s="1003"/>
      <c r="DU21" s="1003"/>
      <c r="DV21" s="1003"/>
      <c r="DW21" s="1003"/>
      <c r="DX21" s="1003"/>
      <c r="DY21" s="1003"/>
      <c r="DZ21" s="1003"/>
      <c r="EA21" s="1003"/>
      <c r="EB21" s="1003"/>
      <c r="EC21" s="1003"/>
      <c r="ED21" s="1003"/>
      <c r="EE21" s="1003"/>
      <c r="EF21" s="1003"/>
      <c r="EG21" s="1003"/>
      <c r="EH21" s="1003"/>
      <c r="EI21" s="1003"/>
      <c r="EJ21" s="1003"/>
      <c r="EK21" s="1003"/>
      <c r="EL21" s="1003"/>
      <c r="EM21" s="1003"/>
      <c r="EN21" s="1003"/>
      <c r="EO21" s="1003"/>
      <c r="EP21" s="1003"/>
      <c r="EQ21" s="1003"/>
      <c r="ER21" s="1003"/>
      <c r="ES21" s="1003"/>
      <c r="ET21" s="1003"/>
      <c r="EU21" s="1003"/>
      <c r="EV21" s="1003"/>
      <c r="EW21" s="1003"/>
      <c r="EX21" s="1003"/>
      <c r="EY21" s="1003"/>
      <c r="EZ21" s="1003"/>
      <c r="FA21" s="1003"/>
      <c r="FB21" s="1003"/>
      <c r="FC21" s="1003"/>
      <c r="FD21" s="1003"/>
      <c r="FE21" s="1003"/>
      <c r="FF21" s="1003"/>
      <c r="FG21" s="1003"/>
      <c r="FH21" s="1003"/>
      <c r="FI21" s="1003"/>
      <c r="FJ21" s="1003"/>
      <c r="FK21" s="1003"/>
      <c r="FL21" s="1003"/>
      <c r="FM21" s="1003"/>
      <c r="FN21" s="1003"/>
      <c r="FO21" s="1003"/>
      <c r="FP21" s="1003"/>
      <c r="FQ21" s="1003"/>
      <c r="FR21" s="1003"/>
      <c r="FS21" s="1003"/>
      <c r="FT21" s="1003"/>
      <c r="FU21" s="1003"/>
      <c r="FV21" s="1003"/>
      <c r="FW21" s="1003"/>
      <c r="FX21" s="1003"/>
      <c r="FY21" s="1003"/>
      <c r="FZ21" s="1003"/>
      <c r="GA21" s="1003"/>
      <c r="GB21" s="1003"/>
      <c r="GC21" s="1003"/>
      <c r="GD21" s="1003"/>
      <c r="GE21" s="1003"/>
      <c r="GF21" s="1003"/>
      <c r="GG21" s="1003"/>
      <c r="GH21" s="1003"/>
      <c r="GI21" s="1003"/>
      <c r="GJ21" s="1003"/>
      <c r="GK21" s="1003"/>
      <c r="GL21" s="1003"/>
      <c r="GM21" s="1003"/>
      <c r="GN21" s="1003"/>
      <c r="GO21" s="1003"/>
      <c r="GP21" s="1003"/>
      <c r="GQ21" s="1003"/>
      <c r="GR21" s="1003"/>
      <c r="GS21" s="1003"/>
      <c r="GT21" s="1003"/>
      <c r="GU21" s="1003"/>
      <c r="GV21" s="1003"/>
      <c r="GW21" s="1003"/>
      <c r="GX21" s="1003"/>
      <c r="GY21" s="1003"/>
      <c r="GZ21" s="1003"/>
      <c r="HA21" s="1003"/>
      <c r="HB21" s="1003"/>
      <c r="HC21" s="1003"/>
      <c r="HD21" s="1003"/>
      <c r="HE21" s="1003"/>
      <c r="HF21" s="1003"/>
      <c r="HG21" s="1003"/>
      <c r="HH21" s="1003"/>
      <c r="HI21" s="1003"/>
      <c r="HJ21" s="1003"/>
      <c r="HK21" s="1003"/>
      <c r="HL21" s="1003"/>
      <c r="HM21" s="1003"/>
      <c r="HN21" s="1003"/>
      <c r="HO21" s="1003"/>
      <c r="HP21" s="1003"/>
      <c r="HQ21" s="1003"/>
      <c r="HR21" s="1003"/>
      <c r="HS21" s="1003"/>
      <c r="HT21" s="1003"/>
      <c r="HU21" s="1003"/>
      <c r="HV21" s="1003"/>
      <c r="HW21" s="1003"/>
      <c r="HX21" s="1003"/>
      <c r="HY21" s="1003"/>
      <c r="HZ21" s="1003"/>
      <c r="IA21" s="1003"/>
      <c r="IB21" s="1003"/>
      <c r="IC21" s="1003"/>
      <c r="ID21" s="1003"/>
      <c r="IE21" s="1003"/>
      <c r="IF21" s="1003"/>
      <c r="IG21" s="1003"/>
      <c r="IH21" s="1003"/>
      <c r="II21" s="1003"/>
      <c r="IJ21" s="1003"/>
      <c r="IK21" s="1003"/>
      <c r="IL21" s="1003"/>
      <c r="IM21" s="1003"/>
      <c r="IN21" s="1003"/>
      <c r="IO21" s="1003"/>
      <c r="IP21" s="1003"/>
      <c r="IQ21" s="1003"/>
      <c r="IR21" s="1003"/>
      <c r="IS21" s="1003"/>
      <c r="IT21" s="1003"/>
      <c r="IU21" s="1003"/>
      <c r="IV21" s="1003"/>
    </row>
    <row r="22" spans="1:256" s="1211" customFormat="1" ht="15.75" customHeight="1" thickBot="1">
      <c r="B22" s="1309"/>
      <c r="C22" s="1310"/>
      <c r="D22" s="1310"/>
      <c r="E22" s="1310"/>
      <c r="F22" s="1311"/>
      <c r="G22" s="1312"/>
    </row>
    <row r="23" spans="1:256" ht="16.5" thickBot="1">
      <c r="A23" s="1003"/>
      <c r="B23" s="2812" t="s">
        <v>1895</v>
      </c>
      <c r="C23" s="2813"/>
      <c r="D23" s="2813"/>
      <c r="E23" s="2813"/>
      <c r="F23" s="2813"/>
      <c r="G23" s="2814"/>
      <c r="H23" s="1003"/>
      <c r="I23" s="1003"/>
      <c r="J23" s="1003"/>
      <c r="K23" s="1003"/>
      <c r="L23" s="1003"/>
      <c r="M23" s="1003"/>
      <c r="N23" s="1003"/>
      <c r="O23" s="1003"/>
      <c r="P23" s="1003"/>
      <c r="Q23" s="1003"/>
      <c r="R23" s="1003"/>
      <c r="S23" s="1003"/>
      <c r="T23" s="1003"/>
      <c r="U23" s="1003"/>
      <c r="V23" s="1003"/>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c r="AT23" s="1003"/>
      <c r="AU23" s="1003"/>
      <c r="AV23" s="1003"/>
      <c r="AW23" s="1003"/>
      <c r="AX23" s="1003"/>
      <c r="AY23" s="1003"/>
      <c r="AZ23" s="1003"/>
      <c r="BA23" s="1003"/>
      <c r="BB23" s="1003"/>
      <c r="BC23" s="1003"/>
      <c r="BD23" s="1003"/>
      <c r="BE23" s="1003"/>
      <c r="BF23" s="1003"/>
      <c r="BG23" s="1003"/>
      <c r="BH23" s="1003"/>
      <c r="BI23" s="1003"/>
      <c r="BJ23" s="1003"/>
      <c r="BK23" s="1003"/>
      <c r="BL23" s="1003"/>
      <c r="BM23" s="1003"/>
      <c r="BN23" s="1003"/>
      <c r="BO23" s="1003"/>
      <c r="BP23" s="1003"/>
      <c r="BQ23" s="1003"/>
      <c r="BR23" s="1003"/>
      <c r="BS23" s="1003"/>
      <c r="BT23" s="1003"/>
      <c r="BU23" s="1003"/>
      <c r="BV23" s="1003"/>
      <c r="BW23" s="1003"/>
      <c r="BX23" s="1003"/>
      <c r="BY23" s="1003"/>
      <c r="BZ23" s="1003"/>
      <c r="CA23" s="1003"/>
      <c r="CB23" s="1003"/>
      <c r="CC23" s="1003"/>
      <c r="CD23" s="1003"/>
      <c r="CE23" s="1003"/>
      <c r="CF23" s="1003"/>
      <c r="CG23" s="1003"/>
      <c r="CH23" s="1003"/>
      <c r="CI23" s="1003"/>
      <c r="CJ23" s="1003"/>
      <c r="CK23" s="1003"/>
      <c r="CL23" s="1003"/>
      <c r="CM23" s="1003"/>
      <c r="CN23" s="1003"/>
      <c r="CO23" s="1003"/>
      <c r="CP23" s="1003"/>
      <c r="CQ23" s="1003"/>
      <c r="CR23" s="1003"/>
      <c r="CS23" s="1003"/>
      <c r="CT23" s="1003"/>
      <c r="CU23" s="1003"/>
      <c r="CV23" s="1003"/>
      <c r="CW23" s="1003"/>
      <c r="CX23" s="1003"/>
      <c r="CY23" s="1003"/>
      <c r="CZ23" s="1003"/>
      <c r="DA23" s="1003"/>
      <c r="DB23" s="1003"/>
      <c r="DC23" s="1003"/>
      <c r="DD23" s="1003"/>
      <c r="DE23" s="1003"/>
      <c r="DF23" s="1003"/>
      <c r="DG23" s="1003"/>
      <c r="DH23" s="1003"/>
      <c r="DI23" s="1003"/>
      <c r="DJ23" s="1003"/>
      <c r="DK23" s="1003"/>
      <c r="DL23" s="1003"/>
      <c r="DM23" s="1003"/>
      <c r="DN23" s="1003"/>
      <c r="DO23" s="1003"/>
      <c r="DP23" s="1003"/>
      <c r="DQ23" s="1003"/>
      <c r="DR23" s="1003"/>
      <c r="DS23" s="1003"/>
      <c r="DT23" s="1003"/>
      <c r="DU23" s="1003"/>
      <c r="DV23" s="1003"/>
      <c r="DW23" s="1003"/>
      <c r="DX23" s="1003"/>
      <c r="DY23" s="1003"/>
      <c r="DZ23" s="1003"/>
      <c r="EA23" s="1003"/>
      <c r="EB23" s="1003"/>
      <c r="EC23" s="1003"/>
      <c r="ED23" s="1003"/>
      <c r="EE23" s="1003"/>
      <c r="EF23" s="1003"/>
      <c r="EG23" s="1003"/>
      <c r="EH23" s="1003"/>
      <c r="EI23" s="1003"/>
      <c r="EJ23" s="1003"/>
      <c r="EK23" s="1003"/>
      <c r="EL23" s="1003"/>
      <c r="EM23" s="1003"/>
      <c r="EN23" s="1003"/>
      <c r="EO23" s="1003"/>
      <c r="EP23" s="1003"/>
      <c r="EQ23" s="1003"/>
      <c r="ER23" s="1003"/>
      <c r="ES23" s="1003"/>
      <c r="ET23" s="1003"/>
      <c r="EU23" s="1003"/>
      <c r="EV23" s="1003"/>
      <c r="EW23" s="1003"/>
      <c r="EX23" s="1003"/>
      <c r="EY23" s="1003"/>
      <c r="EZ23" s="1003"/>
      <c r="FA23" s="1003"/>
      <c r="FB23" s="1003"/>
      <c r="FC23" s="1003"/>
      <c r="FD23" s="1003"/>
      <c r="FE23" s="1003"/>
      <c r="FF23" s="1003"/>
      <c r="FG23" s="1003"/>
      <c r="FH23" s="1003"/>
      <c r="FI23" s="1003"/>
      <c r="FJ23" s="1003"/>
      <c r="FK23" s="1003"/>
      <c r="FL23" s="1003"/>
      <c r="FM23" s="1003"/>
      <c r="FN23" s="1003"/>
      <c r="FO23" s="1003"/>
      <c r="FP23" s="1003"/>
      <c r="FQ23" s="1003"/>
      <c r="FR23" s="1003"/>
      <c r="FS23" s="1003"/>
      <c r="FT23" s="1003"/>
      <c r="FU23" s="1003"/>
      <c r="FV23" s="1003"/>
      <c r="FW23" s="1003"/>
      <c r="FX23" s="1003"/>
      <c r="FY23" s="1003"/>
      <c r="FZ23" s="1003"/>
      <c r="GA23" s="1003"/>
      <c r="GB23" s="1003"/>
      <c r="GC23" s="1003"/>
      <c r="GD23" s="1003"/>
      <c r="GE23" s="1003"/>
      <c r="GF23" s="1003"/>
      <c r="GG23" s="1003"/>
      <c r="GH23" s="1003"/>
      <c r="GI23" s="1003"/>
      <c r="GJ23" s="1003"/>
      <c r="GK23" s="1003"/>
      <c r="GL23" s="1003"/>
      <c r="GM23" s="1003"/>
      <c r="GN23" s="1003"/>
      <c r="GO23" s="1003"/>
      <c r="GP23" s="1003"/>
      <c r="GQ23" s="1003"/>
      <c r="GR23" s="1003"/>
      <c r="GS23" s="1003"/>
      <c r="GT23" s="1003"/>
      <c r="GU23" s="1003"/>
      <c r="GV23" s="1003"/>
      <c r="GW23" s="1003"/>
      <c r="GX23" s="1003"/>
      <c r="GY23" s="1003"/>
      <c r="GZ23" s="1003"/>
      <c r="HA23" s="1003"/>
      <c r="HB23" s="1003"/>
      <c r="HC23" s="1003"/>
      <c r="HD23" s="1003"/>
      <c r="HE23" s="1003"/>
      <c r="HF23" s="1003"/>
      <c r="HG23" s="1003"/>
      <c r="HH23" s="1003"/>
      <c r="HI23" s="1003"/>
      <c r="HJ23" s="1003"/>
      <c r="HK23" s="1003"/>
      <c r="HL23" s="1003"/>
      <c r="HM23" s="1003"/>
      <c r="HN23" s="1003"/>
      <c r="HO23" s="1003"/>
      <c r="HP23" s="1003"/>
      <c r="HQ23" s="1003"/>
      <c r="HR23" s="1003"/>
      <c r="HS23" s="1003"/>
      <c r="HT23" s="1003"/>
      <c r="HU23" s="1003"/>
      <c r="HV23" s="1003"/>
      <c r="HW23" s="1003"/>
      <c r="HX23" s="1003"/>
      <c r="HY23" s="1003"/>
      <c r="HZ23" s="1003"/>
      <c r="IA23" s="1003"/>
      <c r="IB23" s="1003"/>
      <c r="IC23" s="1003"/>
      <c r="ID23" s="1003"/>
      <c r="IE23" s="1003"/>
      <c r="IF23" s="1003"/>
      <c r="IG23" s="1003"/>
      <c r="IH23" s="1003"/>
      <c r="II23" s="1003"/>
      <c r="IJ23" s="1003"/>
      <c r="IK23" s="1003"/>
      <c r="IL23" s="1003"/>
      <c r="IM23" s="1003"/>
      <c r="IN23" s="1003"/>
      <c r="IO23" s="1003"/>
      <c r="IP23" s="1003"/>
      <c r="IQ23" s="1003"/>
      <c r="IR23" s="1003"/>
      <c r="IS23" s="1003"/>
      <c r="IT23" s="1003"/>
      <c r="IU23" s="1003"/>
      <c r="IV23" s="1003"/>
    </row>
    <row r="24" spans="1:256" s="561" customFormat="1" ht="31.5">
      <c r="B24" s="1214" t="s">
        <v>701</v>
      </c>
      <c r="C24" s="1215" t="s">
        <v>1896</v>
      </c>
      <c r="D24" s="2815"/>
      <c r="E24" s="2816"/>
      <c r="F24" s="2816"/>
      <c r="G24" s="2817"/>
    </row>
    <row r="25" spans="1:256" s="561" customFormat="1" ht="15.75">
      <c r="B25" s="1216"/>
      <c r="C25" s="1217" t="s">
        <v>702</v>
      </c>
      <c r="D25" s="2798" t="s">
        <v>704</v>
      </c>
      <c r="E25" s="2799"/>
      <c r="F25" s="517" t="s">
        <v>705</v>
      </c>
      <c r="G25" s="1218" t="s">
        <v>706</v>
      </c>
    </row>
    <row r="26" spans="1:256" s="561" customFormat="1" ht="15" customHeight="1">
      <c r="B26" s="1030">
        <v>43108</v>
      </c>
      <c r="C26" s="1031" t="s">
        <v>6533</v>
      </c>
      <c r="D26" s="2800" t="s">
        <v>1827</v>
      </c>
      <c r="E26" s="2801"/>
      <c r="F26" s="1032" t="s">
        <v>1828</v>
      </c>
      <c r="G26" s="1033" t="s">
        <v>1610</v>
      </c>
    </row>
    <row r="27" spans="1:256" s="561" customFormat="1" ht="15" customHeight="1">
      <c r="B27" s="1030">
        <v>43112</v>
      </c>
      <c r="C27" s="1031" t="s">
        <v>6534</v>
      </c>
      <c r="D27" s="2800" t="s">
        <v>6535</v>
      </c>
      <c r="E27" s="2801"/>
      <c r="F27" s="1032" t="s">
        <v>6536</v>
      </c>
      <c r="G27" s="1901" t="s">
        <v>7381</v>
      </c>
    </row>
    <row r="28" spans="1:256" s="561" customFormat="1" ht="15">
      <c r="B28" s="1030">
        <v>43109</v>
      </c>
      <c r="C28" s="1031" t="s">
        <v>7380</v>
      </c>
      <c r="D28" s="2793" t="s">
        <v>6637</v>
      </c>
      <c r="E28" s="2794"/>
      <c r="F28" s="1032" t="s">
        <v>6638</v>
      </c>
      <c r="G28" s="1033" t="s">
        <v>6639</v>
      </c>
    </row>
    <row r="29" spans="1:256" s="561" customFormat="1" ht="16.5" thickBot="1">
      <c r="B29" s="1219"/>
      <c r="C29" s="1220"/>
      <c r="D29" s="2795"/>
      <c r="E29" s="2796"/>
      <c r="F29" s="2796"/>
      <c r="G29" s="2797"/>
    </row>
    <row r="30" spans="1:256" s="1211" customFormat="1" ht="15.75" customHeight="1" thickBot="1">
      <c r="B30" s="1212"/>
      <c r="C30" s="1212"/>
      <c r="D30" s="1212"/>
      <c r="E30" s="1212"/>
      <c r="F30" s="1213"/>
      <c r="G30" s="1213"/>
    </row>
    <row r="31" spans="1:256" ht="16.5" thickBot="1">
      <c r="A31" s="1003"/>
      <c r="B31" s="1330" t="s">
        <v>1897</v>
      </c>
      <c r="C31" s="1331" t="s">
        <v>1898</v>
      </c>
      <c r="D31" s="1331"/>
      <c r="E31" s="1331"/>
      <c r="F31" s="1331"/>
      <c r="G31" s="1332" t="s">
        <v>29</v>
      </c>
      <c r="H31" s="1003"/>
      <c r="I31" s="1003"/>
      <c r="J31" s="1003"/>
      <c r="K31" s="1003"/>
      <c r="L31" s="1003"/>
      <c r="M31" s="1003"/>
      <c r="N31" s="1003"/>
      <c r="O31" s="1003"/>
      <c r="P31" s="1003"/>
      <c r="Q31" s="1003"/>
      <c r="R31" s="1003"/>
      <c r="S31" s="1003"/>
      <c r="T31" s="1003"/>
      <c r="U31" s="1003"/>
      <c r="V31" s="100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3"/>
      <c r="AY31" s="1003"/>
      <c r="AZ31" s="1003"/>
      <c r="BA31" s="1003"/>
      <c r="BB31" s="1003"/>
      <c r="BC31" s="1003"/>
      <c r="BD31" s="1003"/>
      <c r="BE31" s="1003"/>
      <c r="BF31" s="1003"/>
      <c r="BG31" s="1003"/>
      <c r="BH31" s="1003"/>
      <c r="BI31" s="1003"/>
      <c r="BJ31" s="1003"/>
      <c r="BK31" s="1003"/>
      <c r="BL31" s="1003"/>
      <c r="BM31" s="1003"/>
      <c r="BN31" s="1003"/>
      <c r="BO31" s="1003"/>
      <c r="BP31" s="1003"/>
      <c r="BQ31" s="1003"/>
      <c r="BR31" s="1003"/>
      <c r="BS31" s="1003"/>
      <c r="BT31" s="1003"/>
      <c r="BU31" s="1003"/>
      <c r="BV31" s="1003"/>
      <c r="BW31" s="1003"/>
      <c r="BX31" s="1003"/>
      <c r="BY31" s="1003"/>
      <c r="BZ31" s="1003"/>
      <c r="CA31" s="1003"/>
      <c r="CB31" s="1003"/>
      <c r="CC31" s="1003"/>
      <c r="CD31" s="1003"/>
      <c r="CE31" s="1003"/>
      <c r="CF31" s="1003"/>
      <c r="CG31" s="1003"/>
      <c r="CH31" s="1003"/>
      <c r="CI31" s="1003"/>
      <c r="CJ31" s="1003"/>
      <c r="CK31" s="1003"/>
      <c r="CL31" s="1003"/>
      <c r="CM31" s="1003"/>
      <c r="CN31" s="1003"/>
      <c r="CO31" s="1003"/>
      <c r="CP31" s="1003"/>
      <c r="CQ31" s="1003"/>
      <c r="CR31" s="1003"/>
      <c r="CS31" s="1003"/>
      <c r="CT31" s="1003"/>
      <c r="CU31" s="1003"/>
      <c r="CV31" s="1003"/>
      <c r="CW31" s="1003"/>
      <c r="CX31" s="1003"/>
      <c r="CY31" s="1003"/>
      <c r="CZ31" s="1003"/>
      <c r="DA31" s="1003"/>
      <c r="DB31" s="1003"/>
      <c r="DC31" s="1003"/>
      <c r="DD31" s="1003"/>
      <c r="DE31" s="1003"/>
      <c r="DF31" s="1003"/>
      <c r="DG31" s="1003"/>
      <c r="DH31" s="1003"/>
      <c r="DI31" s="1003"/>
      <c r="DJ31" s="1003"/>
      <c r="DK31" s="1003"/>
      <c r="DL31" s="1003"/>
      <c r="DM31" s="1003"/>
      <c r="DN31" s="1003"/>
      <c r="DO31" s="1003"/>
      <c r="DP31" s="1003"/>
      <c r="DQ31" s="1003"/>
      <c r="DR31" s="1003"/>
      <c r="DS31" s="1003"/>
      <c r="DT31" s="1003"/>
      <c r="DU31" s="1003"/>
      <c r="DV31" s="1003"/>
      <c r="DW31" s="1003"/>
      <c r="DX31" s="1003"/>
      <c r="DY31" s="1003"/>
      <c r="DZ31" s="1003"/>
      <c r="EA31" s="1003"/>
      <c r="EB31" s="1003"/>
      <c r="EC31" s="1003"/>
      <c r="ED31" s="1003"/>
      <c r="EE31" s="1003"/>
      <c r="EF31" s="1003"/>
      <c r="EG31" s="1003"/>
      <c r="EH31" s="1003"/>
      <c r="EI31" s="1003"/>
      <c r="EJ31" s="1003"/>
      <c r="EK31" s="1003"/>
      <c r="EL31" s="1003"/>
      <c r="EM31" s="1003"/>
      <c r="EN31" s="1003"/>
      <c r="EO31" s="1003"/>
      <c r="EP31" s="1003"/>
      <c r="EQ31" s="1003"/>
      <c r="ER31" s="1003"/>
      <c r="ES31" s="1003"/>
      <c r="ET31" s="1003"/>
      <c r="EU31" s="1003"/>
      <c r="EV31" s="1003"/>
      <c r="EW31" s="1003"/>
      <c r="EX31" s="1003"/>
      <c r="EY31" s="1003"/>
      <c r="EZ31" s="1003"/>
      <c r="FA31" s="1003"/>
      <c r="FB31" s="1003"/>
      <c r="FC31" s="1003"/>
      <c r="FD31" s="1003"/>
      <c r="FE31" s="1003"/>
      <c r="FF31" s="1003"/>
      <c r="FG31" s="1003"/>
      <c r="FH31" s="1003"/>
      <c r="FI31" s="1003"/>
      <c r="FJ31" s="1003"/>
      <c r="FK31" s="1003"/>
      <c r="FL31" s="1003"/>
      <c r="FM31" s="1003"/>
      <c r="FN31" s="1003"/>
      <c r="FO31" s="1003"/>
      <c r="FP31" s="1003"/>
      <c r="FQ31" s="1003"/>
      <c r="FR31" s="1003"/>
      <c r="FS31" s="1003"/>
      <c r="FT31" s="1003"/>
      <c r="FU31" s="1003"/>
      <c r="FV31" s="1003"/>
      <c r="FW31" s="1003"/>
      <c r="FX31" s="1003"/>
      <c r="FY31" s="1003"/>
      <c r="FZ31" s="1003"/>
      <c r="GA31" s="1003"/>
      <c r="GB31" s="1003"/>
      <c r="GC31" s="1003"/>
      <c r="GD31" s="1003"/>
      <c r="GE31" s="1003"/>
      <c r="GF31" s="1003"/>
      <c r="GG31" s="1003"/>
      <c r="GH31" s="1003"/>
      <c r="GI31" s="1003"/>
      <c r="GJ31" s="1003"/>
      <c r="GK31" s="1003"/>
      <c r="GL31" s="1003"/>
      <c r="GM31" s="1003"/>
      <c r="GN31" s="1003"/>
      <c r="GO31" s="1003"/>
      <c r="GP31" s="1003"/>
      <c r="GQ31" s="1003"/>
      <c r="GR31" s="1003"/>
      <c r="GS31" s="1003"/>
      <c r="GT31" s="1003"/>
      <c r="GU31" s="1003"/>
      <c r="GV31" s="1003"/>
      <c r="GW31" s="1003"/>
      <c r="GX31" s="1003"/>
      <c r="GY31" s="1003"/>
      <c r="GZ31" s="1003"/>
      <c r="HA31" s="1003"/>
      <c r="HB31" s="1003"/>
      <c r="HC31" s="1003"/>
      <c r="HD31" s="1003"/>
      <c r="HE31" s="1003"/>
      <c r="HF31" s="1003"/>
      <c r="HG31" s="1003"/>
      <c r="HH31" s="1003"/>
      <c r="HI31" s="1003"/>
      <c r="HJ31" s="1003"/>
      <c r="HK31" s="1003"/>
      <c r="HL31" s="1003"/>
      <c r="HM31" s="1003"/>
      <c r="HN31" s="1003"/>
      <c r="HO31" s="1003"/>
      <c r="HP31" s="1003"/>
      <c r="HQ31" s="1003"/>
      <c r="HR31" s="1003"/>
      <c r="HS31" s="1003"/>
      <c r="HT31" s="1003"/>
      <c r="HU31" s="1003"/>
      <c r="HV31" s="1003"/>
      <c r="HW31" s="1003"/>
      <c r="HX31" s="1003"/>
      <c r="HY31" s="1003"/>
      <c r="HZ31" s="1003"/>
      <c r="IA31" s="1003"/>
      <c r="IB31" s="1003"/>
      <c r="IC31" s="1003"/>
      <c r="ID31" s="1003"/>
      <c r="IE31" s="1003"/>
      <c r="IF31" s="1003"/>
      <c r="IG31" s="1003"/>
      <c r="IH31" s="1003"/>
      <c r="II31" s="1003"/>
      <c r="IJ31" s="1003"/>
      <c r="IK31" s="1003"/>
      <c r="IL31" s="1003"/>
      <c r="IM31" s="1003"/>
      <c r="IN31" s="1003"/>
      <c r="IO31" s="1003"/>
      <c r="IP31" s="1003"/>
      <c r="IQ31" s="1003"/>
      <c r="IR31" s="1003"/>
      <c r="IS31" s="1003"/>
      <c r="IT31" s="1003"/>
      <c r="IU31" s="1003"/>
      <c r="IV31" s="1003"/>
    </row>
    <row r="32" spans="1:256" ht="31.5">
      <c r="A32" s="1003"/>
      <c r="B32" s="1282" t="s">
        <v>760</v>
      </c>
      <c r="C32" s="1327" t="s">
        <v>686</v>
      </c>
      <c r="D32" s="1327" t="s">
        <v>29</v>
      </c>
      <c r="E32" s="1327" t="s">
        <v>687</v>
      </c>
      <c r="F32" s="1328" t="s">
        <v>709</v>
      </c>
      <c r="G32" s="1329" t="s">
        <v>710</v>
      </c>
      <c r="H32" s="1003"/>
      <c r="I32" s="1003"/>
      <c r="J32" s="1003"/>
      <c r="K32" s="1003"/>
      <c r="L32" s="1003"/>
      <c r="M32" s="1003"/>
      <c r="N32" s="1003"/>
      <c r="O32" s="1003"/>
      <c r="P32" s="1003"/>
      <c r="Q32" s="1003"/>
      <c r="R32" s="1003"/>
      <c r="S32" s="1003"/>
      <c r="T32" s="1003"/>
      <c r="U32" s="1003"/>
      <c r="V32" s="1003"/>
      <c r="W32" s="1003"/>
      <c r="X32" s="1003"/>
      <c r="Y32" s="1003"/>
      <c r="Z32" s="1003"/>
      <c r="AA32" s="1003"/>
      <c r="AB32" s="1003"/>
      <c r="AC32" s="1003"/>
      <c r="AD32" s="1003"/>
      <c r="AE32" s="1003"/>
      <c r="AF32" s="1003"/>
      <c r="AG32" s="1003"/>
      <c r="AH32" s="1003"/>
      <c r="AI32" s="1003"/>
      <c r="AJ32" s="1003"/>
      <c r="AK32" s="1003"/>
      <c r="AL32" s="1003"/>
      <c r="AM32" s="1003"/>
      <c r="AN32" s="1003"/>
      <c r="AO32" s="1003"/>
      <c r="AP32" s="1003"/>
      <c r="AQ32" s="1003"/>
      <c r="AR32" s="1003"/>
      <c r="AS32" s="1003"/>
      <c r="AT32" s="1003"/>
      <c r="AU32" s="1003"/>
      <c r="AV32" s="1003"/>
      <c r="AW32" s="1003"/>
      <c r="AX32" s="1003"/>
      <c r="AY32" s="1003"/>
      <c r="AZ32" s="1003"/>
      <c r="BA32" s="1003"/>
      <c r="BB32" s="1003"/>
      <c r="BC32" s="1003"/>
      <c r="BD32" s="1003"/>
      <c r="BE32" s="1003"/>
      <c r="BF32" s="1003"/>
      <c r="BG32" s="1003"/>
      <c r="BH32" s="1003"/>
      <c r="BI32" s="1003"/>
      <c r="BJ32" s="1003"/>
      <c r="BK32" s="1003"/>
      <c r="BL32" s="1003"/>
      <c r="BM32" s="1003"/>
      <c r="BN32" s="1003"/>
      <c r="BO32" s="1003"/>
      <c r="BP32" s="1003"/>
      <c r="BQ32" s="1003"/>
      <c r="BR32" s="1003"/>
      <c r="BS32" s="1003"/>
      <c r="BT32" s="1003"/>
      <c r="BU32" s="1003"/>
      <c r="BV32" s="1003"/>
      <c r="BW32" s="1003"/>
      <c r="BX32" s="1003"/>
      <c r="BY32" s="1003"/>
      <c r="BZ32" s="1003"/>
      <c r="CA32" s="1003"/>
      <c r="CB32" s="1003"/>
      <c r="CC32" s="1003"/>
      <c r="CD32" s="1003"/>
      <c r="CE32" s="1003"/>
      <c r="CF32" s="1003"/>
      <c r="CG32" s="1003"/>
      <c r="CH32" s="1003"/>
      <c r="CI32" s="1003"/>
      <c r="CJ32" s="1003"/>
      <c r="CK32" s="1003"/>
      <c r="CL32" s="1003"/>
      <c r="CM32" s="1003"/>
      <c r="CN32" s="1003"/>
      <c r="CO32" s="1003"/>
      <c r="CP32" s="1003"/>
      <c r="CQ32" s="1003"/>
      <c r="CR32" s="1003"/>
      <c r="CS32" s="1003"/>
      <c r="CT32" s="1003"/>
      <c r="CU32" s="1003"/>
      <c r="CV32" s="1003"/>
      <c r="CW32" s="1003"/>
      <c r="CX32" s="1003"/>
      <c r="CY32" s="1003"/>
      <c r="CZ32" s="1003"/>
      <c r="DA32" s="1003"/>
      <c r="DB32" s="1003"/>
      <c r="DC32" s="1003"/>
      <c r="DD32" s="1003"/>
      <c r="DE32" s="1003"/>
      <c r="DF32" s="1003"/>
      <c r="DG32" s="1003"/>
      <c r="DH32" s="1003"/>
      <c r="DI32" s="1003"/>
      <c r="DJ32" s="1003"/>
      <c r="DK32" s="1003"/>
      <c r="DL32" s="1003"/>
      <c r="DM32" s="1003"/>
      <c r="DN32" s="1003"/>
      <c r="DO32" s="1003"/>
      <c r="DP32" s="1003"/>
      <c r="DQ32" s="1003"/>
      <c r="DR32" s="1003"/>
      <c r="DS32" s="1003"/>
      <c r="DT32" s="1003"/>
      <c r="DU32" s="1003"/>
      <c r="DV32" s="1003"/>
      <c r="DW32" s="1003"/>
      <c r="DX32" s="1003"/>
      <c r="DY32" s="1003"/>
      <c r="DZ32" s="1003"/>
      <c r="EA32" s="1003"/>
      <c r="EB32" s="1003"/>
      <c r="EC32" s="1003"/>
      <c r="ED32" s="1003"/>
      <c r="EE32" s="1003"/>
      <c r="EF32" s="1003"/>
      <c r="EG32" s="1003"/>
      <c r="EH32" s="1003"/>
      <c r="EI32" s="1003"/>
      <c r="EJ32" s="1003"/>
      <c r="EK32" s="1003"/>
      <c r="EL32" s="1003"/>
      <c r="EM32" s="1003"/>
      <c r="EN32" s="1003"/>
      <c r="EO32" s="1003"/>
      <c r="EP32" s="1003"/>
      <c r="EQ32" s="1003"/>
      <c r="ER32" s="1003"/>
      <c r="ES32" s="1003"/>
      <c r="ET32" s="1003"/>
      <c r="EU32" s="1003"/>
      <c r="EV32" s="1003"/>
      <c r="EW32" s="1003"/>
      <c r="EX32" s="1003"/>
      <c r="EY32" s="1003"/>
      <c r="EZ32" s="1003"/>
      <c r="FA32" s="1003"/>
      <c r="FB32" s="1003"/>
      <c r="FC32" s="1003"/>
      <c r="FD32" s="1003"/>
      <c r="FE32" s="1003"/>
      <c r="FF32" s="1003"/>
      <c r="FG32" s="1003"/>
      <c r="FH32" s="1003"/>
      <c r="FI32" s="1003"/>
      <c r="FJ32" s="1003"/>
      <c r="FK32" s="1003"/>
      <c r="FL32" s="1003"/>
      <c r="FM32" s="1003"/>
      <c r="FN32" s="1003"/>
      <c r="FO32" s="1003"/>
      <c r="FP32" s="1003"/>
      <c r="FQ32" s="1003"/>
      <c r="FR32" s="1003"/>
      <c r="FS32" s="1003"/>
      <c r="FT32" s="1003"/>
      <c r="FU32" s="1003"/>
      <c r="FV32" s="1003"/>
      <c r="FW32" s="1003"/>
      <c r="FX32" s="1003"/>
      <c r="FY32" s="1003"/>
      <c r="FZ32" s="1003"/>
      <c r="GA32" s="1003"/>
      <c r="GB32" s="1003"/>
      <c r="GC32" s="1003"/>
      <c r="GD32" s="1003"/>
      <c r="GE32" s="1003"/>
      <c r="GF32" s="1003"/>
      <c r="GG32" s="1003"/>
      <c r="GH32" s="1003"/>
      <c r="GI32" s="1003"/>
      <c r="GJ32" s="1003"/>
      <c r="GK32" s="1003"/>
      <c r="GL32" s="1003"/>
      <c r="GM32" s="1003"/>
      <c r="GN32" s="1003"/>
      <c r="GO32" s="1003"/>
      <c r="GP32" s="1003"/>
      <c r="GQ32" s="1003"/>
      <c r="GR32" s="1003"/>
      <c r="GS32" s="1003"/>
      <c r="GT32" s="1003"/>
      <c r="GU32" s="1003"/>
      <c r="GV32" s="1003"/>
      <c r="GW32" s="1003"/>
      <c r="GX32" s="1003"/>
      <c r="GY32" s="1003"/>
      <c r="GZ32" s="1003"/>
      <c r="HA32" s="1003"/>
      <c r="HB32" s="1003"/>
      <c r="HC32" s="1003"/>
      <c r="HD32" s="1003"/>
      <c r="HE32" s="1003"/>
      <c r="HF32" s="1003"/>
      <c r="HG32" s="1003"/>
      <c r="HH32" s="1003"/>
      <c r="HI32" s="1003"/>
      <c r="HJ32" s="1003"/>
      <c r="HK32" s="1003"/>
      <c r="HL32" s="1003"/>
      <c r="HM32" s="1003"/>
      <c r="HN32" s="1003"/>
      <c r="HO32" s="1003"/>
      <c r="HP32" s="1003"/>
      <c r="HQ32" s="1003"/>
      <c r="HR32" s="1003"/>
      <c r="HS32" s="1003"/>
      <c r="HT32" s="1003"/>
      <c r="HU32" s="1003"/>
      <c r="HV32" s="1003"/>
      <c r="HW32" s="1003"/>
      <c r="HX32" s="1003"/>
      <c r="HY32" s="1003"/>
      <c r="HZ32" s="1003"/>
      <c r="IA32" s="1003"/>
      <c r="IB32" s="1003"/>
      <c r="IC32" s="1003"/>
      <c r="ID32" s="1003"/>
      <c r="IE32" s="1003"/>
      <c r="IF32" s="1003"/>
      <c r="IG32" s="1003"/>
      <c r="IH32" s="1003"/>
      <c r="II32" s="1003"/>
      <c r="IJ32" s="1003"/>
      <c r="IK32" s="1003"/>
      <c r="IL32" s="1003"/>
      <c r="IM32" s="1003"/>
      <c r="IN32" s="1003"/>
      <c r="IO32" s="1003"/>
      <c r="IP32" s="1003"/>
      <c r="IQ32" s="1003"/>
      <c r="IR32" s="1003"/>
      <c r="IS32" s="1003"/>
      <c r="IT32" s="1003"/>
      <c r="IU32" s="1003"/>
      <c r="IV32" s="1003"/>
    </row>
    <row r="33" spans="1:256" ht="15.75">
      <c r="A33" s="1003"/>
      <c r="B33" s="2767" t="s">
        <v>690</v>
      </c>
      <c r="C33" s="2768"/>
      <c r="D33" s="2768"/>
      <c r="E33" s="2768"/>
      <c r="F33" s="2768"/>
      <c r="G33" s="2769"/>
      <c r="H33" s="1003"/>
      <c r="I33" s="1003"/>
      <c r="J33" s="1003"/>
      <c r="K33" s="1003"/>
      <c r="L33" s="1003"/>
      <c r="M33" s="1003"/>
      <c r="N33" s="1003"/>
      <c r="O33" s="1003"/>
      <c r="P33" s="1003"/>
      <c r="Q33" s="1003"/>
      <c r="R33" s="1003"/>
      <c r="S33" s="1003"/>
      <c r="T33" s="1003"/>
      <c r="U33" s="1003"/>
      <c r="V33" s="1003"/>
      <c r="W33" s="1003"/>
      <c r="X33" s="1003"/>
      <c r="Y33" s="1003"/>
      <c r="Z33" s="1003"/>
      <c r="AA33" s="1003"/>
      <c r="AB33" s="1003"/>
      <c r="AC33" s="1003"/>
      <c r="AD33" s="1003"/>
      <c r="AE33" s="1003"/>
      <c r="AF33" s="1003"/>
      <c r="AG33" s="1003"/>
      <c r="AH33" s="1003"/>
      <c r="AI33" s="1003"/>
      <c r="AJ33" s="1003"/>
      <c r="AK33" s="1003"/>
      <c r="AL33" s="1003"/>
      <c r="AM33" s="1003"/>
      <c r="AN33" s="1003"/>
      <c r="AO33" s="1003"/>
      <c r="AP33" s="1003"/>
      <c r="AQ33" s="1003"/>
      <c r="AR33" s="1003"/>
      <c r="AS33" s="1003"/>
      <c r="AT33" s="1003"/>
      <c r="AU33" s="1003"/>
      <c r="AV33" s="1003"/>
      <c r="AW33" s="1003"/>
      <c r="AX33" s="1003"/>
      <c r="AY33" s="1003"/>
      <c r="AZ33" s="1003"/>
      <c r="BA33" s="1003"/>
      <c r="BB33" s="1003"/>
      <c r="BC33" s="1003"/>
      <c r="BD33" s="1003"/>
      <c r="BE33" s="1003"/>
      <c r="BF33" s="1003"/>
      <c r="BG33" s="1003"/>
      <c r="BH33" s="1003"/>
      <c r="BI33" s="1003"/>
      <c r="BJ33" s="1003"/>
      <c r="BK33" s="1003"/>
      <c r="BL33" s="1003"/>
      <c r="BM33" s="1003"/>
      <c r="BN33" s="1003"/>
      <c r="BO33" s="1003"/>
      <c r="BP33" s="1003"/>
      <c r="BQ33" s="1003"/>
      <c r="BR33" s="1003"/>
      <c r="BS33" s="1003"/>
      <c r="BT33" s="1003"/>
      <c r="BU33" s="1003"/>
      <c r="BV33" s="1003"/>
      <c r="BW33" s="1003"/>
      <c r="BX33" s="1003"/>
      <c r="BY33" s="1003"/>
      <c r="BZ33" s="1003"/>
      <c r="CA33" s="1003"/>
      <c r="CB33" s="1003"/>
      <c r="CC33" s="1003"/>
      <c r="CD33" s="1003"/>
      <c r="CE33" s="1003"/>
      <c r="CF33" s="1003"/>
      <c r="CG33" s="1003"/>
      <c r="CH33" s="1003"/>
      <c r="CI33" s="1003"/>
      <c r="CJ33" s="1003"/>
      <c r="CK33" s="1003"/>
      <c r="CL33" s="1003"/>
      <c r="CM33" s="1003"/>
      <c r="CN33" s="1003"/>
      <c r="CO33" s="1003"/>
      <c r="CP33" s="1003"/>
      <c r="CQ33" s="1003"/>
      <c r="CR33" s="1003"/>
      <c r="CS33" s="1003"/>
      <c r="CT33" s="1003"/>
      <c r="CU33" s="1003"/>
      <c r="CV33" s="1003"/>
      <c r="CW33" s="1003"/>
      <c r="CX33" s="1003"/>
      <c r="CY33" s="1003"/>
      <c r="CZ33" s="1003"/>
      <c r="DA33" s="1003"/>
      <c r="DB33" s="1003"/>
      <c r="DC33" s="1003"/>
      <c r="DD33" s="1003"/>
      <c r="DE33" s="1003"/>
      <c r="DF33" s="1003"/>
      <c r="DG33" s="1003"/>
      <c r="DH33" s="1003"/>
      <c r="DI33" s="1003"/>
      <c r="DJ33" s="1003"/>
      <c r="DK33" s="1003"/>
      <c r="DL33" s="1003"/>
      <c r="DM33" s="1003"/>
      <c r="DN33" s="1003"/>
      <c r="DO33" s="1003"/>
      <c r="DP33" s="1003"/>
      <c r="DQ33" s="1003"/>
      <c r="DR33" s="1003"/>
      <c r="DS33" s="1003"/>
      <c r="DT33" s="1003"/>
      <c r="DU33" s="1003"/>
      <c r="DV33" s="1003"/>
      <c r="DW33" s="1003"/>
      <c r="DX33" s="1003"/>
      <c r="DY33" s="1003"/>
      <c r="DZ33" s="1003"/>
      <c r="EA33" s="1003"/>
      <c r="EB33" s="1003"/>
      <c r="EC33" s="1003"/>
      <c r="ED33" s="1003"/>
      <c r="EE33" s="1003"/>
      <c r="EF33" s="1003"/>
      <c r="EG33" s="1003"/>
      <c r="EH33" s="1003"/>
      <c r="EI33" s="1003"/>
      <c r="EJ33" s="1003"/>
      <c r="EK33" s="1003"/>
      <c r="EL33" s="1003"/>
      <c r="EM33" s="1003"/>
      <c r="EN33" s="1003"/>
      <c r="EO33" s="1003"/>
      <c r="EP33" s="1003"/>
      <c r="EQ33" s="1003"/>
      <c r="ER33" s="1003"/>
      <c r="ES33" s="1003"/>
      <c r="ET33" s="1003"/>
      <c r="EU33" s="1003"/>
      <c r="EV33" s="1003"/>
      <c r="EW33" s="1003"/>
      <c r="EX33" s="1003"/>
      <c r="EY33" s="1003"/>
      <c r="EZ33" s="1003"/>
      <c r="FA33" s="1003"/>
      <c r="FB33" s="1003"/>
      <c r="FC33" s="1003"/>
      <c r="FD33" s="1003"/>
      <c r="FE33" s="1003"/>
      <c r="FF33" s="1003"/>
      <c r="FG33" s="1003"/>
      <c r="FH33" s="1003"/>
      <c r="FI33" s="1003"/>
      <c r="FJ33" s="1003"/>
      <c r="FK33" s="1003"/>
      <c r="FL33" s="1003"/>
      <c r="FM33" s="1003"/>
      <c r="FN33" s="1003"/>
      <c r="FO33" s="1003"/>
      <c r="FP33" s="1003"/>
      <c r="FQ33" s="1003"/>
      <c r="FR33" s="1003"/>
      <c r="FS33" s="1003"/>
      <c r="FT33" s="1003"/>
      <c r="FU33" s="1003"/>
      <c r="FV33" s="1003"/>
      <c r="FW33" s="1003"/>
      <c r="FX33" s="1003"/>
      <c r="FY33" s="1003"/>
      <c r="FZ33" s="1003"/>
      <c r="GA33" s="1003"/>
      <c r="GB33" s="1003"/>
      <c r="GC33" s="1003"/>
      <c r="GD33" s="1003"/>
      <c r="GE33" s="1003"/>
      <c r="GF33" s="1003"/>
      <c r="GG33" s="1003"/>
      <c r="GH33" s="1003"/>
      <c r="GI33" s="1003"/>
      <c r="GJ33" s="1003"/>
      <c r="GK33" s="1003"/>
      <c r="GL33" s="1003"/>
      <c r="GM33" s="1003"/>
      <c r="GN33" s="1003"/>
      <c r="GO33" s="1003"/>
      <c r="GP33" s="1003"/>
      <c r="GQ33" s="1003"/>
      <c r="GR33" s="1003"/>
      <c r="GS33" s="1003"/>
      <c r="GT33" s="1003"/>
      <c r="GU33" s="1003"/>
      <c r="GV33" s="1003"/>
      <c r="GW33" s="1003"/>
      <c r="GX33" s="1003"/>
      <c r="GY33" s="1003"/>
      <c r="GZ33" s="1003"/>
      <c r="HA33" s="1003"/>
      <c r="HB33" s="1003"/>
      <c r="HC33" s="1003"/>
      <c r="HD33" s="1003"/>
      <c r="HE33" s="1003"/>
      <c r="HF33" s="1003"/>
      <c r="HG33" s="1003"/>
      <c r="HH33" s="1003"/>
      <c r="HI33" s="1003"/>
      <c r="HJ33" s="1003"/>
      <c r="HK33" s="1003"/>
      <c r="HL33" s="1003"/>
      <c r="HM33" s="1003"/>
      <c r="HN33" s="1003"/>
      <c r="HO33" s="1003"/>
      <c r="HP33" s="1003"/>
      <c r="HQ33" s="1003"/>
      <c r="HR33" s="1003"/>
      <c r="HS33" s="1003"/>
      <c r="HT33" s="1003"/>
      <c r="HU33" s="1003"/>
      <c r="HV33" s="1003"/>
      <c r="HW33" s="1003"/>
      <c r="HX33" s="1003"/>
      <c r="HY33" s="1003"/>
      <c r="HZ33" s="1003"/>
      <c r="IA33" s="1003"/>
      <c r="IB33" s="1003"/>
      <c r="IC33" s="1003"/>
      <c r="ID33" s="1003"/>
      <c r="IE33" s="1003"/>
      <c r="IF33" s="1003"/>
      <c r="IG33" s="1003"/>
      <c r="IH33" s="1003"/>
      <c r="II33" s="1003"/>
      <c r="IJ33" s="1003"/>
      <c r="IK33" s="1003"/>
      <c r="IL33" s="1003"/>
      <c r="IM33" s="1003"/>
      <c r="IN33" s="1003"/>
      <c r="IO33" s="1003"/>
      <c r="IP33" s="1003"/>
      <c r="IQ33" s="1003"/>
      <c r="IR33" s="1003"/>
      <c r="IS33" s="1003"/>
      <c r="IT33" s="1003"/>
      <c r="IU33" s="1003"/>
      <c r="IV33" s="1003"/>
    </row>
    <row r="34" spans="1:256" ht="15.75">
      <c r="A34" s="1003"/>
      <c r="B34" s="1043" t="s">
        <v>711</v>
      </c>
      <c r="C34" s="1044" t="str">
        <f>C15</f>
        <v>MULTI INFANTIL</v>
      </c>
      <c r="D34" s="1045" t="s">
        <v>29</v>
      </c>
      <c r="E34" s="1226">
        <v>1</v>
      </c>
      <c r="F34" s="1227">
        <f>F15</f>
        <v>8650</v>
      </c>
      <c r="G34" s="1165">
        <f>TRUNC(F34*E34,2)</f>
        <v>8650</v>
      </c>
      <c r="H34" s="1003"/>
      <c r="I34" s="1003"/>
      <c r="J34" s="1003"/>
      <c r="K34" s="1003"/>
      <c r="L34" s="1003"/>
      <c r="M34" s="1003"/>
      <c r="N34" s="1003"/>
      <c r="O34" s="1003"/>
      <c r="P34" s="1003"/>
      <c r="Q34" s="1003"/>
      <c r="R34" s="1003"/>
      <c r="S34" s="1003"/>
      <c r="T34" s="1003"/>
      <c r="U34" s="1003"/>
      <c r="V34" s="1003"/>
      <c r="W34" s="1003"/>
      <c r="X34" s="1003"/>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1003"/>
      <c r="AV34" s="1003"/>
      <c r="AW34" s="1003"/>
      <c r="AX34" s="1003"/>
      <c r="AY34" s="1003"/>
      <c r="AZ34" s="1003"/>
      <c r="BA34" s="1003"/>
      <c r="BB34" s="1003"/>
      <c r="BC34" s="1003"/>
      <c r="BD34" s="1003"/>
      <c r="BE34" s="1003"/>
      <c r="BF34" s="1003"/>
      <c r="BG34" s="1003"/>
      <c r="BH34" s="1003"/>
      <c r="BI34" s="1003"/>
      <c r="BJ34" s="1003"/>
      <c r="BK34" s="1003"/>
      <c r="BL34" s="1003"/>
      <c r="BM34" s="1003"/>
      <c r="BN34" s="1003"/>
      <c r="BO34" s="1003"/>
      <c r="BP34" s="1003"/>
      <c r="BQ34" s="1003"/>
      <c r="BR34" s="1003"/>
      <c r="BS34" s="1003"/>
      <c r="BT34" s="1003"/>
      <c r="BU34" s="1003"/>
      <c r="BV34" s="1003"/>
      <c r="BW34" s="1003"/>
      <c r="BX34" s="1003"/>
      <c r="BY34" s="1003"/>
      <c r="BZ34" s="1003"/>
      <c r="CA34" s="1003"/>
      <c r="CB34" s="1003"/>
      <c r="CC34" s="1003"/>
      <c r="CD34" s="1003"/>
      <c r="CE34" s="1003"/>
      <c r="CF34" s="1003"/>
      <c r="CG34" s="1003"/>
      <c r="CH34" s="1003"/>
      <c r="CI34" s="1003"/>
      <c r="CJ34" s="1003"/>
      <c r="CK34" s="1003"/>
      <c r="CL34" s="1003"/>
      <c r="CM34" s="1003"/>
      <c r="CN34" s="1003"/>
      <c r="CO34" s="1003"/>
      <c r="CP34" s="1003"/>
      <c r="CQ34" s="1003"/>
      <c r="CR34" s="1003"/>
      <c r="CS34" s="1003"/>
      <c r="CT34" s="1003"/>
      <c r="CU34" s="1003"/>
      <c r="CV34" s="1003"/>
      <c r="CW34" s="1003"/>
      <c r="CX34" s="1003"/>
      <c r="CY34" s="1003"/>
      <c r="CZ34" s="1003"/>
      <c r="DA34" s="1003"/>
      <c r="DB34" s="1003"/>
      <c r="DC34" s="1003"/>
      <c r="DD34" s="1003"/>
      <c r="DE34" s="1003"/>
      <c r="DF34" s="1003"/>
      <c r="DG34" s="1003"/>
      <c r="DH34" s="1003"/>
      <c r="DI34" s="1003"/>
      <c r="DJ34" s="1003"/>
      <c r="DK34" s="1003"/>
      <c r="DL34" s="1003"/>
      <c r="DM34" s="1003"/>
      <c r="DN34" s="1003"/>
      <c r="DO34" s="1003"/>
      <c r="DP34" s="1003"/>
      <c r="DQ34" s="1003"/>
      <c r="DR34" s="1003"/>
      <c r="DS34" s="1003"/>
      <c r="DT34" s="1003"/>
      <c r="DU34" s="1003"/>
      <c r="DV34" s="1003"/>
      <c r="DW34" s="1003"/>
      <c r="DX34" s="1003"/>
      <c r="DY34" s="1003"/>
      <c r="DZ34" s="1003"/>
      <c r="EA34" s="1003"/>
      <c r="EB34" s="1003"/>
      <c r="EC34" s="1003"/>
      <c r="ED34" s="1003"/>
      <c r="EE34" s="1003"/>
      <c r="EF34" s="1003"/>
      <c r="EG34" s="1003"/>
      <c r="EH34" s="1003"/>
      <c r="EI34" s="1003"/>
      <c r="EJ34" s="1003"/>
      <c r="EK34" s="1003"/>
      <c r="EL34" s="1003"/>
      <c r="EM34" s="1003"/>
      <c r="EN34" s="1003"/>
      <c r="EO34" s="1003"/>
      <c r="EP34" s="1003"/>
      <c r="EQ34" s="1003"/>
      <c r="ER34" s="1003"/>
      <c r="ES34" s="1003"/>
      <c r="ET34" s="1003"/>
      <c r="EU34" s="1003"/>
      <c r="EV34" s="1003"/>
      <c r="EW34" s="1003"/>
      <c r="EX34" s="1003"/>
      <c r="EY34" s="1003"/>
      <c r="EZ34" s="1003"/>
      <c r="FA34" s="1003"/>
      <c r="FB34" s="1003"/>
      <c r="FC34" s="1003"/>
      <c r="FD34" s="1003"/>
      <c r="FE34" s="1003"/>
      <c r="FF34" s="1003"/>
      <c r="FG34" s="1003"/>
      <c r="FH34" s="1003"/>
      <c r="FI34" s="1003"/>
      <c r="FJ34" s="1003"/>
      <c r="FK34" s="1003"/>
      <c r="FL34" s="1003"/>
      <c r="FM34" s="1003"/>
      <c r="FN34" s="1003"/>
      <c r="FO34" s="1003"/>
      <c r="FP34" s="1003"/>
      <c r="FQ34" s="1003"/>
      <c r="FR34" s="1003"/>
      <c r="FS34" s="1003"/>
      <c r="FT34" s="1003"/>
      <c r="FU34" s="1003"/>
      <c r="FV34" s="1003"/>
      <c r="FW34" s="1003"/>
      <c r="FX34" s="1003"/>
      <c r="FY34" s="1003"/>
      <c r="FZ34" s="1003"/>
      <c r="GA34" s="1003"/>
      <c r="GB34" s="1003"/>
      <c r="GC34" s="1003"/>
      <c r="GD34" s="1003"/>
      <c r="GE34" s="1003"/>
      <c r="GF34" s="1003"/>
      <c r="GG34" s="1003"/>
      <c r="GH34" s="1003"/>
      <c r="GI34" s="1003"/>
      <c r="GJ34" s="1003"/>
      <c r="GK34" s="1003"/>
      <c r="GL34" s="1003"/>
      <c r="GM34" s="1003"/>
      <c r="GN34" s="1003"/>
      <c r="GO34" s="1003"/>
      <c r="GP34" s="1003"/>
      <c r="GQ34" s="1003"/>
      <c r="GR34" s="1003"/>
      <c r="GS34" s="1003"/>
      <c r="GT34" s="1003"/>
      <c r="GU34" s="1003"/>
      <c r="GV34" s="1003"/>
      <c r="GW34" s="1003"/>
      <c r="GX34" s="1003"/>
      <c r="GY34" s="1003"/>
      <c r="GZ34" s="1003"/>
      <c r="HA34" s="1003"/>
      <c r="HB34" s="1003"/>
      <c r="HC34" s="1003"/>
      <c r="HD34" s="1003"/>
      <c r="HE34" s="1003"/>
      <c r="HF34" s="1003"/>
      <c r="HG34" s="1003"/>
      <c r="HH34" s="1003"/>
      <c r="HI34" s="1003"/>
      <c r="HJ34" s="1003"/>
      <c r="HK34" s="1003"/>
      <c r="HL34" s="1003"/>
      <c r="HM34" s="1003"/>
      <c r="HN34" s="1003"/>
      <c r="HO34" s="1003"/>
      <c r="HP34" s="1003"/>
      <c r="HQ34" s="1003"/>
      <c r="HR34" s="1003"/>
      <c r="HS34" s="1003"/>
      <c r="HT34" s="1003"/>
      <c r="HU34" s="1003"/>
      <c r="HV34" s="1003"/>
      <c r="HW34" s="1003"/>
      <c r="HX34" s="1003"/>
      <c r="HY34" s="1003"/>
      <c r="HZ34" s="1003"/>
      <c r="IA34" s="1003"/>
      <c r="IB34" s="1003"/>
      <c r="IC34" s="1003"/>
      <c r="ID34" s="1003"/>
      <c r="IE34" s="1003"/>
      <c r="IF34" s="1003"/>
      <c r="IG34" s="1003"/>
      <c r="IH34" s="1003"/>
      <c r="II34" s="1003"/>
      <c r="IJ34" s="1003"/>
      <c r="IK34" s="1003"/>
      <c r="IL34" s="1003"/>
      <c r="IM34" s="1003"/>
      <c r="IN34" s="1003"/>
      <c r="IO34" s="1003"/>
      <c r="IP34" s="1003"/>
      <c r="IQ34" s="1003"/>
      <c r="IR34" s="1003"/>
      <c r="IS34" s="1003"/>
      <c r="IT34" s="1003"/>
      <c r="IU34" s="1003"/>
      <c r="IV34" s="1003"/>
    </row>
    <row r="35" spans="1:256" ht="30">
      <c r="A35" s="1302" t="s">
        <v>1321</v>
      </c>
      <c r="B35" s="1047">
        <v>93358</v>
      </c>
      <c r="C35" s="1544" t="str">
        <f>IF($A35="INSUMO",VLOOKUP($B35,'BANCO DE DADOS SETEMBRO INS'!$A:$D,2,FALSE),VLOOKUP($B35,'BANCO DE DADOS SETEMBRO SERV'!$B:$E,2,FALSE))</f>
        <v>ESCAVAÇÃO MANUAL DE VALA COM PROFUNDIDADE MENOR OU IGUAL A 1,30 M. AF_03/2016</v>
      </c>
      <c r="D35" s="1543" t="str">
        <f>IF($A35="INSUMO",VLOOKUP($B35,'BANCO DE DADOS SETEMBRO INS'!$A:$D,3,FALSE),VLOOKUP($B35,'BANCO DE DADOS SETEMBRO SERV'!$B:$E,3,FALSE))</f>
        <v>M3</v>
      </c>
      <c r="E35" s="2007">
        <f>(((0.4*0.4*0.3)*6))</f>
        <v>0.28800000000000003</v>
      </c>
      <c r="F35" s="1547">
        <f>IF($A35="INSUMO",VLOOKUP($B35,'BANCO DE DADOS SETEMBRO INS'!$A:$D,4,FALSE),VLOOKUP($B35,'BANCO DE DADOS SETEMBRO SERV'!$B:$E,4,FALSE))</f>
        <v>62.26</v>
      </c>
      <c r="G35" s="1165">
        <f>TRUNC(F35*E35,2)</f>
        <v>17.93</v>
      </c>
      <c r="H35" s="1003"/>
      <c r="I35" s="1003"/>
      <c r="J35" s="1003"/>
      <c r="K35" s="1003"/>
      <c r="L35" s="1003"/>
      <c r="M35" s="1003"/>
      <c r="N35" s="1003"/>
      <c r="O35" s="1003"/>
      <c r="P35" s="1003"/>
      <c r="Q35" s="1003"/>
      <c r="R35" s="1003"/>
      <c r="S35" s="1003"/>
      <c r="T35" s="1003"/>
      <c r="U35" s="1003"/>
      <c r="V35" s="1003"/>
      <c r="W35" s="1003"/>
      <c r="X35" s="1003"/>
      <c r="Y35" s="1003"/>
      <c r="Z35" s="1003"/>
      <c r="AA35" s="1003"/>
      <c r="AB35" s="1003"/>
      <c r="AC35" s="1003"/>
      <c r="AD35" s="1003"/>
      <c r="AE35" s="1003"/>
      <c r="AF35" s="1003"/>
      <c r="AG35" s="1003"/>
      <c r="AH35" s="1003"/>
      <c r="AI35" s="1003"/>
      <c r="AJ35" s="1003"/>
      <c r="AK35" s="1003"/>
      <c r="AL35" s="1003"/>
      <c r="AM35" s="1003"/>
      <c r="AN35" s="1003"/>
      <c r="AO35" s="1003"/>
      <c r="AP35" s="1003"/>
      <c r="AQ35" s="1003"/>
      <c r="AR35" s="1003"/>
      <c r="AS35" s="1003"/>
      <c r="AT35" s="1003"/>
      <c r="AU35" s="1003"/>
      <c r="AV35" s="1003"/>
      <c r="AW35" s="1003"/>
      <c r="AX35" s="1003"/>
      <c r="AY35" s="1003"/>
      <c r="AZ35" s="1003"/>
      <c r="BA35" s="1003"/>
      <c r="BB35" s="1003"/>
      <c r="BC35" s="1003"/>
      <c r="BD35" s="1003"/>
      <c r="BE35" s="1003"/>
      <c r="BF35" s="1003"/>
      <c r="BG35" s="1003"/>
      <c r="BH35" s="1003"/>
      <c r="BI35" s="1003"/>
      <c r="BJ35" s="1003"/>
      <c r="BK35" s="1003"/>
      <c r="BL35" s="1003"/>
      <c r="BM35" s="1003"/>
      <c r="BN35" s="1003"/>
      <c r="BO35" s="1003"/>
      <c r="BP35" s="1003"/>
      <c r="BQ35" s="1003"/>
      <c r="BR35" s="1003"/>
      <c r="BS35" s="1003"/>
      <c r="BT35" s="1003"/>
      <c r="BU35" s="1003"/>
      <c r="BV35" s="1003"/>
      <c r="BW35" s="1003"/>
      <c r="BX35" s="1003"/>
      <c r="BY35" s="1003"/>
      <c r="BZ35" s="1003"/>
      <c r="CA35" s="1003"/>
      <c r="CB35" s="1003"/>
      <c r="CC35" s="1003"/>
      <c r="CD35" s="1003"/>
      <c r="CE35" s="1003"/>
      <c r="CF35" s="1003"/>
      <c r="CG35" s="1003"/>
      <c r="CH35" s="1003"/>
      <c r="CI35" s="1003"/>
      <c r="CJ35" s="1003"/>
      <c r="CK35" s="1003"/>
      <c r="CL35" s="1003"/>
      <c r="CM35" s="1003"/>
      <c r="CN35" s="1003"/>
      <c r="CO35" s="1003"/>
      <c r="CP35" s="1003"/>
      <c r="CQ35" s="1003"/>
      <c r="CR35" s="1003"/>
      <c r="CS35" s="1003"/>
      <c r="CT35" s="1003"/>
      <c r="CU35" s="1003"/>
      <c r="CV35" s="1003"/>
      <c r="CW35" s="1003"/>
      <c r="CX35" s="1003"/>
      <c r="CY35" s="1003"/>
      <c r="CZ35" s="1003"/>
      <c r="DA35" s="1003"/>
      <c r="DB35" s="1003"/>
      <c r="DC35" s="1003"/>
      <c r="DD35" s="1003"/>
      <c r="DE35" s="1003"/>
      <c r="DF35" s="1003"/>
      <c r="DG35" s="1003"/>
      <c r="DH35" s="1003"/>
      <c r="DI35" s="1003"/>
      <c r="DJ35" s="1003"/>
      <c r="DK35" s="1003"/>
      <c r="DL35" s="1003"/>
      <c r="DM35" s="1003"/>
      <c r="DN35" s="1003"/>
      <c r="DO35" s="1003"/>
      <c r="DP35" s="1003"/>
      <c r="DQ35" s="1003"/>
      <c r="DR35" s="1003"/>
      <c r="DS35" s="1003"/>
      <c r="DT35" s="1003"/>
      <c r="DU35" s="1003"/>
      <c r="DV35" s="1003"/>
      <c r="DW35" s="1003"/>
      <c r="DX35" s="1003"/>
      <c r="DY35" s="1003"/>
      <c r="DZ35" s="1003"/>
      <c r="EA35" s="1003"/>
      <c r="EB35" s="1003"/>
      <c r="EC35" s="1003"/>
      <c r="ED35" s="1003"/>
      <c r="EE35" s="1003"/>
      <c r="EF35" s="1003"/>
      <c r="EG35" s="1003"/>
      <c r="EH35" s="1003"/>
      <c r="EI35" s="1003"/>
      <c r="EJ35" s="1003"/>
      <c r="EK35" s="1003"/>
      <c r="EL35" s="1003"/>
      <c r="EM35" s="1003"/>
      <c r="EN35" s="1003"/>
      <c r="EO35" s="1003"/>
      <c r="EP35" s="1003"/>
      <c r="EQ35" s="1003"/>
      <c r="ER35" s="1003"/>
      <c r="ES35" s="1003"/>
      <c r="ET35" s="1003"/>
      <c r="EU35" s="1003"/>
      <c r="EV35" s="1003"/>
      <c r="EW35" s="1003"/>
      <c r="EX35" s="1003"/>
      <c r="EY35" s="1003"/>
      <c r="EZ35" s="1003"/>
      <c r="FA35" s="1003"/>
      <c r="FB35" s="1003"/>
      <c r="FC35" s="1003"/>
      <c r="FD35" s="1003"/>
      <c r="FE35" s="1003"/>
      <c r="FF35" s="1003"/>
      <c r="FG35" s="1003"/>
      <c r="FH35" s="1003"/>
      <c r="FI35" s="1003"/>
      <c r="FJ35" s="1003"/>
      <c r="FK35" s="1003"/>
      <c r="FL35" s="1003"/>
      <c r="FM35" s="1003"/>
      <c r="FN35" s="1003"/>
      <c r="FO35" s="1003"/>
      <c r="FP35" s="1003"/>
      <c r="FQ35" s="1003"/>
      <c r="FR35" s="1003"/>
      <c r="FS35" s="1003"/>
      <c r="FT35" s="1003"/>
      <c r="FU35" s="1003"/>
      <c r="FV35" s="1003"/>
      <c r="FW35" s="1003"/>
      <c r="FX35" s="1003"/>
      <c r="FY35" s="1003"/>
      <c r="FZ35" s="1003"/>
      <c r="GA35" s="1003"/>
      <c r="GB35" s="1003"/>
      <c r="GC35" s="1003"/>
      <c r="GD35" s="1003"/>
      <c r="GE35" s="1003"/>
      <c r="GF35" s="1003"/>
      <c r="GG35" s="1003"/>
      <c r="GH35" s="1003"/>
      <c r="GI35" s="1003"/>
      <c r="GJ35" s="1003"/>
      <c r="GK35" s="1003"/>
      <c r="GL35" s="1003"/>
      <c r="GM35" s="1003"/>
      <c r="GN35" s="1003"/>
      <c r="GO35" s="1003"/>
      <c r="GP35" s="1003"/>
      <c r="GQ35" s="1003"/>
      <c r="GR35" s="1003"/>
      <c r="GS35" s="1003"/>
      <c r="GT35" s="1003"/>
      <c r="GU35" s="1003"/>
      <c r="GV35" s="1003"/>
      <c r="GW35" s="1003"/>
      <c r="GX35" s="1003"/>
      <c r="GY35" s="1003"/>
      <c r="GZ35" s="1003"/>
      <c r="HA35" s="1003"/>
      <c r="HB35" s="1003"/>
      <c r="HC35" s="1003"/>
      <c r="HD35" s="1003"/>
      <c r="HE35" s="1003"/>
      <c r="HF35" s="1003"/>
      <c r="HG35" s="1003"/>
      <c r="HH35" s="1003"/>
      <c r="HI35" s="1003"/>
      <c r="HJ35" s="1003"/>
      <c r="HK35" s="1003"/>
      <c r="HL35" s="1003"/>
      <c r="HM35" s="1003"/>
      <c r="HN35" s="1003"/>
      <c r="HO35" s="1003"/>
      <c r="HP35" s="1003"/>
      <c r="HQ35" s="1003"/>
      <c r="HR35" s="1003"/>
      <c r="HS35" s="1003"/>
      <c r="HT35" s="1003"/>
      <c r="HU35" s="1003"/>
      <c r="HV35" s="1003"/>
      <c r="HW35" s="1003"/>
      <c r="HX35" s="1003"/>
      <c r="HY35" s="1003"/>
      <c r="HZ35" s="1003"/>
      <c r="IA35" s="1003"/>
      <c r="IB35" s="1003"/>
      <c r="IC35" s="1003"/>
      <c r="ID35" s="1003"/>
      <c r="IE35" s="1003"/>
      <c r="IF35" s="1003"/>
      <c r="IG35" s="1003"/>
      <c r="IH35" s="1003"/>
      <c r="II35" s="1003"/>
      <c r="IJ35" s="1003"/>
      <c r="IK35" s="1003"/>
      <c r="IL35" s="1003"/>
      <c r="IM35" s="1003"/>
      <c r="IN35" s="1003"/>
      <c r="IO35" s="1003"/>
      <c r="IP35" s="1003"/>
      <c r="IQ35" s="1003"/>
      <c r="IR35" s="1003"/>
      <c r="IS35" s="1003"/>
      <c r="IT35" s="1003"/>
      <c r="IU35" s="1003"/>
      <c r="IV35" s="1003"/>
    </row>
    <row r="36" spans="1:256" ht="30">
      <c r="A36" s="1302" t="s">
        <v>1321</v>
      </c>
      <c r="B36" s="1047">
        <v>94969</v>
      </c>
      <c r="C36" s="1544" t="str">
        <f>IF($A36="INSUMO",VLOOKUP($B36,'BANCO DE DADOS SETEMBRO INS'!$A:$D,2,FALSE),VLOOKUP($B36,'BANCO DE DADOS SETEMBRO SERV'!$B:$E,2,FALSE))</f>
        <v>CONCRETO FCK = 15MPA, TRAÇO 1:3,4:3,5 (CIMENTO/ AREIA MÉDIA/ BRITA 1)  - PREPARO MECÂNICO COM BETONEIRA 600 L. AF_07/2016</v>
      </c>
      <c r="D36" s="1543" t="str">
        <f>IF($A36="INSUMO",VLOOKUP($B36,'BANCO DE DADOS SETEMBRO INS'!$A:$D,3,FALSE),VLOOKUP($B36,'BANCO DE DADOS SETEMBRO SERV'!$B:$E,3,FALSE))</f>
        <v>M3</v>
      </c>
      <c r="E36" s="2007">
        <f>E35</f>
        <v>0.28800000000000003</v>
      </c>
      <c r="F36" s="1547">
        <f>IF($A36="INSUMO",VLOOKUP($B36,'BANCO DE DADOS SETEMBRO INS'!$A:$D,4,FALSE),VLOOKUP($B36,'BANCO DE DADOS SETEMBRO SERV'!$B:$E,4,FALSE))</f>
        <v>278.39999999999998</v>
      </c>
      <c r="G36" s="1165">
        <f>TRUNC(F36*E36,2)</f>
        <v>80.17</v>
      </c>
      <c r="H36" s="1003"/>
      <c r="I36" s="1003"/>
      <c r="J36" s="1003"/>
      <c r="K36" s="1003"/>
      <c r="L36" s="1003"/>
      <c r="M36" s="1003"/>
      <c r="N36" s="1003"/>
      <c r="O36" s="1003"/>
      <c r="P36" s="1003"/>
      <c r="Q36" s="1003"/>
      <c r="R36" s="1003"/>
      <c r="S36" s="1003"/>
      <c r="T36" s="1003"/>
      <c r="U36" s="1003"/>
      <c r="V36" s="1003"/>
      <c r="W36" s="1003"/>
      <c r="X36" s="1003"/>
      <c r="Y36" s="1003"/>
      <c r="Z36" s="1003"/>
      <c r="AA36" s="1003"/>
      <c r="AB36" s="1003"/>
      <c r="AC36" s="1003"/>
      <c r="AD36" s="1003"/>
      <c r="AE36" s="1003"/>
      <c r="AF36" s="1003"/>
      <c r="AG36" s="1003"/>
      <c r="AH36" s="1003"/>
      <c r="AI36" s="1003"/>
      <c r="AJ36" s="1003"/>
      <c r="AK36" s="1003"/>
      <c r="AL36" s="1003"/>
      <c r="AM36" s="1003"/>
      <c r="AN36" s="1003"/>
      <c r="AO36" s="1003"/>
      <c r="AP36" s="1003"/>
      <c r="AQ36" s="1003"/>
      <c r="AR36" s="1003"/>
      <c r="AS36" s="1003"/>
      <c r="AT36" s="1003"/>
      <c r="AU36" s="1003"/>
      <c r="AV36" s="1003"/>
      <c r="AW36" s="1003"/>
      <c r="AX36" s="1003"/>
      <c r="AY36" s="1003"/>
      <c r="AZ36" s="1003"/>
      <c r="BA36" s="1003"/>
      <c r="BB36" s="1003"/>
      <c r="BC36" s="1003"/>
      <c r="BD36" s="1003"/>
      <c r="BE36" s="1003"/>
      <c r="BF36" s="1003"/>
      <c r="BG36" s="1003"/>
      <c r="BH36" s="1003"/>
      <c r="BI36" s="1003"/>
      <c r="BJ36" s="1003"/>
      <c r="BK36" s="1003"/>
      <c r="BL36" s="1003"/>
      <c r="BM36" s="1003"/>
      <c r="BN36" s="1003"/>
      <c r="BO36" s="1003"/>
      <c r="BP36" s="1003"/>
      <c r="BQ36" s="1003"/>
      <c r="BR36" s="1003"/>
      <c r="BS36" s="1003"/>
      <c r="BT36" s="1003"/>
      <c r="BU36" s="1003"/>
      <c r="BV36" s="1003"/>
      <c r="BW36" s="1003"/>
      <c r="BX36" s="1003"/>
      <c r="BY36" s="1003"/>
      <c r="BZ36" s="1003"/>
      <c r="CA36" s="1003"/>
      <c r="CB36" s="1003"/>
      <c r="CC36" s="1003"/>
      <c r="CD36" s="1003"/>
      <c r="CE36" s="1003"/>
      <c r="CF36" s="1003"/>
      <c r="CG36" s="1003"/>
      <c r="CH36" s="1003"/>
      <c r="CI36" s="1003"/>
      <c r="CJ36" s="1003"/>
      <c r="CK36" s="1003"/>
      <c r="CL36" s="1003"/>
      <c r="CM36" s="1003"/>
      <c r="CN36" s="1003"/>
      <c r="CO36" s="1003"/>
      <c r="CP36" s="1003"/>
      <c r="CQ36" s="1003"/>
      <c r="CR36" s="1003"/>
      <c r="CS36" s="1003"/>
      <c r="CT36" s="1003"/>
      <c r="CU36" s="1003"/>
      <c r="CV36" s="1003"/>
      <c r="CW36" s="1003"/>
      <c r="CX36" s="1003"/>
      <c r="CY36" s="1003"/>
      <c r="CZ36" s="1003"/>
      <c r="DA36" s="1003"/>
      <c r="DB36" s="1003"/>
      <c r="DC36" s="1003"/>
      <c r="DD36" s="1003"/>
      <c r="DE36" s="1003"/>
      <c r="DF36" s="1003"/>
      <c r="DG36" s="1003"/>
      <c r="DH36" s="1003"/>
      <c r="DI36" s="1003"/>
      <c r="DJ36" s="1003"/>
      <c r="DK36" s="1003"/>
      <c r="DL36" s="1003"/>
      <c r="DM36" s="1003"/>
      <c r="DN36" s="1003"/>
      <c r="DO36" s="1003"/>
      <c r="DP36" s="1003"/>
      <c r="DQ36" s="1003"/>
      <c r="DR36" s="1003"/>
      <c r="DS36" s="1003"/>
      <c r="DT36" s="1003"/>
      <c r="DU36" s="1003"/>
      <c r="DV36" s="1003"/>
      <c r="DW36" s="1003"/>
      <c r="DX36" s="1003"/>
      <c r="DY36" s="1003"/>
      <c r="DZ36" s="1003"/>
      <c r="EA36" s="1003"/>
      <c r="EB36" s="1003"/>
      <c r="EC36" s="1003"/>
      <c r="ED36" s="1003"/>
      <c r="EE36" s="1003"/>
      <c r="EF36" s="1003"/>
      <c r="EG36" s="1003"/>
      <c r="EH36" s="1003"/>
      <c r="EI36" s="1003"/>
      <c r="EJ36" s="1003"/>
      <c r="EK36" s="1003"/>
      <c r="EL36" s="1003"/>
      <c r="EM36" s="1003"/>
      <c r="EN36" s="1003"/>
      <c r="EO36" s="1003"/>
      <c r="EP36" s="1003"/>
      <c r="EQ36" s="1003"/>
      <c r="ER36" s="1003"/>
      <c r="ES36" s="1003"/>
      <c r="ET36" s="1003"/>
      <c r="EU36" s="1003"/>
      <c r="EV36" s="1003"/>
      <c r="EW36" s="1003"/>
      <c r="EX36" s="1003"/>
      <c r="EY36" s="1003"/>
      <c r="EZ36" s="1003"/>
      <c r="FA36" s="1003"/>
      <c r="FB36" s="1003"/>
      <c r="FC36" s="1003"/>
      <c r="FD36" s="1003"/>
      <c r="FE36" s="1003"/>
      <c r="FF36" s="1003"/>
      <c r="FG36" s="1003"/>
      <c r="FH36" s="1003"/>
      <c r="FI36" s="1003"/>
      <c r="FJ36" s="1003"/>
      <c r="FK36" s="1003"/>
      <c r="FL36" s="1003"/>
      <c r="FM36" s="1003"/>
      <c r="FN36" s="1003"/>
      <c r="FO36" s="1003"/>
      <c r="FP36" s="1003"/>
      <c r="FQ36" s="1003"/>
      <c r="FR36" s="1003"/>
      <c r="FS36" s="1003"/>
      <c r="FT36" s="1003"/>
      <c r="FU36" s="1003"/>
      <c r="FV36" s="1003"/>
      <c r="FW36" s="1003"/>
      <c r="FX36" s="1003"/>
      <c r="FY36" s="1003"/>
      <c r="FZ36" s="1003"/>
      <c r="GA36" s="1003"/>
      <c r="GB36" s="1003"/>
      <c r="GC36" s="1003"/>
      <c r="GD36" s="1003"/>
      <c r="GE36" s="1003"/>
      <c r="GF36" s="1003"/>
      <c r="GG36" s="1003"/>
      <c r="GH36" s="1003"/>
      <c r="GI36" s="1003"/>
      <c r="GJ36" s="1003"/>
      <c r="GK36" s="1003"/>
      <c r="GL36" s="1003"/>
      <c r="GM36" s="1003"/>
      <c r="GN36" s="1003"/>
      <c r="GO36" s="1003"/>
      <c r="GP36" s="1003"/>
      <c r="GQ36" s="1003"/>
      <c r="GR36" s="1003"/>
      <c r="GS36" s="1003"/>
      <c r="GT36" s="1003"/>
      <c r="GU36" s="1003"/>
      <c r="GV36" s="1003"/>
      <c r="GW36" s="1003"/>
      <c r="GX36" s="1003"/>
      <c r="GY36" s="1003"/>
      <c r="GZ36" s="1003"/>
      <c r="HA36" s="1003"/>
      <c r="HB36" s="1003"/>
      <c r="HC36" s="1003"/>
      <c r="HD36" s="1003"/>
      <c r="HE36" s="1003"/>
      <c r="HF36" s="1003"/>
      <c r="HG36" s="1003"/>
      <c r="HH36" s="1003"/>
      <c r="HI36" s="1003"/>
      <c r="HJ36" s="1003"/>
      <c r="HK36" s="1003"/>
      <c r="HL36" s="1003"/>
      <c r="HM36" s="1003"/>
      <c r="HN36" s="1003"/>
      <c r="HO36" s="1003"/>
      <c r="HP36" s="1003"/>
      <c r="HQ36" s="1003"/>
      <c r="HR36" s="1003"/>
      <c r="HS36" s="1003"/>
      <c r="HT36" s="1003"/>
      <c r="HU36" s="1003"/>
      <c r="HV36" s="1003"/>
      <c r="HW36" s="1003"/>
      <c r="HX36" s="1003"/>
      <c r="HY36" s="1003"/>
      <c r="HZ36" s="1003"/>
      <c r="IA36" s="1003"/>
      <c r="IB36" s="1003"/>
      <c r="IC36" s="1003"/>
      <c r="ID36" s="1003"/>
      <c r="IE36" s="1003"/>
      <c r="IF36" s="1003"/>
      <c r="IG36" s="1003"/>
      <c r="IH36" s="1003"/>
      <c r="II36" s="1003"/>
      <c r="IJ36" s="1003"/>
      <c r="IK36" s="1003"/>
      <c r="IL36" s="1003"/>
      <c r="IM36" s="1003"/>
      <c r="IN36" s="1003"/>
      <c r="IO36" s="1003"/>
      <c r="IP36" s="1003"/>
      <c r="IQ36" s="1003"/>
      <c r="IR36" s="1003"/>
      <c r="IS36" s="1003"/>
      <c r="IT36" s="1003"/>
      <c r="IU36" s="1003"/>
      <c r="IV36" s="1003"/>
    </row>
    <row r="37" spans="1:256" ht="16.5" thickBot="1">
      <c r="A37" s="1302" t="s">
        <v>1321</v>
      </c>
      <c r="B37" s="1048" t="s">
        <v>203</v>
      </c>
      <c r="C37" s="1618" t="str">
        <f>IF($A37="INSUMO",VLOOKUP($B37,'BANCO DE DADOS SETEMBRO INS'!$A:$D,2,FALSE),VLOOKUP($B37,'BANCO DE DADOS SETEMBRO SERV'!$B:$E,2,FALSE))</f>
        <v>LANCAMENTO/APLICACAO MANUAL DE CONCRETO EM FUNDACOES</v>
      </c>
      <c r="D37" s="1619" t="str">
        <f>IF($A37="INSUMO",VLOOKUP($B37,'BANCO DE DADOS SETEMBRO INS'!$A:$D,3,FALSE),VLOOKUP($B37,'BANCO DE DADOS SETEMBRO SERV'!$B:$E,3,FALSE))</f>
        <v>M3</v>
      </c>
      <c r="E37" s="2008">
        <f>E36</f>
        <v>0.28800000000000003</v>
      </c>
      <c r="F37" s="1548">
        <f>IF($A37="INSUMO",VLOOKUP($B37,'BANCO DE DADOS SETEMBRO INS'!$A:$D,4,FALSE),VLOOKUP($B37,'BANCO DE DADOS SETEMBRO SERV'!$B:$E,4,FALSE))</f>
        <v>103.48</v>
      </c>
      <c r="G37" s="1166">
        <f>TRUNC(F37*E37,2)</f>
        <v>29.8</v>
      </c>
      <c r="H37" s="1003"/>
      <c r="I37" s="1003"/>
      <c r="J37" s="1003"/>
      <c r="K37" s="1003"/>
      <c r="L37" s="1003"/>
      <c r="M37" s="1003"/>
      <c r="N37" s="1003"/>
      <c r="O37" s="1003"/>
      <c r="P37" s="1003"/>
      <c r="Q37" s="1003"/>
      <c r="R37" s="1003"/>
      <c r="S37" s="1003"/>
      <c r="T37" s="1003"/>
      <c r="U37" s="1003"/>
      <c r="V37" s="1003"/>
      <c r="W37" s="1003"/>
      <c r="X37" s="1003"/>
      <c r="Y37" s="1003"/>
      <c r="Z37" s="1003"/>
      <c r="AA37" s="1003"/>
      <c r="AB37" s="1003"/>
      <c r="AC37" s="1003"/>
      <c r="AD37" s="1003"/>
      <c r="AE37" s="1003"/>
      <c r="AF37" s="1003"/>
      <c r="AG37" s="1003"/>
      <c r="AH37" s="1003"/>
      <c r="AI37" s="1003"/>
      <c r="AJ37" s="1003"/>
      <c r="AK37" s="1003"/>
      <c r="AL37" s="1003"/>
      <c r="AM37" s="1003"/>
      <c r="AN37" s="1003"/>
      <c r="AO37" s="1003"/>
      <c r="AP37" s="1003"/>
      <c r="AQ37" s="1003"/>
      <c r="AR37" s="1003"/>
      <c r="AS37" s="1003"/>
      <c r="AT37" s="1003"/>
      <c r="AU37" s="1003"/>
      <c r="AV37" s="1003"/>
      <c r="AW37" s="1003"/>
      <c r="AX37" s="1003"/>
      <c r="AY37" s="1003"/>
      <c r="AZ37" s="1003"/>
      <c r="BA37" s="1003"/>
      <c r="BB37" s="1003"/>
      <c r="BC37" s="1003"/>
      <c r="BD37" s="1003"/>
      <c r="BE37" s="1003"/>
      <c r="BF37" s="1003"/>
      <c r="BG37" s="1003"/>
      <c r="BH37" s="1003"/>
      <c r="BI37" s="1003"/>
      <c r="BJ37" s="1003"/>
      <c r="BK37" s="1003"/>
      <c r="BL37" s="1003"/>
      <c r="BM37" s="1003"/>
      <c r="BN37" s="1003"/>
      <c r="BO37" s="1003"/>
      <c r="BP37" s="1003"/>
      <c r="BQ37" s="1003"/>
      <c r="BR37" s="1003"/>
      <c r="BS37" s="1003"/>
      <c r="BT37" s="1003"/>
      <c r="BU37" s="1003"/>
      <c r="BV37" s="1003"/>
      <c r="BW37" s="1003"/>
      <c r="BX37" s="1003"/>
      <c r="BY37" s="1003"/>
      <c r="BZ37" s="1003"/>
      <c r="CA37" s="1003"/>
      <c r="CB37" s="1003"/>
      <c r="CC37" s="1003"/>
      <c r="CD37" s="1003"/>
      <c r="CE37" s="1003"/>
      <c r="CF37" s="1003"/>
      <c r="CG37" s="1003"/>
      <c r="CH37" s="1003"/>
      <c r="CI37" s="1003"/>
      <c r="CJ37" s="1003"/>
      <c r="CK37" s="1003"/>
      <c r="CL37" s="1003"/>
      <c r="CM37" s="1003"/>
      <c r="CN37" s="1003"/>
      <c r="CO37" s="1003"/>
      <c r="CP37" s="1003"/>
      <c r="CQ37" s="1003"/>
      <c r="CR37" s="1003"/>
      <c r="CS37" s="1003"/>
      <c r="CT37" s="1003"/>
      <c r="CU37" s="1003"/>
      <c r="CV37" s="1003"/>
      <c r="CW37" s="1003"/>
      <c r="CX37" s="1003"/>
      <c r="CY37" s="1003"/>
      <c r="CZ37" s="1003"/>
      <c r="DA37" s="1003"/>
      <c r="DB37" s="1003"/>
      <c r="DC37" s="1003"/>
      <c r="DD37" s="1003"/>
      <c r="DE37" s="1003"/>
      <c r="DF37" s="1003"/>
      <c r="DG37" s="1003"/>
      <c r="DH37" s="1003"/>
      <c r="DI37" s="1003"/>
      <c r="DJ37" s="1003"/>
      <c r="DK37" s="1003"/>
      <c r="DL37" s="1003"/>
      <c r="DM37" s="1003"/>
      <c r="DN37" s="1003"/>
      <c r="DO37" s="1003"/>
      <c r="DP37" s="1003"/>
      <c r="DQ37" s="1003"/>
      <c r="DR37" s="1003"/>
      <c r="DS37" s="1003"/>
      <c r="DT37" s="1003"/>
      <c r="DU37" s="1003"/>
      <c r="DV37" s="1003"/>
      <c r="DW37" s="1003"/>
      <c r="DX37" s="1003"/>
      <c r="DY37" s="1003"/>
      <c r="DZ37" s="1003"/>
      <c r="EA37" s="1003"/>
      <c r="EB37" s="1003"/>
      <c r="EC37" s="1003"/>
      <c r="ED37" s="1003"/>
      <c r="EE37" s="1003"/>
      <c r="EF37" s="1003"/>
      <c r="EG37" s="1003"/>
      <c r="EH37" s="1003"/>
      <c r="EI37" s="1003"/>
      <c r="EJ37" s="1003"/>
      <c r="EK37" s="1003"/>
      <c r="EL37" s="1003"/>
      <c r="EM37" s="1003"/>
      <c r="EN37" s="1003"/>
      <c r="EO37" s="1003"/>
      <c r="EP37" s="1003"/>
      <c r="EQ37" s="1003"/>
      <c r="ER37" s="1003"/>
      <c r="ES37" s="1003"/>
      <c r="ET37" s="1003"/>
      <c r="EU37" s="1003"/>
      <c r="EV37" s="1003"/>
      <c r="EW37" s="1003"/>
      <c r="EX37" s="1003"/>
      <c r="EY37" s="1003"/>
      <c r="EZ37" s="1003"/>
      <c r="FA37" s="1003"/>
      <c r="FB37" s="1003"/>
      <c r="FC37" s="1003"/>
      <c r="FD37" s="1003"/>
      <c r="FE37" s="1003"/>
      <c r="FF37" s="1003"/>
      <c r="FG37" s="1003"/>
      <c r="FH37" s="1003"/>
      <c r="FI37" s="1003"/>
      <c r="FJ37" s="1003"/>
      <c r="FK37" s="1003"/>
      <c r="FL37" s="1003"/>
      <c r="FM37" s="1003"/>
      <c r="FN37" s="1003"/>
      <c r="FO37" s="1003"/>
      <c r="FP37" s="1003"/>
      <c r="FQ37" s="1003"/>
      <c r="FR37" s="1003"/>
      <c r="FS37" s="1003"/>
      <c r="FT37" s="1003"/>
      <c r="FU37" s="1003"/>
      <c r="FV37" s="1003"/>
      <c r="FW37" s="1003"/>
      <c r="FX37" s="1003"/>
      <c r="FY37" s="1003"/>
      <c r="FZ37" s="1003"/>
      <c r="GA37" s="1003"/>
      <c r="GB37" s="1003"/>
      <c r="GC37" s="1003"/>
      <c r="GD37" s="1003"/>
      <c r="GE37" s="1003"/>
      <c r="GF37" s="1003"/>
      <c r="GG37" s="1003"/>
      <c r="GH37" s="1003"/>
      <c r="GI37" s="1003"/>
      <c r="GJ37" s="1003"/>
      <c r="GK37" s="1003"/>
      <c r="GL37" s="1003"/>
      <c r="GM37" s="1003"/>
      <c r="GN37" s="1003"/>
      <c r="GO37" s="1003"/>
      <c r="GP37" s="1003"/>
      <c r="GQ37" s="1003"/>
      <c r="GR37" s="1003"/>
      <c r="GS37" s="1003"/>
      <c r="GT37" s="1003"/>
      <c r="GU37" s="1003"/>
      <c r="GV37" s="1003"/>
      <c r="GW37" s="1003"/>
      <c r="GX37" s="1003"/>
      <c r="GY37" s="1003"/>
      <c r="GZ37" s="1003"/>
      <c r="HA37" s="1003"/>
      <c r="HB37" s="1003"/>
      <c r="HC37" s="1003"/>
      <c r="HD37" s="1003"/>
      <c r="HE37" s="1003"/>
      <c r="HF37" s="1003"/>
      <c r="HG37" s="1003"/>
      <c r="HH37" s="1003"/>
      <c r="HI37" s="1003"/>
      <c r="HJ37" s="1003"/>
      <c r="HK37" s="1003"/>
      <c r="HL37" s="1003"/>
      <c r="HM37" s="1003"/>
      <c r="HN37" s="1003"/>
      <c r="HO37" s="1003"/>
      <c r="HP37" s="1003"/>
      <c r="HQ37" s="1003"/>
      <c r="HR37" s="1003"/>
      <c r="HS37" s="1003"/>
      <c r="HT37" s="1003"/>
      <c r="HU37" s="1003"/>
      <c r="HV37" s="1003"/>
      <c r="HW37" s="1003"/>
      <c r="HX37" s="1003"/>
      <c r="HY37" s="1003"/>
      <c r="HZ37" s="1003"/>
      <c r="IA37" s="1003"/>
      <c r="IB37" s="1003"/>
      <c r="IC37" s="1003"/>
      <c r="ID37" s="1003"/>
      <c r="IE37" s="1003"/>
      <c r="IF37" s="1003"/>
      <c r="IG37" s="1003"/>
      <c r="IH37" s="1003"/>
      <c r="II37" s="1003"/>
      <c r="IJ37" s="1003"/>
      <c r="IK37" s="1003"/>
      <c r="IL37" s="1003"/>
      <c r="IM37" s="1003"/>
      <c r="IN37" s="1003"/>
      <c r="IO37" s="1003"/>
      <c r="IP37" s="1003"/>
      <c r="IQ37" s="1003"/>
      <c r="IR37" s="1003"/>
      <c r="IS37" s="1003"/>
      <c r="IT37" s="1003"/>
      <c r="IU37" s="1003"/>
      <c r="IV37" s="1003"/>
    </row>
    <row r="38" spans="1:256" ht="16.5" thickBot="1">
      <c r="A38" s="1003"/>
      <c r="B38" s="1050" t="s">
        <v>6021</v>
      </c>
      <c r="C38" s="1051"/>
      <c r="D38" s="1052"/>
      <c r="E38" s="1053"/>
      <c r="F38" s="645" t="s">
        <v>692</v>
      </c>
      <c r="G38" s="1228">
        <f>TRUNC(SUM(G34:G37),2)</f>
        <v>8777.9</v>
      </c>
      <c r="H38" s="1003"/>
      <c r="I38" s="1003"/>
      <c r="J38" s="1003"/>
      <c r="K38" s="1003"/>
      <c r="L38" s="1003"/>
      <c r="M38" s="1003"/>
      <c r="N38" s="1003"/>
      <c r="O38" s="1003"/>
      <c r="P38" s="1003"/>
      <c r="Q38" s="1003"/>
      <c r="R38" s="1003"/>
      <c r="S38" s="1003"/>
      <c r="T38" s="1003"/>
      <c r="U38" s="1003"/>
      <c r="V38" s="1003"/>
      <c r="W38" s="1003"/>
      <c r="X38" s="1003"/>
      <c r="Y38" s="1003"/>
      <c r="Z38" s="1003"/>
      <c r="AA38" s="1003"/>
      <c r="AB38" s="1003"/>
      <c r="AC38" s="1003"/>
      <c r="AD38" s="1003"/>
      <c r="AE38" s="1003"/>
      <c r="AF38" s="1003"/>
      <c r="AG38" s="1003"/>
      <c r="AH38" s="1003"/>
      <c r="AI38" s="1003"/>
      <c r="AJ38" s="1003"/>
      <c r="AK38" s="1003"/>
      <c r="AL38" s="1003"/>
      <c r="AM38" s="1003"/>
      <c r="AN38" s="1003"/>
      <c r="AO38" s="1003"/>
      <c r="AP38" s="1003"/>
      <c r="AQ38" s="1003"/>
      <c r="AR38" s="1003"/>
      <c r="AS38" s="1003"/>
      <c r="AT38" s="1003"/>
      <c r="AU38" s="1003"/>
      <c r="AV38" s="1003"/>
      <c r="AW38" s="1003"/>
      <c r="AX38" s="1003"/>
      <c r="AY38" s="1003"/>
      <c r="AZ38" s="1003"/>
      <c r="BA38" s="1003"/>
      <c r="BB38" s="1003"/>
      <c r="BC38" s="1003"/>
      <c r="BD38" s="1003"/>
      <c r="BE38" s="1003"/>
      <c r="BF38" s="1003"/>
      <c r="BG38" s="1003"/>
      <c r="BH38" s="1003"/>
      <c r="BI38" s="1003"/>
      <c r="BJ38" s="1003"/>
      <c r="BK38" s="1003"/>
      <c r="BL38" s="1003"/>
      <c r="BM38" s="1003"/>
      <c r="BN38" s="1003"/>
      <c r="BO38" s="1003"/>
      <c r="BP38" s="1003"/>
      <c r="BQ38" s="1003"/>
      <c r="BR38" s="1003"/>
      <c r="BS38" s="1003"/>
      <c r="BT38" s="1003"/>
      <c r="BU38" s="1003"/>
      <c r="BV38" s="1003"/>
      <c r="BW38" s="1003"/>
      <c r="BX38" s="1003"/>
      <c r="BY38" s="1003"/>
      <c r="BZ38" s="1003"/>
      <c r="CA38" s="1003"/>
      <c r="CB38" s="1003"/>
      <c r="CC38" s="1003"/>
      <c r="CD38" s="1003"/>
      <c r="CE38" s="1003"/>
      <c r="CF38" s="1003"/>
      <c r="CG38" s="1003"/>
      <c r="CH38" s="1003"/>
      <c r="CI38" s="1003"/>
      <c r="CJ38" s="1003"/>
      <c r="CK38" s="1003"/>
      <c r="CL38" s="1003"/>
      <c r="CM38" s="1003"/>
      <c r="CN38" s="1003"/>
      <c r="CO38" s="1003"/>
      <c r="CP38" s="1003"/>
      <c r="CQ38" s="1003"/>
      <c r="CR38" s="1003"/>
      <c r="CS38" s="1003"/>
      <c r="CT38" s="1003"/>
      <c r="CU38" s="1003"/>
      <c r="CV38" s="1003"/>
      <c r="CW38" s="1003"/>
      <c r="CX38" s="1003"/>
      <c r="CY38" s="1003"/>
      <c r="CZ38" s="1003"/>
      <c r="DA38" s="1003"/>
      <c r="DB38" s="1003"/>
      <c r="DC38" s="1003"/>
      <c r="DD38" s="1003"/>
      <c r="DE38" s="1003"/>
      <c r="DF38" s="1003"/>
      <c r="DG38" s="1003"/>
      <c r="DH38" s="1003"/>
      <c r="DI38" s="1003"/>
      <c r="DJ38" s="1003"/>
      <c r="DK38" s="1003"/>
      <c r="DL38" s="1003"/>
      <c r="DM38" s="1003"/>
      <c r="DN38" s="1003"/>
      <c r="DO38" s="1003"/>
      <c r="DP38" s="1003"/>
      <c r="DQ38" s="1003"/>
      <c r="DR38" s="1003"/>
      <c r="DS38" s="1003"/>
      <c r="DT38" s="1003"/>
      <c r="DU38" s="1003"/>
      <c r="DV38" s="1003"/>
      <c r="DW38" s="1003"/>
      <c r="DX38" s="1003"/>
      <c r="DY38" s="1003"/>
      <c r="DZ38" s="1003"/>
      <c r="EA38" s="1003"/>
      <c r="EB38" s="1003"/>
      <c r="EC38" s="1003"/>
      <c r="ED38" s="1003"/>
      <c r="EE38" s="1003"/>
      <c r="EF38" s="1003"/>
      <c r="EG38" s="1003"/>
      <c r="EH38" s="1003"/>
      <c r="EI38" s="1003"/>
      <c r="EJ38" s="1003"/>
      <c r="EK38" s="1003"/>
      <c r="EL38" s="1003"/>
      <c r="EM38" s="1003"/>
      <c r="EN38" s="1003"/>
      <c r="EO38" s="1003"/>
      <c r="EP38" s="1003"/>
      <c r="EQ38" s="1003"/>
      <c r="ER38" s="1003"/>
      <c r="ES38" s="1003"/>
      <c r="ET38" s="1003"/>
      <c r="EU38" s="1003"/>
      <c r="EV38" s="1003"/>
      <c r="EW38" s="1003"/>
      <c r="EX38" s="1003"/>
      <c r="EY38" s="1003"/>
      <c r="EZ38" s="1003"/>
      <c r="FA38" s="1003"/>
      <c r="FB38" s="1003"/>
      <c r="FC38" s="1003"/>
      <c r="FD38" s="1003"/>
      <c r="FE38" s="1003"/>
      <c r="FF38" s="1003"/>
      <c r="FG38" s="1003"/>
      <c r="FH38" s="1003"/>
      <c r="FI38" s="1003"/>
      <c r="FJ38" s="1003"/>
      <c r="FK38" s="1003"/>
      <c r="FL38" s="1003"/>
      <c r="FM38" s="1003"/>
      <c r="FN38" s="1003"/>
      <c r="FO38" s="1003"/>
      <c r="FP38" s="1003"/>
      <c r="FQ38" s="1003"/>
      <c r="FR38" s="1003"/>
      <c r="FS38" s="1003"/>
      <c r="FT38" s="1003"/>
      <c r="FU38" s="1003"/>
      <c r="FV38" s="1003"/>
      <c r="FW38" s="1003"/>
      <c r="FX38" s="1003"/>
      <c r="FY38" s="1003"/>
      <c r="FZ38" s="1003"/>
      <c r="GA38" s="1003"/>
      <c r="GB38" s="1003"/>
      <c r="GC38" s="1003"/>
      <c r="GD38" s="1003"/>
      <c r="GE38" s="1003"/>
      <c r="GF38" s="1003"/>
      <c r="GG38" s="1003"/>
      <c r="GH38" s="1003"/>
      <c r="GI38" s="1003"/>
      <c r="GJ38" s="1003"/>
      <c r="GK38" s="1003"/>
      <c r="GL38" s="1003"/>
      <c r="GM38" s="1003"/>
      <c r="GN38" s="1003"/>
      <c r="GO38" s="1003"/>
      <c r="GP38" s="1003"/>
      <c r="GQ38" s="1003"/>
      <c r="GR38" s="1003"/>
      <c r="GS38" s="1003"/>
      <c r="GT38" s="1003"/>
      <c r="GU38" s="1003"/>
      <c r="GV38" s="1003"/>
      <c r="GW38" s="1003"/>
      <c r="GX38" s="1003"/>
      <c r="GY38" s="1003"/>
      <c r="GZ38" s="1003"/>
      <c r="HA38" s="1003"/>
      <c r="HB38" s="1003"/>
      <c r="HC38" s="1003"/>
      <c r="HD38" s="1003"/>
      <c r="HE38" s="1003"/>
      <c r="HF38" s="1003"/>
      <c r="HG38" s="1003"/>
      <c r="HH38" s="1003"/>
      <c r="HI38" s="1003"/>
      <c r="HJ38" s="1003"/>
      <c r="HK38" s="1003"/>
      <c r="HL38" s="1003"/>
      <c r="HM38" s="1003"/>
      <c r="HN38" s="1003"/>
      <c r="HO38" s="1003"/>
      <c r="HP38" s="1003"/>
      <c r="HQ38" s="1003"/>
      <c r="HR38" s="1003"/>
      <c r="HS38" s="1003"/>
      <c r="HT38" s="1003"/>
      <c r="HU38" s="1003"/>
      <c r="HV38" s="1003"/>
      <c r="HW38" s="1003"/>
      <c r="HX38" s="1003"/>
      <c r="HY38" s="1003"/>
      <c r="HZ38" s="1003"/>
      <c r="IA38" s="1003"/>
      <c r="IB38" s="1003"/>
      <c r="IC38" s="1003"/>
      <c r="ID38" s="1003"/>
      <c r="IE38" s="1003"/>
      <c r="IF38" s="1003"/>
      <c r="IG38" s="1003"/>
      <c r="IH38" s="1003"/>
      <c r="II38" s="1003"/>
      <c r="IJ38" s="1003"/>
      <c r="IK38" s="1003"/>
      <c r="IL38" s="1003"/>
      <c r="IM38" s="1003"/>
      <c r="IN38" s="1003"/>
      <c r="IO38" s="1003"/>
      <c r="IP38" s="1003"/>
      <c r="IQ38" s="1003"/>
      <c r="IR38" s="1003"/>
      <c r="IS38" s="1003"/>
      <c r="IT38" s="1003"/>
      <c r="IU38" s="1003"/>
      <c r="IV38" s="1003"/>
    </row>
    <row r="39" spans="1:256" s="1211" customFormat="1" ht="15.75" customHeight="1">
      <c r="B39" s="1212"/>
      <c r="C39" s="1212"/>
      <c r="D39" s="1212"/>
      <c r="E39" s="1212"/>
      <c r="F39" s="1213"/>
      <c r="G39" s="1213"/>
    </row>
    <row r="40" spans="1:256" s="1211" customFormat="1" ht="15.75" customHeight="1">
      <c r="B40" s="1212"/>
      <c r="C40" s="1212"/>
      <c r="D40" s="1212"/>
      <c r="E40" s="1212"/>
      <c r="F40" s="1213"/>
      <c r="G40" s="1213"/>
    </row>
    <row r="41" spans="1:256" s="1211" customFormat="1" ht="15.75" customHeight="1">
      <c r="B41" s="1212"/>
      <c r="C41" s="1212"/>
      <c r="D41" s="1212"/>
      <c r="E41" s="1212"/>
      <c r="F41" s="1213"/>
      <c r="G41" s="1213"/>
    </row>
    <row r="42" spans="1:256" s="1211" customFormat="1" ht="15.75" customHeight="1">
      <c r="B42" s="1212"/>
      <c r="C42" s="1212"/>
      <c r="D42" s="1212"/>
      <c r="E42" s="1212"/>
      <c r="F42" s="1213"/>
      <c r="G42" s="1213"/>
    </row>
    <row r="43" spans="1:256" s="1211" customFormat="1" ht="15.75" customHeight="1">
      <c r="B43" s="1212"/>
      <c r="C43" s="1212"/>
      <c r="D43" s="1212"/>
      <c r="E43" s="1212"/>
      <c r="F43" s="1213"/>
      <c r="G43" s="1213"/>
    </row>
    <row r="44" spans="1:256" s="1211" customFormat="1" ht="15.75" customHeight="1">
      <c r="B44" s="1212"/>
      <c r="C44" s="1212"/>
      <c r="D44" s="1212"/>
      <c r="E44" s="1212"/>
      <c r="F44" s="1213"/>
      <c r="G44" s="1213"/>
    </row>
    <row r="45" spans="1:256" s="1211" customFormat="1" ht="15.75" customHeight="1">
      <c r="B45" s="1212"/>
      <c r="C45" s="1212"/>
      <c r="D45" s="1212"/>
      <c r="E45" s="1212"/>
      <c r="F45" s="1213"/>
      <c r="G45" s="1213"/>
    </row>
    <row r="46" spans="1:256" s="1211" customFormat="1" ht="15.75" customHeight="1">
      <c r="B46" s="1212"/>
      <c r="C46" s="1212"/>
      <c r="D46" s="1212"/>
      <c r="E46" s="1212"/>
      <c r="F46" s="1213"/>
      <c r="G46" s="1213"/>
    </row>
    <row r="47" spans="1:256" s="1211" customFormat="1" ht="15.75" customHeight="1">
      <c r="B47" s="1212"/>
      <c r="C47" s="1212"/>
      <c r="D47" s="1212"/>
      <c r="E47" s="1212"/>
      <c r="F47" s="1213"/>
      <c r="G47" s="1213"/>
    </row>
    <row r="48" spans="1:256" s="1211" customFormat="1" ht="15.75" customHeight="1">
      <c r="B48" s="1212"/>
      <c r="C48" s="1212"/>
      <c r="D48" s="1212"/>
      <c r="E48" s="1212"/>
      <c r="F48" s="1213"/>
      <c r="G48" s="1213"/>
    </row>
    <row r="49" spans="1:256" s="1211" customFormat="1" ht="15.75" customHeight="1">
      <c r="B49" s="1212"/>
      <c r="C49" s="1212"/>
      <c r="D49" s="1212"/>
      <c r="E49" s="1212"/>
      <c r="F49" s="1213"/>
      <c r="G49" s="1213"/>
    </row>
    <row r="50" spans="1:256" s="1211" customFormat="1" ht="15.75" customHeight="1">
      <c r="B50" s="1212"/>
      <c r="C50" s="1212"/>
      <c r="D50" s="1212"/>
      <c r="E50" s="1212"/>
      <c r="F50" s="1213"/>
      <c r="G50" s="1213"/>
    </row>
    <row r="51" spans="1:256" s="1211" customFormat="1" ht="15.75" customHeight="1">
      <c r="B51" s="1212"/>
      <c r="C51" s="1212"/>
      <c r="D51" s="1212"/>
      <c r="E51" s="1212"/>
      <c r="F51" s="1213"/>
      <c r="G51" s="1213"/>
    </row>
    <row r="52" spans="1:256" s="1211" customFormat="1" ht="15.75" customHeight="1">
      <c r="B52" s="1212"/>
      <c r="C52" s="1212"/>
      <c r="D52" s="1212"/>
      <c r="E52" s="1212"/>
      <c r="F52" s="1213"/>
      <c r="G52" s="1213"/>
    </row>
    <row r="53" spans="1:256" s="1211" customFormat="1" ht="15.75" customHeight="1">
      <c r="B53" s="1212"/>
      <c r="C53" s="1212"/>
      <c r="D53" s="1212"/>
      <c r="E53" s="1212"/>
      <c r="F53" s="1213"/>
      <c r="G53" s="1213"/>
    </row>
    <row r="54" spans="1:256" s="1211" customFormat="1" ht="15.75" customHeight="1">
      <c r="B54" s="1212"/>
      <c r="C54" s="1212"/>
      <c r="D54" s="1212"/>
      <c r="E54" s="1212"/>
      <c r="F54" s="1213"/>
      <c r="G54" s="1213"/>
    </row>
    <row r="55" spans="1:256" s="1211" customFormat="1" ht="15.75" customHeight="1">
      <c r="B55" s="1212"/>
      <c r="C55" s="1212"/>
      <c r="D55" s="1212"/>
      <c r="E55" s="1212"/>
      <c r="F55" s="1213"/>
      <c r="G55" s="1213"/>
    </row>
    <row r="56" spans="1:256" s="1211" customFormat="1" ht="15.75" customHeight="1">
      <c r="B56" s="1212"/>
      <c r="C56" s="1212"/>
      <c r="D56" s="1212"/>
      <c r="E56" s="1212"/>
      <c r="F56" s="1213"/>
      <c r="G56" s="1213"/>
    </row>
    <row r="57" spans="1:256" s="1211" customFormat="1" ht="15.75" customHeight="1">
      <c r="B57" s="1212"/>
      <c r="C57" s="1212"/>
      <c r="D57" s="1212"/>
      <c r="E57" s="1212"/>
      <c r="F57" s="1213"/>
      <c r="G57" s="1213"/>
    </row>
    <row r="58" spans="1:256" s="1211" customFormat="1" ht="15.75" customHeight="1">
      <c r="B58" s="1212"/>
      <c r="C58" s="1212"/>
      <c r="D58" s="1212"/>
      <c r="E58" s="1212"/>
      <c r="F58" s="1213"/>
      <c r="G58" s="1213"/>
    </row>
    <row r="59" spans="1:256" s="1211" customFormat="1" ht="15.75" customHeight="1">
      <c r="B59" s="1212"/>
      <c r="C59" s="1212"/>
      <c r="D59" s="1212"/>
      <c r="E59" s="1212"/>
      <c r="F59" s="1213"/>
      <c r="G59" s="1213"/>
    </row>
    <row r="60" spans="1:256" s="1211" customFormat="1" ht="15.75" customHeight="1">
      <c r="B60" s="1212"/>
      <c r="C60" s="1212"/>
      <c r="D60" s="1212"/>
      <c r="E60" s="1212"/>
      <c r="F60" s="1213"/>
      <c r="G60" s="1213"/>
    </row>
    <row r="61" spans="1:256" s="1211" customFormat="1" ht="15.75" customHeight="1">
      <c r="B61" s="1212"/>
      <c r="C61" s="1212"/>
      <c r="D61" s="1212"/>
      <c r="E61" s="1212"/>
      <c r="F61" s="1213"/>
      <c r="G61" s="1213"/>
    </row>
    <row r="62" spans="1:256" s="1211" customFormat="1" ht="15.75" customHeight="1">
      <c r="B62" s="1212"/>
      <c r="C62" s="1212"/>
      <c r="D62" s="1212"/>
      <c r="E62" s="1212"/>
      <c r="F62" s="1213"/>
      <c r="G62" s="1213"/>
    </row>
    <row r="63" spans="1:256" s="1211" customFormat="1" ht="15.75" customHeight="1">
      <c r="B63" s="1212"/>
      <c r="C63" s="1212"/>
      <c r="D63" s="1212"/>
      <c r="E63" s="1212"/>
      <c r="F63" s="1213"/>
      <c r="G63" s="1213"/>
    </row>
    <row r="64" spans="1:256" ht="13.5" thickBot="1">
      <c r="A64" s="1003"/>
      <c r="B64" s="1229"/>
      <c r="C64" s="1230"/>
      <c r="D64" s="1229"/>
      <c r="E64" s="1056"/>
      <c r="F64" s="1056"/>
      <c r="G64" s="1056"/>
      <c r="H64" s="1003"/>
      <c r="I64" s="1003"/>
      <c r="J64" s="1003"/>
      <c r="K64" s="1003"/>
      <c r="L64" s="1003"/>
      <c r="M64" s="1003"/>
      <c r="N64" s="1003"/>
      <c r="O64" s="1003"/>
      <c r="P64" s="1003"/>
      <c r="Q64" s="1003"/>
      <c r="R64" s="1003"/>
      <c r="S64" s="1003"/>
      <c r="T64" s="1003"/>
      <c r="U64" s="1003"/>
      <c r="V64" s="1003"/>
      <c r="W64" s="1003"/>
      <c r="X64" s="1003"/>
      <c r="Y64" s="1003"/>
      <c r="Z64" s="1003"/>
      <c r="AA64" s="1003"/>
      <c r="AB64" s="1003"/>
      <c r="AC64" s="1003"/>
      <c r="AD64" s="1003"/>
      <c r="AE64" s="1003"/>
      <c r="AF64" s="1003"/>
      <c r="AG64" s="1003"/>
      <c r="AH64" s="1003"/>
      <c r="AI64" s="1003"/>
      <c r="AJ64" s="1003"/>
      <c r="AK64" s="1003"/>
      <c r="AL64" s="1003"/>
      <c r="AM64" s="1003"/>
      <c r="AN64" s="1003"/>
      <c r="AO64" s="1003"/>
      <c r="AP64" s="1003"/>
      <c r="AQ64" s="1003"/>
      <c r="AR64" s="1003"/>
      <c r="AS64" s="1003"/>
      <c r="AT64" s="1003"/>
      <c r="AU64" s="1003"/>
      <c r="AV64" s="1003"/>
      <c r="AW64" s="1003"/>
      <c r="AX64" s="1003"/>
      <c r="AY64" s="1003"/>
      <c r="AZ64" s="1003"/>
      <c r="BA64" s="1003"/>
      <c r="BB64" s="1003"/>
      <c r="BC64" s="1003"/>
      <c r="BD64" s="1003"/>
      <c r="BE64" s="1003"/>
      <c r="BF64" s="1003"/>
      <c r="BG64" s="1003"/>
      <c r="BH64" s="1003"/>
      <c r="BI64" s="1003"/>
      <c r="BJ64" s="1003"/>
      <c r="BK64" s="1003"/>
      <c r="BL64" s="1003"/>
      <c r="BM64" s="1003"/>
      <c r="BN64" s="1003"/>
      <c r="BO64" s="1003"/>
      <c r="BP64" s="1003"/>
      <c r="BQ64" s="1003"/>
      <c r="BR64" s="1003"/>
      <c r="BS64" s="1003"/>
      <c r="BT64" s="1003"/>
      <c r="BU64" s="1003"/>
      <c r="BV64" s="1003"/>
      <c r="BW64" s="1003"/>
      <c r="BX64" s="1003"/>
      <c r="BY64" s="1003"/>
      <c r="BZ64" s="1003"/>
      <c r="CA64" s="1003"/>
      <c r="CB64" s="1003"/>
      <c r="CC64" s="1003"/>
      <c r="CD64" s="1003"/>
      <c r="CE64" s="1003"/>
      <c r="CF64" s="1003"/>
      <c r="CG64" s="1003"/>
      <c r="CH64" s="1003"/>
      <c r="CI64" s="1003"/>
      <c r="CJ64" s="1003"/>
      <c r="CK64" s="1003"/>
      <c r="CL64" s="1003"/>
      <c r="CM64" s="1003"/>
      <c r="CN64" s="1003"/>
      <c r="CO64" s="1003"/>
      <c r="CP64" s="1003"/>
      <c r="CQ64" s="1003"/>
      <c r="CR64" s="1003"/>
      <c r="CS64" s="1003"/>
      <c r="CT64" s="1003"/>
      <c r="CU64" s="1003"/>
      <c r="CV64" s="1003"/>
      <c r="CW64" s="1003"/>
      <c r="CX64" s="1003"/>
      <c r="CY64" s="1003"/>
      <c r="CZ64" s="1003"/>
      <c r="DA64" s="1003"/>
      <c r="DB64" s="1003"/>
      <c r="DC64" s="1003"/>
      <c r="DD64" s="1003"/>
      <c r="DE64" s="1003"/>
      <c r="DF64" s="1003"/>
      <c r="DG64" s="1003"/>
      <c r="DH64" s="1003"/>
      <c r="DI64" s="1003"/>
      <c r="DJ64" s="1003"/>
      <c r="DK64" s="1003"/>
      <c r="DL64" s="1003"/>
      <c r="DM64" s="1003"/>
      <c r="DN64" s="1003"/>
      <c r="DO64" s="1003"/>
      <c r="DP64" s="1003"/>
      <c r="DQ64" s="1003"/>
      <c r="DR64" s="1003"/>
      <c r="DS64" s="1003"/>
      <c r="DT64" s="1003"/>
      <c r="DU64" s="1003"/>
      <c r="DV64" s="1003"/>
      <c r="DW64" s="1003"/>
      <c r="DX64" s="1003"/>
      <c r="DY64" s="1003"/>
      <c r="DZ64" s="1003"/>
      <c r="EA64" s="1003"/>
      <c r="EB64" s="1003"/>
      <c r="EC64" s="1003"/>
      <c r="ED64" s="1003"/>
      <c r="EE64" s="1003"/>
      <c r="EF64" s="1003"/>
      <c r="EG64" s="1003"/>
      <c r="EH64" s="1003"/>
      <c r="EI64" s="1003"/>
      <c r="EJ64" s="1003"/>
      <c r="EK64" s="1003"/>
      <c r="EL64" s="1003"/>
      <c r="EM64" s="1003"/>
      <c r="EN64" s="1003"/>
      <c r="EO64" s="1003"/>
      <c r="EP64" s="1003"/>
      <c r="EQ64" s="1003"/>
      <c r="ER64" s="1003"/>
      <c r="ES64" s="1003"/>
      <c r="ET64" s="1003"/>
      <c r="EU64" s="1003"/>
      <c r="EV64" s="1003"/>
      <c r="EW64" s="1003"/>
      <c r="EX64" s="1003"/>
      <c r="EY64" s="1003"/>
      <c r="EZ64" s="1003"/>
      <c r="FA64" s="1003"/>
      <c r="FB64" s="1003"/>
      <c r="FC64" s="1003"/>
      <c r="FD64" s="1003"/>
      <c r="FE64" s="1003"/>
      <c r="FF64" s="1003"/>
      <c r="FG64" s="1003"/>
      <c r="FH64" s="1003"/>
      <c r="FI64" s="1003"/>
      <c r="FJ64" s="1003"/>
      <c r="FK64" s="1003"/>
      <c r="FL64" s="1003"/>
      <c r="FM64" s="1003"/>
      <c r="FN64" s="1003"/>
      <c r="FO64" s="1003"/>
      <c r="FP64" s="1003"/>
      <c r="FQ64" s="1003"/>
      <c r="FR64" s="1003"/>
      <c r="FS64" s="1003"/>
      <c r="FT64" s="1003"/>
      <c r="FU64" s="1003"/>
      <c r="FV64" s="1003"/>
      <c r="FW64" s="1003"/>
      <c r="FX64" s="1003"/>
      <c r="FY64" s="1003"/>
      <c r="FZ64" s="1003"/>
      <c r="GA64" s="1003"/>
      <c r="GB64" s="1003"/>
      <c r="GC64" s="1003"/>
      <c r="GD64" s="1003"/>
      <c r="GE64" s="1003"/>
      <c r="GF64" s="1003"/>
      <c r="GG64" s="1003"/>
      <c r="GH64" s="1003"/>
      <c r="GI64" s="1003"/>
      <c r="GJ64" s="1003"/>
      <c r="GK64" s="1003"/>
      <c r="GL64" s="1003"/>
      <c r="GM64" s="1003"/>
      <c r="GN64" s="1003"/>
      <c r="GO64" s="1003"/>
      <c r="GP64" s="1003"/>
      <c r="GQ64" s="1003"/>
      <c r="GR64" s="1003"/>
      <c r="GS64" s="1003"/>
      <c r="GT64" s="1003"/>
      <c r="GU64" s="1003"/>
      <c r="GV64" s="1003"/>
      <c r="GW64" s="1003"/>
      <c r="GX64" s="1003"/>
      <c r="GY64" s="1003"/>
      <c r="GZ64" s="1003"/>
      <c r="HA64" s="1003"/>
      <c r="HB64" s="1003"/>
      <c r="HC64" s="1003"/>
      <c r="HD64" s="1003"/>
      <c r="HE64" s="1003"/>
      <c r="HF64" s="1003"/>
      <c r="HG64" s="1003"/>
      <c r="HH64" s="1003"/>
      <c r="HI64" s="1003"/>
      <c r="HJ64" s="1003"/>
      <c r="HK64" s="1003"/>
      <c r="HL64" s="1003"/>
      <c r="HM64" s="1003"/>
      <c r="HN64" s="1003"/>
      <c r="HO64" s="1003"/>
      <c r="HP64" s="1003"/>
      <c r="HQ64" s="1003"/>
      <c r="HR64" s="1003"/>
      <c r="HS64" s="1003"/>
      <c r="HT64" s="1003"/>
      <c r="HU64" s="1003"/>
      <c r="HV64" s="1003"/>
      <c r="HW64" s="1003"/>
      <c r="HX64" s="1003"/>
      <c r="HY64" s="1003"/>
      <c r="HZ64" s="1003"/>
      <c r="IA64" s="1003"/>
      <c r="IB64" s="1003"/>
      <c r="IC64" s="1003"/>
      <c r="ID64" s="1003"/>
      <c r="IE64" s="1003"/>
      <c r="IF64" s="1003"/>
      <c r="IG64" s="1003"/>
      <c r="IH64" s="1003"/>
      <c r="II64" s="1003"/>
      <c r="IJ64" s="1003"/>
      <c r="IK64" s="1003"/>
      <c r="IL64" s="1003"/>
      <c r="IM64" s="1003"/>
      <c r="IN64" s="1003"/>
      <c r="IO64" s="1003"/>
      <c r="IP64" s="1003"/>
      <c r="IQ64" s="1003"/>
      <c r="IR64" s="1003"/>
      <c r="IS64" s="1003"/>
      <c r="IT64" s="1003"/>
      <c r="IU64" s="1003"/>
      <c r="IV64" s="1003"/>
    </row>
    <row r="65" spans="1:256" s="1231" customFormat="1" ht="15.75">
      <c r="B65" s="2776" t="s">
        <v>1899</v>
      </c>
      <c r="C65" s="2777"/>
      <c r="D65" s="2777"/>
      <c r="E65" s="2777"/>
      <c r="F65" s="2777"/>
      <c r="G65" s="2778"/>
    </row>
    <row r="66" spans="1:256" s="1231" customFormat="1" ht="15.75">
      <c r="B66" s="2703" t="s">
        <v>686</v>
      </c>
      <c r="C66" s="2704"/>
      <c r="D66" s="1232" t="s">
        <v>29</v>
      </c>
      <c r="E66" s="2689" t="s">
        <v>1900</v>
      </c>
      <c r="F66" s="2690"/>
      <c r="G66" s="2691"/>
    </row>
    <row r="67" spans="1:256" s="1231" customFormat="1" ht="15.75">
      <c r="B67" s="2692" t="s">
        <v>690</v>
      </c>
      <c r="C67" s="2693"/>
      <c r="D67" s="2693"/>
      <c r="E67" s="2693"/>
      <c r="F67" s="2693"/>
      <c r="G67" s="2694"/>
    </row>
    <row r="68" spans="1:256" s="1231" customFormat="1" ht="15">
      <c r="B68" s="2695" t="s">
        <v>1891</v>
      </c>
      <c r="C68" s="2696"/>
      <c r="D68" s="1233" t="s">
        <v>29</v>
      </c>
      <c r="E68" s="2670" t="s">
        <v>1901</v>
      </c>
      <c r="F68" s="2671"/>
      <c r="G68" s="2672"/>
    </row>
    <row r="69" spans="1:256" s="1231" customFormat="1" ht="31.5" customHeight="1">
      <c r="B69" s="2695" t="s">
        <v>1902</v>
      </c>
      <c r="C69" s="2696"/>
      <c r="D69" s="1233" t="s">
        <v>24</v>
      </c>
      <c r="E69" s="2670" t="s">
        <v>6298</v>
      </c>
      <c r="F69" s="2671"/>
      <c r="G69" s="2672"/>
    </row>
    <row r="70" spans="1:256" s="1231" customFormat="1" ht="31.5" customHeight="1">
      <c r="B70" s="2695" t="s">
        <v>1903</v>
      </c>
      <c r="C70" s="2696"/>
      <c r="D70" s="1233" t="s">
        <v>24</v>
      </c>
      <c r="E70" s="2670" t="str">
        <f>E69</f>
        <v>(0,40*0,40*0,30)*6</v>
      </c>
      <c r="F70" s="2671"/>
      <c r="G70" s="2672"/>
    </row>
    <row r="71" spans="1:256" s="1231" customFormat="1" ht="32.25" customHeight="1" thickBot="1">
      <c r="B71" s="2673" t="s">
        <v>948</v>
      </c>
      <c r="C71" s="2674"/>
      <c r="D71" s="1325" t="s">
        <v>24</v>
      </c>
      <c r="E71" s="2675" t="str">
        <f>E70</f>
        <v>(0,40*0,40*0,30)*6</v>
      </c>
      <c r="F71" s="2676"/>
      <c r="G71" s="2677"/>
    </row>
    <row r="72" spans="1:256" s="1211" customFormat="1" ht="15.75" customHeight="1" thickBot="1">
      <c r="B72" s="1212"/>
      <c r="C72" s="1212"/>
      <c r="D72" s="1212"/>
      <c r="E72" s="1212"/>
      <c r="F72" s="1213"/>
      <c r="G72" s="1213"/>
    </row>
    <row r="73" spans="1:256" ht="16.5" thickBot="1">
      <c r="A73" s="1003"/>
      <c r="B73" s="1330" t="s">
        <v>1904</v>
      </c>
      <c r="C73" s="1331" t="s">
        <v>1905</v>
      </c>
      <c r="D73" s="1331"/>
      <c r="E73" s="1331"/>
      <c r="F73" s="1331"/>
      <c r="G73" s="1332" t="s">
        <v>29</v>
      </c>
      <c r="H73" s="1003"/>
      <c r="I73" s="1003"/>
      <c r="J73" s="1003"/>
      <c r="K73" s="1003"/>
      <c r="L73" s="1003"/>
      <c r="M73" s="1003"/>
      <c r="N73" s="1003"/>
      <c r="O73" s="1003"/>
      <c r="P73" s="1003"/>
      <c r="Q73" s="1003"/>
      <c r="R73" s="1003"/>
      <c r="S73" s="1003"/>
      <c r="T73" s="1003"/>
      <c r="U73" s="1003"/>
      <c r="V73" s="1003"/>
      <c r="W73" s="1003"/>
      <c r="X73" s="1003"/>
      <c r="Y73" s="1003"/>
      <c r="Z73" s="1003"/>
      <c r="AA73" s="1003"/>
      <c r="AB73" s="1003"/>
      <c r="AC73" s="1003"/>
      <c r="AD73" s="1003"/>
      <c r="AE73" s="1003"/>
      <c r="AF73" s="1003"/>
      <c r="AG73" s="1003"/>
      <c r="AH73" s="1003"/>
      <c r="AI73" s="1003"/>
      <c r="AJ73" s="1003"/>
      <c r="AK73" s="1003"/>
      <c r="AL73" s="1003"/>
      <c r="AM73" s="1003"/>
      <c r="AN73" s="1003"/>
      <c r="AO73" s="1003"/>
      <c r="AP73" s="1003"/>
      <c r="AQ73" s="1003"/>
      <c r="AR73" s="1003"/>
      <c r="AS73" s="1003"/>
      <c r="AT73" s="1003"/>
      <c r="AU73" s="1003"/>
      <c r="AV73" s="1003"/>
      <c r="AW73" s="1003"/>
      <c r="AX73" s="1003"/>
      <c r="AY73" s="1003"/>
      <c r="AZ73" s="1003"/>
      <c r="BA73" s="1003"/>
      <c r="BB73" s="1003"/>
      <c r="BC73" s="1003"/>
      <c r="BD73" s="1003"/>
      <c r="BE73" s="1003"/>
      <c r="BF73" s="1003"/>
      <c r="BG73" s="1003"/>
      <c r="BH73" s="1003"/>
      <c r="BI73" s="1003"/>
      <c r="BJ73" s="1003"/>
      <c r="BK73" s="1003"/>
      <c r="BL73" s="1003"/>
      <c r="BM73" s="1003"/>
      <c r="BN73" s="1003"/>
      <c r="BO73" s="1003"/>
      <c r="BP73" s="1003"/>
      <c r="BQ73" s="1003"/>
      <c r="BR73" s="1003"/>
      <c r="BS73" s="1003"/>
      <c r="BT73" s="1003"/>
      <c r="BU73" s="1003"/>
      <c r="BV73" s="1003"/>
      <c r="BW73" s="1003"/>
      <c r="BX73" s="1003"/>
      <c r="BY73" s="1003"/>
      <c r="BZ73" s="1003"/>
      <c r="CA73" s="1003"/>
      <c r="CB73" s="1003"/>
      <c r="CC73" s="1003"/>
      <c r="CD73" s="1003"/>
      <c r="CE73" s="1003"/>
      <c r="CF73" s="1003"/>
      <c r="CG73" s="1003"/>
      <c r="CH73" s="1003"/>
      <c r="CI73" s="1003"/>
      <c r="CJ73" s="1003"/>
      <c r="CK73" s="1003"/>
      <c r="CL73" s="1003"/>
      <c r="CM73" s="1003"/>
      <c r="CN73" s="1003"/>
      <c r="CO73" s="1003"/>
      <c r="CP73" s="1003"/>
      <c r="CQ73" s="1003"/>
      <c r="CR73" s="1003"/>
      <c r="CS73" s="1003"/>
      <c r="CT73" s="1003"/>
      <c r="CU73" s="1003"/>
      <c r="CV73" s="1003"/>
      <c r="CW73" s="1003"/>
      <c r="CX73" s="1003"/>
      <c r="CY73" s="1003"/>
      <c r="CZ73" s="1003"/>
      <c r="DA73" s="1003"/>
      <c r="DB73" s="1003"/>
      <c r="DC73" s="1003"/>
      <c r="DD73" s="1003"/>
      <c r="DE73" s="1003"/>
      <c r="DF73" s="1003"/>
      <c r="DG73" s="1003"/>
      <c r="DH73" s="1003"/>
      <c r="DI73" s="1003"/>
      <c r="DJ73" s="1003"/>
      <c r="DK73" s="1003"/>
      <c r="DL73" s="1003"/>
      <c r="DM73" s="1003"/>
      <c r="DN73" s="1003"/>
      <c r="DO73" s="1003"/>
      <c r="DP73" s="1003"/>
      <c r="DQ73" s="1003"/>
      <c r="DR73" s="1003"/>
      <c r="DS73" s="1003"/>
      <c r="DT73" s="1003"/>
      <c r="DU73" s="1003"/>
      <c r="DV73" s="1003"/>
      <c r="DW73" s="1003"/>
      <c r="DX73" s="1003"/>
      <c r="DY73" s="1003"/>
      <c r="DZ73" s="1003"/>
      <c r="EA73" s="1003"/>
      <c r="EB73" s="1003"/>
      <c r="EC73" s="1003"/>
      <c r="ED73" s="1003"/>
      <c r="EE73" s="1003"/>
      <c r="EF73" s="1003"/>
      <c r="EG73" s="1003"/>
      <c r="EH73" s="1003"/>
      <c r="EI73" s="1003"/>
      <c r="EJ73" s="1003"/>
      <c r="EK73" s="1003"/>
      <c r="EL73" s="1003"/>
      <c r="EM73" s="1003"/>
      <c r="EN73" s="1003"/>
      <c r="EO73" s="1003"/>
      <c r="EP73" s="1003"/>
      <c r="EQ73" s="1003"/>
      <c r="ER73" s="1003"/>
      <c r="ES73" s="1003"/>
      <c r="ET73" s="1003"/>
      <c r="EU73" s="1003"/>
      <c r="EV73" s="1003"/>
      <c r="EW73" s="1003"/>
      <c r="EX73" s="1003"/>
      <c r="EY73" s="1003"/>
      <c r="EZ73" s="1003"/>
      <c r="FA73" s="1003"/>
      <c r="FB73" s="1003"/>
      <c r="FC73" s="1003"/>
      <c r="FD73" s="1003"/>
      <c r="FE73" s="1003"/>
      <c r="FF73" s="1003"/>
      <c r="FG73" s="1003"/>
      <c r="FH73" s="1003"/>
      <c r="FI73" s="1003"/>
      <c r="FJ73" s="1003"/>
      <c r="FK73" s="1003"/>
      <c r="FL73" s="1003"/>
      <c r="FM73" s="1003"/>
      <c r="FN73" s="1003"/>
      <c r="FO73" s="1003"/>
      <c r="FP73" s="1003"/>
      <c r="FQ73" s="1003"/>
      <c r="FR73" s="1003"/>
      <c r="FS73" s="1003"/>
      <c r="FT73" s="1003"/>
      <c r="FU73" s="1003"/>
      <c r="FV73" s="1003"/>
      <c r="FW73" s="1003"/>
      <c r="FX73" s="1003"/>
      <c r="FY73" s="1003"/>
      <c r="FZ73" s="1003"/>
      <c r="GA73" s="1003"/>
      <c r="GB73" s="1003"/>
      <c r="GC73" s="1003"/>
      <c r="GD73" s="1003"/>
      <c r="GE73" s="1003"/>
      <c r="GF73" s="1003"/>
      <c r="GG73" s="1003"/>
      <c r="GH73" s="1003"/>
      <c r="GI73" s="1003"/>
      <c r="GJ73" s="1003"/>
      <c r="GK73" s="1003"/>
      <c r="GL73" s="1003"/>
      <c r="GM73" s="1003"/>
      <c r="GN73" s="1003"/>
      <c r="GO73" s="1003"/>
      <c r="GP73" s="1003"/>
      <c r="GQ73" s="1003"/>
      <c r="GR73" s="1003"/>
      <c r="GS73" s="1003"/>
      <c r="GT73" s="1003"/>
      <c r="GU73" s="1003"/>
      <c r="GV73" s="1003"/>
      <c r="GW73" s="1003"/>
      <c r="GX73" s="1003"/>
      <c r="GY73" s="1003"/>
      <c r="GZ73" s="1003"/>
      <c r="HA73" s="1003"/>
      <c r="HB73" s="1003"/>
      <c r="HC73" s="1003"/>
      <c r="HD73" s="1003"/>
      <c r="HE73" s="1003"/>
      <c r="HF73" s="1003"/>
      <c r="HG73" s="1003"/>
      <c r="HH73" s="1003"/>
      <c r="HI73" s="1003"/>
      <c r="HJ73" s="1003"/>
      <c r="HK73" s="1003"/>
      <c r="HL73" s="1003"/>
      <c r="HM73" s="1003"/>
      <c r="HN73" s="1003"/>
      <c r="HO73" s="1003"/>
      <c r="HP73" s="1003"/>
      <c r="HQ73" s="1003"/>
      <c r="HR73" s="1003"/>
      <c r="HS73" s="1003"/>
      <c r="HT73" s="1003"/>
      <c r="HU73" s="1003"/>
      <c r="HV73" s="1003"/>
      <c r="HW73" s="1003"/>
      <c r="HX73" s="1003"/>
      <c r="HY73" s="1003"/>
      <c r="HZ73" s="1003"/>
      <c r="IA73" s="1003"/>
      <c r="IB73" s="1003"/>
      <c r="IC73" s="1003"/>
      <c r="ID73" s="1003"/>
      <c r="IE73" s="1003"/>
      <c r="IF73" s="1003"/>
      <c r="IG73" s="1003"/>
      <c r="IH73" s="1003"/>
      <c r="II73" s="1003"/>
      <c r="IJ73" s="1003"/>
      <c r="IK73" s="1003"/>
      <c r="IL73" s="1003"/>
      <c r="IM73" s="1003"/>
      <c r="IN73" s="1003"/>
      <c r="IO73" s="1003"/>
      <c r="IP73" s="1003"/>
      <c r="IQ73" s="1003"/>
      <c r="IR73" s="1003"/>
      <c r="IS73" s="1003"/>
      <c r="IT73" s="1003"/>
      <c r="IU73" s="1003"/>
      <c r="IV73" s="1003"/>
    </row>
    <row r="74" spans="1:256" ht="31.5">
      <c r="A74" s="1003"/>
      <c r="B74" s="1282" t="s">
        <v>760</v>
      </c>
      <c r="C74" s="1327" t="s">
        <v>686</v>
      </c>
      <c r="D74" s="1327" t="s">
        <v>29</v>
      </c>
      <c r="E74" s="1327" t="s">
        <v>687</v>
      </c>
      <c r="F74" s="1328" t="s">
        <v>709</v>
      </c>
      <c r="G74" s="1329" t="s">
        <v>710</v>
      </c>
      <c r="H74" s="1003"/>
      <c r="I74" s="1003"/>
      <c r="J74" s="1003"/>
      <c r="K74" s="1003"/>
      <c r="L74" s="1003"/>
      <c r="M74" s="1003"/>
      <c r="N74" s="1003"/>
      <c r="O74" s="1003"/>
      <c r="P74" s="1003"/>
      <c r="Q74" s="1003"/>
      <c r="R74" s="1003"/>
      <c r="S74" s="1003"/>
      <c r="T74" s="1003"/>
      <c r="U74" s="1003"/>
      <c r="V74" s="1003"/>
      <c r="W74" s="1003"/>
      <c r="X74" s="1003"/>
      <c r="Y74" s="1003"/>
      <c r="Z74" s="1003"/>
      <c r="AA74" s="1003"/>
      <c r="AB74" s="1003"/>
      <c r="AC74" s="1003"/>
      <c r="AD74" s="1003"/>
      <c r="AE74" s="1003"/>
      <c r="AF74" s="1003"/>
      <c r="AG74" s="1003"/>
      <c r="AH74" s="1003"/>
      <c r="AI74" s="1003"/>
      <c r="AJ74" s="1003"/>
      <c r="AK74" s="1003"/>
      <c r="AL74" s="1003"/>
      <c r="AM74" s="1003"/>
      <c r="AN74" s="1003"/>
      <c r="AO74" s="1003"/>
      <c r="AP74" s="1003"/>
      <c r="AQ74" s="1003"/>
      <c r="AR74" s="1003"/>
      <c r="AS74" s="1003"/>
      <c r="AT74" s="1003"/>
      <c r="AU74" s="1003"/>
      <c r="AV74" s="1003"/>
      <c r="AW74" s="1003"/>
      <c r="AX74" s="1003"/>
      <c r="AY74" s="1003"/>
      <c r="AZ74" s="1003"/>
      <c r="BA74" s="1003"/>
      <c r="BB74" s="1003"/>
      <c r="BC74" s="1003"/>
      <c r="BD74" s="1003"/>
      <c r="BE74" s="1003"/>
      <c r="BF74" s="1003"/>
      <c r="BG74" s="1003"/>
      <c r="BH74" s="1003"/>
      <c r="BI74" s="1003"/>
      <c r="BJ74" s="1003"/>
      <c r="BK74" s="1003"/>
      <c r="BL74" s="1003"/>
      <c r="BM74" s="1003"/>
      <c r="BN74" s="1003"/>
      <c r="BO74" s="1003"/>
      <c r="BP74" s="1003"/>
      <c r="BQ74" s="1003"/>
      <c r="BR74" s="1003"/>
      <c r="BS74" s="1003"/>
      <c r="BT74" s="1003"/>
      <c r="BU74" s="1003"/>
      <c r="BV74" s="1003"/>
      <c r="BW74" s="1003"/>
      <c r="BX74" s="1003"/>
      <c r="BY74" s="1003"/>
      <c r="BZ74" s="1003"/>
      <c r="CA74" s="1003"/>
      <c r="CB74" s="1003"/>
      <c r="CC74" s="1003"/>
      <c r="CD74" s="1003"/>
      <c r="CE74" s="1003"/>
      <c r="CF74" s="1003"/>
      <c r="CG74" s="1003"/>
      <c r="CH74" s="1003"/>
      <c r="CI74" s="1003"/>
      <c r="CJ74" s="1003"/>
      <c r="CK74" s="1003"/>
      <c r="CL74" s="1003"/>
      <c r="CM74" s="1003"/>
      <c r="CN74" s="1003"/>
      <c r="CO74" s="1003"/>
      <c r="CP74" s="1003"/>
      <c r="CQ74" s="1003"/>
      <c r="CR74" s="1003"/>
      <c r="CS74" s="1003"/>
      <c r="CT74" s="1003"/>
      <c r="CU74" s="1003"/>
      <c r="CV74" s="1003"/>
      <c r="CW74" s="1003"/>
      <c r="CX74" s="1003"/>
      <c r="CY74" s="1003"/>
      <c r="CZ74" s="1003"/>
      <c r="DA74" s="1003"/>
      <c r="DB74" s="1003"/>
      <c r="DC74" s="1003"/>
      <c r="DD74" s="1003"/>
      <c r="DE74" s="1003"/>
      <c r="DF74" s="1003"/>
      <c r="DG74" s="1003"/>
      <c r="DH74" s="1003"/>
      <c r="DI74" s="1003"/>
      <c r="DJ74" s="1003"/>
      <c r="DK74" s="1003"/>
      <c r="DL74" s="1003"/>
      <c r="DM74" s="1003"/>
      <c r="DN74" s="1003"/>
      <c r="DO74" s="1003"/>
      <c r="DP74" s="1003"/>
      <c r="DQ74" s="1003"/>
      <c r="DR74" s="1003"/>
      <c r="DS74" s="1003"/>
      <c r="DT74" s="1003"/>
      <c r="DU74" s="1003"/>
      <c r="DV74" s="1003"/>
      <c r="DW74" s="1003"/>
      <c r="DX74" s="1003"/>
      <c r="DY74" s="1003"/>
      <c r="DZ74" s="1003"/>
      <c r="EA74" s="1003"/>
      <c r="EB74" s="1003"/>
      <c r="EC74" s="1003"/>
      <c r="ED74" s="1003"/>
      <c r="EE74" s="1003"/>
      <c r="EF74" s="1003"/>
      <c r="EG74" s="1003"/>
      <c r="EH74" s="1003"/>
      <c r="EI74" s="1003"/>
      <c r="EJ74" s="1003"/>
      <c r="EK74" s="1003"/>
      <c r="EL74" s="1003"/>
      <c r="EM74" s="1003"/>
      <c r="EN74" s="1003"/>
      <c r="EO74" s="1003"/>
      <c r="EP74" s="1003"/>
      <c r="EQ74" s="1003"/>
      <c r="ER74" s="1003"/>
      <c r="ES74" s="1003"/>
      <c r="ET74" s="1003"/>
      <c r="EU74" s="1003"/>
      <c r="EV74" s="1003"/>
      <c r="EW74" s="1003"/>
      <c r="EX74" s="1003"/>
      <c r="EY74" s="1003"/>
      <c r="EZ74" s="1003"/>
      <c r="FA74" s="1003"/>
      <c r="FB74" s="1003"/>
      <c r="FC74" s="1003"/>
      <c r="FD74" s="1003"/>
      <c r="FE74" s="1003"/>
      <c r="FF74" s="1003"/>
      <c r="FG74" s="1003"/>
      <c r="FH74" s="1003"/>
      <c r="FI74" s="1003"/>
      <c r="FJ74" s="1003"/>
      <c r="FK74" s="1003"/>
      <c r="FL74" s="1003"/>
      <c r="FM74" s="1003"/>
      <c r="FN74" s="1003"/>
      <c r="FO74" s="1003"/>
      <c r="FP74" s="1003"/>
      <c r="FQ74" s="1003"/>
      <c r="FR74" s="1003"/>
      <c r="FS74" s="1003"/>
      <c r="FT74" s="1003"/>
      <c r="FU74" s="1003"/>
      <c r="FV74" s="1003"/>
      <c r="FW74" s="1003"/>
      <c r="FX74" s="1003"/>
      <c r="FY74" s="1003"/>
      <c r="FZ74" s="1003"/>
      <c r="GA74" s="1003"/>
      <c r="GB74" s="1003"/>
      <c r="GC74" s="1003"/>
      <c r="GD74" s="1003"/>
      <c r="GE74" s="1003"/>
      <c r="GF74" s="1003"/>
      <c r="GG74" s="1003"/>
      <c r="GH74" s="1003"/>
      <c r="GI74" s="1003"/>
      <c r="GJ74" s="1003"/>
      <c r="GK74" s="1003"/>
      <c r="GL74" s="1003"/>
      <c r="GM74" s="1003"/>
      <c r="GN74" s="1003"/>
      <c r="GO74" s="1003"/>
      <c r="GP74" s="1003"/>
      <c r="GQ74" s="1003"/>
      <c r="GR74" s="1003"/>
      <c r="GS74" s="1003"/>
      <c r="GT74" s="1003"/>
      <c r="GU74" s="1003"/>
      <c r="GV74" s="1003"/>
      <c r="GW74" s="1003"/>
      <c r="GX74" s="1003"/>
      <c r="GY74" s="1003"/>
      <c r="GZ74" s="1003"/>
      <c r="HA74" s="1003"/>
      <c r="HB74" s="1003"/>
      <c r="HC74" s="1003"/>
      <c r="HD74" s="1003"/>
      <c r="HE74" s="1003"/>
      <c r="HF74" s="1003"/>
      <c r="HG74" s="1003"/>
      <c r="HH74" s="1003"/>
      <c r="HI74" s="1003"/>
      <c r="HJ74" s="1003"/>
      <c r="HK74" s="1003"/>
      <c r="HL74" s="1003"/>
      <c r="HM74" s="1003"/>
      <c r="HN74" s="1003"/>
      <c r="HO74" s="1003"/>
      <c r="HP74" s="1003"/>
      <c r="HQ74" s="1003"/>
      <c r="HR74" s="1003"/>
      <c r="HS74" s="1003"/>
      <c r="HT74" s="1003"/>
      <c r="HU74" s="1003"/>
      <c r="HV74" s="1003"/>
      <c r="HW74" s="1003"/>
      <c r="HX74" s="1003"/>
      <c r="HY74" s="1003"/>
      <c r="HZ74" s="1003"/>
      <c r="IA74" s="1003"/>
      <c r="IB74" s="1003"/>
      <c r="IC74" s="1003"/>
      <c r="ID74" s="1003"/>
      <c r="IE74" s="1003"/>
      <c r="IF74" s="1003"/>
      <c r="IG74" s="1003"/>
      <c r="IH74" s="1003"/>
      <c r="II74" s="1003"/>
      <c r="IJ74" s="1003"/>
      <c r="IK74" s="1003"/>
      <c r="IL74" s="1003"/>
      <c r="IM74" s="1003"/>
      <c r="IN74" s="1003"/>
      <c r="IO74" s="1003"/>
      <c r="IP74" s="1003"/>
      <c r="IQ74" s="1003"/>
      <c r="IR74" s="1003"/>
      <c r="IS74" s="1003"/>
      <c r="IT74" s="1003"/>
      <c r="IU74" s="1003"/>
      <c r="IV74" s="1003"/>
    </row>
    <row r="75" spans="1:256" ht="15.75">
      <c r="A75" s="1003"/>
      <c r="B75" s="2767" t="s">
        <v>690</v>
      </c>
      <c r="C75" s="2768"/>
      <c r="D75" s="2768"/>
      <c r="E75" s="2768"/>
      <c r="F75" s="2768"/>
      <c r="G75" s="2769"/>
      <c r="H75" s="1003"/>
      <c r="I75" s="1003"/>
      <c r="J75" s="1003"/>
      <c r="K75" s="1003"/>
      <c r="L75" s="1003"/>
      <c r="M75" s="1003"/>
      <c r="N75" s="1003"/>
      <c r="O75" s="1003"/>
      <c r="P75" s="1003"/>
      <c r="Q75" s="1003"/>
      <c r="R75" s="1003"/>
      <c r="S75" s="1003"/>
      <c r="T75" s="1003"/>
      <c r="U75" s="1003"/>
      <c r="V75" s="1003"/>
      <c r="W75" s="1003"/>
      <c r="X75" s="1003"/>
      <c r="Y75" s="1003"/>
      <c r="Z75" s="1003"/>
      <c r="AA75" s="1003"/>
      <c r="AB75" s="1003"/>
      <c r="AC75" s="1003"/>
      <c r="AD75" s="1003"/>
      <c r="AE75" s="1003"/>
      <c r="AF75" s="1003"/>
      <c r="AG75" s="1003"/>
      <c r="AH75" s="1003"/>
      <c r="AI75" s="1003"/>
      <c r="AJ75" s="1003"/>
      <c r="AK75" s="1003"/>
      <c r="AL75" s="1003"/>
      <c r="AM75" s="1003"/>
      <c r="AN75" s="1003"/>
      <c r="AO75" s="1003"/>
      <c r="AP75" s="1003"/>
      <c r="AQ75" s="1003"/>
      <c r="AR75" s="1003"/>
      <c r="AS75" s="1003"/>
      <c r="AT75" s="1003"/>
      <c r="AU75" s="1003"/>
      <c r="AV75" s="1003"/>
      <c r="AW75" s="1003"/>
      <c r="AX75" s="1003"/>
      <c r="AY75" s="1003"/>
      <c r="AZ75" s="1003"/>
      <c r="BA75" s="1003"/>
      <c r="BB75" s="1003"/>
      <c r="BC75" s="1003"/>
      <c r="BD75" s="1003"/>
      <c r="BE75" s="1003"/>
      <c r="BF75" s="1003"/>
      <c r="BG75" s="1003"/>
      <c r="BH75" s="1003"/>
      <c r="BI75" s="1003"/>
      <c r="BJ75" s="1003"/>
      <c r="BK75" s="1003"/>
      <c r="BL75" s="1003"/>
      <c r="BM75" s="1003"/>
      <c r="BN75" s="1003"/>
      <c r="BO75" s="1003"/>
      <c r="BP75" s="1003"/>
      <c r="BQ75" s="1003"/>
      <c r="BR75" s="1003"/>
      <c r="BS75" s="1003"/>
      <c r="BT75" s="1003"/>
      <c r="BU75" s="1003"/>
      <c r="BV75" s="1003"/>
      <c r="BW75" s="1003"/>
      <c r="BX75" s="1003"/>
      <c r="BY75" s="1003"/>
      <c r="BZ75" s="1003"/>
      <c r="CA75" s="1003"/>
      <c r="CB75" s="1003"/>
      <c r="CC75" s="1003"/>
      <c r="CD75" s="1003"/>
      <c r="CE75" s="1003"/>
      <c r="CF75" s="1003"/>
      <c r="CG75" s="1003"/>
      <c r="CH75" s="1003"/>
      <c r="CI75" s="1003"/>
      <c r="CJ75" s="1003"/>
      <c r="CK75" s="1003"/>
      <c r="CL75" s="1003"/>
      <c r="CM75" s="1003"/>
      <c r="CN75" s="1003"/>
      <c r="CO75" s="1003"/>
      <c r="CP75" s="1003"/>
      <c r="CQ75" s="1003"/>
      <c r="CR75" s="1003"/>
      <c r="CS75" s="1003"/>
      <c r="CT75" s="1003"/>
      <c r="CU75" s="1003"/>
      <c r="CV75" s="1003"/>
      <c r="CW75" s="1003"/>
      <c r="CX75" s="1003"/>
      <c r="CY75" s="1003"/>
      <c r="CZ75" s="1003"/>
      <c r="DA75" s="1003"/>
      <c r="DB75" s="1003"/>
      <c r="DC75" s="1003"/>
      <c r="DD75" s="1003"/>
      <c r="DE75" s="1003"/>
      <c r="DF75" s="1003"/>
      <c r="DG75" s="1003"/>
      <c r="DH75" s="1003"/>
      <c r="DI75" s="1003"/>
      <c r="DJ75" s="1003"/>
      <c r="DK75" s="1003"/>
      <c r="DL75" s="1003"/>
      <c r="DM75" s="1003"/>
      <c r="DN75" s="1003"/>
      <c r="DO75" s="1003"/>
      <c r="DP75" s="1003"/>
      <c r="DQ75" s="1003"/>
      <c r="DR75" s="1003"/>
      <c r="DS75" s="1003"/>
      <c r="DT75" s="1003"/>
      <c r="DU75" s="1003"/>
      <c r="DV75" s="1003"/>
      <c r="DW75" s="1003"/>
      <c r="DX75" s="1003"/>
      <c r="DY75" s="1003"/>
      <c r="DZ75" s="1003"/>
      <c r="EA75" s="1003"/>
      <c r="EB75" s="1003"/>
      <c r="EC75" s="1003"/>
      <c r="ED75" s="1003"/>
      <c r="EE75" s="1003"/>
      <c r="EF75" s="1003"/>
      <c r="EG75" s="1003"/>
      <c r="EH75" s="1003"/>
      <c r="EI75" s="1003"/>
      <c r="EJ75" s="1003"/>
      <c r="EK75" s="1003"/>
      <c r="EL75" s="1003"/>
      <c r="EM75" s="1003"/>
      <c r="EN75" s="1003"/>
      <c r="EO75" s="1003"/>
      <c r="EP75" s="1003"/>
      <c r="EQ75" s="1003"/>
      <c r="ER75" s="1003"/>
      <c r="ES75" s="1003"/>
      <c r="ET75" s="1003"/>
      <c r="EU75" s="1003"/>
      <c r="EV75" s="1003"/>
      <c r="EW75" s="1003"/>
      <c r="EX75" s="1003"/>
      <c r="EY75" s="1003"/>
      <c r="EZ75" s="1003"/>
      <c r="FA75" s="1003"/>
      <c r="FB75" s="1003"/>
      <c r="FC75" s="1003"/>
      <c r="FD75" s="1003"/>
      <c r="FE75" s="1003"/>
      <c r="FF75" s="1003"/>
      <c r="FG75" s="1003"/>
      <c r="FH75" s="1003"/>
      <c r="FI75" s="1003"/>
      <c r="FJ75" s="1003"/>
      <c r="FK75" s="1003"/>
      <c r="FL75" s="1003"/>
      <c r="FM75" s="1003"/>
      <c r="FN75" s="1003"/>
      <c r="FO75" s="1003"/>
      <c r="FP75" s="1003"/>
      <c r="FQ75" s="1003"/>
      <c r="FR75" s="1003"/>
      <c r="FS75" s="1003"/>
      <c r="FT75" s="1003"/>
      <c r="FU75" s="1003"/>
      <c r="FV75" s="1003"/>
      <c r="FW75" s="1003"/>
      <c r="FX75" s="1003"/>
      <c r="FY75" s="1003"/>
      <c r="FZ75" s="1003"/>
      <c r="GA75" s="1003"/>
      <c r="GB75" s="1003"/>
      <c r="GC75" s="1003"/>
      <c r="GD75" s="1003"/>
      <c r="GE75" s="1003"/>
      <c r="GF75" s="1003"/>
      <c r="GG75" s="1003"/>
      <c r="GH75" s="1003"/>
      <c r="GI75" s="1003"/>
      <c r="GJ75" s="1003"/>
      <c r="GK75" s="1003"/>
      <c r="GL75" s="1003"/>
      <c r="GM75" s="1003"/>
      <c r="GN75" s="1003"/>
      <c r="GO75" s="1003"/>
      <c r="GP75" s="1003"/>
      <c r="GQ75" s="1003"/>
      <c r="GR75" s="1003"/>
      <c r="GS75" s="1003"/>
      <c r="GT75" s="1003"/>
      <c r="GU75" s="1003"/>
      <c r="GV75" s="1003"/>
      <c r="GW75" s="1003"/>
      <c r="GX75" s="1003"/>
      <c r="GY75" s="1003"/>
      <c r="GZ75" s="1003"/>
      <c r="HA75" s="1003"/>
      <c r="HB75" s="1003"/>
      <c r="HC75" s="1003"/>
      <c r="HD75" s="1003"/>
      <c r="HE75" s="1003"/>
      <c r="HF75" s="1003"/>
      <c r="HG75" s="1003"/>
      <c r="HH75" s="1003"/>
      <c r="HI75" s="1003"/>
      <c r="HJ75" s="1003"/>
      <c r="HK75" s="1003"/>
      <c r="HL75" s="1003"/>
      <c r="HM75" s="1003"/>
      <c r="HN75" s="1003"/>
      <c r="HO75" s="1003"/>
      <c r="HP75" s="1003"/>
      <c r="HQ75" s="1003"/>
      <c r="HR75" s="1003"/>
      <c r="HS75" s="1003"/>
      <c r="HT75" s="1003"/>
      <c r="HU75" s="1003"/>
      <c r="HV75" s="1003"/>
      <c r="HW75" s="1003"/>
      <c r="HX75" s="1003"/>
      <c r="HY75" s="1003"/>
      <c r="HZ75" s="1003"/>
      <c r="IA75" s="1003"/>
      <c r="IB75" s="1003"/>
      <c r="IC75" s="1003"/>
      <c r="ID75" s="1003"/>
      <c r="IE75" s="1003"/>
      <c r="IF75" s="1003"/>
      <c r="IG75" s="1003"/>
      <c r="IH75" s="1003"/>
      <c r="II75" s="1003"/>
      <c r="IJ75" s="1003"/>
      <c r="IK75" s="1003"/>
      <c r="IL75" s="1003"/>
      <c r="IM75" s="1003"/>
      <c r="IN75" s="1003"/>
      <c r="IO75" s="1003"/>
      <c r="IP75" s="1003"/>
      <c r="IQ75" s="1003"/>
      <c r="IR75" s="1003"/>
      <c r="IS75" s="1003"/>
      <c r="IT75" s="1003"/>
      <c r="IU75" s="1003"/>
      <c r="IV75" s="1003"/>
    </row>
    <row r="76" spans="1:256" ht="15.75">
      <c r="A76" s="1003"/>
      <c r="B76" s="1043" t="s">
        <v>727</v>
      </c>
      <c r="C76" s="1044" t="str">
        <f>C16</f>
        <v>GANGORRA</v>
      </c>
      <c r="D76" s="1045" t="s">
        <v>29</v>
      </c>
      <c r="E76" s="1226">
        <v>1</v>
      </c>
      <c r="F76" s="1227">
        <f>F16</f>
        <v>1463</v>
      </c>
      <c r="G76" s="1165">
        <f>TRUNC(F76*E76,2)</f>
        <v>1463</v>
      </c>
      <c r="H76" s="1003"/>
      <c r="I76" s="1003"/>
      <c r="J76" s="1003"/>
      <c r="K76" s="1003"/>
      <c r="L76" s="1003"/>
      <c r="M76" s="1003"/>
      <c r="N76" s="1003"/>
      <c r="O76" s="1003"/>
      <c r="P76" s="1003"/>
      <c r="Q76" s="1003"/>
      <c r="R76" s="1003"/>
      <c r="S76" s="1003"/>
      <c r="T76" s="1003"/>
      <c r="U76" s="1003"/>
      <c r="V76" s="1003"/>
      <c r="W76" s="1003"/>
      <c r="X76" s="1003"/>
      <c r="Y76" s="1003"/>
      <c r="Z76" s="1003"/>
      <c r="AA76" s="1003"/>
      <c r="AB76" s="1003"/>
      <c r="AC76" s="1003"/>
      <c r="AD76" s="1003"/>
      <c r="AE76" s="1003"/>
      <c r="AF76" s="1003"/>
      <c r="AG76" s="1003"/>
      <c r="AH76" s="1003"/>
      <c r="AI76" s="1003"/>
      <c r="AJ76" s="1003"/>
      <c r="AK76" s="1003"/>
      <c r="AL76" s="1003"/>
      <c r="AM76" s="1003"/>
      <c r="AN76" s="1003"/>
      <c r="AO76" s="1003"/>
      <c r="AP76" s="1003"/>
      <c r="AQ76" s="1003"/>
      <c r="AR76" s="1003"/>
      <c r="AS76" s="1003"/>
      <c r="AT76" s="1003"/>
      <c r="AU76" s="1003"/>
      <c r="AV76" s="1003"/>
      <c r="AW76" s="1003"/>
      <c r="AX76" s="1003"/>
      <c r="AY76" s="1003"/>
      <c r="AZ76" s="1003"/>
      <c r="BA76" s="1003"/>
      <c r="BB76" s="1003"/>
      <c r="BC76" s="1003"/>
      <c r="BD76" s="1003"/>
      <c r="BE76" s="1003"/>
      <c r="BF76" s="1003"/>
      <c r="BG76" s="1003"/>
      <c r="BH76" s="1003"/>
      <c r="BI76" s="1003"/>
      <c r="BJ76" s="1003"/>
      <c r="BK76" s="1003"/>
      <c r="BL76" s="1003"/>
      <c r="BM76" s="1003"/>
      <c r="BN76" s="1003"/>
      <c r="BO76" s="1003"/>
      <c r="BP76" s="1003"/>
      <c r="BQ76" s="1003"/>
      <c r="BR76" s="1003"/>
      <c r="BS76" s="1003"/>
      <c r="BT76" s="1003"/>
      <c r="BU76" s="1003"/>
      <c r="BV76" s="1003"/>
      <c r="BW76" s="1003"/>
      <c r="BX76" s="1003"/>
      <c r="BY76" s="1003"/>
      <c r="BZ76" s="1003"/>
      <c r="CA76" s="1003"/>
      <c r="CB76" s="1003"/>
      <c r="CC76" s="1003"/>
      <c r="CD76" s="1003"/>
      <c r="CE76" s="1003"/>
      <c r="CF76" s="1003"/>
      <c r="CG76" s="1003"/>
      <c r="CH76" s="1003"/>
      <c r="CI76" s="1003"/>
      <c r="CJ76" s="1003"/>
      <c r="CK76" s="1003"/>
      <c r="CL76" s="1003"/>
      <c r="CM76" s="1003"/>
      <c r="CN76" s="1003"/>
      <c r="CO76" s="1003"/>
      <c r="CP76" s="1003"/>
      <c r="CQ76" s="1003"/>
      <c r="CR76" s="1003"/>
      <c r="CS76" s="1003"/>
      <c r="CT76" s="1003"/>
      <c r="CU76" s="1003"/>
      <c r="CV76" s="1003"/>
      <c r="CW76" s="1003"/>
      <c r="CX76" s="1003"/>
      <c r="CY76" s="1003"/>
      <c r="CZ76" s="1003"/>
      <c r="DA76" s="1003"/>
      <c r="DB76" s="1003"/>
      <c r="DC76" s="1003"/>
      <c r="DD76" s="1003"/>
      <c r="DE76" s="1003"/>
      <c r="DF76" s="1003"/>
      <c r="DG76" s="1003"/>
      <c r="DH76" s="1003"/>
      <c r="DI76" s="1003"/>
      <c r="DJ76" s="1003"/>
      <c r="DK76" s="1003"/>
      <c r="DL76" s="1003"/>
      <c r="DM76" s="1003"/>
      <c r="DN76" s="1003"/>
      <c r="DO76" s="1003"/>
      <c r="DP76" s="1003"/>
      <c r="DQ76" s="1003"/>
      <c r="DR76" s="1003"/>
      <c r="DS76" s="1003"/>
      <c r="DT76" s="1003"/>
      <c r="DU76" s="1003"/>
      <c r="DV76" s="1003"/>
      <c r="DW76" s="1003"/>
      <c r="DX76" s="1003"/>
      <c r="DY76" s="1003"/>
      <c r="DZ76" s="1003"/>
      <c r="EA76" s="1003"/>
      <c r="EB76" s="1003"/>
      <c r="EC76" s="1003"/>
      <c r="ED76" s="1003"/>
      <c r="EE76" s="1003"/>
      <c r="EF76" s="1003"/>
      <c r="EG76" s="1003"/>
      <c r="EH76" s="1003"/>
      <c r="EI76" s="1003"/>
      <c r="EJ76" s="1003"/>
      <c r="EK76" s="1003"/>
      <c r="EL76" s="1003"/>
      <c r="EM76" s="1003"/>
      <c r="EN76" s="1003"/>
      <c r="EO76" s="1003"/>
      <c r="EP76" s="1003"/>
      <c r="EQ76" s="1003"/>
      <c r="ER76" s="1003"/>
      <c r="ES76" s="1003"/>
      <c r="ET76" s="1003"/>
      <c r="EU76" s="1003"/>
      <c r="EV76" s="1003"/>
      <c r="EW76" s="1003"/>
      <c r="EX76" s="1003"/>
      <c r="EY76" s="1003"/>
      <c r="EZ76" s="1003"/>
      <c r="FA76" s="1003"/>
      <c r="FB76" s="1003"/>
      <c r="FC76" s="1003"/>
      <c r="FD76" s="1003"/>
      <c r="FE76" s="1003"/>
      <c r="FF76" s="1003"/>
      <c r="FG76" s="1003"/>
      <c r="FH76" s="1003"/>
      <c r="FI76" s="1003"/>
      <c r="FJ76" s="1003"/>
      <c r="FK76" s="1003"/>
      <c r="FL76" s="1003"/>
      <c r="FM76" s="1003"/>
      <c r="FN76" s="1003"/>
      <c r="FO76" s="1003"/>
      <c r="FP76" s="1003"/>
      <c r="FQ76" s="1003"/>
      <c r="FR76" s="1003"/>
      <c r="FS76" s="1003"/>
      <c r="FT76" s="1003"/>
      <c r="FU76" s="1003"/>
      <c r="FV76" s="1003"/>
      <c r="FW76" s="1003"/>
      <c r="FX76" s="1003"/>
      <c r="FY76" s="1003"/>
      <c r="FZ76" s="1003"/>
      <c r="GA76" s="1003"/>
      <c r="GB76" s="1003"/>
      <c r="GC76" s="1003"/>
      <c r="GD76" s="1003"/>
      <c r="GE76" s="1003"/>
      <c r="GF76" s="1003"/>
      <c r="GG76" s="1003"/>
      <c r="GH76" s="1003"/>
      <c r="GI76" s="1003"/>
      <c r="GJ76" s="1003"/>
      <c r="GK76" s="1003"/>
      <c r="GL76" s="1003"/>
      <c r="GM76" s="1003"/>
      <c r="GN76" s="1003"/>
      <c r="GO76" s="1003"/>
      <c r="GP76" s="1003"/>
      <c r="GQ76" s="1003"/>
      <c r="GR76" s="1003"/>
      <c r="GS76" s="1003"/>
      <c r="GT76" s="1003"/>
      <c r="GU76" s="1003"/>
      <c r="GV76" s="1003"/>
      <c r="GW76" s="1003"/>
      <c r="GX76" s="1003"/>
      <c r="GY76" s="1003"/>
      <c r="GZ76" s="1003"/>
      <c r="HA76" s="1003"/>
      <c r="HB76" s="1003"/>
      <c r="HC76" s="1003"/>
      <c r="HD76" s="1003"/>
      <c r="HE76" s="1003"/>
      <c r="HF76" s="1003"/>
      <c r="HG76" s="1003"/>
      <c r="HH76" s="1003"/>
      <c r="HI76" s="1003"/>
      <c r="HJ76" s="1003"/>
      <c r="HK76" s="1003"/>
      <c r="HL76" s="1003"/>
      <c r="HM76" s="1003"/>
      <c r="HN76" s="1003"/>
      <c r="HO76" s="1003"/>
      <c r="HP76" s="1003"/>
      <c r="HQ76" s="1003"/>
      <c r="HR76" s="1003"/>
      <c r="HS76" s="1003"/>
      <c r="HT76" s="1003"/>
      <c r="HU76" s="1003"/>
      <c r="HV76" s="1003"/>
      <c r="HW76" s="1003"/>
      <c r="HX76" s="1003"/>
      <c r="HY76" s="1003"/>
      <c r="HZ76" s="1003"/>
      <c r="IA76" s="1003"/>
      <c r="IB76" s="1003"/>
      <c r="IC76" s="1003"/>
      <c r="ID76" s="1003"/>
      <c r="IE76" s="1003"/>
      <c r="IF76" s="1003"/>
      <c r="IG76" s="1003"/>
      <c r="IH76" s="1003"/>
      <c r="II76" s="1003"/>
      <c r="IJ76" s="1003"/>
      <c r="IK76" s="1003"/>
      <c r="IL76" s="1003"/>
      <c r="IM76" s="1003"/>
      <c r="IN76" s="1003"/>
      <c r="IO76" s="1003"/>
      <c r="IP76" s="1003"/>
      <c r="IQ76" s="1003"/>
      <c r="IR76" s="1003"/>
      <c r="IS76" s="1003"/>
      <c r="IT76" s="1003"/>
      <c r="IU76" s="1003"/>
      <c r="IV76" s="1003"/>
    </row>
    <row r="77" spans="1:256" ht="30">
      <c r="A77" s="1302" t="s">
        <v>1321</v>
      </c>
      <c r="B77" s="1047">
        <v>93358</v>
      </c>
      <c r="C77" s="1544" t="str">
        <f>IF($A77="INSUMO",VLOOKUP($B77,'BANCO DE DADOS SETEMBRO INS'!$A:$D,2,FALSE),VLOOKUP($B77,'BANCO DE DADOS SETEMBRO SERV'!$B:$E,2,FALSE))</f>
        <v>ESCAVAÇÃO MANUAL DE VALA COM PROFUNDIDADE MENOR OU IGUAL A 1,30 M. AF_03/2016</v>
      </c>
      <c r="D77" s="1543" t="str">
        <f>IF($A77="INSUMO",VLOOKUP($B77,'BANCO DE DADOS SETEMBRO INS'!$A:$D,3,FALSE),VLOOKUP($B77,'BANCO DE DADOS SETEMBRO SERV'!$B:$E,3,FALSE))</f>
        <v>M3</v>
      </c>
      <c r="E77" s="2007">
        <f>0.4*0.4*0.8</f>
        <v>0.12800000000000003</v>
      </c>
      <c r="F77" s="1547">
        <f>IF($A77="INSUMO",VLOOKUP($B77,'BANCO DE DADOS SETEMBRO INS'!$A:$D,4,FALSE),VLOOKUP($B77,'BANCO DE DADOS SETEMBRO SERV'!$B:$E,4,FALSE))</f>
        <v>62.26</v>
      </c>
      <c r="G77" s="1165">
        <f>TRUNC(F77*E77,2)</f>
        <v>7.96</v>
      </c>
      <c r="H77" s="1003"/>
      <c r="I77" s="1003"/>
      <c r="J77" s="1003"/>
      <c r="K77" s="1003"/>
      <c r="L77" s="1003"/>
      <c r="M77" s="1003"/>
      <c r="N77" s="1003"/>
      <c r="O77" s="1003"/>
      <c r="P77" s="1003"/>
      <c r="Q77" s="1003"/>
      <c r="R77" s="1003"/>
      <c r="S77" s="1003"/>
      <c r="T77" s="1003"/>
      <c r="U77" s="1003"/>
      <c r="V77" s="1003"/>
      <c r="W77" s="1003"/>
      <c r="X77" s="1003"/>
      <c r="Y77" s="1003"/>
      <c r="Z77" s="1003"/>
      <c r="AA77" s="1003"/>
      <c r="AB77" s="1003"/>
      <c r="AC77" s="1003"/>
      <c r="AD77" s="1003"/>
      <c r="AE77" s="1003"/>
      <c r="AF77" s="1003"/>
      <c r="AG77" s="1003"/>
      <c r="AH77" s="1003"/>
      <c r="AI77" s="1003"/>
      <c r="AJ77" s="1003"/>
      <c r="AK77" s="1003"/>
      <c r="AL77" s="1003"/>
      <c r="AM77" s="1003"/>
      <c r="AN77" s="1003"/>
      <c r="AO77" s="1003"/>
      <c r="AP77" s="1003"/>
      <c r="AQ77" s="1003"/>
      <c r="AR77" s="1003"/>
      <c r="AS77" s="1003"/>
      <c r="AT77" s="1003"/>
      <c r="AU77" s="1003"/>
      <c r="AV77" s="1003"/>
      <c r="AW77" s="1003"/>
      <c r="AX77" s="1003"/>
      <c r="AY77" s="1003"/>
      <c r="AZ77" s="1003"/>
      <c r="BA77" s="1003"/>
      <c r="BB77" s="1003"/>
      <c r="BC77" s="1003"/>
      <c r="BD77" s="1003"/>
      <c r="BE77" s="1003"/>
      <c r="BF77" s="1003"/>
      <c r="BG77" s="1003"/>
      <c r="BH77" s="1003"/>
      <c r="BI77" s="1003"/>
      <c r="BJ77" s="1003"/>
      <c r="BK77" s="1003"/>
      <c r="BL77" s="1003"/>
      <c r="BM77" s="1003"/>
      <c r="BN77" s="1003"/>
      <c r="BO77" s="1003"/>
      <c r="BP77" s="1003"/>
      <c r="BQ77" s="1003"/>
      <c r="BR77" s="1003"/>
      <c r="BS77" s="1003"/>
      <c r="BT77" s="1003"/>
      <c r="BU77" s="1003"/>
      <c r="BV77" s="1003"/>
      <c r="BW77" s="1003"/>
      <c r="BX77" s="1003"/>
      <c r="BY77" s="1003"/>
      <c r="BZ77" s="1003"/>
      <c r="CA77" s="1003"/>
      <c r="CB77" s="1003"/>
      <c r="CC77" s="1003"/>
      <c r="CD77" s="1003"/>
      <c r="CE77" s="1003"/>
      <c r="CF77" s="1003"/>
      <c r="CG77" s="1003"/>
      <c r="CH77" s="1003"/>
      <c r="CI77" s="1003"/>
      <c r="CJ77" s="1003"/>
      <c r="CK77" s="1003"/>
      <c r="CL77" s="1003"/>
      <c r="CM77" s="1003"/>
      <c r="CN77" s="1003"/>
      <c r="CO77" s="1003"/>
      <c r="CP77" s="1003"/>
      <c r="CQ77" s="1003"/>
      <c r="CR77" s="1003"/>
      <c r="CS77" s="1003"/>
      <c r="CT77" s="1003"/>
      <c r="CU77" s="1003"/>
      <c r="CV77" s="1003"/>
      <c r="CW77" s="1003"/>
      <c r="CX77" s="1003"/>
      <c r="CY77" s="1003"/>
      <c r="CZ77" s="1003"/>
      <c r="DA77" s="1003"/>
      <c r="DB77" s="1003"/>
      <c r="DC77" s="1003"/>
      <c r="DD77" s="1003"/>
      <c r="DE77" s="1003"/>
      <c r="DF77" s="1003"/>
      <c r="DG77" s="1003"/>
      <c r="DH77" s="1003"/>
      <c r="DI77" s="1003"/>
      <c r="DJ77" s="1003"/>
      <c r="DK77" s="1003"/>
      <c r="DL77" s="1003"/>
      <c r="DM77" s="1003"/>
      <c r="DN77" s="1003"/>
      <c r="DO77" s="1003"/>
      <c r="DP77" s="1003"/>
      <c r="DQ77" s="1003"/>
      <c r="DR77" s="1003"/>
      <c r="DS77" s="1003"/>
      <c r="DT77" s="1003"/>
      <c r="DU77" s="1003"/>
      <c r="DV77" s="1003"/>
      <c r="DW77" s="1003"/>
      <c r="DX77" s="1003"/>
      <c r="DY77" s="1003"/>
      <c r="DZ77" s="1003"/>
      <c r="EA77" s="1003"/>
      <c r="EB77" s="1003"/>
      <c r="EC77" s="1003"/>
      <c r="ED77" s="1003"/>
      <c r="EE77" s="1003"/>
      <c r="EF77" s="1003"/>
      <c r="EG77" s="1003"/>
      <c r="EH77" s="1003"/>
      <c r="EI77" s="1003"/>
      <c r="EJ77" s="1003"/>
      <c r="EK77" s="1003"/>
      <c r="EL77" s="1003"/>
      <c r="EM77" s="1003"/>
      <c r="EN77" s="1003"/>
      <c r="EO77" s="1003"/>
      <c r="EP77" s="1003"/>
      <c r="EQ77" s="1003"/>
      <c r="ER77" s="1003"/>
      <c r="ES77" s="1003"/>
      <c r="ET77" s="1003"/>
      <c r="EU77" s="1003"/>
      <c r="EV77" s="1003"/>
      <c r="EW77" s="1003"/>
      <c r="EX77" s="1003"/>
      <c r="EY77" s="1003"/>
      <c r="EZ77" s="1003"/>
      <c r="FA77" s="1003"/>
      <c r="FB77" s="1003"/>
      <c r="FC77" s="1003"/>
      <c r="FD77" s="1003"/>
      <c r="FE77" s="1003"/>
      <c r="FF77" s="1003"/>
      <c r="FG77" s="1003"/>
      <c r="FH77" s="1003"/>
      <c r="FI77" s="1003"/>
      <c r="FJ77" s="1003"/>
      <c r="FK77" s="1003"/>
      <c r="FL77" s="1003"/>
      <c r="FM77" s="1003"/>
      <c r="FN77" s="1003"/>
      <c r="FO77" s="1003"/>
      <c r="FP77" s="1003"/>
      <c r="FQ77" s="1003"/>
      <c r="FR77" s="1003"/>
      <c r="FS77" s="1003"/>
      <c r="FT77" s="1003"/>
      <c r="FU77" s="1003"/>
      <c r="FV77" s="1003"/>
      <c r="FW77" s="1003"/>
      <c r="FX77" s="1003"/>
      <c r="FY77" s="1003"/>
      <c r="FZ77" s="1003"/>
      <c r="GA77" s="1003"/>
      <c r="GB77" s="1003"/>
      <c r="GC77" s="1003"/>
      <c r="GD77" s="1003"/>
      <c r="GE77" s="1003"/>
      <c r="GF77" s="1003"/>
      <c r="GG77" s="1003"/>
      <c r="GH77" s="1003"/>
      <c r="GI77" s="1003"/>
      <c r="GJ77" s="1003"/>
      <c r="GK77" s="1003"/>
      <c r="GL77" s="1003"/>
      <c r="GM77" s="1003"/>
      <c r="GN77" s="1003"/>
      <c r="GO77" s="1003"/>
      <c r="GP77" s="1003"/>
      <c r="GQ77" s="1003"/>
      <c r="GR77" s="1003"/>
      <c r="GS77" s="1003"/>
      <c r="GT77" s="1003"/>
      <c r="GU77" s="1003"/>
      <c r="GV77" s="1003"/>
      <c r="GW77" s="1003"/>
      <c r="GX77" s="1003"/>
      <c r="GY77" s="1003"/>
      <c r="GZ77" s="1003"/>
      <c r="HA77" s="1003"/>
      <c r="HB77" s="1003"/>
      <c r="HC77" s="1003"/>
      <c r="HD77" s="1003"/>
      <c r="HE77" s="1003"/>
      <c r="HF77" s="1003"/>
      <c r="HG77" s="1003"/>
      <c r="HH77" s="1003"/>
      <c r="HI77" s="1003"/>
      <c r="HJ77" s="1003"/>
      <c r="HK77" s="1003"/>
      <c r="HL77" s="1003"/>
      <c r="HM77" s="1003"/>
      <c r="HN77" s="1003"/>
      <c r="HO77" s="1003"/>
      <c r="HP77" s="1003"/>
      <c r="HQ77" s="1003"/>
      <c r="HR77" s="1003"/>
      <c r="HS77" s="1003"/>
      <c r="HT77" s="1003"/>
      <c r="HU77" s="1003"/>
      <c r="HV77" s="1003"/>
      <c r="HW77" s="1003"/>
      <c r="HX77" s="1003"/>
      <c r="HY77" s="1003"/>
      <c r="HZ77" s="1003"/>
      <c r="IA77" s="1003"/>
      <c r="IB77" s="1003"/>
      <c r="IC77" s="1003"/>
      <c r="ID77" s="1003"/>
      <c r="IE77" s="1003"/>
      <c r="IF77" s="1003"/>
      <c r="IG77" s="1003"/>
      <c r="IH77" s="1003"/>
      <c r="II77" s="1003"/>
      <c r="IJ77" s="1003"/>
      <c r="IK77" s="1003"/>
      <c r="IL77" s="1003"/>
      <c r="IM77" s="1003"/>
      <c r="IN77" s="1003"/>
      <c r="IO77" s="1003"/>
      <c r="IP77" s="1003"/>
      <c r="IQ77" s="1003"/>
      <c r="IR77" s="1003"/>
      <c r="IS77" s="1003"/>
      <c r="IT77" s="1003"/>
      <c r="IU77" s="1003"/>
      <c r="IV77" s="1003"/>
    </row>
    <row r="78" spans="1:256" ht="30">
      <c r="A78" s="1302" t="s">
        <v>1321</v>
      </c>
      <c r="B78" s="1047">
        <v>94969</v>
      </c>
      <c r="C78" s="1544" t="str">
        <f>IF($A78="INSUMO",VLOOKUP($B78,'BANCO DE DADOS SETEMBRO INS'!$A:$D,2,FALSE),VLOOKUP($B78,'BANCO DE DADOS SETEMBRO SERV'!$B:$E,2,FALSE))</f>
        <v>CONCRETO FCK = 15MPA, TRAÇO 1:3,4:3,5 (CIMENTO/ AREIA MÉDIA/ BRITA 1)  - PREPARO MECÂNICO COM BETONEIRA 600 L. AF_07/2016</v>
      </c>
      <c r="D78" s="1543" t="str">
        <f>IF($A78="INSUMO",VLOOKUP($B78,'BANCO DE DADOS SETEMBRO INS'!$A:$D,3,FALSE),VLOOKUP($B78,'BANCO DE DADOS SETEMBRO SERV'!$B:$E,3,FALSE))</f>
        <v>M3</v>
      </c>
      <c r="E78" s="2007">
        <f>E77</f>
        <v>0.12800000000000003</v>
      </c>
      <c r="F78" s="1547">
        <f>IF($A78="INSUMO",VLOOKUP($B78,'BANCO DE DADOS SETEMBRO INS'!$A:$D,4,FALSE),VLOOKUP($B78,'BANCO DE DADOS SETEMBRO SERV'!$B:$E,4,FALSE))</f>
        <v>278.39999999999998</v>
      </c>
      <c r="G78" s="1165">
        <f>TRUNC(F78*E78,2)</f>
        <v>35.630000000000003</v>
      </c>
      <c r="H78" s="1003"/>
      <c r="I78" s="1003"/>
      <c r="J78" s="1003"/>
      <c r="K78" s="1003"/>
      <c r="L78" s="1003"/>
      <c r="M78" s="1003"/>
      <c r="N78" s="1003"/>
      <c r="O78" s="1003"/>
      <c r="P78" s="1003"/>
      <c r="Q78" s="1003"/>
      <c r="R78" s="1003"/>
      <c r="S78" s="1003"/>
      <c r="T78" s="1003"/>
      <c r="U78" s="1003"/>
      <c r="V78" s="1003"/>
      <c r="W78" s="1003"/>
      <c r="X78" s="1003"/>
      <c r="Y78" s="1003"/>
      <c r="Z78" s="1003"/>
      <c r="AA78" s="1003"/>
      <c r="AB78" s="1003"/>
      <c r="AC78" s="1003"/>
      <c r="AD78" s="1003"/>
      <c r="AE78" s="1003"/>
      <c r="AF78" s="1003"/>
      <c r="AG78" s="1003"/>
      <c r="AH78" s="1003"/>
      <c r="AI78" s="1003"/>
      <c r="AJ78" s="1003"/>
      <c r="AK78" s="1003"/>
      <c r="AL78" s="1003"/>
      <c r="AM78" s="1003"/>
      <c r="AN78" s="1003"/>
      <c r="AO78" s="1003"/>
      <c r="AP78" s="1003"/>
      <c r="AQ78" s="1003"/>
      <c r="AR78" s="1003"/>
      <c r="AS78" s="1003"/>
      <c r="AT78" s="1003"/>
      <c r="AU78" s="1003"/>
      <c r="AV78" s="1003"/>
      <c r="AW78" s="1003"/>
      <c r="AX78" s="1003"/>
      <c r="AY78" s="1003"/>
      <c r="AZ78" s="1003"/>
      <c r="BA78" s="1003"/>
      <c r="BB78" s="1003"/>
      <c r="BC78" s="1003"/>
      <c r="BD78" s="1003"/>
      <c r="BE78" s="1003"/>
      <c r="BF78" s="1003"/>
      <c r="BG78" s="1003"/>
      <c r="BH78" s="1003"/>
      <c r="BI78" s="1003"/>
      <c r="BJ78" s="1003"/>
      <c r="BK78" s="1003"/>
      <c r="BL78" s="1003"/>
      <c r="BM78" s="1003"/>
      <c r="BN78" s="1003"/>
      <c r="BO78" s="1003"/>
      <c r="BP78" s="1003"/>
      <c r="BQ78" s="1003"/>
      <c r="BR78" s="1003"/>
      <c r="BS78" s="1003"/>
      <c r="BT78" s="1003"/>
      <c r="BU78" s="1003"/>
      <c r="BV78" s="1003"/>
      <c r="BW78" s="1003"/>
      <c r="BX78" s="1003"/>
      <c r="BY78" s="1003"/>
      <c r="BZ78" s="1003"/>
      <c r="CA78" s="1003"/>
      <c r="CB78" s="1003"/>
      <c r="CC78" s="1003"/>
      <c r="CD78" s="1003"/>
      <c r="CE78" s="1003"/>
      <c r="CF78" s="1003"/>
      <c r="CG78" s="1003"/>
      <c r="CH78" s="1003"/>
      <c r="CI78" s="1003"/>
      <c r="CJ78" s="1003"/>
      <c r="CK78" s="1003"/>
      <c r="CL78" s="1003"/>
      <c r="CM78" s="1003"/>
      <c r="CN78" s="1003"/>
      <c r="CO78" s="1003"/>
      <c r="CP78" s="1003"/>
      <c r="CQ78" s="1003"/>
      <c r="CR78" s="1003"/>
      <c r="CS78" s="1003"/>
      <c r="CT78" s="1003"/>
      <c r="CU78" s="1003"/>
      <c r="CV78" s="1003"/>
      <c r="CW78" s="1003"/>
      <c r="CX78" s="1003"/>
      <c r="CY78" s="1003"/>
      <c r="CZ78" s="1003"/>
      <c r="DA78" s="1003"/>
      <c r="DB78" s="1003"/>
      <c r="DC78" s="1003"/>
      <c r="DD78" s="1003"/>
      <c r="DE78" s="1003"/>
      <c r="DF78" s="1003"/>
      <c r="DG78" s="1003"/>
      <c r="DH78" s="1003"/>
      <c r="DI78" s="1003"/>
      <c r="DJ78" s="1003"/>
      <c r="DK78" s="1003"/>
      <c r="DL78" s="1003"/>
      <c r="DM78" s="1003"/>
      <c r="DN78" s="1003"/>
      <c r="DO78" s="1003"/>
      <c r="DP78" s="1003"/>
      <c r="DQ78" s="1003"/>
      <c r="DR78" s="1003"/>
      <c r="DS78" s="1003"/>
      <c r="DT78" s="1003"/>
      <c r="DU78" s="1003"/>
      <c r="DV78" s="1003"/>
      <c r="DW78" s="1003"/>
      <c r="DX78" s="1003"/>
      <c r="DY78" s="1003"/>
      <c r="DZ78" s="1003"/>
      <c r="EA78" s="1003"/>
      <c r="EB78" s="1003"/>
      <c r="EC78" s="1003"/>
      <c r="ED78" s="1003"/>
      <c r="EE78" s="1003"/>
      <c r="EF78" s="1003"/>
      <c r="EG78" s="1003"/>
      <c r="EH78" s="1003"/>
      <c r="EI78" s="1003"/>
      <c r="EJ78" s="1003"/>
      <c r="EK78" s="1003"/>
      <c r="EL78" s="1003"/>
      <c r="EM78" s="1003"/>
      <c r="EN78" s="1003"/>
      <c r="EO78" s="1003"/>
      <c r="EP78" s="1003"/>
      <c r="EQ78" s="1003"/>
      <c r="ER78" s="1003"/>
      <c r="ES78" s="1003"/>
      <c r="ET78" s="1003"/>
      <c r="EU78" s="1003"/>
      <c r="EV78" s="1003"/>
      <c r="EW78" s="1003"/>
      <c r="EX78" s="1003"/>
      <c r="EY78" s="1003"/>
      <c r="EZ78" s="1003"/>
      <c r="FA78" s="1003"/>
      <c r="FB78" s="1003"/>
      <c r="FC78" s="1003"/>
      <c r="FD78" s="1003"/>
      <c r="FE78" s="1003"/>
      <c r="FF78" s="1003"/>
      <c r="FG78" s="1003"/>
      <c r="FH78" s="1003"/>
      <c r="FI78" s="1003"/>
      <c r="FJ78" s="1003"/>
      <c r="FK78" s="1003"/>
      <c r="FL78" s="1003"/>
      <c r="FM78" s="1003"/>
      <c r="FN78" s="1003"/>
      <c r="FO78" s="1003"/>
      <c r="FP78" s="1003"/>
      <c r="FQ78" s="1003"/>
      <c r="FR78" s="1003"/>
      <c r="FS78" s="1003"/>
      <c r="FT78" s="1003"/>
      <c r="FU78" s="1003"/>
      <c r="FV78" s="1003"/>
      <c r="FW78" s="1003"/>
      <c r="FX78" s="1003"/>
      <c r="FY78" s="1003"/>
      <c r="FZ78" s="1003"/>
      <c r="GA78" s="1003"/>
      <c r="GB78" s="1003"/>
      <c r="GC78" s="1003"/>
      <c r="GD78" s="1003"/>
      <c r="GE78" s="1003"/>
      <c r="GF78" s="1003"/>
      <c r="GG78" s="1003"/>
      <c r="GH78" s="1003"/>
      <c r="GI78" s="1003"/>
      <c r="GJ78" s="1003"/>
      <c r="GK78" s="1003"/>
      <c r="GL78" s="1003"/>
      <c r="GM78" s="1003"/>
      <c r="GN78" s="1003"/>
      <c r="GO78" s="1003"/>
      <c r="GP78" s="1003"/>
      <c r="GQ78" s="1003"/>
      <c r="GR78" s="1003"/>
      <c r="GS78" s="1003"/>
      <c r="GT78" s="1003"/>
      <c r="GU78" s="1003"/>
      <c r="GV78" s="1003"/>
      <c r="GW78" s="1003"/>
      <c r="GX78" s="1003"/>
      <c r="GY78" s="1003"/>
      <c r="GZ78" s="1003"/>
      <c r="HA78" s="1003"/>
      <c r="HB78" s="1003"/>
      <c r="HC78" s="1003"/>
      <c r="HD78" s="1003"/>
      <c r="HE78" s="1003"/>
      <c r="HF78" s="1003"/>
      <c r="HG78" s="1003"/>
      <c r="HH78" s="1003"/>
      <c r="HI78" s="1003"/>
      <c r="HJ78" s="1003"/>
      <c r="HK78" s="1003"/>
      <c r="HL78" s="1003"/>
      <c r="HM78" s="1003"/>
      <c r="HN78" s="1003"/>
      <c r="HO78" s="1003"/>
      <c r="HP78" s="1003"/>
      <c r="HQ78" s="1003"/>
      <c r="HR78" s="1003"/>
      <c r="HS78" s="1003"/>
      <c r="HT78" s="1003"/>
      <c r="HU78" s="1003"/>
      <c r="HV78" s="1003"/>
      <c r="HW78" s="1003"/>
      <c r="HX78" s="1003"/>
      <c r="HY78" s="1003"/>
      <c r="HZ78" s="1003"/>
      <c r="IA78" s="1003"/>
      <c r="IB78" s="1003"/>
      <c r="IC78" s="1003"/>
      <c r="ID78" s="1003"/>
      <c r="IE78" s="1003"/>
      <c r="IF78" s="1003"/>
      <c r="IG78" s="1003"/>
      <c r="IH78" s="1003"/>
      <c r="II78" s="1003"/>
      <c r="IJ78" s="1003"/>
      <c r="IK78" s="1003"/>
      <c r="IL78" s="1003"/>
      <c r="IM78" s="1003"/>
      <c r="IN78" s="1003"/>
      <c r="IO78" s="1003"/>
      <c r="IP78" s="1003"/>
      <c r="IQ78" s="1003"/>
      <c r="IR78" s="1003"/>
      <c r="IS78" s="1003"/>
      <c r="IT78" s="1003"/>
      <c r="IU78" s="1003"/>
      <c r="IV78" s="1003"/>
    </row>
    <row r="79" spans="1:256" ht="16.5" thickBot="1">
      <c r="A79" s="1302" t="s">
        <v>1321</v>
      </c>
      <c r="B79" s="1048" t="s">
        <v>203</v>
      </c>
      <c r="C79" s="1618" t="str">
        <f>IF($A79="INSUMO",VLOOKUP($B79,'BANCO DE DADOS SETEMBRO INS'!$A:$D,2,FALSE),VLOOKUP($B79,'BANCO DE DADOS SETEMBRO SERV'!$B:$E,2,FALSE))</f>
        <v>LANCAMENTO/APLICACAO MANUAL DE CONCRETO EM FUNDACOES</v>
      </c>
      <c r="D79" s="1619" t="str">
        <f>IF($A79="INSUMO",VLOOKUP($B79,'BANCO DE DADOS SETEMBRO INS'!$A:$D,3,FALSE),VLOOKUP($B79,'BANCO DE DADOS SETEMBRO SERV'!$B:$E,3,FALSE))</f>
        <v>M3</v>
      </c>
      <c r="E79" s="2008">
        <f>E78</f>
        <v>0.12800000000000003</v>
      </c>
      <c r="F79" s="1548">
        <f>IF($A79="INSUMO",VLOOKUP($B79,'BANCO DE DADOS SETEMBRO INS'!$A:$D,4,FALSE),VLOOKUP($B79,'BANCO DE DADOS SETEMBRO SERV'!$B:$E,4,FALSE))</f>
        <v>103.48</v>
      </c>
      <c r="G79" s="1166">
        <f>TRUNC(F79*E79,2)</f>
        <v>13.24</v>
      </c>
      <c r="H79" s="1003"/>
      <c r="I79" s="1003"/>
      <c r="J79" s="1003"/>
      <c r="K79" s="1003"/>
      <c r="L79" s="1003"/>
      <c r="M79" s="1003"/>
      <c r="N79" s="1003"/>
      <c r="O79" s="1003"/>
      <c r="P79" s="1003"/>
      <c r="Q79" s="1003"/>
      <c r="R79" s="1003"/>
      <c r="S79" s="1003"/>
      <c r="T79" s="1003"/>
      <c r="U79" s="1003"/>
      <c r="V79" s="1003"/>
      <c r="W79" s="1003"/>
      <c r="X79" s="1003"/>
      <c r="Y79" s="1003"/>
      <c r="Z79" s="1003"/>
      <c r="AA79" s="1003"/>
      <c r="AB79" s="1003"/>
      <c r="AC79" s="1003"/>
      <c r="AD79" s="1003"/>
      <c r="AE79" s="1003"/>
      <c r="AF79" s="1003"/>
      <c r="AG79" s="1003"/>
      <c r="AH79" s="1003"/>
      <c r="AI79" s="1003"/>
      <c r="AJ79" s="1003"/>
      <c r="AK79" s="1003"/>
      <c r="AL79" s="1003"/>
      <c r="AM79" s="1003"/>
      <c r="AN79" s="1003"/>
      <c r="AO79" s="1003"/>
      <c r="AP79" s="1003"/>
      <c r="AQ79" s="1003"/>
      <c r="AR79" s="1003"/>
      <c r="AS79" s="1003"/>
      <c r="AT79" s="1003"/>
      <c r="AU79" s="1003"/>
      <c r="AV79" s="1003"/>
      <c r="AW79" s="1003"/>
      <c r="AX79" s="1003"/>
      <c r="AY79" s="1003"/>
      <c r="AZ79" s="1003"/>
      <c r="BA79" s="1003"/>
      <c r="BB79" s="1003"/>
      <c r="BC79" s="1003"/>
      <c r="BD79" s="1003"/>
      <c r="BE79" s="1003"/>
      <c r="BF79" s="1003"/>
      <c r="BG79" s="1003"/>
      <c r="BH79" s="1003"/>
      <c r="BI79" s="1003"/>
      <c r="BJ79" s="1003"/>
      <c r="BK79" s="1003"/>
      <c r="BL79" s="1003"/>
      <c r="BM79" s="1003"/>
      <c r="BN79" s="1003"/>
      <c r="BO79" s="1003"/>
      <c r="BP79" s="1003"/>
      <c r="BQ79" s="1003"/>
      <c r="BR79" s="1003"/>
      <c r="BS79" s="1003"/>
      <c r="BT79" s="1003"/>
      <c r="BU79" s="1003"/>
      <c r="BV79" s="1003"/>
      <c r="BW79" s="1003"/>
      <c r="BX79" s="1003"/>
      <c r="BY79" s="1003"/>
      <c r="BZ79" s="1003"/>
      <c r="CA79" s="1003"/>
      <c r="CB79" s="1003"/>
      <c r="CC79" s="1003"/>
      <c r="CD79" s="1003"/>
      <c r="CE79" s="1003"/>
      <c r="CF79" s="1003"/>
      <c r="CG79" s="1003"/>
      <c r="CH79" s="1003"/>
      <c r="CI79" s="1003"/>
      <c r="CJ79" s="1003"/>
      <c r="CK79" s="1003"/>
      <c r="CL79" s="1003"/>
      <c r="CM79" s="1003"/>
      <c r="CN79" s="1003"/>
      <c r="CO79" s="1003"/>
      <c r="CP79" s="1003"/>
      <c r="CQ79" s="1003"/>
      <c r="CR79" s="1003"/>
      <c r="CS79" s="1003"/>
      <c r="CT79" s="1003"/>
      <c r="CU79" s="1003"/>
      <c r="CV79" s="1003"/>
      <c r="CW79" s="1003"/>
      <c r="CX79" s="1003"/>
      <c r="CY79" s="1003"/>
      <c r="CZ79" s="1003"/>
      <c r="DA79" s="1003"/>
      <c r="DB79" s="1003"/>
      <c r="DC79" s="1003"/>
      <c r="DD79" s="1003"/>
      <c r="DE79" s="1003"/>
      <c r="DF79" s="1003"/>
      <c r="DG79" s="1003"/>
      <c r="DH79" s="1003"/>
      <c r="DI79" s="1003"/>
      <c r="DJ79" s="1003"/>
      <c r="DK79" s="1003"/>
      <c r="DL79" s="1003"/>
      <c r="DM79" s="1003"/>
      <c r="DN79" s="1003"/>
      <c r="DO79" s="1003"/>
      <c r="DP79" s="1003"/>
      <c r="DQ79" s="1003"/>
      <c r="DR79" s="1003"/>
      <c r="DS79" s="1003"/>
      <c r="DT79" s="1003"/>
      <c r="DU79" s="1003"/>
      <c r="DV79" s="1003"/>
      <c r="DW79" s="1003"/>
      <c r="DX79" s="1003"/>
      <c r="DY79" s="1003"/>
      <c r="DZ79" s="1003"/>
      <c r="EA79" s="1003"/>
      <c r="EB79" s="1003"/>
      <c r="EC79" s="1003"/>
      <c r="ED79" s="1003"/>
      <c r="EE79" s="1003"/>
      <c r="EF79" s="1003"/>
      <c r="EG79" s="1003"/>
      <c r="EH79" s="1003"/>
      <c r="EI79" s="1003"/>
      <c r="EJ79" s="1003"/>
      <c r="EK79" s="1003"/>
      <c r="EL79" s="1003"/>
      <c r="EM79" s="1003"/>
      <c r="EN79" s="1003"/>
      <c r="EO79" s="1003"/>
      <c r="EP79" s="1003"/>
      <c r="EQ79" s="1003"/>
      <c r="ER79" s="1003"/>
      <c r="ES79" s="1003"/>
      <c r="ET79" s="1003"/>
      <c r="EU79" s="1003"/>
      <c r="EV79" s="1003"/>
      <c r="EW79" s="1003"/>
      <c r="EX79" s="1003"/>
      <c r="EY79" s="1003"/>
      <c r="EZ79" s="1003"/>
      <c r="FA79" s="1003"/>
      <c r="FB79" s="1003"/>
      <c r="FC79" s="1003"/>
      <c r="FD79" s="1003"/>
      <c r="FE79" s="1003"/>
      <c r="FF79" s="1003"/>
      <c r="FG79" s="1003"/>
      <c r="FH79" s="1003"/>
      <c r="FI79" s="1003"/>
      <c r="FJ79" s="1003"/>
      <c r="FK79" s="1003"/>
      <c r="FL79" s="1003"/>
      <c r="FM79" s="1003"/>
      <c r="FN79" s="1003"/>
      <c r="FO79" s="1003"/>
      <c r="FP79" s="1003"/>
      <c r="FQ79" s="1003"/>
      <c r="FR79" s="1003"/>
      <c r="FS79" s="1003"/>
      <c r="FT79" s="1003"/>
      <c r="FU79" s="1003"/>
      <c r="FV79" s="1003"/>
      <c r="FW79" s="1003"/>
      <c r="FX79" s="1003"/>
      <c r="FY79" s="1003"/>
      <c r="FZ79" s="1003"/>
      <c r="GA79" s="1003"/>
      <c r="GB79" s="1003"/>
      <c r="GC79" s="1003"/>
      <c r="GD79" s="1003"/>
      <c r="GE79" s="1003"/>
      <c r="GF79" s="1003"/>
      <c r="GG79" s="1003"/>
      <c r="GH79" s="1003"/>
      <c r="GI79" s="1003"/>
      <c r="GJ79" s="1003"/>
      <c r="GK79" s="1003"/>
      <c r="GL79" s="1003"/>
      <c r="GM79" s="1003"/>
      <c r="GN79" s="1003"/>
      <c r="GO79" s="1003"/>
      <c r="GP79" s="1003"/>
      <c r="GQ79" s="1003"/>
      <c r="GR79" s="1003"/>
      <c r="GS79" s="1003"/>
      <c r="GT79" s="1003"/>
      <c r="GU79" s="1003"/>
      <c r="GV79" s="1003"/>
      <c r="GW79" s="1003"/>
      <c r="GX79" s="1003"/>
      <c r="GY79" s="1003"/>
      <c r="GZ79" s="1003"/>
      <c r="HA79" s="1003"/>
      <c r="HB79" s="1003"/>
      <c r="HC79" s="1003"/>
      <c r="HD79" s="1003"/>
      <c r="HE79" s="1003"/>
      <c r="HF79" s="1003"/>
      <c r="HG79" s="1003"/>
      <c r="HH79" s="1003"/>
      <c r="HI79" s="1003"/>
      <c r="HJ79" s="1003"/>
      <c r="HK79" s="1003"/>
      <c r="HL79" s="1003"/>
      <c r="HM79" s="1003"/>
      <c r="HN79" s="1003"/>
      <c r="HO79" s="1003"/>
      <c r="HP79" s="1003"/>
      <c r="HQ79" s="1003"/>
      <c r="HR79" s="1003"/>
      <c r="HS79" s="1003"/>
      <c r="HT79" s="1003"/>
      <c r="HU79" s="1003"/>
      <c r="HV79" s="1003"/>
      <c r="HW79" s="1003"/>
      <c r="HX79" s="1003"/>
      <c r="HY79" s="1003"/>
      <c r="HZ79" s="1003"/>
      <c r="IA79" s="1003"/>
      <c r="IB79" s="1003"/>
      <c r="IC79" s="1003"/>
      <c r="ID79" s="1003"/>
      <c r="IE79" s="1003"/>
      <c r="IF79" s="1003"/>
      <c r="IG79" s="1003"/>
      <c r="IH79" s="1003"/>
      <c r="II79" s="1003"/>
      <c r="IJ79" s="1003"/>
      <c r="IK79" s="1003"/>
      <c r="IL79" s="1003"/>
      <c r="IM79" s="1003"/>
      <c r="IN79" s="1003"/>
      <c r="IO79" s="1003"/>
      <c r="IP79" s="1003"/>
      <c r="IQ79" s="1003"/>
      <c r="IR79" s="1003"/>
      <c r="IS79" s="1003"/>
      <c r="IT79" s="1003"/>
      <c r="IU79" s="1003"/>
      <c r="IV79" s="1003"/>
    </row>
    <row r="80" spans="1:256" ht="16.5" thickBot="1">
      <c r="A80" s="1003"/>
      <c r="B80" s="1050" t="s">
        <v>6021</v>
      </c>
      <c r="C80" s="1051"/>
      <c r="D80" s="1052"/>
      <c r="E80" s="1053"/>
      <c r="F80" s="645" t="s">
        <v>692</v>
      </c>
      <c r="G80" s="1228">
        <f>TRUNC(SUM(G76:G79),2)</f>
        <v>1519.83</v>
      </c>
      <c r="H80" s="1003"/>
      <c r="I80" s="1003"/>
      <c r="J80" s="1003"/>
      <c r="K80" s="1003"/>
      <c r="L80" s="1003"/>
      <c r="M80" s="1003"/>
      <c r="N80" s="1003"/>
      <c r="O80" s="1003"/>
      <c r="P80" s="1003"/>
      <c r="Q80" s="1003"/>
      <c r="R80" s="1003"/>
      <c r="S80" s="1003"/>
      <c r="T80" s="1003"/>
      <c r="U80" s="1003"/>
      <c r="V80" s="1003"/>
      <c r="W80" s="1003"/>
      <c r="X80" s="1003"/>
      <c r="Y80" s="1003"/>
      <c r="Z80" s="1003"/>
      <c r="AA80" s="1003"/>
      <c r="AB80" s="1003"/>
      <c r="AC80" s="1003"/>
      <c r="AD80" s="1003"/>
      <c r="AE80" s="1003"/>
      <c r="AF80" s="1003"/>
      <c r="AG80" s="1003"/>
      <c r="AH80" s="1003"/>
      <c r="AI80" s="1003"/>
      <c r="AJ80" s="1003"/>
      <c r="AK80" s="1003"/>
      <c r="AL80" s="1003"/>
      <c r="AM80" s="1003"/>
      <c r="AN80" s="1003"/>
      <c r="AO80" s="1003"/>
      <c r="AP80" s="1003"/>
      <c r="AQ80" s="1003"/>
      <c r="AR80" s="1003"/>
      <c r="AS80" s="1003"/>
      <c r="AT80" s="1003"/>
      <c r="AU80" s="1003"/>
      <c r="AV80" s="1003"/>
      <c r="AW80" s="1003"/>
      <c r="AX80" s="1003"/>
      <c r="AY80" s="1003"/>
      <c r="AZ80" s="1003"/>
      <c r="BA80" s="1003"/>
      <c r="BB80" s="1003"/>
      <c r="BC80" s="1003"/>
      <c r="BD80" s="1003"/>
      <c r="BE80" s="1003"/>
      <c r="BF80" s="1003"/>
      <c r="BG80" s="1003"/>
      <c r="BH80" s="1003"/>
      <c r="BI80" s="1003"/>
      <c r="BJ80" s="1003"/>
      <c r="BK80" s="1003"/>
      <c r="BL80" s="1003"/>
      <c r="BM80" s="1003"/>
      <c r="BN80" s="1003"/>
      <c r="BO80" s="1003"/>
      <c r="BP80" s="1003"/>
      <c r="BQ80" s="1003"/>
      <c r="BR80" s="1003"/>
      <c r="BS80" s="1003"/>
      <c r="BT80" s="1003"/>
      <c r="BU80" s="1003"/>
      <c r="BV80" s="1003"/>
      <c r="BW80" s="1003"/>
      <c r="BX80" s="1003"/>
      <c r="BY80" s="1003"/>
      <c r="BZ80" s="1003"/>
      <c r="CA80" s="1003"/>
      <c r="CB80" s="1003"/>
      <c r="CC80" s="1003"/>
      <c r="CD80" s="1003"/>
      <c r="CE80" s="1003"/>
      <c r="CF80" s="1003"/>
      <c r="CG80" s="1003"/>
      <c r="CH80" s="1003"/>
      <c r="CI80" s="1003"/>
      <c r="CJ80" s="1003"/>
      <c r="CK80" s="1003"/>
      <c r="CL80" s="1003"/>
      <c r="CM80" s="1003"/>
      <c r="CN80" s="1003"/>
      <c r="CO80" s="1003"/>
      <c r="CP80" s="1003"/>
      <c r="CQ80" s="1003"/>
      <c r="CR80" s="1003"/>
      <c r="CS80" s="1003"/>
      <c r="CT80" s="1003"/>
      <c r="CU80" s="1003"/>
      <c r="CV80" s="1003"/>
      <c r="CW80" s="1003"/>
      <c r="CX80" s="1003"/>
      <c r="CY80" s="1003"/>
      <c r="CZ80" s="1003"/>
      <c r="DA80" s="1003"/>
      <c r="DB80" s="1003"/>
      <c r="DC80" s="1003"/>
      <c r="DD80" s="1003"/>
      <c r="DE80" s="1003"/>
      <c r="DF80" s="1003"/>
      <c r="DG80" s="1003"/>
      <c r="DH80" s="1003"/>
      <c r="DI80" s="1003"/>
      <c r="DJ80" s="1003"/>
      <c r="DK80" s="1003"/>
      <c r="DL80" s="1003"/>
      <c r="DM80" s="1003"/>
      <c r="DN80" s="1003"/>
      <c r="DO80" s="1003"/>
      <c r="DP80" s="1003"/>
      <c r="DQ80" s="1003"/>
      <c r="DR80" s="1003"/>
      <c r="DS80" s="1003"/>
      <c r="DT80" s="1003"/>
      <c r="DU80" s="1003"/>
      <c r="DV80" s="1003"/>
      <c r="DW80" s="1003"/>
      <c r="DX80" s="1003"/>
      <c r="DY80" s="1003"/>
      <c r="DZ80" s="1003"/>
      <c r="EA80" s="1003"/>
      <c r="EB80" s="1003"/>
      <c r="EC80" s="1003"/>
      <c r="ED80" s="1003"/>
      <c r="EE80" s="1003"/>
      <c r="EF80" s="1003"/>
      <c r="EG80" s="1003"/>
      <c r="EH80" s="1003"/>
      <c r="EI80" s="1003"/>
      <c r="EJ80" s="1003"/>
      <c r="EK80" s="1003"/>
      <c r="EL80" s="1003"/>
      <c r="EM80" s="1003"/>
      <c r="EN80" s="1003"/>
      <c r="EO80" s="1003"/>
      <c r="EP80" s="1003"/>
      <c r="EQ80" s="1003"/>
      <c r="ER80" s="1003"/>
      <c r="ES80" s="1003"/>
      <c r="ET80" s="1003"/>
      <c r="EU80" s="1003"/>
      <c r="EV80" s="1003"/>
      <c r="EW80" s="1003"/>
      <c r="EX80" s="1003"/>
      <c r="EY80" s="1003"/>
      <c r="EZ80" s="1003"/>
      <c r="FA80" s="1003"/>
      <c r="FB80" s="1003"/>
      <c r="FC80" s="1003"/>
      <c r="FD80" s="1003"/>
      <c r="FE80" s="1003"/>
      <c r="FF80" s="1003"/>
      <c r="FG80" s="1003"/>
      <c r="FH80" s="1003"/>
      <c r="FI80" s="1003"/>
      <c r="FJ80" s="1003"/>
      <c r="FK80" s="1003"/>
      <c r="FL80" s="1003"/>
      <c r="FM80" s="1003"/>
      <c r="FN80" s="1003"/>
      <c r="FO80" s="1003"/>
      <c r="FP80" s="1003"/>
      <c r="FQ80" s="1003"/>
      <c r="FR80" s="1003"/>
      <c r="FS80" s="1003"/>
      <c r="FT80" s="1003"/>
      <c r="FU80" s="1003"/>
      <c r="FV80" s="1003"/>
      <c r="FW80" s="1003"/>
      <c r="FX80" s="1003"/>
      <c r="FY80" s="1003"/>
      <c r="FZ80" s="1003"/>
      <c r="GA80" s="1003"/>
      <c r="GB80" s="1003"/>
      <c r="GC80" s="1003"/>
      <c r="GD80" s="1003"/>
      <c r="GE80" s="1003"/>
      <c r="GF80" s="1003"/>
      <c r="GG80" s="1003"/>
      <c r="GH80" s="1003"/>
      <c r="GI80" s="1003"/>
      <c r="GJ80" s="1003"/>
      <c r="GK80" s="1003"/>
      <c r="GL80" s="1003"/>
      <c r="GM80" s="1003"/>
      <c r="GN80" s="1003"/>
      <c r="GO80" s="1003"/>
      <c r="GP80" s="1003"/>
      <c r="GQ80" s="1003"/>
      <c r="GR80" s="1003"/>
      <c r="GS80" s="1003"/>
      <c r="GT80" s="1003"/>
      <c r="GU80" s="1003"/>
      <c r="GV80" s="1003"/>
      <c r="GW80" s="1003"/>
      <c r="GX80" s="1003"/>
      <c r="GY80" s="1003"/>
      <c r="GZ80" s="1003"/>
      <c r="HA80" s="1003"/>
      <c r="HB80" s="1003"/>
      <c r="HC80" s="1003"/>
      <c r="HD80" s="1003"/>
      <c r="HE80" s="1003"/>
      <c r="HF80" s="1003"/>
      <c r="HG80" s="1003"/>
      <c r="HH80" s="1003"/>
      <c r="HI80" s="1003"/>
      <c r="HJ80" s="1003"/>
      <c r="HK80" s="1003"/>
      <c r="HL80" s="1003"/>
      <c r="HM80" s="1003"/>
      <c r="HN80" s="1003"/>
      <c r="HO80" s="1003"/>
      <c r="HP80" s="1003"/>
      <c r="HQ80" s="1003"/>
      <c r="HR80" s="1003"/>
      <c r="HS80" s="1003"/>
      <c r="HT80" s="1003"/>
      <c r="HU80" s="1003"/>
      <c r="HV80" s="1003"/>
      <c r="HW80" s="1003"/>
      <c r="HX80" s="1003"/>
      <c r="HY80" s="1003"/>
      <c r="HZ80" s="1003"/>
      <c r="IA80" s="1003"/>
      <c r="IB80" s="1003"/>
      <c r="IC80" s="1003"/>
      <c r="ID80" s="1003"/>
      <c r="IE80" s="1003"/>
      <c r="IF80" s="1003"/>
      <c r="IG80" s="1003"/>
      <c r="IH80" s="1003"/>
      <c r="II80" s="1003"/>
      <c r="IJ80" s="1003"/>
      <c r="IK80" s="1003"/>
      <c r="IL80" s="1003"/>
      <c r="IM80" s="1003"/>
      <c r="IN80" s="1003"/>
      <c r="IO80" s="1003"/>
      <c r="IP80" s="1003"/>
      <c r="IQ80" s="1003"/>
      <c r="IR80" s="1003"/>
      <c r="IS80" s="1003"/>
      <c r="IT80" s="1003"/>
      <c r="IU80" s="1003"/>
      <c r="IV80" s="1003"/>
    </row>
    <row r="81" spans="2:7" s="1211" customFormat="1" ht="15.75" customHeight="1">
      <c r="B81" s="1212"/>
      <c r="C81" s="1212"/>
      <c r="D81" s="1212"/>
      <c r="E81" s="1212"/>
      <c r="F81" s="1213"/>
      <c r="G81" s="1213"/>
    </row>
    <row r="82" spans="2:7" s="1211" customFormat="1" ht="15.75" customHeight="1">
      <c r="B82" s="1212"/>
      <c r="C82" s="1212"/>
      <c r="D82" s="1212"/>
      <c r="E82" s="1212"/>
      <c r="F82" s="1213"/>
      <c r="G82" s="1213"/>
    </row>
    <row r="83" spans="2:7" s="1211" customFormat="1" ht="15.75" customHeight="1">
      <c r="B83" s="1212"/>
      <c r="C83" s="1212"/>
      <c r="D83" s="1212"/>
      <c r="E83" s="1212"/>
      <c r="F83" s="1213"/>
      <c r="G83" s="1213"/>
    </row>
    <row r="84" spans="2:7" s="1211" customFormat="1" ht="15.75" customHeight="1">
      <c r="B84" s="1212"/>
      <c r="C84" s="1212"/>
      <c r="D84" s="1212"/>
      <c r="E84" s="1212"/>
      <c r="F84" s="1213"/>
      <c r="G84" s="1213"/>
    </row>
    <row r="85" spans="2:7" s="1211" customFormat="1" ht="15.75" customHeight="1">
      <c r="B85" s="1212"/>
      <c r="C85" s="1212"/>
      <c r="D85" s="1212"/>
      <c r="E85" s="1212"/>
      <c r="F85" s="1213"/>
      <c r="G85" s="1213"/>
    </row>
    <row r="86" spans="2:7" s="1211" customFormat="1" ht="15.75" customHeight="1">
      <c r="B86" s="1212"/>
      <c r="C86" s="1212"/>
      <c r="D86" s="1212"/>
      <c r="E86" s="1212"/>
      <c r="F86" s="1213"/>
      <c r="G86" s="1213"/>
    </row>
    <row r="87" spans="2:7" s="1211" customFormat="1" ht="15.75" customHeight="1">
      <c r="B87" s="1212"/>
      <c r="C87" s="1212"/>
      <c r="D87" s="1212"/>
      <c r="E87" s="1212"/>
      <c r="F87" s="1213"/>
      <c r="G87" s="1213"/>
    </row>
    <row r="88" spans="2:7" s="1211" customFormat="1" ht="15.75" customHeight="1">
      <c r="B88" s="1212"/>
      <c r="C88" s="1212"/>
      <c r="D88" s="1212"/>
      <c r="E88" s="1212"/>
      <c r="F88" s="1213"/>
      <c r="G88" s="1213"/>
    </row>
    <row r="89" spans="2:7" s="1211" customFormat="1" ht="15.75" customHeight="1">
      <c r="B89" s="1212"/>
      <c r="C89" s="1212"/>
      <c r="D89" s="1212"/>
      <c r="E89" s="1212"/>
      <c r="F89" s="1213"/>
      <c r="G89" s="1213"/>
    </row>
    <row r="90" spans="2:7" s="1211" customFormat="1" ht="15.75" customHeight="1">
      <c r="B90" s="1212"/>
      <c r="C90" s="1212"/>
      <c r="D90" s="1212"/>
      <c r="E90" s="1212"/>
      <c r="F90" s="1213"/>
      <c r="G90" s="1213"/>
    </row>
    <row r="91" spans="2:7" s="1211" customFormat="1" ht="15.75" customHeight="1">
      <c r="B91" s="1212"/>
      <c r="C91" s="1212"/>
      <c r="D91" s="1212"/>
      <c r="E91" s="1212"/>
      <c r="F91" s="1213"/>
      <c r="G91" s="1213"/>
    </row>
    <row r="92" spans="2:7" s="1211" customFormat="1" ht="15.75" customHeight="1">
      <c r="B92" s="1212"/>
      <c r="C92" s="1212"/>
      <c r="D92" s="1212"/>
      <c r="E92" s="1212"/>
      <c r="F92" s="1213"/>
      <c r="G92" s="1213"/>
    </row>
    <row r="93" spans="2:7" s="1211" customFormat="1" ht="15.75" customHeight="1">
      <c r="B93" s="1212"/>
      <c r="C93" s="1212"/>
      <c r="D93" s="1212"/>
      <c r="E93" s="1212"/>
      <c r="F93" s="1213"/>
      <c r="G93" s="1213"/>
    </row>
    <row r="94" spans="2:7" s="1211" customFormat="1" ht="15.75" customHeight="1">
      <c r="B94" s="1212"/>
      <c r="C94" s="1212"/>
      <c r="D94" s="1212"/>
      <c r="E94" s="1212"/>
      <c r="F94" s="1213"/>
      <c r="G94" s="1213"/>
    </row>
    <row r="95" spans="2:7" s="1211" customFormat="1" ht="15.75" customHeight="1">
      <c r="B95" s="1212"/>
      <c r="C95" s="1212"/>
      <c r="D95" s="1212"/>
      <c r="E95" s="1212"/>
      <c r="F95" s="1213"/>
      <c r="G95" s="1213"/>
    </row>
    <row r="96" spans="2:7" s="1211" customFormat="1" ht="15.75" customHeight="1">
      <c r="B96" s="1212"/>
      <c r="C96" s="1212"/>
      <c r="D96" s="1212"/>
      <c r="E96" s="1212"/>
      <c r="F96" s="1213"/>
      <c r="G96" s="1213"/>
    </row>
    <row r="97" spans="1:256" s="1211" customFormat="1" ht="15.75" customHeight="1">
      <c r="B97" s="1212"/>
      <c r="C97" s="1212"/>
      <c r="D97" s="1212"/>
      <c r="E97" s="1212"/>
      <c r="F97" s="1213"/>
      <c r="G97" s="1213"/>
    </row>
    <row r="98" spans="1:256" s="1211" customFormat="1" ht="15.75" customHeight="1">
      <c r="B98" s="1212"/>
      <c r="C98" s="1212"/>
      <c r="D98" s="1212"/>
      <c r="E98" s="1212"/>
      <c r="F98" s="1213"/>
      <c r="G98" s="1213"/>
    </row>
    <row r="99" spans="1:256" s="1211" customFormat="1" ht="15.75" customHeight="1">
      <c r="B99" s="1212"/>
      <c r="C99" s="1212"/>
      <c r="D99" s="1212"/>
      <c r="E99" s="1212"/>
      <c r="F99" s="1213"/>
      <c r="G99" s="1213"/>
    </row>
    <row r="100" spans="1:256" s="1211" customFormat="1" ht="15.75" customHeight="1">
      <c r="B100" s="1212"/>
      <c r="C100" s="1212"/>
      <c r="D100" s="1212"/>
      <c r="E100" s="1212"/>
      <c r="F100" s="1213"/>
      <c r="G100" s="1213"/>
    </row>
    <row r="101" spans="1:256" ht="13.5" thickBot="1">
      <c r="A101" s="1003"/>
      <c r="B101" s="1236"/>
      <c r="C101" s="1236"/>
      <c r="D101" s="1236"/>
      <c r="E101" s="1236"/>
      <c r="F101" s="1236"/>
      <c r="G101" s="1236"/>
      <c r="H101" s="1003"/>
      <c r="I101" s="1003"/>
      <c r="J101" s="1003"/>
      <c r="K101" s="1003"/>
      <c r="L101" s="1003"/>
      <c r="M101" s="1003"/>
      <c r="N101" s="1003"/>
      <c r="O101" s="1003"/>
      <c r="P101" s="1003"/>
      <c r="Q101" s="1003"/>
      <c r="R101" s="1003"/>
      <c r="S101" s="1003"/>
      <c r="T101" s="1003"/>
      <c r="U101" s="1003"/>
      <c r="V101" s="1003"/>
      <c r="W101" s="1003"/>
      <c r="X101" s="1003"/>
      <c r="Y101" s="1003"/>
      <c r="Z101" s="1003"/>
      <c r="AA101" s="1003"/>
      <c r="AB101" s="1003"/>
      <c r="AC101" s="1003"/>
      <c r="AD101" s="1003"/>
      <c r="AE101" s="1003"/>
      <c r="AF101" s="1003"/>
      <c r="AG101" s="1003"/>
      <c r="AH101" s="1003"/>
      <c r="AI101" s="1003"/>
      <c r="AJ101" s="1003"/>
      <c r="AK101" s="1003"/>
      <c r="AL101" s="1003"/>
      <c r="AM101" s="1003"/>
      <c r="AN101" s="1003"/>
      <c r="AO101" s="1003"/>
      <c r="AP101" s="1003"/>
      <c r="AQ101" s="1003"/>
      <c r="AR101" s="1003"/>
      <c r="AS101" s="1003"/>
      <c r="AT101" s="1003"/>
      <c r="AU101" s="1003"/>
      <c r="AV101" s="1003"/>
      <c r="AW101" s="1003"/>
      <c r="AX101" s="1003"/>
      <c r="AY101" s="1003"/>
      <c r="AZ101" s="1003"/>
      <c r="BA101" s="1003"/>
      <c r="BB101" s="1003"/>
      <c r="BC101" s="1003"/>
      <c r="BD101" s="1003"/>
      <c r="BE101" s="1003"/>
      <c r="BF101" s="1003"/>
      <c r="BG101" s="1003"/>
      <c r="BH101" s="1003"/>
      <c r="BI101" s="1003"/>
      <c r="BJ101" s="1003"/>
      <c r="BK101" s="1003"/>
      <c r="BL101" s="1003"/>
      <c r="BM101" s="1003"/>
      <c r="BN101" s="1003"/>
      <c r="BO101" s="1003"/>
      <c r="BP101" s="1003"/>
      <c r="BQ101" s="1003"/>
      <c r="BR101" s="1003"/>
      <c r="BS101" s="1003"/>
      <c r="BT101" s="1003"/>
      <c r="BU101" s="1003"/>
      <c r="BV101" s="1003"/>
      <c r="BW101" s="1003"/>
      <c r="BX101" s="1003"/>
      <c r="BY101" s="1003"/>
      <c r="BZ101" s="1003"/>
      <c r="CA101" s="1003"/>
      <c r="CB101" s="1003"/>
      <c r="CC101" s="1003"/>
      <c r="CD101" s="1003"/>
      <c r="CE101" s="1003"/>
      <c r="CF101" s="1003"/>
      <c r="CG101" s="1003"/>
      <c r="CH101" s="1003"/>
      <c r="CI101" s="1003"/>
      <c r="CJ101" s="1003"/>
      <c r="CK101" s="1003"/>
      <c r="CL101" s="1003"/>
      <c r="CM101" s="1003"/>
      <c r="CN101" s="1003"/>
      <c r="CO101" s="1003"/>
      <c r="CP101" s="1003"/>
      <c r="CQ101" s="1003"/>
      <c r="CR101" s="1003"/>
      <c r="CS101" s="1003"/>
      <c r="CT101" s="1003"/>
      <c r="CU101" s="1003"/>
      <c r="CV101" s="1003"/>
      <c r="CW101" s="1003"/>
      <c r="CX101" s="1003"/>
      <c r="CY101" s="1003"/>
      <c r="CZ101" s="1003"/>
      <c r="DA101" s="1003"/>
      <c r="DB101" s="1003"/>
      <c r="DC101" s="1003"/>
      <c r="DD101" s="1003"/>
      <c r="DE101" s="1003"/>
      <c r="DF101" s="1003"/>
      <c r="DG101" s="1003"/>
      <c r="DH101" s="1003"/>
      <c r="DI101" s="1003"/>
      <c r="DJ101" s="1003"/>
      <c r="DK101" s="1003"/>
      <c r="DL101" s="1003"/>
      <c r="DM101" s="1003"/>
      <c r="DN101" s="1003"/>
      <c r="DO101" s="1003"/>
      <c r="DP101" s="1003"/>
      <c r="DQ101" s="1003"/>
      <c r="DR101" s="1003"/>
      <c r="DS101" s="1003"/>
      <c r="DT101" s="1003"/>
      <c r="DU101" s="1003"/>
      <c r="DV101" s="1003"/>
      <c r="DW101" s="1003"/>
      <c r="DX101" s="1003"/>
      <c r="DY101" s="1003"/>
      <c r="DZ101" s="1003"/>
      <c r="EA101" s="1003"/>
      <c r="EB101" s="1003"/>
      <c r="EC101" s="1003"/>
      <c r="ED101" s="1003"/>
      <c r="EE101" s="1003"/>
      <c r="EF101" s="1003"/>
      <c r="EG101" s="1003"/>
      <c r="EH101" s="1003"/>
      <c r="EI101" s="1003"/>
      <c r="EJ101" s="1003"/>
      <c r="EK101" s="1003"/>
      <c r="EL101" s="1003"/>
      <c r="EM101" s="1003"/>
      <c r="EN101" s="1003"/>
      <c r="EO101" s="1003"/>
      <c r="EP101" s="1003"/>
      <c r="EQ101" s="1003"/>
      <c r="ER101" s="1003"/>
      <c r="ES101" s="1003"/>
      <c r="ET101" s="1003"/>
      <c r="EU101" s="1003"/>
      <c r="EV101" s="1003"/>
      <c r="EW101" s="1003"/>
      <c r="EX101" s="1003"/>
      <c r="EY101" s="1003"/>
      <c r="EZ101" s="1003"/>
      <c r="FA101" s="1003"/>
      <c r="FB101" s="1003"/>
      <c r="FC101" s="1003"/>
      <c r="FD101" s="1003"/>
      <c r="FE101" s="1003"/>
      <c r="FF101" s="1003"/>
      <c r="FG101" s="1003"/>
      <c r="FH101" s="1003"/>
      <c r="FI101" s="1003"/>
      <c r="FJ101" s="1003"/>
      <c r="FK101" s="1003"/>
      <c r="FL101" s="1003"/>
      <c r="FM101" s="1003"/>
      <c r="FN101" s="1003"/>
      <c r="FO101" s="1003"/>
      <c r="FP101" s="1003"/>
      <c r="FQ101" s="1003"/>
      <c r="FR101" s="1003"/>
      <c r="FS101" s="1003"/>
      <c r="FT101" s="1003"/>
      <c r="FU101" s="1003"/>
      <c r="FV101" s="1003"/>
      <c r="FW101" s="1003"/>
      <c r="FX101" s="1003"/>
      <c r="FY101" s="1003"/>
      <c r="FZ101" s="1003"/>
      <c r="GA101" s="1003"/>
      <c r="GB101" s="1003"/>
      <c r="GC101" s="1003"/>
      <c r="GD101" s="1003"/>
      <c r="GE101" s="1003"/>
      <c r="GF101" s="1003"/>
      <c r="GG101" s="1003"/>
      <c r="GH101" s="1003"/>
      <c r="GI101" s="1003"/>
      <c r="GJ101" s="1003"/>
      <c r="GK101" s="1003"/>
      <c r="GL101" s="1003"/>
      <c r="GM101" s="1003"/>
      <c r="GN101" s="1003"/>
      <c r="GO101" s="1003"/>
      <c r="GP101" s="1003"/>
      <c r="GQ101" s="1003"/>
      <c r="GR101" s="1003"/>
      <c r="GS101" s="1003"/>
      <c r="GT101" s="1003"/>
      <c r="GU101" s="1003"/>
      <c r="GV101" s="1003"/>
      <c r="GW101" s="1003"/>
      <c r="GX101" s="1003"/>
      <c r="GY101" s="1003"/>
      <c r="GZ101" s="1003"/>
      <c r="HA101" s="1003"/>
      <c r="HB101" s="1003"/>
      <c r="HC101" s="1003"/>
      <c r="HD101" s="1003"/>
      <c r="HE101" s="1003"/>
      <c r="HF101" s="1003"/>
      <c r="HG101" s="1003"/>
      <c r="HH101" s="1003"/>
      <c r="HI101" s="1003"/>
      <c r="HJ101" s="1003"/>
      <c r="HK101" s="1003"/>
      <c r="HL101" s="1003"/>
      <c r="HM101" s="1003"/>
      <c r="HN101" s="1003"/>
      <c r="HO101" s="1003"/>
      <c r="HP101" s="1003"/>
      <c r="HQ101" s="1003"/>
      <c r="HR101" s="1003"/>
      <c r="HS101" s="1003"/>
      <c r="HT101" s="1003"/>
      <c r="HU101" s="1003"/>
      <c r="HV101" s="1003"/>
      <c r="HW101" s="1003"/>
      <c r="HX101" s="1003"/>
      <c r="HY101" s="1003"/>
      <c r="HZ101" s="1003"/>
      <c r="IA101" s="1003"/>
      <c r="IB101" s="1003"/>
      <c r="IC101" s="1003"/>
      <c r="ID101" s="1003"/>
      <c r="IE101" s="1003"/>
      <c r="IF101" s="1003"/>
      <c r="IG101" s="1003"/>
      <c r="IH101" s="1003"/>
      <c r="II101" s="1003"/>
      <c r="IJ101" s="1003"/>
      <c r="IK101" s="1003"/>
      <c r="IL101" s="1003"/>
      <c r="IM101" s="1003"/>
      <c r="IN101" s="1003"/>
      <c r="IO101" s="1003"/>
      <c r="IP101" s="1003"/>
      <c r="IQ101" s="1003"/>
      <c r="IR101" s="1003"/>
      <c r="IS101" s="1003"/>
      <c r="IT101" s="1003"/>
      <c r="IU101" s="1003"/>
      <c r="IV101" s="1003"/>
    </row>
    <row r="102" spans="1:256" s="1231" customFormat="1" ht="15.75">
      <c r="B102" s="2776" t="s">
        <v>1906</v>
      </c>
      <c r="C102" s="2777"/>
      <c r="D102" s="2777"/>
      <c r="E102" s="2777"/>
      <c r="F102" s="2777"/>
      <c r="G102" s="2778"/>
    </row>
    <row r="103" spans="1:256" s="1231" customFormat="1" ht="15.75">
      <c r="B103" s="2703" t="s">
        <v>686</v>
      </c>
      <c r="C103" s="2704"/>
      <c r="D103" s="1232" t="s">
        <v>29</v>
      </c>
      <c r="E103" s="2689" t="s">
        <v>1900</v>
      </c>
      <c r="F103" s="2690"/>
      <c r="G103" s="2691"/>
    </row>
    <row r="104" spans="1:256" s="1231" customFormat="1" ht="15.75">
      <c r="B104" s="2692" t="s">
        <v>690</v>
      </c>
      <c r="C104" s="2693"/>
      <c r="D104" s="2693"/>
      <c r="E104" s="2693"/>
      <c r="F104" s="2693"/>
      <c r="G104" s="2694"/>
    </row>
    <row r="105" spans="1:256" s="1231" customFormat="1" ht="15">
      <c r="B105" s="2695" t="s">
        <v>1892</v>
      </c>
      <c r="C105" s="2696"/>
      <c r="D105" s="1233" t="s">
        <v>29</v>
      </c>
      <c r="E105" s="2670" t="s">
        <v>1901</v>
      </c>
      <c r="F105" s="2671"/>
      <c r="G105" s="2672"/>
    </row>
    <row r="106" spans="1:256" s="1231" customFormat="1" ht="30.75" customHeight="1">
      <c r="B106" s="2695" t="s">
        <v>1902</v>
      </c>
      <c r="C106" s="2696"/>
      <c r="D106" s="1233" t="s">
        <v>24</v>
      </c>
      <c r="E106" s="2670" t="s">
        <v>6299</v>
      </c>
      <c r="F106" s="2671"/>
      <c r="G106" s="2672"/>
    </row>
    <row r="107" spans="1:256" s="1231" customFormat="1" ht="39" customHeight="1">
      <c r="B107" s="2695" t="s">
        <v>1903</v>
      </c>
      <c r="C107" s="2696"/>
      <c r="D107" s="1233" t="s">
        <v>24</v>
      </c>
      <c r="E107" s="2670" t="str">
        <f>E106</f>
        <v>(0,40*0,40*0,80)</v>
      </c>
      <c r="F107" s="2671"/>
      <c r="G107" s="2672"/>
    </row>
    <row r="108" spans="1:256" s="1231" customFormat="1" ht="39" customHeight="1" thickBot="1">
      <c r="B108" s="2673" t="s">
        <v>948</v>
      </c>
      <c r="C108" s="2674"/>
      <c r="D108" s="1325" t="s">
        <v>24</v>
      </c>
      <c r="E108" s="2675" t="str">
        <f>E107</f>
        <v>(0,40*0,40*0,80)</v>
      </c>
      <c r="F108" s="2676"/>
      <c r="G108" s="2677"/>
    </row>
    <row r="109" spans="1:256" s="1211" customFormat="1" ht="15.75" customHeight="1" thickBot="1">
      <c r="B109" s="1212"/>
      <c r="C109" s="1212"/>
      <c r="D109" s="1212"/>
      <c r="E109" s="1212"/>
      <c r="F109" s="1213"/>
      <c r="G109" s="1213"/>
    </row>
    <row r="110" spans="1:256" ht="16.5" thickBot="1">
      <c r="A110" s="1003"/>
      <c r="B110" s="1330" t="s">
        <v>1907</v>
      </c>
      <c r="C110" s="1331" t="s">
        <v>1908</v>
      </c>
      <c r="D110" s="1331"/>
      <c r="E110" s="1331"/>
      <c r="F110" s="1331"/>
      <c r="G110" s="1332" t="s">
        <v>29</v>
      </c>
      <c r="H110" s="1003"/>
      <c r="I110" s="1003"/>
      <c r="J110" s="1003"/>
      <c r="K110" s="1003"/>
      <c r="L110" s="1003"/>
      <c r="M110" s="1003"/>
      <c r="N110" s="1003"/>
      <c r="O110" s="1003"/>
      <c r="P110" s="1003"/>
      <c r="Q110" s="1003"/>
      <c r="R110" s="1003"/>
      <c r="S110" s="1003"/>
      <c r="T110" s="1003"/>
      <c r="U110" s="1003"/>
      <c r="V110" s="1003"/>
      <c r="W110" s="1003"/>
      <c r="X110" s="1003"/>
      <c r="Y110" s="1003"/>
      <c r="Z110" s="1003"/>
      <c r="AA110" s="1003"/>
      <c r="AB110" s="1003"/>
      <c r="AC110" s="1003"/>
      <c r="AD110" s="1003"/>
      <c r="AE110" s="1003"/>
      <c r="AF110" s="1003"/>
      <c r="AG110" s="1003"/>
      <c r="AH110" s="1003"/>
      <c r="AI110" s="1003"/>
      <c r="AJ110" s="1003"/>
      <c r="AK110" s="1003"/>
      <c r="AL110" s="1003"/>
      <c r="AM110" s="1003"/>
      <c r="AN110" s="1003"/>
      <c r="AO110" s="1003"/>
      <c r="AP110" s="1003"/>
      <c r="AQ110" s="1003"/>
      <c r="AR110" s="1003"/>
      <c r="AS110" s="1003"/>
      <c r="AT110" s="1003"/>
      <c r="AU110" s="1003"/>
      <c r="AV110" s="1003"/>
      <c r="AW110" s="1003"/>
      <c r="AX110" s="1003"/>
      <c r="AY110" s="1003"/>
      <c r="AZ110" s="1003"/>
      <c r="BA110" s="1003"/>
      <c r="BB110" s="1003"/>
      <c r="BC110" s="1003"/>
      <c r="BD110" s="1003"/>
      <c r="BE110" s="1003"/>
      <c r="BF110" s="1003"/>
      <c r="BG110" s="1003"/>
      <c r="BH110" s="1003"/>
      <c r="BI110" s="1003"/>
      <c r="BJ110" s="1003"/>
      <c r="BK110" s="1003"/>
      <c r="BL110" s="1003"/>
      <c r="BM110" s="1003"/>
      <c r="BN110" s="1003"/>
      <c r="BO110" s="1003"/>
      <c r="BP110" s="1003"/>
      <c r="BQ110" s="1003"/>
      <c r="BR110" s="1003"/>
      <c r="BS110" s="1003"/>
      <c r="BT110" s="1003"/>
      <c r="BU110" s="1003"/>
      <c r="BV110" s="1003"/>
      <c r="BW110" s="1003"/>
      <c r="BX110" s="1003"/>
      <c r="BY110" s="1003"/>
      <c r="BZ110" s="1003"/>
      <c r="CA110" s="1003"/>
      <c r="CB110" s="1003"/>
      <c r="CC110" s="1003"/>
      <c r="CD110" s="1003"/>
      <c r="CE110" s="1003"/>
      <c r="CF110" s="1003"/>
      <c r="CG110" s="1003"/>
      <c r="CH110" s="1003"/>
      <c r="CI110" s="1003"/>
      <c r="CJ110" s="1003"/>
      <c r="CK110" s="1003"/>
      <c r="CL110" s="1003"/>
      <c r="CM110" s="1003"/>
      <c r="CN110" s="1003"/>
      <c r="CO110" s="1003"/>
      <c r="CP110" s="1003"/>
      <c r="CQ110" s="1003"/>
      <c r="CR110" s="1003"/>
      <c r="CS110" s="1003"/>
      <c r="CT110" s="1003"/>
      <c r="CU110" s="1003"/>
      <c r="CV110" s="1003"/>
      <c r="CW110" s="1003"/>
      <c r="CX110" s="1003"/>
      <c r="CY110" s="1003"/>
      <c r="CZ110" s="1003"/>
      <c r="DA110" s="1003"/>
      <c r="DB110" s="1003"/>
      <c r="DC110" s="1003"/>
      <c r="DD110" s="1003"/>
      <c r="DE110" s="1003"/>
      <c r="DF110" s="1003"/>
      <c r="DG110" s="1003"/>
      <c r="DH110" s="1003"/>
      <c r="DI110" s="1003"/>
      <c r="DJ110" s="1003"/>
      <c r="DK110" s="1003"/>
      <c r="DL110" s="1003"/>
      <c r="DM110" s="1003"/>
      <c r="DN110" s="1003"/>
      <c r="DO110" s="1003"/>
      <c r="DP110" s="1003"/>
      <c r="DQ110" s="1003"/>
      <c r="DR110" s="1003"/>
      <c r="DS110" s="1003"/>
      <c r="DT110" s="1003"/>
      <c r="DU110" s="1003"/>
      <c r="DV110" s="1003"/>
      <c r="DW110" s="1003"/>
      <c r="DX110" s="1003"/>
      <c r="DY110" s="1003"/>
      <c r="DZ110" s="1003"/>
      <c r="EA110" s="1003"/>
      <c r="EB110" s="1003"/>
      <c r="EC110" s="1003"/>
      <c r="ED110" s="1003"/>
      <c r="EE110" s="1003"/>
      <c r="EF110" s="1003"/>
      <c r="EG110" s="1003"/>
      <c r="EH110" s="1003"/>
      <c r="EI110" s="1003"/>
      <c r="EJ110" s="1003"/>
      <c r="EK110" s="1003"/>
      <c r="EL110" s="1003"/>
      <c r="EM110" s="1003"/>
      <c r="EN110" s="1003"/>
      <c r="EO110" s="1003"/>
      <c r="EP110" s="1003"/>
      <c r="EQ110" s="1003"/>
      <c r="ER110" s="1003"/>
      <c r="ES110" s="1003"/>
      <c r="ET110" s="1003"/>
      <c r="EU110" s="1003"/>
      <c r="EV110" s="1003"/>
      <c r="EW110" s="1003"/>
      <c r="EX110" s="1003"/>
      <c r="EY110" s="1003"/>
      <c r="EZ110" s="1003"/>
      <c r="FA110" s="1003"/>
      <c r="FB110" s="1003"/>
      <c r="FC110" s="1003"/>
      <c r="FD110" s="1003"/>
      <c r="FE110" s="1003"/>
      <c r="FF110" s="1003"/>
      <c r="FG110" s="1003"/>
      <c r="FH110" s="1003"/>
      <c r="FI110" s="1003"/>
      <c r="FJ110" s="1003"/>
      <c r="FK110" s="1003"/>
      <c r="FL110" s="1003"/>
      <c r="FM110" s="1003"/>
      <c r="FN110" s="1003"/>
      <c r="FO110" s="1003"/>
      <c r="FP110" s="1003"/>
      <c r="FQ110" s="1003"/>
      <c r="FR110" s="1003"/>
      <c r="FS110" s="1003"/>
      <c r="FT110" s="1003"/>
      <c r="FU110" s="1003"/>
      <c r="FV110" s="1003"/>
      <c r="FW110" s="1003"/>
      <c r="FX110" s="1003"/>
      <c r="FY110" s="1003"/>
      <c r="FZ110" s="1003"/>
      <c r="GA110" s="1003"/>
      <c r="GB110" s="1003"/>
      <c r="GC110" s="1003"/>
      <c r="GD110" s="1003"/>
      <c r="GE110" s="1003"/>
      <c r="GF110" s="1003"/>
      <c r="GG110" s="1003"/>
      <c r="GH110" s="1003"/>
      <c r="GI110" s="1003"/>
      <c r="GJ110" s="1003"/>
      <c r="GK110" s="1003"/>
      <c r="GL110" s="1003"/>
      <c r="GM110" s="1003"/>
      <c r="GN110" s="1003"/>
      <c r="GO110" s="1003"/>
      <c r="GP110" s="1003"/>
      <c r="GQ110" s="1003"/>
      <c r="GR110" s="1003"/>
      <c r="GS110" s="1003"/>
      <c r="GT110" s="1003"/>
      <c r="GU110" s="1003"/>
      <c r="GV110" s="1003"/>
      <c r="GW110" s="1003"/>
      <c r="GX110" s="1003"/>
      <c r="GY110" s="1003"/>
      <c r="GZ110" s="1003"/>
      <c r="HA110" s="1003"/>
      <c r="HB110" s="1003"/>
      <c r="HC110" s="1003"/>
      <c r="HD110" s="1003"/>
      <c r="HE110" s="1003"/>
      <c r="HF110" s="1003"/>
      <c r="HG110" s="1003"/>
      <c r="HH110" s="1003"/>
      <c r="HI110" s="1003"/>
      <c r="HJ110" s="1003"/>
      <c r="HK110" s="1003"/>
      <c r="HL110" s="1003"/>
      <c r="HM110" s="1003"/>
      <c r="HN110" s="1003"/>
      <c r="HO110" s="1003"/>
      <c r="HP110" s="1003"/>
      <c r="HQ110" s="1003"/>
      <c r="HR110" s="1003"/>
      <c r="HS110" s="1003"/>
      <c r="HT110" s="1003"/>
      <c r="HU110" s="1003"/>
      <c r="HV110" s="1003"/>
      <c r="HW110" s="1003"/>
      <c r="HX110" s="1003"/>
      <c r="HY110" s="1003"/>
      <c r="HZ110" s="1003"/>
      <c r="IA110" s="1003"/>
      <c r="IB110" s="1003"/>
      <c r="IC110" s="1003"/>
      <c r="ID110" s="1003"/>
      <c r="IE110" s="1003"/>
      <c r="IF110" s="1003"/>
      <c r="IG110" s="1003"/>
      <c r="IH110" s="1003"/>
      <c r="II110" s="1003"/>
      <c r="IJ110" s="1003"/>
      <c r="IK110" s="1003"/>
      <c r="IL110" s="1003"/>
      <c r="IM110" s="1003"/>
      <c r="IN110" s="1003"/>
      <c r="IO110" s="1003"/>
      <c r="IP110" s="1003"/>
      <c r="IQ110" s="1003"/>
      <c r="IR110" s="1003"/>
      <c r="IS110" s="1003"/>
      <c r="IT110" s="1003"/>
      <c r="IU110" s="1003"/>
      <c r="IV110" s="1003"/>
    </row>
    <row r="111" spans="1:256" ht="31.5">
      <c r="A111" s="1003"/>
      <c r="B111" s="1042" t="s">
        <v>760</v>
      </c>
      <c r="C111" s="1223" t="s">
        <v>686</v>
      </c>
      <c r="D111" s="1223" t="s">
        <v>29</v>
      </c>
      <c r="E111" s="1223" t="s">
        <v>687</v>
      </c>
      <c r="F111" s="1224" t="s">
        <v>709</v>
      </c>
      <c r="G111" s="1225" t="s">
        <v>710</v>
      </c>
      <c r="H111" s="1003"/>
      <c r="I111" s="1003"/>
      <c r="J111" s="1003"/>
      <c r="K111" s="1003"/>
      <c r="L111" s="1003"/>
      <c r="M111" s="1003"/>
      <c r="N111" s="1003"/>
      <c r="O111" s="1003"/>
      <c r="P111" s="1003"/>
      <c r="Q111" s="1003"/>
      <c r="R111" s="1003"/>
      <c r="S111" s="1003"/>
      <c r="T111" s="1003"/>
      <c r="U111" s="1003"/>
      <c r="V111" s="1003"/>
      <c r="W111" s="1003"/>
      <c r="X111" s="1003"/>
      <c r="Y111" s="1003"/>
      <c r="Z111" s="1003"/>
      <c r="AA111" s="1003"/>
      <c r="AB111" s="1003"/>
      <c r="AC111" s="1003"/>
      <c r="AD111" s="1003"/>
      <c r="AE111" s="1003"/>
      <c r="AF111" s="1003"/>
      <c r="AG111" s="1003"/>
      <c r="AH111" s="1003"/>
      <c r="AI111" s="1003"/>
      <c r="AJ111" s="1003"/>
      <c r="AK111" s="1003"/>
      <c r="AL111" s="1003"/>
      <c r="AM111" s="1003"/>
      <c r="AN111" s="1003"/>
      <c r="AO111" s="1003"/>
      <c r="AP111" s="1003"/>
      <c r="AQ111" s="1003"/>
      <c r="AR111" s="1003"/>
      <c r="AS111" s="1003"/>
      <c r="AT111" s="1003"/>
      <c r="AU111" s="1003"/>
      <c r="AV111" s="1003"/>
      <c r="AW111" s="1003"/>
      <c r="AX111" s="1003"/>
      <c r="AY111" s="1003"/>
      <c r="AZ111" s="1003"/>
      <c r="BA111" s="1003"/>
      <c r="BB111" s="1003"/>
      <c r="BC111" s="1003"/>
      <c r="BD111" s="1003"/>
      <c r="BE111" s="1003"/>
      <c r="BF111" s="1003"/>
      <c r="BG111" s="1003"/>
      <c r="BH111" s="1003"/>
      <c r="BI111" s="1003"/>
      <c r="BJ111" s="1003"/>
      <c r="BK111" s="1003"/>
      <c r="BL111" s="1003"/>
      <c r="BM111" s="1003"/>
      <c r="BN111" s="1003"/>
      <c r="BO111" s="1003"/>
      <c r="BP111" s="1003"/>
      <c r="BQ111" s="1003"/>
      <c r="BR111" s="1003"/>
      <c r="BS111" s="1003"/>
      <c r="BT111" s="1003"/>
      <c r="BU111" s="1003"/>
      <c r="BV111" s="1003"/>
      <c r="BW111" s="1003"/>
      <c r="BX111" s="1003"/>
      <c r="BY111" s="1003"/>
      <c r="BZ111" s="1003"/>
      <c r="CA111" s="1003"/>
      <c r="CB111" s="1003"/>
      <c r="CC111" s="1003"/>
      <c r="CD111" s="1003"/>
      <c r="CE111" s="1003"/>
      <c r="CF111" s="1003"/>
      <c r="CG111" s="1003"/>
      <c r="CH111" s="1003"/>
      <c r="CI111" s="1003"/>
      <c r="CJ111" s="1003"/>
      <c r="CK111" s="1003"/>
      <c r="CL111" s="1003"/>
      <c r="CM111" s="1003"/>
      <c r="CN111" s="1003"/>
      <c r="CO111" s="1003"/>
      <c r="CP111" s="1003"/>
      <c r="CQ111" s="1003"/>
      <c r="CR111" s="1003"/>
      <c r="CS111" s="1003"/>
      <c r="CT111" s="1003"/>
      <c r="CU111" s="1003"/>
      <c r="CV111" s="1003"/>
      <c r="CW111" s="1003"/>
      <c r="CX111" s="1003"/>
      <c r="CY111" s="1003"/>
      <c r="CZ111" s="1003"/>
      <c r="DA111" s="1003"/>
      <c r="DB111" s="1003"/>
      <c r="DC111" s="1003"/>
      <c r="DD111" s="1003"/>
      <c r="DE111" s="1003"/>
      <c r="DF111" s="1003"/>
      <c r="DG111" s="1003"/>
      <c r="DH111" s="1003"/>
      <c r="DI111" s="1003"/>
      <c r="DJ111" s="1003"/>
      <c r="DK111" s="1003"/>
      <c r="DL111" s="1003"/>
      <c r="DM111" s="1003"/>
      <c r="DN111" s="1003"/>
      <c r="DO111" s="1003"/>
      <c r="DP111" s="1003"/>
      <c r="DQ111" s="1003"/>
      <c r="DR111" s="1003"/>
      <c r="DS111" s="1003"/>
      <c r="DT111" s="1003"/>
      <c r="DU111" s="1003"/>
      <c r="DV111" s="1003"/>
      <c r="DW111" s="1003"/>
      <c r="DX111" s="1003"/>
      <c r="DY111" s="1003"/>
      <c r="DZ111" s="1003"/>
      <c r="EA111" s="1003"/>
      <c r="EB111" s="1003"/>
      <c r="EC111" s="1003"/>
      <c r="ED111" s="1003"/>
      <c r="EE111" s="1003"/>
      <c r="EF111" s="1003"/>
      <c r="EG111" s="1003"/>
      <c r="EH111" s="1003"/>
      <c r="EI111" s="1003"/>
      <c r="EJ111" s="1003"/>
      <c r="EK111" s="1003"/>
      <c r="EL111" s="1003"/>
      <c r="EM111" s="1003"/>
      <c r="EN111" s="1003"/>
      <c r="EO111" s="1003"/>
      <c r="EP111" s="1003"/>
      <c r="EQ111" s="1003"/>
      <c r="ER111" s="1003"/>
      <c r="ES111" s="1003"/>
      <c r="ET111" s="1003"/>
      <c r="EU111" s="1003"/>
      <c r="EV111" s="1003"/>
      <c r="EW111" s="1003"/>
      <c r="EX111" s="1003"/>
      <c r="EY111" s="1003"/>
      <c r="EZ111" s="1003"/>
      <c r="FA111" s="1003"/>
      <c r="FB111" s="1003"/>
      <c r="FC111" s="1003"/>
      <c r="FD111" s="1003"/>
      <c r="FE111" s="1003"/>
      <c r="FF111" s="1003"/>
      <c r="FG111" s="1003"/>
      <c r="FH111" s="1003"/>
      <c r="FI111" s="1003"/>
      <c r="FJ111" s="1003"/>
      <c r="FK111" s="1003"/>
      <c r="FL111" s="1003"/>
      <c r="FM111" s="1003"/>
      <c r="FN111" s="1003"/>
      <c r="FO111" s="1003"/>
      <c r="FP111" s="1003"/>
      <c r="FQ111" s="1003"/>
      <c r="FR111" s="1003"/>
      <c r="FS111" s="1003"/>
      <c r="FT111" s="1003"/>
      <c r="FU111" s="1003"/>
      <c r="FV111" s="1003"/>
      <c r="FW111" s="1003"/>
      <c r="FX111" s="1003"/>
      <c r="FY111" s="1003"/>
      <c r="FZ111" s="1003"/>
      <c r="GA111" s="1003"/>
      <c r="GB111" s="1003"/>
      <c r="GC111" s="1003"/>
      <c r="GD111" s="1003"/>
      <c r="GE111" s="1003"/>
      <c r="GF111" s="1003"/>
      <c r="GG111" s="1003"/>
      <c r="GH111" s="1003"/>
      <c r="GI111" s="1003"/>
      <c r="GJ111" s="1003"/>
      <c r="GK111" s="1003"/>
      <c r="GL111" s="1003"/>
      <c r="GM111" s="1003"/>
      <c r="GN111" s="1003"/>
      <c r="GO111" s="1003"/>
      <c r="GP111" s="1003"/>
      <c r="GQ111" s="1003"/>
      <c r="GR111" s="1003"/>
      <c r="GS111" s="1003"/>
      <c r="GT111" s="1003"/>
      <c r="GU111" s="1003"/>
      <c r="GV111" s="1003"/>
      <c r="GW111" s="1003"/>
      <c r="GX111" s="1003"/>
      <c r="GY111" s="1003"/>
      <c r="GZ111" s="1003"/>
      <c r="HA111" s="1003"/>
      <c r="HB111" s="1003"/>
      <c r="HC111" s="1003"/>
      <c r="HD111" s="1003"/>
      <c r="HE111" s="1003"/>
      <c r="HF111" s="1003"/>
      <c r="HG111" s="1003"/>
      <c r="HH111" s="1003"/>
      <c r="HI111" s="1003"/>
      <c r="HJ111" s="1003"/>
      <c r="HK111" s="1003"/>
      <c r="HL111" s="1003"/>
      <c r="HM111" s="1003"/>
      <c r="HN111" s="1003"/>
      <c r="HO111" s="1003"/>
      <c r="HP111" s="1003"/>
      <c r="HQ111" s="1003"/>
      <c r="HR111" s="1003"/>
      <c r="HS111" s="1003"/>
      <c r="HT111" s="1003"/>
      <c r="HU111" s="1003"/>
      <c r="HV111" s="1003"/>
      <c r="HW111" s="1003"/>
      <c r="HX111" s="1003"/>
      <c r="HY111" s="1003"/>
      <c r="HZ111" s="1003"/>
      <c r="IA111" s="1003"/>
      <c r="IB111" s="1003"/>
      <c r="IC111" s="1003"/>
      <c r="ID111" s="1003"/>
      <c r="IE111" s="1003"/>
      <c r="IF111" s="1003"/>
      <c r="IG111" s="1003"/>
      <c r="IH111" s="1003"/>
      <c r="II111" s="1003"/>
      <c r="IJ111" s="1003"/>
      <c r="IK111" s="1003"/>
      <c r="IL111" s="1003"/>
      <c r="IM111" s="1003"/>
      <c r="IN111" s="1003"/>
      <c r="IO111" s="1003"/>
      <c r="IP111" s="1003"/>
      <c r="IQ111" s="1003"/>
      <c r="IR111" s="1003"/>
      <c r="IS111" s="1003"/>
      <c r="IT111" s="1003"/>
      <c r="IU111" s="1003"/>
      <c r="IV111" s="1003"/>
    </row>
    <row r="112" spans="1:256" ht="15.75">
      <c r="A112" s="1003"/>
      <c r="B112" s="2767" t="s">
        <v>690</v>
      </c>
      <c r="C112" s="2768"/>
      <c r="D112" s="2768"/>
      <c r="E112" s="2768"/>
      <c r="F112" s="2768"/>
      <c r="G112" s="2769"/>
      <c r="H112" s="1003"/>
      <c r="I112" s="1003"/>
      <c r="J112" s="1003"/>
      <c r="K112" s="1003"/>
      <c r="L112" s="1003"/>
      <c r="M112" s="1003"/>
      <c r="N112" s="1003"/>
      <c r="O112" s="1003"/>
      <c r="P112" s="1003"/>
      <c r="Q112" s="1003"/>
      <c r="R112" s="1003"/>
      <c r="S112" s="1003"/>
      <c r="T112" s="1003"/>
      <c r="U112" s="1003"/>
      <c r="V112" s="1003"/>
      <c r="W112" s="1003"/>
      <c r="X112" s="1003"/>
      <c r="Y112" s="1003"/>
      <c r="Z112" s="1003"/>
      <c r="AA112" s="1003"/>
      <c r="AB112" s="1003"/>
      <c r="AC112" s="1003"/>
      <c r="AD112" s="1003"/>
      <c r="AE112" s="1003"/>
      <c r="AF112" s="1003"/>
      <c r="AG112" s="1003"/>
      <c r="AH112" s="1003"/>
      <c r="AI112" s="1003"/>
      <c r="AJ112" s="1003"/>
      <c r="AK112" s="1003"/>
      <c r="AL112" s="1003"/>
      <c r="AM112" s="1003"/>
      <c r="AN112" s="1003"/>
      <c r="AO112" s="1003"/>
      <c r="AP112" s="1003"/>
      <c r="AQ112" s="1003"/>
      <c r="AR112" s="1003"/>
      <c r="AS112" s="1003"/>
      <c r="AT112" s="1003"/>
      <c r="AU112" s="1003"/>
      <c r="AV112" s="1003"/>
      <c r="AW112" s="1003"/>
      <c r="AX112" s="1003"/>
      <c r="AY112" s="1003"/>
      <c r="AZ112" s="1003"/>
      <c r="BA112" s="1003"/>
      <c r="BB112" s="1003"/>
      <c r="BC112" s="1003"/>
      <c r="BD112" s="1003"/>
      <c r="BE112" s="1003"/>
      <c r="BF112" s="1003"/>
      <c r="BG112" s="1003"/>
      <c r="BH112" s="1003"/>
      <c r="BI112" s="1003"/>
      <c r="BJ112" s="1003"/>
      <c r="BK112" s="1003"/>
      <c r="BL112" s="1003"/>
      <c r="BM112" s="1003"/>
      <c r="BN112" s="1003"/>
      <c r="BO112" s="1003"/>
      <c r="BP112" s="1003"/>
      <c r="BQ112" s="1003"/>
      <c r="BR112" s="1003"/>
      <c r="BS112" s="1003"/>
      <c r="BT112" s="1003"/>
      <c r="BU112" s="1003"/>
      <c r="BV112" s="1003"/>
      <c r="BW112" s="1003"/>
      <c r="BX112" s="1003"/>
      <c r="BY112" s="1003"/>
      <c r="BZ112" s="1003"/>
      <c r="CA112" s="1003"/>
      <c r="CB112" s="1003"/>
      <c r="CC112" s="1003"/>
      <c r="CD112" s="1003"/>
      <c r="CE112" s="1003"/>
      <c r="CF112" s="1003"/>
      <c r="CG112" s="1003"/>
      <c r="CH112" s="1003"/>
      <c r="CI112" s="1003"/>
      <c r="CJ112" s="1003"/>
      <c r="CK112" s="1003"/>
      <c r="CL112" s="1003"/>
      <c r="CM112" s="1003"/>
      <c r="CN112" s="1003"/>
      <c r="CO112" s="1003"/>
      <c r="CP112" s="1003"/>
      <c r="CQ112" s="1003"/>
      <c r="CR112" s="1003"/>
      <c r="CS112" s="1003"/>
      <c r="CT112" s="1003"/>
      <c r="CU112" s="1003"/>
      <c r="CV112" s="1003"/>
      <c r="CW112" s="1003"/>
      <c r="CX112" s="1003"/>
      <c r="CY112" s="1003"/>
      <c r="CZ112" s="1003"/>
      <c r="DA112" s="1003"/>
      <c r="DB112" s="1003"/>
      <c r="DC112" s="1003"/>
      <c r="DD112" s="1003"/>
      <c r="DE112" s="1003"/>
      <c r="DF112" s="1003"/>
      <c r="DG112" s="1003"/>
      <c r="DH112" s="1003"/>
      <c r="DI112" s="1003"/>
      <c r="DJ112" s="1003"/>
      <c r="DK112" s="1003"/>
      <c r="DL112" s="1003"/>
      <c r="DM112" s="1003"/>
      <c r="DN112" s="1003"/>
      <c r="DO112" s="1003"/>
      <c r="DP112" s="1003"/>
      <c r="DQ112" s="1003"/>
      <c r="DR112" s="1003"/>
      <c r="DS112" s="1003"/>
      <c r="DT112" s="1003"/>
      <c r="DU112" s="1003"/>
      <c r="DV112" s="1003"/>
      <c r="DW112" s="1003"/>
      <c r="DX112" s="1003"/>
      <c r="DY112" s="1003"/>
      <c r="DZ112" s="1003"/>
      <c r="EA112" s="1003"/>
      <c r="EB112" s="1003"/>
      <c r="EC112" s="1003"/>
      <c r="ED112" s="1003"/>
      <c r="EE112" s="1003"/>
      <c r="EF112" s="1003"/>
      <c r="EG112" s="1003"/>
      <c r="EH112" s="1003"/>
      <c r="EI112" s="1003"/>
      <c r="EJ112" s="1003"/>
      <c r="EK112" s="1003"/>
      <c r="EL112" s="1003"/>
      <c r="EM112" s="1003"/>
      <c r="EN112" s="1003"/>
      <c r="EO112" s="1003"/>
      <c r="EP112" s="1003"/>
      <c r="EQ112" s="1003"/>
      <c r="ER112" s="1003"/>
      <c r="ES112" s="1003"/>
      <c r="ET112" s="1003"/>
      <c r="EU112" s="1003"/>
      <c r="EV112" s="1003"/>
      <c r="EW112" s="1003"/>
      <c r="EX112" s="1003"/>
      <c r="EY112" s="1003"/>
      <c r="EZ112" s="1003"/>
      <c r="FA112" s="1003"/>
      <c r="FB112" s="1003"/>
      <c r="FC112" s="1003"/>
      <c r="FD112" s="1003"/>
      <c r="FE112" s="1003"/>
      <c r="FF112" s="1003"/>
      <c r="FG112" s="1003"/>
      <c r="FH112" s="1003"/>
      <c r="FI112" s="1003"/>
      <c r="FJ112" s="1003"/>
      <c r="FK112" s="1003"/>
      <c r="FL112" s="1003"/>
      <c r="FM112" s="1003"/>
      <c r="FN112" s="1003"/>
      <c r="FO112" s="1003"/>
      <c r="FP112" s="1003"/>
      <c r="FQ112" s="1003"/>
      <c r="FR112" s="1003"/>
      <c r="FS112" s="1003"/>
      <c r="FT112" s="1003"/>
      <c r="FU112" s="1003"/>
      <c r="FV112" s="1003"/>
      <c r="FW112" s="1003"/>
      <c r="FX112" s="1003"/>
      <c r="FY112" s="1003"/>
      <c r="FZ112" s="1003"/>
      <c r="GA112" s="1003"/>
      <c r="GB112" s="1003"/>
      <c r="GC112" s="1003"/>
      <c r="GD112" s="1003"/>
      <c r="GE112" s="1003"/>
      <c r="GF112" s="1003"/>
      <c r="GG112" s="1003"/>
      <c r="GH112" s="1003"/>
      <c r="GI112" s="1003"/>
      <c r="GJ112" s="1003"/>
      <c r="GK112" s="1003"/>
      <c r="GL112" s="1003"/>
      <c r="GM112" s="1003"/>
      <c r="GN112" s="1003"/>
      <c r="GO112" s="1003"/>
      <c r="GP112" s="1003"/>
      <c r="GQ112" s="1003"/>
      <c r="GR112" s="1003"/>
      <c r="GS112" s="1003"/>
      <c r="GT112" s="1003"/>
      <c r="GU112" s="1003"/>
      <c r="GV112" s="1003"/>
      <c r="GW112" s="1003"/>
      <c r="GX112" s="1003"/>
      <c r="GY112" s="1003"/>
      <c r="GZ112" s="1003"/>
      <c r="HA112" s="1003"/>
      <c r="HB112" s="1003"/>
      <c r="HC112" s="1003"/>
      <c r="HD112" s="1003"/>
      <c r="HE112" s="1003"/>
      <c r="HF112" s="1003"/>
      <c r="HG112" s="1003"/>
      <c r="HH112" s="1003"/>
      <c r="HI112" s="1003"/>
      <c r="HJ112" s="1003"/>
      <c r="HK112" s="1003"/>
      <c r="HL112" s="1003"/>
      <c r="HM112" s="1003"/>
      <c r="HN112" s="1003"/>
      <c r="HO112" s="1003"/>
      <c r="HP112" s="1003"/>
      <c r="HQ112" s="1003"/>
      <c r="HR112" s="1003"/>
      <c r="HS112" s="1003"/>
      <c r="HT112" s="1003"/>
      <c r="HU112" s="1003"/>
      <c r="HV112" s="1003"/>
      <c r="HW112" s="1003"/>
      <c r="HX112" s="1003"/>
      <c r="HY112" s="1003"/>
      <c r="HZ112" s="1003"/>
      <c r="IA112" s="1003"/>
      <c r="IB112" s="1003"/>
      <c r="IC112" s="1003"/>
      <c r="ID112" s="1003"/>
      <c r="IE112" s="1003"/>
      <c r="IF112" s="1003"/>
      <c r="IG112" s="1003"/>
      <c r="IH112" s="1003"/>
      <c r="II112" s="1003"/>
      <c r="IJ112" s="1003"/>
      <c r="IK112" s="1003"/>
      <c r="IL112" s="1003"/>
      <c r="IM112" s="1003"/>
      <c r="IN112" s="1003"/>
      <c r="IO112" s="1003"/>
      <c r="IP112" s="1003"/>
      <c r="IQ112" s="1003"/>
      <c r="IR112" s="1003"/>
      <c r="IS112" s="1003"/>
      <c r="IT112" s="1003"/>
      <c r="IU112" s="1003"/>
      <c r="IV112" s="1003"/>
    </row>
    <row r="113" spans="1:256" ht="15.75">
      <c r="A113" s="1003"/>
      <c r="B113" s="1043" t="s">
        <v>1815</v>
      </c>
      <c r="C113" s="1044" t="str">
        <f>C17</f>
        <v>ESCALADA OU TREPA-TREPA</v>
      </c>
      <c r="D113" s="1045" t="s">
        <v>29</v>
      </c>
      <c r="E113" s="1234">
        <v>1</v>
      </c>
      <c r="F113" s="1227">
        <f>F17</f>
        <v>1980</v>
      </c>
      <c r="G113" s="1165">
        <f>TRUNC(F113*E113,2)</f>
        <v>1980</v>
      </c>
      <c r="H113" s="1003"/>
      <c r="I113" s="1003"/>
      <c r="J113" s="1003"/>
      <c r="K113" s="1003"/>
      <c r="L113" s="1003"/>
      <c r="M113" s="1003"/>
      <c r="N113" s="1003"/>
      <c r="O113" s="1003"/>
      <c r="P113" s="1003"/>
      <c r="Q113" s="1003"/>
      <c r="R113" s="1003"/>
      <c r="S113" s="1003"/>
      <c r="T113" s="1003"/>
      <c r="U113" s="1003"/>
      <c r="V113" s="1003"/>
      <c r="W113" s="1003"/>
      <c r="X113" s="1003"/>
      <c r="Y113" s="1003"/>
      <c r="Z113" s="1003"/>
      <c r="AA113" s="1003"/>
      <c r="AB113" s="1003"/>
      <c r="AC113" s="1003"/>
      <c r="AD113" s="1003"/>
      <c r="AE113" s="1003"/>
      <c r="AF113" s="1003"/>
      <c r="AG113" s="1003"/>
      <c r="AH113" s="1003"/>
      <c r="AI113" s="1003"/>
      <c r="AJ113" s="1003"/>
      <c r="AK113" s="1003"/>
      <c r="AL113" s="1003"/>
      <c r="AM113" s="1003"/>
      <c r="AN113" s="1003"/>
      <c r="AO113" s="1003"/>
      <c r="AP113" s="1003"/>
      <c r="AQ113" s="1003"/>
      <c r="AR113" s="1003"/>
      <c r="AS113" s="1003"/>
      <c r="AT113" s="1003"/>
      <c r="AU113" s="1003"/>
      <c r="AV113" s="1003"/>
      <c r="AW113" s="1003"/>
      <c r="AX113" s="1003"/>
      <c r="AY113" s="1003"/>
      <c r="AZ113" s="1003"/>
      <c r="BA113" s="1003"/>
      <c r="BB113" s="1003"/>
      <c r="BC113" s="1003"/>
      <c r="BD113" s="1003"/>
      <c r="BE113" s="1003"/>
      <c r="BF113" s="1003"/>
      <c r="BG113" s="1003"/>
      <c r="BH113" s="1003"/>
      <c r="BI113" s="1003"/>
      <c r="BJ113" s="1003"/>
      <c r="BK113" s="1003"/>
      <c r="BL113" s="1003"/>
      <c r="BM113" s="1003"/>
      <c r="BN113" s="1003"/>
      <c r="BO113" s="1003"/>
      <c r="BP113" s="1003"/>
      <c r="BQ113" s="1003"/>
      <c r="BR113" s="1003"/>
      <c r="BS113" s="1003"/>
      <c r="BT113" s="1003"/>
      <c r="BU113" s="1003"/>
      <c r="BV113" s="1003"/>
      <c r="BW113" s="1003"/>
      <c r="BX113" s="1003"/>
      <c r="BY113" s="1003"/>
      <c r="BZ113" s="1003"/>
      <c r="CA113" s="1003"/>
      <c r="CB113" s="1003"/>
      <c r="CC113" s="1003"/>
      <c r="CD113" s="1003"/>
      <c r="CE113" s="1003"/>
      <c r="CF113" s="1003"/>
      <c r="CG113" s="1003"/>
      <c r="CH113" s="1003"/>
      <c r="CI113" s="1003"/>
      <c r="CJ113" s="1003"/>
      <c r="CK113" s="1003"/>
      <c r="CL113" s="1003"/>
      <c r="CM113" s="1003"/>
      <c r="CN113" s="1003"/>
      <c r="CO113" s="1003"/>
      <c r="CP113" s="1003"/>
      <c r="CQ113" s="1003"/>
      <c r="CR113" s="1003"/>
      <c r="CS113" s="1003"/>
      <c r="CT113" s="1003"/>
      <c r="CU113" s="1003"/>
      <c r="CV113" s="1003"/>
      <c r="CW113" s="1003"/>
      <c r="CX113" s="1003"/>
      <c r="CY113" s="1003"/>
      <c r="CZ113" s="1003"/>
      <c r="DA113" s="1003"/>
      <c r="DB113" s="1003"/>
      <c r="DC113" s="1003"/>
      <c r="DD113" s="1003"/>
      <c r="DE113" s="1003"/>
      <c r="DF113" s="1003"/>
      <c r="DG113" s="1003"/>
      <c r="DH113" s="1003"/>
      <c r="DI113" s="1003"/>
      <c r="DJ113" s="1003"/>
      <c r="DK113" s="1003"/>
      <c r="DL113" s="1003"/>
      <c r="DM113" s="1003"/>
      <c r="DN113" s="1003"/>
      <c r="DO113" s="1003"/>
      <c r="DP113" s="1003"/>
      <c r="DQ113" s="1003"/>
      <c r="DR113" s="1003"/>
      <c r="DS113" s="1003"/>
      <c r="DT113" s="1003"/>
      <c r="DU113" s="1003"/>
      <c r="DV113" s="1003"/>
      <c r="DW113" s="1003"/>
      <c r="DX113" s="1003"/>
      <c r="DY113" s="1003"/>
      <c r="DZ113" s="1003"/>
      <c r="EA113" s="1003"/>
      <c r="EB113" s="1003"/>
      <c r="EC113" s="1003"/>
      <c r="ED113" s="1003"/>
      <c r="EE113" s="1003"/>
      <c r="EF113" s="1003"/>
      <c r="EG113" s="1003"/>
      <c r="EH113" s="1003"/>
      <c r="EI113" s="1003"/>
      <c r="EJ113" s="1003"/>
      <c r="EK113" s="1003"/>
      <c r="EL113" s="1003"/>
      <c r="EM113" s="1003"/>
      <c r="EN113" s="1003"/>
      <c r="EO113" s="1003"/>
      <c r="EP113" s="1003"/>
      <c r="EQ113" s="1003"/>
      <c r="ER113" s="1003"/>
      <c r="ES113" s="1003"/>
      <c r="ET113" s="1003"/>
      <c r="EU113" s="1003"/>
      <c r="EV113" s="1003"/>
      <c r="EW113" s="1003"/>
      <c r="EX113" s="1003"/>
      <c r="EY113" s="1003"/>
      <c r="EZ113" s="1003"/>
      <c r="FA113" s="1003"/>
      <c r="FB113" s="1003"/>
      <c r="FC113" s="1003"/>
      <c r="FD113" s="1003"/>
      <c r="FE113" s="1003"/>
      <c r="FF113" s="1003"/>
      <c r="FG113" s="1003"/>
      <c r="FH113" s="1003"/>
      <c r="FI113" s="1003"/>
      <c r="FJ113" s="1003"/>
      <c r="FK113" s="1003"/>
      <c r="FL113" s="1003"/>
      <c r="FM113" s="1003"/>
      <c r="FN113" s="1003"/>
      <c r="FO113" s="1003"/>
      <c r="FP113" s="1003"/>
      <c r="FQ113" s="1003"/>
      <c r="FR113" s="1003"/>
      <c r="FS113" s="1003"/>
      <c r="FT113" s="1003"/>
      <c r="FU113" s="1003"/>
      <c r="FV113" s="1003"/>
      <c r="FW113" s="1003"/>
      <c r="FX113" s="1003"/>
      <c r="FY113" s="1003"/>
      <c r="FZ113" s="1003"/>
      <c r="GA113" s="1003"/>
      <c r="GB113" s="1003"/>
      <c r="GC113" s="1003"/>
      <c r="GD113" s="1003"/>
      <c r="GE113" s="1003"/>
      <c r="GF113" s="1003"/>
      <c r="GG113" s="1003"/>
      <c r="GH113" s="1003"/>
      <c r="GI113" s="1003"/>
      <c r="GJ113" s="1003"/>
      <c r="GK113" s="1003"/>
      <c r="GL113" s="1003"/>
      <c r="GM113" s="1003"/>
      <c r="GN113" s="1003"/>
      <c r="GO113" s="1003"/>
      <c r="GP113" s="1003"/>
      <c r="GQ113" s="1003"/>
      <c r="GR113" s="1003"/>
      <c r="GS113" s="1003"/>
      <c r="GT113" s="1003"/>
      <c r="GU113" s="1003"/>
      <c r="GV113" s="1003"/>
      <c r="GW113" s="1003"/>
      <c r="GX113" s="1003"/>
      <c r="GY113" s="1003"/>
      <c r="GZ113" s="1003"/>
      <c r="HA113" s="1003"/>
      <c r="HB113" s="1003"/>
      <c r="HC113" s="1003"/>
      <c r="HD113" s="1003"/>
      <c r="HE113" s="1003"/>
      <c r="HF113" s="1003"/>
      <c r="HG113" s="1003"/>
      <c r="HH113" s="1003"/>
      <c r="HI113" s="1003"/>
      <c r="HJ113" s="1003"/>
      <c r="HK113" s="1003"/>
      <c r="HL113" s="1003"/>
      <c r="HM113" s="1003"/>
      <c r="HN113" s="1003"/>
      <c r="HO113" s="1003"/>
      <c r="HP113" s="1003"/>
      <c r="HQ113" s="1003"/>
      <c r="HR113" s="1003"/>
      <c r="HS113" s="1003"/>
      <c r="HT113" s="1003"/>
      <c r="HU113" s="1003"/>
      <c r="HV113" s="1003"/>
      <c r="HW113" s="1003"/>
      <c r="HX113" s="1003"/>
      <c r="HY113" s="1003"/>
      <c r="HZ113" s="1003"/>
      <c r="IA113" s="1003"/>
      <c r="IB113" s="1003"/>
      <c r="IC113" s="1003"/>
      <c r="ID113" s="1003"/>
      <c r="IE113" s="1003"/>
      <c r="IF113" s="1003"/>
      <c r="IG113" s="1003"/>
      <c r="IH113" s="1003"/>
      <c r="II113" s="1003"/>
      <c r="IJ113" s="1003"/>
      <c r="IK113" s="1003"/>
      <c r="IL113" s="1003"/>
      <c r="IM113" s="1003"/>
      <c r="IN113" s="1003"/>
      <c r="IO113" s="1003"/>
      <c r="IP113" s="1003"/>
      <c r="IQ113" s="1003"/>
      <c r="IR113" s="1003"/>
      <c r="IS113" s="1003"/>
      <c r="IT113" s="1003"/>
      <c r="IU113" s="1003"/>
      <c r="IV113" s="1003"/>
    </row>
    <row r="114" spans="1:256" ht="30.75">
      <c r="A114" s="1302" t="s">
        <v>1321</v>
      </c>
      <c r="B114" s="1047">
        <v>93358</v>
      </c>
      <c r="C114" s="772" t="str">
        <f>IF($A114="INSUMO",VLOOKUP($B114,'BANCO DE DADOS SETEMBRO INS'!$A:$D,2,FALSE),VLOOKUP($B114,'BANCO DE DADOS SETEMBRO SERV'!$B:$E,2,FALSE))</f>
        <v>ESCAVAÇÃO MANUAL DE VALA COM PROFUNDIDADE MENOR OU IGUAL A 1,30 M. AF_03/2016</v>
      </c>
      <c r="D114" s="771" t="str">
        <f>IF($A114="INSUMO",VLOOKUP($B114,'BANCO DE DADOS SETEMBRO INS'!$A:$D,3,FALSE),VLOOKUP($B114,'BANCO DE DADOS SETEMBRO SERV'!$B:$E,3,FALSE))</f>
        <v>M3</v>
      </c>
      <c r="E114" s="1235">
        <f>((0.3*0.3*0.5)*8)</f>
        <v>0.36</v>
      </c>
      <c r="F114" s="775">
        <f>IF($A114="INSUMO",VLOOKUP($B114,'BANCO DE DADOS SETEMBRO INS'!$A:$D,4,FALSE),VLOOKUP($B114,'BANCO DE DADOS SETEMBRO SERV'!$B:$E,4,FALSE))</f>
        <v>62.26</v>
      </c>
      <c r="G114" s="1165">
        <f>TRUNC(F114*E114,2)</f>
        <v>22.41</v>
      </c>
      <c r="H114" s="1003"/>
      <c r="I114" s="1003"/>
      <c r="J114" s="1003"/>
      <c r="K114" s="1003"/>
      <c r="L114" s="1003"/>
      <c r="M114" s="1003"/>
      <c r="N114" s="1003"/>
      <c r="O114" s="1003"/>
      <c r="P114" s="1003"/>
      <c r="Q114" s="1003"/>
      <c r="R114" s="1003"/>
      <c r="S114" s="1003"/>
      <c r="T114" s="1003"/>
      <c r="U114" s="1003"/>
      <c r="V114" s="1003"/>
      <c r="W114" s="1003"/>
      <c r="X114" s="1003"/>
      <c r="Y114" s="1003"/>
      <c r="Z114" s="1003"/>
      <c r="AA114" s="1003"/>
      <c r="AB114" s="1003"/>
      <c r="AC114" s="1003"/>
      <c r="AD114" s="1003"/>
      <c r="AE114" s="1003"/>
      <c r="AF114" s="1003"/>
      <c r="AG114" s="1003"/>
      <c r="AH114" s="1003"/>
      <c r="AI114" s="1003"/>
      <c r="AJ114" s="1003"/>
      <c r="AK114" s="1003"/>
      <c r="AL114" s="1003"/>
      <c r="AM114" s="1003"/>
      <c r="AN114" s="1003"/>
      <c r="AO114" s="1003"/>
      <c r="AP114" s="1003"/>
      <c r="AQ114" s="1003"/>
      <c r="AR114" s="1003"/>
      <c r="AS114" s="1003"/>
      <c r="AT114" s="1003"/>
      <c r="AU114" s="1003"/>
      <c r="AV114" s="1003"/>
      <c r="AW114" s="1003"/>
      <c r="AX114" s="1003"/>
      <c r="AY114" s="1003"/>
      <c r="AZ114" s="1003"/>
      <c r="BA114" s="1003"/>
      <c r="BB114" s="1003"/>
      <c r="BC114" s="1003"/>
      <c r="BD114" s="1003"/>
      <c r="BE114" s="1003"/>
      <c r="BF114" s="1003"/>
      <c r="BG114" s="1003"/>
      <c r="BH114" s="1003"/>
      <c r="BI114" s="1003"/>
      <c r="BJ114" s="1003"/>
      <c r="BK114" s="1003"/>
      <c r="BL114" s="1003"/>
      <c r="BM114" s="1003"/>
      <c r="BN114" s="1003"/>
      <c r="BO114" s="1003"/>
      <c r="BP114" s="1003"/>
      <c r="BQ114" s="1003"/>
      <c r="BR114" s="1003"/>
      <c r="BS114" s="1003"/>
      <c r="BT114" s="1003"/>
      <c r="BU114" s="1003"/>
      <c r="BV114" s="1003"/>
      <c r="BW114" s="1003"/>
      <c r="BX114" s="1003"/>
      <c r="BY114" s="1003"/>
      <c r="BZ114" s="1003"/>
      <c r="CA114" s="1003"/>
      <c r="CB114" s="1003"/>
      <c r="CC114" s="1003"/>
      <c r="CD114" s="1003"/>
      <c r="CE114" s="1003"/>
      <c r="CF114" s="1003"/>
      <c r="CG114" s="1003"/>
      <c r="CH114" s="1003"/>
      <c r="CI114" s="1003"/>
      <c r="CJ114" s="1003"/>
      <c r="CK114" s="1003"/>
      <c r="CL114" s="1003"/>
      <c r="CM114" s="1003"/>
      <c r="CN114" s="1003"/>
      <c r="CO114" s="1003"/>
      <c r="CP114" s="1003"/>
      <c r="CQ114" s="1003"/>
      <c r="CR114" s="1003"/>
      <c r="CS114" s="1003"/>
      <c r="CT114" s="1003"/>
      <c r="CU114" s="1003"/>
      <c r="CV114" s="1003"/>
      <c r="CW114" s="1003"/>
      <c r="CX114" s="1003"/>
      <c r="CY114" s="1003"/>
      <c r="CZ114" s="1003"/>
      <c r="DA114" s="1003"/>
      <c r="DB114" s="1003"/>
      <c r="DC114" s="1003"/>
      <c r="DD114" s="1003"/>
      <c r="DE114" s="1003"/>
      <c r="DF114" s="1003"/>
      <c r="DG114" s="1003"/>
      <c r="DH114" s="1003"/>
      <c r="DI114" s="1003"/>
      <c r="DJ114" s="1003"/>
      <c r="DK114" s="1003"/>
      <c r="DL114" s="1003"/>
      <c r="DM114" s="1003"/>
      <c r="DN114" s="1003"/>
      <c r="DO114" s="1003"/>
      <c r="DP114" s="1003"/>
      <c r="DQ114" s="1003"/>
      <c r="DR114" s="1003"/>
      <c r="DS114" s="1003"/>
      <c r="DT114" s="1003"/>
      <c r="DU114" s="1003"/>
      <c r="DV114" s="1003"/>
      <c r="DW114" s="1003"/>
      <c r="DX114" s="1003"/>
      <c r="DY114" s="1003"/>
      <c r="DZ114" s="1003"/>
      <c r="EA114" s="1003"/>
      <c r="EB114" s="1003"/>
      <c r="EC114" s="1003"/>
      <c r="ED114" s="1003"/>
      <c r="EE114" s="1003"/>
      <c r="EF114" s="1003"/>
      <c r="EG114" s="1003"/>
      <c r="EH114" s="1003"/>
      <c r="EI114" s="1003"/>
      <c r="EJ114" s="1003"/>
      <c r="EK114" s="1003"/>
      <c r="EL114" s="1003"/>
      <c r="EM114" s="1003"/>
      <c r="EN114" s="1003"/>
      <c r="EO114" s="1003"/>
      <c r="EP114" s="1003"/>
      <c r="EQ114" s="1003"/>
      <c r="ER114" s="1003"/>
      <c r="ES114" s="1003"/>
      <c r="ET114" s="1003"/>
      <c r="EU114" s="1003"/>
      <c r="EV114" s="1003"/>
      <c r="EW114" s="1003"/>
      <c r="EX114" s="1003"/>
      <c r="EY114" s="1003"/>
      <c r="EZ114" s="1003"/>
      <c r="FA114" s="1003"/>
      <c r="FB114" s="1003"/>
      <c r="FC114" s="1003"/>
      <c r="FD114" s="1003"/>
      <c r="FE114" s="1003"/>
      <c r="FF114" s="1003"/>
      <c r="FG114" s="1003"/>
      <c r="FH114" s="1003"/>
      <c r="FI114" s="1003"/>
      <c r="FJ114" s="1003"/>
      <c r="FK114" s="1003"/>
      <c r="FL114" s="1003"/>
      <c r="FM114" s="1003"/>
      <c r="FN114" s="1003"/>
      <c r="FO114" s="1003"/>
      <c r="FP114" s="1003"/>
      <c r="FQ114" s="1003"/>
      <c r="FR114" s="1003"/>
      <c r="FS114" s="1003"/>
      <c r="FT114" s="1003"/>
      <c r="FU114" s="1003"/>
      <c r="FV114" s="1003"/>
      <c r="FW114" s="1003"/>
      <c r="FX114" s="1003"/>
      <c r="FY114" s="1003"/>
      <c r="FZ114" s="1003"/>
      <c r="GA114" s="1003"/>
      <c r="GB114" s="1003"/>
      <c r="GC114" s="1003"/>
      <c r="GD114" s="1003"/>
      <c r="GE114" s="1003"/>
      <c r="GF114" s="1003"/>
      <c r="GG114" s="1003"/>
      <c r="GH114" s="1003"/>
      <c r="GI114" s="1003"/>
      <c r="GJ114" s="1003"/>
      <c r="GK114" s="1003"/>
      <c r="GL114" s="1003"/>
      <c r="GM114" s="1003"/>
      <c r="GN114" s="1003"/>
      <c r="GO114" s="1003"/>
      <c r="GP114" s="1003"/>
      <c r="GQ114" s="1003"/>
      <c r="GR114" s="1003"/>
      <c r="GS114" s="1003"/>
      <c r="GT114" s="1003"/>
      <c r="GU114" s="1003"/>
      <c r="GV114" s="1003"/>
      <c r="GW114" s="1003"/>
      <c r="GX114" s="1003"/>
      <c r="GY114" s="1003"/>
      <c r="GZ114" s="1003"/>
      <c r="HA114" s="1003"/>
      <c r="HB114" s="1003"/>
      <c r="HC114" s="1003"/>
      <c r="HD114" s="1003"/>
      <c r="HE114" s="1003"/>
      <c r="HF114" s="1003"/>
      <c r="HG114" s="1003"/>
      <c r="HH114" s="1003"/>
      <c r="HI114" s="1003"/>
      <c r="HJ114" s="1003"/>
      <c r="HK114" s="1003"/>
      <c r="HL114" s="1003"/>
      <c r="HM114" s="1003"/>
      <c r="HN114" s="1003"/>
      <c r="HO114" s="1003"/>
      <c r="HP114" s="1003"/>
      <c r="HQ114" s="1003"/>
      <c r="HR114" s="1003"/>
      <c r="HS114" s="1003"/>
      <c r="HT114" s="1003"/>
      <c r="HU114" s="1003"/>
      <c r="HV114" s="1003"/>
      <c r="HW114" s="1003"/>
      <c r="HX114" s="1003"/>
      <c r="HY114" s="1003"/>
      <c r="HZ114" s="1003"/>
      <c r="IA114" s="1003"/>
      <c r="IB114" s="1003"/>
      <c r="IC114" s="1003"/>
      <c r="ID114" s="1003"/>
      <c r="IE114" s="1003"/>
      <c r="IF114" s="1003"/>
      <c r="IG114" s="1003"/>
      <c r="IH114" s="1003"/>
      <c r="II114" s="1003"/>
      <c r="IJ114" s="1003"/>
      <c r="IK114" s="1003"/>
      <c r="IL114" s="1003"/>
      <c r="IM114" s="1003"/>
      <c r="IN114" s="1003"/>
      <c r="IO114" s="1003"/>
      <c r="IP114" s="1003"/>
      <c r="IQ114" s="1003"/>
      <c r="IR114" s="1003"/>
      <c r="IS114" s="1003"/>
      <c r="IT114" s="1003"/>
      <c r="IU114" s="1003"/>
      <c r="IV114" s="1003"/>
    </row>
    <row r="115" spans="1:256" ht="30.75">
      <c r="A115" s="1302" t="s">
        <v>1321</v>
      </c>
      <c r="B115" s="1047">
        <v>94969</v>
      </c>
      <c r="C115" s="772" t="str">
        <f>IF($A115="INSUMO",VLOOKUP($B115,'BANCO DE DADOS SETEMBRO INS'!$A:$D,2,FALSE),VLOOKUP($B115,'BANCO DE DADOS SETEMBRO SERV'!$B:$E,2,FALSE))</f>
        <v>CONCRETO FCK = 15MPA, TRAÇO 1:3,4:3,5 (CIMENTO/ AREIA MÉDIA/ BRITA 1)  - PREPARO MECÂNICO COM BETONEIRA 600 L. AF_07/2016</v>
      </c>
      <c r="D115" s="771" t="str">
        <f>IF($A115="INSUMO",VLOOKUP($B115,'BANCO DE DADOS SETEMBRO INS'!$A:$D,3,FALSE),VLOOKUP($B115,'BANCO DE DADOS SETEMBRO SERV'!$B:$E,3,FALSE))</f>
        <v>M3</v>
      </c>
      <c r="E115" s="1235">
        <f>E114</f>
        <v>0.36</v>
      </c>
      <c r="F115" s="775">
        <f>IF($A115="INSUMO",VLOOKUP($B115,'BANCO DE DADOS SETEMBRO INS'!$A:$D,4,FALSE),VLOOKUP($B115,'BANCO DE DADOS SETEMBRO SERV'!$B:$E,4,FALSE))</f>
        <v>278.39999999999998</v>
      </c>
      <c r="G115" s="1165">
        <f>TRUNC(F115*E115,2)</f>
        <v>100.22</v>
      </c>
      <c r="H115" s="1003"/>
      <c r="I115" s="1003"/>
      <c r="J115" s="1003"/>
      <c r="K115" s="1003"/>
      <c r="L115" s="1003"/>
      <c r="M115" s="1003"/>
      <c r="N115" s="1003"/>
      <c r="O115" s="1003"/>
      <c r="P115" s="1003"/>
      <c r="Q115" s="1003"/>
      <c r="R115" s="1003"/>
      <c r="S115" s="1003"/>
      <c r="T115" s="1003"/>
      <c r="U115" s="1003"/>
      <c r="V115" s="1003"/>
      <c r="W115" s="1003"/>
      <c r="X115" s="1003"/>
      <c r="Y115" s="1003"/>
      <c r="Z115" s="1003"/>
      <c r="AA115" s="1003"/>
      <c r="AB115" s="1003"/>
      <c r="AC115" s="1003"/>
      <c r="AD115" s="1003"/>
      <c r="AE115" s="1003"/>
      <c r="AF115" s="1003"/>
      <c r="AG115" s="1003"/>
      <c r="AH115" s="1003"/>
      <c r="AI115" s="1003"/>
      <c r="AJ115" s="1003"/>
      <c r="AK115" s="1003"/>
      <c r="AL115" s="1003"/>
      <c r="AM115" s="1003"/>
      <c r="AN115" s="1003"/>
      <c r="AO115" s="1003"/>
      <c r="AP115" s="1003"/>
      <c r="AQ115" s="1003"/>
      <c r="AR115" s="1003"/>
      <c r="AS115" s="1003"/>
      <c r="AT115" s="1003"/>
      <c r="AU115" s="1003"/>
      <c r="AV115" s="1003"/>
      <c r="AW115" s="1003"/>
      <c r="AX115" s="1003"/>
      <c r="AY115" s="1003"/>
      <c r="AZ115" s="1003"/>
      <c r="BA115" s="1003"/>
      <c r="BB115" s="1003"/>
      <c r="BC115" s="1003"/>
      <c r="BD115" s="1003"/>
      <c r="BE115" s="1003"/>
      <c r="BF115" s="1003"/>
      <c r="BG115" s="1003"/>
      <c r="BH115" s="1003"/>
      <c r="BI115" s="1003"/>
      <c r="BJ115" s="1003"/>
      <c r="BK115" s="1003"/>
      <c r="BL115" s="1003"/>
      <c r="BM115" s="1003"/>
      <c r="BN115" s="1003"/>
      <c r="BO115" s="1003"/>
      <c r="BP115" s="1003"/>
      <c r="BQ115" s="1003"/>
      <c r="BR115" s="1003"/>
      <c r="BS115" s="1003"/>
      <c r="BT115" s="1003"/>
      <c r="BU115" s="1003"/>
      <c r="BV115" s="1003"/>
      <c r="BW115" s="1003"/>
      <c r="BX115" s="1003"/>
      <c r="BY115" s="1003"/>
      <c r="BZ115" s="1003"/>
      <c r="CA115" s="1003"/>
      <c r="CB115" s="1003"/>
      <c r="CC115" s="1003"/>
      <c r="CD115" s="1003"/>
      <c r="CE115" s="1003"/>
      <c r="CF115" s="1003"/>
      <c r="CG115" s="1003"/>
      <c r="CH115" s="1003"/>
      <c r="CI115" s="1003"/>
      <c r="CJ115" s="1003"/>
      <c r="CK115" s="1003"/>
      <c r="CL115" s="1003"/>
      <c r="CM115" s="1003"/>
      <c r="CN115" s="1003"/>
      <c r="CO115" s="1003"/>
      <c r="CP115" s="1003"/>
      <c r="CQ115" s="1003"/>
      <c r="CR115" s="1003"/>
      <c r="CS115" s="1003"/>
      <c r="CT115" s="1003"/>
      <c r="CU115" s="1003"/>
      <c r="CV115" s="1003"/>
      <c r="CW115" s="1003"/>
      <c r="CX115" s="1003"/>
      <c r="CY115" s="1003"/>
      <c r="CZ115" s="1003"/>
      <c r="DA115" s="1003"/>
      <c r="DB115" s="1003"/>
      <c r="DC115" s="1003"/>
      <c r="DD115" s="1003"/>
      <c r="DE115" s="1003"/>
      <c r="DF115" s="1003"/>
      <c r="DG115" s="1003"/>
      <c r="DH115" s="1003"/>
      <c r="DI115" s="1003"/>
      <c r="DJ115" s="1003"/>
      <c r="DK115" s="1003"/>
      <c r="DL115" s="1003"/>
      <c r="DM115" s="1003"/>
      <c r="DN115" s="1003"/>
      <c r="DO115" s="1003"/>
      <c r="DP115" s="1003"/>
      <c r="DQ115" s="1003"/>
      <c r="DR115" s="1003"/>
      <c r="DS115" s="1003"/>
      <c r="DT115" s="1003"/>
      <c r="DU115" s="1003"/>
      <c r="DV115" s="1003"/>
      <c r="DW115" s="1003"/>
      <c r="DX115" s="1003"/>
      <c r="DY115" s="1003"/>
      <c r="DZ115" s="1003"/>
      <c r="EA115" s="1003"/>
      <c r="EB115" s="1003"/>
      <c r="EC115" s="1003"/>
      <c r="ED115" s="1003"/>
      <c r="EE115" s="1003"/>
      <c r="EF115" s="1003"/>
      <c r="EG115" s="1003"/>
      <c r="EH115" s="1003"/>
      <c r="EI115" s="1003"/>
      <c r="EJ115" s="1003"/>
      <c r="EK115" s="1003"/>
      <c r="EL115" s="1003"/>
      <c r="EM115" s="1003"/>
      <c r="EN115" s="1003"/>
      <c r="EO115" s="1003"/>
      <c r="EP115" s="1003"/>
      <c r="EQ115" s="1003"/>
      <c r="ER115" s="1003"/>
      <c r="ES115" s="1003"/>
      <c r="ET115" s="1003"/>
      <c r="EU115" s="1003"/>
      <c r="EV115" s="1003"/>
      <c r="EW115" s="1003"/>
      <c r="EX115" s="1003"/>
      <c r="EY115" s="1003"/>
      <c r="EZ115" s="1003"/>
      <c r="FA115" s="1003"/>
      <c r="FB115" s="1003"/>
      <c r="FC115" s="1003"/>
      <c r="FD115" s="1003"/>
      <c r="FE115" s="1003"/>
      <c r="FF115" s="1003"/>
      <c r="FG115" s="1003"/>
      <c r="FH115" s="1003"/>
      <c r="FI115" s="1003"/>
      <c r="FJ115" s="1003"/>
      <c r="FK115" s="1003"/>
      <c r="FL115" s="1003"/>
      <c r="FM115" s="1003"/>
      <c r="FN115" s="1003"/>
      <c r="FO115" s="1003"/>
      <c r="FP115" s="1003"/>
      <c r="FQ115" s="1003"/>
      <c r="FR115" s="1003"/>
      <c r="FS115" s="1003"/>
      <c r="FT115" s="1003"/>
      <c r="FU115" s="1003"/>
      <c r="FV115" s="1003"/>
      <c r="FW115" s="1003"/>
      <c r="FX115" s="1003"/>
      <c r="FY115" s="1003"/>
      <c r="FZ115" s="1003"/>
      <c r="GA115" s="1003"/>
      <c r="GB115" s="1003"/>
      <c r="GC115" s="1003"/>
      <c r="GD115" s="1003"/>
      <c r="GE115" s="1003"/>
      <c r="GF115" s="1003"/>
      <c r="GG115" s="1003"/>
      <c r="GH115" s="1003"/>
      <c r="GI115" s="1003"/>
      <c r="GJ115" s="1003"/>
      <c r="GK115" s="1003"/>
      <c r="GL115" s="1003"/>
      <c r="GM115" s="1003"/>
      <c r="GN115" s="1003"/>
      <c r="GO115" s="1003"/>
      <c r="GP115" s="1003"/>
      <c r="GQ115" s="1003"/>
      <c r="GR115" s="1003"/>
      <c r="GS115" s="1003"/>
      <c r="GT115" s="1003"/>
      <c r="GU115" s="1003"/>
      <c r="GV115" s="1003"/>
      <c r="GW115" s="1003"/>
      <c r="GX115" s="1003"/>
      <c r="GY115" s="1003"/>
      <c r="GZ115" s="1003"/>
      <c r="HA115" s="1003"/>
      <c r="HB115" s="1003"/>
      <c r="HC115" s="1003"/>
      <c r="HD115" s="1003"/>
      <c r="HE115" s="1003"/>
      <c r="HF115" s="1003"/>
      <c r="HG115" s="1003"/>
      <c r="HH115" s="1003"/>
      <c r="HI115" s="1003"/>
      <c r="HJ115" s="1003"/>
      <c r="HK115" s="1003"/>
      <c r="HL115" s="1003"/>
      <c r="HM115" s="1003"/>
      <c r="HN115" s="1003"/>
      <c r="HO115" s="1003"/>
      <c r="HP115" s="1003"/>
      <c r="HQ115" s="1003"/>
      <c r="HR115" s="1003"/>
      <c r="HS115" s="1003"/>
      <c r="HT115" s="1003"/>
      <c r="HU115" s="1003"/>
      <c r="HV115" s="1003"/>
      <c r="HW115" s="1003"/>
      <c r="HX115" s="1003"/>
      <c r="HY115" s="1003"/>
      <c r="HZ115" s="1003"/>
      <c r="IA115" s="1003"/>
      <c r="IB115" s="1003"/>
      <c r="IC115" s="1003"/>
      <c r="ID115" s="1003"/>
      <c r="IE115" s="1003"/>
      <c r="IF115" s="1003"/>
      <c r="IG115" s="1003"/>
      <c r="IH115" s="1003"/>
      <c r="II115" s="1003"/>
      <c r="IJ115" s="1003"/>
      <c r="IK115" s="1003"/>
      <c r="IL115" s="1003"/>
      <c r="IM115" s="1003"/>
      <c r="IN115" s="1003"/>
      <c r="IO115" s="1003"/>
      <c r="IP115" s="1003"/>
      <c r="IQ115" s="1003"/>
      <c r="IR115" s="1003"/>
      <c r="IS115" s="1003"/>
      <c r="IT115" s="1003"/>
      <c r="IU115" s="1003"/>
      <c r="IV115" s="1003"/>
    </row>
    <row r="116" spans="1:256" ht="16.5" thickBot="1">
      <c r="A116" s="1302" t="s">
        <v>1321</v>
      </c>
      <c r="B116" s="1048" t="s">
        <v>203</v>
      </c>
      <c r="C116" s="773" t="str">
        <f>IF($A116="INSUMO",VLOOKUP($B116,'BANCO DE DADOS SETEMBRO INS'!$A:$D,2,FALSE),VLOOKUP($B116,'BANCO DE DADOS SETEMBRO SERV'!$B:$E,2,FALSE))</f>
        <v>LANCAMENTO/APLICACAO MANUAL DE CONCRETO EM FUNDACOES</v>
      </c>
      <c r="D116" s="774" t="str">
        <f>IF($A116="INSUMO",VLOOKUP($B116,'BANCO DE DADOS SETEMBRO INS'!$A:$D,3,FALSE),VLOOKUP($B116,'BANCO DE DADOS SETEMBRO SERV'!$B:$E,3,FALSE))</f>
        <v>M3</v>
      </c>
      <c r="E116" s="1326">
        <f>E115</f>
        <v>0.36</v>
      </c>
      <c r="F116" s="776">
        <f>IF($A116="INSUMO",VLOOKUP($B116,'BANCO DE DADOS SETEMBRO INS'!$A:$D,4,FALSE),VLOOKUP($B116,'BANCO DE DADOS SETEMBRO SERV'!$B:$E,4,FALSE))</f>
        <v>103.48</v>
      </c>
      <c r="G116" s="1166">
        <f>TRUNC(F116*E116,2)</f>
        <v>37.25</v>
      </c>
      <c r="H116" s="1003"/>
      <c r="I116" s="1003"/>
      <c r="J116" s="1003"/>
      <c r="K116" s="1003"/>
      <c r="L116" s="1003"/>
      <c r="M116" s="1003"/>
      <c r="N116" s="1003"/>
      <c r="O116" s="1003"/>
      <c r="P116" s="1003"/>
      <c r="Q116" s="1003"/>
      <c r="R116" s="1003"/>
      <c r="S116" s="1003"/>
      <c r="T116" s="1003"/>
      <c r="U116" s="1003"/>
      <c r="V116" s="1003"/>
      <c r="W116" s="1003"/>
      <c r="X116" s="1003"/>
      <c r="Y116" s="1003"/>
      <c r="Z116" s="1003"/>
      <c r="AA116" s="1003"/>
      <c r="AB116" s="1003"/>
      <c r="AC116" s="1003"/>
      <c r="AD116" s="1003"/>
      <c r="AE116" s="1003"/>
      <c r="AF116" s="1003"/>
      <c r="AG116" s="1003"/>
      <c r="AH116" s="1003"/>
      <c r="AI116" s="1003"/>
      <c r="AJ116" s="1003"/>
      <c r="AK116" s="1003"/>
      <c r="AL116" s="1003"/>
      <c r="AM116" s="1003"/>
      <c r="AN116" s="1003"/>
      <c r="AO116" s="1003"/>
      <c r="AP116" s="1003"/>
      <c r="AQ116" s="1003"/>
      <c r="AR116" s="1003"/>
      <c r="AS116" s="1003"/>
      <c r="AT116" s="1003"/>
      <c r="AU116" s="1003"/>
      <c r="AV116" s="1003"/>
      <c r="AW116" s="1003"/>
      <c r="AX116" s="1003"/>
      <c r="AY116" s="1003"/>
      <c r="AZ116" s="1003"/>
      <c r="BA116" s="1003"/>
      <c r="BB116" s="1003"/>
      <c r="BC116" s="1003"/>
      <c r="BD116" s="1003"/>
      <c r="BE116" s="1003"/>
      <c r="BF116" s="1003"/>
      <c r="BG116" s="1003"/>
      <c r="BH116" s="1003"/>
      <c r="BI116" s="1003"/>
      <c r="BJ116" s="1003"/>
      <c r="BK116" s="1003"/>
      <c r="BL116" s="1003"/>
      <c r="BM116" s="1003"/>
      <c r="BN116" s="1003"/>
      <c r="BO116" s="1003"/>
      <c r="BP116" s="1003"/>
      <c r="BQ116" s="1003"/>
      <c r="BR116" s="1003"/>
      <c r="BS116" s="1003"/>
      <c r="BT116" s="1003"/>
      <c r="BU116" s="1003"/>
      <c r="BV116" s="1003"/>
      <c r="BW116" s="1003"/>
      <c r="BX116" s="1003"/>
      <c r="BY116" s="1003"/>
      <c r="BZ116" s="1003"/>
      <c r="CA116" s="1003"/>
      <c r="CB116" s="1003"/>
      <c r="CC116" s="1003"/>
      <c r="CD116" s="1003"/>
      <c r="CE116" s="1003"/>
      <c r="CF116" s="1003"/>
      <c r="CG116" s="1003"/>
      <c r="CH116" s="1003"/>
      <c r="CI116" s="1003"/>
      <c r="CJ116" s="1003"/>
      <c r="CK116" s="1003"/>
      <c r="CL116" s="1003"/>
      <c r="CM116" s="1003"/>
      <c r="CN116" s="1003"/>
      <c r="CO116" s="1003"/>
      <c r="CP116" s="1003"/>
      <c r="CQ116" s="1003"/>
      <c r="CR116" s="1003"/>
      <c r="CS116" s="1003"/>
      <c r="CT116" s="1003"/>
      <c r="CU116" s="1003"/>
      <c r="CV116" s="1003"/>
      <c r="CW116" s="1003"/>
      <c r="CX116" s="1003"/>
      <c r="CY116" s="1003"/>
      <c r="CZ116" s="1003"/>
      <c r="DA116" s="1003"/>
      <c r="DB116" s="1003"/>
      <c r="DC116" s="1003"/>
      <c r="DD116" s="1003"/>
      <c r="DE116" s="1003"/>
      <c r="DF116" s="1003"/>
      <c r="DG116" s="1003"/>
      <c r="DH116" s="1003"/>
      <c r="DI116" s="1003"/>
      <c r="DJ116" s="1003"/>
      <c r="DK116" s="1003"/>
      <c r="DL116" s="1003"/>
      <c r="DM116" s="1003"/>
      <c r="DN116" s="1003"/>
      <c r="DO116" s="1003"/>
      <c r="DP116" s="1003"/>
      <c r="DQ116" s="1003"/>
      <c r="DR116" s="1003"/>
      <c r="DS116" s="1003"/>
      <c r="DT116" s="1003"/>
      <c r="DU116" s="1003"/>
      <c r="DV116" s="1003"/>
      <c r="DW116" s="1003"/>
      <c r="DX116" s="1003"/>
      <c r="DY116" s="1003"/>
      <c r="DZ116" s="1003"/>
      <c r="EA116" s="1003"/>
      <c r="EB116" s="1003"/>
      <c r="EC116" s="1003"/>
      <c r="ED116" s="1003"/>
      <c r="EE116" s="1003"/>
      <c r="EF116" s="1003"/>
      <c r="EG116" s="1003"/>
      <c r="EH116" s="1003"/>
      <c r="EI116" s="1003"/>
      <c r="EJ116" s="1003"/>
      <c r="EK116" s="1003"/>
      <c r="EL116" s="1003"/>
      <c r="EM116" s="1003"/>
      <c r="EN116" s="1003"/>
      <c r="EO116" s="1003"/>
      <c r="EP116" s="1003"/>
      <c r="EQ116" s="1003"/>
      <c r="ER116" s="1003"/>
      <c r="ES116" s="1003"/>
      <c r="ET116" s="1003"/>
      <c r="EU116" s="1003"/>
      <c r="EV116" s="1003"/>
      <c r="EW116" s="1003"/>
      <c r="EX116" s="1003"/>
      <c r="EY116" s="1003"/>
      <c r="EZ116" s="1003"/>
      <c r="FA116" s="1003"/>
      <c r="FB116" s="1003"/>
      <c r="FC116" s="1003"/>
      <c r="FD116" s="1003"/>
      <c r="FE116" s="1003"/>
      <c r="FF116" s="1003"/>
      <c r="FG116" s="1003"/>
      <c r="FH116" s="1003"/>
      <c r="FI116" s="1003"/>
      <c r="FJ116" s="1003"/>
      <c r="FK116" s="1003"/>
      <c r="FL116" s="1003"/>
      <c r="FM116" s="1003"/>
      <c r="FN116" s="1003"/>
      <c r="FO116" s="1003"/>
      <c r="FP116" s="1003"/>
      <c r="FQ116" s="1003"/>
      <c r="FR116" s="1003"/>
      <c r="FS116" s="1003"/>
      <c r="FT116" s="1003"/>
      <c r="FU116" s="1003"/>
      <c r="FV116" s="1003"/>
      <c r="FW116" s="1003"/>
      <c r="FX116" s="1003"/>
      <c r="FY116" s="1003"/>
      <c r="FZ116" s="1003"/>
      <c r="GA116" s="1003"/>
      <c r="GB116" s="1003"/>
      <c r="GC116" s="1003"/>
      <c r="GD116" s="1003"/>
      <c r="GE116" s="1003"/>
      <c r="GF116" s="1003"/>
      <c r="GG116" s="1003"/>
      <c r="GH116" s="1003"/>
      <c r="GI116" s="1003"/>
      <c r="GJ116" s="1003"/>
      <c r="GK116" s="1003"/>
      <c r="GL116" s="1003"/>
      <c r="GM116" s="1003"/>
      <c r="GN116" s="1003"/>
      <c r="GO116" s="1003"/>
      <c r="GP116" s="1003"/>
      <c r="GQ116" s="1003"/>
      <c r="GR116" s="1003"/>
      <c r="GS116" s="1003"/>
      <c r="GT116" s="1003"/>
      <c r="GU116" s="1003"/>
      <c r="GV116" s="1003"/>
      <c r="GW116" s="1003"/>
      <c r="GX116" s="1003"/>
      <c r="GY116" s="1003"/>
      <c r="GZ116" s="1003"/>
      <c r="HA116" s="1003"/>
      <c r="HB116" s="1003"/>
      <c r="HC116" s="1003"/>
      <c r="HD116" s="1003"/>
      <c r="HE116" s="1003"/>
      <c r="HF116" s="1003"/>
      <c r="HG116" s="1003"/>
      <c r="HH116" s="1003"/>
      <c r="HI116" s="1003"/>
      <c r="HJ116" s="1003"/>
      <c r="HK116" s="1003"/>
      <c r="HL116" s="1003"/>
      <c r="HM116" s="1003"/>
      <c r="HN116" s="1003"/>
      <c r="HO116" s="1003"/>
      <c r="HP116" s="1003"/>
      <c r="HQ116" s="1003"/>
      <c r="HR116" s="1003"/>
      <c r="HS116" s="1003"/>
      <c r="HT116" s="1003"/>
      <c r="HU116" s="1003"/>
      <c r="HV116" s="1003"/>
      <c r="HW116" s="1003"/>
      <c r="HX116" s="1003"/>
      <c r="HY116" s="1003"/>
      <c r="HZ116" s="1003"/>
      <c r="IA116" s="1003"/>
      <c r="IB116" s="1003"/>
      <c r="IC116" s="1003"/>
      <c r="ID116" s="1003"/>
      <c r="IE116" s="1003"/>
      <c r="IF116" s="1003"/>
      <c r="IG116" s="1003"/>
      <c r="IH116" s="1003"/>
      <c r="II116" s="1003"/>
      <c r="IJ116" s="1003"/>
      <c r="IK116" s="1003"/>
      <c r="IL116" s="1003"/>
      <c r="IM116" s="1003"/>
      <c r="IN116" s="1003"/>
      <c r="IO116" s="1003"/>
      <c r="IP116" s="1003"/>
      <c r="IQ116" s="1003"/>
      <c r="IR116" s="1003"/>
      <c r="IS116" s="1003"/>
      <c r="IT116" s="1003"/>
      <c r="IU116" s="1003"/>
      <c r="IV116" s="1003"/>
    </row>
    <row r="117" spans="1:256" ht="16.5" thickBot="1">
      <c r="A117" s="1003"/>
      <c r="B117" s="1050" t="s">
        <v>6021</v>
      </c>
      <c r="C117" s="1051"/>
      <c r="D117" s="1052"/>
      <c r="E117" s="1053"/>
      <c r="F117" s="645" t="s">
        <v>692</v>
      </c>
      <c r="G117" s="1228">
        <f>TRUNC(SUM(G113:G116),2)</f>
        <v>2139.88</v>
      </c>
      <c r="H117" s="1003"/>
      <c r="I117" s="1003"/>
      <c r="J117" s="1003"/>
      <c r="K117" s="1003"/>
      <c r="L117" s="1003"/>
      <c r="M117" s="1003"/>
      <c r="N117" s="1003"/>
      <c r="O117" s="1003"/>
      <c r="P117" s="1003"/>
      <c r="Q117" s="1003"/>
      <c r="R117" s="1003"/>
      <c r="S117" s="1003"/>
      <c r="T117" s="1003"/>
      <c r="U117" s="1003"/>
      <c r="V117" s="1003"/>
      <c r="W117" s="1003"/>
      <c r="X117" s="1003"/>
      <c r="Y117" s="1003"/>
      <c r="Z117" s="1003"/>
      <c r="AA117" s="1003"/>
      <c r="AB117" s="1003"/>
      <c r="AC117" s="1003"/>
      <c r="AD117" s="1003"/>
      <c r="AE117" s="1003"/>
      <c r="AF117" s="1003"/>
      <c r="AG117" s="1003"/>
      <c r="AH117" s="1003"/>
      <c r="AI117" s="1003"/>
      <c r="AJ117" s="1003"/>
      <c r="AK117" s="1003"/>
      <c r="AL117" s="1003"/>
      <c r="AM117" s="1003"/>
      <c r="AN117" s="1003"/>
      <c r="AO117" s="1003"/>
      <c r="AP117" s="1003"/>
      <c r="AQ117" s="1003"/>
      <c r="AR117" s="1003"/>
      <c r="AS117" s="1003"/>
      <c r="AT117" s="1003"/>
      <c r="AU117" s="1003"/>
      <c r="AV117" s="1003"/>
      <c r="AW117" s="1003"/>
      <c r="AX117" s="1003"/>
      <c r="AY117" s="1003"/>
      <c r="AZ117" s="1003"/>
      <c r="BA117" s="1003"/>
      <c r="BB117" s="1003"/>
      <c r="BC117" s="1003"/>
      <c r="BD117" s="1003"/>
      <c r="BE117" s="1003"/>
      <c r="BF117" s="1003"/>
      <c r="BG117" s="1003"/>
      <c r="BH117" s="1003"/>
      <c r="BI117" s="1003"/>
      <c r="BJ117" s="1003"/>
      <c r="BK117" s="1003"/>
      <c r="BL117" s="1003"/>
      <c r="BM117" s="1003"/>
      <c r="BN117" s="1003"/>
      <c r="BO117" s="1003"/>
      <c r="BP117" s="1003"/>
      <c r="BQ117" s="1003"/>
      <c r="BR117" s="1003"/>
      <c r="BS117" s="1003"/>
      <c r="BT117" s="1003"/>
      <c r="BU117" s="1003"/>
      <c r="BV117" s="1003"/>
      <c r="BW117" s="1003"/>
      <c r="BX117" s="1003"/>
      <c r="BY117" s="1003"/>
      <c r="BZ117" s="1003"/>
      <c r="CA117" s="1003"/>
      <c r="CB117" s="1003"/>
      <c r="CC117" s="1003"/>
      <c r="CD117" s="1003"/>
      <c r="CE117" s="1003"/>
      <c r="CF117" s="1003"/>
      <c r="CG117" s="1003"/>
      <c r="CH117" s="1003"/>
      <c r="CI117" s="1003"/>
      <c r="CJ117" s="1003"/>
      <c r="CK117" s="1003"/>
      <c r="CL117" s="1003"/>
      <c r="CM117" s="1003"/>
      <c r="CN117" s="1003"/>
      <c r="CO117" s="1003"/>
      <c r="CP117" s="1003"/>
      <c r="CQ117" s="1003"/>
      <c r="CR117" s="1003"/>
      <c r="CS117" s="1003"/>
      <c r="CT117" s="1003"/>
      <c r="CU117" s="1003"/>
      <c r="CV117" s="1003"/>
      <c r="CW117" s="1003"/>
      <c r="CX117" s="1003"/>
      <c r="CY117" s="1003"/>
      <c r="CZ117" s="1003"/>
      <c r="DA117" s="1003"/>
      <c r="DB117" s="1003"/>
      <c r="DC117" s="1003"/>
      <c r="DD117" s="1003"/>
      <c r="DE117" s="1003"/>
      <c r="DF117" s="1003"/>
      <c r="DG117" s="1003"/>
      <c r="DH117" s="1003"/>
      <c r="DI117" s="1003"/>
      <c r="DJ117" s="1003"/>
      <c r="DK117" s="1003"/>
      <c r="DL117" s="1003"/>
      <c r="DM117" s="1003"/>
      <c r="DN117" s="1003"/>
      <c r="DO117" s="1003"/>
      <c r="DP117" s="1003"/>
      <c r="DQ117" s="1003"/>
      <c r="DR117" s="1003"/>
      <c r="DS117" s="1003"/>
      <c r="DT117" s="1003"/>
      <c r="DU117" s="1003"/>
      <c r="DV117" s="1003"/>
      <c r="DW117" s="1003"/>
      <c r="DX117" s="1003"/>
      <c r="DY117" s="1003"/>
      <c r="DZ117" s="1003"/>
      <c r="EA117" s="1003"/>
      <c r="EB117" s="1003"/>
      <c r="EC117" s="1003"/>
      <c r="ED117" s="1003"/>
      <c r="EE117" s="1003"/>
      <c r="EF117" s="1003"/>
      <c r="EG117" s="1003"/>
      <c r="EH117" s="1003"/>
      <c r="EI117" s="1003"/>
      <c r="EJ117" s="1003"/>
      <c r="EK117" s="1003"/>
      <c r="EL117" s="1003"/>
      <c r="EM117" s="1003"/>
      <c r="EN117" s="1003"/>
      <c r="EO117" s="1003"/>
      <c r="EP117" s="1003"/>
      <c r="EQ117" s="1003"/>
      <c r="ER117" s="1003"/>
      <c r="ES117" s="1003"/>
      <c r="ET117" s="1003"/>
      <c r="EU117" s="1003"/>
      <c r="EV117" s="1003"/>
      <c r="EW117" s="1003"/>
      <c r="EX117" s="1003"/>
      <c r="EY117" s="1003"/>
      <c r="EZ117" s="1003"/>
      <c r="FA117" s="1003"/>
      <c r="FB117" s="1003"/>
      <c r="FC117" s="1003"/>
      <c r="FD117" s="1003"/>
      <c r="FE117" s="1003"/>
      <c r="FF117" s="1003"/>
      <c r="FG117" s="1003"/>
      <c r="FH117" s="1003"/>
      <c r="FI117" s="1003"/>
      <c r="FJ117" s="1003"/>
      <c r="FK117" s="1003"/>
      <c r="FL117" s="1003"/>
      <c r="FM117" s="1003"/>
      <c r="FN117" s="1003"/>
      <c r="FO117" s="1003"/>
      <c r="FP117" s="1003"/>
      <c r="FQ117" s="1003"/>
      <c r="FR117" s="1003"/>
      <c r="FS117" s="1003"/>
      <c r="FT117" s="1003"/>
      <c r="FU117" s="1003"/>
      <c r="FV117" s="1003"/>
      <c r="FW117" s="1003"/>
      <c r="FX117" s="1003"/>
      <c r="FY117" s="1003"/>
      <c r="FZ117" s="1003"/>
      <c r="GA117" s="1003"/>
      <c r="GB117" s="1003"/>
      <c r="GC117" s="1003"/>
      <c r="GD117" s="1003"/>
      <c r="GE117" s="1003"/>
      <c r="GF117" s="1003"/>
      <c r="GG117" s="1003"/>
      <c r="GH117" s="1003"/>
      <c r="GI117" s="1003"/>
      <c r="GJ117" s="1003"/>
      <c r="GK117" s="1003"/>
      <c r="GL117" s="1003"/>
      <c r="GM117" s="1003"/>
      <c r="GN117" s="1003"/>
      <c r="GO117" s="1003"/>
      <c r="GP117" s="1003"/>
      <c r="GQ117" s="1003"/>
      <c r="GR117" s="1003"/>
      <c r="GS117" s="1003"/>
      <c r="GT117" s="1003"/>
      <c r="GU117" s="1003"/>
      <c r="GV117" s="1003"/>
      <c r="GW117" s="1003"/>
      <c r="GX117" s="1003"/>
      <c r="GY117" s="1003"/>
      <c r="GZ117" s="1003"/>
      <c r="HA117" s="1003"/>
      <c r="HB117" s="1003"/>
      <c r="HC117" s="1003"/>
      <c r="HD117" s="1003"/>
      <c r="HE117" s="1003"/>
      <c r="HF117" s="1003"/>
      <c r="HG117" s="1003"/>
      <c r="HH117" s="1003"/>
      <c r="HI117" s="1003"/>
      <c r="HJ117" s="1003"/>
      <c r="HK117" s="1003"/>
      <c r="HL117" s="1003"/>
      <c r="HM117" s="1003"/>
      <c r="HN117" s="1003"/>
      <c r="HO117" s="1003"/>
      <c r="HP117" s="1003"/>
      <c r="HQ117" s="1003"/>
      <c r="HR117" s="1003"/>
      <c r="HS117" s="1003"/>
      <c r="HT117" s="1003"/>
      <c r="HU117" s="1003"/>
      <c r="HV117" s="1003"/>
      <c r="HW117" s="1003"/>
      <c r="HX117" s="1003"/>
      <c r="HY117" s="1003"/>
      <c r="HZ117" s="1003"/>
      <c r="IA117" s="1003"/>
      <c r="IB117" s="1003"/>
      <c r="IC117" s="1003"/>
      <c r="ID117" s="1003"/>
      <c r="IE117" s="1003"/>
      <c r="IF117" s="1003"/>
      <c r="IG117" s="1003"/>
      <c r="IH117" s="1003"/>
      <c r="II117" s="1003"/>
      <c r="IJ117" s="1003"/>
      <c r="IK117" s="1003"/>
      <c r="IL117" s="1003"/>
      <c r="IM117" s="1003"/>
      <c r="IN117" s="1003"/>
      <c r="IO117" s="1003"/>
      <c r="IP117" s="1003"/>
      <c r="IQ117" s="1003"/>
      <c r="IR117" s="1003"/>
      <c r="IS117" s="1003"/>
      <c r="IT117" s="1003"/>
      <c r="IU117" s="1003"/>
      <c r="IV117" s="1003"/>
    </row>
    <row r="118" spans="1:256" s="1211" customFormat="1" ht="15.75" customHeight="1">
      <c r="B118" s="1212"/>
      <c r="C118" s="1212"/>
      <c r="D118" s="1212"/>
      <c r="E118" s="1212"/>
      <c r="F118" s="1213"/>
      <c r="G118" s="1213"/>
    </row>
    <row r="119" spans="1:256" s="1211" customFormat="1" ht="15.75" customHeight="1">
      <c r="B119" s="1212"/>
      <c r="C119" s="1212"/>
      <c r="D119" s="1212"/>
      <c r="E119" s="1212"/>
      <c r="F119" s="1213"/>
      <c r="G119" s="1213"/>
    </row>
    <row r="120" spans="1:256" s="1211" customFormat="1" ht="15.75" customHeight="1">
      <c r="B120" s="1212"/>
      <c r="C120" s="1212"/>
      <c r="D120" s="1212"/>
      <c r="E120" s="1212"/>
      <c r="F120" s="1213"/>
      <c r="G120" s="1213"/>
    </row>
    <row r="121" spans="1:256" s="1211" customFormat="1" ht="15.75" customHeight="1">
      <c r="B121" s="1212"/>
      <c r="C121" s="1212"/>
      <c r="D121" s="1212"/>
      <c r="E121" s="1212"/>
      <c r="F121" s="1213"/>
      <c r="G121" s="1213"/>
    </row>
    <row r="122" spans="1:256" s="1211" customFormat="1" ht="15.75" customHeight="1">
      <c r="B122" s="1212"/>
      <c r="C122" s="1212"/>
      <c r="D122" s="1212"/>
      <c r="E122" s="1212"/>
      <c r="F122" s="1213"/>
      <c r="G122" s="1213"/>
    </row>
    <row r="123" spans="1:256" s="1211" customFormat="1" ht="15.75" customHeight="1">
      <c r="B123" s="1212"/>
      <c r="C123" s="1212"/>
      <c r="D123" s="1212"/>
      <c r="E123" s="1212"/>
      <c r="F123" s="1213"/>
      <c r="G123" s="1213"/>
    </row>
    <row r="124" spans="1:256" s="1211" customFormat="1" ht="15.75" customHeight="1">
      <c r="B124" s="1212"/>
      <c r="C124" s="1212"/>
      <c r="D124" s="1212"/>
      <c r="E124" s="1212"/>
      <c r="F124" s="1213"/>
      <c r="G124" s="1213"/>
    </row>
    <row r="125" spans="1:256" s="1211" customFormat="1" ht="15.75" customHeight="1">
      <c r="B125" s="1212"/>
      <c r="C125" s="1212"/>
      <c r="D125" s="1212"/>
      <c r="E125" s="1212"/>
      <c r="F125" s="1213"/>
      <c r="G125" s="1213"/>
    </row>
    <row r="126" spans="1:256" s="1211" customFormat="1" ht="15.75" customHeight="1">
      <c r="B126" s="1212"/>
      <c r="C126" s="1212"/>
      <c r="D126" s="1212"/>
      <c r="E126" s="1212"/>
      <c r="F126" s="1213"/>
      <c r="G126" s="1213"/>
    </row>
    <row r="127" spans="1:256" s="1211" customFormat="1" ht="15.75" customHeight="1">
      <c r="B127" s="1212"/>
      <c r="C127" s="1212"/>
      <c r="D127" s="1212"/>
      <c r="E127" s="1212"/>
      <c r="F127" s="1213"/>
      <c r="G127" s="1213"/>
    </row>
    <row r="128" spans="1:256" s="1211" customFormat="1" ht="15.75" customHeight="1">
      <c r="B128" s="1212"/>
      <c r="C128" s="1212"/>
      <c r="D128" s="1212"/>
      <c r="E128" s="1212"/>
      <c r="F128" s="1213"/>
      <c r="G128" s="1213"/>
    </row>
    <row r="129" spans="1:256" s="1211" customFormat="1" ht="15.75" customHeight="1">
      <c r="B129" s="1212"/>
      <c r="C129" s="1212"/>
      <c r="D129" s="1212"/>
      <c r="E129" s="1212"/>
      <c r="F129" s="1213"/>
      <c r="G129" s="1213"/>
    </row>
    <row r="130" spans="1:256" s="1211" customFormat="1" ht="15.75" customHeight="1">
      <c r="B130" s="1212"/>
      <c r="C130" s="1212"/>
      <c r="D130" s="1212"/>
      <c r="E130" s="1212"/>
      <c r="F130" s="1213"/>
      <c r="G130" s="1213"/>
    </row>
    <row r="131" spans="1:256" s="1211" customFormat="1" ht="15.75" customHeight="1">
      <c r="B131" s="1212"/>
      <c r="C131" s="1212"/>
      <c r="D131" s="1212"/>
      <c r="E131" s="1212"/>
      <c r="F131" s="1213"/>
      <c r="G131" s="1213"/>
    </row>
    <row r="132" spans="1:256" s="1211" customFormat="1" ht="15.75" customHeight="1">
      <c r="B132" s="1212"/>
      <c r="C132" s="1212"/>
      <c r="D132" s="1212"/>
      <c r="E132" s="1212"/>
      <c r="F132" s="1213"/>
      <c r="G132" s="1213"/>
    </row>
    <row r="133" spans="1:256" s="1211" customFormat="1" ht="15.75" customHeight="1">
      <c r="B133" s="1212"/>
      <c r="C133" s="1212"/>
      <c r="D133" s="1212"/>
      <c r="E133" s="1212"/>
      <c r="F133" s="1213"/>
      <c r="G133" s="1213"/>
    </row>
    <row r="134" spans="1:256" s="1211" customFormat="1" ht="15.75" customHeight="1">
      <c r="B134" s="1212"/>
      <c r="C134" s="1212"/>
      <c r="D134" s="1212"/>
      <c r="E134" s="1212"/>
      <c r="F134" s="1213"/>
      <c r="G134" s="1213"/>
    </row>
    <row r="135" spans="1:256" s="1211" customFormat="1" ht="15.75" customHeight="1">
      <c r="B135" s="1212"/>
      <c r="C135" s="1212"/>
      <c r="D135" s="1212"/>
      <c r="E135" s="1212"/>
      <c r="F135" s="1213"/>
      <c r="G135" s="1213"/>
    </row>
    <row r="136" spans="1:256" s="1211" customFormat="1" ht="15.75" customHeight="1">
      <c r="B136" s="1212"/>
      <c r="C136" s="1212"/>
      <c r="D136" s="1212"/>
      <c r="E136" s="1212"/>
      <c r="F136" s="1213"/>
      <c r="G136" s="1213"/>
    </row>
    <row r="137" spans="1:256" s="1211" customFormat="1" ht="15.75" customHeight="1">
      <c r="B137" s="1212"/>
      <c r="C137" s="1212"/>
      <c r="D137" s="1212"/>
      <c r="E137" s="1212"/>
      <c r="F137" s="1213"/>
      <c r="G137" s="1213"/>
    </row>
    <row r="138" spans="1:256" s="1211" customFormat="1" ht="15.75" customHeight="1">
      <c r="B138" s="1212"/>
      <c r="C138" s="1212"/>
      <c r="D138" s="1212"/>
      <c r="E138" s="1212"/>
      <c r="F138" s="1213"/>
      <c r="G138" s="1213"/>
    </row>
    <row r="139" spans="1:256" s="1211" customFormat="1" ht="15.75" customHeight="1">
      <c r="B139" s="1212"/>
      <c r="C139" s="1212"/>
      <c r="D139" s="1212"/>
      <c r="E139" s="1212"/>
      <c r="F139" s="1213"/>
      <c r="G139" s="1213"/>
    </row>
    <row r="140" spans="1:256" s="1211" customFormat="1" ht="15.75" customHeight="1">
      <c r="B140" s="1212"/>
      <c r="C140" s="1212"/>
      <c r="D140" s="1212"/>
      <c r="E140" s="1212"/>
      <c r="F140" s="1213"/>
      <c r="G140" s="1213"/>
    </row>
    <row r="141" spans="1:256" s="1211" customFormat="1" ht="15.75" customHeight="1">
      <c r="B141" s="1212"/>
      <c r="C141" s="1212"/>
      <c r="D141" s="1212"/>
      <c r="E141" s="1212"/>
      <c r="F141" s="1213"/>
      <c r="G141" s="1213"/>
    </row>
    <row r="142" spans="1:256" s="1211" customFormat="1" ht="15.75" customHeight="1">
      <c r="B142" s="1212"/>
      <c r="C142" s="1212"/>
      <c r="D142" s="1212"/>
      <c r="E142" s="1212"/>
      <c r="F142" s="1213"/>
      <c r="G142" s="1213"/>
    </row>
    <row r="143" spans="1:256" s="1211" customFormat="1" ht="15.75" customHeight="1">
      <c r="B143" s="1212"/>
      <c r="C143" s="1212"/>
      <c r="D143" s="1212"/>
      <c r="E143" s="1212"/>
      <c r="F143" s="1213"/>
      <c r="G143" s="1213"/>
    </row>
    <row r="144" spans="1:256" ht="13.5" thickBot="1">
      <c r="A144" s="1003"/>
      <c r="B144" s="1236"/>
      <c r="C144" s="1236"/>
      <c r="D144" s="1236"/>
      <c r="E144" s="1236"/>
      <c r="F144" s="1236"/>
      <c r="G144" s="1236"/>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c r="AF144" s="1003"/>
      <c r="AG144" s="1003"/>
      <c r="AH144" s="1003"/>
      <c r="AI144" s="1003"/>
      <c r="AJ144" s="1003"/>
      <c r="AK144" s="1003"/>
      <c r="AL144" s="1003"/>
      <c r="AM144" s="1003"/>
      <c r="AN144" s="1003"/>
      <c r="AO144" s="1003"/>
      <c r="AP144" s="1003"/>
      <c r="AQ144" s="1003"/>
      <c r="AR144" s="1003"/>
      <c r="AS144" s="1003"/>
      <c r="AT144" s="1003"/>
      <c r="AU144" s="1003"/>
      <c r="AV144" s="1003"/>
      <c r="AW144" s="1003"/>
      <c r="AX144" s="1003"/>
      <c r="AY144" s="1003"/>
      <c r="AZ144" s="1003"/>
      <c r="BA144" s="1003"/>
      <c r="BB144" s="1003"/>
      <c r="BC144" s="1003"/>
      <c r="BD144" s="1003"/>
      <c r="BE144" s="1003"/>
      <c r="BF144" s="1003"/>
      <c r="BG144" s="1003"/>
      <c r="BH144" s="1003"/>
      <c r="BI144" s="1003"/>
      <c r="BJ144" s="1003"/>
      <c r="BK144" s="1003"/>
      <c r="BL144" s="1003"/>
      <c r="BM144" s="1003"/>
      <c r="BN144" s="1003"/>
      <c r="BO144" s="1003"/>
      <c r="BP144" s="1003"/>
      <c r="BQ144" s="1003"/>
      <c r="BR144" s="1003"/>
      <c r="BS144" s="1003"/>
      <c r="BT144" s="1003"/>
      <c r="BU144" s="1003"/>
      <c r="BV144" s="1003"/>
      <c r="BW144" s="1003"/>
      <c r="BX144" s="1003"/>
      <c r="BY144" s="1003"/>
      <c r="BZ144" s="1003"/>
      <c r="CA144" s="1003"/>
      <c r="CB144" s="1003"/>
      <c r="CC144" s="1003"/>
      <c r="CD144" s="1003"/>
      <c r="CE144" s="1003"/>
      <c r="CF144" s="1003"/>
      <c r="CG144" s="1003"/>
      <c r="CH144" s="1003"/>
      <c r="CI144" s="1003"/>
      <c r="CJ144" s="1003"/>
      <c r="CK144" s="1003"/>
      <c r="CL144" s="1003"/>
      <c r="CM144" s="1003"/>
      <c r="CN144" s="1003"/>
      <c r="CO144" s="1003"/>
      <c r="CP144" s="1003"/>
      <c r="CQ144" s="1003"/>
      <c r="CR144" s="1003"/>
      <c r="CS144" s="1003"/>
      <c r="CT144" s="1003"/>
      <c r="CU144" s="1003"/>
      <c r="CV144" s="1003"/>
      <c r="CW144" s="1003"/>
      <c r="CX144" s="1003"/>
      <c r="CY144" s="1003"/>
      <c r="CZ144" s="1003"/>
      <c r="DA144" s="1003"/>
      <c r="DB144" s="1003"/>
      <c r="DC144" s="1003"/>
      <c r="DD144" s="1003"/>
      <c r="DE144" s="1003"/>
      <c r="DF144" s="1003"/>
      <c r="DG144" s="1003"/>
      <c r="DH144" s="1003"/>
      <c r="DI144" s="1003"/>
      <c r="DJ144" s="1003"/>
      <c r="DK144" s="1003"/>
      <c r="DL144" s="1003"/>
      <c r="DM144" s="1003"/>
      <c r="DN144" s="1003"/>
      <c r="DO144" s="1003"/>
      <c r="DP144" s="1003"/>
      <c r="DQ144" s="1003"/>
      <c r="DR144" s="1003"/>
      <c r="DS144" s="1003"/>
      <c r="DT144" s="1003"/>
      <c r="DU144" s="1003"/>
      <c r="DV144" s="1003"/>
      <c r="DW144" s="1003"/>
      <c r="DX144" s="1003"/>
      <c r="DY144" s="1003"/>
      <c r="DZ144" s="1003"/>
      <c r="EA144" s="1003"/>
      <c r="EB144" s="1003"/>
      <c r="EC144" s="1003"/>
      <c r="ED144" s="1003"/>
      <c r="EE144" s="1003"/>
      <c r="EF144" s="1003"/>
      <c r="EG144" s="1003"/>
      <c r="EH144" s="1003"/>
      <c r="EI144" s="1003"/>
      <c r="EJ144" s="1003"/>
      <c r="EK144" s="1003"/>
      <c r="EL144" s="1003"/>
      <c r="EM144" s="1003"/>
      <c r="EN144" s="1003"/>
      <c r="EO144" s="1003"/>
      <c r="EP144" s="1003"/>
      <c r="EQ144" s="1003"/>
      <c r="ER144" s="1003"/>
      <c r="ES144" s="1003"/>
      <c r="ET144" s="1003"/>
      <c r="EU144" s="1003"/>
      <c r="EV144" s="1003"/>
      <c r="EW144" s="1003"/>
      <c r="EX144" s="1003"/>
      <c r="EY144" s="1003"/>
      <c r="EZ144" s="1003"/>
      <c r="FA144" s="1003"/>
      <c r="FB144" s="1003"/>
      <c r="FC144" s="1003"/>
      <c r="FD144" s="1003"/>
      <c r="FE144" s="1003"/>
      <c r="FF144" s="1003"/>
      <c r="FG144" s="1003"/>
      <c r="FH144" s="1003"/>
      <c r="FI144" s="1003"/>
      <c r="FJ144" s="1003"/>
      <c r="FK144" s="1003"/>
      <c r="FL144" s="1003"/>
      <c r="FM144" s="1003"/>
      <c r="FN144" s="1003"/>
      <c r="FO144" s="1003"/>
      <c r="FP144" s="1003"/>
      <c r="FQ144" s="1003"/>
      <c r="FR144" s="1003"/>
      <c r="FS144" s="1003"/>
      <c r="FT144" s="1003"/>
      <c r="FU144" s="1003"/>
      <c r="FV144" s="1003"/>
      <c r="FW144" s="1003"/>
      <c r="FX144" s="1003"/>
      <c r="FY144" s="1003"/>
      <c r="FZ144" s="1003"/>
      <c r="GA144" s="1003"/>
      <c r="GB144" s="1003"/>
      <c r="GC144" s="1003"/>
      <c r="GD144" s="1003"/>
      <c r="GE144" s="1003"/>
      <c r="GF144" s="1003"/>
      <c r="GG144" s="1003"/>
      <c r="GH144" s="1003"/>
      <c r="GI144" s="1003"/>
      <c r="GJ144" s="1003"/>
      <c r="GK144" s="1003"/>
      <c r="GL144" s="1003"/>
      <c r="GM144" s="1003"/>
      <c r="GN144" s="1003"/>
      <c r="GO144" s="1003"/>
      <c r="GP144" s="1003"/>
      <c r="GQ144" s="1003"/>
      <c r="GR144" s="1003"/>
      <c r="GS144" s="1003"/>
      <c r="GT144" s="1003"/>
      <c r="GU144" s="1003"/>
      <c r="GV144" s="1003"/>
      <c r="GW144" s="1003"/>
      <c r="GX144" s="1003"/>
      <c r="GY144" s="1003"/>
      <c r="GZ144" s="1003"/>
      <c r="HA144" s="1003"/>
      <c r="HB144" s="1003"/>
      <c r="HC144" s="1003"/>
      <c r="HD144" s="1003"/>
      <c r="HE144" s="1003"/>
      <c r="HF144" s="1003"/>
      <c r="HG144" s="1003"/>
      <c r="HH144" s="1003"/>
      <c r="HI144" s="1003"/>
      <c r="HJ144" s="1003"/>
      <c r="HK144" s="1003"/>
      <c r="HL144" s="1003"/>
      <c r="HM144" s="1003"/>
      <c r="HN144" s="1003"/>
      <c r="HO144" s="1003"/>
      <c r="HP144" s="1003"/>
      <c r="HQ144" s="1003"/>
      <c r="HR144" s="1003"/>
      <c r="HS144" s="1003"/>
      <c r="HT144" s="1003"/>
      <c r="HU144" s="1003"/>
      <c r="HV144" s="1003"/>
      <c r="HW144" s="1003"/>
      <c r="HX144" s="1003"/>
      <c r="HY144" s="1003"/>
      <c r="HZ144" s="1003"/>
      <c r="IA144" s="1003"/>
      <c r="IB144" s="1003"/>
      <c r="IC144" s="1003"/>
      <c r="ID144" s="1003"/>
      <c r="IE144" s="1003"/>
      <c r="IF144" s="1003"/>
      <c r="IG144" s="1003"/>
      <c r="IH144" s="1003"/>
      <c r="II144" s="1003"/>
      <c r="IJ144" s="1003"/>
      <c r="IK144" s="1003"/>
      <c r="IL144" s="1003"/>
      <c r="IM144" s="1003"/>
      <c r="IN144" s="1003"/>
      <c r="IO144" s="1003"/>
      <c r="IP144" s="1003"/>
      <c r="IQ144" s="1003"/>
      <c r="IR144" s="1003"/>
      <c r="IS144" s="1003"/>
      <c r="IT144" s="1003"/>
      <c r="IU144" s="1003"/>
      <c r="IV144" s="1003"/>
    </row>
    <row r="145" spans="1:256" s="1231" customFormat="1" ht="15.75">
      <c r="B145" s="2787" t="s">
        <v>1909</v>
      </c>
      <c r="C145" s="2788"/>
      <c r="D145" s="2788"/>
      <c r="E145" s="2788"/>
      <c r="F145" s="2788"/>
      <c r="G145" s="2789"/>
    </row>
    <row r="146" spans="1:256" s="1231" customFormat="1" ht="15.75">
      <c r="B146" s="2790" t="s">
        <v>686</v>
      </c>
      <c r="C146" s="2791"/>
      <c r="D146" s="1232" t="s">
        <v>29</v>
      </c>
      <c r="E146" s="2791" t="s">
        <v>1900</v>
      </c>
      <c r="F146" s="2791"/>
      <c r="G146" s="2792"/>
    </row>
    <row r="147" spans="1:256" s="1231" customFormat="1" ht="15.75">
      <c r="B147" s="2692" t="s">
        <v>690</v>
      </c>
      <c r="C147" s="2693"/>
      <c r="D147" s="2693"/>
      <c r="E147" s="2693"/>
      <c r="F147" s="2693"/>
      <c r="G147" s="2694"/>
    </row>
    <row r="148" spans="1:256" s="1231" customFormat="1" ht="19.5" customHeight="1">
      <c r="B148" s="2783" t="str">
        <f>C113</f>
        <v>ESCALADA OU TREPA-TREPA</v>
      </c>
      <c r="C148" s="2784"/>
      <c r="D148" s="1233" t="s">
        <v>29</v>
      </c>
      <c r="E148" s="2785" t="s">
        <v>1901</v>
      </c>
      <c r="F148" s="2785"/>
      <c r="G148" s="2786"/>
    </row>
    <row r="149" spans="1:256" s="1231" customFormat="1" ht="37.5" customHeight="1">
      <c r="B149" s="2783" t="s">
        <v>1902</v>
      </c>
      <c r="C149" s="2784"/>
      <c r="D149" s="1233" t="s">
        <v>24</v>
      </c>
      <c r="E149" s="2785" t="s">
        <v>7377</v>
      </c>
      <c r="F149" s="2785"/>
      <c r="G149" s="2786"/>
    </row>
    <row r="150" spans="1:256" s="1231" customFormat="1" ht="36" customHeight="1">
      <c r="B150" s="2783" t="s">
        <v>1903</v>
      </c>
      <c r="C150" s="2784"/>
      <c r="D150" s="1233" t="s">
        <v>24</v>
      </c>
      <c r="E150" s="2785" t="str">
        <f>E149</f>
        <v>0,30*0,30*0,50*8</v>
      </c>
      <c r="F150" s="2785"/>
      <c r="G150" s="2786"/>
    </row>
    <row r="151" spans="1:256" s="1231" customFormat="1" ht="31.5" customHeight="1" thickBot="1">
      <c r="B151" s="2779" t="s">
        <v>948</v>
      </c>
      <c r="C151" s="2780"/>
      <c r="D151" s="1325" t="s">
        <v>24</v>
      </c>
      <c r="E151" s="2781" t="str">
        <f>E150</f>
        <v>0,30*0,30*0,50*8</v>
      </c>
      <c r="F151" s="2781"/>
      <c r="G151" s="2782"/>
    </row>
    <row r="152" spans="1:256" s="1211" customFormat="1" ht="15.75" customHeight="1" thickBot="1">
      <c r="B152" s="1212"/>
      <c r="C152" s="1212"/>
      <c r="D152" s="1212"/>
      <c r="E152" s="1212"/>
      <c r="F152" s="1213"/>
      <c r="G152" s="1213"/>
    </row>
    <row r="153" spans="1:256" ht="16.5" thickBot="1">
      <c r="A153" s="1003"/>
      <c r="B153" s="1330" t="s">
        <v>1910</v>
      </c>
      <c r="C153" s="1331" t="s">
        <v>1911</v>
      </c>
      <c r="D153" s="1331"/>
      <c r="E153" s="1331"/>
      <c r="F153" s="1331"/>
      <c r="G153" s="1332" t="s">
        <v>29</v>
      </c>
      <c r="H153" s="1003"/>
      <c r="I153" s="1003"/>
      <c r="J153" s="1003"/>
      <c r="K153" s="1003"/>
      <c r="L153" s="1003"/>
      <c r="M153" s="1003"/>
      <c r="N153" s="1003"/>
      <c r="O153" s="1003"/>
      <c r="P153" s="1003"/>
      <c r="Q153" s="1003"/>
      <c r="R153" s="1003"/>
      <c r="S153" s="1003"/>
      <c r="T153" s="1003"/>
      <c r="U153" s="1003"/>
      <c r="V153" s="1003"/>
      <c r="W153" s="1003"/>
      <c r="X153" s="1003"/>
      <c r="Y153" s="1003"/>
      <c r="Z153" s="1003"/>
      <c r="AA153" s="1003"/>
      <c r="AB153" s="1003"/>
      <c r="AC153" s="1003"/>
      <c r="AD153" s="1003"/>
      <c r="AE153" s="1003"/>
      <c r="AF153" s="1003"/>
      <c r="AG153" s="1003"/>
      <c r="AH153" s="1003"/>
      <c r="AI153" s="1003"/>
      <c r="AJ153" s="1003"/>
      <c r="AK153" s="1003"/>
      <c r="AL153" s="1003"/>
      <c r="AM153" s="1003"/>
      <c r="AN153" s="1003"/>
      <c r="AO153" s="1003"/>
      <c r="AP153" s="1003"/>
      <c r="AQ153" s="1003"/>
      <c r="AR153" s="1003"/>
      <c r="AS153" s="1003"/>
      <c r="AT153" s="1003"/>
      <c r="AU153" s="1003"/>
      <c r="AV153" s="1003"/>
      <c r="AW153" s="1003"/>
      <c r="AX153" s="1003"/>
      <c r="AY153" s="1003"/>
      <c r="AZ153" s="1003"/>
      <c r="BA153" s="1003"/>
      <c r="BB153" s="1003"/>
      <c r="BC153" s="1003"/>
      <c r="BD153" s="1003"/>
      <c r="BE153" s="1003"/>
      <c r="BF153" s="1003"/>
      <c r="BG153" s="1003"/>
      <c r="BH153" s="1003"/>
      <c r="BI153" s="1003"/>
      <c r="BJ153" s="1003"/>
      <c r="BK153" s="1003"/>
      <c r="BL153" s="1003"/>
      <c r="BM153" s="1003"/>
      <c r="BN153" s="1003"/>
      <c r="BO153" s="1003"/>
      <c r="BP153" s="1003"/>
      <c r="BQ153" s="1003"/>
      <c r="BR153" s="1003"/>
      <c r="BS153" s="1003"/>
      <c r="BT153" s="1003"/>
      <c r="BU153" s="1003"/>
      <c r="BV153" s="1003"/>
      <c r="BW153" s="1003"/>
      <c r="BX153" s="1003"/>
      <c r="BY153" s="1003"/>
      <c r="BZ153" s="1003"/>
      <c r="CA153" s="1003"/>
      <c r="CB153" s="1003"/>
      <c r="CC153" s="1003"/>
      <c r="CD153" s="1003"/>
      <c r="CE153" s="1003"/>
      <c r="CF153" s="1003"/>
      <c r="CG153" s="1003"/>
      <c r="CH153" s="1003"/>
      <c r="CI153" s="1003"/>
      <c r="CJ153" s="1003"/>
      <c r="CK153" s="1003"/>
      <c r="CL153" s="1003"/>
      <c r="CM153" s="1003"/>
      <c r="CN153" s="1003"/>
      <c r="CO153" s="1003"/>
      <c r="CP153" s="1003"/>
      <c r="CQ153" s="1003"/>
      <c r="CR153" s="1003"/>
      <c r="CS153" s="1003"/>
      <c r="CT153" s="1003"/>
      <c r="CU153" s="1003"/>
      <c r="CV153" s="1003"/>
      <c r="CW153" s="1003"/>
      <c r="CX153" s="1003"/>
      <c r="CY153" s="1003"/>
      <c r="CZ153" s="1003"/>
      <c r="DA153" s="1003"/>
      <c r="DB153" s="1003"/>
      <c r="DC153" s="1003"/>
      <c r="DD153" s="1003"/>
      <c r="DE153" s="1003"/>
      <c r="DF153" s="1003"/>
      <c r="DG153" s="1003"/>
      <c r="DH153" s="1003"/>
      <c r="DI153" s="1003"/>
      <c r="DJ153" s="1003"/>
      <c r="DK153" s="1003"/>
      <c r="DL153" s="1003"/>
      <c r="DM153" s="1003"/>
      <c r="DN153" s="1003"/>
      <c r="DO153" s="1003"/>
      <c r="DP153" s="1003"/>
      <c r="DQ153" s="1003"/>
      <c r="DR153" s="1003"/>
      <c r="DS153" s="1003"/>
      <c r="DT153" s="1003"/>
      <c r="DU153" s="1003"/>
      <c r="DV153" s="1003"/>
      <c r="DW153" s="1003"/>
      <c r="DX153" s="1003"/>
      <c r="DY153" s="1003"/>
      <c r="DZ153" s="1003"/>
      <c r="EA153" s="1003"/>
      <c r="EB153" s="1003"/>
      <c r="EC153" s="1003"/>
      <c r="ED153" s="1003"/>
      <c r="EE153" s="1003"/>
      <c r="EF153" s="1003"/>
      <c r="EG153" s="1003"/>
      <c r="EH153" s="1003"/>
      <c r="EI153" s="1003"/>
      <c r="EJ153" s="1003"/>
      <c r="EK153" s="1003"/>
      <c r="EL153" s="1003"/>
      <c r="EM153" s="1003"/>
      <c r="EN153" s="1003"/>
      <c r="EO153" s="1003"/>
      <c r="EP153" s="1003"/>
      <c r="EQ153" s="1003"/>
      <c r="ER153" s="1003"/>
      <c r="ES153" s="1003"/>
      <c r="ET153" s="1003"/>
      <c r="EU153" s="1003"/>
      <c r="EV153" s="1003"/>
      <c r="EW153" s="1003"/>
      <c r="EX153" s="1003"/>
      <c r="EY153" s="1003"/>
      <c r="EZ153" s="1003"/>
      <c r="FA153" s="1003"/>
      <c r="FB153" s="1003"/>
      <c r="FC153" s="1003"/>
      <c r="FD153" s="1003"/>
      <c r="FE153" s="1003"/>
      <c r="FF153" s="1003"/>
      <c r="FG153" s="1003"/>
      <c r="FH153" s="1003"/>
      <c r="FI153" s="1003"/>
      <c r="FJ153" s="1003"/>
      <c r="FK153" s="1003"/>
      <c r="FL153" s="1003"/>
      <c r="FM153" s="1003"/>
      <c r="FN153" s="1003"/>
      <c r="FO153" s="1003"/>
      <c r="FP153" s="1003"/>
      <c r="FQ153" s="1003"/>
      <c r="FR153" s="1003"/>
      <c r="FS153" s="1003"/>
      <c r="FT153" s="1003"/>
      <c r="FU153" s="1003"/>
      <c r="FV153" s="1003"/>
      <c r="FW153" s="1003"/>
      <c r="FX153" s="1003"/>
      <c r="FY153" s="1003"/>
      <c r="FZ153" s="1003"/>
      <c r="GA153" s="1003"/>
      <c r="GB153" s="1003"/>
      <c r="GC153" s="1003"/>
      <c r="GD153" s="1003"/>
      <c r="GE153" s="1003"/>
      <c r="GF153" s="1003"/>
      <c r="GG153" s="1003"/>
      <c r="GH153" s="1003"/>
      <c r="GI153" s="1003"/>
      <c r="GJ153" s="1003"/>
      <c r="GK153" s="1003"/>
      <c r="GL153" s="1003"/>
      <c r="GM153" s="1003"/>
      <c r="GN153" s="1003"/>
      <c r="GO153" s="1003"/>
      <c r="GP153" s="1003"/>
      <c r="GQ153" s="1003"/>
      <c r="GR153" s="1003"/>
      <c r="GS153" s="1003"/>
      <c r="GT153" s="1003"/>
      <c r="GU153" s="1003"/>
      <c r="GV153" s="1003"/>
      <c r="GW153" s="1003"/>
      <c r="GX153" s="1003"/>
      <c r="GY153" s="1003"/>
      <c r="GZ153" s="1003"/>
      <c r="HA153" s="1003"/>
      <c r="HB153" s="1003"/>
      <c r="HC153" s="1003"/>
      <c r="HD153" s="1003"/>
      <c r="HE153" s="1003"/>
      <c r="HF153" s="1003"/>
      <c r="HG153" s="1003"/>
      <c r="HH153" s="1003"/>
      <c r="HI153" s="1003"/>
      <c r="HJ153" s="1003"/>
      <c r="HK153" s="1003"/>
      <c r="HL153" s="1003"/>
      <c r="HM153" s="1003"/>
      <c r="HN153" s="1003"/>
      <c r="HO153" s="1003"/>
      <c r="HP153" s="1003"/>
      <c r="HQ153" s="1003"/>
      <c r="HR153" s="1003"/>
      <c r="HS153" s="1003"/>
      <c r="HT153" s="1003"/>
      <c r="HU153" s="1003"/>
      <c r="HV153" s="1003"/>
      <c r="HW153" s="1003"/>
      <c r="HX153" s="1003"/>
      <c r="HY153" s="1003"/>
      <c r="HZ153" s="1003"/>
      <c r="IA153" s="1003"/>
      <c r="IB153" s="1003"/>
      <c r="IC153" s="1003"/>
      <c r="ID153" s="1003"/>
      <c r="IE153" s="1003"/>
      <c r="IF153" s="1003"/>
      <c r="IG153" s="1003"/>
      <c r="IH153" s="1003"/>
      <c r="II153" s="1003"/>
      <c r="IJ153" s="1003"/>
      <c r="IK153" s="1003"/>
      <c r="IL153" s="1003"/>
      <c r="IM153" s="1003"/>
      <c r="IN153" s="1003"/>
      <c r="IO153" s="1003"/>
      <c r="IP153" s="1003"/>
      <c r="IQ153" s="1003"/>
      <c r="IR153" s="1003"/>
      <c r="IS153" s="1003"/>
      <c r="IT153" s="1003"/>
      <c r="IU153" s="1003"/>
      <c r="IV153" s="1003"/>
    </row>
    <row r="154" spans="1:256" ht="31.5">
      <c r="A154" s="1003"/>
      <c r="B154" s="1042" t="s">
        <v>760</v>
      </c>
      <c r="C154" s="1223" t="s">
        <v>686</v>
      </c>
      <c r="D154" s="1223" t="s">
        <v>29</v>
      </c>
      <c r="E154" s="1223" t="s">
        <v>687</v>
      </c>
      <c r="F154" s="1224" t="s">
        <v>709</v>
      </c>
      <c r="G154" s="1225" t="s">
        <v>710</v>
      </c>
      <c r="H154" s="1003"/>
      <c r="I154" s="1003"/>
      <c r="J154" s="1003"/>
      <c r="K154" s="1003"/>
      <c r="L154" s="1003"/>
      <c r="M154" s="1003"/>
      <c r="N154" s="1003"/>
      <c r="O154" s="1003"/>
      <c r="P154" s="1003"/>
      <c r="Q154" s="1003"/>
      <c r="R154" s="1003"/>
      <c r="S154" s="1003"/>
      <c r="T154" s="1003"/>
      <c r="U154" s="1003"/>
      <c r="V154" s="1003"/>
      <c r="W154" s="1003"/>
      <c r="X154" s="1003"/>
      <c r="Y154" s="1003"/>
      <c r="Z154" s="1003"/>
      <c r="AA154" s="1003"/>
      <c r="AB154" s="1003"/>
      <c r="AC154" s="1003"/>
      <c r="AD154" s="1003"/>
      <c r="AE154" s="1003"/>
      <c r="AF154" s="1003"/>
      <c r="AG154" s="1003"/>
      <c r="AH154" s="1003"/>
      <c r="AI154" s="1003"/>
      <c r="AJ154" s="1003"/>
      <c r="AK154" s="1003"/>
      <c r="AL154" s="1003"/>
      <c r="AM154" s="1003"/>
      <c r="AN154" s="1003"/>
      <c r="AO154" s="1003"/>
      <c r="AP154" s="1003"/>
      <c r="AQ154" s="1003"/>
      <c r="AR154" s="1003"/>
      <c r="AS154" s="1003"/>
      <c r="AT154" s="1003"/>
      <c r="AU154" s="1003"/>
      <c r="AV154" s="1003"/>
      <c r="AW154" s="1003"/>
      <c r="AX154" s="1003"/>
      <c r="AY154" s="1003"/>
      <c r="AZ154" s="1003"/>
      <c r="BA154" s="1003"/>
      <c r="BB154" s="1003"/>
      <c r="BC154" s="1003"/>
      <c r="BD154" s="1003"/>
      <c r="BE154" s="1003"/>
      <c r="BF154" s="1003"/>
      <c r="BG154" s="1003"/>
      <c r="BH154" s="1003"/>
      <c r="BI154" s="1003"/>
      <c r="BJ154" s="1003"/>
      <c r="BK154" s="1003"/>
      <c r="BL154" s="1003"/>
      <c r="BM154" s="1003"/>
      <c r="BN154" s="1003"/>
      <c r="BO154" s="1003"/>
      <c r="BP154" s="1003"/>
      <c r="BQ154" s="1003"/>
      <c r="BR154" s="1003"/>
      <c r="BS154" s="1003"/>
      <c r="BT154" s="1003"/>
      <c r="BU154" s="1003"/>
      <c r="BV154" s="1003"/>
      <c r="BW154" s="1003"/>
      <c r="BX154" s="1003"/>
      <c r="BY154" s="1003"/>
      <c r="BZ154" s="1003"/>
      <c r="CA154" s="1003"/>
      <c r="CB154" s="1003"/>
      <c r="CC154" s="1003"/>
      <c r="CD154" s="1003"/>
      <c r="CE154" s="1003"/>
      <c r="CF154" s="1003"/>
      <c r="CG154" s="1003"/>
      <c r="CH154" s="1003"/>
      <c r="CI154" s="1003"/>
      <c r="CJ154" s="1003"/>
      <c r="CK154" s="1003"/>
      <c r="CL154" s="1003"/>
      <c r="CM154" s="1003"/>
      <c r="CN154" s="1003"/>
      <c r="CO154" s="1003"/>
      <c r="CP154" s="1003"/>
      <c r="CQ154" s="1003"/>
      <c r="CR154" s="1003"/>
      <c r="CS154" s="1003"/>
      <c r="CT154" s="1003"/>
      <c r="CU154" s="1003"/>
      <c r="CV154" s="1003"/>
      <c r="CW154" s="1003"/>
      <c r="CX154" s="1003"/>
      <c r="CY154" s="1003"/>
      <c r="CZ154" s="1003"/>
      <c r="DA154" s="1003"/>
      <c r="DB154" s="1003"/>
      <c r="DC154" s="1003"/>
      <c r="DD154" s="1003"/>
      <c r="DE154" s="1003"/>
      <c r="DF154" s="1003"/>
      <c r="DG154" s="1003"/>
      <c r="DH154" s="1003"/>
      <c r="DI154" s="1003"/>
      <c r="DJ154" s="1003"/>
      <c r="DK154" s="1003"/>
      <c r="DL154" s="1003"/>
      <c r="DM154" s="1003"/>
      <c r="DN154" s="1003"/>
      <c r="DO154" s="1003"/>
      <c r="DP154" s="1003"/>
      <c r="DQ154" s="1003"/>
      <c r="DR154" s="1003"/>
      <c r="DS154" s="1003"/>
      <c r="DT154" s="1003"/>
      <c r="DU154" s="1003"/>
      <c r="DV154" s="1003"/>
      <c r="DW154" s="1003"/>
      <c r="DX154" s="1003"/>
      <c r="DY154" s="1003"/>
      <c r="DZ154" s="1003"/>
      <c r="EA154" s="1003"/>
      <c r="EB154" s="1003"/>
      <c r="EC154" s="1003"/>
      <c r="ED154" s="1003"/>
      <c r="EE154" s="1003"/>
      <c r="EF154" s="1003"/>
      <c r="EG154" s="1003"/>
      <c r="EH154" s="1003"/>
      <c r="EI154" s="1003"/>
      <c r="EJ154" s="1003"/>
      <c r="EK154" s="1003"/>
      <c r="EL154" s="1003"/>
      <c r="EM154" s="1003"/>
      <c r="EN154" s="1003"/>
      <c r="EO154" s="1003"/>
      <c r="EP154" s="1003"/>
      <c r="EQ154" s="1003"/>
      <c r="ER154" s="1003"/>
      <c r="ES154" s="1003"/>
      <c r="ET154" s="1003"/>
      <c r="EU154" s="1003"/>
      <c r="EV154" s="1003"/>
      <c r="EW154" s="1003"/>
      <c r="EX154" s="1003"/>
      <c r="EY154" s="1003"/>
      <c r="EZ154" s="1003"/>
      <c r="FA154" s="1003"/>
      <c r="FB154" s="1003"/>
      <c r="FC154" s="1003"/>
      <c r="FD154" s="1003"/>
      <c r="FE154" s="1003"/>
      <c r="FF154" s="1003"/>
      <c r="FG154" s="1003"/>
      <c r="FH154" s="1003"/>
      <c r="FI154" s="1003"/>
      <c r="FJ154" s="1003"/>
      <c r="FK154" s="1003"/>
      <c r="FL154" s="1003"/>
      <c r="FM154" s="1003"/>
      <c r="FN154" s="1003"/>
      <c r="FO154" s="1003"/>
      <c r="FP154" s="1003"/>
      <c r="FQ154" s="1003"/>
      <c r="FR154" s="1003"/>
      <c r="FS154" s="1003"/>
      <c r="FT154" s="1003"/>
      <c r="FU154" s="1003"/>
      <c r="FV154" s="1003"/>
      <c r="FW154" s="1003"/>
      <c r="FX154" s="1003"/>
      <c r="FY154" s="1003"/>
      <c r="FZ154" s="1003"/>
      <c r="GA154" s="1003"/>
      <c r="GB154" s="1003"/>
      <c r="GC154" s="1003"/>
      <c r="GD154" s="1003"/>
      <c r="GE154" s="1003"/>
      <c r="GF154" s="1003"/>
      <c r="GG154" s="1003"/>
      <c r="GH154" s="1003"/>
      <c r="GI154" s="1003"/>
      <c r="GJ154" s="1003"/>
      <c r="GK154" s="1003"/>
      <c r="GL154" s="1003"/>
      <c r="GM154" s="1003"/>
      <c r="GN154" s="1003"/>
      <c r="GO154" s="1003"/>
      <c r="GP154" s="1003"/>
      <c r="GQ154" s="1003"/>
      <c r="GR154" s="1003"/>
      <c r="GS154" s="1003"/>
      <c r="GT154" s="1003"/>
      <c r="GU154" s="1003"/>
      <c r="GV154" s="1003"/>
      <c r="GW154" s="1003"/>
      <c r="GX154" s="1003"/>
      <c r="GY154" s="1003"/>
      <c r="GZ154" s="1003"/>
      <c r="HA154" s="1003"/>
      <c r="HB154" s="1003"/>
      <c r="HC154" s="1003"/>
      <c r="HD154" s="1003"/>
      <c r="HE154" s="1003"/>
      <c r="HF154" s="1003"/>
      <c r="HG154" s="1003"/>
      <c r="HH154" s="1003"/>
      <c r="HI154" s="1003"/>
      <c r="HJ154" s="1003"/>
      <c r="HK154" s="1003"/>
      <c r="HL154" s="1003"/>
      <c r="HM154" s="1003"/>
      <c r="HN154" s="1003"/>
      <c r="HO154" s="1003"/>
      <c r="HP154" s="1003"/>
      <c r="HQ154" s="1003"/>
      <c r="HR154" s="1003"/>
      <c r="HS154" s="1003"/>
      <c r="HT154" s="1003"/>
      <c r="HU154" s="1003"/>
      <c r="HV154" s="1003"/>
      <c r="HW154" s="1003"/>
      <c r="HX154" s="1003"/>
      <c r="HY154" s="1003"/>
      <c r="HZ154" s="1003"/>
      <c r="IA154" s="1003"/>
      <c r="IB154" s="1003"/>
      <c r="IC154" s="1003"/>
      <c r="ID154" s="1003"/>
      <c r="IE154" s="1003"/>
      <c r="IF154" s="1003"/>
      <c r="IG154" s="1003"/>
      <c r="IH154" s="1003"/>
      <c r="II154" s="1003"/>
      <c r="IJ154" s="1003"/>
      <c r="IK154" s="1003"/>
      <c r="IL154" s="1003"/>
      <c r="IM154" s="1003"/>
      <c r="IN154" s="1003"/>
      <c r="IO154" s="1003"/>
      <c r="IP154" s="1003"/>
      <c r="IQ154" s="1003"/>
      <c r="IR154" s="1003"/>
      <c r="IS154" s="1003"/>
      <c r="IT154" s="1003"/>
      <c r="IU154" s="1003"/>
      <c r="IV154" s="1003"/>
    </row>
    <row r="155" spans="1:256" ht="15.75">
      <c r="A155" s="1003"/>
      <c r="B155" s="2767" t="s">
        <v>690</v>
      </c>
      <c r="C155" s="2768"/>
      <c r="D155" s="2768"/>
      <c r="E155" s="2768"/>
      <c r="F155" s="2768"/>
      <c r="G155" s="2769"/>
      <c r="H155" s="1003"/>
      <c r="I155" s="1003"/>
      <c r="J155" s="1003"/>
      <c r="K155" s="1003"/>
      <c r="L155" s="1003"/>
      <c r="M155" s="1003"/>
      <c r="N155" s="1003"/>
      <c r="O155" s="1003"/>
      <c r="P155" s="1003"/>
      <c r="Q155" s="1003"/>
      <c r="R155" s="1003"/>
      <c r="S155" s="1003"/>
      <c r="T155" s="1003"/>
      <c r="U155" s="1003"/>
      <c r="V155" s="1003"/>
      <c r="W155" s="1003"/>
      <c r="X155" s="1003"/>
      <c r="Y155" s="1003"/>
      <c r="Z155" s="1003"/>
      <c r="AA155" s="1003"/>
      <c r="AB155" s="1003"/>
      <c r="AC155" s="1003"/>
      <c r="AD155" s="1003"/>
      <c r="AE155" s="1003"/>
      <c r="AF155" s="1003"/>
      <c r="AG155" s="1003"/>
      <c r="AH155" s="1003"/>
      <c r="AI155" s="1003"/>
      <c r="AJ155" s="1003"/>
      <c r="AK155" s="1003"/>
      <c r="AL155" s="1003"/>
      <c r="AM155" s="1003"/>
      <c r="AN155" s="1003"/>
      <c r="AO155" s="1003"/>
      <c r="AP155" s="1003"/>
      <c r="AQ155" s="1003"/>
      <c r="AR155" s="1003"/>
      <c r="AS155" s="1003"/>
      <c r="AT155" s="1003"/>
      <c r="AU155" s="1003"/>
      <c r="AV155" s="1003"/>
      <c r="AW155" s="1003"/>
      <c r="AX155" s="1003"/>
      <c r="AY155" s="1003"/>
      <c r="AZ155" s="1003"/>
      <c r="BA155" s="1003"/>
      <c r="BB155" s="1003"/>
      <c r="BC155" s="1003"/>
      <c r="BD155" s="1003"/>
      <c r="BE155" s="1003"/>
      <c r="BF155" s="1003"/>
      <c r="BG155" s="1003"/>
      <c r="BH155" s="1003"/>
      <c r="BI155" s="1003"/>
      <c r="BJ155" s="1003"/>
      <c r="BK155" s="1003"/>
      <c r="BL155" s="1003"/>
      <c r="BM155" s="1003"/>
      <c r="BN155" s="1003"/>
      <c r="BO155" s="1003"/>
      <c r="BP155" s="1003"/>
      <c r="BQ155" s="1003"/>
      <c r="BR155" s="1003"/>
      <c r="BS155" s="1003"/>
      <c r="BT155" s="1003"/>
      <c r="BU155" s="1003"/>
      <c r="BV155" s="1003"/>
      <c r="BW155" s="1003"/>
      <c r="BX155" s="1003"/>
      <c r="BY155" s="1003"/>
      <c r="BZ155" s="1003"/>
      <c r="CA155" s="1003"/>
      <c r="CB155" s="1003"/>
      <c r="CC155" s="1003"/>
      <c r="CD155" s="1003"/>
      <c r="CE155" s="1003"/>
      <c r="CF155" s="1003"/>
      <c r="CG155" s="1003"/>
      <c r="CH155" s="1003"/>
      <c r="CI155" s="1003"/>
      <c r="CJ155" s="1003"/>
      <c r="CK155" s="1003"/>
      <c r="CL155" s="1003"/>
      <c r="CM155" s="1003"/>
      <c r="CN155" s="1003"/>
      <c r="CO155" s="1003"/>
      <c r="CP155" s="1003"/>
      <c r="CQ155" s="1003"/>
      <c r="CR155" s="1003"/>
      <c r="CS155" s="1003"/>
      <c r="CT155" s="1003"/>
      <c r="CU155" s="1003"/>
      <c r="CV155" s="1003"/>
      <c r="CW155" s="1003"/>
      <c r="CX155" s="1003"/>
      <c r="CY155" s="1003"/>
      <c r="CZ155" s="1003"/>
      <c r="DA155" s="1003"/>
      <c r="DB155" s="1003"/>
      <c r="DC155" s="1003"/>
      <c r="DD155" s="1003"/>
      <c r="DE155" s="1003"/>
      <c r="DF155" s="1003"/>
      <c r="DG155" s="1003"/>
      <c r="DH155" s="1003"/>
      <c r="DI155" s="1003"/>
      <c r="DJ155" s="1003"/>
      <c r="DK155" s="1003"/>
      <c r="DL155" s="1003"/>
      <c r="DM155" s="1003"/>
      <c r="DN155" s="1003"/>
      <c r="DO155" s="1003"/>
      <c r="DP155" s="1003"/>
      <c r="DQ155" s="1003"/>
      <c r="DR155" s="1003"/>
      <c r="DS155" s="1003"/>
      <c r="DT155" s="1003"/>
      <c r="DU155" s="1003"/>
      <c r="DV155" s="1003"/>
      <c r="DW155" s="1003"/>
      <c r="DX155" s="1003"/>
      <c r="DY155" s="1003"/>
      <c r="DZ155" s="1003"/>
      <c r="EA155" s="1003"/>
      <c r="EB155" s="1003"/>
      <c r="EC155" s="1003"/>
      <c r="ED155" s="1003"/>
      <c r="EE155" s="1003"/>
      <c r="EF155" s="1003"/>
      <c r="EG155" s="1003"/>
      <c r="EH155" s="1003"/>
      <c r="EI155" s="1003"/>
      <c r="EJ155" s="1003"/>
      <c r="EK155" s="1003"/>
      <c r="EL155" s="1003"/>
      <c r="EM155" s="1003"/>
      <c r="EN155" s="1003"/>
      <c r="EO155" s="1003"/>
      <c r="EP155" s="1003"/>
      <c r="EQ155" s="1003"/>
      <c r="ER155" s="1003"/>
      <c r="ES155" s="1003"/>
      <c r="ET155" s="1003"/>
      <c r="EU155" s="1003"/>
      <c r="EV155" s="1003"/>
      <c r="EW155" s="1003"/>
      <c r="EX155" s="1003"/>
      <c r="EY155" s="1003"/>
      <c r="EZ155" s="1003"/>
      <c r="FA155" s="1003"/>
      <c r="FB155" s="1003"/>
      <c r="FC155" s="1003"/>
      <c r="FD155" s="1003"/>
      <c r="FE155" s="1003"/>
      <c r="FF155" s="1003"/>
      <c r="FG155" s="1003"/>
      <c r="FH155" s="1003"/>
      <c r="FI155" s="1003"/>
      <c r="FJ155" s="1003"/>
      <c r="FK155" s="1003"/>
      <c r="FL155" s="1003"/>
      <c r="FM155" s="1003"/>
      <c r="FN155" s="1003"/>
      <c r="FO155" s="1003"/>
      <c r="FP155" s="1003"/>
      <c r="FQ155" s="1003"/>
      <c r="FR155" s="1003"/>
      <c r="FS155" s="1003"/>
      <c r="FT155" s="1003"/>
      <c r="FU155" s="1003"/>
      <c r="FV155" s="1003"/>
      <c r="FW155" s="1003"/>
      <c r="FX155" s="1003"/>
      <c r="FY155" s="1003"/>
      <c r="FZ155" s="1003"/>
      <c r="GA155" s="1003"/>
      <c r="GB155" s="1003"/>
      <c r="GC155" s="1003"/>
      <c r="GD155" s="1003"/>
      <c r="GE155" s="1003"/>
      <c r="GF155" s="1003"/>
      <c r="GG155" s="1003"/>
      <c r="GH155" s="1003"/>
      <c r="GI155" s="1003"/>
      <c r="GJ155" s="1003"/>
      <c r="GK155" s="1003"/>
      <c r="GL155" s="1003"/>
      <c r="GM155" s="1003"/>
      <c r="GN155" s="1003"/>
      <c r="GO155" s="1003"/>
      <c r="GP155" s="1003"/>
      <c r="GQ155" s="1003"/>
      <c r="GR155" s="1003"/>
      <c r="GS155" s="1003"/>
      <c r="GT155" s="1003"/>
      <c r="GU155" s="1003"/>
      <c r="GV155" s="1003"/>
      <c r="GW155" s="1003"/>
      <c r="GX155" s="1003"/>
      <c r="GY155" s="1003"/>
      <c r="GZ155" s="1003"/>
      <c r="HA155" s="1003"/>
      <c r="HB155" s="1003"/>
      <c r="HC155" s="1003"/>
      <c r="HD155" s="1003"/>
      <c r="HE155" s="1003"/>
      <c r="HF155" s="1003"/>
      <c r="HG155" s="1003"/>
      <c r="HH155" s="1003"/>
      <c r="HI155" s="1003"/>
      <c r="HJ155" s="1003"/>
      <c r="HK155" s="1003"/>
      <c r="HL155" s="1003"/>
      <c r="HM155" s="1003"/>
      <c r="HN155" s="1003"/>
      <c r="HO155" s="1003"/>
      <c r="HP155" s="1003"/>
      <c r="HQ155" s="1003"/>
      <c r="HR155" s="1003"/>
      <c r="HS155" s="1003"/>
      <c r="HT155" s="1003"/>
      <c r="HU155" s="1003"/>
      <c r="HV155" s="1003"/>
      <c r="HW155" s="1003"/>
      <c r="HX155" s="1003"/>
      <c r="HY155" s="1003"/>
      <c r="HZ155" s="1003"/>
      <c r="IA155" s="1003"/>
      <c r="IB155" s="1003"/>
      <c r="IC155" s="1003"/>
      <c r="ID155" s="1003"/>
      <c r="IE155" s="1003"/>
      <c r="IF155" s="1003"/>
      <c r="IG155" s="1003"/>
      <c r="IH155" s="1003"/>
      <c r="II155" s="1003"/>
      <c r="IJ155" s="1003"/>
      <c r="IK155" s="1003"/>
      <c r="IL155" s="1003"/>
      <c r="IM155" s="1003"/>
      <c r="IN155" s="1003"/>
      <c r="IO155" s="1003"/>
      <c r="IP155" s="1003"/>
      <c r="IQ155" s="1003"/>
      <c r="IR155" s="1003"/>
      <c r="IS155" s="1003"/>
      <c r="IT155" s="1003"/>
      <c r="IU155" s="1003"/>
      <c r="IV155" s="1003"/>
    </row>
    <row r="156" spans="1:256" ht="15.75">
      <c r="A156" s="1003"/>
      <c r="B156" s="1043" t="s">
        <v>1817</v>
      </c>
      <c r="C156" s="1044" t="str">
        <f>C18</f>
        <v>GIRA-GIRA OU CARROSSEL</v>
      </c>
      <c r="D156" s="1045" t="s">
        <v>29</v>
      </c>
      <c r="E156" s="1234">
        <v>1</v>
      </c>
      <c r="F156" s="1227">
        <f>F18</f>
        <v>2325</v>
      </c>
      <c r="G156" s="1165">
        <f>TRUNC(F156*E156,2)</f>
        <v>2325</v>
      </c>
      <c r="H156" s="1003"/>
      <c r="I156" s="1003"/>
      <c r="J156" s="1003"/>
      <c r="K156" s="1003"/>
      <c r="L156" s="1003"/>
      <c r="M156" s="1003"/>
      <c r="N156" s="1003"/>
      <c r="O156" s="1003"/>
      <c r="P156" s="1003"/>
      <c r="Q156" s="1003"/>
      <c r="R156" s="1003"/>
      <c r="S156" s="1003"/>
      <c r="T156" s="1003"/>
      <c r="U156" s="1003"/>
      <c r="V156" s="1003"/>
      <c r="W156" s="1003"/>
      <c r="X156" s="1003"/>
      <c r="Y156" s="1003"/>
      <c r="Z156" s="1003"/>
      <c r="AA156" s="1003"/>
      <c r="AB156" s="1003"/>
      <c r="AC156" s="1003"/>
      <c r="AD156" s="1003"/>
      <c r="AE156" s="1003"/>
      <c r="AF156" s="1003"/>
      <c r="AG156" s="1003"/>
      <c r="AH156" s="1003"/>
      <c r="AI156" s="1003"/>
      <c r="AJ156" s="1003"/>
      <c r="AK156" s="1003"/>
      <c r="AL156" s="1003"/>
      <c r="AM156" s="1003"/>
      <c r="AN156" s="1003"/>
      <c r="AO156" s="1003"/>
      <c r="AP156" s="1003"/>
      <c r="AQ156" s="1003"/>
      <c r="AR156" s="1003"/>
      <c r="AS156" s="1003"/>
      <c r="AT156" s="1003"/>
      <c r="AU156" s="1003"/>
      <c r="AV156" s="1003"/>
      <c r="AW156" s="1003"/>
      <c r="AX156" s="1003"/>
      <c r="AY156" s="1003"/>
      <c r="AZ156" s="1003"/>
      <c r="BA156" s="1003"/>
      <c r="BB156" s="1003"/>
      <c r="BC156" s="1003"/>
      <c r="BD156" s="1003"/>
      <c r="BE156" s="1003"/>
      <c r="BF156" s="1003"/>
      <c r="BG156" s="1003"/>
      <c r="BH156" s="1003"/>
      <c r="BI156" s="1003"/>
      <c r="BJ156" s="1003"/>
      <c r="BK156" s="1003"/>
      <c r="BL156" s="1003"/>
      <c r="BM156" s="1003"/>
      <c r="BN156" s="1003"/>
      <c r="BO156" s="1003"/>
      <c r="BP156" s="1003"/>
      <c r="BQ156" s="1003"/>
      <c r="BR156" s="1003"/>
      <c r="BS156" s="1003"/>
      <c r="BT156" s="1003"/>
      <c r="BU156" s="1003"/>
      <c r="BV156" s="1003"/>
      <c r="BW156" s="1003"/>
      <c r="BX156" s="1003"/>
      <c r="BY156" s="1003"/>
      <c r="BZ156" s="1003"/>
      <c r="CA156" s="1003"/>
      <c r="CB156" s="1003"/>
      <c r="CC156" s="1003"/>
      <c r="CD156" s="1003"/>
      <c r="CE156" s="1003"/>
      <c r="CF156" s="1003"/>
      <c r="CG156" s="1003"/>
      <c r="CH156" s="1003"/>
      <c r="CI156" s="1003"/>
      <c r="CJ156" s="1003"/>
      <c r="CK156" s="1003"/>
      <c r="CL156" s="1003"/>
      <c r="CM156" s="1003"/>
      <c r="CN156" s="1003"/>
      <c r="CO156" s="1003"/>
      <c r="CP156" s="1003"/>
      <c r="CQ156" s="1003"/>
      <c r="CR156" s="1003"/>
      <c r="CS156" s="1003"/>
      <c r="CT156" s="1003"/>
      <c r="CU156" s="1003"/>
      <c r="CV156" s="1003"/>
      <c r="CW156" s="1003"/>
      <c r="CX156" s="1003"/>
      <c r="CY156" s="1003"/>
      <c r="CZ156" s="1003"/>
      <c r="DA156" s="1003"/>
      <c r="DB156" s="1003"/>
      <c r="DC156" s="1003"/>
      <c r="DD156" s="1003"/>
      <c r="DE156" s="1003"/>
      <c r="DF156" s="1003"/>
      <c r="DG156" s="1003"/>
      <c r="DH156" s="1003"/>
      <c r="DI156" s="1003"/>
      <c r="DJ156" s="1003"/>
      <c r="DK156" s="1003"/>
      <c r="DL156" s="1003"/>
      <c r="DM156" s="1003"/>
      <c r="DN156" s="1003"/>
      <c r="DO156" s="1003"/>
      <c r="DP156" s="1003"/>
      <c r="DQ156" s="1003"/>
      <c r="DR156" s="1003"/>
      <c r="DS156" s="1003"/>
      <c r="DT156" s="1003"/>
      <c r="DU156" s="1003"/>
      <c r="DV156" s="1003"/>
      <c r="DW156" s="1003"/>
      <c r="DX156" s="1003"/>
      <c r="DY156" s="1003"/>
      <c r="DZ156" s="1003"/>
      <c r="EA156" s="1003"/>
      <c r="EB156" s="1003"/>
      <c r="EC156" s="1003"/>
      <c r="ED156" s="1003"/>
      <c r="EE156" s="1003"/>
      <c r="EF156" s="1003"/>
      <c r="EG156" s="1003"/>
      <c r="EH156" s="1003"/>
      <c r="EI156" s="1003"/>
      <c r="EJ156" s="1003"/>
      <c r="EK156" s="1003"/>
      <c r="EL156" s="1003"/>
      <c r="EM156" s="1003"/>
      <c r="EN156" s="1003"/>
      <c r="EO156" s="1003"/>
      <c r="EP156" s="1003"/>
      <c r="EQ156" s="1003"/>
      <c r="ER156" s="1003"/>
      <c r="ES156" s="1003"/>
      <c r="ET156" s="1003"/>
      <c r="EU156" s="1003"/>
      <c r="EV156" s="1003"/>
      <c r="EW156" s="1003"/>
      <c r="EX156" s="1003"/>
      <c r="EY156" s="1003"/>
      <c r="EZ156" s="1003"/>
      <c r="FA156" s="1003"/>
      <c r="FB156" s="1003"/>
      <c r="FC156" s="1003"/>
      <c r="FD156" s="1003"/>
      <c r="FE156" s="1003"/>
      <c r="FF156" s="1003"/>
      <c r="FG156" s="1003"/>
      <c r="FH156" s="1003"/>
      <c r="FI156" s="1003"/>
      <c r="FJ156" s="1003"/>
      <c r="FK156" s="1003"/>
      <c r="FL156" s="1003"/>
      <c r="FM156" s="1003"/>
      <c r="FN156" s="1003"/>
      <c r="FO156" s="1003"/>
      <c r="FP156" s="1003"/>
      <c r="FQ156" s="1003"/>
      <c r="FR156" s="1003"/>
      <c r="FS156" s="1003"/>
      <c r="FT156" s="1003"/>
      <c r="FU156" s="1003"/>
      <c r="FV156" s="1003"/>
      <c r="FW156" s="1003"/>
      <c r="FX156" s="1003"/>
      <c r="FY156" s="1003"/>
      <c r="FZ156" s="1003"/>
      <c r="GA156" s="1003"/>
      <c r="GB156" s="1003"/>
      <c r="GC156" s="1003"/>
      <c r="GD156" s="1003"/>
      <c r="GE156" s="1003"/>
      <c r="GF156" s="1003"/>
      <c r="GG156" s="1003"/>
      <c r="GH156" s="1003"/>
      <c r="GI156" s="1003"/>
      <c r="GJ156" s="1003"/>
      <c r="GK156" s="1003"/>
      <c r="GL156" s="1003"/>
      <c r="GM156" s="1003"/>
      <c r="GN156" s="1003"/>
      <c r="GO156" s="1003"/>
      <c r="GP156" s="1003"/>
      <c r="GQ156" s="1003"/>
      <c r="GR156" s="1003"/>
      <c r="GS156" s="1003"/>
      <c r="GT156" s="1003"/>
      <c r="GU156" s="1003"/>
      <c r="GV156" s="1003"/>
      <c r="GW156" s="1003"/>
      <c r="GX156" s="1003"/>
      <c r="GY156" s="1003"/>
      <c r="GZ156" s="1003"/>
      <c r="HA156" s="1003"/>
      <c r="HB156" s="1003"/>
      <c r="HC156" s="1003"/>
      <c r="HD156" s="1003"/>
      <c r="HE156" s="1003"/>
      <c r="HF156" s="1003"/>
      <c r="HG156" s="1003"/>
      <c r="HH156" s="1003"/>
      <c r="HI156" s="1003"/>
      <c r="HJ156" s="1003"/>
      <c r="HK156" s="1003"/>
      <c r="HL156" s="1003"/>
      <c r="HM156" s="1003"/>
      <c r="HN156" s="1003"/>
      <c r="HO156" s="1003"/>
      <c r="HP156" s="1003"/>
      <c r="HQ156" s="1003"/>
      <c r="HR156" s="1003"/>
      <c r="HS156" s="1003"/>
      <c r="HT156" s="1003"/>
      <c r="HU156" s="1003"/>
      <c r="HV156" s="1003"/>
      <c r="HW156" s="1003"/>
      <c r="HX156" s="1003"/>
      <c r="HY156" s="1003"/>
      <c r="HZ156" s="1003"/>
      <c r="IA156" s="1003"/>
      <c r="IB156" s="1003"/>
      <c r="IC156" s="1003"/>
      <c r="ID156" s="1003"/>
      <c r="IE156" s="1003"/>
      <c r="IF156" s="1003"/>
      <c r="IG156" s="1003"/>
      <c r="IH156" s="1003"/>
      <c r="II156" s="1003"/>
      <c r="IJ156" s="1003"/>
      <c r="IK156" s="1003"/>
      <c r="IL156" s="1003"/>
      <c r="IM156" s="1003"/>
      <c r="IN156" s="1003"/>
      <c r="IO156" s="1003"/>
      <c r="IP156" s="1003"/>
      <c r="IQ156" s="1003"/>
      <c r="IR156" s="1003"/>
      <c r="IS156" s="1003"/>
      <c r="IT156" s="1003"/>
      <c r="IU156" s="1003"/>
      <c r="IV156" s="1003"/>
    </row>
    <row r="157" spans="1:256" ht="30.75">
      <c r="A157" s="1302" t="s">
        <v>1321</v>
      </c>
      <c r="B157" s="1047">
        <v>93358</v>
      </c>
      <c r="C157" s="772" t="str">
        <f>IF($A157="INSUMO",VLOOKUP($B157,'BANCO DE DADOS SETEMBRO INS'!$A:$D,2,FALSE),VLOOKUP($B157,'BANCO DE DADOS SETEMBRO SERV'!$B:$E,2,FALSE))</f>
        <v>ESCAVAÇÃO MANUAL DE VALA COM PROFUNDIDADE MENOR OU IGUAL A 1,30 M. AF_03/2016</v>
      </c>
      <c r="D157" s="771" t="str">
        <f>IF($A157="INSUMO",VLOOKUP($B157,'BANCO DE DADOS SETEMBRO INS'!$A:$D,3,FALSE),VLOOKUP($B157,'BANCO DE DADOS SETEMBRO SERV'!$B:$E,3,FALSE))</f>
        <v>M3</v>
      </c>
      <c r="E157" s="1235">
        <f>((0.8*0.4*0.4))</f>
        <v>0.12800000000000003</v>
      </c>
      <c r="F157" s="775">
        <f>IF($A157="INSUMO",VLOOKUP($B157,'BANCO DE DADOS SETEMBRO INS'!$A:$D,4,FALSE),VLOOKUP($B157,'BANCO DE DADOS SETEMBRO SERV'!$B:$E,4,FALSE))</f>
        <v>62.26</v>
      </c>
      <c r="G157" s="1165">
        <f>TRUNC(F157*E157,2)</f>
        <v>7.96</v>
      </c>
      <c r="H157" s="1003"/>
      <c r="I157" s="1003"/>
      <c r="J157" s="1003"/>
      <c r="K157" s="1003"/>
      <c r="L157" s="1003"/>
      <c r="M157" s="1003"/>
      <c r="N157" s="1003"/>
      <c r="O157" s="1003"/>
      <c r="P157" s="1003"/>
      <c r="Q157" s="1003"/>
      <c r="R157" s="1003"/>
      <c r="S157" s="1003"/>
      <c r="T157" s="1003"/>
      <c r="U157" s="1003"/>
      <c r="V157" s="1003"/>
      <c r="W157" s="1003"/>
      <c r="X157" s="1003"/>
      <c r="Y157" s="1003"/>
      <c r="Z157" s="1003"/>
      <c r="AA157" s="1003"/>
      <c r="AB157" s="1003"/>
      <c r="AC157" s="1003"/>
      <c r="AD157" s="1003"/>
      <c r="AE157" s="1003"/>
      <c r="AF157" s="1003"/>
      <c r="AG157" s="1003"/>
      <c r="AH157" s="1003"/>
      <c r="AI157" s="1003"/>
      <c r="AJ157" s="1003"/>
      <c r="AK157" s="1003"/>
      <c r="AL157" s="1003"/>
      <c r="AM157" s="1003"/>
      <c r="AN157" s="1003"/>
      <c r="AO157" s="1003"/>
      <c r="AP157" s="1003"/>
      <c r="AQ157" s="1003"/>
      <c r="AR157" s="1003"/>
      <c r="AS157" s="1003"/>
      <c r="AT157" s="1003"/>
      <c r="AU157" s="1003"/>
      <c r="AV157" s="1003"/>
      <c r="AW157" s="1003"/>
      <c r="AX157" s="1003"/>
      <c r="AY157" s="1003"/>
      <c r="AZ157" s="1003"/>
      <c r="BA157" s="1003"/>
      <c r="BB157" s="1003"/>
      <c r="BC157" s="1003"/>
      <c r="BD157" s="1003"/>
      <c r="BE157" s="1003"/>
      <c r="BF157" s="1003"/>
      <c r="BG157" s="1003"/>
      <c r="BH157" s="1003"/>
      <c r="BI157" s="1003"/>
      <c r="BJ157" s="1003"/>
      <c r="BK157" s="1003"/>
      <c r="BL157" s="1003"/>
      <c r="BM157" s="1003"/>
      <c r="BN157" s="1003"/>
      <c r="BO157" s="1003"/>
      <c r="BP157" s="1003"/>
      <c r="BQ157" s="1003"/>
      <c r="BR157" s="1003"/>
      <c r="BS157" s="1003"/>
      <c r="BT157" s="1003"/>
      <c r="BU157" s="1003"/>
      <c r="BV157" s="1003"/>
      <c r="BW157" s="1003"/>
      <c r="BX157" s="1003"/>
      <c r="BY157" s="1003"/>
      <c r="BZ157" s="1003"/>
      <c r="CA157" s="1003"/>
      <c r="CB157" s="1003"/>
      <c r="CC157" s="1003"/>
      <c r="CD157" s="1003"/>
      <c r="CE157" s="1003"/>
      <c r="CF157" s="1003"/>
      <c r="CG157" s="1003"/>
      <c r="CH157" s="1003"/>
      <c r="CI157" s="1003"/>
      <c r="CJ157" s="1003"/>
      <c r="CK157" s="1003"/>
      <c r="CL157" s="1003"/>
      <c r="CM157" s="1003"/>
      <c r="CN157" s="1003"/>
      <c r="CO157" s="1003"/>
      <c r="CP157" s="1003"/>
      <c r="CQ157" s="1003"/>
      <c r="CR157" s="1003"/>
      <c r="CS157" s="1003"/>
      <c r="CT157" s="1003"/>
      <c r="CU157" s="1003"/>
      <c r="CV157" s="1003"/>
      <c r="CW157" s="1003"/>
      <c r="CX157" s="1003"/>
      <c r="CY157" s="1003"/>
      <c r="CZ157" s="1003"/>
      <c r="DA157" s="1003"/>
      <c r="DB157" s="1003"/>
      <c r="DC157" s="1003"/>
      <c r="DD157" s="1003"/>
      <c r="DE157" s="1003"/>
      <c r="DF157" s="1003"/>
      <c r="DG157" s="1003"/>
      <c r="DH157" s="1003"/>
      <c r="DI157" s="1003"/>
      <c r="DJ157" s="1003"/>
      <c r="DK157" s="1003"/>
      <c r="DL157" s="1003"/>
      <c r="DM157" s="1003"/>
      <c r="DN157" s="1003"/>
      <c r="DO157" s="1003"/>
      <c r="DP157" s="1003"/>
      <c r="DQ157" s="1003"/>
      <c r="DR157" s="1003"/>
      <c r="DS157" s="1003"/>
      <c r="DT157" s="1003"/>
      <c r="DU157" s="1003"/>
      <c r="DV157" s="1003"/>
      <c r="DW157" s="1003"/>
      <c r="DX157" s="1003"/>
      <c r="DY157" s="1003"/>
      <c r="DZ157" s="1003"/>
      <c r="EA157" s="1003"/>
      <c r="EB157" s="1003"/>
      <c r="EC157" s="1003"/>
      <c r="ED157" s="1003"/>
      <c r="EE157" s="1003"/>
      <c r="EF157" s="1003"/>
      <c r="EG157" s="1003"/>
      <c r="EH157" s="1003"/>
      <c r="EI157" s="1003"/>
      <c r="EJ157" s="1003"/>
      <c r="EK157" s="1003"/>
      <c r="EL157" s="1003"/>
      <c r="EM157" s="1003"/>
      <c r="EN157" s="1003"/>
      <c r="EO157" s="1003"/>
      <c r="EP157" s="1003"/>
      <c r="EQ157" s="1003"/>
      <c r="ER157" s="1003"/>
      <c r="ES157" s="1003"/>
      <c r="ET157" s="1003"/>
      <c r="EU157" s="1003"/>
      <c r="EV157" s="1003"/>
      <c r="EW157" s="1003"/>
      <c r="EX157" s="1003"/>
      <c r="EY157" s="1003"/>
      <c r="EZ157" s="1003"/>
      <c r="FA157" s="1003"/>
      <c r="FB157" s="1003"/>
      <c r="FC157" s="1003"/>
      <c r="FD157" s="1003"/>
      <c r="FE157" s="1003"/>
      <c r="FF157" s="1003"/>
      <c r="FG157" s="1003"/>
      <c r="FH157" s="1003"/>
      <c r="FI157" s="1003"/>
      <c r="FJ157" s="1003"/>
      <c r="FK157" s="1003"/>
      <c r="FL157" s="1003"/>
      <c r="FM157" s="1003"/>
      <c r="FN157" s="1003"/>
      <c r="FO157" s="1003"/>
      <c r="FP157" s="1003"/>
      <c r="FQ157" s="1003"/>
      <c r="FR157" s="1003"/>
      <c r="FS157" s="1003"/>
      <c r="FT157" s="1003"/>
      <c r="FU157" s="1003"/>
      <c r="FV157" s="1003"/>
      <c r="FW157" s="1003"/>
      <c r="FX157" s="1003"/>
      <c r="FY157" s="1003"/>
      <c r="FZ157" s="1003"/>
      <c r="GA157" s="1003"/>
      <c r="GB157" s="1003"/>
      <c r="GC157" s="1003"/>
      <c r="GD157" s="1003"/>
      <c r="GE157" s="1003"/>
      <c r="GF157" s="1003"/>
      <c r="GG157" s="1003"/>
      <c r="GH157" s="1003"/>
      <c r="GI157" s="1003"/>
      <c r="GJ157" s="1003"/>
      <c r="GK157" s="1003"/>
      <c r="GL157" s="1003"/>
      <c r="GM157" s="1003"/>
      <c r="GN157" s="1003"/>
      <c r="GO157" s="1003"/>
      <c r="GP157" s="1003"/>
      <c r="GQ157" s="1003"/>
      <c r="GR157" s="1003"/>
      <c r="GS157" s="1003"/>
      <c r="GT157" s="1003"/>
      <c r="GU157" s="1003"/>
      <c r="GV157" s="1003"/>
      <c r="GW157" s="1003"/>
      <c r="GX157" s="1003"/>
      <c r="GY157" s="1003"/>
      <c r="GZ157" s="1003"/>
      <c r="HA157" s="1003"/>
      <c r="HB157" s="1003"/>
      <c r="HC157" s="1003"/>
      <c r="HD157" s="1003"/>
      <c r="HE157" s="1003"/>
      <c r="HF157" s="1003"/>
      <c r="HG157" s="1003"/>
      <c r="HH157" s="1003"/>
      <c r="HI157" s="1003"/>
      <c r="HJ157" s="1003"/>
      <c r="HK157" s="1003"/>
      <c r="HL157" s="1003"/>
      <c r="HM157" s="1003"/>
      <c r="HN157" s="1003"/>
      <c r="HO157" s="1003"/>
      <c r="HP157" s="1003"/>
      <c r="HQ157" s="1003"/>
      <c r="HR157" s="1003"/>
      <c r="HS157" s="1003"/>
      <c r="HT157" s="1003"/>
      <c r="HU157" s="1003"/>
      <c r="HV157" s="1003"/>
      <c r="HW157" s="1003"/>
      <c r="HX157" s="1003"/>
      <c r="HY157" s="1003"/>
      <c r="HZ157" s="1003"/>
      <c r="IA157" s="1003"/>
      <c r="IB157" s="1003"/>
      <c r="IC157" s="1003"/>
      <c r="ID157" s="1003"/>
      <c r="IE157" s="1003"/>
      <c r="IF157" s="1003"/>
      <c r="IG157" s="1003"/>
      <c r="IH157" s="1003"/>
      <c r="II157" s="1003"/>
      <c r="IJ157" s="1003"/>
      <c r="IK157" s="1003"/>
      <c r="IL157" s="1003"/>
      <c r="IM157" s="1003"/>
      <c r="IN157" s="1003"/>
      <c r="IO157" s="1003"/>
      <c r="IP157" s="1003"/>
      <c r="IQ157" s="1003"/>
      <c r="IR157" s="1003"/>
      <c r="IS157" s="1003"/>
      <c r="IT157" s="1003"/>
      <c r="IU157" s="1003"/>
      <c r="IV157" s="1003"/>
    </row>
    <row r="158" spans="1:256" ht="30.75">
      <c r="A158" s="1302" t="s">
        <v>1321</v>
      </c>
      <c r="B158" s="1047">
        <v>94969</v>
      </c>
      <c r="C158" s="772" t="str">
        <f>IF($A158="INSUMO",VLOOKUP($B158,'BANCO DE DADOS SETEMBRO INS'!$A:$D,2,FALSE),VLOOKUP($B158,'BANCO DE DADOS SETEMBRO SERV'!$B:$E,2,FALSE))</f>
        <v>CONCRETO FCK = 15MPA, TRAÇO 1:3,4:3,5 (CIMENTO/ AREIA MÉDIA/ BRITA 1)  - PREPARO MECÂNICO COM BETONEIRA 600 L. AF_07/2016</v>
      </c>
      <c r="D158" s="771" t="str">
        <f>IF($A158="INSUMO",VLOOKUP($B158,'BANCO DE DADOS SETEMBRO INS'!$A:$D,3,FALSE),VLOOKUP($B158,'BANCO DE DADOS SETEMBRO SERV'!$B:$E,3,FALSE))</f>
        <v>M3</v>
      </c>
      <c r="E158" s="1235">
        <f>E157</f>
        <v>0.12800000000000003</v>
      </c>
      <c r="F158" s="775">
        <f>IF($A158="INSUMO",VLOOKUP($B158,'BANCO DE DADOS SETEMBRO INS'!$A:$D,4,FALSE),VLOOKUP($B158,'BANCO DE DADOS SETEMBRO SERV'!$B:$E,4,FALSE))</f>
        <v>278.39999999999998</v>
      </c>
      <c r="G158" s="1165">
        <f>TRUNC(F158*E158,2)</f>
        <v>35.630000000000003</v>
      </c>
      <c r="H158" s="1003"/>
      <c r="I158" s="1003"/>
      <c r="J158" s="1003"/>
      <c r="K158" s="1003"/>
      <c r="L158" s="1003"/>
      <c r="M158" s="1003"/>
      <c r="N158" s="1003"/>
      <c r="O158" s="1003"/>
      <c r="P158" s="1003"/>
      <c r="Q158" s="1003"/>
      <c r="R158" s="1003"/>
      <c r="S158" s="1003"/>
      <c r="T158" s="1003"/>
      <c r="U158" s="1003"/>
      <c r="V158" s="1003"/>
      <c r="W158" s="1003"/>
      <c r="X158" s="1003"/>
      <c r="Y158" s="1003"/>
      <c r="Z158" s="1003"/>
      <c r="AA158" s="1003"/>
      <c r="AB158" s="1003"/>
      <c r="AC158" s="1003"/>
      <c r="AD158" s="1003"/>
      <c r="AE158" s="1003"/>
      <c r="AF158" s="1003"/>
      <c r="AG158" s="1003"/>
      <c r="AH158" s="1003"/>
      <c r="AI158" s="1003"/>
      <c r="AJ158" s="1003"/>
      <c r="AK158" s="1003"/>
      <c r="AL158" s="1003"/>
      <c r="AM158" s="1003"/>
      <c r="AN158" s="1003"/>
      <c r="AO158" s="1003"/>
      <c r="AP158" s="1003"/>
      <c r="AQ158" s="1003"/>
      <c r="AR158" s="1003"/>
      <c r="AS158" s="1003"/>
      <c r="AT158" s="1003"/>
      <c r="AU158" s="1003"/>
      <c r="AV158" s="1003"/>
      <c r="AW158" s="1003"/>
      <c r="AX158" s="1003"/>
      <c r="AY158" s="1003"/>
      <c r="AZ158" s="1003"/>
      <c r="BA158" s="1003"/>
      <c r="BB158" s="1003"/>
      <c r="BC158" s="1003"/>
      <c r="BD158" s="1003"/>
      <c r="BE158" s="1003"/>
      <c r="BF158" s="1003"/>
      <c r="BG158" s="1003"/>
      <c r="BH158" s="1003"/>
      <c r="BI158" s="1003"/>
      <c r="BJ158" s="1003"/>
      <c r="BK158" s="1003"/>
      <c r="BL158" s="1003"/>
      <c r="BM158" s="1003"/>
      <c r="BN158" s="1003"/>
      <c r="BO158" s="1003"/>
      <c r="BP158" s="1003"/>
      <c r="BQ158" s="1003"/>
      <c r="BR158" s="1003"/>
      <c r="BS158" s="1003"/>
      <c r="BT158" s="1003"/>
      <c r="BU158" s="1003"/>
      <c r="BV158" s="1003"/>
      <c r="BW158" s="1003"/>
      <c r="BX158" s="1003"/>
      <c r="BY158" s="1003"/>
      <c r="BZ158" s="1003"/>
      <c r="CA158" s="1003"/>
      <c r="CB158" s="1003"/>
      <c r="CC158" s="1003"/>
      <c r="CD158" s="1003"/>
      <c r="CE158" s="1003"/>
      <c r="CF158" s="1003"/>
      <c r="CG158" s="1003"/>
      <c r="CH158" s="1003"/>
      <c r="CI158" s="1003"/>
      <c r="CJ158" s="1003"/>
      <c r="CK158" s="1003"/>
      <c r="CL158" s="1003"/>
      <c r="CM158" s="1003"/>
      <c r="CN158" s="1003"/>
      <c r="CO158" s="1003"/>
      <c r="CP158" s="1003"/>
      <c r="CQ158" s="1003"/>
      <c r="CR158" s="1003"/>
      <c r="CS158" s="1003"/>
      <c r="CT158" s="1003"/>
      <c r="CU158" s="1003"/>
      <c r="CV158" s="1003"/>
      <c r="CW158" s="1003"/>
      <c r="CX158" s="1003"/>
      <c r="CY158" s="1003"/>
      <c r="CZ158" s="1003"/>
      <c r="DA158" s="1003"/>
      <c r="DB158" s="1003"/>
      <c r="DC158" s="1003"/>
      <c r="DD158" s="1003"/>
      <c r="DE158" s="1003"/>
      <c r="DF158" s="1003"/>
      <c r="DG158" s="1003"/>
      <c r="DH158" s="1003"/>
      <c r="DI158" s="1003"/>
      <c r="DJ158" s="1003"/>
      <c r="DK158" s="1003"/>
      <c r="DL158" s="1003"/>
      <c r="DM158" s="1003"/>
      <c r="DN158" s="1003"/>
      <c r="DO158" s="1003"/>
      <c r="DP158" s="1003"/>
      <c r="DQ158" s="1003"/>
      <c r="DR158" s="1003"/>
      <c r="DS158" s="1003"/>
      <c r="DT158" s="1003"/>
      <c r="DU158" s="1003"/>
      <c r="DV158" s="1003"/>
      <c r="DW158" s="1003"/>
      <c r="DX158" s="1003"/>
      <c r="DY158" s="1003"/>
      <c r="DZ158" s="1003"/>
      <c r="EA158" s="1003"/>
      <c r="EB158" s="1003"/>
      <c r="EC158" s="1003"/>
      <c r="ED158" s="1003"/>
      <c r="EE158" s="1003"/>
      <c r="EF158" s="1003"/>
      <c r="EG158" s="1003"/>
      <c r="EH158" s="1003"/>
      <c r="EI158" s="1003"/>
      <c r="EJ158" s="1003"/>
      <c r="EK158" s="1003"/>
      <c r="EL158" s="1003"/>
      <c r="EM158" s="1003"/>
      <c r="EN158" s="1003"/>
      <c r="EO158" s="1003"/>
      <c r="EP158" s="1003"/>
      <c r="EQ158" s="1003"/>
      <c r="ER158" s="1003"/>
      <c r="ES158" s="1003"/>
      <c r="ET158" s="1003"/>
      <c r="EU158" s="1003"/>
      <c r="EV158" s="1003"/>
      <c r="EW158" s="1003"/>
      <c r="EX158" s="1003"/>
      <c r="EY158" s="1003"/>
      <c r="EZ158" s="1003"/>
      <c r="FA158" s="1003"/>
      <c r="FB158" s="1003"/>
      <c r="FC158" s="1003"/>
      <c r="FD158" s="1003"/>
      <c r="FE158" s="1003"/>
      <c r="FF158" s="1003"/>
      <c r="FG158" s="1003"/>
      <c r="FH158" s="1003"/>
      <c r="FI158" s="1003"/>
      <c r="FJ158" s="1003"/>
      <c r="FK158" s="1003"/>
      <c r="FL158" s="1003"/>
      <c r="FM158" s="1003"/>
      <c r="FN158" s="1003"/>
      <c r="FO158" s="1003"/>
      <c r="FP158" s="1003"/>
      <c r="FQ158" s="1003"/>
      <c r="FR158" s="1003"/>
      <c r="FS158" s="1003"/>
      <c r="FT158" s="1003"/>
      <c r="FU158" s="1003"/>
      <c r="FV158" s="1003"/>
      <c r="FW158" s="1003"/>
      <c r="FX158" s="1003"/>
      <c r="FY158" s="1003"/>
      <c r="FZ158" s="1003"/>
      <c r="GA158" s="1003"/>
      <c r="GB158" s="1003"/>
      <c r="GC158" s="1003"/>
      <c r="GD158" s="1003"/>
      <c r="GE158" s="1003"/>
      <c r="GF158" s="1003"/>
      <c r="GG158" s="1003"/>
      <c r="GH158" s="1003"/>
      <c r="GI158" s="1003"/>
      <c r="GJ158" s="1003"/>
      <c r="GK158" s="1003"/>
      <c r="GL158" s="1003"/>
      <c r="GM158" s="1003"/>
      <c r="GN158" s="1003"/>
      <c r="GO158" s="1003"/>
      <c r="GP158" s="1003"/>
      <c r="GQ158" s="1003"/>
      <c r="GR158" s="1003"/>
      <c r="GS158" s="1003"/>
      <c r="GT158" s="1003"/>
      <c r="GU158" s="1003"/>
      <c r="GV158" s="1003"/>
      <c r="GW158" s="1003"/>
      <c r="GX158" s="1003"/>
      <c r="GY158" s="1003"/>
      <c r="GZ158" s="1003"/>
      <c r="HA158" s="1003"/>
      <c r="HB158" s="1003"/>
      <c r="HC158" s="1003"/>
      <c r="HD158" s="1003"/>
      <c r="HE158" s="1003"/>
      <c r="HF158" s="1003"/>
      <c r="HG158" s="1003"/>
      <c r="HH158" s="1003"/>
      <c r="HI158" s="1003"/>
      <c r="HJ158" s="1003"/>
      <c r="HK158" s="1003"/>
      <c r="HL158" s="1003"/>
      <c r="HM158" s="1003"/>
      <c r="HN158" s="1003"/>
      <c r="HO158" s="1003"/>
      <c r="HP158" s="1003"/>
      <c r="HQ158" s="1003"/>
      <c r="HR158" s="1003"/>
      <c r="HS158" s="1003"/>
      <c r="HT158" s="1003"/>
      <c r="HU158" s="1003"/>
      <c r="HV158" s="1003"/>
      <c r="HW158" s="1003"/>
      <c r="HX158" s="1003"/>
      <c r="HY158" s="1003"/>
      <c r="HZ158" s="1003"/>
      <c r="IA158" s="1003"/>
      <c r="IB158" s="1003"/>
      <c r="IC158" s="1003"/>
      <c r="ID158" s="1003"/>
      <c r="IE158" s="1003"/>
      <c r="IF158" s="1003"/>
      <c r="IG158" s="1003"/>
      <c r="IH158" s="1003"/>
      <c r="II158" s="1003"/>
      <c r="IJ158" s="1003"/>
      <c r="IK158" s="1003"/>
      <c r="IL158" s="1003"/>
      <c r="IM158" s="1003"/>
      <c r="IN158" s="1003"/>
      <c r="IO158" s="1003"/>
      <c r="IP158" s="1003"/>
      <c r="IQ158" s="1003"/>
      <c r="IR158" s="1003"/>
      <c r="IS158" s="1003"/>
      <c r="IT158" s="1003"/>
      <c r="IU158" s="1003"/>
      <c r="IV158" s="1003"/>
    </row>
    <row r="159" spans="1:256" ht="16.5" thickBot="1">
      <c r="A159" s="1302" t="s">
        <v>1321</v>
      </c>
      <c r="B159" s="1048" t="s">
        <v>203</v>
      </c>
      <c r="C159" s="773" t="str">
        <f>IF($A159="INSUMO",VLOOKUP($B159,'BANCO DE DADOS SETEMBRO INS'!$A:$D,2,FALSE),VLOOKUP($B159,'BANCO DE DADOS SETEMBRO SERV'!$B:$E,2,FALSE))</f>
        <v>LANCAMENTO/APLICACAO MANUAL DE CONCRETO EM FUNDACOES</v>
      </c>
      <c r="D159" s="774" t="str">
        <f>IF($A159="INSUMO",VLOOKUP($B159,'BANCO DE DADOS SETEMBRO INS'!$A:$D,3,FALSE),VLOOKUP($B159,'BANCO DE DADOS SETEMBRO SERV'!$B:$E,3,FALSE))</f>
        <v>M3</v>
      </c>
      <c r="E159" s="1326">
        <f>E158</f>
        <v>0.12800000000000003</v>
      </c>
      <c r="F159" s="776">
        <f>IF($A159="INSUMO",VLOOKUP($B159,'BANCO DE DADOS SETEMBRO INS'!$A:$D,4,FALSE),VLOOKUP($B159,'BANCO DE DADOS SETEMBRO SERV'!$B:$E,4,FALSE))</f>
        <v>103.48</v>
      </c>
      <c r="G159" s="1166">
        <f>TRUNC(F159*E159,2)</f>
        <v>13.24</v>
      </c>
      <c r="H159" s="1003"/>
      <c r="I159" s="1003"/>
      <c r="J159" s="1003"/>
      <c r="K159" s="1003"/>
      <c r="L159" s="1003"/>
      <c r="M159" s="1003"/>
      <c r="N159" s="1003"/>
      <c r="O159" s="1003"/>
      <c r="P159" s="1003"/>
      <c r="Q159" s="1003"/>
      <c r="R159" s="1003"/>
      <c r="S159" s="1003"/>
      <c r="T159" s="1003"/>
      <c r="U159" s="1003"/>
      <c r="V159" s="1003"/>
      <c r="W159" s="1003"/>
      <c r="X159" s="1003"/>
      <c r="Y159" s="1003"/>
      <c r="Z159" s="1003"/>
      <c r="AA159" s="1003"/>
      <c r="AB159" s="1003"/>
      <c r="AC159" s="1003"/>
      <c r="AD159" s="1003"/>
      <c r="AE159" s="1003"/>
      <c r="AF159" s="1003"/>
      <c r="AG159" s="1003"/>
      <c r="AH159" s="1003"/>
      <c r="AI159" s="1003"/>
      <c r="AJ159" s="1003"/>
      <c r="AK159" s="1003"/>
      <c r="AL159" s="1003"/>
      <c r="AM159" s="1003"/>
      <c r="AN159" s="1003"/>
      <c r="AO159" s="1003"/>
      <c r="AP159" s="1003"/>
      <c r="AQ159" s="1003"/>
      <c r="AR159" s="1003"/>
      <c r="AS159" s="1003"/>
      <c r="AT159" s="1003"/>
      <c r="AU159" s="1003"/>
      <c r="AV159" s="1003"/>
      <c r="AW159" s="1003"/>
      <c r="AX159" s="1003"/>
      <c r="AY159" s="1003"/>
      <c r="AZ159" s="1003"/>
      <c r="BA159" s="1003"/>
      <c r="BB159" s="1003"/>
      <c r="BC159" s="1003"/>
      <c r="BD159" s="1003"/>
      <c r="BE159" s="1003"/>
      <c r="BF159" s="1003"/>
      <c r="BG159" s="1003"/>
      <c r="BH159" s="1003"/>
      <c r="BI159" s="1003"/>
      <c r="BJ159" s="1003"/>
      <c r="BK159" s="1003"/>
      <c r="BL159" s="1003"/>
      <c r="BM159" s="1003"/>
      <c r="BN159" s="1003"/>
      <c r="BO159" s="1003"/>
      <c r="BP159" s="1003"/>
      <c r="BQ159" s="1003"/>
      <c r="BR159" s="1003"/>
      <c r="BS159" s="1003"/>
      <c r="BT159" s="1003"/>
      <c r="BU159" s="1003"/>
      <c r="BV159" s="1003"/>
      <c r="BW159" s="1003"/>
      <c r="BX159" s="1003"/>
      <c r="BY159" s="1003"/>
      <c r="BZ159" s="1003"/>
      <c r="CA159" s="1003"/>
      <c r="CB159" s="1003"/>
      <c r="CC159" s="1003"/>
      <c r="CD159" s="1003"/>
      <c r="CE159" s="1003"/>
      <c r="CF159" s="1003"/>
      <c r="CG159" s="1003"/>
      <c r="CH159" s="1003"/>
      <c r="CI159" s="1003"/>
      <c r="CJ159" s="1003"/>
      <c r="CK159" s="1003"/>
      <c r="CL159" s="1003"/>
      <c r="CM159" s="1003"/>
      <c r="CN159" s="1003"/>
      <c r="CO159" s="1003"/>
      <c r="CP159" s="1003"/>
      <c r="CQ159" s="1003"/>
      <c r="CR159" s="1003"/>
      <c r="CS159" s="1003"/>
      <c r="CT159" s="1003"/>
      <c r="CU159" s="1003"/>
      <c r="CV159" s="1003"/>
      <c r="CW159" s="1003"/>
      <c r="CX159" s="1003"/>
      <c r="CY159" s="1003"/>
      <c r="CZ159" s="1003"/>
      <c r="DA159" s="1003"/>
      <c r="DB159" s="1003"/>
      <c r="DC159" s="1003"/>
      <c r="DD159" s="1003"/>
      <c r="DE159" s="1003"/>
      <c r="DF159" s="1003"/>
      <c r="DG159" s="1003"/>
      <c r="DH159" s="1003"/>
      <c r="DI159" s="1003"/>
      <c r="DJ159" s="1003"/>
      <c r="DK159" s="1003"/>
      <c r="DL159" s="1003"/>
      <c r="DM159" s="1003"/>
      <c r="DN159" s="1003"/>
      <c r="DO159" s="1003"/>
      <c r="DP159" s="1003"/>
      <c r="DQ159" s="1003"/>
      <c r="DR159" s="1003"/>
      <c r="DS159" s="1003"/>
      <c r="DT159" s="1003"/>
      <c r="DU159" s="1003"/>
      <c r="DV159" s="1003"/>
      <c r="DW159" s="1003"/>
      <c r="DX159" s="1003"/>
      <c r="DY159" s="1003"/>
      <c r="DZ159" s="1003"/>
      <c r="EA159" s="1003"/>
      <c r="EB159" s="1003"/>
      <c r="EC159" s="1003"/>
      <c r="ED159" s="1003"/>
      <c r="EE159" s="1003"/>
      <c r="EF159" s="1003"/>
      <c r="EG159" s="1003"/>
      <c r="EH159" s="1003"/>
      <c r="EI159" s="1003"/>
      <c r="EJ159" s="1003"/>
      <c r="EK159" s="1003"/>
      <c r="EL159" s="1003"/>
      <c r="EM159" s="1003"/>
      <c r="EN159" s="1003"/>
      <c r="EO159" s="1003"/>
      <c r="EP159" s="1003"/>
      <c r="EQ159" s="1003"/>
      <c r="ER159" s="1003"/>
      <c r="ES159" s="1003"/>
      <c r="ET159" s="1003"/>
      <c r="EU159" s="1003"/>
      <c r="EV159" s="1003"/>
      <c r="EW159" s="1003"/>
      <c r="EX159" s="1003"/>
      <c r="EY159" s="1003"/>
      <c r="EZ159" s="1003"/>
      <c r="FA159" s="1003"/>
      <c r="FB159" s="1003"/>
      <c r="FC159" s="1003"/>
      <c r="FD159" s="1003"/>
      <c r="FE159" s="1003"/>
      <c r="FF159" s="1003"/>
      <c r="FG159" s="1003"/>
      <c r="FH159" s="1003"/>
      <c r="FI159" s="1003"/>
      <c r="FJ159" s="1003"/>
      <c r="FK159" s="1003"/>
      <c r="FL159" s="1003"/>
      <c r="FM159" s="1003"/>
      <c r="FN159" s="1003"/>
      <c r="FO159" s="1003"/>
      <c r="FP159" s="1003"/>
      <c r="FQ159" s="1003"/>
      <c r="FR159" s="1003"/>
      <c r="FS159" s="1003"/>
      <c r="FT159" s="1003"/>
      <c r="FU159" s="1003"/>
      <c r="FV159" s="1003"/>
      <c r="FW159" s="1003"/>
      <c r="FX159" s="1003"/>
      <c r="FY159" s="1003"/>
      <c r="FZ159" s="1003"/>
      <c r="GA159" s="1003"/>
      <c r="GB159" s="1003"/>
      <c r="GC159" s="1003"/>
      <c r="GD159" s="1003"/>
      <c r="GE159" s="1003"/>
      <c r="GF159" s="1003"/>
      <c r="GG159" s="1003"/>
      <c r="GH159" s="1003"/>
      <c r="GI159" s="1003"/>
      <c r="GJ159" s="1003"/>
      <c r="GK159" s="1003"/>
      <c r="GL159" s="1003"/>
      <c r="GM159" s="1003"/>
      <c r="GN159" s="1003"/>
      <c r="GO159" s="1003"/>
      <c r="GP159" s="1003"/>
      <c r="GQ159" s="1003"/>
      <c r="GR159" s="1003"/>
      <c r="GS159" s="1003"/>
      <c r="GT159" s="1003"/>
      <c r="GU159" s="1003"/>
      <c r="GV159" s="1003"/>
      <c r="GW159" s="1003"/>
      <c r="GX159" s="1003"/>
      <c r="GY159" s="1003"/>
      <c r="GZ159" s="1003"/>
      <c r="HA159" s="1003"/>
      <c r="HB159" s="1003"/>
      <c r="HC159" s="1003"/>
      <c r="HD159" s="1003"/>
      <c r="HE159" s="1003"/>
      <c r="HF159" s="1003"/>
      <c r="HG159" s="1003"/>
      <c r="HH159" s="1003"/>
      <c r="HI159" s="1003"/>
      <c r="HJ159" s="1003"/>
      <c r="HK159" s="1003"/>
      <c r="HL159" s="1003"/>
      <c r="HM159" s="1003"/>
      <c r="HN159" s="1003"/>
      <c r="HO159" s="1003"/>
      <c r="HP159" s="1003"/>
      <c r="HQ159" s="1003"/>
      <c r="HR159" s="1003"/>
      <c r="HS159" s="1003"/>
      <c r="HT159" s="1003"/>
      <c r="HU159" s="1003"/>
      <c r="HV159" s="1003"/>
      <c r="HW159" s="1003"/>
      <c r="HX159" s="1003"/>
      <c r="HY159" s="1003"/>
      <c r="HZ159" s="1003"/>
      <c r="IA159" s="1003"/>
      <c r="IB159" s="1003"/>
      <c r="IC159" s="1003"/>
      <c r="ID159" s="1003"/>
      <c r="IE159" s="1003"/>
      <c r="IF159" s="1003"/>
      <c r="IG159" s="1003"/>
      <c r="IH159" s="1003"/>
      <c r="II159" s="1003"/>
      <c r="IJ159" s="1003"/>
      <c r="IK159" s="1003"/>
      <c r="IL159" s="1003"/>
      <c r="IM159" s="1003"/>
      <c r="IN159" s="1003"/>
      <c r="IO159" s="1003"/>
      <c r="IP159" s="1003"/>
      <c r="IQ159" s="1003"/>
      <c r="IR159" s="1003"/>
      <c r="IS159" s="1003"/>
      <c r="IT159" s="1003"/>
      <c r="IU159" s="1003"/>
      <c r="IV159" s="1003"/>
    </row>
    <row r="160" spans="1:256" ht="16.5" thickBot="1">
      <c r="A160" s="1003"/>
      <c r="B160" s="1050" t="s">
        <v>6021</v>
      </c>
      <c r="C160" s="1051"/>
      <c r="D160" s="1052"/>
      <c r="E160" s="1053"/>
      <c r="F160" s="645" t="s">
        <v>692</v>
      </c>
      <c r="G160" s="1228">
        <f>TRUNC(SUM(G156:G159),2)</f>
        <v>2381.83</v>
      </c>
      <c r="H160" s="1003"/>
      <c r="I160" s="1003"/>
      <c r="J160" s="1003"/>
      <c r="K160" s="1003"/>
      <c r="L160" s="1003"/>
      <c r="M160" s="1003"/>
      <c r="N160" s="1003"/>
      <c r="O160" s="1003"/>
      <c r="P160" s="1003"/>
      <c r="Q160" s="1003"/>
      <c r="R160" s="1003"/>
      <c r="S160" s="1003"/>
      <c r="T160" s="1003"/>
      <c r="U160" s="1003"/>
      <c r="V160" s="1003"/>
      <c r="W160" s="1003"/>
      <c r="X160" s="1003"/>
      <c r="Y160" s="1003"/>
      <c r="Z160" s="1003"/>
      <c r="AA160" s="1003"/>
      <c r="AB160" s="1003"/>
      <c r="AC160" s="1003"/>
      <c r="AD160" s="1003"/>
      <c r="AE160" s="1003"/>
      <c r="AF160" s="1003"/>
      <c r="AG160" s="1003"/>
      <c r="AH160" s="1003"/>
      <c r="AI160" s="1003"/>
      <c r="AJ160" s="1003"/>
      <c r="AK160" s="1003"/>
      <c r="AL160" s="1003"/>
      <c r="AM160" s="1003"/>
      <c r="AN160" s="1003"/>
      <c r="AO160" s="1003"/>
      <c r="AP160" s="1003"/>
      <c r="AQ160" s="1003"/>
      <c r="AR160" s="1003"/>
      <c r="AS160" s="1003"/>
      <c r="AT160" s="1003"/>
      <c r="AU160" s="1003"/>
      <c r="AV160" s="1003"/>
      <c r="AW160" s="1003"/>
      <c r="AX160" s="1003"/>
      <c r="AY160" s="1003"/>
      <c r="AZ160" s="1003"/>
      <c r="BA160" s="1003"/>
      <c r="BB160" s="1003"/>
      <c r="BC160" s="1003"/>
      <c r="BD160" s="1003"/>
      <c r="BE160" s="1003"/>
      <c r="BF160" s="1003"/>
      <c r="BG160" s="1003"/>
      <c r="BH160" s="1003"/>
      <c r="BI160" s="1003"/>
      <c r="BJ160" s="1003"/>
      <c r="BK160" s="1003"/>
      <c r="BL160" s="1003"/>
      <c r="BM160" s="1003"/>
      <c r="BN160" s="1003"/>
      <c r="BO160" s="1003"/>
      <c r="BP160" s="1003"/>
      <c r="BQ160" s="1003"/>
      <c r="BR160" s="1003"/>
      <c r="BS160" s="1003"/>
      <c r="BT160" s="1003"/>
      <c r="BU160" s="1003"/>
      <c r="BV160" s="1003"/>
      <c r="BW160" s="1003"/>
      <c r="BX160" s="1003"/>
      <c r="BY160" s="1003"/>
      <c r="BZ160" s="1003"/>
      <c r="CA160" s="1003"/>
      <c r="CB160" s="1003"/>
      <c r="CC160" s="1003"/>
      <c r="CD160" s="1003"/>
      <c r="CE160" s="1003"/>
      <c r="CF160" s="1003"/>
      <c r="CG160" s="1003"/>
      <c r="CH160" s="1003"/>
      <c r="CI160" s="1003"/>
      <c r="CJ160" s="1003"/>
      <c r="CK160" s="1003"/>
      <c r="CL160" s="1003"/>
      <c r="CM160" s="1003"/>
      <c r="CN160" s="1003"/>
      <c r="CO160" s="1003"/>
      <c r="CP160" s="1003"/>
      <c r="CQ160" s="1003"/>
      <c r="CR160" s="1003"/>
      <c r="CS160" s="1003"/>
      <c r="CT160" s="1003"/>
      <c r="CU160" s="1003"/>
      <c r="CV160" s="1003"/>
      <c r="CW160" s="1003"/>
      <c r="CX160" s="1003"/>
      <c r="CY160" s="1003"/>
      <c r="CZ160" s="1003"/>
      <c r="DA160" s="1003"/>
      <c r="DB160" s="1003"/>
      <c r="DC160" s="1003"/>
      <c r="DD160" s="1003"/>
      <c r="DE160" s="1003"/>
      <c r="DF160" s="1003"/>
      <c r="DG160" s="1003"/>
      <c r="DH160" s="1003"/>
      <c r="DI160" s="1003"/>
      <c r="DJ160" s="1003"/>
      <c r="DK160" s="1003"/>
      <c r="DL160" s="1003"/>
      <c r="DM160" s="1003"/>
      <c r="DN160" s="1003"/>
      <c r="DO160" s="1003"/>
      <c r="DP160" s="1003"/>
      <c r="DQ160" s="1003"/>
      <c r="DR160" s="1003"/>
      <c r="DS160" s="1003"/>
      <c r="DT160" s="1003"/>
      <c r="DU160" s="1003"/>
      <c r="DV160" s="1003"/>
      <c r="DW160" s="1003"/>
      <c r="DX160" s="1003"/>
      <c r="DY160" s="1003"/>
      <c r="DZ160" s="1003"/>
      <c r="EA160" s="1003"/>
      <c r="EB160" s="1003"/>
      <c r="EC160" s="1003"/>
      <c r="ED160" s="1003"/>
      <c r="EE160" s="1003"/>
      <c r="EF160" s="1003"/>
      <c r="EG160" s="1003"/>
      <c r="EH160" s="1003"/>
      <c r="EI160" s="1003"/>
      <c r="EJ160" s="1003"/>
      <c r="EK160" s="1003"/>
      <c r="EL160" s="1003"/>
      <c r="EM160" s="1003"/>
      <c r="EN160" s="1003"/>
      <c r="EO160" s="1003"/>
      <c r="EP160" s="1003"/>
      <c r="EQ160" s="1003"/>
      <c r="ER160" s="1003"/>
      <c r="ES160" s="1003"/>
      <c r="ET160" s="1003"/>
      <c r="EU160" s="1003"/>
      <c r="EV160" s="1003"/>
      <c r="EW160" s="1003"/>
      <c r="EX160" s="1003"/>
      <c r="EY160" s="1003"/>
      <c r="EZ160" s="1003"/>
      <c r="FA160" s="1003"/>
      <c r="FB160" s="1003"/>
      <c r="FC160" s="1003"/>
      <c r="FD160" s="1003"/>
      <c r="FE160" s="1003"/>
      <c r="FF160" s="1003"/>
      <c r="FG160" s="1003"/>
      <c r="FH160" s="1003"/>
      <c r="FI160" s="1003"/>
      <c r="FJ160" s="1003"/>
      <c r="FK160" s="1003"/>
      <c r="FL160" s="1003"/>
      <c r="FM160" s="1003"/>
      <c r="FN160" s="1003"/>
      <c r="FO160" s="1003"/>
      <c r="FP160" s="1003"/>
      <c r="FQ160" s="1003"/>
      <c r="FR160" s="1003"/>
      <c r="FS160" s="1003"/>
      <c r="FT160" s="1003"/>
      <c r="FU160" s="1003"/>
      <c r="FV160" s="1003"/>
      <c r="FW160" s="1003"/>
      <c r="FX160" s="1003"/>
      <c r="FY160" s="1003"/>
      <c r="FZ160" s="1003"/>
      <c r="GA160" s="1003"/>
      <c r="GB160" s="1003"/>
      <c r="GC160" s="1003"/>
      <c r="GD160" s="1003"/>
      <c r="GE160" s="1003"/>
      <c r="GF160" s="1003"/>
      <c r="GG160" s="1003"/>
      <c r="GH160" s="1003"/>
      <c r="GI160" s="1003"/>
      <c r="GJ160" s="1003"/>
      <c r="GK160" s="1003"/>
      <c r="GL160" s="1003"/>
      <c r="GM160" s="1003"/>
      <c r="GN160" s="1003"/>
      <c r="GO160" s="1003"/>
      <c r="GP160" s="1003"/>
      <c r="GQ160" s="1003"/>
      <c r="GR160" s="1003"/>
      <c r="GS160" s="1003"/>
      <c r="GT160" s="1003"/>
      <c r="GU160" s="1003"/>
      <c r="GV160" s="1003"/>
      <c r="GW160" s="1003"/>
      <c r="GX160" s="1003"/>
      <c r="GY160" s="1003"/>
      <c r="GZ160" s="1003"/>
      <c r="HA160" s="1003"/>
      <c r="HB160" s="1003"/>
      <c r="HC160" s="1003"/>
      <c r="HD160" s="1003"/>
      <c r="HE160" s="1003"/>
      <c r="HF160" s="1003"/>
      <c r="HG160" s="1003"/>
      <c r="HH160" s="1003"/>
      <c r="HI160" s="1003"/>
      <c r="HJ160" s="1003"/>
      <c r="HK160" s="1003"/>
      <c r="HL160" s="1003"/>
      <c r="HM160" s="1003"/>
      <c r="HN160" s="1003"/>
      <c r="HO160" s="1003"/>
      <c r="HP160" s="1003"/>
      <c r="HQ160" s="1003"/>
      <c r="HR160" s="1003"/>
      <c r="HS160" s="1003"/>
      <c r="HT160" s="1003"/>
      <c r="HU160" s="1003"/>
      <c r="HV160" s="1003"/>
      <c r="HW160" s="1003"/>
      <c r="HX160" s="1003"/>
      <c r="HY160" s="1003"/>
      <c r="HZ160" s="1003"/>
      <c r="IA160" s="1003"/>
      <c r="IB160" s="1003"/>
      <c r="IC160" s="1003"/>
      <c r="ID160" s="1003"/>
      <c r="IE160" s="1003"/>
      <c r="IF160" s="1003"/>
      <c r="IG160" s="1003"/>
      <c r="IH160" s="1003"/>
      <c r="II160" s="1003"/>
      <c r="IJ160" s="1003"/>
      <c r="IK160" s="1003"/>
      <c r="IL160" s="1003"/>
      <c r="IM160" s="1003"/>
      <c r="IN160" s="1003"/>
      <c r="IO160" s="1003"/>
      <c r="IP160" s="1003"/>
      <c r="IQ160" s="1003"/>
      <c r="IR160" s="1003"/>
      <c r="IS160" s="1003"/>
      <c r="IT160" s="1003"/>
      <c r="IU160" s="1003"/>
      <c r="IV160" s="1003"/>
    </row>
    <row r="161" spans="1:256" s="1211" customFormat="1" ht="15.75" customHeight="1">
      <c r="B161" s="1212"/>
      <c r="C161" s="1212"/>
      <c r="D161" s="1212"/>
      <c r="E161" s="1212"/>
      <c r="F161" s="1213"/>
      <c r="G161" s="1213"/>
    </row>
    <row r="162" spans="1:256" s="1211" customFormat="1" ht="15.75" customHeight="1">
      <c r="B162" s="1212"/>
      <c r="C162" s="1212"/>
      <c r="D162" s="1212"/>
      <c r="E162" s="1212"/>
      <c r="F162" s="1213"/>
      <c r="G162" s="1213"/>
    </row>
    <row r="163" spans="1:256" s="1211" customFormat="1" ht="15.75" customHeight="1">
      <c r="B163" s="1212"/>
      <c r="C163" s="1212"/>
      <c r="D163" s="1212"/>
      <c r="E163" s="1212"/>
      <c r="F163" s="1213"/>
      <c r="G163" s="1213"/>
    </row>
    <row r="164" spans="1:256" s="1211" customFormat="1" ht="15.75" customHeight="1">
      <c r="B164" s="1212"/>
      <c r="C164" s="1212"/>
      <c r="D164" s="1212"/>
      <c r="E164" s="1212"/>
      <c r="F164" s="1213"/>
      <c r="G164" s="1213"/>
    </row>
    <row r="165" spans="1:256" s="1211" customFormat="1" ht="15.75" customHeight="1">
      <c r="B165" s="1212"/>
      <c r="C165" s="1212"/>
      <c r="D165" s="1212"/>
      <c r="E165" s="1212"/>
      <c r="F165" s="1213"/>
      <c r="G165" s="1213"/>
    </row>
    <row r="166" spans="1:256" s="1211" customFormat="1" ht="15.75" customHeight="1">
      <c r="B166" s="1212"/>
      <c r="C166" s="1212"/>
      <c r="D166" s="1212"/>
      <c r="E166" s="1212"/>
      <c r="F166" s="1213"/>
      <c r="G166" s="1213"/>
    </row>
    <row r="167" spans="1:256" s="1211" customFormat="1" ht="28.5" customHeight="1">
      <c r="B167" s="1212"/>
      <c r="C167" s="1212"/>
      <c r="D167" s="1212"/>
      <c r="E167" s="1212"/>
      <c r="F167" s="1213"/>
      <c r="G167" s="1213"/>
    </row>
    <row r="168" spans="1:256" s="1211" customFormat="1" ht="28.5" customHeight="1">
      <c r="B168" s="1212"/>
      <c r="C168" s="1212"/>
      <c r="D168" s="1212"/>
      <c r="E168" s="1212"/>
      <c r="F168" s="1213"/>
      <c r="G168" s="1213"/>
    </row>
    <row r="169" spans="1:256" s="1211" customFormat="1" ht="28.5" customHeight="1">
      <c r="B169" s="1212"/>
      <c r="C169" s="1212"/>
      <c r="D169" s="1212"/>
      <c r="E169" s="1212"/>
      <c r="F169" s="1213"/>
      <c r="G169" s="1213"/>
    </row>
    <row r="170" spans="1:256" s="1211" customFormat="1" ht="28.5" customHeight="1">
      <c r="B170" s="1212"/>
      <c r="C170" s="1212"/>
      <c r="D170" s="1212"/>
      <c r="E170" s="1212"/>
      <c r="F170" s="1213"/>
      <c r="G170" s="1213"/>
    </row>
    <row r="171" spans="1:256" s="1211" customFormat="1" ht="26.25" customHeight="1">
      <c r="B171" s="1212"/>
      <c r="C171" s="1212"/>
      <c r="D171" s="1212"/>
      <c r="E171" s="1212"/>
      <c r="F171" s="1213"/>
      <c r="G171" s="1213"/>
    </row>
    <row r="172" spans="1:256" s="1211" customFormat="1" ht="26.25" customHeight="1">
      <c r="B172" s="1212"/>
      <c r="C172" s="1212"/>
      <c r="D172" s="1212"/>
      <c r="E172" s="1212"/>
      <c r="F172" s="1213"/>
      <c r="G172" s="1213"/>
    </row>
    <row r="173" spans="1:256" s="1211" customFormat="1" ht="26.25" customHeight="1">
      <c r="B173" s="1212"/>
      <c r="C173" s="1212"/>
      <c r="D173" s="1212"/>
      <c r="E173" s="1212"/>
      <c r="F173" s="1213"/>
      <c r="G173" s="1213"/>
    </row>
    <row r="174" spans="1:256" s="1211" customFormat="1" ht="15.75" customHeight="1">
      <c r="B174" s="1212"/>
      <c r="C174" s="1212"/>
      <c r="D174" s="1212"/>
      <c r="E174" s="1212"/>
      <c r="F174" s="1213"/>
      <c r="G174" s="1213"/>
    </row>
    <row r="175" spans="1:256" ht="13.5" thickBot="1">
      <c r="A175" s="1003"/>
      <c r="B175" s="1236"/>
      <c r="C175" s="1236"/>
      <c r="D175" s="1236"/>
      <c r="E175" s="1236"/>
      <c r="F175" s="1236"/>
      <c r="G175" s="1236"/>
      <c r="H175" s="1003"/>
      <c r="I175" s="1003"/>
      <c r="J175" s="1003"/>
      <c r="K175" s="1003"/>
      <c r="L175" s="1003"/>
      <c r="M175" s="1003"/>
      <c r="N175" s="1003"/>
      <c r="O175" s="1003"/>
      <c r="P175" s="1003"/>
      <c r="Q175" s="1003"/>
      <c r="R175" s="1003"/>
      <c r="S175" s="1003"/>
      <c r="T175" s="1003"/>
      <c r="U175" s="1003"/>
      <c r="V175" s="1003"/>
      <c r="W175" s="1003"/>
      <c r="X175" s="1003"/>
      <c r="Y175" s="1003"/>
      <c r="Z175" s="1003"/>
      <c r="AA175" s="1003"/>
      <c r="AB175" s="1003"/>
      <c r="AC175" s="1003"/>
      <c r="AD175" s="1003"/>
      <c r="AE175" s="1003"/>
      <c r="AF175" s="1003"/>
      <c r="AG175" s="1003"/>
      <c r="AH175" s="1003"/>
      <c r="AI175" s="1003"/>
      <c r="AJ175" s="1003"/>
      <c r="AK175" s="1003"/>
      <c r="AL175" s="1003"/>
      <c r="AM175" s="1003"/>
      <c r="AN175" s="1003"/>
      <c r="AO175" s="1003"/>
      <c r="AP175" s="1003"/>
      <c r="AQ175" s="1003"/>
      <c r="AR175" s="1003"/>
      <c r="AS175" s="1003"/>
      <c r="AT175" s="1003"/>
      <c r="AU175" s="1003"/>
      <c r="AV175" s="1003"/>
      <c r="AW175" s="1003"/>
      <c r="AX175" s="1003"/>
      <c r="AY175" s="1003"/>
      <c r="AZ175" s="1003"/>
      <c r="BA175" s="1003"/>
      <c r="BB175" s="1003"/>
      <c r="BC175" s="1003"/>
      <c r="BD175" s="1003"/>
      <c r="BE175" s="1003"/>
      <c r="BF175" s="1003"/>
      <c r="BG175" s="1003"/>
      <c r="BH175" s="1003"/>
      <c r="BI175" s="1003"/>
      <c r="BJ175" s="1003"/>
      <c r="BK175" s="1003"/>
      <c r="BL175" s="1003"/>
      <c r="BM175" s="1003"/>
      <c r="BN175" s="1003"/>
      <c r="BO175" s="1003"/>
      <c r="BP175" s="1003"/>
      <c r="BQ175" s="1003"/>
      <c r="BR175" s="1003"/>
      <c r="BS175" s="1003"/>
      <c r="BT175" s="1003"/>
      <c r="BU175" s="1003"/>
      <c r="BV175" s="1003"/>
      <c r="BW175" s="1003"/>
      <c r="BX175" s="1003"/>
      <c r="BY175" s="1003"/>
      <c r="BZ175" s="1003"/>
      <c r="CA175" s="1003"/>
      <c r="CB175" s="1003"/>
      <c r="CC175" s="1003"/>
      <c r="CD175" s="1003"/>
      <c r="CE175" s="1003"/>
      <c r="CF175" s="1003"/>
      <c r="CG175" s="1003"/>
      <c r="CH175" s="1003"/>
      <c r="CI175" s="1003"/>
      <c r="CJ175" s="1003"/>
      <c r="CK175" s="1003"/>
      <c r="CL175" s="1003"/>
      <c r="CM175" s="1003"/>
      <c r="CN175" s="1003"/>
      <c r="CO175" s="1003"/>
      <c r="CP175" s="1003"/>
      <c r="CQ175" s="1003"/>
      <c r="CR175" s="1003"/>
      <c r="CS175" s="1003"/>
      <c r="CT175" s="1003"/>
      <c r="CU175" s="1003"/>
      <c r="CV175" s="1003"/>
      <c r="CW175" s="1003"/>
      <c r="CX175" s="1003"/>
      <c r="CY175" s="1003"/>
      <c r="CZ175" s="1003"/>
      <c r="DA175" s="1003"/>
      <c r="DB175" s="1003"/>
      <c r="DC175" s="1003"/>
      <c r="DD175" s="1003"/>
      <c r="DE175" s="1003"/>
      <c r="DF175" s="1003"/>
      <c r="DG175" s="1003"/>
      <c r="DH175" s="1003"/>
      <c r="DI175" s="1003"/>
      <c r="DJ175" s="1003"/>
      <c r="DK175" s="1003"/>
      <c r="DL175" s="1003"/>
      <c r="DM175" s="1003"/>
      <c r="DN175" s="1003"/>
      <c r="DO175" s="1003"/>
      <c r="DP175" s="1003"/>
      <c r="DQ175" s="1003"/>
      <c r="DR175" s="1003"/>
      <c r="DS175" s="1003"/>
      <c r="DT175" s="1003"/>
      <c r="DU175" s="1003"/>
      <c r="DV175" s="1003"/>
      <c r="DW175" s="1003"/>
      <c r="DX175" s="1003"/>
      <c r="DY175" s="1003"/>
      <c r="DZ175" s="1003"/>
      <c r="EA175" s="1003"/>
      <c r="EB175" s="1003"/>
      <c r="EC175" s="1003"/>
      <c r="ED175" s="1003"/>
      <c r="EE175" s="1003"/>
      <c r="EF175" s="1003"/>
      <c r="EG175" s="1003"/>
      <c r="EH175" s="1003"/>
      <c r="EI175" s="1003"/>
      <c r="EJ175" s="1003"/>
      <c r="EK175" s="1003"/>
      <c r="EL175" s="1003"/>
      <c r="EM175" s="1003"/>
      <c r="EN175" s="1003"/>
      <c r="EO175" s="1003"/>
      <c r="EP175" s="1003"/>
      <c r="EQ175" s="1003"/>
      <c r="ER175" s="1003"/>
      <c r="ES175" s="1003"/>
      <c r="ET175" s="1003"/>
      <c r="EU175" s="1003"/>
      <c r="EV175" s="1003"/>
      <c r="EW175" s="1003"/>
      <c r="EX175" s="1003"/>
      <c r="EY175" s="1003"/>
      <c r="EZ175" s="1003"/>
      <c r="FA175" s="1003"/>
      <c r="FB175" s="1003"/>
      <c r="FC175" s="1003"/>
      <c r="FD175" s="1003"/>
      <c r="FE175" s="1003"/>
      <c r="FF175" s="1003"/>
      <c r="FG175" s="1003"/>
      <c r="FH175" s="1003"/>
      <c r="FI175" s="1003"/>
      <c r="FJ175" s="1003"/>
      <c r="FK175" s="1003"/>
      <c r="FL175" s="1003"/>
      <c r="FM175" s="1003"/>
      <c r="FN175" s="1003"/>
      <c r="FO175" s="1003"/>
      <c r="FP175" s="1003"/>
      <c r="FQ175" s="1003"/>
      <c r="FR175" s="1003"/>
      <c r="FS175" s="1003"/>
      <c r="FT175" s="1003"/>
      <c r="FU175" s="1003"/>
      <c r="FV175" s="1003"/>
      <c r="FW175" s="1003"/>
      <c r="FX175" s="1003"/>
      <c r="FY175" s="1003"/>
      <c r="FZ175" s="1003"/>
      <c r="GA175" s="1003"/>
      <c r="GB175" s="1003"/>
      <c r="GC175" s="1003"/>
      <c r="GD175" s="1003"/>
      <c r="GE175" s="1003"/>
      <c r="GF175" s="1003"/>
      <c r="GG175" s="1003"/>
      <c r="GH175" s="1003"/>
      <c r="GI175" s="1003"/>
      <c r="GJ175" s="1003"/>
      <c r="GK175" s="1003"/>
      <c r="GL175" s="1003"/>
      <c r="GM175" s="1003"/>
      <c r="GN175" s="1003"/>
      <c r="GO175" s="1003"/>
      <c r="GP175" s="1003"/>
      <c r="GQ175" s="1003"/>
      <c r="GR175" s="1003"/>
      <c r="GS175" s="1003"/>
      <c r="GT175" s="1003"/>
      <c r="GU175" s="1003"/>
      <c r="GV175" s="1003"/>
      <c r="GW175" s="1003"/>
      <c r="GX175" s="1003"/>
      <c r="GY175" s="1003"/>
      <c r="GZ175" s="1003"/>
      <c r="HA175" s="1003"/>
      <c r="HB175" s="1003"/>
      <c r="HC175" s="1003"/>
      <c r="HD175" s="1003"/>
      <c r="HE175" s="1003"/>
      <c r="HF175" s="1003"/>
      <c r="HG175" s="1003"/>
      <c r="HH175" s="1003"/>
      <c r="HI175" s="1003"/>
      <c r="HJ175" s="1003"/>
      <c r="HK175" s="1003"/>
      <c r="HL175" s="1003"/>
      <c r="HM175" s="1003"/>
      <c r="HN175" s="1003"/>
      <c r="HO175" s="1003"/>
      <c r="HP175" s="1003"/>
      <c r="HQ175" s="1003"/>
      <c r="HR175" s="1003"/>
      <c r="HS175" s="1003"/>
      <c r="HT175" s="1003"/>
      <c r="HU175" s="1003"/>
      <c r="HV175" s="1003"/>
      <c r="HW175" s="1003"/>
      <c r="HX175" s="1003"/>
      <c r="HY175" s="1003"/>
      <c r="HZ175" s="1003"/>
      <c r="IA175" s="1003"/>
      <c r="IB175" s="1003"/>
      <c r="IC175" s="1003"/>
      <c r="ID175" s="1003"/>
      <c r="IE175" s="1003"/>
      <c r="IF175" s="1003"/>
      <c r="IG175" s="1003"/>
      <c r="IH175" s="1003"/>
      <c r="II175" s="1003"/>
      <c r="IJ175" s="1003"/>
      <c r="IK175" s="1003"/>
      <c r="IL175" s="1003"/>
      <c r="IM175" s="1003"/>
      <c r="IN175" s="1003"/>
      <c r="IO175" s="1003"/>
      <c r="IP175" s="1003"/>
      <c r="IQ175" s="1003"/>
      <c r="IR175" s="1003"/>
      <c r="IS175" s="1003"/>
      <c r="IT175" s="1003"/>
      <c r="IU175" s="1003"/>
      <c r="IV175" s="1003"/>
    </row>
    <row r="176" spans="1:256" ht="13.5" hidden="1" thickBot="1">
      <c r="A176" s="1003"/>
      <c r="B176" s="1237" t="s">
        <v>1912</v>
      </c>
      <c r="C176" s="1238" t="s">
        <v>1913</v>
      </c>
      <c r="D176" s="1238"/>
      <c r="E176" s="1238"/>
      <c r="F176" s="1238"/>
      <c r="G176" s="1239" t="s">
        <v>29</v>
      </c>
      <c r="H176" s="1003"/>
      <c r="I176" s="1003"/>
      <c r="J176" s="1003"/>
      <c r="K176" s="1003"/>
      <c r="L176" s="1003"/>
      <c r="M176" s="1003"/>
      <c r="N176" s="1003"/>
      <c r="O176" s="1003"/>
      <c r="P176" s="1003"/>
      <c r="Q176" s="1003"/>
      <c r="R176" s="1003"/>
      <c r="S176" s="1003"/>
      <c r="T176" s="1003"/>
      <c r="U176" s="1003"/>
      <c r="V176" s="1003"/>
      <c r="W176" s="1003"/>
      <c r="X176" s="1003"/>
      <c r="Y176" s="1003"/>
      <c r="Z176" s="1003"/>
      <c r="AA176" s="1003"/>
      <c r="AB176" s="1003"/>
      <c r="AC176" s="1003"/>
      <c r="AD176" s="1003"/>
      <c r="AE176" s="1003"/>
      <c r="AF176" s="1003"/>
      <c r="AG176" s="1003"/>
      <c r="AH176" s="1003"/>
      <c r="AI176" s="1003"/>
      <c r="AJ176" s="1003"/>
      <c r="AK176" s="1003"/>
      <c r="AL176" s="1003"/>
      <c r="AM176" s="1003"/>
      <c r="AN176" s="1003"/>
      <c r="AO176" s="1003"/>
      <c r="AP176" s="1003"/>
      <c r="AQ176" s="1003"/>
      <c r="AR176" s="1003"/>
      <c r="AS176" s="1003"/>
      <c r="AT176" s="1003"/>
      <c r="AU176" s="1003"/>
      <c r="AV176" s="1003"/>
      <c r="AW176" s="1003"/>
      <c r="AX176" s="1003"/>
      <c r="AY176" s="1003"/>
      <c r="AZ176" s="1003"/>
      <c r="BA176" s="1003"/>
      <c r="BB176" s="1003"/>
      <c r="BC176" s="1003"/>
      <c r="BD176" s="1003"/>
      <c r="BE176" s="1003"/>
      <c r="BF176" s="1003"/>
      <c r="BG176" s="1003"/>
      <c r="BH176" s="1003"/>
      <c r="BI176" s="1003"/>
      <c r="BJ176" s="1003"/>
      <c r="BK176" s="1003"/>
      <c r="BL176" s="1003"/>
      <c r="BM176" s="1003"/>
      <c r="BN176" s="1003"/>
      <c r="BO176" s="1003"/>
      <c r="BP176" s="1003"/>
      <c r="BQ176" s="1003"/>
      <c r="BR176" s="1003"/>
      <c r="BS176" s="1003"/>
      <c r="BT176" s="1003"/>
      <c r="BU176" s="1003"/>
      <c r="BV176" s="1003"/>
      <c r="BW176" s="1003"/>
      <c r="BX176" s="1003"/>
      <c r="BY176" s="1003"/>
      <c r="BZ176" s="1003"/>
      <c r="CA176" s="1003"/>
      <c r="CB176" s="1003"/>
      <c r="CC176" s="1003"/>
      <c r="CD176" s="1003"/>
      <c r="CE176" s="1003"/>
      <c r="CF176" s="1003"/>
      <c r="CG176" s="1003"/>
      <c r="CH176" s="1003"/>
      <c r="CI176" s="1003"/>
      <c r="CJ176" s="1003"/>
      <c r="CK176" s="1003"/>
      <c r="CL176" s="1003"/>
      <c r="CM176" s="1003"/>
      <c r="CN176" s="1003"/>
      <c r="CO176" s="1003"/>
      <c r="CP176" s="1003"/>
      <c r="CQ176" s="1003"/>
      <c r="CR176" s="1003"/>
      <c r="CS176" s="1003"/>
      <c r="CT176" s="1003"/>
      <c r="CU176" s="1003"/>
      <c r="CV176" s="1003"/>
      <c r="CW176" s="1003"/>
      <c r="CX176" s="1003"/>
      <c r="CY176" s="1003"/>
      <c r="CZ176" s="1003"/>
      <c r="DA176" s="1003"/>
      <c r="DB176" s="1003"/>
      <c r="DC176" s="1003"/>
      <c r="DD176" s="1003"/>
      <c r="DE176" s="1003"/>
      <c r="DF176" s="1003"/>
      <c r="DG176" s="1003"/>
      <c r="DH176" s="1003"/>
      <c r="DI176" s="1003"/>
      <c r="DJ176" s="1003"/>
      <c r="DK176" s="1003"/>
      <c r="DL176" s="1003"/>
      <c r="DM176" s="1003"/>
      <c r="DN176" s="1003"/>
      <c r="DO176" s="1003"/>
      <c r="DP176" s="1003"/>
      <c r="DQ176" s="1003"/>
      <c r="DR176" s="1003"/>
      <c r="DS176" s="1003"/>
      <c r="DT176" s="1003"/>
      <c r="DU176" s="1003"/>
      <c r="DV176" s="1003"/>
      <c r="DW176" s="1003"/>
      <c r="DX176" s="1003"/>
      <c r="DY176" s="1003"/>
      <c r="DZ176" s="1003"/>
      <c r="EA176" s="1003"/>
      <c r="EB176" s="1003"/>
      <c r="EC176" s="1003"/>
      <c r="ED176" s="1003"/>
      <c r="EE176" s="1003"/>
      <c r="EF176" s="1003"/>
      <c r="EG176" s="1003"/>
      <c r="EH176" s="1003"/>
      <c r="EI176" s="1003"/>
      <c r="EJ176" s="1003"/>
      <c r="EK176" s="1003"/>
      <c r="EL176" s="1003"/>
      <c r="EM176" s="1003"/>
      <c r="EN176" s="1003"/>
      <c r="EO176" s="1003"/>
      <c r="EP176" s="1003"/>
      <c r="EQ176" s="1003"/>
      <c r="ER176" s="1003"/>
      <c r="ES176" s="1003"/>
      <c r="ET176" s="1003"/>
      <c r="EU176" s="1003"/>
      <c r="EV176" s="1003"/>
      <c r="EW176" s="1003"/>
      <c r="EX176" s="1003"/>
      <c r="EY176" s="1003"/>
      <c r="EZ176" s="1003"/>
      <c r="FA176" s="1003"/>
      <c r="FB176" s="1003"/>
      <c r="FC176" s="1003"/>
      <c r="FD176" s="1003"/>
      <c r="FE176" s="1003"/>
      <c r="FF176" s="1003"/>
      <c r="FG176" s="1003"/>
      <c r="FH176" s="1003"/>
      <c r="FI176" s="1003"/>
      <c r="FJ176" s="1003"/>
      <c r="FK176" s="1003"/>
      <c r="FL176" s="1003"/>
      <c r="FM176" s="1003"/>
      <c r="FN176" s="1003"/>
      <c r="FO176" s="1003"/>
      <c r="FP176" s="1003"/>
      <c r="FQ176" s="1003"/>
      <c r="FR176" s="1003"/>
      <c r="FS176" s="1003"/>
      <c r="FT176" s="1003"/>
      <c r="FU176" s="1003"/>
      <c r="FV176" s="1003"/>
      <c r="FW176" s="1003"/>
      <c r="FX176" s="1003"/>
      <c r="FY176" s="1003"/>
      <c r="FZ176" s="1003"/>
      <c r="GA176" s="1003"/>
      <c r="GB176" s="1003"/>
      <c r="GC176" s="1003"/>
      <c r="GD176" s="1003"/>
      <c r="GE176" s="1003"/>
      <c r="GF176" s="1003"/>
      <c r="GG176" s="1003"/>
      <c r="GH176" s="1003"/>
      <c r="GI176" s="1003"/>
      <c r="GJ176" s="1003"/>
      <c r="GK176" s="1003"/>
      <c r="GL176" s="1003"/>
      <c r="GM176" s="1003"/>
      <c r="GN176" s="1003"/>
      <c r="GO176" s="1003"/>
      <c r="GP176" s="1003"/>
      <c r="GQ176" s="1003"/>
      <c r="GR176" s="1003"/>
      <c r="GS176" s="1003"/>
      <c r="GT176" s="1003"/>
      <c r="GU176" s="1003"/>
      <c r="GV176" s="1003"/>
      <c r="GW176" s="1003"/>
      <c r="GX176" s="1003"/>
      <c r="GY176" s="1003"/>
      <c r="GZ176" s="1003"/>
      <c r="HA176" s="1003"/>
      <c r="HB176" s="1003"/>
      <c r="HC176" s="1003"/>
      <c r="HD176" s="1003"/>
      <c r="HE176" s="1003"/>
      <c r="HF176" s="1003"/>
      <c r="HG176" s="1003"/>
      <c r="HH176" s="1003"/>
      <c r="HI176" s="1003"/>
      <c r="HJ176" s="1003"/>
      <c r="HK176" s="1003"/>
      <c r="HL176" s="1003"/>
      <c r="HM176" s="1003"/>
      <c r="HN176" s="1003"/>
      <c r="HO176" s="1003"/>
      <c r="HP176" s="1003"/>
      <c r="HQ176" s="1003"/>
      <c r="HR176" s="1003"/>
      <c r="HS176" s="1003"/>
      <c r="HT176" s="1003"/>
      <c r="HU176" s="1003"/>
      <c r="HV176" s="1003"/>
      <c r="HW176" s="1003"/>
      <c r="HX176" s="1003"/>
      <c r="HY176" s="1003"/>
      <c r="HZ176" s="1003"/>
      <c r="IA176" s="1003"/>
      <c r="IB176" s="1003"/>
      <c r="IC176" s="1003"/>
      <c r="ID176" s="1003"/>
      <c r="IE176" s="1003"/>
      <c r="IF176" s="1003"/>
      <c r="IG176" s="1003"/>
      <c r="IH176" s="1003"/>
      <c r="II176" s="1003"/>
      <c r="IJ176" s="1003"/>
      <c r="IK176" s="1003"/>
      <c r="IL176" s="1003"/>
      <c r="IM176" s="1003"/>
      <c r="IN176" s="1003"/>
      <c r="IO176" s="1003"/>
      <c r="IP176" s="1003"/>
      <c r="IQ176" s="1003"/>
      <c r="IR176" s="1003"/>
      <c r="IS176" s="1003"/>
      <c r="IT176" s="1003"/>
      <c r="IU176" s="1003"/>
      <c r="IV176" s="1003"/>
    </row>
    <row r="177" spans="1:256" ht="26.25" hidden="1" thickBot="1">
      <c r="A177" s="1003"/>
      <c r="B177" s="1147" t="s">
        <v>760</v>
      </c>
      <c r="C177" s="1240" t="s">
        <v>686</v>
      </c>
      <c r="D177" s="1240" t="s">
        <v>29</v>
      </c>
      <c r="E177" s="1240" t="s">
        <v>687</v>
      </c>
      <c r="F177" s="1241" t="s">
        <v>709</v>
      </c>
      <c r="G177" s="1242" t="s">
        <v>710</v>
      </c>
      <c r="H177" s="1003"/>
      <c r="I177" s="1003"/>
      <c r="J177" s="1003"/>
      <c r="K177" s="1003"/>
      <c r="L177" s="1003"/>
      <c r="M177" s="1003"/>
      <c r="N177" s="1003"/>
      <c r="O177" s="1003"/>
      <c r="P177" s="1003"/>
      <c r="Q177" s="1003"/>
      <c r="R177" s="1003"/>
      <c r="S177" s="1003"/>
      <c r="T177" s="1003"/>
      <c r="U177" s="1003"/>
      <c r="V177" s="1003"/>
      <c r="W177" s="1003"/>
      <c r="X177" s="1003"/>
      <c r="Y177" s="1003"/>
      <c r="Z177" s="1003"/>
      <c r="AA177" s="1003"/>
      <c r="AB177" s="1003"/>
      <c r="AC177" s="1003"/>
      <c r="AD177" s="1003"/>
      <c r="AE177" s="1003"/>
      <c r="AF177" s="1003"/>
      <c r="AG177" s="1003"/>
      <c r="AH177" s="1003"/>
      <c r="AI177" s="1003"/>
      <c r="AJ177" s="1003"/>
      <c r="AK177" s="1003"/>
      <c r="AL177" s="1003"/>
      <c r="AM177" s="1003"/>
      <c r="AN177" s="1003"/>
      <c r="AO177" s="1003"/>
      <c r="AP177" s="1003"/>
      <c r="AQ177" s="1003"/>
      <c r="AR177" s="1003"/>
      <c r="AS177" s="1003"/>
      <c r="AT177" s="1003"/>
      <c r="AU177" s="1003"/>
      <c r="AV177" s="1003"/>
      <c r="AW177" s="1003"/>
      <c r="AX177" s="1003"/>
      <c r="AY177" s="1003"/>
      <c r="AZ177" s="1003"/>
      <c r="BA177" s="1003"/>
      <c r="BB177" s="1003"/>
      <c r="BC177" s="1003"/>
      <c r="BD177" s="1003"/>
      <c r="BE177" s="1003"/>
      <c r="BF177" s="1003"/>
      <c r="BG177" s="1003"/>
      <c r="BH177" s="1003"/>
      <c r="BI177" s="1003"/>
      <c r="BJ177" s="1003"/>
      <c r="BK177" s="1003"/>
      <c r="BL177" s="1003"/>
      <c r="BM177" s="1003"/>
      <c r="BN177" s="1003"/>
      <c r="BO177" s="1003"/>
      <c r="BP177" s="1003"/>
      <c r="BQ177" s="1003"/>
      <c r="BR177" s="1003"/>
      <c r="BS177" s="1003"/>
      <c r="BT177" s="1003"/>
      <c r="BU177" s="1003"/>
      <c r="BV177" s="1003"/>
      <c r="BW177" s="1003"/>
      <c r="BX177" s="1003"/>
      <c r="BY177" s="1003"/>
      <c r="BZ177" s="1003"/>
      <c r="CA177" s="1003"/>
      <c r="CB177" s="1003"/>
      <c r="CC177" s="1003"/>
      <c r="CD177" s="1003"/>
      <c r="CE177" s="1003"/>
      <c r="CF177" s="1003"/>
      <c r="CG177" s="1003"/>
      <c r="CH177" s="1003"/>
      <c r="CI177" s="1003"/>
      <c r="CJ177" s="1003"/>
      <c r="CK177" s="1003"/>
      <c r="CL177" s="1003"/>
      <c r="CM177" s="1003"/>
      <c r="CN177" s="1003"/>
      <c r="CO177" s="1003"/>
      <c r="CP177" s="1003"/>
      <c r="CQ177" s="1003"/>
      <c r="CR177" s="1003"/>
      <c r="CS177" s="1003"/>
      <c r="CT177" s="1003"/>
      <c r="CU177" s="1003"/>
      <c r="CV177" s="1003"/>
      <c r="CW177" s="1003"/>
      <c r="CX177" s="1003"/>
      <c r="CY177" s="1003"/>
      <c r="CZ177" s="1003"/>
      <c r="DA177" s="1003"/>
      <c r="DB177" s="1003"/>
      <c r="DC177" s="1003"/>
      <c r="DD177" s="1003"/>
      <c r="DE177" s="1003"/>
      <c r="DF177" s="1003"/>
      <c r="DG177" s="1003"/>
      <c r="DH177" s="1003"/>
      <c r="DI177" s="1003"/>
      <c r="DJ177" s="1003"/>
      <c r="DK177" s="1003"/>
      <c r="DL177" s="1003"/>
      <c r="DM177" s="1003"/>
      <c r="DN177" s="1003"/>
      <c r="DO177" s="1003"/>
      <c r="DP177" s="1003"/>
      <c r="DQ177" s="1003"/>
      <c r="DR177" s="1003"/>
      <c r="DS177" s="1003"/>
      <c r="DT177" s="1003"/>
      <c r="DU177" s="1003"/>
      <c r="DV177" s="1003"/>
      <c r="DW177" s="1003"/>
      <c r="DX177" s="1003"/>
      <c r="DY177" s="1003"/>
      <c r="DZ177" s="1003"/>
      <c r="EA177" s="1003"/>
      <c r="EB177" s="1003"/>
      <c r="EC177" s="1003"/>
      <c r="ED177" s="1003"/>
      <c r="EE177" s="1003"/>
      <c r="EF177" s="1003"/>
      <c r="EG177" s="1003"/>
      <c r="EH177" s="1003"/>
      <c r="EI177" s="1003"/>
      <c r="EJ177" s="1003"/>
      <c r="EK177" s="1003"/>
      <c r="EL177" s="1003"/>
      <c r="EM177" s="1003"/>
      <c r="EN177" s="1003"/>
      <c r="EO177" s="1003"/>
      <c r="EP177" s="1003"/>
      <c r="EQ177" s="1003"/>
      <c r="ER177" s="1003"/>
      <c r="ES177" s="1003"/>
      <c r="ET177" s="1003"/>
      <c r="EU177" s="1003"/>
      <c r="EV177" s="1003"/>
      <c r="EW177" s="1003"/>
      <c r="EX177" s="1003"/>
      <c r="EY177" s="1003"/>
      <c r="EZ177" s="1003"/>
      <c r="FA177" s="1003"/>
      <c r="FB177" s="1003"/>
      <c r="FC177" s="1003"/>
      <c r="FD177" s="1003"/>
      <c r="FE177" s="1003"/>
      <c r="FF177" s="1003"/>
      <c r="FG177" s="1003"/>
      <c r="FH177" s="1003"/>
      <c r="FI177" s="1003"/>
      <c r="FJ177" s="1003"/>
      <c r="FK177" s="1003"/>
      <c r="FL177" s="1003"/>
      <c r="FM177" s="1003"/>
      <c r="FN177" s="1003"/>
      <c r="FO177" s="1003"/>
      <c r="FP177" s="1003"/>
      <c r="FQ177" s="1003"/>
      <c r="FR177" s="1003"/>
      <c r="FS177" s="1003"/>
      <c r="FT177" s="1003"/>
      <c r="FU177" s="1003"/>
      <c r="FV177" s="1003"/>
      <c r="FW177" s="1003"/>
      <c r="FX177" s="1003"/>
      <c r="FY177" s="1003"/>
      <c r="FZ177" s="1003"/>
      <c r="GA177" s="1003"/>
      <c r="GB177" s="1003"/>
      <c r="GC177" s="1003"/>
      <c r="GD177" s="1003"/>
      <c r="GE177" s="1003"/>
      <c r="GF177" s="1003"/>
      <c r="GG177" s="1003"/>
      <c r="GH177" s="1003"/>
      <c r="GI177" s="1003"/>
      <c r="GJ177" s="1003"/>
      <c r="GK177" s="1003"/>
      <c r="GL177" s="1003"/>
      <c r="GM177" s="1003"/>
      <c r="GN177" s="1003"/>
      <c r="GO177" s="1003"/>
      <c r="GP177" s="1003"/>
      <c r="GQ177" s="1003"/>
      <c r="GR177" s="1003"/>
      <c r="GS177" s="1003"/>
      <c r="GT177" s="1003"/>
      <c r="GU177" s="1003"/>
      <c r="GV177" s="1003"/>
      <c r="GW177" s="1003"/>
      <c r="GX177" s="1003"/>
      <c r="GY177" s="1003"/>
      <c r="GZ177" s="1003"/>
      <c r="HA177" s="1003"/>
      <c r="HB177" s="1003"/>
      <c r="HC177" s="1003"/>
      <c r="HD177" s="1003"/>
      <c r="HE177" s="1003"/>
      <c r="HF177" s="1003"/>
      <c r="HG177" s="1003"/>
      <c r="HH177" s="1003"/>
      <c r="HI177" s="1003"/>
      <c r="HJ177" s="1003"/>
      <c r="HK177" s="1003"/>
      <c r="HL177" s="1003"/>
      <c r="HM177" s="1003"/>
      <c r="HN177" s="1003"/>
      <c r="HO177" s="1003"/>
      <c r="HP177" s="1003"/>
      <c r="HQ177" s="1003"/>
      <c r="HR177" s="1003"/>
      <c r="HS177" s="1003"/>
      <c r="HT177" s="1003"/>
      <c r="HU177" s="1003"/>
      <c r="HV177" s="1003"/>
      <c r="HW177" s="1003"/>
      <c r="HX177" s="1003"/>
      <c r="HY177" s="1003"/>
      <c r="HZ177" s="1003"/>
      <c r="IA177" s="1003"/>
      <c r="IB177" s="1003"/>
      <c r="IC177" s="1003"/>
      <c r="ID177" s="1003"/>
      <c r="IE177" s="1003"/>
      <c r="IF177" s="1003"/>
      <c r="IG177" s="1003"/>
      <c r="IH177" s="1003"/>
      <c r="II177" s="1003"/>
      <c r="IJ177" s="1003"/>
      <c r="IK177" s="1003"/>
      <c r="IL177" s="1003"/>
      <c r="IM177" s="1003"/>
      <c r="IN177" s="1003"/>
      <c r="IO177" s="1003"/>
      <c r="IP177" s="1003"/>
      <c r="IQ177" s="1003"/>
      <c r="IR177" s="1003"/>
      <c r="IS177" s="1003"/>
      <c r="IT177" s="1003"/>
      <c r="IU177" s="1003"/>
      <c r="IV177" s="1003"/>
    </row>
    <row r="178" spans="1:256" ht="13.5" hidden="1" thickBot="1">
      <c r="A178" s="1003"/>
      <c r="B178" s="2773" t="s">
        <v>690</v>
      </c>
      <c r="C178" s="2774"/>
      <c r="D178" s="2774"/>
      <c r="E178" s="2774"/>
      <c r="F178" s="2774"/>
      <c r="G178" s="2775"/>
      <c r="H178" s="1003"/>
      <c r="I178" s="1003"/>
      <c r="J178" s="1003"/>
      <c r="K178" s="1003"/>
      <c r="L178" s="1003"/>
      <c r="M178" s="1003"/>
      <c r="N178" s="1003"/>
      <c r="O178" s="1003"/>
      <c r="P178" s="1003"/>
      <c r="Q178" s="1003"/>
      <c r="R178" s="1003"/>
      <c r="S178" s="1003"/>
      <c r="T178" s="1003"/>
      <c r="U178" s="1003"/>
      <c r="V178" s="1003"/>
      <c r="W178" s="1003"/>
      <c r="X178" s="1003"/>
      <c r="Y178" s="1003"/>
      <c r="Z178" s="1003"/>
      <c r="AA178" s="1003"/>
      <c r="AB178" s="1003"/>
      <c r="AC178" s="1003"/>
      <c r="AD178" s="1003"/>
      <c r="AE178" s="1003"/>
      <c r="AF178" s="1003"/>
      <c r="AG178" s="1003"/>
      <c r="AH178" s="1003"/>
      <c r="AI178" s="1003"/>
      <c r="AJ178" s="1003"/>
      <c r="AK178" s="1003"/>
      <c r="AL178" s="1003"/>
      <c r="AM178" s="1003"/>
      <c r="AN178" s="1003"/>
      <c r="AO178" s="1003"/>
      <c r="AP178" s="1003"/>
      <c r="AQ178" s="1003"/>
      <c r="AR178" s="1003"/>
      <c r="AS178" s="1003"/>
      <c r="AT178" s="1003"/>
      <c r="AU178" s="1003"/>
      <c r="AV178" s="1003"/>
      <c r="AW178" s="1003"/>
      <c r="AX178" s="1003"/>
      <c r="AY178" s="1003"/>
      <c r="AZ178" s="1003"/>
      <c r="BA178" s="1003"/>
      <c r="BB178" s="1003"/>
      <c r="BC178" s="1003"/>
      <c r="BD178" s="1003"/>
      <c r="BE178" s="1003"/>
      <c r="BF178" s="1003"/>
      <c r="BG178" s="1003"/>
      <c r="BH178" s="1003"/>
      <c r="BI178" s="1003"/>
      <c r="BJ178" s="1003"/>
      <c r="BK178" s="1003"/>
      <c r="BL178" s="1003"/>
      <c r="BM178" s="1003"/>
      <c r="BN178" s="1003"/>
      <c r="BO178" s="1003"/>
      <c r="BP178" s="1003"/>
      <c r="BQ178" s="1003"/>
      <c r="BR178" s="1003"/>
      <c r="BS178" s="1003"/>
      <c r="BT178" s="1003"/>
      <c r="BU178" s="1003"/>
      <c r="BV178" s="1003"/>
      <c r="BW178" s="1003"/>
      <c r="BX178" s="1003"/>
      <c r="BY178" s="1003"/>
      <c r="BZ178" s="1003"/>
      <c r="CA178" s="1003"/>
      <c r="CB178" s="1003"/>
      <c r="CC178" s="1003"/>
      <c r="CD178" s="1003"/>
      <c r="CE178" s="1003"/>
      <c r="CF178" s="1003"/>
      <c r="CG178" s="1003"/>
      <c r="CH178" s="1003"/>
      <c r="CI178" s="1003"/>
      <c r="CJ178" s="1003"/>
      <c r="CK178" s="1003"/>
      <c r="CL178" s="1003"/>
      <c r="CM178" s="1003"/>
      <c r="CN178" s="1003"/>
      <c r="CO178" s="1003"/>
      <c r="CP178" s="1003"/>
      <c r="CQ178" s="1003"/>
      <c r="CR178" s="1003"/>
      <c r="CS178" s="1003"/>
      <c r="CT178" s="1003"/>
      <c r="CU178" s="1003"/>
      <c r="CV178" s="1003"/>
      <c r="CW178" s="1003"/>
      <c r="CX178" s="1003"/>
      <c r="CY178" s="1003"/>
      <c r="CZ178" s="1003"/>
      <c r="DA178" s="1003"/>
      <c r="DB178" s="1003"/>
      <c r="DC178" s="1003"/>
      <c r="DD178" s="1003"/>
      <c r="DE178" s="1003"/>
      <c r="DF178" s="1003"/>
      <c r="DG178" s="1003"/>
      <c r="DH178" s="1003"/>
      <c r="DI178" s="1003"/>
      <c r="DJ178" s="1003"/>
      <c r="DK178" s="1003"/>
      <c r="DL178" s="1003"/>
      <c r="DM178" s="1003"/>
      <c r="DN178" s="1003"/>
      <c r="DO178" s="1003"/>
      <c r="DP178" s="1003"/>
      <c r="DQ178" s="1003"/>
      <c r="DR178" s="1003"/>
      <c r="DS178" s="1003"/>
      <c r="DT178" s="1003"/>
      <c r="DU178" s="1003"/>
      <c r="DV178" s="1003"/>
      <c r="DW178" s="1003"/>
      <c r="DX178" s="1003"/>
      <c r="DY178" s="1003"/>
      <c r="DZ178" s="1003"/>
      <c r="EA178" s="1003"/>
      <c r="EB178" s="1003"/>
      <c r="EC178" s="1003"/>
      <c r="ED178" s="1003"/>
      <c r="EE178" s="1003"/>
      <c r="EF178" s="1003"/>
      <c r="EG178" s="1003"/>
      <c r="EH178" s="1003"/>
      <c r="EI178" s="1003"/>
      <c r="EJ178" s="1003"/>
      <c r="EK178" s="1003"/>
      <c r="EL178" s="1003"/>
      <c r="EM178" s="1003"/>
      <c r="EN178" s="1003"/>
      <c r="EO178" s="1003"/>
      <c r="EP178" s="1003"/>
      <c r="EQ178" s="1003"/>
      <c r="ER178" s="1003"/>
      <c r="ES178" s="1003"/>
      <c r="ET178" s="1003"/>
      <c r="EU178" s="1003"/>
      <c r="EV178" s="1003"/>
      <c r="EW178" s="1003"/>
      <c r="EX178" s="1003"/>
      <c r="EY178" s="1003"/>
      <c r="EZ178" s="1003"/>
      <c r="FA178" s="1003"/>
      <c r="FB178" s="1003"/>
      <c r="FC178" s="1003"/>
      <c r="FD178" s="1003"/>
      <c r="FE178" s="1003"/>
      <c r="FF178" s="1003"/>
      <c r="FG178" s="1003"/>
      <c r="FH178" s="1003"/>
      <c r="FI178" s="1003"/>
      <c r="FJ178" s="1003"/>
      <c r="FK178" s="1003"/>
      <c r="FL178" s="1003"/>
      <c r="FM178" s="1003"/>
      <c r="FN178" s="1003"/>
      <c r="FO178" s="1003"/>
      <c r="FP178" s="1003"/>
      <c r="FQ178" s="1003"/>
      <c r="FR178" s="1003"/>
      <c r="FS178" s="1003"/>
      <c r="FT178" s="1003"/>
      <c r="FU178" s="1003"/>
      <c r="FV178" s="1003"/>
      <c r="FW178" s="1003"/>
      <c r="FX178" s="1003"/>
      <c r="FY178" s="1003"/>
      <c r="FZ178" s="1003"/>
      <c r="GA178" s="1003"/>
      <c r="GB178" s="1003"/>
      <c r="GC178" s="1003"/>
      <c r="GD178" s="1003"/>
      <c r="GE178" s="1003"/>
      <c r="GF178" s="1003"/>
      <c r="GG178" s="1003"/>
      <c r="GH178" s="1003"/>
      <c r="GI178" s="1003"/>
      <c r="GJ178" s="1003"/>
      <c r="GK178" s="1003"/>
      <c r="GL178" s="1003"/>
      <c r="GM178" s="1003"/>
      <c r="GN178" s="1003"/>
      <c r="GO178" s="1003"/>
      <c r="GP178" s="1003"/>
      <c r="GQ178" s="1003"/>
      <c r="GR178" s="1003"/>
      <c r="GS178" s="1003"/>
      <c r="GT178" s="1003"/>
      <c r="GU178" s="1003"/>
      <c r="GV178" s="1003"/>
      <c r="GW178" s="1003"/>
      <c r="GX178" s="1003"/>
      <c r="GY178" s="1003"/>
      <c r="GZ178" s="1003"/>
      <c r="HA178" s="1003"/>
      <c r="HB178" s="1003"/>
      <c r="HC178" s="1003"/>
      <c r="HD178" s="1003"/>
      <c r="HE178" s="1003"/>
      <c r="HF178" s="1003"/>
      <c r="HG178" s="1003"/>
      <c r="HH178" s="1003"/>
      <c r="HI178" s="1003"/>
      <c r="HJ178" s="1003"/>
      <c r="HK178" s="1003"/>
      <c r="HL178" s="1003"/>
      <c r="HM178" s="1003"/>
      <c r="HN178" s="1003"/>
      <c r="HO178" s="1003"/>
      <c r="HP178" s="1003"/>
      <c r="HQ178" s="1003"/>
      <c r="HR178" s="1003"/>
      <c r="HS178" s="1003"/>
      <c r="HT178" s="1003"/>
      <c r="HU178" s="1003"/>
      <c r="HV178" s="1003"/>
      <c r="HW178" s="1003"/>
      <c r="HX178" s="1003"/>
      <c r="HY178" s="1003"/>
      <c r="HZ178" s="1003"/>
      <c r="IA178" s="1003"/>
      <c r="IB178" s="1003"/>
      <c r="IC178" s="1003"/>
      <c r="ID178" s="1003"/>
      <c r="IE178" s="1003"/>
      <c r="IF178" s="1003"/>
      <c r="IG178" s="1003"/>
      <c r="IH178" s="1003"/>
      <c r="II178" s="1003"/>
      <c r="IJ178" s="1003"/>
      <c r="IK178" s="1003"/>
      <c r="IL178" s="1003"/>
      <c r="IM178" s="1003"/>
      <c r="IN178" s="1003"/>
      <c r="IO178" s="1003"/>
      <c r="IP178" s="1003"/>
      <c r="IQ178" s="1003"/>
      <c r="IR178" s="1003"/>
      <c r="IS178" s="1003"/>
      <c r="IT178" s="1003"/>
      <c r="IU178" s="1003"/>
      <c r="IV178" s="1003"/>
    </row>
    <row r="179" spans="1:256" ht="15.75" hidden="1" thickBot="1">
      <c r="A179" s="1003"/>
      <c r="B179" s="1243" t="s">
        <v>1819</v>
      </c>
      <c r="C179" s="1244" t="e">
        <f>#REF!</f>
        <v>#REF!</v>
      </c>
      <c r="D179" s="1245" t="s">
        <v>29</v>
      </c>
      <c r="E179" s="1246">
        <v>1</v>
      </c>
      <c r="F179" s="1247" t="e">
        <f>#REF!</f>
        <v>#REF!</v>
      </c>
      <c r="G179" s="1248" t="e">
        <f>TRUNC(F179*E179,2)</f>
        <v>#REF!</v>
      </c>
      <c r="H179" s="1003"/>
      <c r="I179" s="1003"/>
      <c r="J179" s="1003"/>
      <c r="K179" s="1003"/>
      <c r="L179" s="1003"/>
      <c r="M179" s="1003"/>
      <c r="N179" s="1003"/>
      <c r="O179" s="1003"/>
      <c r="P179" s="1003"/>
      <c r="Q179" s="1003"/>
      <c r="R179" s="1003"/>
      <c r="S179" s="1003"/>
      <c r="T179" s="1003"/>
      <c r="U179" s="1003"/>
      <c r="V179" s="1003"/>
      <c r="W179" s="1003"/>
      <c r="X179" s="1003"/>
      <c r="Y179" s="1003"/>
      <c r="Z179" s="1003"/>
      <c r="AA179" s="1003"/>
      <c r="AB179" s="1003"/>
      <c r="AC179" s="1003"/>
      <c r="AD179" s="1003"/>
      <c r="AE179" s="1003"/>
      <c r="AF179" s="1003"/>
      <c r="AG179" s="1003"/>
      <c r="AH179" s="1003"/>
      <c r="AI179" s="1003"/>
      <c r="AJ179" s="1003"/>
      <c r="AK179" s="1003"/>
      <c r="AL179" s="1003"/>
      <c r="AM179" s="1003"/>
      <c r="AN179" s="1003"/>
      <c r="AO179" s="1003"/>
      <c r="AP179" s="1003"/>
      <c r="AQ179" s="1003"/>
      <c r="AR179" s="1003"/>
      <c r="AS179" s="1003"/>
      <c r="AT179" s="1003"/>
      <c r="AU179" s="1003"/>
      <c r="AV179" s="1003"/>
      <c r="AW179" s="1003"/>
      <c r="AX179" s="1003"/>
      <c r="AY179" s="1003"/>
      <c r="AZ179" s="1003"/>
      <c r="BA179" s="1003"/>
      <c r="BB179" s="1003"/>
      <c r="BC179" s="1003"/>
      <c r="BD179" s="1003"/>
      <c r="BE179" s="1003"/>
      <c r="BF179" s="1003"/>
      <c r="BG179" s="1003"/>
      <c r="BH179" s="1003"/>
      <c r="BI179" s="1003"/>
      <c r="BJ179" s="1003"/>
      <c r="BK179" s="1003"/>
      <c r="BL179" s="1003"/>
      <c r="BM179" s="1003"/>
      <c r="BN179" s="1003"/>
      <c r="BO179" s="1003"/>
      <c r="BP179" s="1003"/>
      <c r="BQ179" s="1003"/>
      <c r="BR179" s="1003"/>
      <c r="BS179" s="1003"/>
      <c r="BT179" s="1003"/>
      <c r="BU179" s="1003"/>
      <c r="BV179" s="1003"/>
      <c r="BW179" s="1003"/>
      <c r="BX179" s="1003"/>
      <c r="BY179" s="1003"/>
      <c r="BZ179" s="1003"/>
      <c r="CA179" s="1003"/>
      <c r="CB179" s="1003"/>
      <c r="CC179" s="1003"/>
      <c r="CD179" s="1003"/>
      <c r="CE179" s="1003"/>
      <c r="CF179" s="1003"/>
      <c r="CG179" s="1003"/>
      <c r="CH179" s="1003"/>
      <c r="CI179" s="1003"/>
      <c r="CJ179" s="1003"/>
      <c r="CK179" s="1003"/>
      <c r="CL179" s="1003"/>
      <c r="CM179" s="1003"/>
      <c r="CN179" s="1003"/>
      <c r="CO179" s="1003"/>
      <c r="CP179" s="1003"/>
      <c r="CQ179" s="1003"/>
      <c r="CR179" s="1003"/>
      <c r="CS179" s="1003"/>
      <c r="CT179" s="1003"/>
      <c r="CU179" s="1003"/>
      <c r="CV179" s="1003"/>
      <c r="CW179" s="1003"/>
      <c r="CX179" s="1003"/>
      <c r="CY179" s="1003"/>
      <c r="CZ179" s="1003"/>
      <c r="DA179" s="1003"/>
      <c r="DB179" s="1003"/>
      <c r="DC179" s="1003"/>
      <c r="DD179" s="1003"/>
      <c r="DE179" s="1003"/>
      <c r="DF179" s="1003"/>
      <c r="DG179" s="1003"/>
      <c r="DH179" s="1003"/>
      <c r="DI179" s="1003"/>
      <c r="DJ179" s="1003"/>
      <c r="DK179" s="1003"/>
      <c r="DL179" s="1003"/>
      <c r="DM179" s="1003"/>
      <c r="DN179" s="1003"/>
      <c r="DO179" s="1003"/>
      <c r="DP179" s="1003"/>
      <c r="DQ179" s="1003"/>
      <c r="DR179" s="1003"/>
      <c r="DS179" s="1003"/>
      <c r="DT179" s="1003"/>
      <c r="DU179" s="1003"/>
      <c r="DV179" s="1003"/>
      <c r="DW179" s="1003"/>
      <c r="DX179" s="1003"/>
      <c r="DY179" s="1003"/>
      <c r="DZ179" s="1003"/>
      <c r="EA179" s="1003"/>
      <c r="EB179" s="1003"/>
      <c r="EC179" s="1003"/>
      <c r="ED179" s="1003"/>
      <c r="EE179" s="1003"/>
      <c r="EF179" s="1003"/>
      <c r="EG179" s="1003"/>
      <c r="EH179" s="1003"/>
      <c r="EI179" s="1003"/>
      <c r="EJ179" s="1003"/>
      <c r="EK179" s="1003"/>
      <c r="EL179" s="1003"/>
      <c r="EM179" s="1003"/>
      <c r="EN179" s="1003"/>
      <c r="EO179" s="1003"/>
      <c r="EP179" s="1003"/>
      <c r="EQ179" s="1003"/>
      <c r="ER179" s="1003"/>
      <c r="ES179" s="1003"/>
      <c r="ET179" s="1003"/>
      <c r="EU179" s="1003"/>
      <c r="EV179" s="1003"/>
      <c r="EW179" s="1003"/>
      <c r="EX179" s="1003"/>
      <c r="EY179" s="1003"/>
      <c r="EZ179" s="1003"/>
      <c r="FA179" s="1003"/>
      <c r="FB179" s="1003"/>
      <c r="FC179" s="1003"/>
      <c r="FD179" s="1003"/>
      <c r="FE179" s="1003"/>
      <c r="FF179" s="1003"/>
      <c r="FG179" s="1003"/>
      <c r="FH179" s="1003"/>
      <c r="FI179" s="1003"/>
      <c r="FJ179" s="1003"/>
      <c r="FK179" s="1003"/>
      <c r="FL179" s="1003"/>
      <c r="FM179" s="1003"/>
      <c r="FN179" s="1003"/>
      <c r="FO179" s="1003"/>
      <c r="FP179" s="1003"/>
      <c r="FQ179" s="1003"/>
      <c r="FR179" s="1003"/>
      <c r="FS179" s="1003"/>
      <c r="FT179" s="1003"/>
      <c r="FU179" s="1003"/>
      <c r="FV179" s="1003"/>
      <c r="FW179" s="1003"/>
      <c r="FX179" s="1003"/>
      <c r="FY179" s="1003"/>
      <c r="FZ179" s="1003"/>
      <c r="GA179" s="1003"/>
      <c r="GB179" s="1003"/>
      <c r="GC179" s="1003"/>
      <c r="GD179" s="1003"/>
      <c r="GE179" s="1003"/>
      <c r="GF179" s="1003"/>
      <c r="GG179" s="1003"/>
      <c r="GH179" s="1003"/>
      <c r="GI179" s="1003"/>
      <c r="GJ179" s="1003"/>
      <c r="GK179" s="1003"/>
      <c r="GL179" s="1003"/>
      <c r="GM179" s="1003"/>
      <c r="GN179" s="1003"/>
      <c r="GO179" s="1003"/>
      <c r="GP179" s="1003"/>
      <c r="GQ179" s="1003"/>
      <c r="GR179" s="1003"/>
      <c r="GS179" s="1003"/>
      <c r="GT179" s="1003"/>
      <c r="GU179" s="1003"/>
      <c r="GV179" s="1003"/>
      <c r="GW179" s="1003"/>
      <c r="GX179" s="1003"/>
      <c r="GY179" s="1003"/>
      <c r="GZ179" s="1003"/>
      <c r="HA179" s="1003"/>
      <c r="HB179" s="1003"/>
      <c r="HC179" s="1003"/>
      <c r="HD179" s="1003"/>
      <c r="HE179" s="1003"/>
      <c r="HF179" s="1003"/>
      <c r="HG179" s="1003"/>
      <c r="HH179" s="1003"/>
      <c r="HI179" s="1003"/>
      <c r="HJ179" s="1003"/>
      <c r="HK179" s="1003"/>
      <c r="HL179" s="1003"/>
      <c r="HM179" s="1003"/>
      <c r="HN179" s="1003"/>
      <c r="HO179" s="1003"/>
      <c r="HP179" s="1003"/>
      <c r="HQ179" s="1003"/>
      <c r="HR179" s="1003"/>
      <c r="HS179" s="1003"/>
      <c r="HT179" s="1003"/>
      <c r="HU179" s="1003"/>
      <c r="HV179" s="1003"/>
      <c r="HW179" s="1003"/>
      <c r="HX179" s="1003"/>
      <c r="HY179" s="1003"/>
      <c r="HZ179" s="1003"/>
      <c r="IA179" s="1003"/>
      <c r="IB179" s="1003"/>
      <c r="IC179" s="1003"/>
      <c r="ID179" s="1003"/>
      <c r="IE179" s="1003"/>
      <c r="IF179" s="1003"/>
      <c r="IG179" s="1003"/>
      <c r="IH179" s="1003"/>
      <c r="II179" s="1003"/>
      <c r="IJ179" s="1003"/>
      <c r="IK179" s="1003"/>
      <c r="IL179" s="1003"/>
      <c r="IM179" s="1003"/>
      <c r="IN179" s="1003"/>
      <c r="IO179" s="1003"/>
      <c r="IP179" s="1003"/>
      <c r="IQ179" s="1003"/>
      <c r="IR179" s="1003"/>
      <c r="IS179" s="1003"/>
      <c r="IT179" s="1003"/>
      <c r="IU179" s="1003"/>
      <c r="IV179" s="1003"/>
    </row>
    <row r="180" spans="1:256" ht="30.75" hidden="1" thickBot="1">
      <c r="A180" s="1003"/>
      <c r="B180" s="1243" t="s">
        <v>1914</v>
      </c>
      <c r="C180" s="1249" t="s">
        <v>1902</v>
      </c>
      <c r="D180" s="1245" t="s">
        <v>24</v>
      </c>
      <c r="E180" s="1250">
        <f>0.1963*1.55*4</f>
        <v>1.21706</v>
      </c>
      <c r="F180" s="1246">
        <v>40.97</v>
      </c>
      <c r="G180" s="1248">
        <f>TRUNC(F180*E180,2)</f>
        <v>49.86</v>
      </c>
      <c r="H180" s="1003"/>
      <c r="I180" s="1003"/>
      <c r="J180" s="1003"/>
      <c r="K180" s="1003"/>
      <c r="L180" s="1003"/>
      <c r="M180" s="1003"/>
      <c r="N180" s="1003"/>
      <c r="O180" s="1003"/>
      <c r="P180" s="1003"/>
      <c r="Q180" s="1003"/>
      <c r="R180" s="1003"/>
      <c r="S180" s="1003"/>
      <c r="T180" s="1003"/>
      <c r="U180" s="1003"/>
      <c r="V180" s="1003"/>
      <c r="W180" s="1003"/>
      <c r="X180" s="1003"/>
      <c r="Y180" s="1003"/>
      <c r="Z180" s="1003"/>
      <c r="AA180" s="1003"/>
      <c r="AB180" s="1003"/>
      <c r="AC180" s="1003"/>
      <c r="AD180" s="1003"/>
      <c r="AE180" s="1003"/>
      <c r="AF180" s="1003"/>
      <c r="AG180" s="1003"/>
      <c r="AH180" s="1003"/>
      <c r="AI180" s="1003"/>
      <c r="AJ180" s="1003"/>
      <c r="AK180" s="1003"/>
      <c r="AL180" s="1003"/>
      <c r="AM180" s="1003"/>
      <c r="AN180" s="1003"/>
      <c r="AO180" s="1003"/>
      <c r="AP180" s="1003"/>
      <c r="AQ180" s="1003"/>
      <c r="AR180" s="1003"/>
      <c r="AS180" s="1003"/>
      <c r="AT180" s="1003"/>
      <c r="AU180" s="1003"/>
      <c r="AV180" s="1003"/>
      <c r="AW180" s="1003"/>
      <c r="AX180" s="1003"/>
      <c r="AY180" s="1003"/>
      <c r="AZ180" s="1003"/>
      <c r="BA180" s="1003"/>
      <c r="BB180" s="1003"/>
      <c r="BC180" s="1003"/>
      <c r="BD180" s="1003"/>
      <c r="BE180" s="1003"/>
      <c r="BF180" s="1003"/>
      <c r="BG180" s="1003"/>
      <c r="BH180" s="1003"/>
      <c r="BI180" s="1003"/>
      <c r="BJ180" s="1003"/>
      <c r="BK180" s="1003"/>
      <c r="BL180" s="1003"/>
      <c r="BM180" s="1003"/>
      <c r="BN180" s="1003"/>
      <c r="BO180" s="1003"/>
      <c r="BP180" s="1003"/>
      <c r="BQ180" s="1003"/>
      <c r="BR180" s="1003"/>
      <c r="BS180" s="1003"/>
      <c r="BT180" s="1003"/>
      <c r="BU180" s="1003"/>
      <c r="BV180" s="1003"/>
      <c r="BW180" s="1003"/>
      <c r="BX180" s="1003"/>
      <c r="BY180" s="1003"/>
      <c r="BZ180" s="1003"/>
      <c r="CA180" s="1003"/>
      <c r="CB180" s="1003"/>
      <c r="CC180" s="1003"/>
      <c r="CD180" s="1003"/>
      <c r="CE180" s="1003"/>
      <c r="CF180" s="1003"/>
      <c r="CG180" s="1003"/>
      <c r="CH180" s="1003"/>
      <c r="CI180" s="1003"/>
      <c r="CJ180" s="1003"/>
      <c r="CK180" s="1003"/>
      <c r="CL180" s="1003"/>
      <c r="CM180" s="1003"/>
      <c r="CN180" s="1003"/>
      <c r="CO180" s="1003"/>
      <c r="CP180" s="1003"/>
      <c r="CQ180" s="1003"/>
      <c r="CR180" s="1003"/>
      <c r="CS180" s="1003"/>
      <c r="CT180" s="1003"/>
      <c r="CU180" s="1003"/>
      <c r="CV180" s="1003"/>
      <c r="CW180" s="1003"/>
      <c r="CX180" s="1003"/>
      <c r="CY180" s="1003"/>
      <c r="CZ180" s="1003"/>
      <c r="DA180" s="1003"/>
      <c r="DB180" s="1003"/>
      <c r="DC180" s="1003"/>
      <c r="DD180" s="1003"/>
      <c r="DE180" s="1003"/>
      <c r="DF180" s="1003"/>
      <c r="DG180" s="1003"/>
      <c r="DH180" s="1003"/>
      <c r="DI180" s="1003"/>
      <c r="DJ180" s="1003"/>
      <c r="DK180" s="1003"/>
      <c r="DL180" s="1003"/>
      <c r="DM180" s="1003"/>
      <c r="DN180" s="1003"/>
      <c r="DO180" s="1003"/>
      <c r="DP180" s="1003"/>
      <c r="DQ180" s="1003"/>
      <c r="DR180" s="1003"/>
      <c r="DS180" s="1003"/>
      <c r="DT180" s="1003"/>
      <c r="DU180" s="1003"/>
      <c r="DV180" s="1003"/>
      <c r="DW180" s="1003"/>
      <c r="DX180" s="1003"/>
      <c r="DY180" s="1003"/>
      <c r="DZ180" s="1003"/>
      <c r="EA180" s="1003"/>
      <c r="EB180" s="1003"/>
      <c r="EC180" s="1003"/>
      <c r="ED180" s="1003"/>
      <c r="EE180" s="1003"/>
      <c r="EF180" s="1003"/>
      <c r="EG180" s="1003"/>
      <c r="EH180" s="1003"/>
      <c r="EI180" s="1003"/>
      <c r="EJ180" s="1003"/>
      <c r="EK180" s="1003"/>
      <c r="EL180" s="1003"/>
      <c r="EM180" s="1003"/>
      <c r="EN180" s="1003"/>
      <c r="EO180" s="1003"/>
      <c r="EP180" s="1003"/>
      <c r="EQ180" s="1003"/>
      <c r="ER180" s="1003"/>
      <c r="ES180" s="1003"/>
      <c r="ET180" s="1003"/>
      <c r="EU180" s="1003"/>
      <c r="EV180" s="1003"/>
      <c r="EW180" s="1003"/>
      <c r="EX180" s="1003"/>
      <c r="EY180" s="1003"/>
      <c r="EZ180" s="1003"/>
      <c r="FA180" s="1003"/>
      <c r="FB180" s="1003"/>
      <c r="FC180" s="1003"/>
      <c r="FD180" s="1003"/>
      <c r="FE180" s="1003"/>
      <c r="FF180" s="1003"/>
      <c r="FG180" s="1003"/>
      <c r="FH180" s="1003"/>
      <c r="FI180" s="1003"/>
      <c r="FJ180" s="1003"/>
      <c r="FK180" s="1003"/>
      <c r="FL180" s="1003"/>
      <c r="FM180" s="1003"/>
      <c r="FN180" s="1003"/>
      <c r="FO180" s="1003"/>
      <c r="FP180" s="1003"/>
      <c r="FQ180" s="1003"/>
      <c r="FR180" s="1003"/>
      <c r="FS180" s="1003"/>
      <c r="FT180" s="1003"/>
      <c r="FU180" s="1003"/>
      <c r="FV180" s="1003"/>
      <c r="FW180" s="1003"/>
      <c r="FX180" s="1003"/>
      <c r="FY180" s="1003"/>
      <c r="FZ180" s="1003"/>
      <c r="GA180" s="1003"/>
      <c r="GB180" s="1003"/>
      <c r="GC180" s="1003"/>
      <c r="GD180" s="1003"/>
      <c r="GE180" s="1003"/>
      <c r="GF180" s="1003"/>
      <c r="GG180" s="1003"/>
      <c r="GH180" s="1003"/>
      <c r="GI180" s="1003"/>
      <c r="GJ180" s="1003"/>
      <c r="GK180" s="1003"/>
      <c r="GL180" s="1003"/>
      <c r="GM180" s="1003"/>
      <c r="GN180" s="1003"/>
      <c r="GO180" s="1003"/>
      <c r="GP180" s="1003"/>
      <c r="GQ180" s="1003"/>
      <c r="GR180" s="1003"/>
      <c r="GS180" s="1003"/>
      <c r="GT180" s="1003"/>
      <c r="GU180" s="1003"/>
      <c r="GV180" s="1003"/>
      <c r="GW180" s="1003"/>
      <c r="GX180" s="1003"/>
      <c r="GY180" s="1003"/>
      <c r="GZ180" s="1003"/>
      <c r="HA180" s="1003"/>
      <c r="HB180" s="1003"/>
      <c r="HC180" s="1003"/>
      <c r="HD180" s="1003"/>
      <c r="HE180" s="1003"/>
      <c r="HF180" s="1003"/>
      <c r="HG180" s="1003"/>
      <c r="HH180" s="1003"/>
      <c r="HI180" s="1003"/>
      <c r="HJ180" s="1003"/>
      <c r="HK180" s="1003"/>
      <c r="HL180" s="1003"/>
      <c r="HM180" s="1003"/>
      <c r="HN180" s="1003"/>
      <c r="HO180" s="1003"/>
      <c r="HP180" s="1003"/>
      <c r="HQ180" s="1003"/>
      <c r="HR180" s="1003"/>
      <c r="HS180" s="1003"/>
      <c r="HT180" s="1003"/>
      <c r="HU180" s="1003"/>
      <c r="HV180" s="1003"/>
      <c r="HW180" s="1003"/>
      <c r="HX180" s="1003"/>
      <c r="HY180" s="1003"/>
      <c r="HZ180" s="1003"/>
      <c r="IA180" s="1003"/>
      <c r="IB180" s="1003"/>
      <c r="IC180" s="1003"/>
      <c r="ID180" s="1003"/>
      <c r="IE180" s="1003"/>
      <c r="IF180" s="1003"/>
      <c r="IG180" s="1003"/>
      <c r="IH180" s="1003"/>
      <c r="II180" s="1003"/>
      <c r="IJ180" s="1003"/>
      <c r="IK180" s="1003"/>
      <c r="IL180" s="1003"/>
      <c r="IM180" s="1003"/>
      <c r="IN180" s="1003"/>
      <c r="IO180" s="1003"/>
      <c r="IP180" s="1003"/>
      <c r="IQ180" s="1003"/>
      <c r="IR180" s="1003"/>
      <c r="IS180" s="1003"/>
      <c r="IT180" s="1003"/>
      <c r="IU180" s="1003"/>
      <c r="IV180" s="1003"/>
    </row>
    <row r="181" spans="1:256" ht="30.75" hidden="1" thickBot="1">
      <c r="A181" s="1003"/>
      <c r="B181" s="1243" t="s">
        <v>1915</v>
      </c>
      <c r="C181" s="1249" t="s">
        <v>1903</v>
      </c>
      <c r="D181" s="1245" t="s">
        <v>24</v>
      </c>
      <c r="E181" s="1250">
        <f>0.1963*1.55*4</f>
        <v>1.21706</v>
      </c>
      <c r="F181" s="1247">
        <v>352.72</v>
      </c>
      <c r="G181" s="1248">
        <f>TRUNC(F181*E181,2)</f>
        <v>429.28</v>
      </c>
      <c r="H181" s="1003"/>
      <c r="I181" s="1003"/>
      <c r="J181" s="1003"/>
      <c r="K181" s="1003"/>
      <c r="L181" s="1003"/>
      <c r="M181" s="1003"/>
      <c r="N181" s="1003"/>
      <c r="O181" s="1003"/>
      <c r="P181" s="1003"/>
      <c r="Q181" s="1003"/>
      <c r="R181" s="1003"/>
      <c r="S181" s="1003"/>
      <c r="T181" s="1003"/>
      <c r="U181" s="1003"/>
      <c r="V181" s="1003"/>
      <c r="W181" s="1003"/>
      <c r="X181" s="1003"/>
      <c r="Y181" s="1003"/>
      <c r="Z181" s="1003"/>
      <c r="AA181" s="1003"/>
      <c r="AB181" s="1003"/>
      <c r="AC181" s="1003"/>
      <c r="AD181" s="1003"/>
      <c r="AE181" s="1003"/>
      <c r="AF181" s="1003"/>
      <c r="AG181" s="1003"/>
      <c r="AH181" s="1003"/>
      <c r="AI181" s="1003"/>
      <c r="AJ181" s="1003"/>
      <c r="AK181" s="1003"/>
      <c r="AL181" s="1003"/>
      <c r="AM181" s="1003"/>
      <c r="AN181" s="1003"/>
      <c r="AO181" s="1003"/>
      <c r="AP181" s="1003"/>
      <c r="AQ181" s="1003"/>
      <c r="AR181" s="1003"/>
      <c r="AS181" s="1003"/>
      <c r="AT181" s="1003"/>
      <c r="AU181" s="1003"/>
      <c r="AV181" s="1003"/>
      <c r="AW181" s="1003"/>
      <c r="AX181" s="1003"/>
      <c r="AY181" s="1003"/>
      <c r="AZ181" s="1003"/>
      <c r="BA181" s="1003"/>
      <c r="BB181" s="1003"/>
      <c r="BC181" s="1003"/>
      <c r="BD181" s="1003"/>
      <c r="BE181" s="1003"/>
      <c r="BF181" s="1003"/>
      <c r="BG181" s="1003"/>
      <c r="BH181" s="1003"/>
      <c r="BI181" s="1003"/>
      <c r="BJ181" s="1003"/>
      <c r="BK181" s="1003"/>
      <c r="BL181" s="1003"/>
      <c r="BM181" s="1003"/>
      <c r="BN181" s="1003"/>
      <c r="BO181" s="1003"/>
      <c r="BP181" s="1003"/>
      <c r="BQ181" s="1003"/>
      <c r="BR181" s="1003"/>
      <c r="BS181" s="1003"/>
      <c r="BT181" s="1003"/>
      <c r="BU181" s="1003"/>
      <c r="BV181" s="1003"/>
      <c r="BW181" s="1003"/>
      <c r="BX181" s="1003"/>
      <c r="BY181" s="1003"/>
      <c r="BZ181" s="1003"/>
      <c r="CA181" s="1003"/>
      <c r="CB181" s="1003"/>
      <c r="CC181" s="1003"/>
      <c r="CD181" s="1003"/>
      <c r="CE181" s="1003"/>
      <c r="CF181" s="1003"/>
      <c r="CG181" s="1003"/>
      <c r="CH181" s="1003"/>
      <c r="CI181" s="1003"/>
      <c r="CJ181" s="1003"/>
      <c r="CK181" s="1003"/>
      <c r="CL181" s="1003"/>
      <c r="CM181" s="1003"/>
      <c r="CN181" s="1003"/>
      <c r="CO181" s="1003"/>
      <c r="CP181" s="1003"/>
      <c r="CQ181" s="1003"/>
      <c r="CR181" s="1003"/>
      <c r="CS181" s="1003"/>
      <c r="CT181" s="1003"/>
      <c r="CU181" s="1003"/>
      <c r="CV181" s="1003"/>
      <c r="CW181" s="1003"/>
      <c r="CX181" s="1003"/>
      <c r="CY181" s="1003"/>
      <c r="CZ181" s="1003"/>
      <c r="DA181" s="1003"/>
      <c r="DB181" s="1003"/>
      <c r="DC181" s="1003"/>
      <c r="DD181" s="1003"/>
      <c r="DE181" s="1003"/>
      <c r="DF181" s="1003"/>
      <c r="DG181" s="1003"/>
      <c r="DH181" s="1003"/>
      <c r="DI181" s="1003"/>
      <c r="DJ181" s="1003"/>
      <c r="DK181" s="1003"/>
      <c r="DL181" s="1003"/>
      <c r="DM181" s="1003"/>
      <c r="DN181" s="1003"/>
      <c r="DO181" s="1003"/>
      <c r="DP181" s="1003"/>
      <c r="DQ181" s="1003"/>
      <c r="DR181" s="1003"/>
      <c r="DS181" s="1003"/>
      <c r="DT181" s="1003"/>
      <c r="DU181" s="1003"/>
      <c r="DV181" s="1003"/>
      <c r="DW181" s="1003"/>
      <c r="DX181" s="1003"/>
      <c r="DY181" s="1003"/>
      <c r="DZ181" s="1003"/>
      <c r="EA181" s="1003"/>
      <c r="EB181" s="1003"/>
      <c r="EC181" s="1003"/>
      <c r="ED181" s="1003"/>
      <c r="EE181" s="1003"/>
      <c r="EF181" s="1003"/>
      <c r="EG181" s="1003"/>
      <c r="EH181" s="1003"/>
      <c r="EI181" s="1003"/>
      <c r="EJ181" s="1003"/>
      <c r="EK181" s="1003"/>
      <c r="EL181" s="1003"/>
      <c r="EM181" s="1003"/>
      <c r="EN181" s="1003"/>
      <c r="EO181" s="1003"/>
      <c r="EP181" s="1003"/>
      <c r="EQ181" s="1003"/>
      <c r="ER181" s="1003"/>
      <c r="ES181" s="1003"/>
      <c r="ET181" s="1003"/>
      <c r="EU181" s="1003"/>
      <c r="EV181" s="1003"/>
      <c r="EW181" s="1003"/>
      <c r="EX181" s="1003"/>
      <c r="EY181" s="1003"/>
      <c r="EZ181" s="1003"/>
      <c r="FA181" s="1003"/>
      <c r="FB181" s="1003"/>
      <c r="FC181" s="1003"/>
      <c r="FD181" s="1003"/>
      <c r="FE181" s="1003"/>
      <c r="FF181" s="1003"/>
      <c r="FG181" s="1003"/>
      <c r="FH181" s="1003"/>
      <c r="FI181" s="1003"/>
      <c r="FJ181" s="1003"/>
      <c r="FK181" s="1003"/>
      <c r="FL181" s="1003"/>
      <c r="FM181" s="1003"/>
      <c r="FN181" s="1003"/>
      <c r="FO181" s="1003"/>
      <c r="FP181" s="1003"/>
      <c r="FQ181" s="1003"/>
      <c r="FR181" s="1003"/>
      <c r="FS181" s="1003"/>
      <c r="FT181" s="1003"/>
      <c r="FU181" s="1003"/>
      <c r="FV181" s="1003"/>
      <c r="FW181" s="1003"/>
      <c r="FX181" s="1003"/>
      <c r="FY181" s="1003"/>
      <c r="FZ181" s="1003"/>
      <c r="GA181" s="1003"/>
      <c r="GB181" s="1003"/>
      <c r="GC181" s="1003"/>
      <c r="GD181" s="1003"/>
      <c r="GE181" s="1003"/>
      <c r="GF181" s="1003"/>
      <c r="GG181" s="1003"/>
      <c r="GH181" s="1003"/>
      <c r="GI181" s="1003"/>
      <c r="GJ181" s="1003"/>
      <c r="GK181" s="1003"/>
      <c r="GL181" s="1003"/>
      <c r="GM181" s="1003"/>
      <c r="GN181" s="1003"/>
      <c r="GO181" s="1003"/>
      <c r="GP181" s="1003"/>
      <c r="GQ181" s="1003"/>
      <c r="GR181" s="1003"/>
      <c r="GS181" s="1003"/>
      <c r="GT181" s="1003"/>
      <c r="GU181" s="1003"/>
      <c r="GV181" s="1003"/>
      <c r="GW181" s="1003"/>
      <c r="GX181" s="1003"/>
      <c r="GY181" s="1003"/>
      <c r="GZ181" s="1003"/>
      <c r="HA181" s="1003"/>
      <c r="HB181" s="1003"/>
      <c r="HC181" s="1003"/>
      <c r="HD181" s="1003"/>
      <c r="HE181" s="1003"/>
      <c r="HF181" s="1003"/>
      <c r="HG181" s="1003"/>
      <c r="HH181" s="1003"/>
      <c r="HI181" s="1003"/>
      <c r="HJ181" s="1003"/>
      <c r="HK181" s="1003"/>
      <c r="HL181" s="1003"/>
      <c r="HM181" s="1003"/>
      <c r="HN181" s="1003"/>
      <c r="HO181" s="1003"/>
      <c r="HP181" s="1003"/>
      <c r="HQ181" s="1003"/>
      <c r="HR181" s="1003"/>
      <c r="HS181" s="1003"/>
      <c r="HT181" s="1003"/>
      <c r="HU181" s="1003"/>
      <c r="HV181" s="1003"/>
      <c r="HW181" s="1003"/>
      <c r="HX181" s="1003"/>
      <c r="HY181" s="1003"/>
      <c r="HZ181" s="1003"/>
      <c r="IA181" s="1003"/>
      <c r="IB181" s="1003"/>
      <c r="IC181" s="1003"/>
      <c r="ID181" s="1003"/>
      <c r="IE181" s="1003"/>
      <c r="IF181" s="1003"/>
      <c r="IG181" s="1003"/>
      <c r="IH181" s="1003"/>
      <c r="II181" s="1003"/>
      <c r="IJ181" s="1003"/>
      <c r="IK181" s="1003"/>
      <c r="IL181" s="1003"/>
      <c r="IM181" s="1003"/>
      <c r="IN181" s="1003"/>
      <c r="IO181" s="1003"/>
      <c r="IP181" s="1003"/>
      <c r="IQ181" s="1003"/>
      <c r="IR181" s="1003"/>
      <c r="IS181" s="1003"/>
      <c r="IT181" s="1003"/>
      <c r="IU181" s="1003"/>
      <c r="IV181" s="1003"/>
    </row>
    <row r="182" spans="1:256" ht="30.75" hidden="1" thickBot="1">
      <c r="A182" s="1003"/>
      <c r="B182" s="1243" t="s">
        <v>1916</v>
      </c>
      <c r="C182" s="1249" t="s">
        <v>948</v>
      </c>
      <c r="D182" s="1245" t="s">
        <v>24</v>
      </c>
      <c r="E182" s="1250">
        <f>0.1963*1.55*4</f>
        <v>1.21706</v>
      </c>
      <c r="F182" s="1247">
        <v>121.99</v>
      </c>
      <c r="G182" s="1248">
        <f>TRUNC(F182*E182,2)</f>
        <v>148.46</v>
      </c>
      <c r="H182" s="1003"/>
      <c r="I182" s="1003"/>
      <c r="J182" s="1003"/>
      <c r="K182" s="1003"/>
      <c r="L182" s="1003"/>
      <c r="M182" s="1003"/>
      <c r="N182" s="1003"/>
      <c r="O182" s="1003"/>
      <c r="P182" s="1003"/>
      <c r="Q182" s="1003"/>
      <c r="R182" s="1003"/>
      <c r="S182" s="1003"/>
      <c r="T182" s="1003"/>
      <c r="U182" s="1003"/>
      <c r="V182" s="1003"/>
      <c r="W182" s="1003"/>
      <c r="X182" s="1003"/>
      <c r="Y182" s="1003"/>
      <c r="Z182" s="1003"/>
      <c r="AA182" s="1003"/>
      <c r="AB182" s="1003"/>
      <c r="AC182" s="1003"/>
      <c r="AD182" s="1003"/>
      <c r="AE182" s="1003"/>
      <c r="AF182" s="1003"/>
      <c r="AG182" s="1003"/>
      <c r="AH182" s="1003"/>
      <c r="AI182" s="1003"/>
      <c r="AJ182" s="1003"/>
      <c r="AK182" s="1003"/>
      <c r="AL182" s="1003"/>
      <c r="AM182" s="1003"/>
      <c r="AN182" s="1003"/>
      <c r="AO182" s="1003"/>
      <c r="AP182" s="1003"/>
      <c r="AQ182" s="1003"/>
      <c r="AR182" s="1003"/>
      <c r="AS182" s="1003"/>
      <c r="AT182" s="1003"/>
      <c r="AU182" s="1003"/>
      <c r="AV182" s="1003"/>
      <c r="AW182" s="1003"/>
      <c r="AX182" s="1003"/>
      <c r="AY182" s="1003"/>
      <c r="AZ182" s="1003"/>
      <c r="BA182" s="1003"/>
      <c r="BB182" s="1003"/>
      <c r="BC182" s="1003"/>
      <c r="BD182" s="1003"/>
      <c r="BE182" s="1003"/>
      <c r="BF182" s="1003"/>
      <c r="BG182" s="1003"/>
      <c r="BH182" s="1003"/>
      <c r="BI182" s="1003"/>
      <c r="BJ182" s="1003"/>
      <c r="BK182" s="1003"/>
      <c r="BL182" s="1003"/>
      <c r="BM182" s="1003"/>
      <c r="BN182" s="1003"/>
      <c r="BO182" s="1003"/>
      <c r="BP182" s="1003"/>
      <c r="BQ182" s="1003"/>
      <c r="BR182" s="1003"/>
      <c r="BS182" s="1003"/>
      <c r="BT182" s="1003"/>
      <c r="BU182" s="1003"/>
      <c r="BV182" s="1003"/>
      <c r="BW182" s="1003"/>
      <c r="BX182" s="1003"/>
      <c r="BY182" s="1003"/>
      <c r="BZ182" s="1003"/>
      <c r="CA182" s="1003"/>
      <c r="CB182" s="1003"/>
      <c r="CC182" s="1003"/>
      <c r="CD182" s="1003"/>
      <c r="CE182" s="1003"/>
      <c r="CF182" s="1003"/>
      <c r="CG182" s="1003"/>
      <c r="CH182" s="1003"/>
      <c r="CI182" s="1003"/>
      <c r="CJ182" s="1003"/>
      <c r="CK182" s="1003"/>
      <c r="CL182" s="1003"/>
      <c r="CM182" s="1003"/>
      <c r="CN182" s="1003"/>
      <c r="CO182" s="1003"/>
      <c r="CP182" s="1003"/>
      <c r="CQ182" s="1003"/>
      <c r="CR182" s="1003"/>
      <c r="CS182" s="1003"/>
      <c r="CT182" s="1003"/>
      <c r="CU182" s="1003"/>
      <c r="CV182" s="1003"/>
      <c r="CW182" s="1003"/>
      <c r="CX182" s="1003"/>
      <c r="CY182" s="1003"/>
      <c r="CZ182" s="1003"/>
      <c r="DA182" s="1003"/>
      <c r="DB182" s="1003"/>
      <c r="DC182" s="1003"/>
      <c r="DD182" s="1003"/>
      <c r="DE182" s="1003"/>
      <c r="DF182" s="1003"/>
      <c r="DG182" s="1003"/>
      <c r="DH182" s="1003"/>
      <c r="DI182" s="1003"/>
      <c r="DJ182" s="1003"/>
      <c r="DK182" s="1003"/>
      <c r="DL182" s="1003"/>
      <c r="DM182" s="1003"/>
      <c r="DN182" s="1003"/>
      <c r="DO182" s="1003"/>
      <c r="DP182" s="1003"/>
      <c r="DQ182" s="1003"/>
      <c r="DR182" s="1003"/>
      <c r="DS182" s="1003"/>
      <c r="DT182" s="1003"/>
      <c r="DU182" s="1003"/>
      <c r="DV182" s="1003"/>
      <c r="DW182" s="1003"/>
      <c r="DX182" s="1003"/>
      <c r="DY182" s="1003"/>
      <c r="DZ182" s="1003"/>
      <c r="EA182" s="1003"/>
      <c r="EB182" s="1003"/>
      <c r="EC182" s="1003"/>
      <c r="ED182" s="1003"/>
      <c r="EE182" s="1003"/>
      <c r="EF182" s="1003"/>
      <c r="EG182" s="1003"/>
      <c r="EH182" s="1003"/>
      <c r="EI182" s="1003"/>
      <c r="EJ182" s="1003"/>
      <c r="EK182" s="1003"/>
      <c r="EL182" s="1003"/>
      <c r="EM182" s="1003"/>
      <c r="EN182" s="1003"/>
      <c r="EO182" s="1003"/>
      <c r="EP182" s="1003"/>
      <c r="EQ182" s="1003"/>
      <c r="ER182" s="1003"/>
      <c r="ES182" s="1003"/>
      <c r="ET182" s="1003"/>
      <c r="EU182" s="1003"/>
      <c r="EV182" s="1003"/>
      <c r="EW182" s="1003"/>
      <c r="EX182" s="1003"/>
      <c r="EY182" s="1003"/>
      <c r="EZ182" s="1003"/>
      <c r="FA182" s="1003"/>
      <c r="FB182" s="1003"/>
      <c r="FC182" s="1003"/>
      <c r="FD182" s="1003"/>
      <c r="FE182" s="1003"/>
      <c r="FF182" s="1003"/>
      <c r="FG182" s="1003"/>
      <c r="FH182" s="1003"/>
      <c r="FI182" s="1003"/>
      <c r="FJ182" s="1003"/>
      <c r="FK182" s="1003"/>
      <c r="FL182" s="1003"/>
      <c r="FM182" s="1003"/>
      <c r="FN182" s="1003"/>
      <c r="FO182" s="1003"/>
      <c r="FP182" s="1003"/>
      <c r="FQ182" s="1003"/>
      <c r="FR182" s="1003"/>
      <c r="FS182" s="1003"/>
      <c r="FT182" s="1003"/>
      <c r="FU182" s="1003"/>
      <c r="FV182" s="1003"/>
      <c r="FW182" s="1003"/>
      <c r="FX182" s="1003"/>
      <c r="FY182" s="1003"/>
      <c r="FZ182" s="1003"/>
      <c r="GA182" s="1003"/>
      <c r="GB182" s="1003"/>
      <c r="GC182" s="1003"/>
      <c r="GD182" s="1003"/>
      <c r="GE182" s="1003"/>
      <c r="GF182" s="1003"/>
      <c r="GG182" s="1003"/>
      <c r="GH182" s="1003"/>
      <c r="GI182" s="1003"/>
      <c r="GJ182" s="1003"/>
      <c r="GK182" s="1003"/>
      <c r="GL182" s="1003"/>
      <c r="GM182" s="1003"/>
      <c r="GN182" s="1003"/>
      <c r="GO182" s="1003"/>
      <c r="GP182" s="1003"/>
      <c r="GQ182" s="1003"/>
      <c r="GR182" s="1003"/>
      <c r="GS182" s="1003"/>
      <c r="GT182" s="1003"/>
      <c r="GU182" s="1003"/>
      <c r="GV182" s="1003"/>
      <c r="GW182" s="1003"/>
      <c r="GX182" s="1003"/>
      <c r="GY182" s="1003"/>
      <c r="GZ182" s="1003"/>
      <c r="HA182" s="1003"/>
      <c r="HB182" s="1003"/>
      <c r="HC182" s="1003"/>
      <c r="HD182" s="1003"/>
      <c r="HE182" s="1003"/>
      <c r="HF182" s="1003"/>
      <c r="HG182" s="1003"/>
      <c r="HH182" s="1003"/>
      <c r="HI182" s="1003"/>
      <c r="HJ182" s="1003"/>
      <c r="HK182" s="1003"/>
      <c r="HL182" s="1003"/>
      <c r="HM182" s="1003"/>
      <c r="HN182" s="1003"/>
      <c r="HO182" s="1003"/>
      <c r="HP182" s="1003"/>
      <c r="HQ182" s="1003"/>
      <c r="HR182" s="1003"/>
      <c r="HS182" s="1003"/>
      <c r="HT182" s="1003"/>
      <c r="HU182" s="1003"/>
      <c r="HV182" s="1003"/>
      <c r="HW182" s="1003"/>
      <c r="HX182" s="1003"/>
      <c r="HY182" s="1003"/>
      <c r="HZ182" s="1003"/>
      <c r="IA182" s="1003"/>
      <c r="IB182" s="1003"/>
      <c r="IC182" s="1003"/>
      <c r="ID182" s="1003"/>
      <c r="IE182" s="1003"/>
      <c r="IF182" s="1003"/>
      <c r="IG182" s="1003"/>
      <c r="IH182" s="1003"/>
      <c r="II182" s="1003"/>
      <c r="IJ182" s="1003"/>
      <c r="IK182" s="1003"/>
      <c r="IL182" s="1003"/>
      <c r="IM182" s="1003"/>
      <c r="IN182" s="1003"/>
      <c r="IO182" s="1003"/>
      <c r="IP182" s="1003"/>
      <c r="IQ182" s="1003"/>
      <c r="IR182" s="1003"/>
      <c r="IS182" s="1003"/>
      <c r="IT182" s="1003"/>
      <c r="IU182" s="1003"/>
      <c r="IV182" s="1003"/>
    </row>
    <row r="183" spans="1:256" ht="13.5" hidden="1" thickBot="1">
      <c r="A183" s="1003"/>
      <c r="B183" s="2773" t="s">
        <v>761</v>
      </c>
      <c r="C183" s="2774"/>
      <c r="D183" s="2774"/>
      <c r="E183" s="2774"/>
      <c r="F183" s="2774"/>
      <c r="G183" s="2775"/>
      <c r="H183" s="1003"/>
      <c r="I183" s="1003"/>
      <c r="J183" s="1003"/>
      <c r="K183" s="1003"/>
      <c r="L183" s="1003"/>
      <c r="M183" s="1003"/>
      <c r="N183" s="1003"/>
      <c r="O183" s="1003"/>
      <c r="P183" s="1003"/>
      <c r="Q183" s="1003"/>
      <c r="R183" s="1003"/>
      <c r="S183" s="1003"/>
      <c r="T183" s="1003"/>
      <c r="U183" s="1003"/>
      <c r="V183" s="1003"/>
      <c r="W183" s="1003"/>
      <c r="X183" s="1003"/>
      <c r="Y183" s="1003"/>
      <c r="Z183" s="1003"/>
      <c r="AA183" s="1003"/>
      <c r="AB183" s="1003"/>
      <c r="AC183" s="1003"/>
      <c r="AD183" s="1003"/>
      <c r="AE183" s="1003"/>
      <c r="AF183" s="1003"/>
      <c r="AG183" s="1003"/>
      <c r="AH183" s="1003"/>
      <c r="AI183" s="1003"/>
      <c r="AJ183" s="1003"/>
      <c r="AK183" s="1003"/>
      <c r="AL183" s="1003"/>
      <c r="AM183" s="1003"/>
      <c r="AN183" s="1003"/>
      <c r="AO183" s="1003"/>
      <c r="AP183" s="1003"/>
      <c r="AQ183" s="1003"/>
      <c r="AR183" s="1003"/>
      <c r="AS183" s="1003"/>
      <c r="AT183" s="1003"/>
      <c r="AU183" s="1003"/>
      <c r="AV183" s="1003"/>
      <c r="AW183" s="1003"/>
      <c r="AX183" s="1003"/>
      <c r="AY183" s="1003"/>
      <c r="AZ183" s="1003"/>
      <c r="BA183" s="1003"/>
      <c r="BB183" s="1003"/>
      <c r="BC183" s="1003"/>
      <c r="BD183" s="1003"/>
      <c r="BE183" s="1003"/>
      <c r="BF183" s="1003"/>
      <c r="BG183" s="1003"/>
      <c r="BH183" s="1003"/>
      <c r="BI183" s="1003"/>
      <c r="BJ183" s="1003"/>
      <c r="BK183" s="1003"/>
      <c r="BL183" s="1003"/>
      <c r="BM183" s="1003"/>
      <c r="BN183" s="1003"/>
      <c r="BO183" s="1003"/>
      <c r="BP183" s="1003"/>
      <c r="BQ183" s="1003"/>
      <c r="BR183" s="1003"/>
      <c r="BS183" s="1003"/>
      <c r="BT183" s="1003"/>
      <c r="BU183" s="1003"/>
      <c r="BV183" s="1003"/>
      <c r="BW183" s="1003"/>
      <c r="BX183" s="1003"/>
      <c r="BY183" s="1003"/>
      <c r="BZ183" s="1003"/>
      <c r="CA183" s="1003"/>
      <c r="CB183" s="1003"/>
      <c r="CC183" s="1003"/>
      <c r="CD183" s="1003"/>
      <c r="CE183" s="1003"/>
      <c r="CF183" s="1003"/>
      <c r="CG183" s="1003"/>
      <c r="CH183" s="1003"/>
      <c r="CI183" s="1003"/>
      <c r="CJ183" s="1003"/>
      <c r="CK183" s="1003"/>
      <c r="CL183" s="1003"/>
      <c r="CM183" s="1003"/>
      <c r="CN183" s="1003"/>
      <c r="CO183" s="1003"/>
      <c r="CP183" s="1003"/>
      <c r="CQ183" s="1003"/>
      <c r="CR183" s="1003"/>
      <c r="CS183" s="1003"/>
      <c r="CT183" s="1003"/>
      <c r="CU183" s="1003"/>
      <c r="CV183" s="1003"/>
      <c r="CW183" s="1003"/>
      <c r="CX183" s="1003"/>
      <c r="CY183" s="1003"/>
      <c r="CZ183" s="1003"/>
      <c r="DA183" s="1003"/>
      <c r="DB183" s="1003"/>
      <c r="DC183" s="1003"/>
      <c r="DD183" s="1003"/>
      <c r="DE183" s="1003"/>
      <c r="DF183" s="1003"/>
      <c r="DG183" s="1003"/>
      <c r="DH183" s="1003"/>
      <c r="DI183" s="1003"/>
      <c r="DJ183" s="1003"/>
      <c r="DK183" s="1003"/>
      <c r="DL183" s="1003"/>
      <c r="DM183" s="1003"/>
      <c r="DN183" s="1003"/>
      <c r="DO183" s="1003"/>
      <c r="DP183" s="1003"/>
      <c r="DQ183" s="1003"/>
      <c r="DR183" s="1003"/>
      <c r="DS183" s="1003"/>
      <c r="DT183" s="1003"/>
      <c r="DU183" s="1003"/>
      <c r="DV183" s="1003"/>
      <c r="DW183" s="1003"/>
      <c r="DX183" s="1003"/>
      <c r="DY183" s="1003"/>
      <c r="DZ183" s="1003"/>
      <c r="EA183" s="1003"/>
      <c r="EB183" s="1003"/>
      <c r="EC183" s="1003"/>
      <c r="ED183" s="1003"/>
      <c r="EE183" s="1003"/>
      <c r="EF183" s="1003"/>
      <c r="EG183" s="1003"/>
      <c r="EH183" s="1003"/>
      <c r="EI183" s="1003"/>
      <c r="EJ183" s="1003"/>
      <c r="EK183" s="1003"/>
      <c r="EL183" s="1003"/>
      <c r="EM183" s="1003"/>
      <c r="EN183" s="1003"/>
      <c r="EO183" s="1003"/>
      <c r="EP183" s="1003"/>
      <c r="EQ183" s="1003"/>
      <c r="ER183" s="1003"/>
      <c r="ES183" s="1003"/>
      <c r="ET183" s="1003"/>
      <c r="EU183" s="1003"/>
      <c r="EV183" s="1003"/>
      <c r="EW183" s="1003"/>
      <c r="EX183" s="1003"/>
      <c r="EY183" s="1003"/>
      <c r="EZ183" s="1003"/>
      <c r="FA183" s="1003"/>
      <c r="FB183" s="1003"/>
      <c r="FC183" s="1003"/>
      <c r="FD183" s="1003"/>
      <c r="FE183" s="1003"/>
      <c r="FF183" s="1003"/>
      <c r="FG183" s="1003"/>
      <c r="FH183" s="1003"/>
      <c r="FI183" s="1003"/>
      <c r="FJ183" s="1003"/>
      <c r="FK183" s="1003"/>
      <c r="FL183" s="1003"/>
      <c r="FM183" s="1003"/>
      <c r="FN183" s="1003"/>
      <c r="FO183" s="1003"/>
      <c r="FP183" s="1003"/>
      <c r="FQ183" s="1003"/>
      <c r="FR183" s="1003"/>
      <c r="FS183" s="1003"/>
      <c r="FT183" s="1003"/>
      <c r="FU183" s="1003"/>
      <c r="FV183" s="1003"/>
      <c r="FW183" s="1003"/>
      <c r="FX183" s="1003"/>
      <c r="FY183" s="1003"/>
      <c r="FZ183" s="1003"/>
      <c r="GA183" s="1003"/>
      <c r="GB183" s="1003"/>
      <c r="GC183" s="1003"/>
      <c r="GD183" s="1003"/>
      <c r="GE183" s="1003"/>
      <c r="GF183" s="1003"/>
      <c r="GG183" s="1003"/>
      <c r="GH183" s="1003"/>
      <c r="GI183" s="1003"/>
      <c r="GJ183" s="1003"/>
      <c r="GK183" s="1003"/>
      <c r="GL183" s="1003"/>
      <c r="GM183" s="1003"/>
      <c r="GN183" s="1003"/>
      <c r="GO183" s="1003"/>
      <c r="GP183" s="1003"/>
      <c r="GQ183" s="1003"/>
      <c r="GR183" s="1003"/>
      <c r="GS183" s="1003"/>
      <c r="GT183" s="1003"/>
      <c r="GU183" s="1003"/>
      <c r="GV183" s="1003"/>
      <c r="GW183" s="1003"/>
      <c r="GX183" s="1003"/>
      <c r="GY183" s="1003"/>
      <c r="GZ183" s="1003"/>
      <c r="HA183" s="1003"/>
      <c r="HB183" s="1003"/>
      <c r="HC183" s="1003"/>
      <c r="HD183" s="1003"/>
      <c r="HE183" s="1003"/>
      <c r="HF183" s="1003"/>
      <c r="HG183" s="1003"/>
      <c r="HH183" s="1003"/>
      <c r="HI183" s="1003"/>
      <c r="HJ183" s="1003"/>
      <c r="HK183" s="1003"/>
      <c r="HL183" s="1003"/>
      <c r="HM183" s="1003"/>
      <c r="HN183" s="1003"/>
      <c r="HO183" s="1003"/>
      <c r="HP183" s="1003"/>
      <c r="HQ183" s="1003"/>
      <c r="HR183" s="1003"/>
      <c r="HS183" s="1003"/>
      <c r="HT183" s="1003"/>
      <c r="HU183" s="1003"/>
      <c r="HV183" s="1003"/>
      <c r="HW183" s="1003"/>
      <c r="HX183" s="1003"/>
      <c r="HY183" s="1003"/>
      <c r="HZ183" s="1003"/>
      <c r="IA183" s="1003"/>
      <c r="IB183" s="1003"/>
      <c r="IC183" s="1003"/>
      <c r="ID183" s="1003"/>
      <c r="IE183" s="1003"/>
      <c r="IF183" s="1003"/>
      <c r="IG183" s="1003"/>
      <c r="IH183" s="1003"/>
      <c r="II183" s="1003"/>
      <c r="IJ183" s="1003"/>
      <c r="IK183" s="1003"/>
      <c r="IL183" s="1003"/>
      <c r="IM183" s="1003"/>
      <c r="IN183" s="1003"/>
      <c r="IO183" s="1003"/>
      <c r="IP183" s="1003"/>
      <c r="IQ183" s="1003"/>
      <c r="IR183" s="1003"/>
      <c r="IS183" s="1003"/>
      <c r="IT183" s="1003"/>
      <c r="IU183" s="1003"/>
      <c r="IV183" s="1003"/>
    </row>
    <row r="184" spans="1:256" ht="15.75" hidden="1" thickBot="1">
      <c r="A184" s="1003"/>
      <c r="B184" s="1251" t="s">
        <v>1917</v>
      </c>
      <c r="C184" s="1252" t="s">
        <v>650</v>
      </c>
      <c r="D184" s="1253" t="s">
        <v>81</v>
      </c>
      <c r="E184" s="1254">
        <v>3</v>
      </c>
      <c r="F184" s="1254">
        <v>11.7</v>
      </c>
      <c r="G184" s="1255">
        <f>TRUNC(F184*E184,2)</f>
        <v>35.1</v>
      </c>
      <c r="H184" s="1003"/>
      <c r="I184" s="1003"/>
      <c r="J184" s="1003"/>
      <c r="K184" s="1003"/>
      <c r="L184" s="1003"/>
      <c r="M184" s="1003"/>
      <c r="N184" s="1003"/>
      <c r="O184" s="1003"/>
      <c r="P184" s="1003"/>
      <c r="Q184" s="1003"/>
      <c r="R184" s="1003"/>
      <c r="S184" s="1003"/>
      <c r="T184" s="1003"/>
      <c r="U184" s="1003"/>
      <c r="V184" s="1003"/>
      <c r="W184" s="1003"/>
      <c r="X184" s="1003"/>
      <c r="Y184" s="1003"/>
      <c r="Z184" s="1003"/>
      <c r="AA184" s="1003"/>
      <c r="AB184" s="1003"/>
      <c r="AC184" s="1003"/>
      <c r="AD184" s="1003"/>
      <c r="AE184" s="1003"/>
      <c r="AF184" s="1003"/>
      <c r="AG184" s="1003"/>
      <c r="AH184" s="1003"/>
      <c r="AI184" s="1003"/>
      <c r="AJ184" s="1003"/>
      <c r="AK184" s="1003"/>
      <c r="AL184" s="1003"/>
      <c r="AM184" s="1003"/>
      <c r="AN184" s="1003"/>
      <c r="AO184" s="1003"/>
      <c r="AP184" s="1003"/>
      <c r="AQ184" s="1003"/>
      <c r="AR184" s="1003"/>
      <c r="AS184" s="1003"/>
      <c r="AT184" s="1003"/>
      <c r="AU184" s="1003"/>
      <c r="AV184" s="1003"/>
      <c r="AW184" s="1003"/>
      <c r="AX184" s="1003"/>
      <c r="AY184" s="1003"/>
      <c r="AZ184" s="1003"/>
      <c r="BA184" s="1003"/>
      <c r="BB184" s="1003"/>
      <c r="BC184" s="1003"/>
      <c r="BD184" s="1003"/>
      <c r="BE184" s="1003"/>
      <c r="BF184" s="1003"/>
      <c r="BG184" s="1003"/>
      <c r="BH184" s="1003"/>
      <c r="BI184" s="1003"/>
      <c r="BJ184" s="1003"/>
      <c r="BK184" s="1003"/>
      <c r="BL184" s="1003"/>
      <c r="BM184" s="1003"/>
      <c r="BN184" s="1003"/>
      <c r="BO184" s="1003"/>
      <c r="BP184" s="1003"/>
      <c r="BQ184" s="1003"/>
      <c r="BR184" s="1003"/>
      <c r="BS184" s="1003"/>
      <c r="BT184" s="1003"/>
      <c r="BU184" s="1003"/>
      <c r="BV184" s="1003"/>
      <c r="BW184" s="1003"/>
      <c r="BX184" s="1003"/>
      <c r="BY184" s="1003"/>
      <c r="BZ184" s="1003"/>
      <c r="CA184" s="1003"/>
      <c r="CB184" s="1003"/>
      <c r="CC184" s="1003"/>
      <c r="CD184" s="1003"/>
      <c r="CE184" s="1003"/>
      <c r="CF184" s="1003"/>
      <c r="CG184" s="1003"/>
      <c r="CH184" s="1003"/>
      <c r="CI184" s="1003"/>
      <c r="CJ184" s="1003"/>
      <c r="CK184" s="1003"/>
      <c r="CL184" s="1003"/>
      <c r="CM184" s="1003"/>
      <c r="CN184" s="1003"/>
      <c r="CO184" s="1003"/>
      <c r="CP184" s="1003"/>
      <c r="CQ184" s="1003"/>
      <c r="CR184" s="1003"/>
      <c r="CS184" s="1003"/>
      <c r="CT184" s="1003"/>
      <c r="CU184" s="1003"/>
      <c r="CV184" s="1003"/>
      <c r="CW184" s="1003"/>
      <c r="CX184" s="1003"/>
      <c r="CY184" s="1003"/>
      <c r="CZ184" s="1003"/>
      <c r="DA184" s="1003"/>
      <c r="DB184" s="1003"/>
      <c r="DC184" s="1003"/>
      <c r="DD184" s="1003"/>
      <c r="DE184" s="1003"/>
      <c r="DF184" s="1003"/>
      <c r="DG184" s="1003"/>
      <c r="DH184" s="1003"/>
      <c r="DI184" s="1003"/>
      <c r="DJ184" s="1003"/>
      <c r="DK184" s="1003"/>
      <c r="DL184" s="1003"/>
      <c r="DM184" s="1003"/>
      <c r="DN184" s="1003"/>
      <c r="DO184" s="1003"/>
      <c r="DP184" s="1003"/>
      <c r="DQ184" s="1003"/>
      <c r="DR184" s="1003"/>
      <c r="DS184" s="1003"/>
      <c r="DT184" s="1003"/>
      <c r="DU184" s="1003"/>
      <c r="DV184" s="1003"/>
      <c r="DW184" s="1003"/>
      <c r="DX184" s="1003"/>
      <c r="DY184" s="1003"/>
      <c r="DZ184" s="1003"/>
      <c r="EA184" s="1003"/>
      <c r="EB184" s="1003"/>
      <c r="EC184" s="1003"/>
      <c r="ED184" s="1003"/>
      <c r="EE184" s="1003"/>
      <c r="EF184" s="1003"/>
      <c r="EG184" s="1003"/>
      <c r="EH184" s="1003"/>
      <c r="EI184" s="1003"/>
      <c r="EJ184" s="1003"/>
      <c r="EK184" s="1003"/>
      <c r="EL184" s="1003"/>
      <c r="EM184" s="1003"/>
      <c r="EN184" s="1003"/>
      <c r="EO184" s="1003"/>
      <c r="EP184" s="1003"/>
      <c r="EQ184" s="1003"/>
      <c r="ER184" s="1003"/>
      <c r="ES184" s="1003"/>
      <c r="ET184" s="1003"/>
      <c r="EU184" s="1003"/>
      <c r="EV184" s="1003"/>
      <c r="EW184" s="1003"/>
      <c r="EX184" s="1003"/>
      <c r="EY184" s="1003"/>
      <c r="EZ184" s="1003"/>
      <c r="FA184" s="1003"/>
      <c r="FB184" s="1003"/>
      <c r="FC184" s="1003"/>
      <c r="FD184" s="1003"/>
      <c r="FE184" s="1003"/>
      <c r="FF184" s="1003"/>
      <c r="FG184" s="1003"/>
      <c r="FH184" s="1003"/>
      <c r="FI184" s="1003"/>
      <c r="FJ184" s="1003"/>
      <c r="FK184" s="1003"/>
      <c r="FL184" s="1003"/>
      <c r="FM184" s="1003"/>
      <c r="FN184" s="1003"/>
      <c r="FO184" s="1003"/>
      <c r="FP184" s="1003"/>
      <c r="FQ184" s="1003"/>
      <c r="FR184" s="1003"/>
      <c r="FS184" s="1003"/>
      <c r="FT184" s="1003"/>
      <c r="FU184" s="1003"/>
      <c r="FV184" s="1003"/>
      <c r="FW184" s="1003"/>
      <c r="FX184" s="1003"/>
      <c r="FY184" s="1003"/>
      <c r="FZ184" s="1003"/>
      <c r="GA184" s="1003"/>
      <c r="GB184" s="1003"/>
      <c r="GC184" s="1003"/>
      <c r="GD184" s="1003"/>
      <c r="GE184" s="1003"/>
      <c r="GF184" s="1003"/>
      <c r="GG184" s="1003"/>
      <c r="GH184" s="1003"/>
      <c r="GI184" s="1003"/>
      <c r="GJ184" s="1003"/>
      <c r="GK184" s="1003"/>
      <c r="GL184" s="1003"/>
      <c r="GM184" s="1003"/>
      <c r="GN184" s="1003"/>
      <c r="GO184" s="1003"/>
      <c r="GP184" s="1003"/>
      <c r="GQ184" s="1003"/>
      <c r="GR184" s="1003"/>
      <c r="GS184" s="1003"/>
      <c r="GT184" s="1003"/>
      <c r="GU184" s="1003"/>
      <c r="GV184" s="1003"/>
      <c r="GW184" s="1003"/>
      <c r="GX184" s="1003"/>
      <c r="GY184" s="1003"/>
      <c r="GZ184" s="1003"/>
      <c r="HA184" s="1003"/>
      <c r="HB184" s="1003"/>
      <c r="HC184" s="1003"/>
      <c r="HD184" s="1003"/>
      <c r="HE184" s="1003"/>
      <c r="HF184" s="1003"/>
      <c r="HG184" s="1003"/>
      <c r="HH184" s="1003"/>
      <c r="HI184" s="1003"/>
      <c r="HJ184" s="1003"/>
      <c r="HK184" s="1003"/>
      <c r="HL184" s="1003"/>
      <c r="HM184" s="1003"/>
      <c r="HN184" s="1003"/>
      <c r="HO184" s="1003"/>
      <c r="HP184" s="1003"/>
      <c r="HQ184" s="1003"/>
      <c r="HR184" s="1003"/>
      <c r="HS184" s="1003"/>
      <c r="HT184" s="1003"/>
      <c r="HU184" s="1003"/>
      <c r="HV184" s="1003"/>
      <c r="HW184" s="1003"/>
      <c r="HX184" s="1003"/>
      <c r="HY184" s="1003"/>
      <c r="HZ184" s="1003"/>
      <c r="IA184" s="1003"/>
      <c r="IB184" s="1003"/>
      <c r="IC184" s="1003"/>
      <c r="ID184" s="1003"/>
      <c r="IE184" s="1003"/>
      <c r="IF184" s="1003"/>
      <c r="IG184" s="1003"/>
      <c r="IH184" s="1003"/>
      <c r="II184" s="1003"/>
      <c r="IJ184" s="1003"/>
      <c r="IK184" s="1003"/>
      <c r="IL184" s="1003"/>
      <c r="IM184" s="1003"/>
      <c r="IN184" s="1003"/>
      <c r="IO184" s="1003"/>
      <c r="IP184" s="1003"/>
      <c r="IQ184" s="1003"/>
      <c r="IR184" s="1003"/>
      <c r="IS184" s="1003"/>
      <c r="IT184" s="1003"/>
      <c r="IU184" s="1003"/>
      <c r="IV184" s="1003"/>
    </row>
    <row r="185" spans="1:256" ht="16.5" hidden="1" thickBot="1">
      <c r="A185" s="1003"/>
      <c r="B185" s="1256" t="s">
        <v>1918</v>
      </c>
      <c r="C185" s="1051"/>
      <c r="D185" s="1052"/>
      <c r="E185" s="1053"/>
      <c r="F185" s="645" t="s">
        <v>692</v>
      </c>
      <c r="G185" s="1228" t="e">
        <f>TRUNC(SUM(G179:G184),2)</f>
        <v>#REF!</v>
      </c>
      <c r="H185" s="1003"/>
      <c r="I185" s="1003"/>
      <c r="J185" s="1003"/>
      <c r="K185" s="1003"/>
      <c r="L185" s="1003"/>
      <c r="M185" s="1003"/>
      <c r="N185" s="1003"/>
      <c r="O185" s="1003"/>
      <c r="P185" s="1003"/>
      <c r="Q185" s="1003"/>
      <c r="R185" s="1003"/>
      <c r="S185" s="1003"/>
      <c r="T185" s="1003"/>
      <c r="U185" s="1003"/>
      <c r="V185" s="1003"/>
      <c r="W185" s="1003"/>
      <c r="X185" s="1003"/>
      <c r="Y185" s="1003"/>
      <c r="Z185" s="1003"/>
      <c r="AA185" s="1003"/>
      <c r="AB185" s="1003"/>
      <c r="AC185" s="1003"/>
      <c r="AD185" s="1003"/>
      <c r="AE185" s="1003"/>
      <c r="AF185" s="1003"/>
      <c r="AG185" s="1003"/>
      <c r="AH185" s="1003"/>
      <c r="AI185" s="1003"/>
      <c r="AJ185" s="1003"/>
      <c r="AK185" s="1003"/>
      <c r="AL185" s="1003"/>
      <c r="AM185" s="1003"/>
      <c r="AN185" s="1003"/>
      <c r="AO185" s="1003"/>
      <c r="AP185" s="1003"/>
      <c r="AQ185" s="1003"/>
      <c r="AR185" s="1003"/>
      <c r="AS185" s="1003"/>
      <c r="AT185" s="1003"/>
      <c r="AU185" s="1003"/>
      <c r="AV185" s="1003"/>
      <c r="AW185" s="1003"/>
      <c r="AX185" s="1003"/>
      <c r="AY185" s="1003"/>
      <c r="AZ185" s="1003"/>
      <c r="BA185" s="1003"/>
      <c r="BB185" s="1003"/>
      <c r="BC185" s="1003"/>
      <c r="BD185" s="1003"/>
      <c r="BE185" s="1003"/>
      <c r="BF185" s="1003"/>
      <c r="BG185" s="1003"/>
      <c r="BH185" s="1003"/>
      <c r="BI185" s="1003"/>
      <c r="BJ185" s="1003"/>
      <c r="BK185" s="1003"/>
      <c r="BL185" s="1003"/>
      <c r="BM185" s="1003"/>
      <c r="BN185" s="1003"/>
      <c r="BO185" s="1003"/>
      <c r="BP185" s="1003"/>
      <c r="BQ185" s="1003"/>
      <c r="BR185" s="1003"/>
      <c r="BS185" s="1003"/>
      <c r="BT185" s="1003"/>
      <c r="BU185" s="1003"/>
      <c r="BV185" s="1003"/>
      <c r="BW185" s="1003"/>
      <c r="BX185" s="1003"/>
      <c r="BY185" s="1003"/>
      <c r="BZ185" s="1003"/>
      <c r="CA185" s="1003"/>
      <c r="CB185" s="1003"/>
      <c r="CC185" s="1003"/>
      <c r="CD185" s="1003"/>
      <c r="CE185" s="1003"/>
      <c r="CF185" s="1003"/>
      <c r="CG185" s="1003"/>
      <c r="CH185" s="1003"/>
      <c r="CI185" s="1003"/>
      <c r="CJ185" s="1003"/>
      <c r="CK185" s="1003"/>
      <c r="CL185" s="1003"/>
      <c r="CM185" s="1003"/>
      <c r="CN185" s="1003"/>
      <c r="CO185" s="1003"/>
      <c r="CP185" s="1003"/>
      <c r="CQ185" s="1003"/>
      <c r="CR185" s="1003"/>
      <c r="CS185" s="1003"/>
      <c r="CT185" s="1003"/>
      <c r="CU185" s="1003"/>
      <c r="CV185" s="1003"/>
      <c r="CW185" s="1003"/>
      <c r="CX185" s="1003"/>
      <c r="CY185" s="1003"/>
      <c r="CZ185" s="1003"/>
      <c r="DA185" s="1003"/>
      <c r="DB185" s="1003"/>
      <c r="DC185" s="1003"/>
      <c r="DD185" s="1003"/>
      <c r="DE185" s="1003"/>
      <c r="DF185" s="1003"/>
      <c r="DG185" s="1003"/>
      <c r="DH185" s="1003"/>
      <c r="DI185" s="1003"/>
      <c r="DJ185" s="1003"/>
      <c r="DK185" s="1003"/>
      <c r="DL185" s="1003"/>
      <c r="DM185" s="1003"/>
      <c r="DN185" s="1003"/>
      <c r="DO185" s="1003"/>
      <c r="DP185" s="1003"/>
      <c r="DQ185" s="1003"/>
      <c r="DR185" s="1003"/>
      <c r="DS185" s="1003"/>
      <c r="DT185" s="1003"/>
      <c r="DU185" s="1003"/>
      <c r="DV185" s="1003"/>
      <c r="DW185" s="1003"/>
      <c r="DX185" s="1003"/>
      <c r="DY185" s="1003"/>
      <c r="DZ185" s="1003"/>
      <c r="EA185" s="1003"/>
      <c r="EB185" s="1003"/>
      <c r="EC185" s="1003"/>
      <c r="ED185" s="1003"/>
      <c r="EE185" s="1003"/>
      <c r="EF185" s="1003"/>
      <c r="EG185" s="1003"/>
      <c r="EH185" s="1003"/>
      <c r="EI185" s="1003"/>
      <c r="EJ185" s="1003"/>
      <c r="EK185" s="1003"/>
      <c r="EL185" s="1003"/>
      <c r="EM185" s="1003"/>
      <c r="EN185" s="1003"/>
      <c r="EO185" s="1003"/>
      <c r="EP185" s="1003"/>
      <c r="EQ185" s="1003"/>
      <c r="ER185" s="1003"/>
      <c r="ES185" s="1003"/>
      <c r="ET185" s="1003"/>
      <c r="EU185" s="1003"/>
      <c r="EV185" s="1003"/>
      <c r="EW185" s="1003"/>
      <c r="EX185" s="1003"/>
      <c r="EY185" s="1003"/>
      <c r="EZ185" s="1003"/>
      <c r="FA185" s="1003"/>
      <c r="FB185" s="1003"/>
      <c r="FC185" s="1003"/>
      <c r="FD185" s="1003"/>
      <c r="FE185" s="1003"/>
      <c r="FF185" s="1003"/>
      <c r="FG185" s="1003"/>
      <c r="FH185" s="1003"/>
      <c r="FI185" s="1003"/>
      <c r="FJ185" s="1003"/>
      <c r="FK185" s="1003"/>
      <c r="FL185" s="1003"/>
      <c r="FM185" s="1003"/>
      <c r="FN185" s="1003"/>
      <c r="FO185" s="1003"/>
      <c r="FP185" s="1003"/>
      <c r="FQ185" s="1003"/>
      <c r="FR185" s="1003"/>
      <c r="FS185" s="1003"/>
      <c r="FT185" s="1003"/>
      <c r="FU185" s="1003"/>
      <c r="FV185" s="1003"/>
      <c r="FW185" s="1003"/>
      <c r="FX185" s="1003"/>
      <c r="FY185" s="1003"/>
      <c r="FZ185" s="1003"/>
      <c r="GA185" s="1003"/>
      <c r="GB185" s="1003"/>
      <c r="GC185" s="1003"/>
      <c r="GD185" s="1003"/>
      <c r="GE185" s="1003"/>
      <c r="GF185" s="1003"/>
      <c r="GG185" s="1003"/>
      <c r="GH185" s="1003"/>
      <c r="GI185" s="1003"/>
      <c r="GJ185" s="1003"/>
      <c r="GK185" s="1003"/>
      <c r="GL185" s="1003"/>
      <c r="GM185" s="1003"/>
      <c r="GN185" s="1003"/>
      <c r="GO185" s="1003"/>
      <c r="GP185" s="1003"/>
      <c r="GQ185" s="1003"/>
      <c r="GR185" s="1003"/>
      <c r="GS185" s="1003"/>
      <c r="GT185" s="1003"/>
      <c r="GU185" s="1003"/>
      <c r="GV185" s="1003"/>
      <c r="GW185" s="1003"/>
      <c r="GX185" s="1003"/>
      <c r="GY185" s="1003"/>
      <c r="GZ185" s="1003"/>
      <c r="HA185" s="1003"/>
      <c r="HB185" s="1003"/>
      <c r="HC185" s="1003"/>
      <c r="HD185" s="1003"/>
      <c r="HE185" s="1003"/>
      <c r="HF185" s="1003"/>
      <c r="HG185" s="1003"/>
      <c r="HH185" s="1003"/>
      <c r="HI185" s="1003"/>
      <c r="HJ185" s="1003"/>
      <c r="HK185" s="1003"/>
      <c r="HL185" s="1003"/>
      <c r="HM185" s="1003"/>
      <c r="HN185" s="1003"/>
      <c r="HO185" s="1003"/>
      <c r="HP185" s="1003"/>
      <c r="HQ185" s="1003"/>
      <c r="HR185" s="1003"/>
      <c r="HS185" s="1003"/>
      <c r="HT185" s="1003"/>
      <c r="HU185" s="1003"/>
      <c r="HV185" s="1003"/>
      <c r="HW185" s="1003"/>
      <c r="HX185" s="1003"/>
      <c r="HY185" s="1003"/>
      <c r="HZ185" s="1003"/>
      <c r="IA185" s="1003"/>
      <c r="IB185" s="1003"/>
      <c r="IC185" s="1003"/>
      <c r="ID185" s="1003"/>
      <c r="IE185" s="1003"/>
      <c r="IF185" s="1003"/>
      <c r="IG185" s="1003"/>
      <c r="IH185" s="1003"/>
      <c r="II185" s="1003"/>
      <c r="IJ185" s="1003"/>
      <c r="IK185" s="1003"/>
      <c r="IL185" s="1003"/>
      <c r="IM185" s="1003"/>
      <c r="IN185" s="1003"/>
      <c r="IO185" s="1003"/>
      <c r="IP185" s="1003"/>
      <c r="IQ185" s="1003"/>
      <c r="IR185" s="1003"/>
      <c r="IS185" s="1003"/>
      <c r="IT185" s="1003"/>
      <c r="IU185" s="1003"/>
      <c r="IV185" s="1003"/>
    </row>
    <row r="186" spans="1:256" ht="13.5" hidden="1" thickBot="1">
      <c r="A186" s="1003"/>
      <c r="B186" s="1236"/>
      <c r="C186" s="1236"/>
      <c r="D186" s="1236"/>
      <c r="E186" s="1236"/>
      <c r="F186" s="1236"/>
      <c r="G186" s="1236"/>
      <c r="H186" s="1003"/>
      <c r="I186" s="1003"/>
      <c r="J186" s="1003"/>
      <c r="K186" s="1003"/>
      <c r="L186" s="1003"/>
      <c r="M186" s="1003"/>
      <c r="N186" s="1003"/>
      <c r="O186" s="1003"/>
      <c r="P186" s="1003"/>
      <c r="Q186" s="1003"/>
      <c r="R186" s="1003"/>
      <c r="S186" s="1003"/>
      <c r="T186" s="1003"/>
      <c r="U186" s="1003"/>
      <c r="V186" s="1003"/>
      <c r="W186" s="1003"/>
      <c r="X186" s="1003"/>
      <c r="Y186" s="1003"/>
      <c r="Z186" s="1003"/>
      <c r="AA186" s="1003"/>
      <c r="AB186" s="1003"/>
      <c r="AC186" s="1003"/>
      <c r="AD186" s="1003"/>
      <c r="AE186" s="1003"/>
      <c r="AF186" s="1003"/>
      <c r="AG186" s="1003"/>
      <c r="AH186" s="1003"/>
      <c r="AI186" s="1003"/>
      <c r="AJ186" s="1003"/>
      <c r="AK186" s="1003"/>
      <c r="AL186" s="1003"/>
      <c r="AM186" s="1003"/>
      <c r="AN186" s="1003"/>
      <c r="AO186" s="1003"/>
      <c r="AP186" s="1003"/>
      <c r="AQ186" s="1003"/>
      <c r="AR186" s="1003"/>
      <c r="AS186" s="1003"/>
      <c r="AT186" s="1003"/>
      <c r="AU186" s="1003"/>
      <c r="AV186" s="1003"/>
      <c r="AW186" s="1003"/>
      <c r="AX186" s="1003"/>
      <c r="AY186" s="1003"/>
      <c r="AZ186" s="1003"/>
      <c r="BA186" s="1003"/>
      <c r="BB186" s="1003"/>
      <c r="BC186" s="1003"/>
      <c r="BD186" s="1003"/>
      <c r="BE186" s="1003"/>
      <c r="BF186" s="1003"/>
      <c r="BG186" s="1003"/>
      <c r="BH186" s="1003"/>
      <c r="BI186" s="1003"/>
      <c r="BJ186" s="1003"/>
      <c r="BK186" s="1003"/>
      <c r="BL186" s="1003"/>
      <c r="BM186" s="1003"/>
      <c r="BN186" s="1003"/>
      <c r="BO186" s="1003"/>
      <c r="BP186" s="1003"/>
      <c r="BQ186" s="1003"/>
      <c r="BR186" s="1003"/>
      <c r="BS186" s="1003"/>
      <c r="BT186" s="1003"/>
      <c r="BU186" s="1003"/>
      <c r="BV186" s="1003"/>
      <c r="BW186" s="1003"/>
      <c r="BX186" s="1003"/>
      <c r="BY186" s="1003"/>
      <c r="BZ186" s="1003"/>
      <c r="CA186" s="1003"/>
      <c r="CB186" s="1003"/>
      <c r="CC186" s="1003"/>
      <c r="CD186" s="1003"/>
      <c r="CE186" s="1003"/>
      <c r="CF186" s="1003"/>
      <c r="CG186" s="1003"/>
      <c r="CH186" s="1003"/>
      <c r="CI186" s="1003"/>
      <c r="CJ186" s="1003"/>
      <c r="CK186" s="1003"/>
      <c r="CL186" s="1003"/>
      <c r="CM186" s="1003"/>
      <c r="CN186" s="1003"/>
      <c r="CO186" s="1003"/>
      <c r="CP186" s="1003"/>
      <c r="CQ186" s="1003"/>
      <c r="CR186" s="1003"/>
      <c r="CS186" s="1003"/>
      <c r="CT186" s="1003"/>
      <c r="CU186" s="1003"/>
      <c r="CV186" s="1003"/>
      <c r="CW186" s="1003"/>
      <c r="CX186" s="1003"/>
      <c r="CY186" s="1003"/>
      <c r="CZ186" s="1003"/>
      <c r="DA186" s="1003"/>
      <c r="DB186" s="1003"/>
      <c r="DC186" s="1003"/>
      <c r="DD186" s="1003"/>
      <c r="DE186" s="1003"/>
      <c r="DF186" s="1003"/>
      <c r="DG186" s="1003"/>
      <c r="DH186" s="1003"/>
      <c r="DI186" s="1003"/>
      <c r="DJ186" s="1003"/>
      <c r="DK186" s="1003"/>
      <c r="DL186" s="1003"/>
      <c r="DM186" s="1003"/>
      <c r="DN186" s="1003"/>
      <c r="DO186" s="1003"/>
      <c r="DP186" s="1003"/>
      <c r="DQ186" s="1003"/>
      <c r="DR186" s="1003"/>
      <c r="DS186" s="1003"/>
      <c r="DT186" s="1003"/>
      <c r="DU186" s="1003"/>
      <c r="DV186" s="1003"/>
      <c r="DW186" s="1003"/>
      <c r="DX186" s="1003"/>
      <c r="DY186" s="1003"/>
      <c r="DZ186" s="1003"/>
      <c r="EA186" s="1003"/>
      <c r="EB186" s="1003"/>
      <c r="EC186" s="1003"/>
      <c r="ED186" s="1003"/>
      <c r="EE186" s="1003"/>
      <c r="EF186" s="1003"/>
      <c r="EG186" s="1003"/>
      <c r="EH186" s="1003"/>
      <c r="EI186" s="1003"/>
      <c r="EJ186" s="1003"/>
      <c r="EK186" s="1003"/>
      <c r="EL186" s="1003"/>
      <c r="EM186" s="1003"/>
      <c r="EN186" s="1003"/>
      <c r="EO186" s="1003"/>
      <c r="EP186" s="1003"/>
      <c r="EQ186" s="1003"/>
      <c r="ER186" s="1003"/>
      <c r="ES186" s="1003"/>
      <c r="ET186" s="1003"/>
      <c r="EU186" s="1003"/>
      <c r="EV186" s="1003"/>
      <c r="EW186" s="1003"/>
      <c r="EX186" s="1003"/>
      <c r="EY186" s="1003"/>
      <c r="EZ186" s="1003"/>
      <c r="FA186" s="1003"/>
      <c r="FB186" s="1003"/>
      <c r="FC186" s="1003"/>
      <c r="FD186" s="1003"/>
      <c r="FE186" s="1003"/>
      <c r="FF186" s="1003"/>
      <c r="FG186" s="1003"/>
      <c r="FH186" s="1003"/>
      <c r="FI186" s="1003"/>
      <c r="FJ186" s="1003"/>
      <c r="FK186" s="1003"/>
      <c r="FL186" s="1003"/>
      <c r="FM186" s="1003"/>
      <c r="FN186" s="1003"/>
      <c r="FO186" s="1003"/>
      <c r="FP186" s="1003"/>
      <c r="FQ186" s="1003"/>
      <c r="FR186" s="1003"/>
      <c r="FS186" s="1003"/>
      <c r="FT186" s="1003"/>
      <c r="FU186" s="1003"/>
      <c r="FV186" s="1003"/>
      <c r="FW186" s="1003"/>
      <c r="FX186" s="1003"/>
      <c r="FY186" s="1003"/>
      <c r="FZ186" s="1003"/>
      <c r="GA186" s="1003"/>
      <c r="GB186" s="1003"/>
      <c r="GC186" s="1003"/>
      <c r="GD186" s="1003"/>
      <c r="GE186" s="1003"/>
      <c r="GF186" s="1003"/>
      <c r="GG186" s="1003"/>
      <c r="GH186" s="1003"/>
      <c r="GI186" s="1003"/>
      <c r="GJ186" s="1003"/>
      <c r="GK186" s="1003"/>
      <c r="GL186" s="1003"/>
      <c r="GM186" s="1003"/>
      <c r="GN186" s="1003"/>
      <c r="GO186" s="1003"/>
      <c r="GP186" s="1003"/>
      <c r="GQ186" s="1003"/>
      <c r="GR186" s="1003"/>
      <c r="GS186" s="1003"/>
      <c r="GT186" s="1003"/>
      <c r="GU186" s="1003"/>
      <c r="GV186" s="1003"/>
      <c r="GW186" s="1003"/>
      <c r="GX186" s="1003"/>
      <c r="GY186" s="1003"/>
      <c r="GZ186" s="1003"/>
      <c r="HA186" s="1003"/>
      <c r="HB186" s="1003"/>
      <c r="HC186" s="1003"/>
      <c r="HD186" s="1003"/>
      <c r="HE186" s="1003"/>
      <c r="HF186" s="1003"/>
      <c r="HG186" s="1003"/>
      <c r="HH186" s="1003"/>
      <c r="HI186" s="1003"/>
      <c r="HJ186" s="1003"/>
      <c r="HK186" s="1003"/>
      <c r="HL186" s="1003"/>
      <c r="HM186" s="1003"/>
      <c r="HN186" s="1003"/>
      <c r="HO186" s="1003"/>
      <c r="HP186" s="1003"/>
      <c r="HQ186" s="1003"/>
      <c r="HR186" s="1003"/>
      <c r="HS186" s="1003"/>
      <c r="HT186" s="1003"/>
      <c r="HU186" s="1003"/>
      <c r="HV186" s="1003"/>
      <c r="HW186" s="1003"/>
      <c r="HX186" s="1003"/>
      <c r="HY186" s="1003"/>
      <c r="HZ186" s="1003"/>
      <c r="IA186" s="1003"/>
      <c r="IB186" s="1003"/>
      <c r="IC186" s="1003"/>
      <c r="ID186" s="1003"/>
      <c r="IE186" s="1003"/>
      <c r="IF186" s="1003"/>
      <c r="IG186" s="1003"/>
      <c r="IH186" s="1003"/>
      <c r="II186" s="1003"/>
      <c r="IJ186" s="1003"/>
      <c r="IK186" s="1003"/>
      <c r="IL186" s="1003"/>
      <c r="IM186" s="1003"/>
      <c r="IN186" s="1003"/>
      <c r="IO186" s="1003"/>
      <c r="IP186" s="1003"/>
      <c r="IQ186" s="1003"/>
      <c r="IR186" s="1003"/>
      <c r="IS186" s="1003"/>
      <c r="IT186" s="1003"/>
      <c r="IU186" s="1003"/>
      <c r="IV186" s="1003"/>
    </row>
    <row r="187" spans="1:256" ht="13.5" hidden="1" thickBot="1">
      <c r="A187" s="1003"/>
      <c r="B187" s="1236"/>
      <c r="C187" s="1236"/>
      <c r="D187" s="1236"/>
      <c r="E187" s="1236"/>
      <c r="F187" s="1236"/>
      <c r="G187" s="1236"/>
      <c r="H187" s="1003"/>
      <c r="I187" s="1003"/>
      <c r="J187" s="1003"/>
      <c r="K187" s="1003"/>
      <c r="L187" s="1003"/>
      <c r="M187" s="1003"/>
      <c r="N187" s="1003"/>
      <c r="O187" s="1003"/>
      <c r="P187" s="1003"/>
      <c r="Q187" s="1003"/>
      <c r="R187" s="1003"/>
      <c r="S187" s="1003"/>
      <c r="T187" s="1003"/>
      <c r="U187" s="1003"/>
      <c r="V187" s="1003"/>
      <c r="W187" s="1003"/>
      <c r="X187" s="1003"/>
      <c r="Y187" s="1003"/>
      <c r="Z187" s="1003"/>
      <c r="AA187" s="1003"/>
      <c r="AB187" s="1003"/>
      <c r="AC187" s="1003"/>
      <c r="AD187" s="1003"/>
      <c r="AE187" s="1003"/>
      <c r="AF187" s="1003"/>
      <c r="AG187" s="1003"/>
      <c r="AH187" s="1003"/>
      <c r="AI187" s="1003"/>
      <c r="AJ187" s="1003"/>
      <c r="AK187" s="1003"/>
      <c r="AL187" s="1003"/>
      <c r="AM187" s="1003"/>
      <c r="AN187" s="1003"/>
      <c r="AO187" s="1003"/>
      <c r="AP187" s="1003"/>
      <c r="AQ187" s="1003"/>
      <c r="AR187" s="1003"/>
      <c r="AS187" s="1003"/>
      <c r="AT187" s="1003"/>
      <c r="AU187" s="1003"/>
      <c r="AV187" s="1003"/>
      <c r="AW187" s="1003"/>
      <c r="AX187" s="1003"/>
      <c r="AY187" s="1003"/>
      <c r="AZ187" s="1003"/>
      <c r="BA187" s="1003"/>
      <c r="BB187" s="1003"/>
      <c r="BC187" s="1003"/>
      <c r="BD187" s="1003"/>
      <c r="BE187" s="1003"/>
      <c r="BF187" s="1003"/>
      <c r="BG187" s="1003"/>
      <c r="BH187" s="1003"/>
      <c r="BI187" s="1003"/>
      <c r="BJ187" s="1003"/>
      <c r="BK187" s="1003"/>
      <c r="BL187" s="1003"/>
      <c r="BM187" s="1003"/>
      <c r="BN187" s="1003"/>
      <c r="BO187" s="1003"/>
      <c r="BP187" s="1003"/>
      <c r="BQ187" s="1003"/>
      <c r="BR187" s="1003"/>
      <c r="BS187" s="1003"/>
      <c r="BT187" s="1003"/>
      <c r="BU187" s="1003"/>
      <c r="BV187" s="1003"/>
      <c r="BW187" s="1003"/>
      <c r="BX187" s="1003"/>
      <c r="BY187" s="1003"/>
      <c r="BZ187" s="1003"/>
      <c r="CA187" s="1003"/>
      <c r="CB187" s="1003"/>
      <c r="CC187" s="1003"/>
      <c r="CD187" s="1003"/>
      <c r="CE187" s="1003"/>
      <c r="CF187" s="1003"/>
      <c r="CG187" s="1003"/>
      <c r="CH187" s="1003"/>
      <c r="CI187" s="1003"/>
      <c r="CJ187" s="1003"/>
      <c r="CK187" s="1003"/>
      <c r="CL187" s="1003"/>
      <c r="CM187" s="1003"/>
      <c r="CN187" s="1003"/>
      <c r="CO187" s="1003"/>
      <c r="CP187" s="1003"/>
      <c r="CQ187" s="1003"/>
      <c r="CR187" s="1003"/>
      <c r="CS187" s="1003"/>
      <c r="CT187" s="1003"/>
      <c r="CU187" s="1003"/>
      <c r="CV187" s="1003"/>
      <c r="CW187" s="1003"/>
      <c r="CX187" s="1003"/>
      <c r="CY187" s="1003"/>
      <c r="CZ187" s="1003"/>
      <c r="DA187" s="1003"/>
      <c r="DB187" s="1003"/>
      <c r="DC187" s="1003"/>
      <c r="DD187" s="1003"/>
      <c r="DE187" s="1003"/>
      <c r="DF187" s="1003"/>
      <c r="DG187" s="1003"/>
      <c r="DH187" s="1003"/>
      <c r="DI187" s="1003"/>
      <c r="DJ187" s="1003"/>
      <c r="DK187" s="1003"/>
      <c r="DL187" s="1003"/>
      <c r="DM187" s="1003"/>
      <c r="DN187" s="1003"/>
      <c r="DO187" s="1003"/>
      <c r="DP187" s="1003"/>
      <c r="DQ187" s="1003"/>
      <c r="DR187" s="1003"/>
      <c r="DS187" s="1003"/>
      <c r="DT187" s="1003"/>
      <c r="DU187" s="1003"/>
      <c r="DV187" s="1003"/>
      <c r="DW187" s="1003"/>
      <c r="DX187" s="1003"/>
      <c r="DY187" s="1003"/>
      <c r="DZ187" s="1003"/>
      <c r="EA187" s="1003"/>
      <c r="EB187" s="1003"/>
      <c r="EC187" s="1003"/>
      <c r="ED187" s="1003"/>
      <c r="EE187" s="1003"/>
      <c r="EF187" s="1003"/>
      <c r="EG187" s="1003"/>
      <c r="EH187" s="1003"/>
      <c r="EI187" s="1003"/>
      <c r="EJ187" s="1003"/>
      <c r="EK187" s="1003"/>
      <c r="EL187" s="1003"/>
      <c r="EM187" s="1003"/>
      <c r="EN187" s="1003"/>
      <c r="EO187" s="1003"/>
      <c r="EP187" s="1003"/>
      <c r="EQ187" s="1003"/>
      <c r="ER187" s="1003"/>
      <c r="ES187" s="1003"/>
      <c r="ET187" s="1003"/>
      <c r="EU187" s="1003"/>
      <c r="EV187" s="1003"/>
      <c r="EW187" s="1003"/>
      <c r="EX187" s="1003"/>
      <c r="EY187" s="1003"/>
      <c r="EZ187" s="1003"/>
      <c r="FA187" s="1003"/>
      <c r="FB187" s="1003"/>
      <c r="FC187" s="1003"/>
      <c r="FD187" s="1003"/>
      <c r="FE187" s="1003"/>
      <c r="FF187" s="1003"/>
      <c r="FG187" s="1003"/>
      <c r="FH187" s="1003"/>
      <c r="FI187" s="1003"/>
      <c r="FJ187" s="1003"/>
      <c r="FK187" s="1003"/>
      <c r="FL187" s="1003"/>
      <c r="FM187" s="1003"/>
      <c r="FN187" s="1003"/>
      <c r="FO187" s="1003"/>
      <c r="FP187" s="1003"/>
      <c r="FQ187" s="1003"/>
      <c r="FR187" s="1003"/>
      <c r="FS187" s="1003"/>
      <c r="FT187" s="1003"/>
      <c r="FU187" s="1003"/>
      <c r="FV187" s="1003"/>
      <c r="FW187" s="1003"/>
      <c r="FX187" s="1003"/>
      <c r="FY187" s="1003"/>
      <c r="FZ187" s="1003"/>
      <c r="GA187" s="1003"/>
      <c r="GB187" s="1003"/>
      <c r="GC187" s="1003"/>
      <c r="GD187" s="1003"/>
      <c r="GE187" s="1003"/>
      <c r="GF187" s="1003"/>
      <c r="GG187" s="1003"/>
      <c r="GH187" s="1003"/>
      <c r="GI187" s="1003"/>
      <c r="GJ187" s="1003"/>
      <c r="GK187" s="1003"/>
      <c r="GL187" s="1003"/>
      <c r="GM187" s="1003"/>
      <c r="GN187" s="1003"/>
      <c r="GO187" s="1003"/>
      <c r="GP187" s="1003"/>
      <c r="GQ187" s="1003"/>
      <c r="GR187" s="1003"/>
      <c r="GS187" s="1003"/>
      <c r="GT187" s="1003"/>
      <c r="GU187" s="1003"/>
      <c r="GV187" s="1003"/>
      <c r="GW187" s="1003"/>
      <c r="GX187" s="1003"/>
      <c r="GY187" s="1003"/>
      <c r="GZ187" s="1003"/>
      <c r="HA187" s="1003"/>
      <c r="HB187" s="1003"/>
      <c r="HC187" s="1003"/>
      <c r="HD187" s="1003"/>
      <c r="HE187" s="1003"/>
      <c r="HF187" s="1003"/>
      <c r="HG187" s="1003"/>
      <c r="HH187" s="1003"/>
      <c r="HI187" s="1003"/>
      <c r="HJ187" s="1003"/>
      <c r="HK187" s="1003"/>
      <c r="HL187" s="1003"/>
      <c r="HM187" s="1003"/>
      <c r="HN187" s="1003"/>
      <c r="HO187" s="1003"/>
      <c r="HP187" s="1003"/>
      <c r="HQ187" s="1003"/>
      <c r="HR187" s="1003"/>
      <c r="HS187" s="1003"/>
      <c r="HT187" s="1003"/>
      <c r="HU187" s="1003"/>
      <c r="HV187" s="1003"/>
      <c r="HW187" s="1003"/>
      <c r="HX187" s="1003"/>
      <c r="HY187" s="1003"/>
      <c r="HZ187" s="1003"/>
      <c r="IA187" s="1003"/>
      <c r="IB187" s="1003"/>
      <c r="IC187" s="1003"/>
      <c r="ID187" s="1003"/>
      <c r="IE187" s="1003"/>
      <c r="IF187" s="1003"/>
      <c r="IG187" s="1003"/>
      <c r="IH187" s="1003"/>
      <c r="II187" s="1003"/>
      <c r="IJ187" s="1003"/>
      <c r="IK187" s="1003"/>
      <c r="IL187" s="1003"/>
      <c r="IM187" s="1003"/>
      <c r="IN187" s="1003"/>
      <c r="IO187" s="1003"/>
      <c r="IP187" s="1003"/>
      <c r="IQ187" s="1003"/>
      <c r="IR187" s="1003"/>
      <c r="IS187" s="1003"/>
      <c r="IT187" s="1003"/>
      <c r="IU187" s="1003"/>
      <c r="IV187" s="1003"/>
    </row>
    <row r="188" spans="1:256" s="1231" customFormat="1" ht="15.75">
      <c r="B188" s="2776" t="s">
        <v>1919</v>
      </c>
      <c r="C188" s="2777"/>
      <c r="D188" s="2777"/>
      <c r="E188" s="2777"/>
      <c r="F188" s="2777"/>
      <c r="G188" s="2778"/>
    </row>
    <row r="189" spans="1:256" s="1231" customFormat="1" ht="15.75">
      <c r="B189" s="2703" t="s">
        <v>686</v>
      </c>
      <c r="C189" s="2704"/>
      <c r="D189" s="1232" t="s">
        <v>29</v>
      </c>
      <c r="E189" s="2689" t="s">
        <v>1900</v>
      </c>
      <c r="F189" s="2690"/>
      <c r="G189" s="2691"/>
    </row>
    <row r="190" spans="1:256" s="1231" customFormat="1" ht="15.75">
      <c r="B190" s="2770" t="s">
        <v>690</v>
      </c>
      <c r="C190" s="2771"/>
      <c r="D190" s="2771"/>
      <c r="E190" s="2771"/>
      <c r="F190" s="2771"/>
      <c r="G190" s="2772"/>
    </row>
    <row r="191" spans="1:256" s="1231" customFormat="1" ht="15">
      <c r="B191" s="2695" t="str">
        <f>C156</f>
        <v>GIRA-GIRA OU CARROSSEL</v>
      </c>
      <c r="C191" s="2696"/>
      <c r="D191" s="1233" t="s">
        <v>29</v>
      </c>
      <c r="E191" s="2670" t="s">
        <v>1901</v>
      </c>
      <c r="F191" s="2671"/>
      <c r="G191" s="2672"/>
    </row>
    <row r="192" spans="1:256" s="1231" customFormat="1" ht="30.75" customHeight="1">
      <c r="B192" s="2695" t="s">
        <v>1902</v>
      </c>
      <c r="C192" s="2696"/>
      <c r="D192" s="1233" t="s">
        <v>24</v>
      </c>
      <c r="E192" s="2670" t="s">
        <v>6300</v>
      </c>
      <c r="F192" s="2671"/>
      <c r="G192" s="2672"/>
    </row>
    <row r="193" spans="1:256" s="1231" customFormat="1" ht="31.5" customHeight="1">
      <c r="B193" s="2695" t="s">
        <v>1903</v>
      </c>
      <c r="C193" s="2696"/>
      <c r="D193" s="1233" t="s">
        <v>24</v>
      </c>
      <c r="E193" s="2670" t="str">
        <f>E192</f>
        <v>0,40*0,40*0,80</v>
      </c>
      <c r="F193" s="2671"/>
      <c r="G193" s="2672"/>
    </row>
    <row r="194" spans="1:256" s="1231" customFormat="1" ht="32.25" customHeight="1" thickBot="1">
      <c r="B194" s="2673" t="s">
        <v>948</v>
      </c>
      <c r="C194" s="2674"/>
      <c r="D194" s="1325" t="s">
        <v>24</v>
      </c>
      <c r="E194" s="2675" t="str">
        <f>E193</f>
        <v>0,40*0,40*0,80</v>
      </c>
      <c r="F194" s="2676"/>
      <c r="G194" s="2677"/>
    </row>
    <row r="195" spans="1:256" s="1211" customFormat="1" ht="15.75" customHeight="1" thickBot="1">
      <c r="B195" s="1212"/>
      <c r="C195" s="1212"/>
      <c r="D195" s="1212"/>
      <c r="E195" s="1212"/>
      <c r="F195" s="1213"/>
      <c r="G195" s="1213"/>
    </row>
    <row r="196" spans="1:256" ht="16.5" thickBot="1">
      <c r="A196" s="1003"/>
      <c r="B196" s="1330" t="s">
        <v>1912</v>
      </c>
      <c r="C196" s="1331" t="s">
        <v>1920</v>
      </c>
      <c r="D196" s="1331"/>
      <c r="E196" s="1331"/>
      <c r="F196" s="1331"/>
      <c r="G196" s="1332" t="s">
        <v>29</v>
      </c>
      <c r="H196" s="1003"/>
      <c r="I196" s="1003"/>
      <c r="J196" s="1003"/>
      <c r="K196" s="1003"/>
      <c r="L196" s="1003"/>
      <c r="M196" s="1003"/>
      <c r="N196" s="1003"/>
      <c r="O196" s="1003"/>
      <c r="P196" s="1003"/>
      <c r="Q196" s="1003"/>
      <c r="R196" s="1003"/>
      <c r="S196" s="1003"/>
      <c r="T196" s="1003"/>
      <c r="U196" s="1003"/>
      <c r="V196" s="1003"/>
      <c r="W196" s="1003"/>
      <c r="X196" s="1003"/>
      <c r="Y196" s="1003"/>
      <c r="Z196" s="1003"/>
      <c r="AA196" s="1003"/>
      <c r="AB196" s="1003"/>
      <c r="AC196" s="1003"/>
      <c r="AD196" s="1003"/>
      <c r="AE196" s="1003"/>
      <c r="AF196" s="1003"/>
      <c r="AG196" s="1003"/>
      <c r="AH196" s="1003"/>
      <c r="AI196" s="1003"/>
      <c r="AJ196" s="1003"/>
      <c r="AK196" s="1003"/>
      <c r="AL196" s="1003"/>
      <c r="AM196" s="1003"/>
      <c r="AN196" s="1003"/>
      <c r="AO196" s="1003"/>
      <c r="AP196" s="1003"/>
      <c r="AQ196" s="1003"/>
      <c r="AR196" s="1003"/>
      <c r="AS196" s="1003"/>
      <c r="AT196" s="1003"/>
      <c r="AU196" s="1003"/>
      <c r="AV196" s="1003"/>
      <c r="AW196" s="1003"/>
      <c r="AX196" s="1003"/>
      <c r="AY196" s="1003"/>
      <c r="AZ196" s="1003"/>
      <c r="BA196" s="1003"/>
      <c r="BB196" s="1003"/>
      <c r="BC196" s="1003"/>
      <c r="BD196" s="1003"/>
      <c r="BE196" s="1003"/>
      <c r="BF196" s="1003"/>
      <c r="BG196" s="1003"/>
      <c r="BH196" s="1003"/>
      <c r="BI196" s="1003"/>
      <c r="BJ196" s="1003"/>
      <c r="BK196" s="1003"/>
      <c r="BL196" s="1003"/>
      <c r="BM196" s="1003"/>
      <c r="BN196" s="1003"/>
      <c r="BO196" s="1003"/>
      <c r="BP196" s="1003"/>
      <c r="BQ196" s="1003"/>
      <c r="BR196" s="1003"/>
      <c r="BS196" s="1003"/>
      <c r="BT196" s="1003"/>
      <c r="BU196" s="1003"/>
      <c r="BV196" s="1003"/>
      <c r="BW196" s="1003"/>
      <c r="BX196" s="1003"/>
      <c r="BY196" s="1003"/>
      <c r="BZ196" s="1003"/>
      <c r="CA196" s="1003"/>
      <c r="CB196" s="1003"/>
      <c r="CC196" s="1003"/>
      <c r="CD196" s="1003"/>
      <c r="CE196" s="1003"/>
      <c r="CF196" s="1003"/>
      <c r="CG196" s="1003"/>
      <c r="CH196" s="1003"/>
      <c r="CI196" s="1003"/>
      <c r="CJ196" s="1003"/>
      <c r="CK196" s="1003"/>
      <c r="CL196" s="1003"/>
      <c r="CM196" s="1003"/>
      <c r="CN196" s="1003"/>
      <c r="CO196" s="1003"/>
      <c r="CP196" s="1003"/>
      <c r="CQ196" s="1003"/>
      <c r="CR196" s="1003"/>
      <c r="CS196" s="1003"/>
      <c r="CT196" s="1003"/>
      <c r="CU196" s="1003"/>
      <c r="CV196" s="1003"/>
      <c r="CW196" s="1003"/>
      <c r="CX196" s="1003"/>
      <c r="CY196" s="1003"/>
      <c r="CZ196" s="1003"/>
      <c r="DA196" s="1003"/>
      <c r="DB196" s="1003"/>
      <c r="DC196" s="1003"/>
      <c r="DD196" s="1003"/>
      <c r="DE196" s="1003"/>
      <c r="DF196" s="1003"/>
      <c r="DG196" s="1003"/>
      <c r="DH196" s="1003"/>
      <c r="DI196" s="1003"/>
      <c r="DJ196" s="1003"/>
      <c r="DK196" s="1003"/>
      <c r="DL196" s="1003"/>
      <c r="DM196" s="1003"/>
      <c r="DN196" s="1003"/>
      <c r="DO196" s="1003"/>
      <c r="DP196" s="1003"/>
      <c r="DQ196" s="1003"/>
      <c r="DR196" s="1003"/>
      <c r="DS196" s="1003"/>
      <c r="DT196" s="1003"/>
      <c r="DU196" s="1003"/>
      <c r="DV196" s="1003"/>
      <c r="DW196" s="1003"/>
      <c r="DX196" s="1003"/>
      <c r="DY196" s="1003"/>
      <c r="DZ196" s="1003"/>
      <c r="EA196" s="1003"/>
      <c r="EB196" s="1003"/>
      <c r="EC196" s="1003"/>
      <c r="ED196" s="1003"/>
      <c r="EE196" s="1003"/>
      <c r="EF196" s="1003"/>
      <c r="EG196" s="1003"/>
      <c r="EH196" s="1003"/>
      <c r="EI196" s="1003"/>
      <c r="EJ196" s="1003"/>
      <c r="EK196" s="1003"/>
      <c r="EL196" s="1003"/>
      <c r="EM196" s="1003"/>
      <c r="EN196" s="1003"/>
      <c r="EO196" s="1003"/>
      <c r="EP196" s="1003"/>
      <c r="EQ196" s="1003"/>
      <c r="ER196" s="1003"/>
      <c r="ES196" s="1003"/>
      <c r="ET196" s="1003"/>
      <c r="EU196" s="1003"/>
      <c r="EV196" s="1003"/>
      <c r="EW196" s="1003"/>
      <c r="EX196" s="1003"/>
      <c r="EY196" s="1003"/>
      <c r="EZ196" s="1003"/>
      <c r="FA196" s="1003"/>
      <c r="FB196" s="1003"/>
      <c r="FC196" s="1003"/>
      <c r="FD196" s="1003"/>
      <c r="FE196" s="1003"/>
      <c r="FF196" s="1003"/>
      <c r="FG196" s="1003"/>
      <c r="FH196" s="1003"/>
      <c r="FI196" s="1003"/>
      <c r="FJ196" s="1003"/>
      <c r="FK196" s="1003"/>
      <c r="FL196" s="1003"/>
      <c r="FM196" s="1003"/>
      <c r="FN196" s="1003"/>
      <c r="FO196" s="1003"/>
      <c r="FP196" s="1003"/>
      <c r="FQ196" s="1003"/>
      <c r="FR196" s="1003"/>
      <c r="FS196" s="1003"/>
      <c r="FT196" s="1003"/>
      <c r="FU196" s="1003"/>
      <c r="FV196" s="1003"/>
      <c r="FW196" s="1003"/>
      <c r="FX196" s="1003"/>
      <c r="FY196" s="1003"/>
      <c r="FZ196" s="1003"/>
      <c r="GA196" s="1003"/>
      <c r="GB196" s="1003"/>
      <c r="GC196" s="1003"/>
      <c r="GD196" s="1003"/>
      <c r="GE196" s="1003"/>
      <c r="GF196" s="1003"/>
      <c r="GG196" s="1003"/>
      <c r="GH196" s="1003"/>
      <c r="GI196" s="1003"/>
      <c r="GJ196" s="1003"/>
      <c r="GK196" s="1003"/>
      <c r="GL196" s="1003"/>
      <c r="GM196" s="1003"/>
      <c r="GN196" s="1003"/>
      <c r="GO196" s="1003"/>
      <c r="GP196" s="1003"/>
      <c r="GQ196" s="1003"/>
      <c r="GR196" s="1003"/>
      <c r="GS196" s="1003"/>
      <c r="GT196" s="1003"/>
      <c r="GU196" s="1003"/>
      <c r="GV196" s="1003"/>
      <c r="GW196" s="1003"/>
      <c r="GX196" s="1003"/>
      <c r="GY196" s="1003"/>
      <c r="GZ196" s="1003"/>
      <c r="HA196" s="1003"/>
      <c r="HB196" s="1003"/>
      <c r="HC196" s="1003"/>
      <c r="HD196" s="1003"/>
      <c r="HE196" s="1003"/>
      <c r="HF196" s="1003"/>
      <c r="HG196" s="1003"/>
      <c r="HH196" s="1003"/>
      <c r="HI196" s="1003"/>
      <c r="HJ196" s="1003"/>
      <c r="HK196" s="1003"/>
      <c r="HL196" s="1003"/>
      <c r="HM196" s="1003"/>
      <c r="HN196" s="1003"/>
      <c r="HO196" s="1003"/>
      <c r="HP196" s="1003"/>
      <c r="HQ196" s="1003"/>
      <c r="HR196" s="1003"/>
      <c r="HS196" s="1003"/>
      <c r="HT196" s="1003"/>
      <c r="HU196" s="1003"/>
      <c r="HV196" s="1003"/>
      <c r="HW196" s="1003"/>
      <c r="HX196" s="1003"/>
      <c r="HY196" s="1003"/>
      <c r="HZ196" s="1003"/>
      <c r="IA196" s="1003"/>
      <c r="IB196" s="1003"/>
      <c r="IC196" s="1003"/>
      <c r="ID196" s="1003"/>
      <c r="IE196" s="1003"/>
      <c r="IF196" s="1003"/>
      <c r="IG196" s="1003"/>
      <c r="IH196" s="1003"/>
      <c r="II196" s="1003"/>
      <c r="IJ196" s="1003"/>
      <c r="IK196" s="1003"/>
      <c r="IL196" s="1003"/>
      <c r="IM196" s="1003"/>
      <c r="IN196" s="1003"/>
      <c r="IO196" s="1003"/>
      <c r="IP196" s="1003"/>
      <c r="IQ196" s="1003"/>
      <c r="IR196" s="1003"/>
      <c r="IS196" s="1003"/>
      <c r="IT196" s="1003"/>
      <c r="IU196" s="1003"/>
      <c r="IV196" s="1003"/>
    </row>
    <row r="197" spans="1:256" ht="31.5">
      <c r="A197" s="1003"/>
      <c r="B197" s="1042" t="s">
        <v>760</v>
      </c>
      <c r="C197" s="1223" t="s">
        <v>686</v>
      </c>
      <c r="D197" s="1223" t="s">
        <v>29</v>
      </c>
      <c r="E197" s="1223" t="s">
        <v>687</v>
      </c>
      <c r="F197" s="1224" t="s">
        <v>709</v>
      </c>
      <c r="G197" s="1225" t="s">
        <v>710</v>
      </c>
      <c r="H197" s="1003"/>
      <c r="I197" s="1003"/>
      <c r="J197" s="1003"/>
      <c r="K197" s="1003"/>
      <c r="L197" s="1003"/>
      <c r="M197" s="1003"/>
      <c r="N197" s="1003"/>
      <c r="O197" s="1003"/>
      <c r="P197" s="1003"/>
      <c r="Q197" s="1003"/>
      <c r="R197" s="1003"/>
      <c r="S197" s="1003"/>
      <c r="T197" s="1003"/>
      <c r="U197" s="1003"/>
      <c r="V197" s="1003"/>
      <c r="W197" s="1003"/>
      <c r="X197" s="1003"/>
      <c r="Y197" s="1003"/>
      <c r="Z197" s="1003"/>
      <c r="AA197" s="1003"/>
      <c r="AB197" s="1003"/>
      <c r="AC197" s="1003"/>
      <c r="AD197" s="1003"/>
      <c r="AE197" s="1003"/>
      <c r="AF197" s="1003"/>
      <c r="AG197" s="1003"/>
      <c r="AH197" s="1003"/>
      <c r="AI197" s="1003"/>
      <c r="AJ197" s="1003"/>
      <c r="AK197" s="1003"/>
      <c r="AL197" s="1003"/>
      <c r="AM197" s="1003"/>
      <c r="AN197" s="1003"/>
      <c r="AO197" s="1003"/>
      <c r="AP197" s="1003"/>
      <c r="AQ197" s="1003"/>
      <c r="AR197" s="1003"/>
      <c r="AS197" s="1003"/>
      <c r="AT197" s="1003"/>
      <c r="AU197" s="1003"/>
      <c r="AV197" s="1003"/>
      <c r="AW197" s="1003"/>
      <c r="AX197" s="1003"/>
      <c r="AY197" s="1003"/>
      <c r="AZ197" s="1003"/>
      <c r="BA197" s="1003"/>
      <c r="BB197" s="1003"/>
      <c r="BC197" s="1003"/>
      <c r="BD197" s="1003"/>
      <c r="BE197" s="1003"/>
      <c r="BF197" s="1003"/>
      <c r="BG197" s="1003"/>
      <c r="BH197" s="1003"/>
      <c r="BI197" s="1003"/>
      <c r="BJ197" s="1003"/>
      <c r="BK197" s="1003"/>
      <c r="BL197" s="1003"/>
      <c r="BM197" s="1003"/>
      <c r="BN197" s="1003"/>
      <c r="BO197" s="1003"/>
      <c r="BP197" s="1003"/>
      <c r="BQ197" s="1003"/>
      <c r="BR197" s="1003"/>
      <c r="BS197" s="1003"/>
      <c r="BT197" s="1003"/>
      <c r="BU197" s="1003"/>
      <c r="BV197" s="1003"/>
      <c r="BW197" s="1003"/>
      <c r="BX197" s="1003"/>
      <c r="BY197" s="1003"/>
      <c r="BZ197" s="1003"/>
      <c r="CA197" s="1003"/>
      <c r="CB197" s="1003"/>
      <c r="CC197" s="1003"/>
      <c r="CD197" s="1003"/>
      <c r="CE197" s="1003"/>
      <c r="CF197" s="1003"/>
      <c r="CG197" s="1003"/>
      <c r="CH197" s="1003"/>
      <c r="CI197" s="1003"/>
      <c r="CJ197" s="1003"/>
      <c r="CK197" s="1003"/>
      <c r="CL197" s="1003"/>
      <c r="CM197" s="1003"/>
      <c r="CN197" s="1003"/>
      <c r="CO197" s="1003"/>
      <c r="CP197" s="1003"/>
      <c r="CQ197" s="1003"/>
      <c r="CR197" s="1003"/>
      <c r="CS197" s="1003"/>
      <c r="CT197" s="1003"/>
      <c r="CU197" s="1003"/>
      <c r="CV197" s="1003"/>
      <c r="CW197" s="1003"/>
      <c r="CX197" s="1003"/>
      <c r="CY197" s="1003"/>
      <c r="CZ197" s="1003"/>
      <c r="DA197" s="1003"/>
      <c r="DB197" s="1003"/>
      <c r="DC197" s="1003"/>
      <c r="DD197" s="1003"/>
      <c r="DE197" s="1003"/>
      <c r="DF197" s="1003"/>
      <c r="DG197" s="1003"/>
      <c r="DH197" s="1003"/>
      <c r="DI197" s="1003"/>
      <c r="DJ197" s="1003"/>
      <c r="DK197" s="1003"/>
      <c r="DL197" s="1003"/>
      <c r="DM197" s="1003"/>
      <c r="DN197" s="1003"/>
      <c r="DO197" s="1003"/>
      <c r="DP197" s="1003"/>
      <c r="DQ197" s="1003"/>
      <c r="DR197" s="1003"/>
      <c r="DS197" s="1003"/>
      <c r="DT197" s="1003"/>
      <c r="DU197" s="1003"/>
      <c r="DV197" s="1003"/>
      <c r="DW197" s="1003"/>
      <c r="DX197" s="1003"/>
      <c r="DY197" s="1003"/>
      <c r="DZ197" s="1003"/>
      <c r="EA197" s="1003"/>
      <c r="EB197" s="1003"/>
      <c r="EC197" s="1003"/>
      <c r="ED197" s="1003"/>
      <c r="EE197" s="1003"/>
      <c r="EF197" s="1003"/>
      <c r="EG197" s="1003"/>
      <c r="EH197" s="1003"/>
      <c r="EI197" s="1003"/>
      <c r="EJ197" s="1003"/>
      <c r="EK197" s="1003"/>
      <c r="EL197" s="1003"/>
      <c r="EM197" s="1003"/>
      <c r="EN197" s="1003"/>
      <c r="EO197" s="1003"/>
      <c r="EP197" s="1003"/>
      <c r="EQ197" s="1003"/>
      <c r="ER197" s="1003"/>
      <c r="ES197" s="1003"/>
      <c r="ET197" s="1003"/>
      <c r="EU197" s="1003"/>
      <c r="EV197" s="1003"/>
      <c r="EW197" s="1003"/>
      <c r="EX197" s="1003"/>
      <c r="EY197" s="1003"/>
      <c r="EZ197" s="1003"/>
      <c r="FA197" s="1003"/>
      <c r="FB197" s="1003"/>
      <c r="FC197" s="1003"/>
      <c r="FD197" s="1003"/>
      <c r="FE197" s="1003"/>
      <c r="FF197" s="1003"/>
      <c r="FG197" s="1003"/>
      <c r="FH197" s="1003"/>
      <c r="FI197" s="1003"/>
      <c r="FJ197" s="1003"/>
      <c r="FK197" s="1003"/>
      <c r="FL197" s="1003"/>
      <c r="FM197" s="1003"/>
      <c r="FN197" s="1003"/>
      <c r="FO197" s="1003"/>
      <c r="FP197" s="1003"/>
      <c r="FQ197" s="1003"/>
      <c r="FR197" s="1003"/>
      <c r="FS197" s="1003"/>
      <c r="FT197" s="1003"/>
      <c r="FU197" s="1003"/>
      <c r="FV197" s="1003"/>
      <c r="FW197" s="1003"/>
      <c r="FX197" s="1003"/>
      <c r="FY197" s="1003"/>
      <c r="FZ197" s="1003"/>
      <c r="GA197" s="1003"/>
      <c r="GB197" s="1003"/>
      <c r="GC197" s="1003"/>
      <c r="GD197" s="1003"/>
      <c r="GE197" s="1003"/>
      <c r="GF197" s="1003"/>
      <c r="GG197" s="1003"/>
      <c r="GH197" s="1003"/>
      <c r="GI197" s="1003"/>
      <c r="GJ197" s="1003"/>
      <c r="GK197" s="1003"/>
      <c r="GL197" s="1003"/>
      <c r="GM197" s="1003"/>
      <c r="GN197" s="1003"/>
      <c r="GO197" s="1003"/>
      <c r="GP197" s="1003"/>
      <c r="GQ197" s="1003"/>
      <c r="GR197" s="1003"/>
      <c r="GS197" s="1003"/>
      <c r="GT197" s="1003"/>
      <c r="GU197" s="1003"/>
      <c r="GV197" s="1003"/>
      <c r="GW197" s="1003"/>
      <c r="GX197" s="1003"/>
      <c r="GY197" s="1003"/>
      <c r="GZ197" s="1003"/>
      <c r="HA197" s="1003"/>
      <c r="HB197" s="1003"/>
      <c r="HC197" s="1003"/>
      <c r="HD197" s="1003"/>
      <c r="HE197" s="1003"/>
      <c r="HF197" s="1003"/>
      <c r="HG197" s="1003"/>
      <c r="HH197" s="1003"/>
      <c r="HI197" s="1003"/>
      <c r="HJ197" s="1003"/>
      <c r="HK197" s="1003"/>
      <c r="HL197" s="1003"/>
      <c r="HM197" s="1003"/>
      <c r="HN197" s="1003"/>
      <c r="HO197" s="1003"/>
      <c r="HP197" s="1003"/>
      <c r="HQ197" s="1003"/>
      <c r="HR197" s="1003"/>
      <c r="HS197" s="1003"/>
      <c r="HT197" s="1003"/>
      <c r="HU197" s="1003"/>
      <c r="HV197" s="1003"/>
      <c r="HW197" s="1003"/>
      <c r="HX197" s="1003"/>
      <c r="HY197" s="1003"/>
      <c r="HZ197" s="1003"/>
      <c r="IA197" s="1003"/>
      <c r="IB197" s="1003"/>
      <c r="IC197" s="1003"/>
      <c r="ID197" s="1003"/>
      <c r="IE197" s="1003"/>
      <c r="IF197" s="1003"/>
      <c r="IG197" s="1003"/>
      <c r="IH197" s="1003"/>
      <c r="II197" s="1003"/>
      <c r="IJ197" s="1003"/>
      <c r="IK197" s="1003"/>
      <c r="IL197" s="1003"/>
      <c r="IM197" s="1003"/>
      <c r="IN197" s="1003"/>
      <c r="IO197" s="1003"/>
      <c r="IP197" s="1003"/>
      <c r="IQ197" s="1003"/>
      <c r="IR197" s="1003"/>
      <c r="IS197" s="1003"/>
      <c r="IT197" s="1003"/>
      <c r="IU197" s="1003"/>
      <c r="IV197" s="1003"/>
    </row>
    <row r="198" spans="1:256" ht="15.75">
      <c r="A198" s="1003"/>
      <c r="B198" s="2767" t="s">
        <v>690</v>
      </c>
      <c r="C198" s="2768"/>
      <c r="D198" s="2768"/>
      <c r="E198" s="2768"/>
      <c r="F198" s="2768"/>
      <c r="G198" s="2769"/>
      <c r="H198" s="1003"/>
      <c r="I198" s="1003"/>
      <c r="J198" s="1003"/>
      <c r="K198" s="1003"/>
      <c r="L198" s="1003"/>
      <c r="M198" s="1003"/>
      <c r="N198" s="1003"/>
      <c r="O198" s="1003"/>
      <c r="P198" s="1003"/>
      <c r="Q198" s="1003"/>
      <c r="R198" s="1003"/>
      <c r="S198" s="1003"/>
      <c r="T198" s="1003"/>
      <c r="U198" s="1003"/>
      <c r="V198" s="1003"/>
      <c r="W198" s="1003"/>
      <c r="X198" s="1003"/>
      <c r="Y198" s="1003"/>
      <c r="Z198" s="1003"/>
      <c r="AA198" s="1003"/>
      <c r="AB198" s="1003"/>
      <c r="AC198" s="1003"/>
      <c r="AD198" s="1003"/>
      <c r="AE198" s="1003"/>
      <c r="AF198" s="1003"/>
      <c r="AG198" s="1003"/>
      <c r="AH198" s="1003"/>
      <c r="AI198" s="1003"/>
      <c r="AJ198" s="1003"/>
      <c r="AK198" s="1003"/>
      <c r="AL198" s="1003"/>
      <c r="AM198" s="1003"/>
      <c r="AN198" s="1003"/>
      <c r="AO198" s="1003"/>
      <c r="AP198" s="1003"/>
      <c r="AQ198" s="1003"/>
      <c r="AR198" s="1003"/>
      <c r="AS198" s="1003"/>
      <c r="AT198" s="1003"/>
      <c r="AU198" s="1003"/>
      <c r="AV198" s="1003"/>
      <c r="AW198" s="1003"/>
      <c r="AX198" s="1003"/>
      <c r="AY198" s="1003"/>
      <c r="AZ198" s="1003"/>
      <c r="BA198" s="1003"/>
      <c r="BB198" s="1003"/>
      <c r="BC198" s="1003"/>
      <c r="BD198" s="1003"/>
      <c r="BE198" s="1003"/>
      <c r="BF198" s="1003"/>
      <c r="BG198" s="1003"/>
      <c r="BH198" s="1003"/>
      <c r="BI198" s="1003"/>
      <c r="BJ198" s="1003"/>
      <c r="BK198" s="1003"/>
      <c r="BL198" s="1003"/>
      <c r="BM198" s="1003"/>
      <c r="BN198" s="1003"/>
      <c r="BO198" s="1003"/>
      <c r="BP198" s="1003"/>
      <c r="BQ198" s="1003"/>
      <c r="BR198" s="1003"/>
      <c r="BS198" s="1003"/>
      <c r="BT198" s="1003"/>
      <c r="BU198" s="1003"/>
      <c r="BV198" s="1003"/>
      <c r="BW198" s="1003"/>
      <c r="BX198" s="1003"/>
      <c r="BY198" s="1003"/>
      <c r="BZ198" s="1003"/>
      <c r="CA198" s="1003"/>
      <c r="CB198" s="1003"/>
      <c r="CC198" s="1003"/>
      <c r="CD198" s="1003"/>
      <c r="CE198" s="1003"/>
      <c r="CF198" s="1003"/>
      <c r="CG198" s="1003"/>
      <c r="CH198" s="1003"/>
      <c r="CI198" s="1003"/>
      <c r="CJ198" s="1003"/>
      <c r="CK198" s="1003"/>
      <c r="CL198" s="1003"/>
      <c r="CM198" s="1003"/>
      <c r="CN198" s="1003"/>
      <c r="CO198" s="1003"/>
      <c r="CP198" s="1003"/>
      <c r="CQ198" s="1003"/>
      <c r="CR198" s="1003"/>
      <c r="CS198" s="1003"/>
      <c r="CT198" s="1003"/>
      <c r="CU198" s="1003"/>
      <c r="CV198" s="1003"/>
      <c r="CW198" s="1003"/>
      <c r="CX198" s="1003"/>
      <c r="CY198" s="1003"/>
      <c r="CZ198" s="1003"/>
      <c r="DA198" s="1003"/>
      <c r="DB198" s="1003"/>
      <c r="DC198" s="1003"/>
      <c r="DD198" s="1003"/>
      <c r="DE198" s="1003"/>
      <c r="DF198" s="1003"/>
      <c r="DG198" s="1003"/>
      <c r="DH198" s="1003"/>
      <c r="DI198" s="1003"/>
      <c r="DJ198" s="1003"/>
      <c r="DK198" s="1003"/>
      <c r="DL198" s="1003"/>
      <c r="DM198" s="1003"/>
      <c r="DN198" s="1003"/>
      <c r="DO198" s="1003"/>
      <c r="DP198" s="1003"/>
      <c r="DQ198" s="1003"/>
      <c r="DR198" s="1003"/>
      <c r="DS198" s="1003"/>
      <c r="DT198" s="1003"/>
      <c r="DU198" s="1003"/>
      <c r="DV198" s="1003"/>
      <c r="DW198" s="1003"/>
      <c r="DX198" s="1003"/>
      <c r="DY198" s="1003"/>
      <c r="DZ198" s="1003"/>
      <c r="EA198" s="1003"/>
      <c r="EB198" s="1003"/>
      <c r="EC198" s="1003"/>
      <c r="ED198" s="1003"/>
      <c r="EE198" s="1003"/>
      <c r="EF198" s="1003"/>
      <c r="EG198" s="1003"/>
      <c r="EH198" s="1003"/>
      <c r="EI198" s="1003"/>
      <c r="EJ198" s="1003"/>
      <c r="EK198" s="1003"/>
      <c r="EL198" s="1003"/>
      <c r="EM198" s="1003"/>
      <c r="EN198" s="1003"/>
      <c r="EO198" s="1003"/>
      <c r="EP198" s="1003"/>
      <c r="EQ198" s="1003"/>
      <c r="ER198" s="1003"/>
      <c r="ES198" s="1003"/>
      <c r="ET198" s="1003"/>
      <c r="EU198" s="1003"/>
      <c r="EV198" s="1003"/>
      <c r="EW198" s="1003"/>
      <c r="EX198" s="1003"/>
      <c r="EY198" s="1003"/>
      <c r="EZ198" s="1003"/>
      <c r="FA198" s="1003"/>
      <c r="FB198" s="1003"/>
      <c r="FC198" s="1003"/>
      <c r="FD198" s="1003"/>
      <c r="FE198" s="1003"/>
      <c r="FF198" s="1003"/>
      <c r="FG198" s="1003"/>
      <c r="FH198" s="1003"/>
      <c r="FI198" s="1003"/>
      <c r="FJ198" s="1003"/>
      <c r="FK198" s="1003"/>
      <c r="FL198" s="1003"/>
      <c r="FM198" s="1003"/>
      <c r="FN198" s="1003"/>
      <c r="FO198" s="1003"/>
      <c r="FP198" s="1003"/>
      <c r="FQ198" s="1003"/>
      <c r="FR198" s="1003"/>
      <c r="FS198" s="1003"/>
      <c r="FT198" s="1003"/>
      <c r="FU198" s="1003"/>
      <c r="FV198" s="1003"/>
      <c r="FW198" s="1003"/>
      <c r="FX198" s="1003"/>
      <c r="FY198" s="1003"/>
      <c r="FZ198" s="1003"/>
      <c r="GA198" s="1003"/>
      <c r="GB198" s="1003"/>
      <c r="GC198" s="1003"/>
      <c r="GD198" s="1003"/>
      <c r="GE198" s="1003"/>
      <c r="GF198" s="1003"/>
      <c r="GG198" s="1003"/>
      <c r="GH198" s="1003"/>
      <c r="GI198" s="1003"/>
      <c r="GJ198" s="1003"/>
      <c r="GK198" s="1003"/>
      <c r="GL198" s="1003"/>
      <c r="GM198" s="1003"/>
      <c r="GN198" s="1003"/>
      <c r="GO198" s="1003"/>
      <c r="GP198" s="1003"/>
      <c r="GQ198" s="1003"/>
      <c r="GR198" s="1003"/>
      <c r="GS198" s="1003"/>
      <c r="GT198" s="1003"/>
      <c r="GU198" s="1003"/>
      <c r="GV198" s="1003"/>
      <c r="GW198" s="1003"/>
      <c r="GX198" s="1003"/>
      <c r="GY198" s="1003"/>
      <c r="GZ198" s="1003"/>
      <c r="HA198" s="1003"/>
      <c r="HB198" s="1003"/>
      <c r="HC198" s="1003"/>
      <c r="HD198" s="1003"/>
      <c r="HE198" s="1003"/>
      <c r="HF198" s="1003"/>
      <c r="HG198" s="1003"/>
      <c r="HH198" s="1003"/>
      <c r="HI198" s="1003"/>
      <c r="HJ198" s="1003"/>
      <c r="HK198" s="1003"/>
      <c r="HL198" s="1003"/>
      <c r="HM198" s="1003"/>
      <c r="HN198" s="1003"/>
      <c r="HO198" s="1003"/>
      <c r="HP198" s="1003"/>
      <c r="HQ198" s="1003"/>
      <c r="HR198" s="1003"/>
      <c r="HS198" s="1003"/>
      <c r="HT198" s="1003"/>
      <c r="HU198" s="1003"/>
      <c r="HV198" s="1003"/>
      <c r="HW198" s="1003"/>
      <c r="HX198" s="1003"/>
      <c r="HY198" s="1003"/>
      <c r="HZ198" s="1003"/>
      <c r="IA198" s="1003"/>
      <c r="IB198" s="1003"/>
      <c r="IC198" s="1003"/>
      <c r="ID198" s="1003"/>
      <c r="IE198" s="1003"/>
      <c r="IF198" s="1003"/>
      <c r="IG198" s="1003"/>
      <c r="IH198" s="1003"/>
      <c r="II198" s="1003"/>
      <c r="IJ198" s="1003"/>
      <c r="IK198" s="1003"/>
      <c r="IL198" s="1003"/>
      <c r="IM198" s="1003"/>
      <c r="IN198" s="1003"/>
      <c r="IO198" s="1003"/>
      <c r="IP198" s="1003"/>
      <c r="IQ198" s="1003"/>
      <c r="IR198" s="1003"/>
      <c r="IS198" s="1003"/>
      <c r="IT198" s="1003"/>
      <c r="IU198" s="1003"/>
      <c r="IV198" s="1003"/>
    </row>
    <row r="199" spans="1:256" ht="15.75">
      <c r="A199" s="1003"/>
      <c r="B199" s="1043" t="s">
        <v>1819</v>
      </c>
      <c r="C199" s="1044" t="str">
        <f>C19</f>
        <v>BALANÇO DE DOIS LUGARES</v>
      </c>
      <c r="D199" s="1045" t="s">
        <v>29</v>
      </c>
      <c r="E199" s="1234">
        <v>1</v>
      </c>
      <c r="F199" s="1227">
        <f>F19</f>
        <v>1739</v>
      </c>
      <c r="G199" s="1165">
        <f>TRUNC(F199*E199,2)</f>
        <v>1739</v>
      </c>
      <c r="H199" s="1003"/>
      <c r="I199" s="1003"/>
      <c r="J199" s="1003"/>
      <c r="K199" s="1003"/>
      <c r="L199" s="1003"/>
      <c r="M199" s="1003"/>
      <c r="N199" s="1003"/>
      <c r="O199" s="1003"/>
      <c r="P199" s="1003"/>
      <c r="Q199" s="1003"/>
      <c r="R199" s="1003"/>
      <c r="S199" s="1003"/>
      <c r="T199" s="1003"/>
      <c r="U199" s="1003"/>
      <c r="V199" s="1003"/>
      <c r="W199" s="1003"/>
      <c r="X199" s="1003"/>
      <c r="Y199" s="1003"/>
      <c r="Z199" s="1003"/>
      <c r="AA199" s="1003"/>
      <c r="AB199" s="1003"/>
      <c r="AC199" s="1003"/>
      <c r="AD199" s="1003"/>
      <c r="AE199" s="1003"/>
      <c r="AF199" s="1003"/>
      <c r="AG199" s="1003"/>
      <c r="AH199" s="1003"/>
      <c r="AI199" s="1003"/>
      <c r="AJ199" s="1003"/>
      <c r="AK199" s="1003"/>
      <c r="AL199" s="1003"/>
      <c r="AM199" s="1003"/>
      <c r="AN199" s="1003"/>
      <c r="AO199" s="1003"/>
      <c r="AP199" s="1003"/>
      <c r="AQ199" s="1003"/>
      <c r="AR199" s="1003"/>
      <c r="AS199" s="1003"/>
      <c r="AT199" s="1003"/>
      <c r="AU199" s="1003"/>
      <c r="AV199" s="1003"/>
      <c r="AW199" s="1003"/>
      <c r="AX199" s="1003"/>
      <c r="AY199" s="1003"/>
      <c r="AZ199" s="1003"/>
      <c r="BA199" s="1003"/>
      <c r="BB199" s="1003"/>
      <c r="BC199" s="1003"/>
      <c r="BD199" s="1003"/>
      <c r="BE199" s="1003"/>
      <c r="BF199" s="1003"/>
      <c r="BG199" s="1003"/>
      <c r="BH199" s="1003"/>
      <c r="BI199" s="1003"/>
      <c r="BJ199" s="1003"/>
      <c r="BK199" s="1003"/>
      <c r="BL199" s="1003"/>
      <c r="BM199" s="1003"/>
      <c r="BN199" s="1003"/>
      <c r="BO199" s="1003"/>
      <c r="BP199" s="1003"/>
      <c r="BQ199" s="1003"/>
      <c r="BR199" s="1003"/>
      <c r="BS199" s="1003"/>
      <c r="BT199" s="1003"/>
      <c r="BU199" s="1003"/>
      <c r="BV199" s="1003"/>
      <c r="BW199" s="1003"/>
      <c r="BX199" s="1003"/>
      <c r="BY199" s="1003"/>
      <c r="BZ199" s="1003"/>
      <c r="CA199" s="1003"/>
      <c r="CB199" s="1003"/>
      <c r="CC199" s="1003"/>
      <c r="CD199" s="1003"/>
      <c r="CE199" s="1003"/>
      <c r="CF199" s="1003"/>
      <c r="CG199" s="1003"/>
      <c r="CH199" s="1003"/>
      <c r="CI199" s="1003"/>
      <c r="CJ199" s="1003"/>
      <c r="CK199" s="1003"/>
      <c r="CL199" s="1003"/>
      <c r="CM199" s="1003"/>
      <c r="CN199" s="1003"/>
      <c r="CO199" s="1003"/>
      <c r="CP199" s="1003"/>
      <c r="CQ199" s="1003"/>
      <c r="CR199" s="1003"/>
      <c r="CS199" s="1003"/>
      <c r="CT199" s="1003"/>
      <c r="CU199" s="1003"/>
      <c r="CV199" s="1003"/>
      <c r="CW199" s="1003"/>
      <c r="CX199" s="1003"/>
      <c r="CY199" s="1003"/>
      <c r="CZ199" s="1003"/>
      <c r="DA199" s="1003"/>
      <c r="DB199" s="1003"/>
      <c r="DC199" s="1003"/>
      <c r="DD199" s="1003"/>
      <c r="DE199" s="1003"/>
      <c r="DF199" s="1003"/>
      <c r="DG199" s="1003"/>
      <c r="DH199" s="1003"/>
      <c r="DI199" s="1003"/>
      <c r="DJ199" s="1003"/>
      <c r="DK199" s="1003"/>
      <c r="DL199" s="1003"/>
      <c r="DM199" s="1003"/>
      <c r="DN199" s="1003"/>
      <c r="DO199" s="1003"/>
      <c r="DP199" s="1003"/>
      <c r="DQ199" s="1003"/>
      <c r="DR199" s="1003"/>
      <c r="DS199" s="1003"/>
      <c r="DT199" s="1003"/>
      <c r="DU199" s="1003"/>
      <c r="DV199" s="1003"/>
      <c r="DW199" s="1003"/>
      <c r="DX199" s="1003"/>
      <c r="DY199" s="1003"/>
      <c r="DZ199" s="1003"/>
      <c r="EA199" s="1003"/>
      <c r="EB199" s="1003"/>
      <c r="EC199" s="1003"/>
      <c r="ED199" s="1003"/>
      <c r="EE199" s="1003"/>
      <c r="EF199" s="1003"/>
      <c r="EG199" s="1003"/>
      <c r="EH199" s="1003"/>
      <c r="EI199" s="1003"/>
      <c r="EJ199" s="1003"/>
      <c r="EK199" s="1003"/>
      <c r="EL199" s="1003"/>
      <c r="EM199" s="1003"/>
      <c r="EN199" s="1003"/>
      <c r="EO199" s="1003"/>
      <c r="EP199" s="1003"/>
      <c r="EQ199" s="1003"/>
      <c r="ER199" s="1003"/>
      <c r="ES199" s="1003"/>
      <c r="ET199" s="1003"/>
      <c r="EU199" s="1003"/>
      <c r="EV199" s="1003"/>
      <c r="EW199" s="1003"/>
      <c r="EX199" s="1003"/>
      <c r="EY199" s="1003"/>
      <c r="EZ199" s="1003"/>
      <c r="FA199" s="1003"/>
      <c r="FB199" s="1003"/>
      <c r="FC199" s="1003"/>
      <c r="FD199" s="1003"/>
      <c r="FE199" s="1003"/>
      <c r="FF199" s="1003"/>
      <c r="FG199" s="1003"/>
      <c r="FH199" s="1003"/>
      <c r="FI199" s="1003"/>
      <c r="FJ199" s="1003"/>
      <c r="FK199" s="1003"/>
      <c r="FL199" s="1003"/>
      <c r="FM199" s="1003"/>
      <c r="FN199" s="1003"/>
      <c r="FO199" s="1003"/>
      <c r="FP199" s="1003"/>
      <c r="FQ199" s="1003"/>
      <c r="FR199" s="1003"/>
      <c r="FS199" s="1003"/>
      <c r="FT199" s="1003"/>
      <c r="FU199" s="1003"/>
      <c r="FV199" s="1003"/>
      <c r="FW199" s="1003"/>
      <c r="FX199" s="1003"/>
      <c r="FY199" s="1003"/>
      <c r="FZ199" s="1003"/>
      <c r="GA199" s="1003"/>
      <c r="GB199" s="1003"/>
      <c r="GC199" s="1003"/>
      <c r="GD199" s="1003"/>
      <c r="GE199" s="1003"/>
      <c r="GF199" s="1003"/>
      <c r="GG199" s="1003"/>
      <c r="GH199" s="1003"/>
      <c r="GI199" s="1003"/>
      <c r="GJ199" s="1003"/>
      <c r="GK199" s="1003"/>
      <c r="GL199" s="1003"/>
      <c r="GM199" s="1003"/>
      <c r="GN199" s="1003"/>
      <c r="GO199" s="1003"/>
      <c r="GP199" s="1003"/>
      <c r="GQ199" s="1003"/>
      <c r="GR199" s="1003"/>
      <c r="GS199" s="1003"/>
      <c r="GT199" s="1003"/>
      <c r="GU199" s="1003"/>
      <c r="GV199" s="1003"/>
      <c r="GW199" s="1003"/>
      <c r="GX199" s="1003"/>
      <c r="GY199" s="1003"/>
      <c r="GZ199" s="1003"/>
      <c r="HA199" s="1003"/>
      <c r="HB199" s="1003"/>
      <c r="HC199" s="1003"/>
      <c r="HD199" s="1003"/>
      <c r="HE199" s="1003"/>
      <c r="HF199" s="1003"/>
      <c r="HG199" s="1003"/>
      <c r="HH199" s="1003"/>
      <c r="HI199" s="1003"/>
      <c r="HJ199" s="1003"/>
      <c r="HK199" s="1003"/>
      <c r="HL199" s="1003"/>
      <c r="HM199" s="1003"/>
      <c r="HN199" s="1003"/>
      <c r="HO199" s="1003"/>
      <c r="HP199" s="1003"/>
      <c r="HQ199" s="1003"/>
      <c r="HR199" s="1003"/>
      <c r="HS199" s="1003"/>
      <c r="HT199" s="1003"/>
      <c r="HU199" s="1003"/>
      <c r="HV199" s="1003"/>
      <c r="HW199" s="1003"/>
      <c r="HX199" s="1003"/>
      <c r="HY199" s="1003"/>
      <c r="HZ199" s="1003"/>
      <c r="IA199" s="1003"/>
      <c r="IB199" s="1003"/>
      <c r="IC199" s="1003"/>
      <c r="ID199" s="1003"/>
      <c r="IE199" s="1003"/>
      <c r="IF199" s="1003"/>
      <c r="IG199" s="1003"/>
      <c r="IH199" s="1003"/>
      <c r="II199" s="1003"/>
      <c r="IJ199" s="1003"/>
      <c r="IK199" s="1003"/>
      <c r="IL199" s="1003"/>
      <c r="IM199" s="1003"/>
      <c r="IN199" s="1003"/>
      <c r="IO199" s="1003"/>
      <c r="IP199" s="1003"/>
      <c r="IQ199" s="1003"/>
      <c r="IR199" s="1003"/>
      <c r="IS199" s="1003"/>
      <c r="IT199" s="1003"/>
      <c r="IU199" s="1003"/>
      <c r="IV199" s="1003"/>
    </row>
    <row r="200" spans="1:256" ht="30">
      <c r="A200" s="1302" t="s">
        <v>1321</v>
      </c>
      <c r="B200" s="1047">
        <v>93358</v>
      </c>
      <c r="C200" s="772" t="str">
        <f>IF($A200="INSUMO",VLOOKUP($B200,'BANCO DE DADOS SETEMBRO INS'!$A:$D,2,FALSE),VLOOKUP($B200,'BANCO DE DADOS SETEMBRO SERV'!$B:$E,2,FALSE))</f>
        <v>ESCAVAÇÃO MANUAL DE VALA COM PROFUNDIDADE MENOR OU IGUAL A 1,30 M. AF_03/2016</v>
      </c>
      <c r="D200" s="771" t="str">
        <f>IF($A200="INSUMO",VLOOKUP($B200,'BANCO DE DADOS SETEMBRO INS'!$A:$D,3,FALSE),VLOOKUP($B200,'BANCO DE DADOS SETEMBRO SERV'!$B:$E,3,FALSE))</f>
        <v>M3</v>
      </c>
      <c r="E200" s="2009">
        <f>((0.4*0.4*0.6)*4)</f>
        <v>0.38400000000000006</v>
      </c>
      <c r="F200" s="775">
        <f>IF($A200="INSUMO",VLOOKUP($B200,'BANCO DE DADOS SETEMBRO INS'!$A:$D,4,FALSE),VLOOKUP($B200,'BANCO DE DADOS SETEMBRO SERV'!$B:$E,4,FALSE))</f>
        <v>62.26</v>
      </c>
      <c r="G200" s="1165">
        <f>TRUNC(F200*E200,2)</f>
        <v>23.9</v>
      </c>
      <c r="H200" s="1003"/>
      <c r="I200" s="1003"/>
      <c r="J200" s="1003"/>
      <c r="K200" s="1003"/>
      <c r="L200" s="1003"/>
      <c r="M200" s="1003"/>
      <c r="N200" s="1003"/>
      <c r="O200" s="1003"/>
      <c r="P200" s="1003"/>
      <c r="Q200" s="1003"/>
      <c r="R200" s="1003"/>
      <c r="S200" s="1003"/>
      <c r="T200" s="1003"/>
      <c r="U200" s="1003"/>
      <c r="V200" s="1003"/>
      <c r="W200" s="1003"/>
      <c r="X200" s="1003"/>
      <c r="Y200" s="1003"/>
      <c r="Z200" s="1003"/>
      <c r="AA200" s="1003"/>
      <c r="AB200" s="1003"/>
      <c r="AC200" s="1003"/>
      <c r="AD200" s="1003"/>
      <c r="AE200" s="1003"/>
      <c r="AF200" s="1003"/>
      <c r="AG200" s="1003"/>
      <c r="AH200" s="1003"/>
      <c r="AI200" s="1003"/>
      <c r="AJ200" s="1003"/>
      <c r="AK200" s="1003"/>
      <c r="AL200" s="1003"/>
      <c r="AM200" s="1003"/>
      <c r="AN200" s="1003"/>
      <c r="AO200" s="1003"/>
      <c r="AP200" s="1003"/>
      <c r="AQ200" s="1003"/>
      <c r="AR200" s="1003"/>
      <c r="AS200" s="1003"/>
      <c r="AT200" s="1003"/>
      <c r="AU200" s="1003"/>
      <c r="AV200" s="1003"/>
      <c r="AW200" s="1003"/>
      <c r="AX200" s="1003"/>
      <c r="AY200" s="1003"/>
      <c r="AZ200" s="1003"/>
      <c r="BA200" s="1003"/>
      <c r="BB200" s="1003"/>
      <c r="BC200" s="1003"/>
      <c r="BD200" s="1003"/>
      <c r="BE200" s="1003"/>
      <c r="BF200" s="1003"/>
      <c r="BG200" s="1003"/>
      <c r="BH200" s="1003"/>
      <c r="BI200" s="1003"/>
      <c r="BJ200" s="1003"/>
      <c r="BK200" s="1003"/>
      <c r="BL200" s="1003"/>
      <c r="BM200" s="1003"/>
      <c r="BN200" s="1003"/>
      <c r="BO200" s="1003"/>
      <c r="BP200" s="1003"/>
      <c r="BQ200" s="1003"/>
      <c r="BR200" s="1003"/>
      <c r="BS200" s="1003"/>
      <c r="BT200" s="1003"/>
      <c r="BU200" s="1003"/>
      <c r="BV200" s="1003"/>
      <c r="BW200" s="1003"/>
      <c r="BX200" s="1003"/>
      <c r="BY200" s="1003"/>
      <c r="BZ200" s="1003"/>
      <c r="CA200" s="1003"/>
      <c r="CB200" s="1003"/>
      <c r="CC200" s="1003"/>
      <c r="CD200" s="1003"/>
      <c r="CE200" s="1003"/>
      <c r="CF200" s="1003"/>
      <c r="CG200" s="1003"/>
      <c r="CH200" s="1003"/>
      <c r="CI200" s="1003"/>
      <c r="CJ200" s="1003"/>
      <c r="CK200" s="1003"/>
      <c r="CL200" s="1003"/>
      <c r="CM200" s="1003"/>
      <c r="CN200" s="1003"/>
      <c r="CO200" s="1003"/>
      <c r="CP200" s="1003"/>
      <c r="CQ200" s="1003"/>
      <c r="CR200" s="1003"/>
      <c r="CS200" s="1003"/>
      <c r="CT200" s="1003"/>
      <c r="CU200" s="1003"/>
      <c r="CV200" s="1003"/>
      <c r="CW200" s="1003"/>
      <c r="CX200" s="1003"/>
      <c r="CY200" s="1003"/>
      <c r="CZ200" s="1003"/>
      <c r="DA200" s="1003"/>
      <c r="DB200" s="1003"/>
      <c r="DC200" s="1003"/>
      <c r="DD200" s="1003"/>
      <c r="DE200" s="1003"/>
      <c r="DF200" s="1003"/>
      <c r="DG200" s="1003"/>
      <c r="DH200" s="1003"/>
      <c r="DI200" s="1003"/>
      <c r="DJ200" s="1003"/>
      <c r="DK200" s="1003"/>
      <c r="DL200" s="1003"/>
      <c r="DM200" s="1003"/>
      <c r="DN200" s="1003"/>
      <c r="DO200" s="1003"/>
      <c r="DP200" s="1003"/>
      <c r="DQ200" s="1003"/>
      <c r="DR200" s="1003"/>
      <c r="DS200" s="1003"/>
      <c r="DT200" s="1003"/>
      <c r="DU200" s="1003"/>
      <c r="DV200" s="1003"/>
      <c r="DW200" s="1003"/>
      <c r="DX200" s="1003"/>
      <c r="DY200" s="1003"/>
      <c r="DZ200" s="1003"/>
      <c r="EA200" s="1003"/>
      <c r="EB200" s="1003"/>
      <c r="EC200" s="1003"/>
      <c r="ED200" s="1003"/>
      <c r="EE200" s="1003"/>
      <c r="EF200" s="1003"/>
      <c r="EG200" s="1003"/>
      <c r="EH200" s="1003"/>
      <c r="EI200" s="1003"/>
      <c r="EJ200" s="1003"/>
      <c r="EK200" s="1003"/>
      <c r="EL200" s="1003"/>
      <c r="EM200" s="1003"/>
      <c r="EN200" s="1003"/>
      <c r="EO200" s="1003"/>
      <c r="EP200" s="1003"/>
      <c r="EQ200" s="1003"/>
      <c r="ER200" s="1003"/>
      <c r="ES200" s="1003"/>
      <c r="ET200" s="1003"/>
      <c r="EU200" s="1003"/>
      <c r="EV200" s="1003"/>
      <c r="EW200" s="1003"/>
      <c r="EX200" s="1003"/>
      <c r="EY200" s="1003"/>
      <c r="EZ200" s="1003"/>
      <c r="FA200" s="1003"/>
      <c r="FB200" s="1003"/>
      <c r="FC200" s="1003"/>
      <c r="FD200" s="1003"/>
      <c r="FE200" s="1003"/>
      <c r="FF200" s="1003"/>
      <c r="FG200" s="1003"/>
      <c r="FH200" s="1003"/>
      <c r="FI200" s="1003"/>
      <c r="FJ200" s="1003"/>
      <c r="FK200" s="1003"/>
      <c r="FL200" s="1003"/>
      <c r="FM200" s="1003"/>
      <c r="FN200" s="1003"/>
      <c r="FO200" s="1003"/>
      <c r="FP200" s="1003"/>
      <c r="FQ200" s="1003"/>
      <c r="FR200" s="1003"/>
      <c r="FS200" s="1003"/>
      <c r="FT200" s="1003"/>
      <c r="FU200" s="1003"/>
      <c r="FV200" s="1003"/>
      <c r="FW200" s="1003"/>
      <c r="FX200" s="1003"/>
      <c r="FY200" s="1003"/>
      <c r="FZ200" s="1003"/>
      <c r="GA200" s="1003"/>
      <c r="GB200" s="1003"/>
      <c r="GC200" s="1003"/>
      <c r="GD200" s="1003"/>
      <c r="GE200" s="1003"/>
      <c r="GF200" s="1003"/>
      <c r="GG200" s="1003"/>
      <c r="GH200" s="1003"/>
      <c r="GI200" s="1003"/>
      <c r="GJ200" s="1003"/>
      <c r="GK200" s="1003"/>
      <c r="GL200" s="1003"/>
      <c r="GM200" s="1003"/>
      <c r="GN200" s="1003"/>
      <c r="GO200" s="1003"/>
      <c r="GP200" s="1003"/>
      <c r="GQ200" s="1003"/>
      <c r="GR200" s="1003"/>
      <c r="GS200" s="1003"/>
      <c r="GT200" s="1003"/>
      <c r="GU200" s="1003"/>
      <c r="GV200" s="1003"/>
      <c r="GW200" s="1003"/>
      <c r="GX200" s="1003"/>
      <c r="GY200" s="1003"/>
      <c r="GZ200" s="1003"/>
      <c r="HA200" s="1003"/>
      <c r="HB200" s="1003"/>
      <c r="HC200" s="1003"/>
      <c r="HD200" s="1003"/>
      <c r="HE200" s="1003"/>
      <c r="HF200" s="1003"/>
      <c r="HG200" s="1003"/>
      <c r="HH200" s="1003"/>
      <c r="HI200" s="1003"/>
      <c r="HJ200" s="1003"/>
      <c r="HK200" s="1003"/>
      <c r="HL200" s="1003"/>
      <c r="HM200" s="1003"/>
      <c r="HN200" s="1003"/>
      <c r="HO200" s="1003"/>
      <c r="HP200" s="1003"/>
      <c r="HQ200" s="1003"/>
      <c r="HR200" s="1003"/>
      <c r="HS200" s="1003"/>
      <c r="HT200" s="1003"/>
      <c r="HU200" s="1003"/>
      <c r="HV200" s="1003"/>
      <c r="HW200" s="1003"/>
      <c r="HX200" s="1003"/>
      <c r="HY200" s="1003"/>
      <c r="HZ200" s="1003"/>
      <c r="IA200" s="1003"/>
      <c r="IB200" s="1003"/>
      <c r="IC200" s="1003"/>
      <c r="ID200" s="1003"/>
      <c r="IE200" s="1003"/>
      <c r="IF200" s="1003"/>
      <c r="IG200" s="1003"/>
      <c r="IH200" s="1003"/>
      <c r="II200" s="1003"/>
      <c r="IJ200" s="1003"/>
      <c r="IK200" s="1003"/>
      <c r="IL200" s="1003"/>
      <c r="IM200" s="1003"/>
      <c r="IN200" s="1003"/>
      <c r="IO200" s="1003"/>
      <c r="IP200" s="1003"/>
      <c r="IQ200" s="1003"/>
      <c r="IR200" s="1003"/>
      <c r="IS200" s="1003"/>
      <c r="IT200" s="1003"/>
      <c r="IU200" s="1003"/>
      <c r="IV200" s="1003"/>
    </row>
    <row r="201" spans="1:256" ht="30">
      <c r="A201" s="1302" t="s">
        <v>1321</v>
      </c>
      <c r="B201" s="1047">
        <v>94969</v>
      </c>
      <c r="C201" s="772" t="str">
        <f>IF($A201="INSUMO",VLOOKUP($B201,'BANCO DE DADOS SETEMBRO INS'!$A:$D,2,FALSE),VLOOKUP($B201,'BANCO DE DADOS SETEMBRO SERV'!$B:$E,2,FALSE))</f>
        <v>CONCRETO FCK = 15MPA, TRAÇO 1:3,4:3,5 (CIMENTO/ AREIA MÉDIA/ BRITA 1)  - PREPARO MECÂNICO COM BETONEIRA 600 L. AF_07/2016</v>
      </c>
      <c r="D201" s="771" t="str">
        <f>IF($A201="INSUMO",VLOOKUP($B201,'BANCO DE DADOS SETEMBRO INS'!$A:$D,3,FALSE),VLOOKUP($B201,'BANCO DE DADOS SETEMBRO SERV'!$B:$E,3,FALSE))</f>
        <v>M3</v>
      </c>
      <c r="E201" s="2009">
        <f>E200</f>
        <v>0.38400000000000006</v>
      </c>
      <c r="F201" s="775">
        <f>IF($A201="INSUMO",VLOOKUP($B201,'BANCO DE DADOS SETEMBRO INS'!$A:$D,4,FALSE),VLOOKUP($B201,'BANCO DE DADOS SETEMBRO SERV'!$B:$E,4,FALSE))</f>
        <v>278.39999999999998</v>
      </c>
      <c r="G201" s="1165">
        <f>TRUNC(F201*E201,2)</f>
        <v>106.9</v>
      </c>
      <c r="H201" s="1003"/>
      <c r="I201" s="1003"/>
      <c r="J201" s="1003"/>
      <c r="K201" s="1003"/>
      <c r="L201" s="1003"/>
      <c r="M201" s="1003"/>
      <c r="N201" s="1003"/>
      <c r="O201" s="1003"/>
      <c r="P201" s="1003"/>
      <c r="Q201" s="1003"/>
      <c r="R201" s="1003"/>
      <c r="S201" s="1003"/>
      <c r="T201" s="1003"/>
      <c r="U201" s="1003"/>
      <c r="V201" s="1003"/>
      <c r="W201" s="1003"/>
      <c r="X201" s="1003"/>
      <c r="Y201" s="1003"/>
      <c r="Z201" s="1003"/>
      <c r="AA201" s="1003"/>
      <c r="AB201" s="1003"/>
      <c r="AC201" s="1003"/>
      <c r="AD201" s="1003"/>
      <c r="AE201" s="1003"/>
      <c r="AF201" s="1003"/>
      <c r="AG201" s="1003"/>
      <c r="AH201" s="1003"/>
      <c r="AI201" s="1003"/>
      <c r="AJ201" s="1003"/>
      <c r="AK201" s="1003"/>
      <c r="AL201" s="1003"/>
      <c r="AM201" s="1003"/>
      <c r="AN201" s="1003"/>
      <c r="AO201" s="1003"/>
      <c r="AP201" s="1003"/>
      <c r="AQ201" s="1003"/>
      <c r="AR201" s="1003"/>
      <c r="AS201" s="1003"/>
      <c r="AT201" s="1003"/>
      <c r="AU201" s="1003"/>
      <c r="AV201" s="1003"/>
      <c r="AW201" s="1003"/>
      <c r="AX201" s="1003"/>
      <c r="AY201" s="1003"/>
      <c r="AZ201" s="1003"/>
      <c r="BA201" s="1003"/>
      <c r="BB201" s="1003"/>
      <c r="BC201" s="1003"/>
      <c r="BD201" s="1003"/>
      <c r="BE201" s="1003"/>
      <c r="BF201" s="1003"/>
      <c r="BG201" s="1003"/>
      <c r="BH201" s="1003"/>
      <c r="BI201" s="1003"/>
      <c r="BJ201" s="1003"/>
      <c r="BK201" s="1003"/>
      <c r="BL201" s="1003"/>
      <c r="BM201" s="1003"/>
      <c r="BN201" s="1003"/>
      <c r="BO201" s="1003"/>
      <c r="BP201" s="1003"/>
      <c r="BQ201" s="1003"/>
      <c r="BR201" s="1003"/>
      <c r="BS201" s="1003"/>
      <c r="BT201" s="1003"/>
      <c r="BU201" s="1003"/>
      <c r="BV201" s="1003"/>
      <c r="BW201" s="1003"/>
      <c r="BX201" s="1003"/>
      <c r="BY201" s="1003"/>
      <c r="BZ201" s="1003"/>
      <c r="CA201" s="1003"/>
      <c r="CB201" s="1003"/>
      <c r="CC201" s="1003"/>
      <c r="CD201" s="1003"/>
      <c r="CE201" s="1003"/>
      <c r="CF201" s="1003"/>
      <c r="CG201" s="1003"/>
      <c r="CH201" s="1003"/>
      <c r="CI201" s="1003"/>
      <c r="CJ201" s="1003"/>
      <c r="CK201" s="1003"/>
      <c r="CL201" s="1003"/>
      <c r="CM201" s="1003"/>
      <c r="CN201" s="1003"/>
      <c r="CO201" s="1003"/>
      <c r="CP201" s="1003"/>
      <c r="CQ201" s="1003"/>
      <c r="CR201" s="1003"/>
      <c r="CS201" s="1003"/>
      <c r="CT201" s="1003"/>
      <c r="CU201" s="1003"/>
      <c r="CV201" s="1003"/>
      <c r="CW201" s="1003"/>
      <c r="CX201" s="1003"/>
      <c r="CY201" s="1003"/>
      <c r="CZ201" s="1003"/>
      <c r="DA201" s="1003"/>
      <c r="DB201" s="1003"/>
      <c r="DC201" s="1003"/>
      <c r="DD201" s="1003"/>
      <c r="DE201" s="1003"/>
      <c r="DF201" s="1003"/>
      <c r="DG201" s="1003"/>
      <c r="DH201" s="1003"/>
      <c r="DI201" s="1003"/>
      <c r="DJ201" s="1003"/>
      <c r="DK201" s="1003"/>
      <c r="DL201" s="1003"/>
      <c r="DM201" s="1003"/>
      <c r="DN201" s="1003"/>
      <c r="DO201" s="1003"/>
      <c r="DP201" s="1003"/>
      <c r="DQ201" s="1003"/>
      <c r="DR201" s="1003"/>
      <c r="DS201" s="1003"/>
      <c r="DT201" s="1003"/>
      <c r="DU201" s="1003"/>
      <c r="DV201" s="1003"/>
      <c r="DW201" s="1003"/>
      <c r="DX201" s="1003"/>
      <c r="DY201" s="1003"/>
      <c r="DZ201" s="1003"/>
      <c r="EA201" s="1003"/>
      <c r="EB201" s="1003"/>
      <c r="EC201" s="1003"/>
      <c r="ED201" s="1003"/>
      <c r="EE201" s="1003"/>
      <c r="EF201" s="1003"/>
      <c r="EG201" s="1003"/>
      <c r="EH201" s="1003"/>
      <c r="EI201" s="1003"/>
      <c r="EJ201" s="1003"/>
      <c r="EK201" s="1003"/>
      <c r="EL201" s="1003"/>
      <c r="EM201" s="1003"/>
      <c r="EN201" s="1003"/>
      <c r="EO201" s="1003"/>
      <c r="EP201" s="1003"/>
      <c r="EQ201" s="1003"/>
      <c r="ER201" s="1003"/>
      <c r="ES201" s="1003"/>
      <c r="ET201" s="1003"/>
      <c r="EU201" s="1003"/>
      <c r="EV201" s="1003"/>
      <c r="EW201" s="1003"/>
      <c r="EX201" s="1003"/>
      <c r="EY201" s="1003"/>
      <c r="EZ201" s="1003"/>
      <c r="FA201" s="1003"/>
      <c r="FB201" s="1003"/>
      <c r="FC201" s="1003"/>
      <c r="FD201" s="1003"/>
      <c r="FE201" s="1003"/>
      <c r="FF201" s="1003"/>
      <c r="FG201" s="1003"/>
      <c r="FH201" s="1003"/>
      <c r="FI201" s="1003"/>
      <c r="FJ201" s="1003"/>
      <c r="FK201" s="1003"/>
      <c r="FL201" s="1003"/>
      <c r="FM201" s="1003"/>
      <c r="FN201" s="1003"/>
      <c r="FO201" s="1003"/>
      <c r="FP201" s="1003"/>
      <c r="FQ201" s="1003"/>
      <c r="FR201" s="1003"/>
      <c r="FS201" s="1003"/>
      <c r="FT201" s="1003"/>
      <c r="FU201" s="1003"/>
      <c r="FV201" s="1003"/>
      <c r="FW201" s="1003"/>
      <c r="FX201" s="1003"/>
      <c r="FY201" s="1003"/>
      <c r="FZ201" s="1003"/>
      <c r="GA201" s="1003"/>
      <c r="GB201" s="1003"/>
      <c r="GC201" s="1003"/>
      <c r="GD201" s="1003"/>
      <c r="GE201" s="1003"/>
      <c r="GF201" s="1003"/>
      <c r="GG201" s="1003"/>
      <c r="GH201" s="1003"/>
      <c r="GI201" s="1003"/>
      <c r="GJ201" s="1003"/>
      <c r="GK201" s="1003"/>
      <c r="GL201" s="1003"/>
      <c r="GM201" s="1003"/>
      <c r="GN201" s="1003"/>
      <c r="GO201" s="1003"/>
      <c r="GP201" s="1003"/>
      <c r="GQ201" s="1003"/>
      <c r="GR201" s="1003"/>
      <c r="GS201" s="1003"/>
      <c r="GT201" s="1003"/>
      <c r="GU201" s="1003"/>
      <c r="GV201" s="1003"/>
      <c r="GW201" s="1003"/>
      <c r="GX201" s="1003"/>
      <c r="GY201" s="1003"/>
      <c r="GZ201" s="1003"/>
      <c r="HA201" s="1003"/>
      <c r="HB201" s="1003"/>
      <c r="HC201" s="1003"/>
      <c r="HD201" s="1003"/>
      <c r="HE201" s="1003"/>
      <c r="HF201" s="1003"/>
      <c r="HG201" s="1003"/>
      <c r="HH201" s="1003"/>
      <c r="HI201" s="1003"/>
      <c r="HJ201" s="1003"/>
      <c r="HK201" s="1003"/>
      <c r="HL201" s="1003"/>
      <c r="HM201" s="1003"/>
      <c r="HN201" s="1003"/>
      <c r="HO201" s="1003"/>
      <c r="HP201" s="1003"/>
      <c r="HQ201" s="1003"/>
      <c r="HR201" s="1003"/>
      <c r="HS201" s="1003"/>
      <c r="HT201" s="1003"/>
      <c r="HU201" s="1003"/>
      <c r="HV201" s="1003"/>
      <c r="HW201" s="1003"/>
      <c r="HX201" s="1003"/>
      <c r="HY201" s="1003"/>
      <c r="HZ201" s="1003"/>
      <c r="IA201" s="1003"/>
      <c r="IB201" s="1003"/>
      <c r="IC201" s="1003"/>
      <c r="ID201" s="1003"/>
      <c r="IE201" s="1003"/>
      <c r="IF201" s="1003"/>
      <c r="IG201" s="1003"/>
      <c r="IH201" s="1003"/>
      <c r="II201" s="1003"/>
      <c r="IJ201" s="1003"/>
      <c r="IK201" s="1003"/>
      <c r="IL201" s="1003"/>
      <c r="IM201" s="1003"/>
      <c r="IN201" s="1003"/>
      <c r="IO201" s="1003"/>
      <c r="IP201" s="1003"/>
      <c r="IQ201" s="1003"/>
      <c r="IR201" s="1003"/>
      <c r="IS201" s="1003"/>
      <c r="IT201" s="1003"/>
      <c r="IU201" s="1003"/>
      <c r="IV201" s="1003"/>
    </row>
    <row r="202" spans="1:256" ht="16.5" thickBot="1">
      <c r="A202" s="1302" t="s">
        <v>1321</v>
      </c>
      <c r="B202" s="1048" t="s">
        <v>203</v>
      </c>
      <c r="C202" s="773" t="str">
        <f>IF($A202="INSUMO",VLOOKUP($B202,'BANCO DE DADOS SETEMBRO INS'!$A:$D,2,FALSE),VLOOKUP($B202,'BANCO DE DADOS SETEMBRO SERV'!$B:$E,2,FALSE))</f>
        <v>LANCAMENTO/APLICACAO MANUAL DE CONCRETO EM FUNDACOES</v>
      </c>
      <c r="D202" s="774" t="str">
        <f>IF($A202="INSUMO",VLOOKUP($B202,'BANCO DE DADOS SETEMBRO INS'!$A:$D,3,FALSE),VLOOKUP($B202,'BANCO DE DADOS SETEMBRO SERV'!$B:$E,3,FALSE))</f>
        <v>M3</v>
      </c>
      <c r="E202" s="2010">
        <f>E201</f>
        <v>0.38400000000000006</v>
      </c>
      <c r="F202" s="776">
        <f>IF($A202="INSUMO",VLOOKUP($B202,'BANCO DE DADOS SETEMBRO INS'!$A:$D,4,FALSE),VLOOKUP($B202,'BANCO DE DADOS SETEMBRO SERV'!$B:$E,4,FALSE))</f>
        <v>103.48</v>
      </c>
      <c r="G202" s="1166">
        <f>TRUNC(F202*E202,2)</f>
        <v>39.729999999999997</v>
      </c>
      <c r="H202" s="1003"/>
      <c r="I202" s="1003"/>
      <c r="J202" s="1003"/>
      <c r="K202" s="1003"/>
      <c r="L202" s="1003"/>
      <c r="M202" s="1003"/>
      <c r="N202" s="1003"/>
      <c r="O202" s="1003"/>
      <c r="P202" s="1003"/>
      <c r="Q202" s="1003"/>
      <c r="R202" s="1003"/>
      <c r="S202" s="1003"/>
      <c r="T202" s="1003"/>
      <c r="U202" s="1003"/>
      <c r="V202" s="1003"/>
      <c r="W202" s="1003"/>
      <c r="X202" s="1003"/>
      <c r="Y202" s="1003"/>
      <c r="Z202" s="1003"/>
      <c r="AA202" s="1003"/>
      <c r="AB202" s="1003"/>
      <c r="AC202" s="1003"/>
      <c r="AD202" s="1003"/>
      <c r="AE202" s="1003"/>
      <c r="AF202" s="1003"/>
      <c r="AG202" s="1003"/>
      <c r="AH202" s="1003"/>
      <c r="AI202" s="1003"/>
      <c r="AJ202" s="1003"/>
      <c r="AK202" s="1003"/>
      <c r="AL202" s="1003"/>
      <c r="AM202" s="1003"/>
      <c r="AN202" s="1003"/>
      <c r="AO202" s="1003"/>
      <c r="AP202" s="1003"/>
      <c r="AQ202" s="1003"/>
      <c r="AR202" s="1003"/>
      <c r="AS202" s="1003"/>
      <c r="AT202" s="1003"/>
      <c r="AU202" s="1003"/>
      <c r="AV202" s="1003"/>
      <c r="AW202" s="1003"/>
      <c r="AX202" s="1003"/>
      <c r="AY202" s="1003"/>
      <c r="AZ202" s="1003"/>
      <c r="BA202" s="1003"/>
      <c r="BB202" s="1003"/>
      <c r="BC202" s="1003"/>
      <c r="BD202" s="1003"/>
      <c r="BE202" s="1003"/>
      <c r="BF202" s="1003"/>
      <c r="BG202" s="1003"/>
      <c r="BH202" s="1003"/>
      <c r="BI202" s="1003"/>
      <c r="BJ202" s="1003"/>
      <c r="BK202" s="1003"/>
      <c r="BL202" s="1003"/>
      <c r="BM202" s="1003"/>
      <c r="BN202" s="1003"/>
      <c r="BO202" s="1003"/>
      <c r="BP202" s="1003"/>
      <c r="BQ202" s="1003"/>
      <c r="BR202" s="1003"/>
      <c r="BS202" s="1003"/>
      <c r="BT202" s="1003"/>
      <c r="BU202" s="1003"/>
      <c r="BV202" s="1003"/>
      <c r="BW202" s="1003"/>
      <c r="BX202" s="1003"/>
      <c r="BY202" s="1003"/>
      <c r="BZ202" s="1003"/>
      <c r="CA202" s="1003"/>
      <c r="CB202" s="1003"/>
      <c r="CC202" s="1003"/>
      <c r="CD202" s="1003"/>
      <c r="CE202" s="1003"/>
      <c r="CF202" s="1003"/>
      <c r="CG202" s="1003"/>
      <c r="CH202" s="1003"/>
      <c r="CI202" s="1003"/>
      <c r="CJ202" s="1003"/>
      <c r="CK202" s="1003"/>
      <c r="CL202" s="1003"/>
      <c r="CM202" s="1003"/>
      <c r="CN202" s="1003"/>
      <c r="CO202" s="1003"/>
      <c r="CP202" s="1003"/>
      <c r="CQ202" s="1003"/>
      <c r="CR202" s="1003"/>
      <c r="CS202" s="1003"/>
      <c r="CT202" s="1003"/>
      <c r="CU202" s="1003"/>
      <c r="CV202" s="1003"/>
      <c r="CW202" s="1003"/>
      <c r="CX202" s="1003"/>
      <c r="CY202" s="1003"/>
      <c r="CZ202" s="1003"/>
      <c r="DA202" s="1003"/>
      <c r="DB202" s="1003"/>
      <c r="DC202" s="1003"/>
      <c r="DD202" s="1003"/>
      <c r="DE202" s="1003"/>
      <c r="DF202" s="1003"/>
      <c r="DG202" s="1003"/>
      <c r="DH202" s="1003"/>
      <c r="DI202" s="1003"/>
      <c r="DJ202" s="1003"/>
      <c r="DK202" s="1003"/>
      <c r="DL202" s="1003"/>
      <c r="DM202" s="1003"/>
      <c r="DN202" s="1003"/>
      <c r="DO202" s="1003"/>
      <c r="DP202" s="1003"/>
      <c r="DQ202" s="1003"/>
      <c r="DR202" s="1003"/>
      <c r="DS202" s="1003"/>
      <c r="DT202" s="1003"/>
      <c r="DU202" s="1003"/>
      <c r="DV202" s="1003"/>
      <c r="DW202" s="1003"/>
      <c r="DX202" s="1003"/>
      <c r="DY202" s="1003"/>
      <c r="DZ202" s="1003"/>
      <c r="EA202" s="1003"/>
      <c r="EB202" s="1003"/>
      <c r="EC202" s="1003"/>
      <c r="ED202" s="1003"/>
      <c r="EE202" s="1003"/>
      <c r="EF202" s="1003"/>
      <c r="EG202" s="1003"/>
      <c r="EH202" s="1003"/>
      <c r="EI202" s="1003"/>
      <c r="EJ202" s="1003"/>
      <c r="EK202" s="1003"/>
      <c r="EL202" s="1003"/>
      <c r="EM202" s="1003"/>
      <c r="EN202" s="1003"/>
      <c r="EO202" s="1003"/>
      <c r="EP202" s="1003"/>
      <c r="EQ202" s="1003"/>
      <c r="ER202" s="1003"/>
      <c r="ES202" s="1003"/>
      <c r="ET202" s="1003"/>
      <c r="EU202" s="1003"/>
      <c r="EV202" s="1003"/>
      <c r="EW202" s="1003"/>
      <c r="EX202" s="1003"/>
      <c r="EY202" s="1003"/>
      <c r="EZ202" s="1003"/>
      <c r="FA202" s="1003"/>
      <c r="FB202" s="1003"/>
      <c r="FC202" s="1003"/>
      <c r="FD202" s="1003"/>
      <c r="FE202" s="1003"/>
      <c r="FF202" s="1003"/>
      <c r="FG202" s="1003"/>
      <c r="FH202" s="1003"/>
      <c r="FI202" s="1003"/>
      <c r="FJ202" s="1003"/>
      <c r="FK202" s="1003"/>
      <c r="FL202" s="1003"/>
      <c r="FM202" s="1003"/>
      <c r="FN202" s="1003"/>
      <c r="FO202" s="1003"/>
      <c r="FP202" s="1003"/>
      <c r="FQ202" s="1003"/>
      <c r="FR202" s="1003"/>
      <c r="FS202" s="1003"/>
      <c r="FT202" s="1003"/>
      <c r="FU202" s="1003"/>
      <c r="FV202" s="1003"/>
      <c r="FW202" s="1003"/>
      <c r="FX202" s="1003"/>
      <c r="FY202" s="1003"/>
      <c r="FZ202" s="1003"/>
      <c r="GA202" s="1003"/>
      <c r="GB202" s="1003"/>
      <c r="GC202" s="1003"/>
      <c r="GD202" s="1003"/>
      <c r="GE202" s="1003"/>
      <c r="GF202" s="1003"/>
      <c r="GG202" s="1003"/>
      <c r="GH202" s="1003"/>
      <c r="GI202" s="1003"/>
      <c r="GJ202" s="1003"/>
      <c r="GK202" s="1003"/>
      <c r="GL202" s="1003"/>
      <c r="GM202" s="1003"/>
      <c r="GN202" s="1003"/>
      <c r="GO202" s="1003"/>
      <c r="GP202" s="1003"/>
      <c r="GQ202" s="1003"/>
      <c r="GR202" s="1003"/>
      <c r="GS202" s="1003"/>
      <c r="GT202" s="1003"/>
      <c r="GU202" s="1003"/>
      <c r="GV202" s="1003"/>
      <c r="GW202" s="1003"/>
      <c r="GX202" s="1003"/>
      <c r="GY202" s="1003"/>
      <c r="GZ202" s="1003"/>
      <c r="HA202" s="1003"/>
      <c r="HB202" s="1003"/>
      <c r="HC202" s="1003"/>
      <c r="HD202" s="1003"/>
      <c r="HE202" s="1003"/>
      <c r="HF202" s="1003"/>
      <c r="HG202" s="1003"/>
      <c r="HH202" s="1003"/>
      <c r="HI202" s="1003"/>
      <c r="HJ202" s="1003"/>
      <c r="HK202" s="1003"/>
      <c r="HL202" s="1003"/>
      <c r="HM202" s="1003"/>
      <c r="HN202" s="1003"/>
      <c r="HO202" s="1003"/>
      <c r="HP202" s="1003"/>
      <c r="HQ202" s="1003"/>
      <c r="HR202" s="1003"/>
      <c r="HS202" s="1003"/>
      <c r="HT202" s="1003"/>
      <c r="HU202" s="1003"/>
      <c r="HV202" s="1003"/>
      <c r="HW202" s="1003"/>
      <c r="HX202" s="1003"/>
      <c r="HY202" s="1003"/>
      <c r="HZ202" s="1003"/>
      <c r="IA202" s="1003"/>
      <c r="IB202" s="1003"/>
      <c r="IC202" s="1003"/>
      <c r="ID202" s="1003"/>
      <c r="IE202" s="1003"/>
      <c r="IF202" s="1003"/>
      <c r="IG202" s="1003"/>
      <c r="IH202" s="1003"/>
      <c r="II202" s="1003"/>
      <c r="IJ202" s="1003"/>
      <c r="IK202" s="1003"/>
      <c r="IL202" s="1003"/>
      <c r="IM202" s="1003"/>
      <c r="IN202" s="1003"/>
      <c r="IO202" s="1003"/>
      <c r="IP202" s="1003"/>
      <c r="IQ202" s="1003"/>
      <c r="IR202" s="1003"/>
      <c r="IS202" s="1003"/>
      <c r="IT202" s="1003"/>
      <c r="IU202" s="1003"/>
      <c r="IV202" s="1003"/>
    </row>
    <row r="203" spans="1:256" ht="16.5" thickBot="1">
      <c r="A203" s="1003"/>
      <c r="B203" s="1050" t="s">
        <v>6021</v>
      </c>
      <c r="C203" s="1051"/>
      <c r="D203" s="1052"/>
      <c r="E203" s="1053"/>
      <c r="F203" s="645" t="s">
        <v>692</v>
      </c>
      <c r="G203" s="1228">
        <f>TRUNC(SUM(G199:G202),2)</f>
        <v>1909.53</v>
      </c>
      <c r="H203" s="1003"/>
      <c r="I203" s="1003"/>
      <c r="J203" s="1003"/>
      <c r="K203" s="1003"/>
      <c r="L203" s="1003"/>
      <c r="M203" s="1003"/>
      <c r="N203" s="1003"/>
      <c r="O203" s="1003"/>
      <c r="P203" s="1003"/>
      <c r="Q203" s="1003"/>
      <c r="R203" s="1003"/>
      <c r="S203" s="1003"/>
      <c r="T203" s="1003"/>
      <c r="U203" s="1003"/>
      <c r="V203" s="1003"/>
      <c r="W203" s="1003"/>
      <c r="X203" s="1003"/>
      <c r="Y203" s="1003"/>
      <c r="Z203" s="1003"/>
      <c r="AA203" s="1003"/>
      <c r="AB203" s="1003"/>
      <c r="AC203" s="1003"/>
      <c r="AD203" s="1003"/>
      <c r="AE203" s="1003"/>
      <c r="AF203" s="1003"/>
      <c r="AG203" s="1003"/>
      <c r="AH203" s="1003"/>
      <c r="AI203" s="1003"/>
      <c r="AJ203" s="1003"/>
      <c r="AK203" s="1003"/>
      <c r="AL203" s="1003"/>
      <c r="AM203" s="1003"/>
      <c r="AN203" s="1003"/>
      <c r="AO203" s="1003"/>
      <c r="AP203" s="1003"/>
      <c r="AQ203" s="1003"/>
      <c r="AR203" s="1003"/>
      <c r="AS203" s="1003"/>
      <c r="AT203" s="1003"/>
      <c r="AU203" s="1003"/>
      <c r="AV203" s="1003"/>
      <c r="AW203" s="1003"/>
      <c r="AX203" s="1003"/>
      <c r="AY203" s="1003"/>
      <c r="AZ203" s="1003"/>
      <c r="BA203" s="1003"/>
      <c r="BB203" s="1003"/>
      <c r="BC203" s="1003"/>
      <c r="BD203" s="1003"/>
      <c r="BE203" s="1003"/>
      <c r="BF203" s="1003"/>
      <c r="BG203" s="1003"/>
      <c r="BH203" s="1003"/>
      <c r="BI203" s="1003"/>
      <c r="BJ203" s="1003"/>
      <c r="BK203" s="1003"/>
      <c r="BL203" s="1003"/>
      <c r="BM203" s="1003"/>
      <c r="BN203" s="1003"/>
      <c r="BO203" s="1003"/>
      <c r="BP203" s="1003"/>
      <c r="BQ203" s="1003"/>
      <c r="BR203" s="1003"/>
      <c r="BS203" s="1003"/>
      <c r="BT203" s="1003"/>
      <c r="BU203" s="1003"/>
      <c r="BV203" s="1003"/>
      <c r="BW203" s="1003"/>
      <c r="BX203" s="1003"/>
      <c r="BY203" s="1003"/>
      <c r="BZ203" s="1003"/>
      <c r="CA203" s="1003"/>
      <c r="CB203" s="1003"/>
      <c r="CC203" s="1003"/>
      <c r="CD203" s="1003"/>
      <c r="CE203" s="1003"/>
      <c r="CF203" s="1003"/>
      <c r="CG203" s="1003"/>
      <c r="CH203" s="1003"/>
      <c r="CI203" s="1003"/>
      <c r="CJ203" s="1003"/>
      <c r="CK203" s="1003"/>
      <c r="CL203" s="1003"/>
      <c r="CM203" s="1003"/>
      <c r="CN203" s="1003"/>
      <c r="CO203" s="1003"/>
      <c r="CP203" s="1003"/>
      <c r="CQ203" s="1003"/>
      <c r="CR203" s="1003"/>
      <c r="CS203" s="1003"/>
      <c r="CT203" s="1003"/>
      <c r="CU203" s="1003"/>
      <c r="CV203" s="1003"/>
      <c r="CW203" s="1003"/>
      <c r="CX203" s="1003"/>
      <c r="CY203" s="1003"/>
      <c r="CZ203" s="1003"/>
      <c r="DA203" s="1003"/>
      <c r="DB203" s="1003"/>
      <c r="DC203" s="1003"/>
      <c r="DD203" s="1003"/>
      <c r="DE203" s="1003"/>
      <c r="DF203" s="1003"/>
      <c r="DG203" s="1003"/>
      <c r="DH203" s="1003"/>
      <c r="DI203" s="1003"/>
      <c r="DJ203" s="1003"/>
      <c r="DK203" s="1003"/>
      <c r="DL203" s="1003"/>
      <c r="DM203" s="1003"/>
      <c r="DN203" s="1003"/>
      <c r="DO203" s="1003"/>
      <c r="DP203" s="1003"/>
      <c r="DQ203" s="1003"/>
      <c r="DR203" s="1003"/>
      <c r="DS203" s="1003"/>
      <c r="DT203" s="1003"/>
      <c r="DU203" s="1003"/>
      <c r="DV203" s="1003"/>
      <c r="DW203" s="1003"/>
      <c r="DX203" s="1003"/>
      <c r="DY203" s="1003"/>
      <c r="DZ203" s="1003"/>
      <c r="EA203" s="1003"/>
      <c r="EB203" s="1003"/>
      <c r="EC203" s="1003"/>
      <c r="ED203" s="1003"/>
      <c r="EE203" s="1003"/>
      <c r="EF203" s="1003"/>
      <c r="EG203" s="1003"/>
      <c r="EH203" s="1003"/>
      <c r="EI203" s="1003"/>
      <c r="EJ203" s="1003"/>
      <c r="EK203" s="1003"/>
      <c r="EL203" s="1003"/>
      <c r="EM203" s="1003"/>
      <c r="EN203" s="1003"/>
      <c r="EO203" s="1003"/>
      <c r="EP203" s="1003"/>
      <c r="EQ203" s="1003"/>
      <c r="ER203" s="1003"/>
      <c r="ES203" s="1003"/>
      <c r="ET203" s="1003"/>
      <c r="EU203" s="1003"/>
      <c r="EV203" s="1003"/>
      <c r="EW203" s="1003"/>
      <c r="EX203" s="1003"/>
      <c r="EY203" s="1003"/>
      <c r="EZ203" s="1003"/>
      <c r="FA203" s="1003"/>
      <c r="FB203" s="1003"/>
      <c r="FC203" s="1003"/>
      <c r="FD203" s="1003"/>
      <c r="FE203" s="1003"/>
      <c r="FF203" s="1003"/>
      <c r="FG203" s="1003"/>
      <c r="FH203" s="1003"/>
      <c r="FI203" s="1003"/>
      <c r="FJ203" s="1003"/>
      <c r="FK203" s="1003"/>
      <c r="FL203" s="1003"/>
      <c r="FM203" s="1003"/>
      <c r="FN203" s="1003"/>
      <c r="FO203" s="1003"/>
      <c r="FP203" s="1003"/>
      <c r="FQ203" s="1003"/>
      <c r="FR203" s="1003"/>
      <c r="FS203" s="1003"/>
      <c r="FT203" s="1003"/>
      <c r="FU203" s="1003"/>
      <c r="FV203" s="1003"/>
      <c r="FW203" s="1003"/>
      <c r="FX203" s="1003"/>
      <c r="FY203" s="1003"/>
      <c r="FZ203" s="1003"/>
      <c r="GA203" s="1003"/>
      <c r="GB203" s="1003"/>
      <c r="GC203" s="1003"/>
      <c r="GD203" s="1003"/>
      <c r="GE203" s="1003"/>
      <c r="GF203" s="1003"/>
      <c r="GG203" s="1003"/>
      <c r="GH203" s="1003"/>
      <c r="GI203" s="1003"/>
      <c r="GJ203" s="1003"/>
      <c r="GK203" s="1003"/>
      <c r="GL203" s="1003"/>
      <c r="GM203" s="1003"/>
      <c r="GN203" s="1003"/>
      <c r="GO203" s="1003"/>
      <c r="GP203" s="1003"/>
      <c r="GQ203" s="1003"/>
      <c r="GR203" s="1003"/>
      <c r="GS203" s="1003"/>
      <c r="GT203" s="1003"/>
      <c r="GU203" s="1003"/>
      <c r="GV203" s="1003"/>
      <c r="GW203" s="1003"/>
      <c r="GX203" s="1003"/>
      <c r="GY203" s="1003"/>
      <c r="GZ203" s="1003"/>
      <c r="HA203" s="1003"/>
      <c r="HB203" s="1003"/>
      <c r="HC203" s="1003"/>
      <c r="HD203" s="1003"/>
      <c r="HE203" s="1003"/>
      <c r="HF203" s="1003"/>
      <c r="HG203" s="1003"/>
      <c r="HH203" s="1003"/>
      <c r="HI203" s="1003"/>
      <c r="HJ203" s="1003"/>
      <c r="HK203" s="1003"/>
      <c r="HL203" s="1003"/>
      <c r="HM203" s="1003"/>
      <c r="HN203" s="1003"/>
      <c r="HO203" s="1003"/>
      <c r="HP203" s="1003"/>
      <c r="HQ203" s="1003"/>
      <c r="HR203" s="1003"/>
      <c r="HS203" s="1003"/>
      <c r="HT203" s="1003"/>
      <c r="HU203" s="1003"/>
      <c r="HV203" s="1003"/>
      <c r="HW203" s="1003"/>
      <c r="HX203" s="1003"/>
      <c r="HY203" s="1003"/>
      <c r="HZ203" s="1003"/>
      <c r="IA203" s="1003"/>
      <c r="IB203" s="1003"/>
      <c r="IC203" s="1003"/>
      <c r="ID203" s="1003"/>
      <c r="IE203" s="1003"/>
      <c r="IF203" s="1003"/>
      <c r="IG203" s="1003"/>
      <c r="IH203" s="1003"/>
      <c r="II203" s="1003"/>
      <c r="IJ203" s="1003"/>
      <c r="IK203" s="1003"/>
      <c r="IL203" s="1003"/>
      <c r="IM203" s="1003"/>
      <c r="IN203" s="1003"/>
      <c r="IO203" s="1003"/>
      <c r="IP203" s="1003"/>
      <c r="IQ203" s="1003"/>
      <c r="IR203" s="1003"/>
      <c r="IS203" s="1003"/>
      <c r="IT203" s="1003"/>
      <c r="IU203" s="1003"/>
      <c r="IV203" s="1003"/>
    </row>
    <row r="204" spans="1:256" s="1211" customFormat="1" ht="15.75" customHeight="1">
      <c r="B204" s="1212"/>
      <c r="C204" s="1212"/>
      <c r="D204" s="1212"/>
      <c r="E204" s="1212"/>
      <c r="F204" s="1213"/>
      <c r="G204" s="1213"/>
    </row>
    <row r="205" spans="1:256" s="1211" customFormat="1" ht="15.75" customHeight="1">
      <c r="B205" s="1212"/>
      <c r="C205" s="1212"/>
      <c r="D205" s="1212"/>
      <c r="E205" s="1212"/>
      <c r="F205" s="1213"/>
      <c r="G205" s="1213"/>
    </row>
    <row r="206" spans="1:256" s="1211" customFormat="1" ht="15.75" customHeight="1">
      <c r="B206" s="1212"/>
      <c r="C206" s="1212"/>
      <c r="D206" s="1212"/>
      <c r="E206" s="1212"/>
      <c r="F206" s="1213"/>
      <c r="G206" s="1213"/>
    </row>
    <row r="207" spans="1:256" s="1211" customFormat="1" ht="15.75" customHeight="1">
      <c r="B207" s="1212"/>
      <c r="C207" s="1212"/>
      <c r="D207" s="1212"/>
      <c r="E207" s="1212"/>
      <c r="F207" s="1213"/>
      <c r="G207" s="1213"/>
    </row>
    <row r="208" spans="1:256" s="1211" customFormat="1" ht="15.75" customHeight="1">
      <c r="B208" s="1212"/>
      <c r="C208" s="1212"/>
      <c r="D208" s="1212"/>
      <c r="E208" s="1212"/>
      <c r="F208" s="1213"/>
      <c r="G208" s="1213"/>
    </row>
    <row r="209" spans="1:256" s="1211" customFormat="1" ht="15.75" customHeight="1">
      <c r="B209" s="1212"/>
      <c r="C209" s="1212"/>
      <c r="D209" s="1212"/>
      <c r="E209" s="1212"/>
      <c r="F209" s="1213"/>
      <c r="G209" s="1213"/>
    </row>
    <row r="210" spans="1:256" s="1211" customFormat="1" ht="15.75" customHeight="1">
      <c r="B210" s="1212"/>
      <c r="C210" s="1212"/>
      <c r="D210" s="1212"/>
      <c r="E210" s="1212"/>
      <c r="F210" s="1213"/>
      <c r="G210" s="1213"/>
    </row>
    <row r="211" spans="1:256" s="1211" customFormat="1" ht="15.75" customHeight="1">
      <c r="B211" s="1212"/>
      <c r="C211" s="1212"/>
      <c r="D211" s="1212"/>
      <c r="E211" s="1212"/>
      <c r="F211" s="1213"/>
      <c r="G211" s="1213"/>
    </row>
    <row r="212" spans="1:256" s="1211" customFormat="1" ht="15.75" customHeight="1">
      <c r="B212" s="1212"/>
      <c r="C212" s="1212"/>
      <c r="D212" s="1212"/>
      <c r="E212" s="1212"/>
      <c r="F212" s="1213"/>
      <c r="G212" s="1213"/>
    </row>
    <row r="213" spans="1:256" s="1211" customFormat="1" ht="15.75" customHeight="1">
      <c r="B213" s="1212"/>
      <c r="C213" s="1212"/>
      <c r="D213" s="1212"/>
      <c r="E213" s="1212"/>
      <c r="F213" s="1213"/>
      <c r="G213" s="1213"/>
    </row>
    <row r="214" spans="1:256" s="1211" customFormat="1" ht="15.75" customHeight="1">
      <c r="B214" s="1212"/>
      <c r="C214" s="1212"/>
      <c r="D214" s="1212"/>
      <c r="E214" s="1212"/>
      <c r="F214" s="1213"/>
      <c r="G214" s="1213"/>
    </row>
    <row r="215" spans="1:256" s="1211" customFormat="1" ht="27" customHeight="1">
      <c r="B215" s="1212"/>
      <c r="C215" s="1212"/>
      <c r="D215" s="1212"/>
      <c r="E215" s="1212"/>
      <c r="F215" s="1213"/>
      <c r="G215" s="1213"/>
    </row>
    <row r="216" spans="1:256" s="1211" customFormat="1" ht="27" customHeight="1">
      <c r="B216" s="1212"/>
      <c r="C216" s="1212"/>
      <c r="D216" s="1212"/>
      <c r="E216" s="1212"/>
      <c r="F216" s="1213"/>
      <c r="G216" s="1213"/>
    </row>
    <row r="217" spans="1:256" s="1211" customFormat="1" ht="27" customHeight="1">
      <c r="B217" s="1212"/>
      <c r="C217" s="1212"/>
      <c r="D217" s="1212"/>
      <c r="E217" s="1212"/>
      <c r="F217" s="1213"/>
      <c r="G217" s="1213"/>
    </row>
    <row r="218" spans="1:256" s="1211" customFormat="1" ht="27" customHeight="1">
      <c r="B218" s="1212"/>
      <c r="C218" s="1212"/>
      <c r="D218" s="1212"/>
      <c r="E218" s="1212"/>
      <c r="F218" s="1213"/>
      <c r="G218" s="1213"/>
    </row>
    <row r="219" spans="1:256" s="1211" customFormat="1" ht="27" customHeight="1">
      <c r="B219" s="1212"/>
      <c r="C219" s="1212"/>
      <c r="D219" s="1212"/>
      <c r="E219" s="1212"/>
      <c r="F219" s="1213"/>
      <c r="G219" s="1213"/>
    </row>
    <row r="220" spans="1:256" s="1211" customFormat="1" ht="27" customHeight="1">
      <c r="B220" s="1212"/>
      <c r="C220" s="1212"/>
      <c r="D220" s="1212"/>
      <c r="E220" s="1212"/>
      <c r="F220" s="1213"/>
      <c r="G220" s="1213"/>
    </row>
    <row r="221" spans="1:256" s="1211" customFormat="1" ht="27" customHeight="1">
      <c r="B221" s="1212"/>
      <c r="C221" s="1212"/>
      <c r="D221" s="1212"/>
      <c r="E221" s="1212"/>
      <c r="F221" s="1213"/>
      <c r="G221" s="1213"/>
    </row>
    <row r="222" spans="1:256" s="1211" customFormat="1" ht="15.75" customHeight="1">
      <c r="B222" s="1212"/>
      <c r="C222" s="1212"/>
      <c r="D222" s="1212"/>
      <c r="E222" s="1212"/>
      <c r="F222" s="1213"/>
      <c r="G222" s="1213"/>
    </row>
    <row r="223" spans="1:256" ht="13.5" thickBot="1">
      <c r="A223" s="1003"/>
      <c r="B223" s="1236"/>
      <c r="C223" s="1236"/>
      <c r="D223" s="1236"/>
      <c r="E223" s="1236"/>
      <c r="F223" s="1236"/>
      <c r="G223" s="1236"/>
      <c r="H223" s="1003"/>
      <c r="I223" s="1003"/>
      <c r="J223" s="1003"/>
      <c r="K223" s="1003"/>
      <c r="L223" s="1003"/>
      <c r="M223" s="1003"/>
      <c r="N223" s="1003"/>
      <c r="O223" s="1003"/>
      <c r="P223" s="1003"/>
      <c r="Q223" s="1003"/>
      <c r="R223" s="1003"/>
      <c r="S223" s="1003"/>
      <c r="T223" s="1003"/>
      <c r="U223" s="1003"/>
      <c r="V223" s="1003"/>
      <c r="W223" s="1003"/>
      <c r="X223" s="1003"/>
      <c r="Y223" s="1003"/>
      <c r="Z223" s="1003"/>
      <c r="AA223" s="1003"/>
      <c r="AB223" s="1003"/>
      <c r="AC223" s="1003"/>
      <c r="AD223" s="1003"/>
      <c r="AE223" s="1003"/>
      <c r="AF223" s="1003"/>
      <c r="AG223" s="1003"/>
      <c r="AH223" s="1003"/>
      <c r="AI223" s="1003"/>
      <c r="AJ223" s="1003"/>
      <c r="AK223" s="1003"/>
      <c r="AL223" s="1003"/>
      <c r="AM223" s="1003"/>
      <c r="AN223" s="1003"/>
      <c r="AO223" s="1003"/>
      <c r="AP223" s="1003"/>
      <c r="AQ223" s="1003"/>
      <c r="AR223" s="1003"/>
      <c r="AS223" s="1003"/>
      <c r="AT223" s="1003"/>
      <c r="AU223" s="1003"/>
      <c r="AV223" s="1003"/>
      <c r="AW223" s="1003"/>
      <c r="AX223" s="1003"/>
      <c r="AY223" s="1003"/>
      <c r="AZ223" s="1003"/>
      <c r="BA223" s="1003"/>
      <c r="BB223" s="1003"/>
      <c r="BC223" s="1003"/>
      <c r="BD223" s="1003"/>
      <c r="BE223" s="1003"/>
      <c r="BF223" s="1003"/>
      <c r="BG223" s="1003"/>
      <c r="BH223" s="1003"/>
      <c r="BI223" s="1003"/>
      <c r="BJ223" s="1003"/>
      <c r="BK223" s="1003"/>
      <c r="BL223" s="1003"/>
      <c r="BM223" s="1003"/>
      <c r="BN223" s="1003"/>
      <c r="BO223" s="1003"/>
      <c r="BP223" s="1003"/>
      <c r="BQ223" s="1003"/>
      <c r="BR223" s="1003"/>
      <c r="BS223" s="1003"/>
      <c r="BT223" s="1003"/>
      <c r="BU223" s="1003"/>
      <c r="BV223" s="1003"/>
      <c r="BW223" s="1003"/>
      <c r="BX223" s="1003"/>
      <c r="BY223" s="1003"/>
      <c r="BZ223" s="1003"/>
      <c r="CA223" s="1003"/>
      <c r="CB223" s="1003"/>
      <c r="CC223" s="1003"/>
      <c r="CD223" s="1003"/>
      <c r="CE223" s="1003"/>
      <c r="CF223" s="1003"/>
      <c r="CG223" s="1003"/>
      <c r="CH223" s="1003"/>
      <c r="CI223" s="1003"/>
      <c r="CJ223" s="1003"/>
      <c r="CK223" s="1003"/>
      <c r="CL223" s="1003"/>
      <c r="CM223" s="1003"/>
      <c r="CN223" s="1003"/>
      <c r="CO223" s="1003"/>
      <c r="CP223" s="1003"/>
      <c r="CQ223" s="1003"/>
      <c r="CR223" s="1003"/>
      <c r="CS223" s="1003"/>
      <c r="CT223" s="1003"/>
      <c r="CU223" s="1003"/>
      <c r="CV223" s="1003"/>
      <c r="CW223" s="1003"/>
      <c r="CX223" s="1003"/>
      <c r="CY223" s="1003"/>
      <c r="CZ223" s="1003"/>
      <c r="DA223" s="1003"/>
      <c r="DB223" s="1003"/>
      <c r="DC223" s="1003"/>
      <c r="DD223" s="1003"/>
      <c r="DE223" s="1003"/>
      <c r="DF223" s="1003"/>
      <c r="DG223" s="1003"/>
      <c r="DH223" s="1003"/>
      <c r="DI223" s="1003"/>
      <c r="DJ223" s="1003"/>
      <c r="DK223" s="1003"/>
      <c r="DL223" s="1003"/>
      <c r="DM223" s="1003"/>
      <c r="DN223" s="1003"/>
      <c r="DO223" s="1003"/>
      <c r="DP223" s="1003"/>
      <c r="DQ223" s="1003"/>
      <c r="DR223" s="1003"/>
      <c r="DS223" s="1003"/>
      <c r="DT223" s="1003"/>
      <c r="DU223" s="1003"/>
      <c r="DV223" s="1003"/>
      <c r="DW223" s="1003"/>
      <c r="DX223" s="1003"/>
      <c r="DY223" s="1003"/>
      <c r="DZ223" s="1003"/>
      <c r="EA223" s="1003"/>
      <c r="EB223" s="1003"/>
      <c r="EC223" s="1003"/>
      <c r="ED223" s="1003"/>
      <c r="EE223" s="1003"/>
      <c r="EF223" s="1003"/>
      <c r="EG223" s="1003"/>
      <c r="EH223" s="1003"/>
      <c r="EI223" s="1003"/>
      <c r="EJ223" s="1003"/>
      <c r="EK223" s="1003"/>
      <c r="EL223" s="1003"/>
      <c r="EM223" s="1003"/>
      <c r="EN223" s="1003"/>
      <c r="EO223" s="1003"/>
      <c r="EP223" s="1003"/>
      <c r="EQ223" s="1003"/>
      <c r="ER223" s="1003"/>
      <c r="ES223" s="1003"/>
      <c r="ET223" s="1003"/>
      <c r="EU223" s="1003"/>
      <c r="EV223" s="1003"/>
      <c r="EW223" s="1003"/>
      <c r="EX223" s="1003"/>
      <c r="EY223" s="1003"/>
      <c r="EZ223" s="1003"/>
      <c r="FA223" s="1003"/>
      <c r="FB223" s="1003"/>
      <c r="FC223" s="1003"/>
      <c r="FD223" s="1003"/>
      <c r="FE223" s="1003"/>
      <c r="FF223" s="1003"/>
      <c r="FG223" s="1003"/>
      <c r="FH223" s="1003"/>
      <c r="FI223" s="1003"/>
      <c r="FJ223" s="1003"/>
      <c r="FK223" s="1003"/>
      <c r="FL223" s="1003"/>
      <c r="FM223" s="1003"/>
      <c r="FN223" s="1003"/>
      <c r="FO223" s="1003"/>
      <c r="FP223" s="1003"/>
      <c r="FQ223" s="1003"/>
      <c r="FR223" s="1003"/>
      <c r="FS223" s="1003"/>
      <c r="FT223" s="1003"/>
      <c r="FU223" s="1003"/>
      <c r="FV223" s="1003"/>
      <c r="FW223" s="1003"/>
      <c r="FX223" s="1003"/>
      <c r="FY223" s="1003"/>
      <c r="FZ223" s="1003"/>
      <c r="GA223" s="1003"/>
      <c r="GB223" s="1003"/>
      <c r="GC223" s="1003"/>
      <c r="GD223" s="1003"/>
      <c r="GE223" s="1003"/>
      <c r="GF223" s="1003"/>
      <c r="GG223" s="1003"/>
      <c r="GH223" s="1003"/>
      <c r="GI223" s="1003"/>
      <c r="GJ223" s="1003"/>
      <c r="GK223" s="1003"/>
      <c r="GL223" s="1003"/>
      <c r="GM223" s="1003"/>
      <c r="GN223" s="1003"/>
      <c r="GO223" s="1003"/>
      <c r="GP223" s="1003"/>
      <c r="GQ223" s="1003"/>
      <c r="GR223" s="1003"/>
      <c r="GS223" s="1003"/>
      <c r="GT223" s="1003"/>
      <c r="GU223" s="1003"/>
      <c r="GV223" s="1003"/>
      <c r="GW223" s="1003"/>
      <c r="GX223" s="1003"/>
      <c r="GY223" s="1003"/>
      <c r="GZ223" s="1003"/>
      <c r="HA223" s="1003"/>
      <c r="HB223" s="1003"/>
      <c r="HC223" s="1003"/>
      <c r="HD223" s="1003"/>
      <c r="HE223" s="1003"/>
      <c r="HF223" s="1003"/>
      <c r="HG223" s="1003"/>
      <c r="HH223" s="1003"/>
      <c r="HI223" s="1003"/>
      <c r="HJ223" s="1003"/>
      <c r="HK223" s="1003"/>
      <c r="HL223" s="1003"/>
      <c r="HM223" s="1003"/>
      <c r="HN223" s="1003"/>
      <c r="HO223" s="1003"/>
      <c r="HP223" s="1003"/>
      <c r="HQ223" s="1003"/>
      <c r="HR223" s="1003"/>
      <c r="HS223" s="1003"/>
      <c r="HT223" s="1003"/>
      <c r="HU223" s="1003"/>
      <c r="HV223" s="1003"/>
      <c r="HW223" s="1003"/>
      <c r="HX223" s="1003"/>
      <c r="HY223" s="1003"/>
      <c r="HZ223" s="1003"/>
      <c r="IA223" s="1003"/>
      <c r="IB223" s="1003"/>
      <c r="IC223" s="1003"/>
      <c r="ID223" s="1003"/>
      <c r="IE223" s="1003"/>
      <c r="IF223" s="1003"/>
      <c r="IG223" s="1003"/>
      <c r="IH223" s="1003"/>
      <c r="II223" s="1003"/>
      <c r="IJ223" s="1003"/>
      <c r="IK223" s="1003"/>
      <c r="IL223" s="1003"/>
      <c r="IM223" s="1003"/>
      <c r="IN223" s="1003"/>
      <c r="IO223" s="1003"/>
      <c r="IP223" s="1003"/>
      <c r="IQ223" s="1003"/>
      <c r="IR223" s="1003"/>
      <c r="IS223" s="1003"/>
      <c r="IT223" s="1003"/>
      <c r="IU223" s="1003"/>
      <c r="IV223" s="1003"/>
    </row>
    <row r="224" spans="1:256" ht="13.5" hidden="1" thickBot="1">
      <c r="A224" s="1003"/>
      <c r="B224" s="1237" t="s">
        <v>1912</v>
      </c>
      <c r="C224" s="1238" t="s">
        <v>1913</v>
      </c>
      <c r="D224" s="1238"/>
      <c r="E224" s="1238"/>
      <c r="F224" s="1238"/>
      <c r="G224" s="1239" t="s">
        <v>29</v>
      </c>
      <c r="H224" s="1003"/>
      <c r="I224" s="1003"/>
      <c r="J224" s="1003"/>
      <c r="K224" s="1003"/>
      <c r="L224" s="1003"/>
      <c r="M224" s="1003"/>
      <c r="N224" s="1003"/>
      <c r="O224" s="1003"/>
      <c r="P224" s="1003"/>
      <c r="Q224" s="1003"/>
      <c r="R224" s="1003"/>
      <c r="S224" s="1003"/>
      <c r="T224" s="1003"/>
      <c r="U224" s="1003"/>
      <c r="V224" s="1003"/>
      <c r="W224" s="1003"/>
      <c r="X224" s="1003"/>
      <c r="Y224" s="1003"/>
      <c r="Z224" s="1003"/>
      <c r="AA224" s="1003"/>
      <c r="AB224" s="1003"/>
      <c r="AC224" s="1003"/>
      <c r="AD224" s="1003"/>
      <c r="AE224" s="1003"/>
      <c r="AF224" s="1003"/>
      <c r="AG224" s="1003"/>
      <c r="AH224" s="1003"/>
      <c r="AI224" s="1003"/>
      <c r="AJ224" s="1003"/>
      <c r="AK224" s="1003"/>
      <c r="AL224" s="1003"/>
      <c r="AM224" s="1003"/>
      <c r="AN224" s="1003"/>
      <c r="AO224" s="1003"/>
      <c r="AP224" s="1003"/>
      <c r="AQ224" s="1003"/>
      <c r="AR224" s="1003"/>
      <c r="AS224" s="1003"/>
      <c r="AT224" s="1003"/>
      <c r="AU224" s="1003"/>
      <c r="AV224" s="1003"/>
      <c r="AW224" s="1003"/>
      <c r="AX224" s="1003"/>
      <c r="AY224" s="1003"/>
      <c r="AZ224" s="1003"/>
      <c r="BA224" s="1003"/>
      <c r="BB224" s="1003"/>
      <c r="BC224" s="1003"/>
      <c r="BD224" s="1003"/>
      <c r="BE224" s="1003"/>
      <c r="BF224" s="1003"/>
      <c r="BG224" s="1003"/>
      <c r="BH224" s="1003"/>
      <c r="BI224" s="1003"/>
      <c r="BJ224" s="1003"/>
      <c r="BK224" s="1003"/>
      <c r="BL224" s="1003"/>
      <c r="BM224" s="1003"/>
      <c r="BN224" s="1003"/>
      <c r="BO224" s="1003"/>
      <c r="BP224" s="1003"/>
      <c r="BQ224" s="1003"/>
      <c r="BR224" s="1003"/>
      <c r="BS224" s="1003"/>
      <c r="BT224" s="1003"/>
      <c r="BU224" s="1003"/>
      <c r="BV224" s="1003"/>
      <c r="BW224" s="1003"/>
      <c r="BX224" s="1003"/>
      <c r="BY224" s="1003"/>
      <c r="BZ224" s="1003"/>
      <c r="CA224" s="1003"/>
      <c r="CB224" s="1003"/>
      <c r="CC224" s="1003"/>
      <c r="CD224" s="1003"/>
      <c r="CE224" s="1003"/>
      <c r="CF224" s="1003"/>
      <c r="CG224" s="1003"/>
      <c r="CH224" s="1003"/>
      <c r="CI224" s="1003"/>
      <c r="CJ224" s="1003"/>
      <c r="CK224" s="1003"/>
      <c r="CL224" s="1003"/>
      <c r="CM224" s="1003"/>
      <c r="CN224" s="1003"/>
      <c r="CO224" s="1003"/>
      <c r="CP224" s="1003"/>
      <c r="CQ224" s="1003"/>
      <c r="CR224" s="1003"/>
      <c r="CS224" s="1003"/>
      <c r="CT224" s="1003"/>
      <c r="CU224" s="1003"/>
      <c r="CV224" s="1003"/>
      <c r="CW224" s="1003"/>
      <c r="CX224" s="1003"/>
      <c r="CY224" s="1003"/>
      <c r="CZ224" s="1003"/>
      <c r="DA224" s="1003"/>
      <c r="DB224" s="1003"/>
      <c r="DC224" s="1003"/>
      <c r="DD224" s="1003"/>
      <c r="DE224" s="1003"/>
      <c r="DF224" s="1003"/>
      <c r="DG224" s="1003"/>
      <c r="DH224" s="1003"/>
      <c r="DI224" s="1003"/>
      <c r="DJ224" s="1003"/>
      <c r="DK224" s="1003"/>
      <c r="DL224" s="1003"/>
      <c r="DM224" s="1003"/>
      <c r="DN224" s="1003"/>
      <c r="DO224" s="1003"/>
      <c r="DP224" s="1003"/>
      <c r="DQ224" s="1003"/>
      <c r="DR224" s="1003"/>
      <c r="DS224" s="1003"/>
      <c r="DT224" s="1003"/>
      <c r="DU224" s="1003"/>
      <c r="DV224" s="1003"/>
      <c r="DW224" s="1003"/>
      <c r="DX224" s="1003"/>
      <c r="DY224" s="1003"/>
      <c r="DZ224" s="1003"/>
      <c r="EA224" s="1003"/>
      <c r="EB224" s="1003"/>
      <c r="EC224" s="1003"/>
      <c r="ED224" s="1003"/>
      <c r="EE224" s="1003"/>
      <c r="EF224" s="1003"/>
      <c r="EG224" s="1003"/>
      <c r="EH224" s="1003"/>
      <c r="EI224" s="1003"/>
      <c r="EJ224" s="1003"/>
      <c r="EK224" s="1003"/>
      <c r="EL224" s="1003"/>
      <c r="EM224" s="1003"/>
      <c r="EN224" s="1003"/>
      <c r="EO224" s="1003"/>
      <c r="EP224" s="1003"/>
      <c r="EQ224" s="1003"/>
      <c r="ER224" s="1003"/>
      <c r="ES224" s="1003"/>
      <c r="ET224" s="1003"/>
      <c r="EU224" s="1003"/>
      <c r="EV224" s="1003"/>
      <c r="EW224" s="1003"/>
      <c r="EX224" s="1003"/>
      <c r="EY224" s="1003"/>
      <c r="EZ224" s="1003"/>
      <c r="FA224" s="1003"/>
      <c r="FB224" s="1003"/>
      <c r="FC224" s="1003"/>
      <c r="FD224" s="1003"/>
      <c r="FE224" s="1003"/>
      <c r="FF224" s="1003"/>
      <c r="FG224" s="1003"/>
      <c r="FH224" s="1003"/>
      <c r="FI224" s="1003"/>
      <c r="FJ224" s="1003"/>
      <c r="FK224" s="1003"/>
      <c r="FL224" s="1003"/>
      <c r="FM224" s="1003"/>
      <c r="FN224" s="1003"/>
      <c r="FO224" s="1003"/>
      <c r="FP224" s="1003"/>
      <c r="FQ224" s="1003"/>
      <c r="FR224" s="1003"/>
      <c r="FS224" s="1003"/>
      <c r="FT224" s="1003"/>
      <c r="FU224" s="1003"/>
      <c r="FV224" s="1003"/>
      <c r="FW224" s="1003"/>
      <c r="FX224" s="1003"/>
      <c r="FY224" s="1003"/>
      <c r="FZ224" s="1003"/>
      <c r="GA224" s="1003"/>
      <c r="GB224" s="1003"/>
      <c r="GC224" s="1003"/>
      <c r="GD224" s="1003"/>
      <c r="GE224" s="1003"/>
      <c r="GF224" s="1003"/>
      <c r="GG224" s="1003"/>
      <c r="GH224" s="1003"/>
      <c r="GI224" s="1003"/>
      <c r="GJ224" s="1003"/>
      <c r="GK224" s="1003"/>
      <c r="GL224" s="1003"/>
      <c r="GM224" s="1003"/>
      <c r="GN224" s="1003"/>
      <c r="GO224" s="1003"/>
      <c r="GP224" s="1003"/>
      <c r="GQ224" s="1003"/>
      <c r="GR224" s="1003"/>
      <c r="GS224" s="1003"/>
      <c r="GT224" s="1003"/>
      <c r="GU224" s="1003"/>
      <c r="GV224" s="1003"/>
      <c r="GW224" s="1003"/>
      <c r="GX224" s="1003"/>
      <c r="GY224" s="1003"/>
      <c r="GZ224" s="1003"/>
      <c r="HA224" s="1003"/>
      <c r="HB224" s="1003"/>
      <c r="HC224" s="1003"/>
      <c r="HD224" s="1003"/>
      <c r="HE224" s="1003"/>
      <c r="HF224" s="1003"/>
      <c r="HG224" s="1003"/>
      <c r="HH224" s="1003"/>
      <c r="HI224" s="1003"/>
      <c r="HJ224" s="1003"/>
      <c r="HK224" s="1003"/>
      <c r="HL224" s="1003"/>
      <c r="HM224" s="1003"/>
      <c r="HN224" s="1003"/>
      <c r="HO224" s="1003"/>
      <c r="HP224" s="1003"/>
      <c r="HQ224" s="1003"/>
      <c r="HR224" s="1003"/>
      <c r="HS224" s="1003"/>
      <c r="HT224" s="1003"/>
      <c r="HU224" s="1003"/>
      <c r="HV224" s="1003"/>
      <c r="HW224" s="1003"/>
      <c r="HX224" s="1003"/>
      <c r="HY224" s="1003"/>
      <c r="HZ224" s="1003"/>
      <c r="IA224" s="1003"/>
      <c r="IB224" s="1003"/>
      <c r="IC224" s="1003"/>
      <c r="ID224" s="1003"/>
      <c r="IE224" s="1003"/>
      <c r="IF224" s="1003"/>
      <c r="IG224" s="1003"/>
      <c r="IH224" s="1003"/>
      <c r="II224" s="1003"/>
      <c r="IJ224" s="1003"/>
      <c r="IK224" s="1003"/>
      <c r="IL224" s="1003"/>
      <c r="IM224" s="1003"/>
      <c r="IN224" s="1003"/>
      <c r="IO224" s="1003"/>
      <c r="IP224" s="1003"/>
      <c r="IQ224" s="1003"/>
      <c r="IR224" s="1003"/>
      <c r="IS224" s="1003"/>
      <c r="IT224" s="1003"/>
      <c r="IU224" s="1003"/>
      <c r="IV224" s="1003"/>
    </row>
    <row r="225" spans="1:256" ht="26.25" hidden="1" thickBot="1">
      <c r="A225" s="1003"/>
      <c r="B225" s="1147" t="s">
        <v>760</v>
      </c>
      <c r="C225" s="1240" t="s">
        <v>686</v>
      </c>
      <c r="D225" s="1240" t="s">
        <v>29</v>
      </c>
      <c r="E225" s="1240" t="s">
        <v>687</v>
      </c>
      <c r="F225" s="1241" t="s">
        <v>709</v>
      </c>
      <c r="G225" s="1242" t="s">
        <v>710</v>
      </c>
      <c r="H225" s="1003"/>
      <c r="I225" s="1003"/>
      <c r="J225" s="1003"/>
      <c r="K225" s="1003"/>
      <c r="L225" s="1003"/>
      <c r="M225" s="1003"/>
      <c r="N225" s="1003"/>
      <c r="O225" s="1003"/>
      <c r="P225" s="1003"/>
      <c r="Q225" s="1003"/>
      <c r="R225" s="1003"/>
      <c r="S225" s="1003"/>
      <c r="T225" s="1003"/>
      <c r="U225" s="1003"/>
      <c r="V225" s="1003"/>
      <c r="W225" s="1003"/>
      <c r="X225" s="1003"/>
      <c r="Y225" s="1003"/>
      <c r="Z225" s="1003"/>
      <c r="AA225" s="1003"/>
      <c r="AB225" s="1003"/>
      <c r="AC225" s="1003"/>
      <c r="AD225" s="1003"/>
      <c r="AE225" s="1003"/>
      <c r="AF225" s="1003"/>
      <c r="AG225" s="1003"/>
      <c r="AH225" s="1003"/>
      <c r="AI225" s="1003"/>
      <c r="AJ225" s="1003"/>
      <c r="AK225" s="1003"/>
      <c r="AL225" s="1003"/>
      <c r="AM225" s="1003"/>
      <c r="AN225" s="1003"/>
      <c r="AO225" s="1003"/>
      <c r="AP225" s="1003"/>
      <c r="AQ225" s="1003"/>
      <c r="AR225" s="1003"/>
      <c r="AS225" s="1003"/>
      <c r="AT225" s="1003"/>
      <c r="AU225" s="1003"/>
      <c r="AV225" s="1003"/>
      <c r="AW225" s="1003"/>
      <c r="AX225" s="1003"/>
      <c r="AY225" s="1003"/>
      <c r="AZ225" s="1003"/>
      <c r="BA225" s="1003"/>
      <c r="BB225" s="1003"/>
      <c r="BC225" s="1003"/>
      <c r="BD225" s="1003"/>
      <c r="BE225" s="1003"/>
      <c r="BF225" s="1003"/>
      <c r="BG225" s="1003"/>
      <c r="BH225" s="1003"/>
      <c r="BI225" s="1003"/>
      <c r="BJ225" s="1003"/>
      <c r="BK225" s="1003"/>
      <c r="BL225" s="1003"/>
      <c r="BM225" s="1003"/>
      <c r="BN225" s="1003"/>
      <c r="BO225" s="1003"/>
      <c r="BP225" s="1003"/>
      <c r="BQ225" s="1003"/>
      <c r="BR225" s="1003"/>
      <c r="BS225" s="1003"/>
      <c r="BT225" s="1003"/>
      <c r="BU225" s="1003"/>
      <c r="BV225" s="1003"/>
      <c r="BW225" s="1003"/>
      <c r="BX225" s="1003"/>
      <c r="BY225" s="1003"/>
      <c r="BZ225" s="1003"/>
      <c r="CA225" s="1003"/>
      <c r="CB225" s="1003"/>
      <c r="CC225" s="1003"/>
      <c r="CD225" s="1003"/>
      <c r="CE225" s="1003"/>
      <c r="CF225" s="1003"/>
      <c r="CG225" s="1003"/>
      <c r="CH225" s="1003"/>
      <c r="CI225" s="1003"/>
      <c r="CJ225" s="1003"/>
      <c r="CK225" s="1003"/>
      <c r="CL225" s="1003"/>
      <c r="CM225" s="1003"/>
      <c r="CN225" s="1003"/>
      <c r="CO225" s="1003"/>
      <c r="CP225" s="1003"/>
      <c r="CQ225" s="1003"/>
      <c r="CR225" s="1003"/>
      <c r="CS225" s="1003"/>
      <c r="CT225" s="1003"/>
      <c r="CU225" s="1003"/>
      <c r="CV225" s="1003"/>
      <c r="CW225" s="1003"/>
      <c r="CX225" s="1003"/>
      <c r="CY225" s="1003"/>
      <c r="CZ225" s="1003"/>
      <c r="DA225" s="1003"/>
      <c r="DB225" s="1003"/>
      <c r="DC225" s="1003"/>
      <c r="DD225" s="1003"/>
      <c r="DE225" s="1003"/>
      <c r="DF225" s="1003"/>
      <c r="DG225" s="1003"/>
      <c r="DH225" s="1003"/>
      <c r="DI225" s="1003"/>
      <c r="DJ225" s="1003"/>
      <c r="DK225" s="1003"/>
      <c r="DL225" s="1003"/>
      <c r="DM225" s="1003"/>
      <c r="DN225" s="1003"/>
      <c r="DO225" s="1003"/>
      <c r="DP225" s="1003"/>
      <c r="DQ225" s="1003"/>
      <c r="DR225" s="1003"/>
      <c r="DS225" s="1003"/>
      <c r="DT225" s="1003"/>
      <c r="DU225" s="1003"/>
      <c r="DV225" s="1003"/>
      <c r="DW225" s="1003"/>
      <c r="DX225" s="1003"/>
      <c r="DY225" s="1003"/>
      <c r="DZ225" s="1003"/>
      <c r="EA225" s="1003"/>
      <c r="EB225" s="1003"/>
      <c r="EC225" s="1003"/>
      <c r="ED225" s="1003"/>
      <c r="EE225" s="1003"/>
      <c r="EF225" s="1003"/>
      <c r="EG225" s="1003"/>
      <c r="EH225" s="1003"/>
      <c r="EI225" s="1003"/>
      <c r="EJ225" s="1003"/>
      <c r="EK225" s="1003"/>
      <c r="EL225" s="1003"/>
      <c r="EM225" s="1003"/>
      <c r="EN225" s="1003"/>
      <c r="EO225" s="1003"/>
      <c r="EP225" s="1003"/>
      <c r="EQ225" s="1003"/>
      <c r="ER225" s="1003"/>
      <c r="ES225" s="1003"/>
      <c r="ET225" s="1003"/>
      <c r="EU225" s="1003"/>
      <c r="EV225" s="1003"/>
      <c r="EW225" s="1003"/>
      <c r="EX225" s="1003"/>
      <c r="EY225" s="1003"/>
      <c r="EZ225" s="1003"/>
      <c r="FA225" s="1003"/>
      <c r="FB225" s="1003"/>
      <c r="FC225" s="1003"/>
      <c r="FD225" s="1003"/>
      <c r="FE225" s="1003"/>
      <c r="FF225" s="1003"/>
      <c r="FG225" s="1003"/>
      <c r="FH225" s="1003"/>
      <c r="FI225" s="1003"/>
      <c r="FJ225" s="1003"/>
      <c r="FK225" s="1003"/>
      <c r="FL225" s="1003"/>
      <c r="FM225" s="1003"/>
      <c r="FN225" s="1003"/>
      <c r="FO225" s="1003"/>
      <c r="FP225" s="1003"/>
      <c r="FQ225" s="1003"/>
      <c r="FR225" s="1003"/>
      <c r="FS225" s="1003"/>
      <c r="FT225" s="1003"/>
      <c r="FU225" s="1003"/>
      <c r="FV225" s="1003"/>
      <c r="FW225" s="1003"/>
      <c r="FX225" s="1003"/>
      <c r="FY225" s="1003"/>
      <c r="FZ225" s="1003"/>
      <c r="GA225" s="1003"/>
      <c r="GB225" s="1003"/>
      <c r="GC225" s="1003"/>
      <c r="GD225" s="1003"/>
      <c r="GE225" s="1003"/>
      <c r="GF225" s="1003"/>
      <c r="GG225" s="1003"/>
      <c r="GH225" s="1003"/>
      <c r="GI225" s="1003"/>
      <c r="GJ225" s="1003"/>
      <c r="GK225" s="1003"/>
      <c r="GL225" s="1003"/>
      <c r="GM225" s="1003"/>
      <c r="GN225" s="1003"/>
      <c r="GO225" s="1003"/>
      <c r="GP225" s="1003"/>
      <c r="GQ225" s="1003"/>
      <c r="GR225" s="1003"/>
      <c r="GS225" s="1003"/>
      <c r="GT225" s="1003"/>
      <c r="GU225" s="1003"/>
      <c r="GV225" s="1003"/>
      <c r="GW225" s="1003"/>
      <c r="GX225" s="1003"/>
      <c r="GY225" s="1003"/>
      <c r="GZ225" s="1003"/>
      <c r="HA225" s="1003"/>
      <c r="HB225" s="1003"/>
      <c r="HC225" s="1003"/>
      <c r="HD225" s="1003"/>
      <c r="HE225" s="1003"/>
      <c r="HF225" s="1003"/>
      <c r="HG225" s="1003"/>
      <c r="HH225" s="1003"/>
      <c r="HI225" s="1003"/>
      <c r="HJ225" s="1003"/>
      <c r="HK225" s="1003"/>
      <c r="HL225" s="1003"/>
      <c r="HM225" s="1003"/>
      <c r="HN225" s="1003"/>
      <c r="HO225" s="1003"/>
      <c r="HP225" s="1003"/>
      <c r="HQ225" s="1003"/>
      <c r="HR225" s="1003"/>
      <c r="HS225" s="1003"/>
      <c r="HT225" s="1003"/>
      <c r="HU225" s="1003"/>
      <c r="HV225" s="1003"/>
      <c r="HW225" s="1003"/>
      <c r="HX225" s="1003"/>
      <c r="HY225" s="1003"/>
      <c r="HZ225" s="1003"/>
      <c r="IA225" s="1003"/>
      <c r="IB225" s="1003"/>
      <c r="IC225" s="1003"/>
      <c r="ID225" s="1003"/>
      <c r="IE225" s="1003"/>
      <c r="IF225" s="1003"/>
      <c r="IG225" s="1003"/>
      <c r="IH225" s="1003"/>
      <c r="II225" s="1003"/>
      <c r="IJ225" s="1003"/>
      <c r="IK225" s="1003"/>
      <c r="IL225" s="1003"/>
      <c r="IM225" s="1003"/>
      <c r="IN225" s="1003"/>
      <c r="IO225" s="1003"/>
      <c r="IP225" s="1003"/>
      <c r="IQ225" s="1003"/>
      <c r="IR225" s="1003"/>
      <c r="IS225" s="1003"/>
      <c r="IT225" s="1003"/>
      <c r="IU225" s="1003"/>
      <c r="IV225" s="1003"/>
    </row>
    <row r="226" spans="1:256" ht="13.5" hidden="1" thickBot="1">
      <c r="A226" s="1003"/>
      <c r="B226" s="2773" t="s">
        <v>690</v>
      </c>
      <c r="C226" s="2774"/>
      <c r="D226" s="2774"/>
      <c r="E226" s="2774"/>
      <c r="F226" s="2774"/>
      <c r="G226" s="2775"/>
      <c r="H226" s="1003"/>
      <c r="I226" s="1003"/>
      <c r="J226" s="1003"/>
      <c r="K226" s="1003"/>
      <c r="L226" s="1003"/>
      <c r="M226" s="1003"/>
      <c r="N226" s="1003"/>
      <c r="O226" s="1003"/>
      <c r="P226" s="1003"/>
      <c r="Q226" s="1003"/>
      <c r="R226" s="1003"/>
      <c r="S226" s="1003"/>
      <c r="T226" s="1003"/>
      <c r="U226" s="1003"/>
      <c r="V226" s="1003"/>
      <c r="W226" s="1003"/>
      <c r="X226" s="1003"/>
      <c r="Y226" s="1003"/>
      <c r="Z226" s="1003"/>
      <c r="AA226" s="1003"/>
      <c r="AB226" s="1003"/>
      <c r="AC226" s="1003"/>
      <c r="AD226" s="1003"/>
      <c r="AE226" s="1003"/>
      <c r="AF226" s="1003"/>
      <c r="AG226" s="1003"/>
      <c r="AH226" s="1003"/>
      <c r="AI226" s="1003"/>
      <c r="AJ226" s="1003"/>
      <c r="AK226" s="1003"/>
      <c r="AL226" s="1003"/>
      <c r="AM226" s="1003"/>
      <c r="AN226" s="1003"/>
      <c r="AO226" s="1003"/>
      <c r="AP226" s="1003"/>
      <c r="AQ226" s="1003"/>
      <c r="AR226" s="1003"/>
      <c r="AS226" s="1003"/>
      <c r="AT226" s="1003"/>
      <c r="AU226" s="1003"/>
      <c r="AV226" s="1003"/>
      <c r="AW226" s="1003"/>
      <c r="AX226" s="1003"/>
      <c r="AY226" s="1003"/>
      <c r="AZ226" s="1003"/>
      <c r="BA226" s="1003"/>
      <c r="BB226" s="1003"/>
      <c r="BC226" s="1003"/>
      <c r="BD226" s="1003"/>
      <c r="BE226" s="1003"/>
      <c r="BF226" s="1003"/>
      <c r="BG226" s="1003"/>
      <c r="BH226" s="1003"/>
      <c r="BI226" s="1003"/>
      <c r="BJ226" s="1003"/>
      <c r="BK226" s="1003"/>
      <c r="BL226" s="1003"/>
      <c r="BM226" s="1003"/>
      <c r="BN226" s="1003"/>
      <c r="BO226" s="1003"/>
      <c r="BP226" s="1003"/>
      <c r="BQ226" s="1003"/>
      <c r="BR226" s="1003"/>
      <c r="BS226" s="1003"/>
      <c r="BT226" s="1003"/>
      <c r="BU226" s="1003"/>
      <c r="BV226" s="1003"/>
      <c r="BW226" s="1003"/>
      <c r="BX226" s="1003"/>
      <c r="BY226" s="1003"/>
      <c r="BZ226" s="1003"/>
      <c r="CA226" s="1003"/>
      <c r="CB226" s="1003"/>
      <c r="CC226" s="1003"/>
      <c r="CD226" s="1003"/>
      <c r="CE226" s="1003"/>
      <c r="CF226" s="1003"/>
      <c r="CG226" s="1003"/>
      <c r="CH226" s="1003"/>
      <c r="CI226" s="1003"/>
      <c r="CJ226" s="1003"/>
      <c r="CK226" s="1003"/>
      <c r="CL226" s="1003"/>
      <c r="CM226" s="1003"/>
      <c r="CN226" s="1003"/>
      <c r="CO226" s="1003"/>
      <c r="CP226" s="1003"/>
      <c r="CQ226" s="1003"/>
      <c r="CR226" s="1003"/>
      <c r="CS226" s="1003"/>
      <c r="CT226" s="1003"/>
      <c r="CU226" s="1003"/>
      <c r="CV226" s="1003"/>
      <c r="CW226" s="1003"/>
      <c r="CX226" s="1003"/>
      <c r="CY226" s="1003"/>
      <c r="CZ226" s="1003"/>
      <c r="DA226" s="1003"/>
      <c r="DB226" s="1003"/>
      <c r="DC226" s="1003"/>
      <c r="DD226" s="1003"/>
      <c r="DE226" s="1003"/>
      <c r="DF226" s="1003"/>
      <c r="DG226" s="1003"/>
      <c r="DH226" s="1003"/>
      <c r="DI226" s="1003"/>
      <c r="DJ226" s="1003"/>
      <c r="DK226" s="1003"/>
      <c r="DL226" s="1003"/>
      <c r="DM226" s="1003"/>
      <c r="DN226" s="1003"/>
      <c r="DO226" s="1003"/>
      <c r="DP226" s="1003"/>
      <c r="DQ226" s="1003"/>
      <c r="DR226" s="1003"/>
      <c r="DS226" s="1003"/>
      <c r="DT226" s="1003"/>
      <c r="DU226" s="1003"/>
      <c r="DV226" s="1003"/>
      <c r="DW226" s="1003"/>
      <c r="DX226" s="1003"/>
      <c r="DY226" s="1003"/>
      <c r="DZ226" s="1003"/>
      <c r="EA226" s="1003"/>
      <c r="EB226" s="1003"/>
      <c r="EC226" s="1003"/>
      <c r="ED226" s="1003"/>
      <c r="EE226" s="1003"/>
      <c r="EF226" s="1003"/>
      <c r="EG226" s="1003"/>
      <c r="EH226" s="1003"/>
      <c r="EI226" s="1003"/>
      <c r="EJ226" s="1003"/>
      <c r="EK226" s="1003"/>
      <c r="EL226" s="1003"/>
      <c r="EM226" s="1003"/>
      <c r="EN226" s="1003"/>
      <c r="EO226" s="1003"/>
      <c r="EP226" s="1003"/>
      <c r="EQ226" s="1003"/>
      <c r="ER226" s="1003"/>
      <c r="ES226" s="1003"/>
      <c r="ET226" s="1003"/>
      <c r="EU226" s="1003"/>
      <c r="EV226" s="1003"/>
      <c r="EW226" s="1003"/>
      <c r="EX226" s="1003"/>
      <c r="EY226" s="1003"/>
      <c r="EZ226" s="1003"/>
      <c r="FA226" s="1003"/>
      <c r="FB226" s="1003"/>
      <c r="FC226" s="1003"/>
      <c r="FD226" s="1003"/>
      <c r="FE226" s="1003"/>
      <c r="FF226" s="1003"/>
      <c r="FG226" s="1003"/>
      <c r="FH226" s="1003"/>
      <c r="FI226" s="1003"/>
      <c r="FJ226" s="1003"/>
      <c r="FK226" s="1003"/>
      <c r="FL226" s="1003"/>
      <c r="FM226" s="1003"/>
      <c r="FN226" s="1003"/>
      <c r="FO226" s="1003"/>
      <c r="FP226" s="1003"/>
      <c r="FQ226" s="1003"/>
      <c r="FR226" s="1003"/>
      <c r="FS226" s="1003"/>
      <c r="FT226" s="1003"/>
      <c r="FU226" s="1003"/>
      <c r="FV226" s="1003"/>
      <c r="FW226" s="1003"/>
      <c r="FX226" s="1003"/>
      <c r="FY226" s="1003"/>
      <c r="FZ226" s="1003"/>
      <c r="GA226" s="1003"/>
      <c r="GB226" s="1003"/>
      <c r="GC226" s="1003"/>
      <c r="GD226" s="1003"/>
      <c r="GE226" s="1003"/>
      <c r="GF226" s="1003"/>
      <c r="GG226" s="1003"/>
      <c r="GH226" s="1003"/>
      <c r="GI226" s="1003"/>
      <c r="GJ226" s="1003"/>
      <c r="GK226" s="1003"/>
      <c r="GL226" s="1003"/>
      <c r="GM226" s="1003"/>
      <c r="GN226" s="1003"/>
      <c r="GO226" s="1003"/>
      <c r="GP226" s="1003"/>
      <c r="GQ226" s="1003"/>
      <c r="GR226" s="1003"/>
      <c r="GS226" s="1003"/>
      <c r="GT226" s="1003"/>
      <c r="GU226" s="1003"/>
      <c r="GV226" s="1003"/>
      <c r="GW226" s="1003"/>
      <c r="GX226" s="1003"/>
      <c r="GY226" s="1003"/>
      <c r="GZ226" s="1003"/>
      <c r="HA226" s="1003"/>
      <c r="HB226" s="1003"/>
      <c r="HC226" s="1003"/>
      <c r="HD226" s="1003"/>
      <c r="HE226" s="1003"/>
      <c r="HF226" s="1003"/>
      <c r="HG226" s="1003"/>
      <c r="HH226" s="1003"/>
      <c r="HI226" s="1003"/>
      <c r="HJ226" s="1003"/>
      <c r="HK226" s="1003"/>
      <c r="HL226" s="1003"/>
      <c r="HM226" s="1003"/>
      <c r="HN226" s="1003"/>
      <c r="HO226" s="1003"/>
      <c r="HP226" s="1003"/>
      <c r="HQ226" s="1003"/>
      <c r="HR226" s="1003"/>
      <c r="HS226" s="1003"/>
      <c r="HT226" s="1003"/>
      <c r="HU226" s="1003"/>
      <c r="HV226" s="1003"/>
      <c r="HW226" s="1003"/>
      <c r="HX226" s="1003"/>
      <c r="HY226" s="1003"/>
      <c r="HZ226" s="1003"/>
      <c r="IA226" s="1003"/>
      <c r="IB226" s="1003"/>
      <c r="IC226" s="1003"/>
      <c r="ID226" s="1003"/>
      <c r="IE226" s="1003"/>
      <c r="IF226" s="1003"/>
      <c r="IG226" s="1003"/>
      <c r="IH226" s="1003"/>
      <c r="II226" s="1003"/>
      <c r="IJ226" s="1003"/>
      <c r="IK226" s="1003"/>
      <c r="IL226" s="1003"/>
      <c r="IM226" s="1003"/>
      <c r="IN226" s="1003"/>
      <c r="IO226" s="1003"/>
      <c r="IP226" s="1003"/>
      <c r="IQ226" s="1003"/>
      <c r="IR226" s="1003"/>
      <c r="IS226" s="1003"/>
      <c r="IT226" s="1003"/>
      <c r="IU226" s="1003"/>
      <c r="IV226" s="1003"/>
    </row>
    <row r="227" spans="1:256" ht="15.75" hidden="1" thickBot="1">
      <c r="A227" s="1003"/>
      <c r="B227" s="1243" t="s">
        <v>1819</v>
      </c>
      <c r="C227" s="1244" t="e">
        <f>#REF!</f>
        <v>#REF!</v>
      </c>
      <c r="D227" s="1245" t="s">
        <v>29</v>
      </c>
      <c r="E227" s="1246">
        <v>1</v>
      </c>
      <c r="F227" s="1247" t="e">
        <f>#REF!</f>
        <v>#REF!</v>
      </c>
      <c r="G227" s="1248" t="e">
        <f>TRUNC(F227*E227,2)</f>
        <v>#REF!</v>
      </c>
      <c r="H227" s="1003"/>
      <c r="I227" s="1003"/>
      <c r="J227" s="1003"/>
      <c r="K227" s="1003"/>
      <c r="L227" s="1003"/>
      <c r="M227" s="1003"/>
      <c r="N227" s="1003"/>
      <c r="O227" s="1003"/>
      <c r="P227" s="1003"/>
      <c r="Q227" s="1003"/>
      <c r="R227" s="1003"/>
      <c r="S227" s="1003"/>
      <c r="T227" s="1003"/>
      <c r="U227" s="1003"/>
      <c r="V227" s="1003"/>
      <c r="W227" s="1003"/>
      <c r="X227" s="1003"/>
      <c r="Y227" s="1003"/>
      <c r="Z227" s="1003"/>
      <c r="AA227" s="1003"/>
      <c r="AB227" s="1003"/>
      <c r="AC227" s="1003"/>
      <c r="AD227" s="1003"/>
      <c r="AE227" s="1003"/>
      <c r="AF227" s="1003"/>
      <c r="AG227" s="1003"/>
      <c r="AH227" s="1003"/>
      <c r="AI227" s="1003"/>
      <c r="AJ227" s="1003"/>
      <c r="AK227" s="1003"/>
      <c r="AL227" s="1003"/>
      <c r="AM227" s="1003"/>
      <c r="AN227" s="1003"/>
      <c r="AO227" s="1003"/>
      <c r="AP227" s="1003"/>
      <c r="AQ227" s="1003"/>
      <c r="AR227" s="1003"/>
      <c r="AS227" s="1003"/>
      <c r="AT227" s="1003"/>
      <c r="AU227" s="1003"/>
      <c r="AV227" s="1003"/>
      <c r="AW227" s="1003"/>
      <c r="AX227" s="1003"/>
      <c r="AY227" s="1003"/>
      <c r="AZ227" s="1003"/>
      <c r="BA227" s="1003"/>
      <c r="BB227" s="1003"/>
      <c r="BC227" s="1003"/>
      <c r="BD227" s="1003"/>
      <c r="BE227" s="1003"/>
      <c r="BF227" s="1003"/>
      <c r="BG227" s="1003"/>
      <c r="BH227" s="1003"/>
      <c r="BI227" s="1003"/>
      <c r="BJ227" s="1003"/>
      <c r="BK227" s="1003"/>
      <c r="BL227" s="1003"/>
      <c r="BM227" s="1003"/>
      <c r="BN227" s="1003"/>
      <c r="BO227" s="1003"/>
      <c r="BP227" s="1003"/>
      <c r="BQ227" s="1003"/>
      <c r="BR227" s="1003"/>
      <c r="BS227" s="1003"/>
      <c r="BT227" s="1003"/>
      <c r="BU227" s="1003"/>
      <c r="BV227" s="1003"/>
      <c r="BW227" s="1003"/>
      <c r="BX227" s="1003"/>
      <c r="BY227" s="1003"/>
      <c r="BZ227" s="1003"/>
      <c r="CA227" s="1003"/>
      <c r="CB227" s="1003"/>
      <c r="CC227" s="1003"/>
      <c r="CD227" s="1003"/>
      <c r="CE227" s="1003"/>
      <c r="CF227" s="1003"/>
      <c r="CG227" s="1003"/>
      <c r="CH227" s="1003"/>
      <c r="CI227" s="1003"/>
      <c r="CJ227" s="1003"/>
      <c r="CK227" s="1003"/>
      <c r="CL227" s="1003"/>
      <c r="CM227" s="1003"/>
      <c r="CN227" s="1003"/>
      <c r="CO227" s="1003"/>
      <c r="CP227" s="1003"/>
      <c r="CQ227" s="1003"/>
      <c r="CR227" s="1003"/>
      <c r="CS227" s="1003"/>
      <c r="CT227" s="1003"/>
      <c r="CU227" s="1003"/>
      <c r="CV227" s="1003"/>
      <c r="CW227" s="1003"/>
      <c r="CX227" s="1003"/>
      <c r="CY227" s="1003"/>
      <c r="CZ227" s="1003"/>
      <c r="DA227" s="1003"/>
      <c r="DB227" s="1003"/>
      <c r="DC227" s="1003"/>
      <c r="DD227" s="1003"/>
      <c r="DE227" s="1003"/>
      <c r="DF227" s="1003"/>
      <c r="DG227" s="1003"/>
      <c r="DH227" s="1003"/>
      <c r="DI227" s="1003"/>
      <c r="DJ227" s="1003"/>
      <c r="DK227" s="1003"/>
      <c r="DL227" s="1003"/>
      <c r="DM227" s="1003"/>
      <c r="DN227" s="1003"/>
      <c r="DO227" s="1003"/>
      <c r="DP227" s="1003"/>
      <c r="DQ227" s="1003"/>
      <c r="DR227" s="1003"/>
      <c r="DS227" s="1003"/>
      <c r="DT227" s="1003"/>
      <c r="DU227" s="1003"/>
      <c r="DV227" s="1003"/>
      <c r="DW227" s="1003"/>
      <c r="DX227" s="1003"/>
      <c r="DY227" s="1003"/>
      <c r="DZ227" s="1003"/>
      <c r="EA227" s="1003"/>
      <c r="EB227" s="1003"/>
      <c r="EC227" s="1003"/>
      <c r="ED227" s="1003"/>
      <c r="EE227" s="1003"/>
      <c r="EF227" s="1003"/>
      <c r="EG227" s="1003"/>
      <c r="EH227" s="1003"/>
      <c r="EI227" s="1003"/>
      <c r="EJ227" s="1003"/>
      <c r="EK227" s="1003"/>
      <c r="EL227" s="1003"/>
      <c r="EM227" s="1003"/>
      <c r="EN227" s="1003"/>
      <c r="EO227" s="1003"/>
      <c r="EP227" s="1003"/>
      <c r="EQ227" s="1003"/>
      <c r="ER227" s="1003"/>
      <c r="ES227" s="1003"/>
      <c r="ET227" s="1003"/>
      <c r="EU227" s="1003"/>
      <c r="EV227" s="1003"/>
      <c r="EW227" s="1003"/>
      <c r="EX227" s="1003"/>
      <c r="EY227" s="1003"/>
      <c r="EZ227" s="1003"/>
      <c r="FA227" s="1003"/>
      <c r="FB227" s="1003"/>
      <c r="FC227" s="1003"/>
      <c r="FD227" s="1003"/>
      <c r="FE227" s="1003"/>
      <c r="FF227" s="1003"/>
      <c r="FG227" s="1003"/>
      <c r="FH227" s="1003"/>
      <c r="FI227" s="1003"/>
      <c r="FJ227" s="1003"/>
      <c r="FK227" s="1003"/>
      <c r="FL227" s="1003"/>
      <c r="FM227" s="1003"/>
      <c r="FN227" s="1003"/>
      <c r="FO227" s="1003"/>
      <c r="FP227" s="1003"/>
      <c r="FQ227" s="1003"/>
      <c r="FR227" s="1003"/>
      <c r="FS227" s="1003"/>
      <c r="FT227" s="1003"/>
      <c r="FU227" s="1003"/>
      <c r="FV227" s="1003"/>
      <c r="FW227" s="1003"/>
      <c r="FX227" s="1003"/>
      <c r="FY227" s="1003"/>
      <c r="FZ227" s="1003"/>
      <c r="GA227" s="1003"/>
      <c r="GB227" s="1003"/>
      <c r="GC227" s="1003"/>
      <c r="GD227" s="1003"/>
      <c r="GE227" s="1003"/>
      <c r="GF227" s="1003"/>
      <c r="GG227" s="1003"/>
      <c r="GH227" s="1003"/>
      <c r="GI227" s="1003"/>
      <c r="GJ227" s="1003"/>
      <c r="GK227" s="1003"/>
      <c r="GL227" s="1003"/>
      <c r="GM227" s="1003"/>
      <c r="GN227" s="1003"/>
      <c r="GO227" s="1003"/>
      <c r="GP227" s="1003"/>
      <c r="GQ227" s="1003"/>
      <c r="GR227" s="1003"/>
      <c r="GS227" s="1003"/>
      <c r="GT227" s="1003"/>
      <c r="GU227" s="1003"/>
      <c r="GV227" s="1003"/>
      <c r="GW227" s="1003"/>
      <c r="GX227" s="1003"/>
      <c r="GY227" s="1003"/>
      <c r="GZ227" s="1003"/>
      <c r="HA227" s="1003"/>
      <c r="HB227" s="1003"/>
      <c r="HC227" s="1003"/>
      <c r="HD227" s="1003"/>
      <c r="HE227" s="1003"/>
      <c r="HF227" s="1003"/>
      <c r="HG227" s="1003"/>
      <c r="HH227" s="1003"/>
      <c r="HI227" s="1003"/>
      <c r="HJ227" s="1003"/>
      <c r="HK227" s="1003"/>
      <c r="HL227" s="1003"/>
      <c r="HM227" s="1003"/>
      <c r="HN227" s="1003"/>
      <c r="HO227" s="1003"/>
      <c r="HP227" s="1003"/>
      <c r="HQ227" s="1003"/>
      <c r="HR227" s="1003"/>
      <c r="HS227" s="1003"/>
      <c r="HT227" s="1003"/>
      <c r="HU227" s="1003"/>
      <c r="HV227" s="1003"/>
      <c r="HW227" s="1003"/>
      <c r="HX227" s="1003"/>
      <c r="HY227" s="1003"/>
      <c r="HZ227" s="1003"/>
      <c r="IA227" s="1003"/>
      <c r="IB227" s="1003"/>
      <c r="IC227" s="1003"/>
      <c r="ID227" s="1003"/>
      <c r="IE227" s="1003"/>
      <c r="IF227" s="1003"/>
      <c r="IG227" s="1003"/>
      <c r="IH227" s="1003"/>
      <c r="II227" s="1003"/>
      <c r="IJ227" s="1003"/>
      <c r="IK227" s="1003"/>
      <c r="IL227" s="1003"/>
      <c r="IM227" s="1003"/>
      <c r="IN227" s="1003"/>
      <c r="IO227" s="1003"/>
      <c r="IP227" s="1003"/>
      <c r="IQ227" s="1003"/>
      <c r="IR227" s="1003"/>
      <c r="IS227" s="1003"/>
      <c r="IT227" s="1003"/>
      <c r="IU227" s="1003"/>
      <c r="IV227" s="1003"/>
    </row>
    <row r="228" spans="1:256" ht="30.75" hidden="1" thickBot="1">
      <c r="A228" s="1003"/>
      <c r="B228" s="1243" t="s">
        <v>1914</v>
      </c>
      <c r="C228" s="1249" t="s">
        <v>1902</v>
      </c>
      <c r="D228" s="1245" t="s">
        <v>24</v>
      </c>
      <c r="E228" s="1250">
        <f>0.1963*1.55*4</f>
        <v>1.21706</v>
      </c>
      <c r="F228" s="1246">
        <v>40.97</v>
      </c>
      <c r="G228" s="1248">
        <f>TRUNC(F228*E228,2)</f>
        <v>49.86</v>
      </c>
      <c r="H228" s="1003"/>
      <c r="I228" s="1003"/>
      <c r="J228" s="1003"/>
      <c r="K228" s="1003"/>
      <c r="L228" s="1003"/>
      <c r="M228" s="1003"/>
      <c r="N228" s="1003"/>
      <c r="O228" s="1003"/>
      <c r="P228" s="1003"/>
      <c r="Q228" s="1003"/>
      <c r="R228" s="1003"/>
      <c r="S228" s="1003"/>
      <c r="T228" s="1003"/>
      <c r="U228" s="1003"/>
      <c r="V228" s="1003"/>
      <c r="W228" s="1003"/>
      <c r="X228" s="1003"/>
      <c r="Y228" s="1003"/>
      <c r="Z228" s="1003"/>
      <c r="AA228" s="1003"/>
      <c r="AB228" s="1003"/>
      <c r="AC228" s="1003"/>
      <c r="AD228" s="1003"/>
      <c r="AE228" s="1003"/>
      <c r="AF228" s="1003"/>
      <c r="AG228" s="1003"/>
      <c r="AH228" s="1003"/>
      <c r="AI228" s="1003"/>
      <c r="AJ228" s="1003"/>
      <c r="AK228" s="1003"/>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1003"/>
      <c r="CJ228" s="1003"/>
      <c r="CK228" s="1003"/>
      <c r="CL228" s="1003"/>
      <c r="CM228" s="1003"/>
      <c r="CN228" s="1003"/>
      <c r="CO228" s="1003"/>
      <c r="CP228" s="1003"/>
      <c r="CQ228" s="1003"/>
      <c r="CR228" s="1003"/>
      <c r="CS228" s="1003"/>
      <c r="CT228" s="1003"/>
      <c r="CU228" s="1003"/>
      <c r="CV228" s="1003"/>
      <c r="CW228" s="1003"/>
      <c r="CX228" s="1003"/>
      <c r="CY228" s="1003"/>
      <c r="CZ228" s="1003"/>
      <c r="DA228" s="1003"/>
      <c r="DB228" s="1003"/>
      <c r="DC228" s="1003"/>
      <c r="DD228" s="1003"/>
      <c r="DE228" s="1003"/>
      <c r="DF228" s="1003"/>
      <c r="DG228" s="1003"/>
      <c r="DH228" s="1003"/>
      <c r="DI228" s="1003"/>
      <c r="DJ228" s="1003"/>
      <c r="DK228" s="1003"/>
      <c r="DL228" s="1003"/>
      <c r="DM228" s="1003"/>
      <c r="DN228" s="1003"/>
      <c r="DO228" s="1003"/>
      <c r="DP228" s="1003"/>
      <c r="DQ228" s="1003"/>
      <c r="DR228" s="1003"/>
      <c r="DS228" s="1003"/>
      <c r="DT228" s="1003"/>
      <c r="DU228" s="1003"/>
      <c r="DV228" s="1003"/>
      <c r="DW228" s="1003"/>
      <c r="DX228" s="1003"/>
      <c r="DY228" s="1003"/>
      <c r="DZ228" s="1003"/>
      <c r="EA228" s="1003"/>
      <c r="EB228" s="1003"/>
      <c r="EC228" s="1003"/>
      <c r="ED228" s="1003"/>
      <c r="EE228" s="1003"/>
      <c r="EF228" s="1003"/>
      <c r="EG228" s="1003"/>
      <c r="EH228" s="1003"/>
      <c r="EI228" s="1003"/>
      <c r="EJ228" s="1003"/>
      <c r="EK228" s="1003"/>
      <c r="EL228" s="1003"/>
      <c r="EM228" s="1003"/>
      <c r="EN228" s="1003"/>
      <c r="EO228" s="1003"/>
      <c r="EP228" s="1003"/>
      <c r="EQ228" s="1003"/>
      <c r="ER228" s="1003"/>
      <c r="ES228" s="1003"/>
      <c r="ET228" s="1003"/>
      <c r="EU228" s="1003"/>
      <c r="EV228" s="1003"/>
      <c r="EW228" s="1003"/>
      <c r="EX228" s="1003"/>
      <c r="EY228" s="1003"/>
      <c r="EZ228" s="1003"/>
      <c r="FA228" s="1003"/>
      <c r="FB228" s="1003"/>
      <c r="FC228" s="1003"/>
      <c r="FD228" s="1003"/>
      <c r="FE228" s="1003"/>
      <c r="FF228" s="1003"/>
      <c r="FG228" s="1003"/>
      <c r="FH228" s="1003"/>
      <c r="FI228" s="1003"/>
      <c r="FJ228" s="1003"/>
      <c r="FK228" s="1003"/>
      <c r="FL228" s="1003"/>
      <c r="FM228" s="1003"/>
      <c r="FN228" s="1003"/>
      <c r="FO228" s="1003"/>
      <c r="FP228" s="1003"/>
      <c r="FQ228" s="1003"/>
      <c r="FR228" s="1003"/>
      <c r="FS228" s="1003"/>
      <c r="FT228" s="1003"/>
      <c r="FU228" s="1003"/>
      <c r="FV228" s="1003"/>
      <c r="FW228" s="1003"/>
      <c r="FX228" s="1003"/>
      <c r="FY228" s="1003"/>
      <c r="FZ228" s="1003"/>
      <c r="GA228" s="1003"/>
      <c r="GB228" s="1003"/>
      <c r="GC228" s="1003"/>
      <c r="GD228" s="1003"/>
      <c r="GE228" s="1003"/>
      <c r="GF228" s="1003"/>
      <c r="GG228" s="1003"/>
      <c r="GH228" s="1003"/>
      <c r="GI228" s="1003"/>
      <c r="GJ228" s="1003"/>
      <c r="GK228" s="1003"/>
      <c r="GL228" s="1003"/>
      <c r="GM228" s="1003"/>
      <c r="GN228" s="1003"/>
      <c r="GO228" s="1003"/>
      <c r="GP228" s="1003"/>
      <c r="GQ228" s="1003"/>
      <c r="GR228" s="1003"/>
      <c r="GS228" s="1003"/>
      <c r="GT228" s="1003"/>
      <c r="GU228" s="1003"/>
      <c r="GV228" s="1003"/>
      <c r="GW228" s="1003"/>
      <c r="GX228" s="1003"/>
      <c r="GY228" s="1003"/>
      <c r="GZ228" s="1003"/>
      <c r="HA228" s="1003"/>
      <c r="HB228" s="1003"/>
      <c r="HC228" s="1003"/>
      <c r="HD228" s="1003"/>
      <c r="HE228" s="1003"/>
      <c r="HF228" s="1003"/>
      <c r="HG228" s="1003"/>
      <c r="HH228" s="1003"/>
      <c r="HI228" s="1003"/>
      <c r="HJ228" s="1003"/>
      <c r="HK228" s="1003"/>
      <c r="HL228" s="1003"/>
      <c r="HM228" s="1003"/>
      <c r="HN228" s="1003"/>
      <c r="HO228" s="1003"/>
      <c r="HP228" s="1003"/>
      <c r="HQ228" s="1003"/>
      <c r="HR228" s="1003"/>
      <c r="HS228" s="1003"/>
      <c r="HT228" s="1003"/>
      <c r="HU228" s="1003"/>
      <c r="HV228" s="1003"/>
      <c r="HW228" s="1003"/>
      <c r="HX228" s="1003"/>
      <c r="HY228" s="1003"/>
      <c r="HZ228" s="1003"/>
      <c r="IA228" s="1003"/>
      <c r="IB228" s="1003"/>
      <c r="IC228" s="1003"/>
      <c r="ID228" s="1003"/>
      <c r="IE228" s="1003"/>
      <c r="IF228" s="1003"/>
      <c r="IG228" s="1003"/>
      <c r="IH228" s="1003"/>
      <c r="II228" s="1003"/>
      <c r="IJ228" s="1003"/>
      <c r="IK228" s="1003"/>
      <c r="IL228" s="1003"/>
      <c r="IM228" s="1003"/>
      <c r="IN228" s="1003"/>
      <c r="IO228" s="1003"/>
      <c r="IP228" s="1003"/>
      <c r="IQ228" s="1003"/>
      <c r="IR228" s="1003"/>
      <c r="IS228" s="1003"/>
      <c r="IT228" s="1003"/>
      <c r="IU228" s="1003"/>
      <c r="IV228" s="1003"/>
    </row>
    <row r="229" spans="1:256" ht="30.75" hidden="1" thickBot="1">
      <c r="A229" s="1003"/>
      <c r="B229" s="1243" t="s">
        <v>1915</v>
      </c>
      <c r="C229" s="1249" t="s">
        <v>1903</v>
      </c>
      <c r="D229" s="1245" t="s">
        <v>24</v>
      </c>
      <c r="E229" s="1250">
        <f>0.1963*1.55*4</f>
        <v>1.21706</v>
      </c>
      <c r="F229" s="1247">
        <v>352.72</v>
      </c>
      <c r="G229" s="1248">
        <f>TRUNC(F229*E229,2)</f>
        <v>429.28</v>
      </c>
      <c r="H229" s="1003"/>
      <c r="I229" s="1003"/>
      <c r="J229" s="1003"/>
      <c r="K229" s="1003"/>
      <c r="L229" s="1003"/>
      <c r="M229" s="1003"/>
      <c r="N229" s="1003"/>
      <c r="O229" s="1003"/>
      <c r="P229" s="1003"/>
      <c r="Q229" s="1003"/>
      <c r="R229" s="1003"/>
      <c r="S229" s="1003"/>
      <c r="T229" s="1003"/>
      <c r="U229" s="1003"/>
      <c r="V229" s="1003"/>
      <c r="W229" s="1003"/>
      <c r="X229" s="1003"/>
      <c r="Y229" s="1003"/>
      <c r="Z229" s="1003"/>
      <c r="AA229" s="1003"/>
      <c r="AB229" s="1003"/>
      <c r="AC229" s="1003"/>
      <c r="AD229" s="1003"/>
      <c r="AE229" s="1003"/>
      <c r="AF229" s="1003"/>
      <c r="AG229" s="1003"/>
      <c r="AH229" s="1003"/>
      <c r="AI229" s="1003"/>
      <c r="AJ229" s="1003"/>
      <c r="AK229" s="1003"/>
      <c r="AL229" s="1003"/>
      <c r="AM229" s="1003"/>
      <c r="AN229" s="1003"/>
      <c r="AO229" s="1003"/>
      <c r="AP229" s="1003"/>
      <c r="AQ229" s="1003"/>
      <c r="AR229" s="1003"/>
      <c r="AS229" s="1003"/>
      <c r="AT229" s="1003"/>
      <c r="AU229" s="1003"/>
      <c r="AV229" s="1003"/>
      <c r="AW229" s="1003"/>
      <c r="AX229" s="1003"/>
      <c r="AY229" s="1003"/>
      <c r="AZ229" s="1003"/>
      <c r="BA229" s="1003"/>
      <c r="BB229" s="1003"/>
      <c r="BC229" s="1003"/>
      <c r="BD229" s="1003"/>
      <c r="BE229" s="1003"/>
      <c r="BF229" s="1003"/>
      <c r="BG229" s="1003"/>
      <c r="BH229" s="1003"/>
      <c r="BI229" s="1003"/>
      <c r="BJ229" s="1003"/>
      <c r="BK229" s="1003"/>
      <c r="BL229" s="1003"/>
      <c r="BM229" s="1003"/>
      <c r="BN229" s="1003"/>
      <c r="BO229" s="1003"/>
      <c r="BP229" s="1003"/>
      <c r="BQ229" s="1003"/>
      <c r="BR229" s="1003"/>
      <c r="BS229" s="1003"/>
      <c r="BT229" s="1003"/>
      <c r="BU229" s="1003"/>
      <c r="BV229" s="1003"/>
      <c r="BW229" s="1003"/>
      <c r="BX229" s="1003"/>
      <c r="BY229" s="1003"/>
      <c r="BZ229" s="1003"/>
      <c r="CA229" s="1003"/>
      <c r="CB229" s="1003"/>
      <c r="CC229" s="1003"/>
      <c r="CD229" s="1003"/>
      <c r="CE229" s="1003"/>
      <c r="CF229" s="1003"/>
      <c r="CG229" s="1003"/>
      <c r="CH229" s="1003"/>
      <c r="CI229" s="1003"/>
      <c r="CJ229" s="1003"/>
      <c r="CK229" s="1003"/>
      <c r="CL229" s="1003"/>
      <c r="CM229" s="1003"/>
      <c r="CN229" s="1003"/>
      <c r="CO229" s="1003"/>
      <c r="CP229" s="1003"/>
      <c r="CQ229" s="1003"/>
      <c r="CR229" s="1003"/>
      <c r="CS229" s="1003"/>
      <c r="CT229" s="1003"/>
      <c r="CU229" s="1003"/>
      <c r="CV229" s="1003"/>
      <c r="CW229" s="1003"/>
      <c r="CX229" s="1003"/>
      <c r="CY229" s="1003"/>
      <c r="CZ229" s="1003"/>
      <c r="DA229" s="1003"/>
      <c r="DB229" s="1003"/>
      <c r="DC229" s="1003"/>
      <c r="DD229" s="1003"/>
      <c r="DE229" s="1003"/>
      <c r="DF229" s="1003"/>
      <c r="DG229" s="1003"/>
      <c r="DH229" s="1003"/>
      <c r="DI229" s="1003"/>
      <c r="DJ229" s="1003"/>
      <c r="DK229" s="1003"/>
      <c r="DL229" s="1003"/>
      <c r="DM229" s="1003"/>
      <c r="DN229" s="1003"/>
      <c r="DO229" s="1003"/>
      <c r="DP229" s="1003"/>
      <c r="DQ229" s="1003"/>
      <c r="DR229" s="1003"/>
      <c r="DS229" s="1003"/>
      <c r="DT229" s="1003"/>
      <c r="DU229" s="1003"/>
      <c r="DV229" s="1003"/>
      <c r="DW229" s="1003"/>
      <c r="DX229" s="1003"/>
      <c r="DY229" s="1003"/>
      <c r="DZ229" s="1003"/>
      <c r="EA229" s="1003"/>
      <c r="EB229" s="1003"/>
      <c r="EC229" s="1003"/>
      <c r="ED229" s="1003"/>
      <c r="EE229" s="1003"/>
      <c r="EF229" s="1003"/>
      <c r="EG229" s="1003"/>
      <c r="EH229" s="1003"/>
      <c r="EI229" s="1003"/>
      <c r="EJ229" s="1003"/>
      <c r="EK229" s="1003"/>
      <c r="EL229" s="1003"/>
      <c r="EM229" s="1003"/>
      <c r="EN229" s="1003"/>
      <c r="EO229" s="1003"/>
      <c r="EP229" s="1003"/>
      <c r="EQ229" s="1003"/>
      <c r="ER229" s="1003"/>
      <c r="ES229" s="1003"/>
      <c r="ET229" s="1003"/>
      <c r="EU229" s="1003"/>
      <c r="EV229" s="1003"/>
      <c r="EW229" s="1003"/>
      <c r="EX229" s="1003"/>
      <c r="EY229" s="1003"/>
      <c r="EZ229" s="1003"/>
      <c r="FA229" s="1003"/>
      <c r="FB229" s="1003"/>
      <c r="FC229" s="1003"/>
      <c r="FD229" s="1003"/>
      <c r="FE229" s="1003"/>
      <c r="FF229" s="1003"/>
      <c r="FG229" s="1003"/>
      <c r="FH229" s="1003"/>
      <c r="FI229" s="1003"/>
      <c r="FJ229" s="1003"/>
      <c r="FK229" s="1003"/>
      <c r="FL229" s="1003"/>
      <c r="FM229" s="1003"/>
      <c r="FN229" s="1003"/>
      <c r="FO229" s="1003"/>
      <c r="FP229" s="1003"/>
      <c r="FQ229" s="1003"/>
      <c r="FR229" s="1003"/>
      <c r="FS229" s="1003"/>
      <c r="FT229" s="1003"/>
      <c r="FU229" s="1003"/>
      <c r="FV229" s="1003"/>
      <c r="FW229" s="1003"/>
      <c r="FX229" s="1003"/>
      <c r="FY229" s="1003"/>
      <c r="FZ229" s="1003"/>
      <c r="GA229" s="1003"/>
      <c r="GB229" s="1003"/>
      <c r="GC229" s="1003"/>
      <c r="GD229" s="1003"/>
      <c r="GE229" s="1003"/>
      <c r="GF229" s="1003"/>
      <c r="GG229" s="1003"/>
      <c r="GH229" s="1003"/>
      <c r="GI229" s="1003"/>
      <c r="GJ229" s="1003"/>
      <c r="GK229" s="1003"/>
      <c r="GL229" s="1003"/>
      <c r="GM229" s="1003"/>
      <c r="GN229" s="1003"/>
      <c r="GO229" s="1003"/>
      <c r="GP229" s="1003"/>
      <c r="GQ229" s="1003"/>
      <c r="GR229" s="1003"/>
      <c r="GS229" s="1003"/>
      <c r="GT229" s="1003"/>
      <c r="GU229" s="1003"/>
      <c r="GV229" s="1003"/>
      <c r="GW229" s="1003"/>
      <c r="GX229" s="1003"/>
      <c r="GY229" s="1003"/>
      <c r="GZ229" s="1003"/>
      <c r="HA229" s="1003"/>
      <c r="HB229" s="1003"/>
      <c r="HC229" s="1003"/>
      <c r="HD229" s="1003"/>
      <c r="HE229" s="1003"/>
      <c r="HF229" s="1003"/>
      <c r="HG229" s="1003"/>
      <c r="HH229" s="1003"/>
      <c r="HI229" s="1003"/>
      <c r="HJ229" s="1003"/>
      <c r="HK229" s="1003"/>
      <c r="HL229" s="1003"/>
      <c r="HM229" s="1003"/>
      <c r="HN229" s="1003"/>
      <c r="HO229" s="1003"/>
      <c r="HP229" s="1003"/>
      <c r="HQ229" s="1003"/>
      <c r="HR229" s="1003"/>
      <c r="HS229" s="1003"/>
      <c r="HT229" s="1003"/>
      <c r="HU229" s="1003"/>
      <c r="HV229" s="1003"/>
      <c r="HW229" s="1003"/>
      <c r="HX229" s="1003"/>
      <c r="HY229" s="1003"/>
      <c r="HZ229" s="1003"/>
      <c r="IA229" s="1003"/>
      <c r="IB229" s="1003"/>
      <c r="IC229" s="1003"/>
      <c r="ID229" s="1003"/>
      <c r="IE229" s="1003"/>
      <c r="IF229" s="1003"/>
      <c r="IG229" s="1003"/>
      <c r="IH229" s="1003"/>
      <c r="II229" s="1003"/>
      <c r="IJ229" s="1003"/>
      <c r="IK229" s="1003"/>
      <c r="IL229" s="1003"/>
      <c r="IM229" s="1003"/>
      <c r="IN229" s="1003"/>
      <c r="IO229" s="1003"/>
      <c r="IP229" s="1003"/>
      <c r="IQ229" s="1003"/>
      <c r="IR229" s="1003"/>
      <c r="IS229" s="1003"/>
      <c r="IT229" s="1003"/>
      <c r="IU229" s="1003"/>
      <c r="IV229" s="1003"/>
    </row>
    <row r="230" spans="1:256" ht="30.75" hidden="1" thickBot="1">
      <c r="A230" s="1003"/>
      <c r="B230" s="1243" t="s">
        <v>1916</v>
      </c>
      <c r="C230" s="1249" t="s">
        <v>948</v>
      </c>
      <c r="D230" s="1245" t="s">
        <v>24</v>
      </c>
      <c r="E230" s="1250">
        <f>0.1963*1.55*4</f>
        <v>1.21706</v>
      </c>
      <c r="F230" s="1247">
        <v>121.99</v>
      </c>
      <c r="G230" s="1248">
        <f>TRUNC(F230*E230,2)</f>
        <v>148.46</v>
      </c>
      <c r="H230" s="1003"/>
      <c r="I230" s="1003"/>
      <c r="J230" s="1003"/>
      <c r="K230" s="1003"/>
      <c r="L230" s="1003"/>
      <c r="M230" s="1003"/>
      <c r="N230" s="1003"/>
      <c r="O230" s="1003"/>
      <c r="P230" s="1003"/>
      <c r="Q230" s="1003"/>
      <c r="R230" s="1003"/>
      <c r="S230" s="1003"/>
      <c r="T230" s="1003"/>
      <c r="U230" s="1003"/>
      <c r="V230" s="1003"/>
      <c r="W230" s="1003"/>
      <c r="X230" s="1003"/>
      <c r="Y230" s="1003"/>
      <c r="Z230" s="1003"/>
      <c r="AA230" s="1003"/>
      <c r="AB230" s="1003"/>
      <c r="AC230" s="1003"/>
      <c r="AD230" s="1003"/>
      <c r="AE230" s="1003"/>
      <c r="AF230" s="1003"/>
      <c r="AG230" s="1003"/>
      <c r="AH230" s="1003"/>
      <c r="AI230" s="1003"/>
      <c r="AJ230" s="1003"/>
      <c r="AK230" s="1003"/>
      <c r="AL230" s="1003"/>
      <c r="AM230" s="1003"/>
      <c r="AN230" s="1003"/>
      <c r="AO230" s="1003"/>
      <c r="AP230" s="1003"/>
      <c r="AQ230" s="1003"/>
      <c r="AR230" s="1003"/>
      <c r="AS230" s="1003"/>
      <c r="AT230" s="1003"/>
      <c r="AU230" s="1003"/>
      <c r="AV230" s="1003"/>
      <c r="AW230" s="1003"/>
      <c r="AX230" s="1003"/>
      <c r="AY230" s="1003"/>
      <c r="AZ230" s="1003"/>
      <c r="BA230" s="1003"/>
      <c r="BB230" s="1003"/>
      <c r="BC230" s="1003"/>
      <c r="BD230" s="1003"/>
      <c r="BE230" s="1003"/>
      <c r="BF230" s="1003"/>
      <c r="BG230" s="1003"/>
      <c r="BH230" s="1003"/>
      <c r="BI230" s="1003"/>
      <c r="BJ230" s="1003"/>
      <c r="BK230" s="1003"/>
      <c r="BL230" s="1003"/>
      <c r="BM230" s="1003"/>
      <c r="BN230" s="1003"/>
      <c r="BO230" s="1003"/>
      <c r="BP230" s="1003"/>
      <c r="BQ230" s="1003"/>
      <c r="BR230" s="1003"/>
      <c r="BS230" s="1003"/>
      <c r="BT230" s="1003"/>
      <c r="BU230" s="1003"/>
      <c r="BV230" s="1003"/>
      <c r="BW230" s="1003"/>
      <c r="BX230" s="1003"/>
      <c r="BY230" s="1003"/>
      <c r="BZ230" s="1003"/>
      <c r="CA230" s="1003"/>
      <c r="CB230" s="1003"/>
      <c r="CC230" s="1003"/>
      <c r="CD230" s="1003"/>
      <c r="CE230" s="1003"/>
      <c r="CF230" s="1003"/>
      <c r="CG230" s="1003"/>
      <c r="CH230" s="1003"/>
      <c r="CI230" s="1003"/>
      <c r="CJ230" s="1003"/>
      <c r="CK230" s="1003"/>
      <c r="CL230" s="1003"/>
      <c r="CM230" s="1003"/>
      <c r="CN230" s="1003"/>
      <c r="CO230" s="1003"/>
      <c r="CP230" s="1003"/>
      <c r="CQ230" s="1003"/>
      <c r="CR230" s="1003"/>
      <c r="CS230" s="1003"/>
      <c r="CT230" s="1003"/>
      <c r="CU230" s="1003"/>
      <c r="CV230" s="1003"/>
      <c r="CW230" s="1003"/>
      <c r="CX230" s="1003"/>
      <c r="CY230" s="1003"/>
      <c r="CZ230" s="1003"/>
      <c r="DA230" s="1003"/>
      <c r="DB230" s="1003"/>
      <c r="DC230" s="1003"/>
      <c r="DD230" s="1003"/>
      <c r="DE230" s="1003"/>
      <c r="DF230" s="1003"/>
      <c r="DG230" s="1003"/>
      <c r="DH230" s="1003"/>
      <c r="DI230" s="1003"/>
      <c r="DJ230" s="1003"/>
      <c r="DK230" s="1003"/>
      <c r="DL230" s="1003"/>
      <c r="DM230" s="1003"/>
      <c r="DN230" s="1003"/>
      <c r="DO230" s="1003"/>
      <c r="DP230" s="1003"/>
      <c r="DQ230" s="1003"/>
      <c r="DR230" s="1003"/>
      <c r="DS230" s="1003"/>
      <c r="DT230" s="1003"/>
      <c r="DU230" s="1003"/>
      <c r="DV230" s="1003"/>
      <c r="DW230" s="1003"/>
      <c r="DX230" s="1003"/>
      <c r="DY230" s="1003"/>
      <c r="DZ230" s="1003"/>
      <c r="EA230" s="1003"/>
      <c r="EB230" s="1003"/>
      <c r="EC230" s="1003"/>
      <c r="ED230" s="1003"/>
      <c r="EE230" s="1003"/>
      <c r="EF230" s="1003"/>
      <c r="EG230" s="1003"/>
      <c r="EH230" s="1003"/>
      <c r="EI230" s="1003"/>
      <c r="EJ230" s="1003"/>
      <c r="EK230" s="1003"/>
      <c r="EL230" s="1003"/>
      <c r="EM230" s="1003"/>
      <c r="EN230" s="1003"/>
      <c r="EO230" s="1003"/>
      <c r="EP230" s="1003"/>
      <c r="EQ230" s="1003"/>
      <c r="ER230" s="1003"/>
      <c r="ES230" s="1003"/>
      <c r="ET230" s="1003"/>
      <c r="EU230" s="1003"/>
      <c r="EV230" s="1003"/>
      <c r="EW230" s="1003"/>
      <c r="EX230" s="1003"/>
      <c r="EY230" s="1003"/>
      <c r="EZ230" s="1003"/>
      <c r="FA230" s="1003"/>
      <c r="FB230" s="1003"/>
      <c r="FC230" s="1003"/>
      <c r="FD230" s="1003"/>
      <c r="FE230" s="1003"/>
      <c r="FF230" s="1003"/>
      <c r="FG230" s="1003"/>
      <c r="FH230" s="1003"/>
      <c r="FI230" s="1003"/>
      <c r="FJ230" s="1003"/>
      <c r="FK230" s="1003"/>
      <c r="FL230" s="1003"/>
      <c r="FM230" s="1003"/>
      <c r="FN230" s="1003"/>
      <c r="FO230" s="1003"/>
      <c r="FP230" s="1003"/>
      <c r="FQ230" s="1003"/>
      <c r="FR230" s="1003"/>
      <c r="FS230" s="1003"/>
      <c r="FT230" s="1003"/>
      <c r="FU230" s="1003"/>
      <c r="FV230" s="1003"/>
      <c r="FW230" s="1003"/>
      <c r="FX230" s="1003"/>
      <c r="FY230" s="1003"/>
      <c r="FZ230" s="1003"/>
      <c r="GA230" s="1003"/>
      <c r="GB230" s="1003"/>
      <c r="GC230" s="1003"/>
      <c r="GD230" s="1003"/>
      <c r="GE230" s="1003"/>
      <c r="GF230" s="1003"/>
      <c r="GG230" s="1003"/>
      <c r="GH230" s="1003"/>
      <c r="GI230" s="1003"/>
      <c r="GJ230" s="1003"/>
      <c r="GK230" s="1003"/>
      <c r="GL230" s="1003"/>
      <c r="GM230" s="1003"/>
      <c r="GN230" s="1003"/>
      <c r="GO230" s="1003"/>
      <c r="GP230" s="1003"/>
      <c r="GQ230" s="1003"/>
      <c r="GR230" s="1003"/>
      <c r="GS230" s="1003"/>
      <c r="GT230" s="1003"/>
      <c r="GU230" s="1003"/>
      <c r="GV230" s="1003"/>
      <c r="GW230" s="1003"/>
      <c r="GX230" s="1003"/>
      <c r="GY230" s="1003"/>
      <c r="GZ230" s="1003"/>
      <c r="HA230" s="1003"/>
      <c r="HB230" s="1003"/>
      <c r="HC230" s="1003"/>
      <c r="HD230" s="1003"/>
      <c r="HE230" s="1003"/>
      <c r="HF230" s="1003"/>
      <c r="HG230" s="1003"/>
      <c r="HH230" s="1003"/>
      <c r="HI230" s="1003"/>
      <c r="HJ230" s="1003"/>
      <c r="HK230" s="1003"/>
      <c r="HL230" s="1003"/>
      <c r="HM230" s="1003"/>
      <c r="HN230" s="1003"/>
      <c r="HO230" s="1003"/>
      <c r="HP230" s="1003"/>
      <c r="HQ230" s="1003"/>
      <c r="HR230" s="1003"/>
      <c r="HS230" s="1003"/>
      <c r="HT230" s="1003"/>
      <c r="HU230" s="1003"/>
      <c r="HV230" s="1003"/>
      <c r="HW230" s="1003"/>
      <c r="HX230" s="1003"/>
      <c r="HY230" s="1003"/>
      <c r="HZ230" s="1003"/>
      <c r="IA230" s="1003"/>
      <c r="IB230" s="1003"/>
      <c r="IC230" s="1003"/>
      <c r="ID230" s="1003"/>
      <c r="IE230" s="1003"/>
      <c r="IF230" s="1003"/>
      <c r="IG230" s="1003"/>
      <c r="IH230" s="1003"/>
      <c r="II230" s="1003"/>
      <c r="IJ230" s="1003"/>
      <c r="IK230" s="1003"/>
      <c r="IL230" s="1003"/>
      <c r="IM230" s="1003"/>
      <c r="IN230" s="1003"/>
      <c r="IO230" s="1003"/>
      <c r="IP230" s="1003"/>
      <c r="IQ230" s="1003"/>
      <c r="IR230" s="1003"/>
      <c r="IS230" s="1003"/>
      <c r="IT230" s="1003"/>
      <c r="IU230" s="1003"/>
      <c r="IV230" s="1003"/>
    </row>
    <row r="231" spans="1:256" ht="13.5" hidden="1" thickBot="1">
      <c r="A231" s="1003"/>
      <c r="B231" s="2773" t="s">
        <v>761</v>
      </c>
      <c r="C231" s="2774"/>
      <c r="D231" s="2774"/>
      <c r="E231" s="2774"/>
      <c r="F231" s="2774"/>
      <c r="G231" s="2775"/>
      <c r="H231" s="1003"/>
      <c r="I231" s="1003"/>
      <c r="J231" s="1003"/>
      <c r="K231" s="1003"/>
      <c r="L231" s="1003"/>
      <c r="M231" s="1003"/>
      <c r="N231" s="1003"/>
      <c r="O231" s="1003"/>
      <c r="P231" s="1003"/>
      <c r="Q231" s="1003"/>
      <c r="R231" s="1003"/>
      <c r="S231" s="1003"/>
      <c r="T231" s="1003"/>
      <c r="U231" s="1003"/>
      <c r="V231" s="1003"/>
      <c r="W231" s="1003"/>
      <c r="X231" s="1003"/>
      <c r="Y231" s="1003"/>
      <c r="Z231" s="1003"/>
      <c r="AA231" s="1003"/>
      <c r="AB231" s="1003"/>
      <c r="AC231" s="1003"/>
      <c r="AD231" s="1003"/>
      <c r="AE231" s="1003"/>
      <c r="AF231" s="1003"/>
      <c r="AG231" s="1003"/>
      <c r="AH231" s="1003"/>
      <c r="AI231" s="1003"/>
      <c r="AJ231" s="1003"/>
      <c r="AK231" s="1003"/>
      <c r="AL231" s="1003"/>
      <c r="AM231" s="1003"/>
      <c r="AN231" s="1003"/>
      <c r="AO231" s="1003"/>
      <c r="AP231" s="1003"/>
      <c r="AQ231" s="1003"/>
      <c r="AR231" s="1003"/>
      <c r="AS231" s="1003"/>
      <c r="AT231" s="1003"/>
      <c r="AU231" s="1003"/>
      <c r="AV231" s="1003"/>
      <c r="AW231" s="1003"/>
      <c r="AX231" s="1003"/>
      <c r="AY231" s="1003"/>
      <c r="AZ231" s="1003"/>
      <c r="BA231" s="1003"/>
      <c r="BB231" s="1003"/>
      <c r="BC231" s="1003"/>
      <c r="BD231" s="1003"/>
      <c r="BE231" s="1003"/>
      <c r="BF231" s="1003"/>
      <c r="BG231" s="1003"/>
      <c r="BH231" s="1003"/>
      <c r="BI231" s="1003"/>
      <c r="BJ231" s="1003"/>
      <c r="BK231" s="1003"/>
      <c r="BL231" s="1003"/>
      <c r="BM231" s="1003"/>
      <c r="BN231" s="1003"/>
      <c r="BO231" s="1003"/>
      <c r="BP231" s="1003"/>
      <c r="BQ231" s="1003"/>
      <c r="BR231" s="1003"/>
      <c r="BS231" s="1003"/>
      <c r="BT231" s="1003"/>
      <c r="BU231" s="1003"/>
      <c r="BV231" s="1003"/>
      <c r="BW231" s="1003"/>
      <c r="BX231" s="1003"/>
      <c r="BY231" s="1003"/>
      <c r="BZ231" s="1003"/>
      <c r="CA231" s="1003"/>
      <c r="CB231" s="1003"/>
      <c r="CC231" s="1003"/>
      <c r="CD231" s="1003"/>
      <c r="CE231" s="1003"/>
      <c r="CF231" s="1003"/>
      <c r="CG231" s="1003"/>
      <c r="CH231" s="1003"/>
      <c r="CI231" s="1003"/>
      <c r="CJ231" s="1003"/>
      <c r="CK231" s="1003"/>
      <c r="CL231" s="1003"/>
      <c r="CM231" s="1003"/>
      <c r="CN231" s="1003"/>
      <c r="CO231" s="1003"/>
      <c r="CP231" s="1003"/>
      <c r="CQ231" s="1003"/>
      <c r="CR231" s="1003"/>
      <c r="CS231" s="1003"/>
      <c r="CT231" s="1003"/>
      <c r="CU231" s="1003"/>
      <c r="CV231" s="1003"/>
      <c r="CW231" s="1003"/>
      <c r="CX231" s="1003"/>
      <c r="CY231" s="1003"/>
      <c r="CZ231" s="1003"/>
      <c r="DA231" s="1003"/>
      <c r="DB231" s="1003"/>
      <c r="DC231" s="1003"/>
      <c r="DD231" s="1003"/>
      <c r="DE231" s="1003"/>
      <c r="DF231" s="1003"/>
      <c r="DG231" s="1003"/>
      <c r="DH231" s="1003"/>
      <c r="DI231" s="1003"/>
      <c r="DJ231" s="1003"/>
      <c r="DK231" s="1003"/>
      <c r="DL231" s="1003"/>
      <c r="DM231" s="1003"/>
      <c r="DN231" s="1003"/>
      <c r="DO231" s="1003"/>
      <c r="DP231" s="1003"/>
      <c r="DQ231" s="1003"/>
      <c r="DR231" s="1003"/>
      <c r="DS231" s="1003"/>
      <c r="DT231" s="1003"/>
      <c r="DU231" s="1003"/>
      <c r="DV231" s="1003"/>
      <c r="DW231" s="1003"/>
      <c r="DX231" s="1003"/>
      <c r="DY231" s="1003"/>
      <c r="DZ231" s="1003"/>
      <c r="EA231" s="1003"/>
      <c r="EB231" s="1003"/>
      <c r="EC231" s="1003"/>
      <c r="ED231" s="1003"/>
      <c r="EE231" s="1003"/>
      <c r="EF231" s="1003"/>
      <c r="EG231" s="1003"/>
      <c r="EH231" s="1003"/>
      <c r="EI231" s="1003"/>
      <c r="EJ231" s="1003"/>
      <c r="EK231" s="1003"/>
      <c r="EL231" s="1003"/>
      <c r="EM231" s="1003"/>
      <c r="EN231" s="1003"/>
      <c r="EO231" s="1003"/>
      <c r="EP231" s="1003"/>
      <c r="EQ231" s="1003"/>
      <c r="ER231" s="1003"/>
      <c r="ES231" s="1003"/>
      <c r="ET231" s="1003"/>
      <c r="EU231" s="1003"/>
      <c r="EV231" s="1003"/>
      <c r="EW231" s="1003"/>
      <c r="EX231" s="1003"/>
      <c r="EY231" s="1003"/>
      <c r="EZ231" s="1003"/>
      <c r="FA231" s="1003"/>
      <c r="FB231" s="1003"/>
      <c r="FC231" s="1003"/>
      <c r="FD231" s="1003"/>
      <c r="FE231" s="1003"/>
      <c r="FF231" s="1003"/>
      <c r="FG231" s="1003"/>
      <c r="FH231" s="1003"/>
      <c r="FI231" s="1003"/>
      <c r="FJ231" s="1003"/>
      <c r="FK231" s="1003"/>
      <c r="FL231" s="1003"/>
      <c r="FM231" s="1003"/>
      <c r="FN231" s="1003"/>
      <c r="FO231" s="1003"/>
      <c r="FP231" s="1003"/>
      <c r="FQ231" s="1003"/>
      <c r="FR231" s="1003"/>
      <c r="FS231" s="1003"/>
      <c r="FT231" s="1003"/>
      <c r="FU231" s="1003"/>
      <c r="FV231" s="1003"/>
      <c r="FW231" s="1003"/>
      <c r="FX231" s="1003"/>
      <c r="FY231" s="1003"/>
      <c r="FZ231" s="1003"/>
      <c r="GA231" s="1003"/>
      <c r="GB231" s="1003"/>
      <c r="GC231" s="1003"/>
      <c r="GD231" s="1003"/>
      <c r="GE231" s="1003"/>
      <c r="GF231" s="1003"/>
      <c r="GG231" s="1003"/>
      <c r="GH231" s="1003"/>
      <c r="GI231" s="1003"/>
      <c r="GJ231" s="1003"/>
      <c r="GK231" s="1003"/>
      <c r="GL231" s="1003"/>
      <c r="GM231" s="1003"/>
      <c r="GN231" s="1003"/>
      <c r="GO231" s="1003"/>
      <c r="GP231" s="1003"/>
      <c r="GQ231" s="1003"/>
      <c r="GR231" s="1003"/>
      <c r="GS231" s="1003"/>
      <c r="GT231" s="1003"/>
      <c r="GU231" s="1003"/>
      <c r="GV231" s="1003"/>
      <c r="GW231" s="1003"/>
      <c r="GX231" s="1003"/>
      <c r="GY231" s="1003"/>
      <c r="GZ231" s="1003"/>
      <c r="HA231" s="1003"/>
      <c r="HB231" s="1003"/>
      <c r="HC231" s="1003"/>
      <c r="HD231" s="1003"/>
      <c r="HE231" s="1003"/>
      <c r="HF231" s="1003"/>
      <c r="HG231" s="1003"/>
      <c r="HH231" s="1003"/>
      <c r="HI231" s="1003"/>
      <c r="HJ231" s="1003"/>
      <c r="HK231" s="1003"/>
      <c r="HL231" s="1003"/>
      <c r="HM231" s="1003"/>
      <c r="HN231" s="1003"/>
      <c r="HO231" s="1003"/>
      <c r="HP231" s="1003"/>
      <c r="HQ231" s="1003"/>
      <c r="HR231" s="1003"/>
      <c r="HS231" s="1003"/>
      <c r="HT231" s="1003"/>
      <c r="HU231" s="1003"/>
      <c r="HV231" s="1003"/>
      <c r="HW231" s="1003"/>
      <c r="HX231" s="1003"/>
      <c r="HY231" s="1003"/>
      <c r="HZ231" s="1003"/>
      <c r="IA231" s="1003"/>
      <c r="IB231" s="1003"/>
      <c r="IC231" s="1003"/>
      <c r="ID231" s="1003"/>
      <c r="IE231" s="1003"/>
      <c r="IF231" s="1003"/>
      <c r="IG231" s="1003"/>
      <c r="IH231" s="1003"/>
      <c r="II231" s="1003"/>
      <c r="IJ231" s="1003"/>
      <c r="IK231" s="1003"/>
      <c r="IL231" s="1003"/>
      <c r="IM231" s="1003"/>
      <c r="IN231" s="1003"/>
      <c r="IO231" s="1003"/>
      <c r="IP231" s="1003"/>
      <c r="IQ231" s="1003"/>
      <c r="IR231" s="1003"/>
      <c r="IS231" s="1003"/>
      <c r="IT231" s="1003"/>
      <c r="IU231" s="1003"/>
      <c r="IV231" s="1003"/>
    </row>
    <row r="232" spans="1:256" ht="15.75" hidden="1" thickBot="1">
      <c r="A232" s="1003"/>
      <c r="B232" s="1251" t="s">
        <v>1917</v>
      </c>
      <c r="C232" s="1252" t="s">
        <v>650</v>
      </c>
      <c r="D232" s="1253" t="s">
        <v>81</v>
      </c>
      <c r="E232" s="1254">
        <v>3</v>
      </c>
      <c r="F232" s="1254">
        <v>11.7</v>
      </c>
      <c r="G232" s="1255">
        <f>TRUNC(F232*E232,2)</f>
        <v>35.1</v>
      </c>
      <c r="H232" s="1003"/>
      <c r="I232" s="1003"/>
      <c r="J232" s="1003"/>
      <c r="K232" s="1003"/>
      <c r="L232" s="1003"/>
      <c r="M232" s="1003"/>
      <c r="N232" s="1003"/>
      <c r="O232" s="1003"/>
      <c r="P232" s="1003"/>
      <c r="Q232" s="1003"/>
      <c r="R232" s="1003"/>
      <c r="S232" s="1003"/>
      <c r="T232" s="1003"/>
      <c r="U232" s="1003"/>
      <c r="V232" s="1003"/>
      <c r="W232" s="1003"/>
      <c r="X232" s="1003"/>
      <c r="Y232" s="1003"/>
      <c r="Z232" s="1003"/>
      <c r="AA232" s="1003"/>
      <c r="AB232" s="1003"/>
      <c r="AC232" s="1003"/>
      <c r="AD232" s="1003"/>
      <c r="AE232" s="1003"/>
      <c r="AF232" s="1003"/>
      <c r="AG232" s="1003"/>
      <c r="AH232" s="1003"/>
      <c r="AI232" s="1003"/>
      <c r="AJ232" s="1003"/>
      <c r="AK232" s="1003"/>
      <c r="AL232" s="1003"/>
      <c r="AM232" s="1003"/>
      <c r="AN232" s="1003"/>
      <c r="AO232" s="1003"/>
      <c r="AP232" s="1003"/>
      <c r="AQ232" s="1003"/>
      <c r="AR232" s="1003"/>
      <c r="AS232" s="1003"/>
      <c r="AT232" s="1003"/>
      <c r="AU232" s="1003"/>
      <c r="AV232" s="1003"/>
      <c r="AW232" s="1003"/>
      <c r="AX232" s="1003"/>
      <c r="AY232" s="1003"/>
      <c r="AZ232" s="1003"/>
      <c r="BA232" s="1003"/>
      <c r="BB232" s="1003"/>
      <c r="BC232" s="1003"/>
      <c r="BD232" s="1003"/>
      <c r="BE232" s="1003"/>
      <c r="BF232" s="1003"/>
      <c r="BG232" s="1003"/>
      <c r="BH232" s="1003"/>
      <c r="BI232" s="1003"/>
      <c r="BJ232" s="1003"/>
      <c r="BK232" s="1003"/>
      <c r="BL232" s="1003"/>
      <c r="BM232" s="1003"/>
      <c r="BN232" s="1003"/>
      <c r="BO232" s="1003"/>
      <c r="BP232" s="1003"/>
      <c r="BQ232" s="1003"/>
      <c r="BR232" s="1003"/>
      <c r="BS232" s="1003"/>
      <c r="BT232" s="1003"/>
      <c r="BU232" s="1003"/>
      <c r="BV232" s="1003"/>
      <c r="BW232" s="1003"/>
      <c r="BX232" s="1003"/>
      <c r="BY232" s="1003"/>
      <c r="BZ232" s="1003"/>
      <c r="CA232" s="1003"/>
      <c r="CB232" s="1003"/>
      <c r="CC232" s="1003"/>
      <c r="CD232" s="1003"/>
      <c r="CE232" s="1003"/>
      <c r="CF232" s="1003"/>
      <c r="CG232" s="1003"/>
      <c r="CH232" s="1003"/>
      <c r="CI232" s="1003"/>
      <c r="CJ232" s="1003"/>
      <c r="CK232" s="1003"/>
      <c r="CL232" s="1003"/>
      <c r="CM232" s="1003"/>
      <c r="CN232" s="1003"/>
      <c r="CO232" s="1003"/>
      <c r="CP232" s="1003"/>
      <c r="CQ232" s="1003"/>
      <c r="CR232" s="1003"/>
      <c r="CS232" s="1003"/>
      <c r="CT232" s="1003"/>
      <c r="CU232" s="1003"/>
      <c r="CV232" s="1003"/>
      <c r="CW232" s="1003"/>
      <c r="CX232" s="1003"/>
      <c r="CY232" s="1003"/>
      <c r="CZ232" s="1003"/>
      <c r="DA232" s="1003"/>
      <c r="DB232" s="1003"/>
      <c r="DC232" s="1003"/>
      <c r="DD232" s="1003"/>
      <c r="DE232" s="1003"/>
      <c r="DF232" s="1003"/>
      <c r="DG232" s="1003"/>
      <c r="DH232" s="1003"/>
      <c r="DI232" s="1003"/>
      <c r="DJ232" s="1003"/>
      <c r="DK232" s="1003"/>
      <c r="DL232" s="1003"/>
      <c r="DM232" s="1003"/>
      <c r="DN232" s="1003"/>
      <c r="DO232" s="1003"/>
      <c r="DP232" s="1003"/>
      <c r="DQ232" s="1003"/>
      <c r="DR232" s="1003"/>
      <c r="DS232" s="1003"/>
      <c r="DT232" s="1003"/>
      <c r="DU232" s="1003"/>
      <c r="DV232" s="1003"/>
      <c r="DW232" s="1003"/>
      <c r="DX232" s="1003"/>
      <c r="DY232" s="1003"/>
      <c r="DZ232" s="1003"/>
      <c r="EA232" s="1003"/>
      <c r="EB232" s="1003"/>
      <c r="EC232" s="1003"/>
      <c r="ED232" s="1003"/>
      <c r="EE232" s="1003"/>
      <c r="EF232" s="1003"/>
      <c r="EG232" s="1003"/>
      <c r="EH232" s="1003"/>
      <c r="EI232" s="1003"/>
      <c r="EJ232" s="1003"/>
      <c r="EK232" s="1003"/>
      <c r="EL232" s="1003"/>
      <c r="EM232" s="1003"/>
      <c r="EN232" s="1003"/>
      <c r="EO232" s="1003"/>
      <c r="EP232" s="1003"/>
      <c r="EQ232" s="1003"/>
      <c r="ER232" s="1003"/>
      <c r="ES232" s="1003"/>
      <c r="ET232" s="1003"/>
      <c r="EU232" s="1003"/>
      <c r="EV232" s="1003"/>
      <c r="EW232" s="1003"/>
      <c r="EX232" s="1003"/>
      <c r="EY232" s="1003"/>
      <c r="EZ232" s="1003"/>
      <c r="FA232" s="1003"/>
      <c r="FB232" s="1003"/>
      <c r="FC232" s="1003"/>
      <c r="FD232" s="1003"/>
      <c r="FE232" s="1003"/>
      <c r="FF232" s="1003"/>
      <c r="FG232" s="1003"/>
      <c r="FH232" s="1003"/>
      <c r="FI232" s="1003"/>
      <c r="FJ232" s="1003"/>
      <c r="FK232" s="1003"/>
      <c r="FL232" s="1003"/>
      <c r="FM232" s="1003"/>
      <c r="FN232" s="1003"/>
      <c r="FO232" s="1003"/>
      <c r="FP232" s="1003"/>
      <c r="FQ232" s="1003"/>
      <c r="FR232" s="1003"/>
      <c r="FS232" s="1003"/>
      <c r="FT232" s="1003"/>
      <c r="FU232" s="1003"/>
      <c r="FV232" s="1003"/>
      <c r="FW232" s="1003"/>
      <c r="FX232" s="1003"/>
      <c r="FY232" s="1003"/>
      <c r="FZ232" s="1003"/>
      <c r="GA232" s="1003"/>
      <c r="GB232" s="1003"/>
      <c r="GC232" s="1003"/>
      <c r="GD232" s="1003"/>
      <c r="GE232" s="1003"/>
      <c r="GF232" s="1003"/>
      <c r="GG232" s="1003"/>
      <c r="GH232" s="1003"/>
      <c r="GI232" s="1003"/>
      <c r="GJ232" s="1003"/>
      <c r="GK232" s="1003"/>
      <c r="GL232" s="1003"/>
      <c r="GM232" s="1003"/>
      <c r="GN232" s="1003"/>
      <c r="GO232" s="1003"/>
      <c r="GP232" s="1003"/>
      <c r="GQ232" s="1003"/>
      <c r="GR232" s="1003"/>
      <c r="GS232" s="1003"/>
      <c r="GT232" s="1003"/>
      <c r="GU232" s="1003"/>
      <c r="GV232" s="1003"/>
      <c r="GW232" s="1003"/>
      <c r="GX232" s="1003"/>
      <c r="GY232" s="1003"/>
      <c r="GZ232" s="1003"/>
      <c r="HA232" s="1003"/>
      <c r="HB232" s="1003"/>
      <c r="HC232" s="1003"/>
      <c r="HD232" s="1003"/>
      <c r="HE232" s="1003"/>
      <c r="HF232" s="1003"/>
      <c r="HG232" s="1003"/>
      <c r="HH232" s="1003"/>
      <c r="HI232" s="1003"/>
      <c r="HJ232" s="1003"/>
      <c r="HK232" s="1003"/>
      <c r="HL232" s="1003"/>
      <c r="HM232" s="1003"/>
      <c r="HN232" s="1003"/>
      <c r="HO232" s="1003"/>
      <c r="HP232" s="1003"/>
      <c r="HQ232" s="1003"/>
      <c r="HR232" s="1003"/>
      <c r="HS232" s="1003"/>
      <c r="HT232" s="1003"/>
      <c r="HU232" s="1003"/>
      <c r="HV232" s="1003"/>
      <c r="HW232" s="1003"/>
      <c r="HX232" s="1003"/>
      <c r="HY232" s="1003"/>
      <c r="HZ232" s="1003"/>
      <c r="IA232" s="1003"/>
      <c r="IB232" s="1003"/>
      <c r="IC232" s="1003"/>
      <c r="ID232" s="1003"/>
      <c r="IE232" s="1003"/>
      <c r="IF232" s="1003"/>
      <c r="IG232" s="1003"/>
      <c r="IH232" s="1003"/>
      <c r="II232" s="1003"/>
      <c r="IJ232" s="1003"/>
      <c r="IK232" s="1003"/>
      <c r="IL232" s="1003"/>
      <c r="IM232" s="1003"/>
      <c r="IN232" s="1003"/>
      <c r="IO232" s="1003"/>
      <c r="IP232" s="1003"/>
      <c r="IQ232" s="1003"/>
      <c r="IR232" s="1003"/>
      <c r="IS232" s="1003"/>
      <c r="IT232" s="1003"/>
      <c r="IU232" s="1003"/>
      <c r="IV232" s="1003"/>
    </row>
    <row r="233" spans="1:256" ht="16.5" hidden="1" thickBot="1">
      <c r="A233" s="1003"/>
      <c r="B233" s="1256" t="s">
        <v>1918</v>
      </c>
      <c r="C233" s="1051"/>
      <c r="D233" s="1052"/>
      <c r="E233" s="1053"/>
      <c r="F233" s="645" t="s">
        <v>692</v>
      </c>
      <c r="G233" s="1228" t="e">
        <f>TRUNC(SUM(G227:G232),2)</f>
        <v>#REF!</v>
      </c>
      <c r="H233" s="1003"/>
      <c r="I233" s="1003"/>
      <c r="J233" s="1003"/>
      <c r="K233" s="1003"/>
      <c r="L233" s="1003"/>
      <c r="M233" s="1003"/>
      <c r="N233" s="1003"/>
      <c r="O233" s="1003"/>
      <c r="P233" s="1003"/>
      <c r="Q233" s="1003"/>
      <c r="R233" s="1003"/>
      <c r="S233" s="1003"/>
      <c r="T233" s="1003"/>
      <c r="U233" s="1003"/>
      <c r="V233" s="1003"/>
      <c r="W233" s="1003"/>
      <c r="X233" s="1003"/>
      <c r="Y233" s="1003"/>
      <c r="Z233" s="1003"/>
      <c r="AA233" s="1003"/>
      <c r="AB233" s="1003"/>
      <c r="AC233" s="1003"/>
      <c r="AD233" s="1003"/>
      <c r="AE233" s="1003"/>
      <c r="AF233" s="1003"/>
      <c r="AG233" s="1003"/>
      <c r="AH233" s="1003"/>
      <c r="AI233" s="1003"/>
      <c r="AJ233" s="1003"/>
      <c r="AK233" s="1003"/>
      <c r="AL233" s="1003"/>
      <c r="AM233" s="1003"/>
      <c r="AN233" s="1003"/>
      <c r="AO233" s="1003"/>
      <c r="AP233" s="1003"/>
      <c r="AQ233" s="1003"/>
      <c r="AR233" s="1003"/>
      <c r="AS233" s="1003"/>
      <c r="AT233" s="1003"/>
      <c r="AU233" s="1003"/>
      <c r="AV233" s="1003"/>
      <c r="AW233" s="1003"/>
      <c r="AX233" s="1003"/>
      <c r="AY233" s="1003"/>
      <c r="AZ233" s="1003"/>
      <c r="BA233" s="1003"/>
      <c r="BB233" s="1003"/>
      <c r="BC233" s="1003"/>
      <c r="BD233" s="1003"/>
      <c r="BE233" s="1003"/>
      <c r="BF233" s="1003"/>
      <c r="BG233" s="1003"/>
      <c r="BH233" s="1003"/>
      <c r="BI233" s="1003"/>
      <c r="BJ233" s="1003"/>
      <c r="BK233" s="1003"/>
      <c r="BL233" s="1003"/>
      <c r="BM233" s="1003"/>
      <c r="BN233" s="1003"/>
      <c r="BO233" s="1003"/>
      <c r="BP233" s="1003"/>
      <c r="BQ233" s="1003"/>
      <c r="BR233" s="1003"/>
      <c r="BS233" s="1003"/>
      <c r="BT233" s="1003"/>
      <c r="BU233" s="1003"/>
      <c r="BV233" s="1003"/>
      <c r="BW233" s="1003"/>
      <c r="BX233" s="1003"/>
      <c r="BY233" s="1003"/>
      <c r="BZ233" s="1003"/>
      <c r="CA233" s="1003"/>
      <c r="CB233" s="1003"/>
      <c r="CC233" s="1003"/>
      <c r="CD233" s="1003"/>
      <c r="CE233" s="1003"/>
      <c r="CF233" s="1003"/>
      <c r="CG233" s="1003"/>
      <c r="CH233" s="1003"/>
      <c r="CI233" s="1003"/>
      <c r="CJ233" s="1003"/>
      <c r="CK233" s="1003"/>
      <c r="CL233" s="1003"/>
      <c r="CM233" s="1003"/>
      <c r="CN233" s="1003"/>
      <c r="CO233" s="1003"/>
      <c r="CP233" s="1003"/>
      <c r="CQ233" s="1003"/>
      <c r="CR233" s="1003"/>
      <c r="CS233" s="1003"/>
      <c r="CT233" s="1003"/>
      <c r="CU233" s="1003"/>
      <c r="CV233" s="1003"/>
      <c r="CW233" s="1003"/>
      <c r="CX233" s="1003"/>
      <c r="CY233" s="1003"/>
      <c r="CZ233" s="1003"/>
      <c r="DA233" s="1003"/>
      <c r="DB233" s="1003"/>
      <c r="DC233" s="1003"/>
      <c r="DD233" s="1003"/>
      <c r="DE233" s="1003"/>
      <c r="DF233" s="1003"/>
      <c r="DG233" s="1003"/>
      <c r="DH233" s="1003"/>
      <c r="DI233" s="1003"/>
      <c r="DJ233" s="1003"/>
      <c r="DK233" s="1003"/>
      <c r="DL233" s="1003"/>
      <c r="DM233" s="1003"/>
      <c r="DN233" s="1003"/>
      <c r="DO233" s="1003"/>
      <c r="DP233" s="1003"/>
      <c r="DQ233" s="1003"/>
      <c r="DR233" s="1003"/>
      <c r="DS233" s="1003"/>
      <c r="DT233" s="1003"/>
      <c r="DU233" s="1003"/>
      <c r="DV233" s="1003"/>
      <c r="DW233" s="1003"/>
      <c r="DX233" s="1003"/>
      <c r="DY233" s="1003"/>
      <c r="DZ233" s="1003"/>
      <c r="EA233" s="1003"/>
      <c r="EB233" s="1003"/>
      <c r="EC233" s="1003"/>
      <c r="ED233" s="1003"/>
      <c r="EE233" s="1003"/>
      <c r="EF233" s="1003"/>
      <c r="EG233" s="1003"/>
      <c r="EH233" s="1003"/>
      <c r="EI233" s="1003"/>
      <c r="EJ233" s="1003"/>
      <c r="EK233" s="1003"/>
      <c r="EL233" s="1003"/>
      <c r="EM233" s="1003"/>
      <c r="EN233" s="1003"/>
      <c r="EO233" s="1003"/>
      <c r="EP233" s="1003"/>
      <c r="EQ233" s="1003"/>
      <c r="ER233" s="1003"/>
      <c r="ES233" s="1003"/>
      <c r="ET233" s="1003"/>
      <c r="EU233" s="1003"/>
      <c r="EV233" s="1003"/>
      <c r="EW233" s="1003"/>
      <c r="EX233" s="1003"/>
      <c r="EY233" s="1003"/>
      <c r="EZ233" s="1003"/>
      <c r="FA233" s="1003"/>
      <c r="FB233" s="1003"/>
      <c r="FC233" s="1003"/>
      <c r="FD233" s="1003"/>
      <c r="FE233" s="1003"/>
      <c r="FF233" s="1003"/>
      <c r="FG233" s="1003"/>
      <c r="FH233" s="1003"/>
      <c r="FI233" s="1003"/>
      <c r="FJ233" s="1003"/>
      <c r="FK233" s="1003"/>
      <c r="FL233" s="1003"/>
      <c r="FM233" s="1003"/>
      <c r="FN233" s="1003"/>
      <c r="FO233" s="1003"/>
      <c r="FP233" s="1003"/>
      <c r="FQ233" s="1003"/>
      <c r="FR233" s="1003"/>
      <c r="FS233" s="1003"/>
      <c r="FT233" s="1003"/>
      <c r="FU233" s="1003"/>
      <c r="FV233" s="1003"/>
      <c r="FW233" s="1003"/>
      <c r="FX233" s="1003"/>
      <c r="FY233" s="1003"/>
      <c r="FZ233" s="1003"/>
      <c r="GA233" s="1003"/>
      <c r="GB233" s="1003"/>
      <c r="GC233" s="1003"/>
      <c r="GD233" s="1003"/>
      <c r="GE233" s="1003"/>
      <c r="GF233" s="1003"/>
      <c r="GG233" s="1003"/>
      <c r="GH233" s="1003"/>
      <c r="GI233" s="1003"/>
      <c r="GJ233" s="1003"/>
      <c r="GK233" s="1003"/>
      <c r="GL233" s="1003"/>
      <c r="GM233" s="1003"/>
      <c r="GN233" s="1003"/>
      <c r="GO233" s="1003"/>
      <c r="GP233" s="1003"/>
      <c r="GQ233" s="1003"/>
      <c r="GR233" s="1003"/>
      <c r="GS233" s="1003"/>
      <c r="GT233" s="1003"/>
      <c r="GU233" s="1003"/>
      <c r="GV233" s="1003"/>
      <c r="GW233" s="1003"/>
      <c r="GX233" s="1003"/>
      <c r="GY233" s="1003"/>
      <c r="GZ233" s="1003"/>
      <c r="HA233" s="1003"/>
      <c r="HB233" s="1003"/>
      <c r="HC233" s="1003"/>
      <c r="HD233" s="1003"/>
      <c r="HE233" s="1003"/>
      <c r="HF233" s="1003"/>
      <c r="HG233" s="1003"/>
      <c r="HH233" s="1003"/>
      <c r="HI233" s="1003"/>
      <c r="HJ233" s="1003"/>
      <c r="HK233" s="1003"/>
      <c r="HL233" s="1003"/>
      <c r="HM233" s="1003"/>
      <c r="HN233" s="1003"/>
      <c r="HO233" s="1003"/>
      <c r="HP233" s="1003"/>
      <c r="HQ233" s="1003"/>
      <c r="HR233" s="1003"/>
      <c r="HS233" s="1003"/>
      <c r="HT233" s="1003"/>
      <c r="HU233" s="1003"/>
      <c r="HV233" s="1003"/>
      <c r="HW233" s="1003"/>
      <c r="HX233" s="1003"/>
      <c r="HY233" s="1003"/>
      <c r="HZ233" s="1003"/>
      <c r="IA233" s="1003"/>
      <c r="IB233" s="1003"/>
      <c r="IC233" s="1003"/>
      <c r="ID233" s="1003"/>
      <c r="IE233" s="1003"/>
      <c r="IF233" s="1003"/>
      <c r="IG233" s="1003"/>
      <c r="IH233" s="1003"/>
      <c r="II233" s="1003"/>
      <c r="IJ233" s="1003"/>
      <c r="IK233" s="1003"/>
      <c r="IL233" s="1003"/>
      <c r="IM233" s="1003"/>
      <c r="IN233" s="1003"/>
      <c r="IO233" s="1003"/>
      <c r="IP233" s="1003"/>
      <c r="IQ233" s="1003"/>
      <c r="IR233" s="1003"/>
      <c r="IS233" s="1003"/>
      <c r="IT233" s="1003"/>
      <c r="IU233" s="1003"/>
      <c r="IV233" s="1003"/>
    </row>
    <row r="234" spans="1:256" ht="13.5" hidden="1" thickBot="1">
      <c r="A234" s="1003"/>
      <c r="B234" s="1236"/>
      <c r="C234" s="1236"/>
      <c r="D234" s="1236"/>
      <c r="E234" s="1236"/>
      <c r="F234" s="1236"/>
      <c r="G234" s="1236"/>
      <c r="H234" s="1003"/>
      <c r="I234" s="1003"/>
      <c r="J234" s="1003"/>
      <c r="K234" s="1003"/>
      <c r="L234" s="1003"/>
      <c r="M234" s="1003"/>
      <c r="N234" s="1003"/>
      <c r="O234" s="1003"/>
      <c r="P234" s="1003"/>
      <c r="Q234" s="1003"/>
      <c r="R234" s="1003"/>
      <c r="S234" s="1003"/>
      <c r="T234" s="1003"/>
      <c r="U234" s="1003"/>
      <c r="V234" s="1003"/>
      <c r="W234" s="1003"/>
      <c r="X234" s="1003"/>
      <c r="Y234" s="1003"/>
      <c r="Z234" s="1003"/>
      <c r="AA234" s="1003"/>
      <c r="AB234" s="1003"/>
      <c r="AC234" s="1003"/>
      <c r="AD234" s="1003"/>
      <c r="AE234" s="1003"/>
      <c r="AF234" s="1003"/>
      <c r="AG234" s="1003"/>
      <c r="AH234" s="1003"/>
      <c r="AI234" s="1003"/>
      <c r="AJ234" s="1003"/>
      <c r="AK234" s="1003"/>
      <c r="AL234" s="1003"/>
      <c r="AM234" s="1003"/>
      <c r="AN234" s="1003"/>
      <c r="AO234" s="1003"/>
      <c r="AP234" s="1003"/>
      <c r="AQ234" s="1003"/>
      <c r="AR234" s="1003"/>
      <c r="AS234" s="1003"/>
      <c r="AT234" s="1003"/>
      <c r="AU234" s="1003"/>
      <c r="AV234" s="1003"/>
      <c r="AW234" s="1003"/>
      <c r="AX234" s="1003"/>
      <c r="AY234" s="1003"/>
      <c r="AZ234" s="1003"/>
      <c r="BA234" s="1003"/>
      <c r="BB234" s="1003"/>
      <c r="BC234" s="1003"/>
      <c r="BD234" s="1003"/>
      <c r="BE234" s="1003"/>
      <c r="BF234" s="1003"/>
      <c r="BG234" s="1003"/>
      <c r="BH234" s="1003"/>
      <c r="BI234" s="1003"/>
      <c r="BJ234" s="1003"/>
      <c r="BK234" s="1003"/>
      <c r="BL234" s="1003"/>
      <c r="BM234" s="1003"/>
      <c r="BN234" s="1003"/>
      <c r="BO234" s="1003"/>
      <c r="BP234" s="1003"/>
      <c r="BQ234" s="1003"/>
      <c r="BR234" s="1003"/>
      <c r="BS234" s="1003"/>
      <c r="BT234" s="1003"/>
      <c r="BU234" s="1003"/>
      <c r="BV234" s="1003"/>
      <c r="BW234" s="1003"/>
      <c r="BX234" s="1003"/>
      <c r="BY234" s="1003"/>
      <c r="BZ234" s="1003"/>
      <c r="CA234" s="1003"/>
      <c r="CB234" s="1003"/>
      <c r="CC234" s="1003"/>
      <c r="CD234" s="1003"/>
      <c r="CE234" s="1003"/>
      <c r="CF234" s="1003"/>
      <c r="CG234" s="1003"/>
      <c r="CH234" s="1003"/>
      <c r="CI234" s="1003"/>
      <c r="CJ234" s="1003"/>
      <c r="CK234" s="1003"/>
      <c r="CL234" s="1003"/>
      <c r="CM234" s="1003"/>
      <c r="CN234" s="1003"/>
      <c r="CO234" s="1003"/>
      <c r="CP234" s="1003"/>
      <c r="CQ234" s="1003"/>
      <c r="CR234" s="1003"/>
      <c r="CS234" s="1003"/>
      <c r="CT234" s="1003"/>
      <c r="CU234" s="1003"/>
      <c r="CV234" s="1003"/>
      <c r="CW234" s="1003"/>
      <c r="CX234" s="1003"/>
      <c r="CY234" s="1003"/>
      <c r="CZ234" s="1003"/>
      <c r="DA234" s="1003"/>
      <c r="DB234" s="1003"/>
      <c r="DC234" s="1003"/>
      <c r="DD234" s="1003"/>
      <c r="DE234" s="1003"/>
      <c r="DF234" s="1003"/>
      <c r="DG234" s="1003"/>
      <c r="DH234" s="1003"/>
      <c r="DI234" s="1003"/>
      <c r="DJ234" s="1003"/>
      <c r="DK234" s="1003"/>
      <c r="DL234" s="1003"/>
      <c r="DM234" s="1003"/>
      <c r="DN234" s="1003"/>
      <c r="DO234" s="1003"/>
      <c r="DP234" s="1003"/>
      <c r="DQ234" s="1003"/>
      <c r="DR234" s="1003"/>
      <c r="DS234" s="1003"/>
      <c r="DT234" s="1003"/>
      <c r="DU234" s="1003"/>
      <c r="DV234" s="1003"/>
      <c r="DW234" s="1003"/>
      <c r="DX234" s="1003"/>
      <c r="DY234" s="1003"/>
      <c r="DZ234" s="1003"/>
      <c r="EA234" s="1003"/>
      <c r="EB234" s="1003"/>
      <c r="EC234" s="1003"/>
      <c r="ED234" s="1003"/>
      <c r="EE234" s="1003"/>
      <c r="EF234" s="1003"/>
      <c r="EG234" s="1003"/>
      <c r="EH234" s="1003"/>
      <c r="EI234" s="1003"/>
      <c r="EJ234" s="1003"/>
      <c r="EK234" s="1003"/>
      <c r="EL234" s="1003"/>
      <c r="EM234" s="1003"/>
      <c r="EN234" s="1003"/>
      <c r="EO234" s="1003"/>
      <c r="EP234" s="1003"/>
      <c r="EQ234" s="1003"/>
      <c r="ER234" s="1003"/>
      <c r="ES234" s="1003"/>
      <c r="ET234" s="1003"/>
      <c r="EU234" s="1003"/>
      <c r="EV234" s="1003"/>
      <c r="EW234" s="1003"/>
      <c r="EX234" s="1003"/>
      <c r="EY234" s="1003"/>
      <c r="EZ234" s="1003"/>
      <c r="FA234" s="1003"/>
      <c r="FB234" s="1003"/>
      <c r="FC234" s="1003"/>
      <c r="FD234" s="1003"/>
      <c r="FE234" s="1003"/>
      <c r="FF234" s="1003"/>
      <c r="FG234" s="1003"/>
      <c r="FH234" s="1003"/>
      <c r="FI234" s="1003"/>
      <c r="FJ234" s="1003"/>
      <c r="FK234" s="1003"/>
      <c r="FL234" s="1003"/>
      <c r="FM234" s="1003"/>
      <c r="FN234" s="1003"/>
      <c r="FO234" s="1003"/>
      <c r="FP234" s="1003"/>
      <c r="FQ234" s="1003"/>
      <c r="FR234" s="1003"/>
      <c r="FS234" s="1003"/>
      <c r="FT234" s="1003"/>
      <c r="FU234" s="1003"/>
      <c r="FV234" s="1003"/>
      <c r="FW234" s="1003"/>
      <c r="FX234" s="1003"/>
      <c r="FY234" s="1003"/>
      <c r="FZ234" s="1003"/>
      <c r="GA234" s="1003"/>
      <c r="GB234" s="1003"/>
      <c r="GC234" s="1003"/>
      <c r="GD234" s="1003"/>
      <c r="GE234" s="1003"/>
      <c r="GF234" s="1003"/>
      <c r="GG234" s="1003"/>
      <c r="GH234" s="1003"/>
      <c r="GI234" s="1003"/>
      <c r="GJ234" s="1003"/>
      <c r="GK234" s="1003"/>
      <c r="GL234" s="1003"/>
      <c r="GM234" s="1003"/>
      <c r="GN234" s="1003"/>
      <c r="GO234" s="1003"/>
      <c r="GP234" s="1003"/>
      <c r="GQ234" s="1003"/>
      <c r="GR234" s="1003"/>
      <c r="GS234" s="1003"/>
      <c r="GT234" s="1003"/>
      <c r="GU234" s="1003"/>
      <c r="GV234" s="1003"/>
      <c r="GW234" s="1003"/>
      <c r="GX234" s="1003"/>
      <c r="GY234" s="1003"/>
      <c r="GZ234" s="1003"/>
      <c r="HA234" s="1003"/>
      <c r="HB234" s="1003"/>
      <c r="HC234" s="1003"/>
      <c r="HD234" s="1003"/>
      <c r="HE234" s="1003"/>
      <c r="HF234" s="1003"/>
      <c r="HG234" s="1003"/>
      <c r="HH234" s="1003"/>
      <c r="HI234" s="1003"/>
      <c r="HJ234" s="1003"/>
      <c r="HK234" s="1003"/>
      <c r="HL234" s="1003"/>
      <c r="HM234" s="1003"/>
      <c r="HN234" s="1003"/>
      <c r="HO234" s="1003"/>
      <c r="HP234" s="1003"/>
      <c r="HQ234" s="1003"/>
      <c r="HR234" s="1003"/>
      <c r="HS234" s="1003"/>
      <c r="HT234" s="1003"/>
      <c r="HU234" s="1003"/>
      <c r="HV234" s="1003"/>
      <c r="HW234" s="1003"/>
      <c r="HX234" s="1003"/>
      <c r="HY234" s="1003"/>
      <c r="HZ234" s="1003"/>
      <c r="IA234" s="1003"/>
      <c r="IB234" s="1003"/>
      <c r="IC234" s="1003"/>
      <c r="ID234" s="1003"/>
      <c r="IE234" s="1003"/>
      <c r="IF234" s="1003"/>
      <c r="IG234" s="1003"/>
      <c r="IH234" s="1003"/>
      <c r="II234" s="1003"/>
      <c r="IJ234" s="1003"/>
      <c r="IK234" s="1003"/>
      <c r="IL234" s="1003"/>
      <c r="IM234" s="1003"/>
      <c r="IN234" s="1003"/>
      <c r="IO234" s="1003"/>
      <c r="IP234" s="1003"/>
      <c r="IQ234" s="1003"/>
      <c r="IR234" s="1003"/>
      <c r="IS234" s="1003"/>
      <c r="IT234" s="1003"/>
      <c r="IU234" s="1003"/>
      <c r="IV234" s="1003"/>
    </row>
    <row r="235" spans="1:256" ht="13.5" hidden="1" thickBot="1">
      <c r="A235" s="1003"/>
      <c r="B235" s="1236"/>
      <c r="C235" s="1236"/>
      <c r="D235" s="1236"/>
      <c r="E235" s="1236"/>
      <c r="F235" s="1236"/>
      <c r="G235" s="1236"/>
      <c r="H235" s="1003"/>
      <c r="I235" s="1003"/>
      <c r="J235" s="1003"/>
      <c r="K235" s="1003"/>
      <c r="L235" s="1003"/>
      <c r="M235" s="1003"/>
      <c r="N235" s="1003"/>
      <c r="O235" s="1003"/>
      <c r="P235" s="1003"/>
      <c r="Q235" s="1003"/>
      <c r="R235" s="1003"/>
      <c r="S235" s="1003"/>
      <c r="T235" s="1003"/>
      <c r="U235" s="1003"/>
      <c r="V235" s="1003"/>
      <c r="W235" s="1003"/>
      <c r="X235" s="1003"/>
      <c r="Y235" s="1003"/>
      <c r="Z235" s="1003"/>
      <c r="AA235" s="1003"/>
      <c r="AB235" s="1003"/>
      <c r="AC235" s="1003"/>
      <c r="AD235" s="1003"/>
      <c r="AE235" s="1003"/>
      <c r="AF235" s="1003"/>
      <c r="AG235" s="1003"/>
      <c r="AH235" s="1003"/>
      <c r="AI235" s="1003"/>
      <c r="AJ235" s="1003"/>
      <c r="AK235" s="1003"/>
      <c r="AL235" s="1003"/>
      <c r="AM235" s="1003"/>
      <c r="AN235" s="1003"/>
      <c r="AO235" s="1003"/>
      <c r="AP235" s="1003"/>
      <c r="AQ235" s="1003"/>
      <c r="AR235" s="1003"/>
      <c r="AS235" s="1003"/>
      <c r="AT235" s="1003"/>
      <c r="AU235" s="1003"/>
      <c r="AV235" s="1003"/>
      <c r="AW235" s="1003"/>
      <c r="AX235" s="1003"/>
      <c r="AY235" s="1003"/>
      <c r="AZ235" s="1003"/>
      <c r="BA235" s="1003"/>
      <c r="BB235" s="1003"/>
      <c r="BC235" s="1003"/>
      <c r="BD235" s="1003"/>
      <c r="BE235" s="1003"/>
      <c r="BF235" s="1003"/>
      <c r="BG235" s="1003"/>
      <c r="BH235" s="1003"/>
      <c r="BI235" s="1003"/>
      <c r="BJ235" s="1003"/>
      <c r="BK235" s="1003"/>
      <c r="BL235" s="1003"/>
      <c r="BM235" s="1003"/>
      <c r="BN235" s="1003"/>
      <c r="BO235" s="1003"/>
      <c r="BP235" s="1003"/>
      <c r="BQ235" s="1003"/>
      <c r="BR235" s="1003"/>
      <c r="BS235" s="1003"/>
      <c r="BT235" s="1003"/>
      <c r="BU235" s="1003"/>
      <c r="BV235" s="1003"/>
      <c r="BW235" s="1003"/>
      <c r="BX235" s="1003"/>
      <c r="BY235" s="1003"/>
      <c r="BZ235" s="1003"/>
      <c r="CA235" s="1003"/>
      <c r="CB235" s="1003"/>
      <c r="CC235" s="1003"/>
      <c r="CD235" s="1003"/>
      <c r="CE235" s="1003"/>
      <c r="CF235" s="1003"/>
      <c r="CG235" s="1003"/>
      <c r="CH235" s="1003"/>
      <c r="CI235" s="1003"/>
      <c r="CJ235" s="1003"/>
      <c r="CK235" s="1003"/>
      <c r="CL235" s="1003"/>
      <c r="CM235" s="1003"/>
      <c r="CN235" s="1003"/>
      <c r="CO235" s="1003"/>
      <c r="CP235" s="1003"/>
      <c r="CQ235" s="1003"/>
      <c r="CR235" s="1003"/>
      <c r="CS235" s="1003"/>
      <c r="CT235" s="1003"/>
      <c r="CU235" s="1003"/>
      <c r="CV235" s="1003"/>
      <c r="CW235" s="1003"/>
      <c r="CX235" s="1003"/>
      <c r="CY235" s="1003"/>
      <c r="CZ235" s="1003"/>
      <c r="DA235" s="1003"/>
      <c r="DB235" s="1003"/>
      <c r="DC235" s="1003"/>
      <c r="DD235" s="1003"/>
      <c r="DE235" s="1003"/>
      <c r="DF235" s="1003"/>
      <c r="DG235" s="1003"/>
      <c r="DH235" s="1003"/>
      <c r="DI235" s="1003"/>
      <c r="DJ235" s="1003"/>
      <c r="DK235" s="1003"/>
      <c r="DL235" s="1003"/>
      <c r="DM235" s="1003"/>
      <c r="DN235" s="1003"/>
      <c r="DO235" s="1003"/>
      <c r="DP235" s="1003"/>
      <c r="DQ235" s="1003"/>
      <c r="DR235" s="1003"/>
      <c r="DS235" s="1003"/>
      <c r="DT235" s="1003"/>
      <c r="DU235" s="1003"/>
      <c r="DV235" s="1003"/>
      <c r="DW235" s="1003"/>
      <c r="DX235" s="1003"/>
      <c r="DY235" s="1003"/>
      <c r="DZ235" s="1003"/>
      <c r="EA235" s="1003"/>
      <c r="EB235" s="1003"/>
      <c r="EC235" s="1003"/>
      <c r="ED235" s="1003"/>
      <c r="EE235" s="1003"/>
      <c r="EF235" s="1003"/>
      <c r="EG235" s="1003"/>
      <c r="EH235" s="1003"/>
      <c r="EI235" s="1003"/>
      <c r="EJ235" s="1003"/>
      <c r="EK235" s="1003"/>
      <c r="EL235" s="1003"/>
      <c r="EM235" s="1003"/>
      <c r="EN235" s="1003"/>
      <c r="EO235" s="1003"/>
      <c r="EP235" s="1003"/>
      <c r="EQ235" s="1003"/>
      <c r="ER235" s="1003"/>
      <c r="ES235" s="1003"/>
      <c r="ET235" s="1003"/>
      <c r="EU235" s="1003"/>
      <c r="EV235" s="1003"/>
      <c r="EW235" s="1003"/>
      <c r="EX235" s="1003"/>
      <c r="EY235" s="1003"/>
      <c r="EZ235" s="1003"/>
      <c r="FA235" s="1003"/>
      <c r="FB235" s="1003"/>
      <c r="FC235" s="1003"/>
      <c r="FD235" s="1003"/>
      <c r="FE235" s="1003"/>
      <c r="FF235" s="1003"/>
      <c r="FG235" s="1003"/>
      <c r="FH235" s="1003"/>
      <c r="FI235" s="1003"/>
      <c r="FJ235" s="1003"/>
      <c r="FK235" s="1003"/>
      <c r="FL235" s="1003"/>
      <c r="FM235" s="1003"/>
      <c r="FN235" s="1003"/>
      <c r="FO235" s="1003"/>
      <c r="FP235" s="1003"/>
      <c r="FQ235" s="1003"/>
      <c r="FR235" s="1003"/>
      <c r="FS235" s="1003"/>
      <c r="FT235" s="1003"/>
      <c r="FU235" s="1003"/>
      <c r="FV235" s="1003"/>
      <c r="FW235" s="1003"/>
      <c r="FX235" s="1003"/>
      <c r="FY235" s="1003"/>
      <c r="FZ235" s="1003"/>
      <c r="GA235" s="1003"/>
      <c r="GB235" s="1003"/>
      <c r="GC235" s="1003"/>
      <c r="GD235" s="1003"/>
      <c r="GE235" s="1003"/>
      <c r="GF235" s="1003"/>
      <c r="GG235" s="1003"/>
      <c r="GH235" s="1003"/>
      <c r="GI235" s="1003"/>
      <c r="GJ235" s="1003"/>
      <c r="GK235" s="1003"/>
      <c r="GL235" s="1003"/>
      <c r="GM235" s="1003"/>
      <c r="GN235" s="1003"/>
      <c r="GO235" s="1003"/>
      <c r="GP235" s="1003"/>
      <c r="GQ235" s="1003"/>
      <c r="GR235" s="1003"/>
      <c r="GS235" s="1003"/>
      <c r="GT235" s="1003"/>
      <c r="GU235" s="1003"/>
      <c r="GV235" s="1003"/>
      <c r="GW235" s="1003"/>
      <c r="GX235" s="1003"/>
      <c r="GY235" s="1003"/>
      <c r="GZ235" s="1003"/>
      <c r="HA235" s="1003"/>
      <c r="HB235" s="1003"/>
      <c r="HC235" s="1003"/>
      <c r="HD235" s="1003"/>
      <c r="HE235" s="1003"/>
      <c r="HF235" s="1003"/>
      <c r="HG235" s="1003"/>
      <c r="HH235" s="1003"/>
      <c r="HI235" s="1003"/>
      <c r="HJ235" s="1003"/>
      <c r="HK235" s="1003"/>
      <c r="HL235" s="1003"/>
      <c r="HM235" s="1003"/>
      <c r="HN235" s="1003"/>
      <c r="HO235" s="1003"/>
      <c r="HP235" s="1003"/>
      <c r="HQ235" s="1003"/>
      <c r="HR235" s="1003"/>
      <c r="HS235" s="1003"/>
      <c r="HT235" s="1003"/>
      <c r="HU235" s="1003"/>
      <c r="HV235" s="1003"/>
      <c r="HW235" s="1003"/>
      <c r="HX235" s="1003"/>
      <c r="HY235" s="1003"/>
      <c r="HZ235" s="1003"/>
      <c r="IA235" s="1003"/>
      <c r="IB235" s="1003"/>
      <c r="IC235" s="1003"/>
      <c r="ID235" s="1003"/>
      <c r="IE235" s="1003"/>
      <c r="IF235" s="1003"/>
      <c r="IG235" s="1003"/>
      <c r="IH235" s="1003"/>
      <c r="II235" s="1003"/>
      <c r="IJ235" s="1003"/>
      <c r="IK235" s="1003"/>
      <c r="IL235" s="1003"/>
      <c r="IM235" s="1003"/>
      <c r="IN235" s="1003"/>
      <c r="IO235" s="1003"/>
      <c r="IP235" s="1003"/>
      <c r="IQ235" s="1003"/>
      <c r="IR235" s="1003"/>
      <c r="IS235" s="1003"/>
      <c r="IT235" s="1003"/>
      <c r="IU235" s="1003"/>
      <c r="IV235" s="1003"/>
    </row>
    <row r="236" spans="1:256" s="1231" customFormat="1" ht="15.75">
      <c r="B236" s="2776" t="s">
        <v>6301</v>
      </c>
      <c r="C236" s="2777"/>
      <c r="D236" s="2777"/>
      <c r="E236" s="2777"/>
      <c r="F236" s="2777"/>
      <c r="G236" s="2778"/>
    </row>
    <row r="237" spans="1:256" s="1231" customFormat="1" ht="15.75">
      <c r="B237" s="2703" t="s">
        <v>686</v>
      </c>
      <c r="C237" s="2704"/>
      <c r="D237" s="1232" t="s">
        <v>29</v>
      </c>
      <c r="E237" s="2689" t="s">
        <v>1900</v>
      </c>
      <c r="F237" s="2690"/>
      <c r="G237" s="2691"/>
    </row>
    <row r="238" spans="1:256" s="1231" customFormat="1" ht="15.75">
      <c r="B238" s="2770" t="s">
        <v>690</v>
      </c>
      <c r="C238" s="2771"/>
      <c r="D238" s="2771"/>
      <c r="E238" s="2771"/>
      <c r="F238" s="2771"/>
      <c r="G238" s="2772"/>
    </row>
    <row r="239" spans="1:256" s="1231" customFormat="1" ht="19.5" customHeight="1">
      <c r="B239" s="2695" t="str">
        <f>C199</f>
        <v>BALANÇO DE DOIS LUGARES</v>
      </c>
      <c r="C239" s="2696"/>
      <c r="D239" s="1233" t="s">
        <v>29</v>
      </c>
      <c r="E239" s="2670" t="s">
        <v>1901</v>
      </c>
      <c r="F239" s="2671"/>
      <c r="G239" s="2672"/>
    </row>
    <row r="240" spans="1:256" s="1231" customFormat="1" ht="30.75" customHeight="1">
      <c r="B240" s="2695" t="s">
        <v>1902</v>
      </c>
      <c r="C240" s="2696"/>
      <c r="D240" s="1233" t="s">
        <v>24</v>
      </c>
      <c r="E240" s="2670" t="s">
        <v>6302</v>
      </c>
      <c r="F240" s="2671"/>
      <c r="G240" s="2672"/>
    </row>
    <row r="241" spans="1:256" s="1231" customFormat="1" ht="31.5" customHeight="1">
      <c r="B241" s="2695" t="s">
        <v>1903</v>
      </c>
      <c r="C241" s="2696"/>
      <c r="D241" s="1233" t="s">
        <v>24</v>
      </c>
      <c r="E241" s="2670" t="str">
        <f>E240</f>
        <v>(0,40*0,40*0,60)*4</v>
      </c>
      <c r="F241" s="2671"/>
      <c r="G241" s="2672"/>
    </row>
    <row r="242" spans="1:256" s="1231" customFormat="1" ht="34.5" customHeight="1" thickBot="1">
      <c r="B242" s="2673" t="s">
        <v>948</v>
      </c>
      <c r="C242" s="2674"/>
      <c r="D242" s="1325" t="s">
        <v>24</v>
      </c>
      <c r="E242" s="2675" t="str">
        <f>E241</f>
        <v>(0,40*0,40*0,60)*4</v>
      </c>
      <c r="F242" s="2676"/>
      <c r="G242" s="2677"/>
    </row>
    <row r="243" spans="1:256" ht="13.5" thickBot="1">
      <c r="A243" s="1003"/>
      <c r="B243" s="1236"/>
      <c r="C243" s="1236"/>
      <c r="D243" s="1236"/>
      <c r="E243" s="1236"/>
      <c r="F243" s="1236"/>
      <c r="G243" s="1236"/>
      <c r="H243" s="1003"/>
      <c r="I243" s="1003"/>
      <c r="J243" s="1003"/>
      <c r="K243" s="1003"/>
      <c r="L243" s="1003"/>
      <c r="M243" s="1003"/>
      <c r="N243" s="1003"/>
      <c r="O243" s="1003"/>
      <c r="P243" s="1003"/>
      <c r="Q243" s="1003"/>
      <c r="R243" s="1003"/>
      <c r="S243" s="1003"/>
      <c r="T243" s="1003"/>
      <c r="U243" s="1003"/>
      <c r="V243" s="1003"/>
      <c r="W243" s="1003"/>
      <c r="X243" s="1003"/>
      <c r="Y243" s="1003"/>
      <c r="Z243" s="1003"/>
      <c r="AA243" s="1003"/>
      <c r="AB243" s="1003"/>
      <c r="AC243" s="1003"/>
      <c r="AD243" s="1003"/>
      <c r="AE243" s="1003"/>
      <c r="AF243" s="1003"/>
      <c r="AG243" s="1003"/>
      <c r="AH243" s="1003"/>
      <c r="AI243" s="1003"/>
      <c r="AJ243" s="1003"/>
      <c r="AK243" s="1003"/>
      <c r="AL243" s="1003"/>
      <c r="AM243" s="1003"/>
      <c r="AN243" s="1003"/>
      <c r="AO243" s="1003"/>
      <c r="AP243" s="1003"/>
      <c r="AQ243" s="1003"/>
      <c r="AR243" s="1003"/>
      <c r="AS243" s="1003"/>
      <c r="AT243" s="1003"/>
      <c r="AU243" s="1003"/>
      <c r="AV243" s="1003"/>
      <c r="AW243" s="1003"/>
      <c r="AX243" s="1003"/>
      <c r="AY243" s="1003"/>
      <c r="AZ243" s="1003"/>
      <c r="BA243" s="1003"/>
      <c r="BB243" s="1003"/>
      <c r="BC243" s="1003"/>
      <c r="BD243" s="1003"/>
      <c r="BE243" s="1003"/>
      <c r="BF243" s="1003"/>
      <c r="BG243" s="1003"/>
      <c r="BH243" s="1003"/>
      <c r="BI243" s="1003"/>
      <c r="BJ243" s="1003"/>
      <c r="BK243" s="1003"/>
      <c r="BL243" s="1003"/>
      <c r="BM243" s="1003"/>
      <c r="BN243" s="1003"/>
      <c r="BO243" s="1003"/>
      <c r="BP243" s="1003"/>
      <c r="BQ243" s="1003"/>
      <c r="BR243" s="1003"/>
      <c r="BS243" s="1003"/>
      <c r="BT243" s="1003"/>
      <c r="BU243" s="1003"/>
      <c r="BV243" s="1003"/>
      <c r="BW243" s="1003"/>
      <c r="BX243" s="1003"/>
      <c r="BY243" s="1003"/>
      <c r="BZ243" s="1003"/>
      <c r="CA243" s="1003"/>
      <c r="CB243" s="1003"/>
      <c r="CC243" s="1003"/>
      <c r="CD243" s="1003"/>
      <c r="CE243" s="1003"/>
      <c r="CF243" s="1003"/>
      <c r="CG243" s="1003"/>
      <c r="CH243" s="1003"/>
      <c r="CI243" s="1003"/>
      <c r="CJ243" s="1003"/>
      <c r="CK243" s="1003"/>
      <c r="CL243" s="1003"/>
      <c r="CM243" s="1003"/>
      <c r="CN243" s="1003"/>
      <c r="CO243" s="1003"/>
      <c r="CP243" s="1003"/>
      <c r="CQ243" s="1003"/>
      <c r="CR243" s="1003"/>
      <c r="CS243" s="1003"/>
      <c r="CT243" s="1003"/>
      <c r="CU243" s="1003"/>
      <c r="CV243" s="1003"/>
      <c r="CW243" s="1003"/>
      <c r="CX243" s="1003"/>
      <c r="CY243" s="1003"/>
      <c r="CZ243" s="1003"/>
      <c r="DA243" s="1003"/>
      <c r="DB243" s="1003"/>
      <c r="DC243" s="1003"/>
      <c r="DD243" s="1003"/>
      <c r="DE243" s="1003"/>
      <c r="DF243" s="1003"/>
      <c r="DG243" s="1003"/>
      <c r="DH243" s="1003"/>
      <c r="DI243" s="1003"/>
      <c r="DJ243" s="1003"/>
      <c r="DK243" s="1003"/>
      <c r="DL243" s="1003"/>
      <c r="DM243" s="1003"/>
      <c r="DN243" s="1003"/>
      <c r="DO243" s="1003"/>
      <c r="DP243" s="1003"/>
      <c r="DQ243" s="1003"/>
      <c r="DR243" s="1003"/>
      <c r="DS243" s="1003"/>
      <c r="DT243" s="1003"/>
      <c r="DU243" s="1003"/>
      <c r="DV243" s="1003"/>
      <c r="DW243" s="1003"/>
      <c r="DX243" s="1003"/>
      <c r="DY243" s="1003"/>
      <c r="DZ243" s="1003"/>
      <c r="EA243" s="1003"/>
      <c r="EB243" s="1003"/>
      <c r="EC243" s="1003"/>
      <c r="ED243" s="1003"/>
      <c r="EE243" s="1003"/>
      <c r="EF243" s="1003"/>
      <c r="EG243" s="1003"/>
      <c r="EH243" s="1003"/>
      <c r="EI243" s="1003"/>
      <c r="EJ243" s="1003"/>
      <c r="EK243" s="1003"/>
      <c r="EL243" s="1003"/>
      <c r="EM243" s="1003"/>
      <c r="EN243" s="1003"/>
      <c r="EO243" s="1003"/>
      <c r="EP243" s="1003"/>
      <c r="EQ243" s="1003"/>
      <c r="ER243" s="1003"/>
      <c r="ES243" s="1003"/>
      <c r="ET243" s="1003"/>
      <c r="EU243" s="1003"/>
      <c r="EV243" s="1003"/>
      <c r="EW243" s="1003"/>
      <c r="EX243" s="1003"/>
      <c r="EY243" s="1003"/>
      <c r="EZ243" s="1003"/>
      <c r="FA243" s="1003"/>
      <c r="FB243" s="1003"/>
      <c r="FC243" s="1003"/>
      <c r="FD243" s="1003"/>
      <c r="FE243" s="1003"/>
      <c r="FF243" s="1003"/>
      <c r="FG243" s="1003"/>
      <c r="FH243" s="1003"/>
      <c r="FI243" s="1003"/>
      <c r="FJ243" s="1003"/>
      <c r="FK243" s="1003"/>
      <c r="FL243" s="1003"/>
      <c r="FM243" s="1003"/>
      <c r="FN243" s="1003"/>
      <c r="FO243" s="1003"/>
      <c r="FP243" s="1003"/>
      <c r="FQ243" s="1003"/>
      <c r="FR243" s="1003"/>
      <c r="FS243" s="1003"/>
      <c r="FT243" s="1003"/>
      <c r="FU243" s="1003"/>
      <c r="FV243" s="1003"/>
      <c r="FW243" s="1003"/>
      <c r="FX243" s="1003"/>
      <c r="FY243" s="1003"/>
      <c r="FZ243" s="1003"/>
      <c r="GA243" s="1003"/>
      <c r="GB243" s="1003"/>
      <c r="GC243" s="1003"/>
      <c r="GD243" s="1003"/>
      <c r="GE243" s="1003"/>
      <c r="GF243" s="1003"/>
      <c r="GG243" s="1003"/>
      <c r="GH243" s="1003"/>
      <c r="GI243" s="1003"/>
      <c r="GJ243" s="1003"/>
      <c r="GK243" s="1003"/>
      <c r="GL243" s="1003"/>
      <c r="GM243" s="1003"/>
      <c r="GN243" s="1003"/>
      <c r="GO243" s="1003"/>
      <c r="GP243" s="1003"/>
      <c r="GQ243" s="1003"/>
      <c r="GR243" s="1003"/>
      <c r="GS243" s="1003"/>
      <c r="GT243" s="1003"/>
      <c r="GU243" s="1003"/>
      <c r="GV243" s="1003"/>
      <c r="GW243" s="1003"/>
      <c r="GX243" s="1003"/>
      <c r="GY243" s="1003"/>
      <c r="GZ243" s="1003"/>
      <c r="HA243" s="1003"/>
      <c r="HB243" s="1003"/>
      <c r="HC243" s="1003"/>
      <c r="HD243" s="1003"/>
      <c r="HE243" s="1003"/>
      <c r="HF243" s="1003"/>
      <c r="HG243" s="1003"/>
      <c r="HH243" s="1003"/>
      <c r="HI243" s="1003"/>
      <c r="HJ243" s="1003"/>
      <c r="HK243" s="1003"/>
      <c r="HL243" s="1003"/>
      <c r="HM243" s="1003"/>
      <c r="HN243" s="1003"/>
      <c r="HO243" s="1003"/>
      <c r="HP243" s="1003"/>
      <c r="HQ243" s="1003"/>
      <c r="HR243" s="1003"/>
      <c r="HS243" s="1003"/>
      <c r="HT243" s="1003"/>
      <c r="HU243" s="1003"/>
      <c r="HV243" s="1003"/>
      <c r="HW243" s="1003"/>
      <c r="HX243" s="1003"/>
      <c r="HY243" s="1003"/>
      <c r="HZ243" s="1003"/>
      <c r="IA243" s="1003"/>
      <c r="IB243" s="1003"/>
      <c r="IC243" s="1003"/>
      <c r="ID243" s="1003"/>
      <c r="IE243" s="1003"/>
      <c r="IF243" s="1003"/>
      <c r="IG243" s="1003"/>
      <c r="IH243" s="1003"/>
      <c r="II243" s="1003"/>
      <c r="IJ243" s="1003"/>
      <c r="IK243" s="1003"/>
      <c r="IL243" s="1003"/>
      <c r="IM243" s="1003"/>
      <c r="IN243" s="1003"/>
      <c r="IO243" s="1003"/>
      <c r="IP243" s="1003"/>
      <c r="IQ243" s="1003"/>
      <c r="IR243" s="1003"/>
      <c r="IS243" s="1003"/>
      <c r="IT243" s="1003"/>
      <c r="IU243" s="1003"/>
      <c r="IV243" s="1003"/>
    </row>
    <row r="244" spans="1:256" ht="15.75">
      <c r="A244" s="1003"/>
      <c r="B244" s="1257" t="s">
        <v>1921</v>
      </c>
      <c r="C244" s="1258" t="s">
        <v>1922</v>
      </c>
      <c r="D244" s="1221"/>
      <c r="E244" s="1221"/>
      <c r="F244" s="1221"/>
      <c r="G244" s="1222" t="s">
        <v>42</v>
      </c>
      <c r="H244" s="1003"/>
      <c r="I244" s="1003"/>
      <c r="J244" s="1003"/>
      <c r="K244" s="1003"/>
      <c r="L244" s="1003"/>
      <c r="M244" s="1003"/>
      <c r="N244" s="1003"/>
      <c r="O244" s="1003"/>
      <c r="P244" s="1003"/>
      <c r="Q244" s="1003"/>
      <c r="R244" s="1003"/>
      <c r="S244" s="1003"/>
      <c r="T244" s="1003"/>
      <c r="U244" s="1003"/>
      <c r="V244" s="1003"/>
      <c r="W244" s="1003"/>
      <c r="X244" s="1003"/>
      <c r="Y244" s="1003"/>
      <c r="Z244" s="1003"/>
      <c r="AA244" s="1003"/>
      <c r="AB244" s="1003"/>
      <c r="AC244" s="1003"/>
      <c r="AD244" s="1003"/>
      <c r="AE244" s="1003"/>
      <c r="AF244" s="1003"/>
      <c r="AG244" s="1003"/>
      <c r="AH244" s="1003"/>
      <c r="AI244" s="1003"/>
      <c r="AJ244" s="1003"/>
      <c r="AK244" s="1003"/>
      <c r="AL244" s="1003"/>
      <c r="AM244" s="1003"/>
      <c r="AN244" s="1003"/>
      <c r="AO244" s="1003"/>
      <c r="AP244" s="1003"/>
      <c r="AQ244" s="1003"/>
      <c r="AR244" s="1003"/>
      <c r="AS244" s="1003"/>
      <c r="AT244" s="1003"/>
      <c r="AU244" s="1003"/>
      <c r="AV244" s="1003"/>
      <c r="AW244" s="1003"/>
      <c r="AX244" s="1003"/>
      <c r="AY244" s="1003"/>
      <c r="AZ244" s="1003"/>
      <c r="BA244" s="1003"/>
      <c r="BB244" s="1003"/>
      <c r="BC244" s="1003"/>
      <c r="BD244" s="1003"/>
      <c r="BE244" s="1003"/>
      <c r="BF244" s="1003"/>
      <c r="BG244" s="1003"/>
      <c r="BH244" s="1003"/>
      <c r="BI244" s="1003"/>
      <c r="BJ244" s="1003"/>
      <c r="BK244" s="1003"/>
      <c r="BL244" s="1003"/>
      <c r="BM244" s="1003"/>
      <c r="BN244" s="1003"/>
      <c r="BO244" s="1003"/>
      <c r="BP244" s="1003"/>
      <c r="BQ244" s="1003"/>
      <c r="BR244" s="1003"/>
      <c r="BS244" s="1003"/>
      <c r="BT244" s="1003"/>
      <c r="BU244" s="1003"/>
      <c r="BV244" s="1003"/>
      <c r="BW244" s="1003"/>
      <c r="BX244" s="1003"/>
      <c r="BY244" s="1003"/>
      <c r="BZ244" s="1003"/>
      <c r="CA244" s="1003"/>
      <c r="CB244" s="1003"/>
      <c r="CC244" s="1003"/>
      <c r="CD244" s="1003"/>
      <c r="CE244" s="1003"/>
      <c r="CF244" s="1003"/>
      <c r="CG244" s="1003"/>
      <c r="CH244" s="1003"/>
      <c r="CI244" s="1003"/>
      <c r="CJ244" s="1003"/>
      <c r="CK244" s="1003"/>
      <c r="CL244" s="1003"/>
      <c r="CM244" s="1003"/>
      <c r="CN244" s="1003"/>
      <c r="CO244" s="1003"/>
      <c r="CP244" s="1003"/>
      <c r="CQ244" s="1003"/>
      <c r="CR244" s="1003"/>
      <c r="CS244" s="1003"/>
      <c r="CT244" s="1003"/>
      <c r="CU244" s="1003"/>
      <c r="CV244" s="1003"/>
      <c r="CW244" s="1003"/>
      <c r="CX244" s="1003"/>
      <c r="CY244" s="1003"/>
      <c r="CZ244" s="1003"/>
      <c r="DA244" s="1003"/>
      <c r="DB244" s="1003"/>
      <c r="DC244" s="1003"/>
      <c r="DD244" s="1003"/>
      <c r="DE244" s="1003"/>
      <c r="DF244" s="1003"/>
      <c r="DG244" s="1003"/>
      <c r="DH244" s="1003"/>
      <c r="DI244" s="1003"/>
      <c r="DJ244" s="1003"/>
      <c r="DK244" s="1003"/>
      <c r="DL244" s="1003"/>
      <c r="DM244" s="1003"/>
      <c r="DN244" s="1003"/>
      <c r="DO244" s="1003"/>
      <c r="DP244" s="1003"/>
      <c r="DQ244" s="1003"/>
      <c r="DR244" s="1003"/>
      <c r="DS244" s="1003"/>
      <c r="DT244" s="1003"/>
      <c r="DU244" s="1003"/>
      <c r="DV244" s="1003"/>
      <c r="DW244" s="1003"/>
      <c r="DX244" s="1003"/>
      <c r="DY244" s="1003"/>
      <c r="DZ244" s="1003"/>
      <c r="EA244" s="1003"/>
      <c r="EB244" s="1003"/>
      <c r="EC244" s="1003"/>
      <c r="ED244" s="1003"/>
      <c r="EE244" s="1003"/>
      <c r="EF244" s="1003"/>
      <c r="EG244" s="1003"/>
      <c r="EH244" s="1003"/>
      <c r="EI244" s="1003"/>
      <c r="EJ244" s="1003"/>
      <c r="EK244" s="1003"/>
      <c r="EL244" s="1003"/>
      <c r="EM244" s="1003"/>
      <c r="EN244" s="1003"/>
      <c r="EO244" s="1003"/>
      <c r="EP244" s="1003"/>
      <c r="EQ244" s="1003"/>
      <c r="ER244" s="1003"/>
      <c r="ES244" s="1003"/>
      <c r="ET244" s="1003"/>
      <c r="EU244" s="1003"/>
      <c r="EV244" s="1003"/>
      <c r="EW244" s="1003"/>
      <c r="EX244" s="1003"/>
      <c r="EY244" s="1003"/>
      <c r="EZ244" s="1003"/>
      <c r="FA244" s="1003"/>
      <c r="FB244" s="1003"/>
      <c r="FC244" s="1003"/>
      <c r="FD244" s="1003"/>
      <c r="FE244" s="1003"/>
      <c r="FF244" s="1003"/>
      <c r="FG244" s="1003"/>
      <c r="FH244" s="1003"/>
      <c r="FI244" s="1003"/>
      <c r="FJ244" s="1003"/>
      <c r="FK244" s="1003"/>
      <c r="FL244" s="1003"/>
      <c r="FM244" s="1003"/>
      <c r="FN244" s="1003"/>
      <c r="FO244" s="1003"/>
      <c r="FP244" s="1003"/>
      <c r="FQ244" s="1003"/>
      <c r="FR244" s="1003"/>
      <c r="FS244" s="1003"/>
      <c r="FT244" s="1003"/>
      <c r="FU244" s="1003"/>
      <c r="FV244" s="1003"/>
      <c r="FW244" s="1003"/>
      <c r="FX244" s="1003"/>
      <c r="FY244" s="1003"/>
      <c r="FZ244" s="1003"/>
      <c r="GA244" s="1003"/>
      <c r="GB244" s="1003"/>
      <c r="GC244" s="1003"/>
      <c r="GD244" s="1003"/>
      <c r="GE244" s="1003"/>
      <c r="GF244" s="1003"/>
      <c r="GG244" s="1003"/>
      <c r="GH244" s="1003"/>
      <c r="GI244" s="1003"/>
      <c r="GJ244" s="1003"/>
      <c r="GK244" s="1003"/>
      <c r="GL244" s="1003"/>
      <c r="GM244" s="1003"/>
      <c r="GN244" s="1003"/>
      <c r="GO244" s="1003"/>
      <c r="GP244" s="1003"/>
      <c r="GQ244" s="1003"/>
      <c r="GR244" s="1003"/>
      <c r="GS244" s="1003"/>
      <c r="GT244" s="1003"/>
      <c r="GU244" s="1003"/>
      <c r="GV244" s="1003"/>
      <c r="GW244" s="1003"/>
      <c r="GX244" s="1003"/>
      <c r="GY244" s="1003"/>
      <c r="GZ244" s="1003"/>
      <c r="HA244" s="1003"/>
      <c r="HB244" s="1003"/>
      <c r="HC244" s="1003"/>
      <c r="HD244" s="1003"/>
      <c r="HE244" s="1003"/>
      <c r="HF244" s="1003"/>
      <c r="HG244" s="1003"/>
      <c r="HH244" s="1003"/>
      <c r="HI244" s="1003"/>
      <c r="HJ244" s="1003"/>
      <c r="HK244" s="1003"/>
      <c r="HL244" s="1003"/>
      <c r="HM244" s="1003"/>
      <c r="HN244" s="1003"/>
      <c r="HO244" s="1003"/>
      <c r="HP244" s="1003"/>
      <c r="HQ244" s="1003"/>
      <c r="HR244" s="1003"/>
      <c r="HS244" s="1003"/>
      <c r="HT244" s="1003"/>
      <c r="HU244" s="1003"/>
      <c r="HV244" s="1003"/>
      <c r="HW244" s="1003"/>
      <c r="HX244" s="1003"/>
      <c r="HY244" s="1003"/>
      <c r="HZ244" s="1003"/>
      <c r="IA244" s="1003"/>
      <c r="IB244" s="1003"/>
      <c r="IC244" s="1003"/>
      <c r="ID244" s="1003"/>
      <c r="IE244" s="1003"/>
      <c r="IF244" s="1003"/>
      <c r="IG244" s="1003"/>
      <c r="IH244" s="1003"/>
      <c r="II244" s="1003"/>
      <c r="IJ244" s="1003"/>
      <c r="IK244" s="1003"/>
      <c r="IL244" s="1003"/>
      <c r="IM244" s="1003"/>
      <c r="IN244" s="1003"/>
      <c r="IO244" s="1003"/>
      <c r="IP244" s="1003"/>
      <c r="IQ244" s="1003"/>
      <c r="IR244" s="1003"/>
      <c r="IS244" s="1003"/>
      <c r="IT244" s="1003"/>
      <c r="IU244" s="1003"/>
      <c r="IV244" s="1003"/>
    </row>
    <row r="245" spans="1:256" ht="31.5">
      <c r="A245" s="1003"/>
      <c r="B245" s="1042" t="s">
        <v>760</v>
      </c>
      <c r="C245" s="1223" t="s">
        <v>686</v>
      </c>
      <c r="D245" s="1223" t="s">
        <v>29</v>
      </c>
      <c r="E245" s="1223" t="s">
        <v>687</v>
      </c>
      <c r="F245" s="1224" t="s">
        <v>709</v>
      </c>
      <c r="G245" s="1225" t="s">
        <v>710</v>
      </c>
      <c r="H245" s="1003"/>
      <c r="I245" s="1003"/>
      <c r="J245" s="1003"/>
      <c r="K245" s="1003"/>
      <c r="L245" s="1003"/>
      <c r="M245" s="1003"/>
      <c r="N245" s="1003"/>
      <c r="O245" s="1003"/>
      <c r="P245" s="1003"/>
      <c r="Q245" s="1003"/>
      <c r="R245" s="1003"/>
      <c r="S245" s="1003"/>
      <c r="T245" s="1003"/>
      <c r="U245" s="1003"/>
      <c r="V245" s="1003"/>
      <c r="W245" s="1003"/>
      <c r="X245" s="1003"/>
      <c r="Y245" s="1003"/>
      <c r="Z245" s="1003"/>
      <c r="AA245" s="1003"/>
      <c r="AB245" s="1003"/>
      <c r="AC245" s="1003"/>
      <c r="AD245" s="1003"/>
      <c r="AE245" s="1003"/>
      <c r="AF245" s="1003"/>
      <c r="AG245" s="1003"/>
      <c r="AH245" s="1003"/>
      <c r="AI245" s="1003"/>
      <c r="AJ245" s="1003"/>
      <c r="AK245" s="1003"/>
      <c r="AL245" s="1003"/>
      <c r="AM245" s="1003"/>
      <c r="AN245" s="1003"/>
      <c r="AO245" s="1003"/>
      <c r="AP245" s="1003"/>
      <c r="AQ245" s="1003"/>
      <c r="AR245" s="1003"/>
      <c r="AS245" s="1003"/>
      <c r="AT245" s="1003"/>
      <c r="AU245" s="1003"/>
      <c r="AV245" s="1003"/>
      <c r="AW245" s="1003"/>
      <c r="AX245" s="1003"/>
      <c r="AY245" s="1003"/>
      <c r="AZ245" s="1003"/>
      <c r="BA245" s="1003"/>
      <c r="BB245" s="1003"/>
      <c r="BC245" s="1003"/>
      <c r="BD245" s="1003"/>
      <c r="BE245" s="1003"/>
      <c r="BF245" s="1003"/>
      <c r="BG245" s="1003"/>
      <c r="BH245" s="1003"/>
      <c r="BI245" s="1003"/>
      <c r="BJ245" s="1003"/>
      <c r="BK245" s="1003"/>
      <c r="BL245" s="1003"/>
      <c r="BM245" s="1003"/>
      <c r="BN245" s="1003"/>
      <c r="BO245" s="1003"/>
      <c r="BP245" s="1003"/>
      <c r="BQ245" s="1003"/>
      <c r="BR245" s="1003"/>
      <c r="BS245" s="1003"/>
      <c r="BT245" s="1003"/>
      <c r="BU245" s="1003"/>
      <c r="BV245" s="1003"/>
      <c r="BW245" s="1003"/>
      <c r="BX245" s="1003"/>
      <c r="BY245" s="1003"/>
      <c r="BZ245" s="1003"/>
      <c r="CA245" s="1003"/>
      <c r="CB245" s="1003"/>
      <c r="CC245" s="1003"/>
      <c r="CD245" s="1003"/>
      <c r="CE245" s="1003"/>
      <c r="CF245" s="1003"/>
      <c r="CG245" s="1003"/>
      <c r="CH245" s="1003"/>
      <c r="CI245" s="1003"/>
      <c r="CJ245" s="1003"/>
      <c r="CK245" s="1003"/>
      <c r="CL245" s="1003"/>
      <c r="CM245" s="1003"/>
      <c r="CN245" s="1003"/>
      <c r="CO245" s="1003"/>
      <c r="CP245" s="1003"/>
      <c r="CQ245" s="1003"/>
      <c r="CR245" s="1003"/>
      <c r="CS245" s="1003"/>
      <c r="CT245" s="1003"/>
      <c r="CU245" s="1003"/>
      <c r="CV245" s="1003"/>
      <c r="CW245" s="1003"/>
      <c r="CX245" s="1003"/>
      <c r="CY245" s="1003"/>
      <c r="CZ245" s="1003"/>
      <c r="DA245" s="1003"/>
      <c r="DB245" s="1003"/>
      <c r="DC245" s="1003"/>
      <c r="DD245" s="1003"/>
      <c r="DE245" s="1003"/>
      <c r="DF245" s="1003"/>
      <c r="DG245" s="1003"/>
      <c r="DH245" s="1003"/>
      <c r="DI245" s="1003"/>
      <c r="DJ245" s="1003"/>
      <c r="DK245" s="1003"/>
      <c r="DL245" s="1003"/>
      <c r="DM245" s="1003"/>
      <c r="DN245" s="1003"/>
      <c r="DO245" s="1003"/>
      <c r="DP245" s="1003"/>
      <c r="DQ245" s="1003"/>
      <c r="DR245" s="1003"/>
      <c r="DS245" s="1003"/>
      <c r="DT245" s="1003"/>
      <c r="DU245" s="1003"/>
      <c r="DV245" s="1003"/>
      <c r="DW245" s="1003"/>
      <c r="DX245" s="1003"/>
      <c r="DY245" s="1003"/>
      <c r="DZ245" s="1003"/>
      <c r="EA245" s="1003"/>
      <c r="EB245" s="1003"/>
      <c r="EC245" s="1003"/>
      <c r="ED245" s="1003"/>
      <c r="EE245" s="1003"/>
      <c r="EF245" s="1003"/>
      <c r="EG245" s="1003"/>
      <c r="EH245" s="1003"/>
      <c r="EI245" s="1003"/>
      <c r="EJ245" s="1003"/>
      <c r="EK245" s="1003"/>
      <c r="EL245" s="1003"/>
      <c r="EM245" s="1003"/>
      <c r="EN245" s="1003"/>
      <c r="EO245" s="1003"/>
      <c r="EP245" s="1003"/>
      <c r="EQ245" s="1003"/>
      <c r="ER245" s="1003"/>
      <c r="ES245" s="1003"/>
      <c r="ET245" s="1003"/>
      <c r="EU245" s="1003"/>
      <c r="EV245" s="1003"/>
      <c r="EW245" s="1003"/>
      <c r="EX245" s="1003"/>
      <c r="EY245" s="1003"/>
      <c r="EZ245" s="1003"/>
      <c r="FA245" s="1003"/>
      <c r="FB245" s="1003"/>
      <c r="FC245" s="1003"/>
      <c r="FD245" s="1003"/>
      <c r="FE245" s="1003"/>
      <c r="FF245" s="1003"/>
      <c r="FG245" s="1003"/>
      <c r="FH245" s="1003"/>
      <c r="FI245" s="1003"/>
      <c r="FJ245" s="1003"/>
      <c r="FK245" s="1003"/>
      <c r="FL245" s="1003"/>
      <c r="FM245" s="1003"/>
      <c r="FN245" s="1003"/>
      <c r="FO245" s="1003"/>
      <c r="FP245" s="1003"/>
      <c r="FQ245" s="1003"/>
      <c r="FR245" s="1003"/>
      <c r="FS245" s="1003"/>
      <c r="FT245" s="1003"/>
      <c r="FU245" s="1003"/>
      <c r="FV245" s="1003"/>
      <c r="FW245" s="1003"/>
      <c r="FX245" s="1003"/>
      <c r="FY245" s="1003"/>
      <c r="FZ245" s="1003"/>
      <c r="GA245" s="1003"/>
      <c r="GB245" s="1003"/>
      <c r="GC245" s="1003"/>
      <c r="GD245" s="1003"/>
      <c r="GE245" s="1003"/>
      <c r="GF245" s="1003"/>
      <c r="GG245" s="1003"/>
      <c r="GH245" s="1003"/>
      <c r="GI245" s="1003"/>
      <c r="GJ245" s="1003"/>
      <c r="GK245" s="1003"/>
      <c r="GL245" s="1003"/>
      <c r="GM245" s="1003"/>
      <c r="GN245" s="1003"/>
      <c r="GO245" s="1003"/>
      <c r="GP245" s="1003"/>
      <c r="GQ245" s="1003"/>
      <c r="GR245" s="1003"/>
      <c r="GS245" s="1003"/>
      <c r="GT245" s="1003"/>
      <c r="GU245" s="1003"/>
      <c r="GV245" s="1003"/>
      <c r="GW245" s="1003"/>
      <c r="GX245" s="1003"/>
      <c r="GY245" s="1003"/>
      <c r="GZ245" s="1003"/>
      <c r="HA245" s="1003"/>
      <c r="HB245" s="1003"/>
      <c r="HC245" s="1003"/>
      <c r="HD245" s="1003"/>
      <c r="HE245" s="1003"/>
      <c r="HF245" s="1003"/>
      <c r="HG245" s="1003"/>
      <c r="HH245" s="1003"/>
      <c r="HI245" s="1003"/>
      <c r="HJ245" s="1003"/>
      <c r="HK245" s="1003"/>
      <c r="HL245" s="1003"/>
      <c r="HM245" s="1003"/>
      <c r="HN245" s="1003"/>
      <c r="HO245" s="1003"/>
      <c r="HP245" s="1003"/>
      <c r="HQ245" s="1003"/>
      <c r="HR245" s="1003"/>
      <c r="HS245" s="1003"/>
      <c r="HT245" s="1003"/>
      <c r="HU245" s="1003"/>
      <c r="HV245" s="1003"/>
      <c r="HW245" s="1003"/>
      <c r="HX245" s="1003"/>
      <c r="HY245" s="1003"/>
      <c r="HZ245" s="1003"/>
      <c r="IA245" s="1003"/>
      <c r="IB245" s="1003"/>
      <c r="IC245" s="1003"/>
      <c r="ID245" s="1003"/>
      <c r="IE245" s="1003"/>
      <c r="IF245" s="1003"/>
      <c r="IG245" s="1003"/>
      <c r="IH245" s="1003"/>
      <c r="II245" s="1003"/>
      <c r="IJ245" s="1003"/>
      <c r="IK245" s="1003"/>
      <c r="IL245" s="1003"/>
      <c r="IM245" s="1003"/>
      <c r="IN245" s="1003"/>
      <c r="IO245" s="1003"/>
      <c r="IP245" s="1003"/>
      <c r="IQ245" s="1003"/>
      <c r="IR245" s="1003"/>
      <c r="IS245" s="1003"/>
      <c r="IT245" s="1003"/>
      <c r="IU245" s="1003"/>
      <c r="IV245" s="1003"/>
    </row>
    <row r="246" spans="1:256" ht="15.75">
      <c r="A246" s="1003"/>
      <c r="B246" s="2767" t="s">
        <v>1841</v>
      </c>
      <c r="C246" s="2768"/>
      <c r="D246" s="2768"/>
      <c r="E246" s="2768"/>
      <c r="F246" s="2768"/>
      <c r="G246" s="2769"/>
      <c r="H246" s="1003"/>
      <c r="I246" s="1003"/>
      <c r="J246" s="1003"/>
      <c r="K246" s="1003"/>
      <c r="L246" s="1003"/>
      <c r="M246" s="1003"/>
      <c r="N246" s="1003"/>
      <c r="O246" s="1003"/>
      <c r="P246" s="1003"/>
      <c r="Q246" s="1003"/>
      <c r="R246" s="1003"/>
      <c r="S246" s="1003"/>
      <c r="T246" s="1003"/>
      <c r="U246" s="1003"/>
      <c r="V246" s="1003"/>
      <c r="W246" s="1003"/>
      <c r="X246" s="1003"/>
      <c r="Y246" s="1003"/>
      <c r="Z246" s="1003"/>
      <c r="AA246" s="1003"/>
      <c r="AB246" s="1003"/>
      <c r="AC246" s="1003"/>
      <c r="AD246" s="1003"/>
      <c r="AE246" s="1003"/>
      <c r="AF246" s="1003"/>
      <c r="AG246" s="1003"/>
      <c r="AH246" s="1003"/>
      <c r="AI246" s="1003"/>
      <c r="AJ246" s="1003"/>
      <c r="AK246" s="1003"/>
      <c r="AL246" s="1003"/>
      <c r="AM246" s="1003"/>
      <c r="AN246" s="1003"/>
      <c r="AO246" s="1003"/>
      <c r="AP246" s="1003"/>
      <c r="AQ246" s="1003"/>
      <c r="AR246" s="1003"/>
      <c r="AS246" s="1003"/>
      <c r="AT246" s="1003"/>
      <c r="AU246" s="1003"/>
      <c r="AV246" s="1003"/>
      <c r="AW246" s="1003"/>
      <c r="AX246" s="1003"/>
      <c r="AY246" s="1003"/>
      <c r="AZ246" s="1003"/>
      <c r="BA246" s="1003"/>
      <c r="BB246" s="1003"/>
      <c r="BC246" s="1003"/>
      <c r="BD246" s="1003"/>
      <c r="BE246" s="1003"/>
      <c r="BF246" s="1003"/>
      <c r="BG246" s="1003"/>
      <c r="BH246" s="1003"/>
      <c r="BI246" s="1003"/>
      <c r="BJ246" s="1003"/>
      <c r="BK246" s="1003"/>
      <c r="BL246" s="1003"/>
      <c r="BM246" s="1003"/>
      <c r="BN246" s="1003"/>
      <c r="BO246" s="1003"/>
      <c r="BP246" s="1003"/>
      <c r="BQ246" s="1003"/>
      <c r="BR246" s="1003"/>
      <c r="BS246" s="1003"/>
      <c r="BT246" s="1003"/>
      <c r="BU246" s="1003"/>
      <c r="BV246" s="1003"/>
      <c r="BW246" s="1003"/>
      <c r="BX246" s="1003"/>
      <c r="BY246" s="1003"/>
      <c r="BZ246" s="1003"/>
      <c r="CA246" s="1003"/>
      <c r="CB246" s="1003"/>
      <c r="CC246" s="1003"/>
      <c r="CD246" s="1003"/>
      <c r="CE246" s="1003"/>
      <c r="CF246" s="1003"/>
      <c r="CG246" s="1003"/>
      <c r="CH246" s="1003"/>
      <c r="CI246" s="1003"/>
      <c r="CJ246" s="1003"/>
      <c r="CK246" s="1003"/>
      <c r="CL246" s="1003"/>
      <c r="CM246" s="1003"/>
      <c r="CN246" s="1003"/>
      <c r="CO246" s="1003"/>
      <c r="CP246" s="1003"/>
      <c r="CQ246" s="1003"/>
      <c r="CR246" s="1003"/>
      <c r="CS246" s="1003"/>
      <c r="CT246" s="1003"/>
      <c r="CU246" s="1003"/>
      <c r="CV246" s="1003"/>
      <c r="CW246" s="1003"/>
      <c r="CX246" s="1003"/>
      <c r="CY246" s="1003"/>
      <c r="CZ246" s="1003"/>
      <c r="DA246" s="1003"/>
      <c r="DB246" s="1003"/>
      <c r="DC246" s="1003"/>
      <c r="DD246" s="1003"/>
      <c r="DE246" s="1003"/>
      <c r="DF246" s="1003"/>
      <c r="DG246" s="1003"/>
      <c r="DH246" s="1003"/>
      <c r="DI246" s="1003"/>
      <c r="DJ246" s="1003"/>
      <c r="DK246" s="1003"/>
      <c r="DL246" s="1003"/>
      <c r="DM246" s="1003"/>
      <c r="DN246" s="1003"/>
      <c r="DO246" s="1003"/>
      <c r="DP246" s="1003"/>
      <c r="DQ246" s="1003"/>
      <c r="DR246" s="1003"/>
      <c r="DS246" s="1003"/>
      <c r="DT246" s="1003"/>
      <c r="DU246" s="1003"/>
      <c r="DV246" s="1003"/>
      <c r="DW246" s="1003"/>
      <c r="DX246" s="1003"/>
      <c r="DY246" s="1003"/>
      <c r="DZ246" s="1003"/>
      <c r="EA246" s="1003"/>
      <c r="EB246" s="1003"/>
      <c r="EC246" s="1003"/>
      <c r="ED246" s="1003"/>
      <c r="EE246" s="1003"/>
      <c r="EF246" s="1003"/>
      <c r="EG246" s="1003"/>
      <c r="EH246" s="1003"/>
      <c r="EI246" s="1003"/>
      <c r="EJ246" s="1003"/>
      <c r="EK246" s="1003"/>
      <c r="EL246" s="1003"/>
      <c r="EM246" s="1003"/>
      <c r="EN246" s="1003"/>
      <c r="EO246" s="1003"/>
      <c r="EP246" s="1003"/>
      <c r="EQ246" s="1003"/>
      <c r="ER246" s="1003"/>
      <c r="ES246" s="1003"/>
      <c r="ET246" s="1003"/>
      <c r="EU246" s="1003"/>
      <c r="EV246" s="1003"/>
      <c r="EW246" s="1003"/>
      <c r="EX246" s="1003"/>
      <c r="EY246" s="1003"/>
      <c r="EZ246" s="1003"/>
      <c r="FA246" s="1003"/>
      <c r="FB246" s="1003"/>
      <c r="FC246" s="1003"/>
      <c r="FD246" s="1003"/>
      <c r="FE246" s="1003"/>
      <c r="FF246" s="1003"/>
      <c r="FG246" s="1003"/>
      <c r="FH246" s="1003"/>
      <c r="FI246" s="1003"/>
      <c r="FJ246" s="1003"/>
      <c r="FK246" s="1003"/>
      <c r="FL246" s="1003"/>
      <c r="FM246" s="1003"/>
      <c r="FN246" s="1003"/>
      <c r="FO246" s="1003"/>
      <c r="FP246" s="1003"/>
      <c r="FQ246" s="1003"/>
      <c r="FR246" s="1003"/>
      <c r="FS246" s="1003"/>
      <c r="FT246" s="1003"/>
      <c r="FU246" s="1003"/>
      <c r="FV246" s="1003"/>
      <c r="FW246" s="1003"/>
      <c r="FX246" s="1003"/>
      <c r="FY246" s="1003"/>
      <c r="FZ246" s="1003"/>
      <c r="GA246" s="1003"/>
      <c r="GB246" s="1003"/>
      <c r="GC246" s="1003"/>
      <c r="GD246" s="1003"/>
      <c r="GE246" s="1003"/>
      <c r="GF246" s="1003"/>
      <c r="GG246" s="1003"/>
      <c r="GH246" s="1003"/>
      <c r="GI246" s="1003"/>
      <c r="GJ246" s="1003"/>
      <c r="GK246" s="1003"/>
      <c r="GL246" s="1003"/>
      <c r="GM246" s="1003"/>
      <c r="GN246" s="1003"/>
      <c r="GO246" s="1003"/>
      <c r="GP246" s="1003"/>
      <c r="GQ246" s="1003"/>
      <c r="GR246" s="1003"/>
      <c r="GS246" s="1003"/>
      <c r="GT246" s="1003"/>
      <c r="GU246" s="1003"/>
      <c r="GV246" s="1003"/>
      <c r="GW246" s="1003"/>
      <c r="GX246" s="1003"/>
      <c r="GY246" s="1003"/>
      <c r="GZ246" s="1003"/>
      <c r="HA246" s="1003"/>
      <c r="HB246" s="1003"/>
      <c r="HC246" s="1003"/>
      <c r="HD246" s="1003"/>
      <c r="HE246" s="1003"/>
      <c r="HF246" s="1003"/>
      <c r="HG246" s="1003"/>
      <c r="HH246" s="1003"/>
      <c r="HI246" s="1003"/>
      <c r="HJ246" s="1003"/>
      <c r="HK246" s="1003"/>
      <c r="HL246" s="1003"/>
      <c r="HM246" s="1003"/>
      <c r="HN246" s="1003"/>
      <c r="HO246" s="1003"/>
      <c r="HP246" s="1003"/>
      <c r="HQ246" s="1003"/>
      <c r="HR246" s="1003"/>
      <c r="HS246" s="1003"/>
      <c r="HT246" s="1003"/>
      <c r="HU246" s="1003"/>
      <c r="HV246" s="1003"/>
      <c r="HW246" s="1003"/>
      <c r="HX246" s="1003"/>
      <c r="HY246" s="1003"/>
      <c r="HZ246" s="1003"/>
      <c r="IA246" s="1003"/>
      <c r="IB246" s="1003"/>
      <c r="IC246" s="1003"/>
      <c r="ID246" s="1003"/>
      <c r="IE246" s="1003"/>
      <c r="IF246" s="1003"/>
      <c r="IG246" s="1003"/>
      <c r="IH246" s="1003"/>
      <c r="II246" s="1003"/>
      <c r="IJ246" s="1003"/>
      <c r="IK246" s="1003"/>
      <c r="IL246" s="1003"/>
      <c r="IM246" s="1003"/>
      <c r="IN246" s="1003"/>
      <c r="IO246" s="1003"/>
      <c r="IP246" s="1003"/>
      <c r="IQ246" s="1003"/>
      <c r="IR246" s="1003"/>
      <c r="IS246" s="1003"/>
      <c r="IT246" s="1003"/>
      <c r="IU246" s="1003"/>
      <c r="IV246" s="1003"/>
    </row>
    <row r="247" spans="1:256" ht="15.75">
      <c r="A247" s="1003"/>
      <c r="B247" s="1061" t="str">
        <f>B31</f>
        <v>AMM PARQUE 01</v>
      </c>
      <c r="C247" s="1062" t="str">
        <f>C31</f>
        <v>FORNECIMENTO E INSTALAÇÃO - MULTI INFANTIL</v>
      </c>
      <c r="D247" s="1063" t="s">
        <v>29</v>
      </c>
      <c r="E247" s="1259">
        <v>1</v>
      </c>
      <c r="F247" s="1260">
        <f>G38</f>
        <v>8777.9</v>
      </c>
      <c r="G247" s="1165">
        <f>TRUNC(F247*E247,2)</f>
        <v>8777.9</v>
      </c>
      <c r="H247" s="1003"/>
      <c r="I247" s="1003"/>
      <c r="J247" s="1003"/>
      <c r="K247" s="1003"/>
      <c r="L247" s="1003"/>
      <c r="M247" s="1003"/>
      <c r="N247" s="1003"/>
      <c r="O247" s="1003"/>
      <c r="P247" s="1003"/>
      <c r="Q247" s="1003"/>
      <c r="R247" s="1003"/>
      <c r="S247" s="1003"/>
      <c r="T247" s="1003"/>
      <c r="U247" s="1003"/>
      <c r="V247" s="1003"/>
      <c r="W247" s="1003"/>
      <c r="X247" s="1003"/>
      <c r="Y247" s="1003"/>
      <c r="Z247" s="1003"/>
      <c r="AA247" s="1003"/>
      <c r="AB247" s="1003"/>
      <c r="AC247" s="1003"/>
      <c r="AD247" s="1003"/>
      <c r="AE247" s="1003"/>
      <c r="AF247" s="1003"/>
      <c r="AG247" s="1003"/>
      <c r="AH247" s="1003"/>
      <c r="AI247" s="1003"/>
      <c r="AJ247" s="1003"/>
      <c r="AK247" s="1003"/>
      <c r="AL247" s="1003"/>
      <c r="AM247" s="1003"/>
      <c r="AN247" s="1003"/>
      <c r="AO247" s="1003"/>
      <c r="AP247" s="1003"/>
      <c r="AQ247" s="1003"/>
      <c r="AR247" s="1003"/>
      <c r="AS247" s="1003"/>
      <c r="AT247" s="1003"/>
      <c r="AU247" s="1003"/>
      <c r="AV247" s="1003"/>
      <c r="AW247" s="1003"/>
      <c r="AX247" s="1003"/>
      <c r="AY247" s="1003"/>
      <c r="AZ247" s="1003"/>
      <c r="BA247" s="1003"/>
      <c r="BB247" s="1003"/>
      <c r="BC247" s="1003"/>
      <c r="BD247" s="1003"/>
      <c r="BE247" s="1003"/>
      <c r="BF247" s="1003"/>
      <c r="BG247" s="1003"/>
      <c r="BH247" s="1003"/>
      <c r="BI247" s="1003"/>
      <c r="BJ247" s="1003"/>
      <c r="BK247" s="1003"/>
      <c r="BL247" s="1003"/>
      <c r="BM247" s="1003"/>
      <c r="BN247" s="1003"/>
      <c r="BO247" s="1003"/>
      <c r="BP247" s="1003"/>
      <c r="BQ247" s="1003"/>
      <c r="BR247" s="1003"/>
      <c r="BS247" s="1003"/>
      <c r="BT247" s="1003"/>
      <c r="BU247" s="1003"/>
      <c r="BV247" s="1003"/>
      <c r="BW247" s="1003"/>
      <c r="BX247" s="1003"/>
      <c r="BY247" s="1003"/>
      <c r="BZ247" s="1003"/>
      <c r="CA247" s="1003"/>
      <c r="CB247" s="1003"/>
      <c r="CC247" s="1003"/>
      <c r="CD247" s="1003"/>
      <c r="CE247" s="1003"/>
      <c r="CF247" s="1003"/>
      <c r="CG247" s="1003"/>
      <c r="CH247" s="1003"/>
      <c r="CI247" s="1003"/>
      <c r="CJ247" s="1003"/>
      <c r="CK247" s="1003"/>
      <c r="CL247" s="1003"/>
      <c r="CM247" s="1003"/>
      <c r="CN247" s="1003"/>
      <c r="CO247" s="1003"/>
      <c r="CP247" s="1003"/>
      <c r="CQ247" s="1003"/>
      <c r="CR247" s="1003"/>
      <c r="CS247" s="1003"/>
      <c r="CT247" s="1003"/>
      <c r="CU247" s="1003"/>
      <c r="CV247" s="1003"/>
      <c r="CW247" s="1003"/>
      <c r="CX247" s="1003"/>
      <c r="CY247" s="1003"/>
      <c r="CZ247" s="1003"/>
      <c r="DA247" s="1003"/>
      <c r="DB247" s="1003"/>
      <c r="DC247" s="1003"/>
      <c r="DD247" s="1003"/>
      <c r="DE247" s="1003"/>
      <c r="DF247" s="1003"/>
      <c r="DG247" s="1003"/>
      <c r="DH247" s="1003"/>
      <c r="DI247" s="1003"/>
      <c r="DJ247" s="1003"/>
      <c r="DK247" s="1003"/>
      <c r="DL247" s="1003"/>
      <c r="DM247" s="1003"/>
      <c r="DN247" s="1003"/>
      <c r="DO247" s="1003"/>
      <c r="DP247" s="1003"/>
      <c r="DQ247" s="1003"/>
      <c r="DR247" s="1003"/>
      <c r="DS247" s="1003"/>
      <c r="DT247" s="1003"/>
      <c r="DU247" s="1003"/>
      <c r="DV247" s="1003"/>
      <c r="DW247" s="1003"/>
      <c r="DX247" s="1003"/>
      <c r="DY247" s="1003"/>
      <c r="DZ247" s="1003"/>
      <c r="EA247" s="1003"/>
      <c r="EB247" s="1003"/>
      <c r="EC247" s="1003"/>
      <c r="ED247" s="1003"/>
      <c r="EE247" s="1003"/>
      <c r="EF247" s="1003"/>
      <c r="EG247" s="1003"/>
      <c r="EH247" s="1003"/>
      <c r="EI247" s="1003"/>
      <c r="EJ247" s="1003"/>
      <c r="EK247" s="1003"/>
      <c r="EL247" s="1003"/>
      <c r="EM247" s="1003"/>
      <c r="EN247" s="1003"/>
      <c r="EO247" s="1003"/>
      <c r="EP247" s="1003"/>
      <c r="EQ247" s="1003"/>
      <c r="ER247" s="1003"/>
      <c r="ES247" s="1003"/>
      <c r="ET247" s="1003"/>
      <c r="EU247" s="1003"/>
      <c r="EV247" s="1003"/>
      <c r="EW247" s="1003"/>
      <c r="EX247" s="1003"/>
      <c r="EY247" s="1003"/>
      <c r="EZ247" s="1003"/>
      <c r="FA247" s="1003"/>
      <c r="FB247" s="1003"/>
      <c r="FC247" s="1003"/>
      <c r="FD247" s="1003"/>
      <c r="FE247" s="1003"/>
      <c r="FF247" s="1003"/>
      <c r="FG247" s="1003"/>
      <c r="FH247" s="1003"/>
      <c r="FI247" s="1003"/>
      <c r="FJ247" s="1003"/>
      <c r="FK247" s="1003"/>
      <c r="FL247" s="1003"/>
      <c r="FM247" s="1003"/>
      <c r="FN247" s="1003"/>
      <c r="FO247" s="1003"/>
      <c r="FP247" s="1003"/>
      <c r="FQ247" s="1003"/>
      <c r="FR247" s="1003"/>
      <c r="FS247" s="1003"/>
      <c r="FT247" s="1003"/>
      <c r="FU247" s="1003"/>
      <c r="FV247" s="1003"/>
      <c r="FW247" s="1003"/>
      <c r="FX247" s="1003"/>
      <c r="FY247" s="1003"/>
      <c r="FZ247" s="1003"/>
      <c r="GA247" s="1003"/>
      <c r="GB247" s="1003"/>
      <c r="GC247" s="1003"/>
      <c r="GD247" s="1003"/>
      <c r="GE247" s="1003"/>
      <c r="GF247" s="1003"/>
      <c r="GG247" s="1003"/>
      <c r="GH247" s="1003"/>
      <c r="GI247" s="1003"/>
      <c r="GJ247" s="1003"/>
      <c r="GK247" s="1003"/>
      <c r="GL247" s="1003"/>
      <c r="GM247" s="1003"/>
      <c r="GN247" s="1003"/>
      <c r="GO247" s="1003"/>
      <c r="GP247" s="1003"/>
      <c r="GQ247" s="1003"/>
      <c r="GR247" s="1003"/>
      <c r="GS247" s="1003"/>
      <c r="GT247" s="1003"/>
      <c r="GU247" s="1003"/>
      <c r="GV247" s="1003"/>
      <c r="GW247" s="1003"/>
      <c r="GX247" s="1003"/>
      <c r="GY247" s="1003"/>
      <c r="GZ247" s="1003"/>
      <c r="HA247" s="1003"/>
      <c r="HB247" s="1003"/>
      <c r="HC247" s="1003"/>
      <c r="HD247" s="1003"/>
      <c r="HE247" s="1003"/>
      <c r="HF247" s="1003"/>
      <c r="HG247" s="1003"/>
      <c r="HH247" s="1003"/>
      <c r="HI247" s="1003"/>
      <c r="HJ247" s="1003"/>
      <c r="HK247" s="1003"/>
      <c r="HL247" s="1003"/>
      <c r="HM247" s="1003"/>
      <c r="HN247" s="1003"/>
      <c r="HO247" s="1003"/>
      <c r="HP247" s="1003"/>
      <c r="HQ247" s="1003"/>
      <c r="HR247" s="1003"/>
      <c r="HS247" s="1003"/>
      <c r="HT247" s="1003"/>
      <c r="HU247" s="1003"/>
      <c r="HV247" s="1003"/>
      <c r="HW247" s="1003"/>
      <c r="HX247" s="1003"/>
      <c r="HY247" s="1003"/>
      <c r="HZ247" s="1003"/>
      <c r="IA247" s="1003"/>
      <c r="IB247" s="1003"/>
      <c r="IC247" s="1003"/>
      <c r="ID247" s="1003"/>
      <c r="IE247" s="1003"/>
      <c r="IF247" s="1003"/>
      <c r="IG247" s="1003"/>
      <c r="IH247" s="1003"/>
      <c r="II247" s="1003"/>
      <c r="IJ247" s="1003"/>
      <c r="IK247" s="1003"/>
      <c r="IL247" s="1003"/>
      <c r="IM247" s="1003"/>
      <c r="IN247" s="1003"/>
      <c r="IO247" s="1003"/>
      <c r="IP247" s="1003"/>
      <c r="IQ247" s="1003"/>
      <c r="IR247" s="1003"/>
      <c r="IS247" s="1003"/>
      <c r="IT247" s="1003"/>
      <c r="IU247" s="1003"/>
      <c r="IV247" s="1003"/>
    </row>
    <row r="248" spans="1:256" ht="15.75">
      <c r="A248" s="1003"/>
      <c r="B248" s="1061" t="str">
        <f>B73</f>
        <v>AMM PARQUE 02</v>
      </c>
      <c r="C248" s="1062" t="str">
        <f>C73</f>
        <v>FORNECIMENTO E INSTALAÇÃO - GANGORRA</v>
      </c>
      <c r="D248" s="1063" t="s">
        <v>29</v>
      </c>
      <c r="E248" s="1259">
        <v>3</v>
      </c>
      <c r="F248" s="1260">
        <f>G80</f>
        <v>1519.83</v>
      </c>
      <c r="G248" s="1165">
        <f>TRUNC(F248*E248,2)</f>
        <v>4559.49</v>
      </c>
      <c r="H248" s="1003"/>
      <c r="I248" s="1003"/>
      <c r="J248" s="1003"/>
      <c r="K248" s="1003"/>
      <c r="L248" s="1003"/>
      <c r="M248" s="1003"/>
      <c r="N248" s="1003"/>
      <c r="O248" s="1003"/>
      <c r="P248" s="1003"/>
      <c r="Q248" s="1003"/>
      <c r="R248" s="1003"/>
      <c r="S248" s="1003"/>
      <c r="T248" s="1003"/>
      <c r="U248" s="1003"/>
      <c r="V248" s="1003"/>
      <c r="W248" s="1003"/>
      <c r="X248" s="1003"/>
      <c r="Y248" s="1003"/>
      <c r="Z248" s="1003"/>
      <c r="AA248" s="1003"/>
      <c r="AB248" s="1003"/>
      <c r="AC248" s="1003"/>
      <c r="AD248" s="1003"/>
      <c r="AE248" s="1003"/>
      <c r="AF248" s="1003"/>
      <c r="AG248" s="1003"/>
      <c r="AH248" s="1003"/>
      <c r="AI248" s="1003"/>
      <c r="AJ248" s="1003"/>
      <c r="AK248" s="1003"/>
      <c r="AL248" s="1003"/>
      <c r="AM248" s="1003"/>
      <c r="AN248" s="1003"/>
      <c r="AO248" s="1003"/>
      <c r="AP248" s="1003"/>
      <c r="AQ248" s="1003"/>
      <c r="AR248" s="1003"/>
      <c r="AS248" s="1003"/>
      <c r="AT248" s="1003"/>
      <c r="AU248" s="1003"/>
      <c r="AV248" s="1003"/>
      <c r="AW248" s="1003"/>
      <c r="AX248" s="1003"/>
      <c r="AY248" s="1003"/>
      <c r="AZ248" s="1003"/>
      <c r="BA248" s="1003"/>
      <c r="BB248" s="1003"/>
      <c r="BC248" s="1003"/>
      <c r="BD248" s="1003"/>
      <c r="BE248" s="1003"/>
      <c r="BF248" s="1003"/>
      <c r="BG248" s="1003"/>
      <c r="BH248" s="1003"/>
      <c r="BI248" s="1003"/>
      <c r="BJ248" s="1003"/>
      <c r="BK248" s="1003"/>
      <c r="BL248" s="1003"/>
      <c r="BM248" s="1003"/>
      <c r="BN248" s="1003"/>
      <c r="BO248" s="1003"/>
      <c r="BP248" s="1003"/>
      <c r="BQ248" s="1003"/>
      <c r="BR248" s="1003"/>
      <c r="BS248" s="1003"/>
      <c r="BT248" s="1003"/>
      <c r="BU248" s="1003"/>
      <c r="BV248" s="1003"/>
      <c r="BW248" s="1003"/>
      <c r="BX248" s="1003"/>
      <c r="BY248" s="1003"/>
      <c r="BZ248" s="1003"/>
      <c r="CA248" s="1003"/>
      <c r="CB248" s="1003"/>
      <c r="CC248" s="1003"/>
      <c r="CD248" s="1003"/>
      <c r="CE248" s="1003"/>
      <c r="CF248" s="1003"/>
      <c r="CG248" s="1003"/>
      <c r="CH248" s="1003"/>
      <c r="CI248" s="1003"/>
      <c r="CJ248" s="1003"/>
      <c r="CK248" s="1003"/>
      <c r="CL248" s="1003"/>
      <c r="CM248" s="1003"/>
      <c r="CN248" s="1003"/>
      <c r="CO248" s="1003"/>
      <c r="CP248" s="1003"/>
      <c r="CQ248" s="1003"/>
      <c r="CR248" s="1003"/>
      <c r="CS248" s="1003"/>
      <c r="CT248" s="1003"/>
      <c r="CU248" s="1003"/>
      <c r="CV248" s="1003"/>
      <c r="CW248" s="1003"/>
      <c r="CX248" s="1003"/>
      <c r="CY248" s="1003"/>
      <c r="CZ248" s="1003"/>
      <c r="DA248" s="1003"/>
      <c r="DB248" s="1003"/>
      <c r="DC248" s="1003"/>
      <c r="DD248" s="1003"/>
      <c r="DE248" s="1003"/>
      <c r="DF248" s="1003"/>
      <c r="DG248" s="1003"/>
      <c r="DH248" s="1003"/>
      <c r="DI248" s="1003"/>
      <c r="DJ248" s="1003"/>
      <c r="DK248" s="1003"/>
      <c r="DL248" s="1003"/>
      <c r="DM248" s="1003"/>
      <c r="DN248" s="1003"/>
      <c r="DO248" s="1003"/>
      <c r="DP248" s="1003"/>
      <c r="DQ248" s="1003"/>
      <c r="DR248" s="1003"/>
      <c r="DS248" s="1003"/>
      <c r="DT248" s="1003"/>
      <c r="DU248" s="1003"/>
      <c r="DV248" s="1003"/>
      <c r="DW248" s="1003"/>
      <c r="DX248" s="1003"/>
      <c r="DY248" s="1003"/>
      <c r="DZ248" s="1003"/>
      <c r="EA248" s="1003"/>
      <c r="EB248" s="1003"/>
      <c r="EC248" s="1003"/>
      <c r="ED248" s="1003"/>
      <c r="EE248" s="1003"/>
      <c r="EF248" s="1003"/>
      <c r="EG248" s="1003"/>
      <c r="EH248" s="1003"/>
      <c r="EI248" s="1003"/>
      <c r="EJ248" s="1003"/>
      <c r="EK248" s="1003"/>
      <c r="EL248" s="1003"/>
      <c r="EM248" s="1003"/>
      <c r="EN248" s="1003"/>
      <c r="EO248" s="1003"/>
      <c r="EP248" s="1003"/>
      <c r="EQ248" s="1003"/>
      <c r="ER248" s="1003"/>
      <c r="ES248" s="1003"/>
      <c r="ET248" s="1003"/>
      <c r="EU248" s="1003"/>
      <c r="EV248" s="1003"/>
      <c r="EW248" s="1003"/>
      <c r="EX248" s="1003"/>
      <c r="EY248" s="1003"/>
      <c r="EZ248" s="1003"/>
      <c r="FA248" s="1003"/>
      <c r="FB248" s="1003"/>
      <c r="FC248" s="1003"/>
      <c r="FD248" s="1003"/>
      <c r="FE248" s="1003"/>
      <c r="FF248" s="1003"/>
      <c r="FG248" s="1003"/>
      <c r="FH248" s="1003"/>
      <c r="FI248" s="1003"/>
      <c r="FJ248" s="1003"/>
      <c r="FK248" s="1003"/>
      <c r="FL248" s="1003"/>
      <c r="FM248" s="1003"/>
      <c r="FN248" s="1003"/>
      <c r="FO248" s="1003"/>
      <c r="FP248" s="1003"/>
      <c r="FQ248" s="1003"/>
      <c r="FR248" s="1003"/>
      <c r="FS248" s="1003"/>
      <c r="FT248" s="1003"/>
      <c r="FU248" s="1003"/>
      <c r="FV248" s="1003"/>
      <c r="FW248" s="1003"/>
      <c r="FX248" s="1003"/>
      <c r="FY248" s="1003"/>
      <c r="FZ248" s="1003"/>
      <c r="GA248" s="1003"/>
      <c r="GB248" s="1003"/>
      <c r="GC248" s="1003"/>
      <c r="GD248" s="1003"/>
      <c r="GE248" s="1003"/>
      <c r="GF248" s="1003"/>
      <c r="GG248" s="1003"/>
      <c r="GH248" s="1003"/>
      <c r="GI248" s="1003"/>
      <c r="GJ248" s="1003"/>
      <c r="GK248" s="1003"/>
      <c r="GL248" s="1003"/>
      <c r="GM248" s="1003"/>
      <c r="GN248" s="1003"/>
      <c r="GO248" s="1003"/>
      <c r="GP248" s="1003"/>
      <c r="GQ248" s="1003"/>
      <c r="GR248" s="1003"/>
      <c r="GS248" s="1003"/>
      <c r="GT248" s="1003"/>
      <c r="GU248" s="1003"/>
      <c r="GV248" s="1003"/>
      <c r="GW248" s="1003"/>
      <c r="GX248" s="1003"/>
      <c r="GY248" s="1003"/>
      <c r="GZ248" s="1003"/>
      <c r="HA248" s="1003"/>
      <c r="HB248" s="1003"/>
      <c r="HC248" s="1003"/>
      <c r="HD248" s="1003"/>
      <c r="HE248" s="1003"/>
      <c r="HF248" s="1003"/>
      <c r="HG248" s="1003"/>
      <c r="HH248" s="1003"/>
      <c r="HI248" s="1003"/>
      <c r="HJ248" s="1003"/>
      <c r="HK248" s="1003"/>
      <c r="HL248" s="1003"/>
      <c r="HM248" s="1003"/>
      <c r="HN248" s="1003"/>
      <c r="HO248" s="1003"/>
      <c r="HP248" s="1003"/>
      <c r="HQ248" s="1003"/>
      <c r="HR248" s="1003"/>
      <c r="HS248" s="1003"/>
      <c r="HT248" s="1003"/>
      <c r="HU248" s="1003"/>
      <c r="HV248" s="1003"/>
      <c r="HW248" s="1003"/>
      <c r="HX248" s="1003"/>
      <c r="HY248" s="1003"/>
      <c r="HZ248" s="1003"/>
      <c r="IA248" s="1003"/>
      <c r="IB248" s="1003"/>
      <c r="IC248" s="1003"/>
      <c r="ID248" s="1003"/>
      <c r="IE248" s="1003"/>
      <c r="IF248" s="1003"/>
      <c r="IG248" s="1003"/>
      <c r="IH248" s="1003"/>
      <c r="II248" s="1003"/>
      <c r="IJ248" s="1003"/>
      <c r="IK248" s="1003"/>
      <c r="IL248" s="1003"/>
      <c r="IM248" s="1003"/>
      <c r="IN248" s="1003"/>
      <c r="IO248" s="1003"/>
      <c r="IP248" s="1003"/>
      <c r="IQ248" s="1003"/>
      <c r="IR248" s="1003"/>
      <c r="IS248" s="1003"/>
      <c r="IT248" s="1003"/>
      <c r="IU248" s="1003"/>
      <c r="IV248" s="1003"/>
    </row>
    <row r="249" spans="1:256" ht="15.75">
      <c r="A249" s="1003"/>
      <c r="B249" s="1061" t="str">
        <f>B110</f>
        <v>AMM PARQUE 03</v>
      </c>
      <c r="C249" s="1062" t="str">
        <f>C110</f>
        <v>FORNECIMENTO E INSTALAÇÃO - ESCALADA OU TREPA-TREPA</v>
      </c>
      <c r="D249" s="1063" t="s">
        <v>29</v>
      </c>
      <c r="E249" s="1259">
        <v>1</v>
      </c>
      <c r="F249" s="1260">
        <f>G117</f>
        <v>2139.88</v>
      </c>
      <c r="G249" s="1165">
        <f>TRUNC(F249*E249,2)</f>
        <v>2139.88</v>
      </c>
      <c r="H249" s="1003"/>
      <c r="I249" s="1003"/>
      <c r="J249" s="1003"/>
      <c r="K249" s="1003"/>
      <c r="L249" s="1003"/>
      <c r="M249" s="1003"/>
      <c r="N249" s="1003"/>
      <c r="O249" s="1003"/>
      <c r="P249" s="1003"/>
      <c r="Q249" s="1003"/>
      <c r="R249" s="1003"/>
      <c r="S249" s="1003"/>
      <c r="T249" s="1003"/>
      <c r="U249" s="1003"/>
      <c r="V249" s="1003"/>
      <c r="W249" s="1003"/>
      <c r="X249" s="1003"/>
      <c r="Y249" s="1003"/>
      <c r="Z249" s="1003"/>
      <c r="AA249" s="1003"/>
      <c r="AB249" s="1003"/>
      <c r="AC249" s="1003"/>
      <c r="AD249" s="1003"/>
      <c r="AE249" s="1003"/>
      <c r="AF249" s="1003"/>
      <c r="AG249" s="1003"/>
      <c r="AH249" s="1003"/>
      <c r="AI249" s="1003"/>
      <c r="AJ249" s="1003"/>
      <c r="AK249" s="1003"/>
      <c r="AL249" s="1003"/>
      <c r="AM249" s="1003"/>
      <c r="AN249" s="1003"/>
      <c r="AO249" s="1003"/>
      <c r="AP249" s="1003"/>
      <c r="AQ249" s="1003"/>
      <c r="AR249" s="1003"/>
      <c r="AS249" s="1003"/>
      <c r="AT249" s="1003"/>
      <c r="AU249" s="1003"/>
      <c r="AV249" s="1003"/>
      <c r="AW249" s="1003"/>
      <c r="AX249" s="1003"/>
      <c r="AY249" s="1003"/>
      <c r="AZ249" s="1003"/>
      <c r="BA249" s="1003"/>
      <c r="BB249" s="1003"/>
      <c r="BC249" s="1003"/>
      <c r="BD249" s="1003"/>
      <c r="BE249" s="1003"/>
      <c r="BF249" s="1003"/>
      <c r="BG249" s="1003"/>
      <c r="BH249" s="1003"/>
      <c r="BI249" s="1003"/>
      <c r="BJ249" s="1003"/>
      <c r="BK249" s="1003"/>
      <c r="BL249" s="1003"/>
      <c r="BM249" s="1003"/>
      <c r="BN249" s="1003"/>
      <c r="BO249" s="1003"/>
      <c r="BP249" s="1003"/>
      <c r="BQ249" s="1003"/>
      <c r="BR249" s="1003"/>
      <c r="BS249" s="1003"/>
      <c r="BT249" s="1003"/>
      <c r="BU249" s="1003"/>
      <c r="BV249" s="1003"/>
      <c r="BW249" s="1003"/>
      <c r="BX249" s="1003"/>
      <c r="BY249" s="1003"/>
      <c r="BZ249" s="1003"/>
      <c r="CA249" s="1003"/>
      <c r="CB249" s="1003"/>
      <c r="CC249" s="1003"/>
      <c r="CD249" s="1003"/>
      <c r="CE249" s="1003"/>
      <c r="CF249" s="1003"/>
      <c r="CG249" s="1003"/>
      <c r="CH249" s="1003"/>
      <c r="CI249" s="1003"/>
      <c r="CJ249" s="1003"/>
      <c r="CK249" s="1003"/>
      <c r="CL249" s="1003"/>
      <c r="CM249" s="1003"/>
      <c r="CN249" s="1003"/>
      <c r="CO249" s="1003"/>
      <c r="CP249" s="1003"/>
      <c r="CQ249" s="1003"/>
      <c r="CR249" s="1003"/>
      <c r="CS249" s="1003"/>
      <c r="CT249" s="1003"/>
      <c r="CU249" s="1003"/>
      <c r="CV249" s="1003"/>
      <c r="CW249" s="1003"/>
      <c r="CX249" s="1003"/>
      <c r="CY249" s="1003"/>
      <c r="CZ249" s="1003"/>
      <c r="DA249" s="1003"/>
      <c r="DB249" s="1003"/>
      <c r="DC249" s="1003"/>
      <c r="DD249" s="1003"/>
      <c r="DE249" s="1003"/>
      <c r="DF249" s="1003"/>
      <c r="DG249" s="1003"/>
      <c r="DH249" s="1003"/>
      <c r="DI249" s="1003"/>
      <c r="DJ249" s="1003"/>
      <c r="DK249" s="1003"/>
      <c r="DL249" s="1003"/>
      <c r="DM249" s="1003"/>
      <c r="DN249" s="1003"/>
      <c r="DO249" s="1003"/>
      <c r="DP249" s="1003"/>
      <c r="DQ249" s="1003"/>
      <c r="DR249" s="1003"/>
      <c r="DS249" s="1003"/>
      <c r="DT249" s="1003"/>
      <c r="DU249" s="1003"/>
      <c r="DV249" s="1003"/>
      <c r="DW249" s="1003"/>
      <c r="DX249" s="1003"/>
      <c r="DY249" s="1003"/>
      <c r="DZ249" s="1003"/>
      <c r="EA249" s="1003"/>
      <c r="EB249" s="1003"/>
      <c r="EC249" s="1003"/>
      <c r="ED249" s="1003"/>
      <c r="EE249" s="1003"/>
      <c r="EF249" s="1003"/>
      <c r="EG249" s="1003"/>
      <c r="EH249" s="1003"/>
      <c r="EI249" s="1003"/>
      <c r="EJ249" s="1003"/>
      <c r="EK249" s="1003"/>
      <c r="EL249" s="1003"/>
      <c r="EM249" s="1003"/>
      <c r="EN249" s="1003"/>
      <c r="EO249" s="1003"/>
      <c r="EP249" s="1003"/>
      <c r="EQ249" s="1003"/>
      <c r="ER249" s="1003"/>
      <c r="ES249" s="1003"/>
      <c r="ET249" s="1003"/>
      <c r="EU249" s="1003"/>
      <c r="EV249" s="1003"/>
      <c r="EW249" s="1003"/>
      <c r="EX249" s="1003"/>
      <c r="EY249" s="1003"/>
      <c r="EZ249" s="1003"/>
      <c r="FA249" s="1003"/>
      <c r="FB249" s="1003"/>
      <c r="FC249" s="1003"/>
      <c r="FD249" s="1003"/>
      <c r="FE249" s="1003"/>
      <c r="FF249" s="1003"/>
      <c r="FG249" s="1003"/>
      <c r="FH249" s="1003"/>
      <c r="FI249" s="1003"/>
      <c r="FJ249" s="1003"/>
      <c r="FK249" s="1003"/>
      <c r="FL249" s="1003"/>
      <c r="FM249" s="1003"/>
      <c r="FN249" s="1003"/>
      <c r="FO249" s="1003"/>
      <c r="FP249" s="1003"/>
      <c r="FQ249" s="1003"/>
      <c r="FR249" s="1003"/>
      <c r="FS249" s="1003"/>
      <c r="FT249" s="1003"/>
      <c r="FU249" s="1003"/>
      <c r="FV249" s="1003"/>
      <c r="FW249" s="1003"/>
      <c r="FX249" s="1003"/>
      <c r="FY249" s="1003"/>
      <c r="FZ249" s="1003"/>
      <c r="GA249" s="1003"/>
      <c r="GB249" s="1003"/>
      <c r="GC249" s="1003"/>
      <c r="GD249" s="1003"/>
      <c r="GE249" s="1003"/>
      <c r="GF249" s="1003"/>
      <c r="GG249" s="1003"/>
      <c r="GH249" s="1003"/>
      <c r="GI249" s="1003"/>
      <c r="GJ249" s="1003"/>
      <c r="GK249" s="1003"/>
      <c r="GL249" s="1003"/>
      <c r="GM249" s="1003"/>
      <c r="GN249" s="1003"/>
      <c r="GO249" s="1003"/>
      <c r="GP249" s="1003"/>
      <c r="GQ249" s="1003"/>
      <c r="GR249" s="1003"/>
      <c r="GS249" s="1003"/>
      <c r="GT249" s="1003"/>
      <c r="GU249" s="1003"/>
      <c r="GV249" s="1003"/>
      <c r="GW249" s="1003"/>
      <c r="GX249" s="1003"/>
      <c r="GY249" s="1003"/>
      <c r="GZ249" s="1003"/>
      <c r="HA249" s="1003"/>
      <c r="HB249" s="1003"/>
      <c r="HC249" s="1003"/>
      <c r="HD249" s="1003"/>
      <c r="HE249" s="1003"/>
      <c r="HF249" s="1003"/>
      <c r="HG249" s="1003"/>
      <c r="HH249" s="1003"/>
      <c r="HI249" s="1003"/>
      <c r="HJ249" s="1003"/>
      <c r="HK249" s="1003"/>
      <c r="HL249" s="1003"/>
      <c r="HM249" s="1003"/>
      <c r="HN249" s="1003"/>
      <c r="HO249" s="1003"/>
      <c r="HP249" s="1003"/>
      <c r="HQ249" s="1003"/>
      <c r="HR249" s="1003"/>
      <c r="HS249" s="1003"/>
      <c r="HT249" s="1003"/>
      <c r="HU249" s="1003"/>
      <c r="HV249" s="1003"/>
      <c r="HW249" s="1003"/>
      <c r="HX249" s="1003"/>
      <c r="HY249" s="1003"/>
      <c r="HZ249" s="1003"/>
      <c r="IA249" s="1003"/>
      <c r="IB249" s="1003"/>
      <c r="IC249" s="1003"/>
      <c r="ID249" s="1003"/>
      <c r="IE249" s="1003"/>
      <c r="IF249" s="1003"/>
      <c r="IG249" s="1003"/>
      <c r="IH249" s="1003"/>
      <c r="II249" s="1003"/>
      <c r="IJ249" s="1003"/>
      <c r="IK249" s="1003"/>
      <c r="IL249" s="1003"/>
      <c r="IM249" s="1003"/>
      <c r="IN249" s="1003"/>
      <c r="IO249" s="1003"/>
      <c r="IP249" s="1003"/>
      <c r="IQ249" s="1003"/>
      <c r="IR249" s="1003"/>
      <c r="IS249" s="1003"/>
      <c r="IT249" s="1003"/>
      <c r="IU249" s="1003"/>
      <c r="IV249" s="1003"/>
    </row>
    <row r="250" spans="1:256" ht="15.75">
      <c r="A250" s="1003"/>
      <c r="B250" s="1061" t="str">
        <f>B153</f>
        <v>AMM PARQUE 04</v>
      </c>
      <c r="C250" s="1062" t="str">
        <f>C153</f>
        <v>FORNECIMENTO E INSTALAÇÃO - GIRA GIRA OU CARROSSEL</v>
      </c>
      <c r="D250" s="1063" t="s">
        <v>29</v>
      </c>
      <c r="E250" s="1259">
        <v>1</v>
      </c>
      <c r="F250" s="1260">
        <f>G160</f>
        <v>2381.83</v>
      </c>
      <c r="G250" s="1165">
        <f>TRUNC(F250*E250,2)</f>
        <v>2381.83</v>
      </c>
      <c r="H250" s="1003"/>
      <c r="I250" s="1003"/>
      <c r="J250" s="1003"/>
      <c r="K250" s="1003"/>
      <c r="L250" s="1003"/>
      <c r="M250" s="1003"/>
      <c r="N250" s="1003"/>
      <c r="O250" s="1003"/>
      <c r="P250" s="1003"/>
      <c r="Q250" s="1003"/>
      <c r="R250" s="1003"/>
      <c r="S250" s="1003"/>
      <c r="T250" s="1003"/>
      <c r="U250" s="1003"/>
      <c r="V250" s="1003"/>
      <c r="W250" s="1003"/>
      <c r="X250" s="1003"/>
      <c r="Y250" s="1003"/>
      <c r="Z250" s="1003"/>
      <c r="AA250" s="1003"/>
      <c r="AB250" s="1003"/>
      <c r="AC250" s="1003"/>
      <c r="AD250" s="1003"/>
      <c r="AE250" s="1003"/>
      <c r="AF250" s="1003"/>
      <c r="AG250" s="1003"/>
      <c r="AH250" s="1003"/>
      <c r="AI250" s="1003"/>
      <c r="AJ250" s="1003"/>
      <c r="AK250" s="1003"/>
      <c r="AL250" s="1003"/>
      <c r="AM250" s="1003"/>
      <c r="AN250" s="1003"/>
      <c r="AO250" s="1003"/>
      <c r="AP250" s="1003"/>
      <c r="AQ250" s="1003"/>
      <c r="AR250" s="1003"/>
      <c r="AS250" s="1003"/>
      <c r="AT250" s="1003"/>
      <c r="AU250" s="1003"/>
      <c r="AV250" s="1003"/>
      <c r="AW250" s="1003"/>
      <c r="AX250" s="1003"/>
      <c r="AY250" s="1003"/>
      <c r="AZ250" s="1003"/>
      <c r="BA250" s="1003"/>
      <c r="BB250" s="1003"/>
      <c r="BC250" s="1003"/>
      <c r="BD250" s="1003"/>
      <c r="BE250" s="1003"/>
      <c r="BF250" s="1003"/>
      <c r="BG250" s="1003"/>
      <c r="BH250" s="1003"/>
      <c r="BI250" s="1003"/>
      <c r="BJ250" s="1003"/>
      <c r="BK250" s="1003"/>
      <c r="BL250" s="1003"/>
      <c r="BM250" s="1003"/>
      <c r="BN250" s="1003"/>
      <c r="BO250" s="1003"/>
      <c r="BP250" s="1003"/>
      <c r="BQ250" s="1003"/>
      <c r="BR250" s="1003"/>
      <c r="BS250" s="1003"/>
      <c r="BT250" s="1003"/>
      <c r="BU250" s="1003"/>
      <c r="BV250" s="1003"/>
      <c r="BW250" s="1003"/>
      <c r="BX250" s="1003"/>
      <c r="BY250" s="1003"/>
      <c r="BZ250" s="1003"/>
      <c r="CA250" s="1003"/>
      <c r="CB250" s="1003"/>
      <c r="CC250" s="1003"/>
      <c r="CD250" s="1003"/>
      <c r="CE250" s="1003"/>
      <c r="CF250" s="1003"/>
      <c r="CG250" s="1003"/>
      <c r="CH250" s="1003"/>
      <c r="CI250" s="1003"/>
      <c r="CJ250" s="1003"/>
      <c r="CK250" s="1003"/>
      <c r="CL250" s="1003"/>
      <c r="CM250" s="1003"/>
      <c r="CN250" s="1003"/>
      <c r="CO250" s="1003"/>
      <c r="CP250" s="1003"/>
      <c r="CQ250" s="1003"/>
      <c r="CR250" s="1003"/>
      <c r="CS250" s="1003"/>
      <c r="CT250" s="1003"/>
      <c r="CU250" s="1003"/>
      <c r="CV250" s="1003"/>
      <c r="CW250" s="1003"/>
      <c r="CX250" s="1003"/>
      <c r="CY250" s="1003"/>
      <c r="CZ250" s="1003"/>
      <c r="DA250" s="1003"/>
      <c r="DB250" s="1003"/>
      <c r="DC250" s="1003"/>
      <c r="DD250" s="1003"/>
      <c r="DE250" s="1003"/>
      <c r="DF250" s="1003"/>
      <c r="DG250" s="1003"/>
      <c r="DH250" s="1003"/>
      <c r="DI250" s="1003"/>
      <c r="DJ250" s="1003"/>
      <c r="DK250" s="1003"/>
      <c r="DL250" s="1003"/>
      <c r="DM250" s="1003"/>
      <c r="DN250" s="1003"/>
      <c r="DO250" s="1003"/>
      <c r="DP250" s="1003"/>
      <c r="DQ250" s="1003"/>
      <c r="DR250" s="1003"/>
      <c r="DS250" s="1003"/>
      <c r="DT250" s="1003"/>
      <c r="DU250" s="1003"/>
      <c r="DV250" s="1003"/>
      <c r="DW250" s="1003"/>
      <c r="DX250" s="1003"/>
      <c r="DY250" s="1003"/>
      <c r="DZ250" s="1003"/>
      <c r="EA250" s="1003"/>
      <c r="EB250" s="1003"/>
      <c r="EC250" s="1003"/>
      <c r="ED250" s="1003"/>
      <c r="EE250" s="1003"/>
      <c r="EF250" s="1003"/>
      <c r="EG250" s="1003"/>
      <c r="EH250" s="1003"/>
      <c r="EI250" s="1003"/>
      <c r="EJ250" s="1003"/>
      <c r="EK250" s="1003"/>
      <c r="EL250" s="1003"/>
      <c r="EM250" s="1003"/>
      <c r="EN250" s="1003"/>
      <c r="EO250" s="1003"/>
      <c r="EP250" s="1003"/>
      <c r="EQ250" s="1003"/>
      <c r="ER250" s="1003"/>
      <c r="ES250" s="1003"/>
      <c r="ET250" s="1003"/>
      <c r="EU250" s="1003"/>
      <c r="EV250" s="1003"/>
      <c r="EW250" s="1003"/>
      <c r="EX250" s="1003"/>
      <c r="EY250" s="1003"/>
      <c r="EZ250" s="1003"/>
      <c r="FA250" s="1003"/>
      <c r="FB250" s="1003"/>
      <c r="FC250" s="1003"/>
      <c r="FD250" s="1003"/>
      <c r="FE250" s="1003"/>
      <c r="FF250" s="1003"/>
      <c r="FG250" s="1003"/>
      <c r="FH250" s="1003"/>
      <c r="FI250" s="1003"/>
      <c r="FJ250" s="1003"/>
      <c r="FK250" s="1003"/>
      <c r="FL250" s="1003"/>
      <c r="FM250" s="1003"/>
      <c r="FN250" s="1003"/>
      <c r="FO250" s="1003"/>
      <c r="FP250" s="1003"/>
      <c r="FQ250" s="1003"/>
      <c r="FR250" s="1003"/>
      <c r="FS250" s="1003"/>
      <c r="FT250" s="1003"/>
      <c r="FU250" s="1003"/>
      <c r="FV250" s="1003"/>
      <c r="FW250" s="1003"/>
      <c r="FX250" s="1003"/>
      <c r="FY250" s="1003"/>
      <c r="FZ250" s="1003"/>
      <c r="GA250" s="1003"/>
      <c r="GB250" s="1003"/>
      <c r="GC250" s="1003"/>
      <c r="GD250" s="1003"/>
      <c r="GE250" s="1003"/>
      <c r="GF250" s="1003"/>
      <c r="GG250" s="1003"/>
      <c r="GH250" s="1003"/>
      <c r="GI250" s="1003"/>
      <c r="GJ250" s="1003"/>
      <c r="GK250" s="1003"/>
      <c r="GL250" s="1003"/>
      <c r="GM250" s="1003"/>
      <c r="GN250" s="1003"/>
      <c r="GO250" s="1003"/>
      <c r="GP250" s="1003"/>
      <c r="GQ250" s="1003"/>
      <c r="GR250" s="1003"/>
      <c r="GS250" s="1003"/>
      <c r="GT250" s="1003"/>
      <c r="GU250" s="1003"/>
      <c r="GV250" s="1003"/>
      <c r="GW250" s="1003"/>
      <c r="GX250" s="1003"/>
      <c r="GY250" s="1003"/>
      <c r="GZ250" s="1003"/>
      <c r="HA250" s="1003"/>
      <c r="HB250" s="1003"/>
      <c r="HC250" s="1003"/>
      <c r="HD250" s="1003"/>
      <c r="HE250" s="1003"/>
      <c r="HF250" s="1003"/>
      <c r="HG250" s="1003"/>
      <c r="HH250" s="1003"/>
      <c r="HI250" s="1003"/>
      <c r="HJ250" s="1003"/>
      <c r="HK250" s="1003"/>
      <c r="HL250" s="1003"/>
      <c r="HM250" s="1003"/>
      <c r="HN250" s="1003"/>
      <c r="HO250" s="1003"/>
      <c r="HP250" s="1003"/>
      <c r="HQ250" s="1003"/>
      <c r="HR250" s="1003"/>
      <c r="HS250" s="1003"/>
      <c r="HT250" s="1003"/>
      <c r="HU250" s="1003"/>
      <c r="HV250" s="1003"/>
      <c r="HW250" s="1003"/>
      <c r="HX250" s="1003"/>
      <c r="HY250" s="1003"/>
      <c r="HZ250" s="1003"/>
      <c r="IA250" s="1003"/>
      <c r="IB250" s="1003"/>
      <c r="IC250" s="1003"/>
      <c r="ID250" s="1003"/>
      <c r="IE250" s="1003"/>
      <c r="IF250" s="1003"/>
      <c r="IG250" s="1003"/>
      <c r="IH250" s="1003"/>
      <c r="II250" s="1003"/>
      <c r="IJ250" s="1003"/>
      <c r="IK250" s="1003"/>
      <c r="IL250" s="1003"/>
      <c r="IM250" s="1003"/>
      <c r="IN250" s="1003"/>
      <c r="IO250" s="1003"/>
      <c r="IP250" s="1003"/>
      <c r="IQ250" s="1003"/>
      <c r="IR250" s="1003"/>
      <c r="IS250" s="1003"/>
      <c r="IT250" s="1003"/>
      <c r="IU250" s="1003"/>
      <c r="IV250" s="1003"/>
    </row>
    <row r="251" spans="1:256" ht="16.5" thickBot="1">
      <c r="A251" s="1003"/>
      <c r="B251" s="1064" t="str">
        <f>B196</f>
        <v>AMM PARQUE 05</v>
      </c>
      <c r="C251" s="1065" t="str">
        <f>C196</f>
        <v>FORNECIMENTO E INSTALAÇÃO - BALANÇO</v>
      </c>
      <c r="D251" s="1066" t="s">
        <v>29</v>
      </c>
      <c r="E251" s="1313">
        <v>1</v>
      </c>
      <c r="F251" s="1314">
        <f>G203</f>
        <v>1909.53</v>
      </c>
      <c r="G251" s="1166">
        <f>TRUNC(F251*E251,2)</f>
        <v>1909.53</v>
      </c>
      <c r="H251" s="1003"/>
      <c r="I251" s="1003"/>
      <c r="J251" s="1003"/>
      <c r="K251" s="1003"/>
      <c r="L251" s="1003"/>
      <c r="M251" s="1003"/>
      <c r="N251" s="1003"/>
      <c r="O251" s="1003"/>
      <c r="P251" s="1003"/>
      <c r="Q251" s="1003"/>
      <c r="R251" s="1003"/>
      <c r="S251" s="1003"/>
      <c r="T251" s="1003"/>
      <c r="U251" s="1003"/>
      <c r="V251" s="1003"/>
      <c r="W251" s="1003"/>
      <c r="X251" s="1003"/>
      <c r="Y251" s="1003"/>
      <c r="Z251" s="1003"/>
      <c r="AA251" s="1003"/>
      <c r="AB251" s="1003"/>
      <c r="AC251" s="1003"/>
      <c r="AD251" s="1003"/>
      <c r="AE251" s="1003"/>
      <c r="AF251" s="1003"/>
      <c r="AG251" s="1003"/>
      <c r="AH251" s="1003"/>
      <c r="AI251" s="1003"/>
      <c r="AJ251" s="1003"/>
      <c r="AK251" s="1003"/>
      <c r="AL251" s="1003"/>
      <c r="AM251" s="1003"/>
      <c r="AN251" s="1003"/>
      <c r="AO251" s="1003"/>
      <c r="AP251" s="1003"/>
      <c r="AQ251" s="1003"/>
      <c r="AR251" s="1003"/>
      <c r="AS251" s="1003"/>
      <c r="AT251" s="1003"/>
      <c r="AU251" s="1003"/>
      <c r="AV251" s="1003"/>
      <c r="AW251" s="1003"/>
      <c r="AX251" s="1003"/>
      <c r="AY251" s="1003"/>
      <c r="AZ251" s="1003"/>
      <c r="BA251" s="1003"/>
      <c r="BB251" s="1003"/>
      <c r="BC251" s="1003"/>
      <c r="BD251" s="1003"/>
      <c r="BE251" s="1003"/>
      <c r="BF251" s="1003"/>
      <c r="BG251" s="1003"/>
      <c r="BH251" s="1003"/>
      <c r="BI251" s="1003"/>
      <c r="BJ251" s="1003"/>
      <c r="BK251" s="1003"/>
      <c r="BL251" s="1003"/>
      <c r="BM251" s="1003"/>
      <c r="BN251" s="1003"/>
      <c r="BO251" s="1003"/>
      <c r="BP251" s="1003"/>
      <c r="BQ251" s="1003"/>
      <c r="BR251" s="1003"/>
      <c r="BS251" s="1003"/>
      <c r="BT251" s="1003"/>
      <c r="BU251" s="1003"/>
      <c r="BV251" s="1003"/>
      <c r="BW251" s="1003"/>
      <c r="BX251" s="1003"/>
      <c r="BY251" s="1003"/>
      <c r="BZ251" s="1003"/>
      <c r="CA251" s="1003"/>
      <c r="CB251" s="1003"/>
      <c r="CC251" s="1003"/>
      <c r="CD251" s="1003"/>
      <c r="CE251" s="1003"/>
      <c r="CF251" s="1003"/>
      <c r="CG251" s="1003"/>
      <c r="CH251" s="1003"/>
      <c r="CI251" s="1003"/>
      <c r="CJ251" s="1003"/>
      <c r="CK251" s="1003"/>
      <c r="CL251" s="1003"/>
      <c r="CM251" s="1003"/>
      <c r="CN251" s="1003"/>
      <c r="CO251" s="1003"/>
      <c r="CP251" s="1003"/>
      <c r="CQ251" s="1003"/>
      <c r="CR251" s="1003"/>
      <c r="CS251" s="1003"/>
      <c r="CT251" s="1003"/>
      <c r="CU251" s="1003"/>
      <c r="CV251" s="1003"/>
      <c r="CW251" s="1003"/>
      <c r="CX251" s="1003"/>
      <c r="CY251" s="1003"/>
      <c r="CZ251" s="1003"/>
      <c r="DA251" s="1003"/>
      <c r="DB251" s="1003"/>
      <c r="DC251" s="1003"/>
      <c r="DD251" s="1003"/>
      <c r="DE251" s="1003"/>
      <c r="DF251" s="1003"/>
      <c r="DG251" s="1003"/>
      <c r="DH251" s="1003"/>
      <c r="DI251" s="1003"/>
      <c r="DJ251" s="1003"/>
      <c r="DK251" s="1003"/>
      <c r="DL251" s="1003"/>
      <c r="DM251" s="1003"/>
      <c r="DN251" s="1003"/>
      <c r="DO251" s="1003"/>
      <c r="DP251" s="1003"/>
      <c r="DQ251" s="1003"/>
      <c r="DR251" s="1003"/>
      <c r="DS251" s="1003"/>
      <c r="DT251" s="1003"/>
      <c r="DU251" s="1003"/>
      <c r="DV251" s="1003"/>
      <c r="DW251" s="1003"/>
      <c r="DX251" s="1003"/>
      <c r="DY251" s="1003"/>
      <c r="DZ251" s="1003"/>
      <c r="EA251" s="1003"/>
      <c r="EB251" s="1003"/>
      <c r="EC251" s="1003"/>
      <c r="ED251" s="1003"/>
      <c r="EE251" s="1003"/>
      <c r="EF251" s="1003"/>
      <c r="EG251" s="1003"/>
      <c r="EH251" s="1003"/>
      <c r="EI251" s="1003"/>
      <c r="EJ251" s="1003"/>
      <c r="EK251" s="1003"/>
      <c r="EL251" s="1003"/>
      <c r="EM251" s="1003"/>
      <c r="EN251" s="1003"/>
      <c r="EO251" s="1003"/>
      <c r="EP251" s="1003"/>
      <c r="EQ251" s="1003"/>
      <c r="ER251" s="1003"/>
      <c r="ES251" s="1003"/>
      <c r="ET251" s="1003"/>
      <c r="EU251" s="1003"/>
      <c r="EV251" s="1003"/>
      <c r="EW251" s="1003"/>
      <c r="EX251" s="1003"/>
      <c r="EY251" s="1003"/>
      <c r="EZ251" s="1003"/>
      <c r="FA251" s="1003"/>
      <c r="FB251" s="1003"/>
      <c r="FC251" s="1003"/>
      <c r="FD251" s="1003"/>
      <c r="FE251" s="1003"/>
      <c r="FF251" s="1003"/>
      <c r="FG251" s="1003"/>
      <c r="FH251" s="1003"/>
      <c r="FI251" s="1003"/>
      <c r="FJ251" s="1003"/>
      <c r="FK251" s="1003"/>
      <c r="FL251" s="1003"/>
      <c r="FM251" s="1003"/>
      <c r="FN251" s="1003"/>
      <c r="FO251" s="1003"/>
      <c r="FP251" s="1003"/>
      <c r="FQ251" s="1003"/>
      <c r="FR251" s="1003"/>
      <c r="FS251" s="1003"/>
      <c r="FT251" s="1003"/>
      <c r="FU251" s="1003"/>
      <c r="FV251" s="1003"/>
      <c r="FW251" s="1003"/>
      <c r="FX251" s="1003"/>
      <c r="FY251" s="1003"/>
      <c r="FZ251" s="1003"/>
      <c r="GA251" s="1003"/>
      <c r="GB251" s="1003"/>
      <c r="GC251" s="1003"/>
      <c r="GD251" s="1003"/>
      <c r="GE251" s="1003"/>
      <c r="GF251" s="1003"/>
      <c r="GG251" s="1003"/>
      <c r="GH251" s="1003"/>
      <c r="GI251" s="1003"/>
      <c r="GJ251" s="1003"/>
      <c r="GK251" s="1003"/>
      <c r="GL251" s="1003"/>
      <c r="GM251" s="1003"/>
      <c r="GN251" s="1003"/>
      <c r="GO251" s="1003"/>
      <c r="GP251" s="1003"/>
      <c r="GQ251" s="1003"/>
      <c r="GR251" s="1003"/>
      <c r="GS251" s="1003"/>
      <c r="GT251" s="1003"/>
      <c r="GU251" s="1003"/>
      <c r="GV251" s="1003"/>
      <c r="GW251" s="1003"/>
      <c r="GX251" s="1003"/>
      <c r="GY251" s="1003"/>
      <c r="GZ251" s="1003"/>
      <c r="HA251" s="1003"/>
      <c r="HB251" s="1003"/>
      <c r="HC251" s="1003"/>
      <c r="HD251" s="1003"/>
      <c r="HE251" s="1003"/>
      <c r="HF251" s="1003"/>
      <c r="HG251" s="1003"/>
      <c r="HH251" s="1003"/>
      <c r="HI251" s="1003"/>
      <c r="HJ251" s="1003"/>
      <c r="HK251" s="1003"/>
      <c r="HL251" s="1003"/>
      <c r="HM251" s="1003"/>
      <c r="HN251" s="1003"/>
      <c r="HO251" s="1003"/>
      <c r="HP251" s="1003"/>
      <c r="HQ251" s="1003"/>
      <c r="HR251" s="1003"/>
      <c r="HS251" s="1003"/>
      <c r="HT251" s="1003"/>
      <c r="HU251" s="1003"/>
      <c r="HV251" s="1003"/>
      <c r="HW251" s="1003"/>
      <c r="HX251" s="1003"/>
      <c r="HY251" s="1003"/>
      <c r="HZ251" s="1003"/>
      <c r="IA251" s="1003"/>
      <c r="IB251" s="1003"/>
      <c r="IC251" s="1003"/>
      <c r="ID251" s="1003"/>
      <c r="IE251" s="1003"/>
      <c r="IF251" s="1003"/>
      <c r="IG251" s="1003"/>
      <c r="IH251" s="1003"/>
      <c r="II251" s="1003"/>
      <c r="IJ251" s="1003"/>
      <c r="IK251" s="1003"/>
      <c r="IL251" s="1003"/>
      <c r="IM251" s="1003"/>
      <c r="IN251" s="1003"/>
      <c r="IO251" s="1003"/>
      <c r="IP251" s="1003"/>
      <c r="IQ251" s="1003"/>
      <c r="IR251" s="1003"/>
      <c r="IS251" s="1003"/>
      <c r="IT251" s="1003"/>
      <c r="IU251" s="1003"/>
      <c r="IV251" s="1003"/>
    </row>
    <row r="252" spans="1:256" ht="16.5" thickBot="1">
      <c r="A252" s="1003"/>
      <c r="B252" s="1005"/>
      <c r="C252" s="1051"/>
      <c r="D252" s="1052"/>
      <c r="E252" s="1053"/>
      <c r="F252" s="645" t="s">
        <v>692</v>
      </c>
      <c r="G252" s="1228">
        <f>TRUNC(SUM(G247:G251),2)</f>
        <v>19768.63</v>
      </c>
      <c r="H252" s="1003"/>
      <c r="I252" s="1003"/>
      <c r="J252" s="1003"/>
      <c r="K252" s="1003"/>
      <c r="L252" s="1003"/>
      <c r="M252" s="1003"/>
      <c r="N252" s="1003"/>
      <c r="O252" s="1003"/>
      <c r="P252" s="1003"/>
      <c r="Q252" s="1003"/>
      <c r="R252" s="1003"/>
      <c r="S252" s="1003"/>
      <c r="T252" s="1003"/>
      <c r="U252" s="1003"/>
      <c r="V252" s="1003"/>
      <c r="W252" s="1003"/>
      <c r="X252" s="1003"/>
      <c r="Y252" s="1003"/>
      <c r="Z252" s="1003"/>
      <c r="AA252" s="1003"/>
      <c r="AB252" s="1003"/>
      <c r="AC252" s="1003"/>
      <c r="AD252" s="1003"/>
      <c r="AE252" s="1003"/>
      <c r="AF252" s="1003"/>
      <c r="AG252" s="1003"/>
      <c r="AH252" s="1003"/>
      <c r="AI252" s="1003"/>
      <c r="AJ252" s="1003"/>
      <c r="AK252" s="1003"/>
      <c r="AL252" s="1003"/>
      <c r="AM252" s="1003"/>
      <c r="AN252" s="1003"/>
      <c r="AO252" s="1003"/>
      <c r="AP252" s="1003"/>
      <c r="AQ252" s="1003"/>
      <c r="AR252" s="1003"/>
      <c r="AS252" s="1003"/>
      <c r="AT252" s="1003"/>
      <c r="AU252" s="1003"/>
      <c r="AV252" s="1003"/>
      <c r="AW252" s="1003"/>
      <c r="AX252" s="1003"/>
      <c r="AY252" s="1003"/>
      <c r="AZ252" s="1003"/>
      <c r="BA252" s="1003"/>
      <c r="BB252" s="1003"/>
      <c r="BC252" s="1003"/>
      <c r="BD252" s="1003"/>
      <c r="BE252" s="1003"/>
      <c r="BF252" s="1003"/>
      <c r="BG252" s="1003"/>
      <c r="BH252" s="1003"/>
      <c r="BI252" s="1003"/>
      <c r="BJ252" s="1003"/>
      <c r="BK252" s="1003"/>
      <c r="BL252" s="1003"/>
      <c r="BM252" s="1003"/>
      <c r="BN252" s="1003"/>
      <c r="BO252" s="1003"/>
      <c r="BP252" s="1003"/>
      <c r="BQ252" s="1003"/>
      <c r="BR252" s="1003"/>
      <c r="BS252" s="1003"/>
      <c r="BT252" s="1003"/>
      <c r="BU252" s="1003"/>
      <c r="BV252" s="1003"/>
      <c r="BW252" s="1003"/>
      <c r="BX252" s="1003"/>
      <c r="BY252" s="1003"/>
      <c r="BZ252" s="1003"/>
      <c r="CA252" s="1003"/>
      <c r="CB252" s="1003"/>
      <c r="CC252" s="1003"/>
      <c r="CD252" s="1003"/>
      <c r="CE252" s="1003"/>
      <c r="CF252" s="1003"/>
      <c r="CG252" s="1003"/>
      <c r="CH252" s="1003"/>
      <c r="CI252" s="1003"/>
      <c r="CJ252" s="1003"/>
      <c r="CK252" s="1003"/>
      <c r="CL252" s="1003"/>
      <c r="CM252" s="1003"/>
      <c r="CN252" s="1003"/>
      <c r="CO252" s="1003"/>
      <c r="CP252" s="1003"/>
      <c r="CQ252" s="1003"/>
      <c r="CR252" s="1003"/>
      <c r="CS252" s="1003"/>
      <c r="CT252" s="1003"/>
      <c r="CU252" s="1003"/>
      <c r="CV252" s="1003"/>
      <c r="CW252" s="1003"/>
      <c r="CX252" s="1003"/>
      <c r="CY252" s="1003"/>
      <c r="CZ252" s="1003"/>
      <c r="DA252" s="1003"/>
      <c r="DB252" s="1003"/>
      <c r="DC252" s="1003"/>
      <c r="DD252" s="1003"/>
      <c r="DE252" s="1003"/>
      <c r="DF252" s="1003"/>
      <c r="DG252" s="1003"/>
      <c r="DH252" s="1003"/>
      <c r="DI252" s="1003"/>
      <c r="DJ252" s="1003"/>
      <c r="DK252" s="1003"/>
      <c r="DL252" s="1003"/>
      <c r="DM252" s="1003"/>
      <c r="DN252" s="1003"/>
      <c r="DO252" s="1003"/>
      <c r="DP252" s="1003"/>
      <c r="DQ252" s="1003"/>
      <c r="DR252" s="1003"/>
      <c r="DS252" s="1003"/>
      <c r="DT252" s="1003"/>
      <c r="DU252" s="1003"/>
      <c r="DV252" s="1003"/>
      <c r="DW252" s="1003"/>
      <c r="DX252" s="1003"/>
      <c r="DY252" s="1003"/>
      <c r="DZ252" s="1003"/>
      <c r="EA252" s="1003"/>
      <c r="EB252" s="1003"/>
      <c r="EC252" s="1003"/>
      <c r="ED252" s="1003"/>
      <c r="EE252" s="1003"/>
      <c r="EF252" s="1003"/>
      <c r="EG252" s="1003"/>
      <c r="EH252" s="1003"/>
      <c r="EI252" s="1003"/>
      <c r="EJ252" s="1003"/>
      <c r="EK252" s="1003"/>
      <c r="EL252" s="1003"/>
      <c r="EM252" s="1003"/>
      <c r="EN252" s="1003"/>
      <c r="EO252" s="1003"/>
      <c r="EP252" s="1003"/>
      <c r="EQ252" s="1003"/>
      <c r="ER252" s="1003"/>
      <c r="ES252" s="1003"/>
      <c r="ET252" s="1003"/>
      <c r="EU252" s="1003"/>
      <c r="EV252" s="1003"/>
      <c r="EW252" s="1003"/>
      <c r="EX252" s="1003"/>
      <c r="EY252" s="1003"/>
      <c r="EZ252" s="1003"/>
      <c r="FA252" s="1003"/>
      <c r="FB252" s="1003"/>
      <c r="FC252" s="1003"/>
      <c r="FD252" s="1003"/>
      <c r="FE252" s="1003"/>
      <c r="FF252" s="1003"/>
      <c r="FG252" s="1003"/>
      <c r="FH252" s="1003"/>
      <c r="FI252" s="1003"/>
      <c r="FJ252" s="1003"/>
      <c r="FK252" s="1003"/>
      <c r="FL252" s="1003"/>
      <c r="FM252" s="1003"/>
      <c r="FN252" s="1003"/>
      <c r="FO252" s="1003"/>
      <c r="FP252" s="1003"/>
      <c r="FQ252" s="1003"/>
      <c r="FR252" s="1003"/>
      <c r="FS252" s="1003"/>
      <c r="FT252" s="1003"/>
      <c r="FU252" s="1003"/>
      <c r="FV252" s="1003"/>
      <c r="FW252" s="1003"/>
      <c r="FX252" s="1003"/>
      <c r="FY252" s="1003"/>
      <c r="FZ252" s="1003"/>
      <c r="GA252" s="1003"/>
      <c r="GB252" s="1003"/>
      <c r="GC252" s="1003"/>
      <c r="GD252" s="1003"/>
      <c r="GE252" s="1003"/>
      <c r="GF252" s="1003"/>
      <c r="GG252" s="1003"/>
      <c r="GH252" s="1003"/>
      <c r="GI252" s="1003"/>
      <c r="GJ252" s="1003"/>
      <c r="GK252" s="1003"/>
      <c r="GL252" s="1003"/>
      <c r="GM252" s="1003"/>
      <c r="GN252" s="1003"/>
      <c r="GO252" s="1003"/>
      <c r="GP252" s="1003"/>
      <c r="GQ252" s="1003"/>
      <c r="GR252" s="1003"/>
      <c r="GS252" s="1003"/>
      <c r="GT252" s="1003"/>
      <c r="GU252" s="1003"/>
      <c r="GV252" s="1003"/>
      <c r="GW252" s="1003"/>
      <c r="GX252" s="1003"/>
      <c r="GY252" s="1003"/>
      <c r="GZ252" s="1003"/>
      <c r="HA252" s="1003"/>
      <c r="HB252" s="1003"/>
      <c r="HC252" s="1003"/>
      <c r="HD252" s="1003"/>
      <c r="HE252" s="1003"/>
      <c r="HF252" s="1003"/>
      <c r="HG252" s="1003"/>
      <c r="HH252" s="1003"/>
      <c r="HI252" s="1003"/>
      <c r="HJ252" s="1003"/>
      <c r="HK252" s="1003"/>
      <c r="HL252" s="1003"/>
      <c r="HM252" s="1003"/>
      <c r="HN252" s="1003"/>
      <c r="HO252" s="1003"/>
      <c r="HP252" s="1003"/>
      <c r="HQ252" s="1003"/>
      <c r="HR252" s="1003"/>
      <c r="HS252" s="1003"/>
      <c r="HT252" s="1003"/>
      <c r="HU252" s="1003"/>
      <c r="HV252" s="1003"/>
      <c r="HW252" s="1003"/>
      <c r="HX252" s="1003"/>
      <c r="HY252" s="1003"/>
      <c r="HZ252" s="1003"/>
      <c r="IA252" s="1003"/>
      <c r="IB252" s="1003"/>
      <c r="IC252" s="1003"/>
      <c r="ID252" s="1003"/>
      <c r="IE252" s="1003"/>
      <c r="IF252" s="1003"/>
      <c r="IG252" s="1003"/>
      <c r="IH252" s="1003"/>
      <c r="II252" s="1003"/>
      <c r="IJ252" s="1003"/>
      <c r="IK252" s="1003"/>
      <c r="IL252" s="1003"/>
      <c r="IM252" s="1003"/>
      <c r="IN252" s="1003"/>
      <c r="IO252" s="1003"/>
      <c r="IP252" s="1003"/>
      <c r="IQ252" s="1003"/>
      <c r="IR252" s="1003"/>
      <c r="IS252" s="1003"/>
      <c r="IT252" s="1003"/>
      <c r="IU252" s="1003"/>
      <c r="IV252" s="1003"/>
    </row>
  </sheetData>
  <mergeCells count="90">
    <mergeCell ref="C15:D15"/>
    <mergeCell ref="E21:G21"/>
    <mergeCell ref="B23:G23"/>
    <mergeCell ref="D24:G24"/>
    <mergeCell ref="C3:E3"/>
    <mergeCell ref="C4:G4"/>
    <mergeCell ref="C7:D7"/>
    <mergeCell ref="B10:G10"/>
    <mergeCell ref="B14:D14"/>
    <mergeCell ref="D25:E25"/>
    <mergeCell ref="D26:E26"/>
    <mergeCell ref="D27:E27"/>
    <mergeCell ref="C16:D16"/>
    <mergeCell ref="C17:D17"/>
    <mergeCell ref="C18:D18"/>
    <mergeCell ref="C19:D19"/>
    <mergeCell ref="B20:D20"/>
    <mergeCell ref="B21:D21"/>
    <mergeCell ref="D28:E28"/>
    <mergeCell ref="D29:G29"/>
    <mergeCell ref="B33:G33"/>
    <mergeCell ref="B65:G65"/>
    <mergeCell ref="B66:C66"/>
    <mergeCell ref="E66:G66"/>
    <mergeCell ref="B71:C71"/>
    <mergeCell ref="E71:G71"/>
    <mergeCell ref="B75:G75"/>
    <mergeCell ref="B67:G67"/>
    <mergeCell ref="B68:C68"/>
    <mergeCell ref="E68:G68"/>
    <mergeCell ref="B69:C69"/>
    <mergeCell ref="E69:G69"/>
    <mergeCell ref="B70:C70"/>
    <mergeCell ref="E70:G70"/>
    <mergeCell ref="B102:G102"/>
    <mergeCell ref="B103:C103"/>
    <mergeCell ref="E103:G103"/>
    <mergeCell ref="B104:G104"/>
    <mergeCell ref="B105:C105"/>
    <mergeCell ref="E105:G105"/>
    <mergeCell ref="B112:G112"/>
    <mergeCell ref="B145:G145"/>
    <mergeCell ref="B146:C146"/>
    <mergeCell ref="E146:G146"/>
    <mergeCell ref="B106:C106"/>
    <mergeCell ref="E106:G106"/>
    <mergeCell ref="B107:C107"/>
    <mergeCell ref="E107:G107"/>
    <mergeCell ref="B108:C108"/>
    <mergeCell ref="E108:G108"/>
    <mergeCell ref="B190:G190"/>
    <mergeCell ref="B151:C151"/>
    <mergeCell ref="E151:G151"/>
    <mergeCell ref="B155:G155"/>
    <mergeCell ref="B147:G147"/>
    <mergeCell ref="B148:C148"/>
    <mergeCell ref="E148:G148"/>
    <mergeCell ref="B149:C149"/>
    <mergeCell ref="E149:G149"/>
    <mergeCell ref="B150:C150"/>
    <mergeCell ref="E150:G150"/>
    <mergeCell ref="B178:G178"/>
    <mergeCell ref="B183:G183"/>
    <mergeCell ref="B188:G188"/>
    <mergeCell ref="B189:C189"/>
    <mergeCell ref="E189:G189"/>
    <mergeCell ref="B238:G238"/>
    <mergeCell ref="B194:C194"/>
    <mergeCell ref="E194:G194"/>
    <mergeCell ref="B198:G198"/>
    <mergeCell ref="B191:C191"/>
    <mergeCell ref="E191:G191"/>
    <mergeCell ref="B192:C192"/>
    <mergeCell ref="E192:G192"/>
    <mergeCell ref="B193:C193"/>
    <mergeCell ref="E193:G193"/>
    <mergeCell ref="B226:G226"/>
    <mergeCell ref="B231:G231"/>
    <mergeCell ref="B236:G236"/>
    <mergeCell ref="B237:C237"/>
    <mergeCell ref="E237:G237"/>
    <mergeCell ref="B242:C242"/>
    <mergeCell ref="E242:G242"/>
    <mergeCell ref="B246:G246"/>
    <mergeCell ref="B239:C239"/>
    <mergeCell ref="E239:G239"/>
    <mergeCell ref="B240:C240"/>
    <mergeCell ref="E240:G240"/>
    <mergeCell ref="B241:C241"/>
    <mergeCell ref="E241:G241"/>
  </mergeCells>
  <dataValidations count="1">
    <dataValidation type="list" allowBlank="1" showInputMessage="1" showErrorMessage="1" sqref="A35:A37 A77:A79 A114:A116 A157:A159 A200:A202">
      <formula1>$A$3:$A$4</formula1>
    </dataValidation>
  </dataValidations>
  <hyperlinks>
    <hyperlink ref="G26" r:id="rId1" display="falecom@flex. Ind.br"/>
  </hyperlinks>
  <printOptions horizontalCentered="1"/>
  <pageMargins left="0.78740157480314965" right="0.19685039370078741" top="0.39370078740157483" bottom="0.78740157480314965" header="0.19685039370078741" footer="0.19685039370078741"/>
  <pageSetup paperSize="9" scale="52" fitToHeight="100" orientation="portrait" r:id="rId2"/>
  <headerFooter scaleWithDoc="0" alignWithMargins="0">
    <oddHeader>&amp;RPágina &amp;P de &amp;N</oddHeader>
    <oddFooter>&amp;R&amp;G</oddFooter>
  </headerFooter>
  <rowBreaks count="4" manualBreakCount="4">
    <brk id="72" min="1" max="6" man="1"/>
    <brk id="109" min="1" max="6" man="1"/>
    <brk id="152" min="1" max="6" man="1"/>
    <brk id="195" min="1" max="6" man="1"/>
  </rowBreaks>
  <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V259"/>
  <sheetViews>
    <sheetView view="pageBreakPreview" topLeftCell="D121" zoomScaleNormal="100" zoomScaleSheetLayoutView="100" workbookViewId="0">
      <selection activeCell="I49" sqref="I49"/>
    </sheetView>
  </sheetViews>
  <sheetFormatPr defaultRowHeight="12.75"/>
  <cols>
    <col min="1" max="1" width="9.140625" style="971"/>
    <col min="2" max="2" width="23.5703125" style="971" customWidth="1"/>
    <col min="3" max="3" width="81.5703125" style="971" customWidth="1"/>
    <col min="4" max="4" width="16.5703125" style="971" customWidth="1"/>
    <col min="5" max="5" width="18.85546875" style="971" customWidth="1"/>
    <col min="6" max="6" width="18.140625" style="971" customWidth="1"/>
    <col min="7" max="7" width="17.85546875" style="971" bestFit="1" customWidth="1"/>
    <col min="8" max="16384" width="9.140625" style="971"/>
  </cols>
  <sheetData>
    <row r="1" spans="1:256" ht="13.5" thickBot="1"/>
    <row r="2" spans="1:256" ht="4.5" customHeight="1" thickBot="1">
      <c r="A2" s="972"/>
      <c r="B2" s="973"/>
      <c r="C2" s="974"/>
      <c r="D2" s="975"/>
      <c r="E2" s="976"/>
      <c r="F2" s="976"/>
      <c r="G2" s="977"/>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c r="CA2" s="972"/>
      <c r="CB2" s="972"/>
      <c r="CC2" s="972"/>
      <c r="CD2" s="972"/>
      <c r="CE2" s="972"/>
      <c r="CF2" s="972"/>
      <c r="CG2" s="972"/>
      <c r="CH2" s="972"/>
      <c r="CI2" s="972"/>
      <c r="CJ2" s="972"/>
      <c r="CK2" s="972"/>
      <c r="CL2" s="972"/>
      <c r="CM2" s="972"/>
      <c r="CN2" s="972"/>
      <c r="CO2" s="972"/>
      <c r="CP2" s="972"/>
      <c r="CQ2" s="972"/>
      <c r="CR2" s="972"/>
      <c r="CS2" s="972"/>
      <c r="CT2" s="972"/>
      <c r="CU2" s="972"/>
      <c r="CV2" s="972"/>
      <c r="CW2" s="972"/>
      <c r="CX2" s="972"/>
      <c r="CY2" s="972"/>
      <c r="CZ2" s="972"/>
      <c r="DA2" s="972"/>
      <c r="DB2" s="972"/>
      <c r="DC2" s="972"/>
      <c r="DD2" s="972"/>
      <c r="DE2" s="972"/>
      <c r="DF2" s="972"/>
      <c r="DG2" s="972"/>
      <c r="DH2" s="972"/>
      <c r="DI2" s="972"/>
      <c r="DJ2" s="972"/>
      <c r="DK2" s="972"/>
      <c r="DL2" s="972"/>
      <c r="DM2" s="972"/>
      <c r="DN2" s="972"/>
      <c r="DO2" s="972"/>
      <c r="DP2" s="972"/>
      <c r="DQ2" s="972"/>
      <c r="DR2" s="972"/>
      <c r="DS2" s="972"/>
      <c r="DT2" s="972"/>
      <c r="DU2" s="972"/>
      <c r="DV2" s="972"/>
      <c r="DW2" s="972"/>
      <c r="DX2" s="972"/>
      <c r="DY2" s="972"/>
      <c r="DZ2" s="972"/>
      <c r="EA2" s="972"/>
      <c r="EB2" s="972"/>
      <c r="EC2" s="972"/>
      <c r="ED2" s="972"/>
      <c r="EE2" s="972"/>
      <c r="EF2" s="972"/>
      <c r="EG2" s="972"/>
      <c r="EH2" s="972"/>
      <c r="EI2" s="972"/>
      <c r="EJ2" s="972"/>
      <c r="EK2" s="972"/>
      <c r="EL2" s="972"/>
      <c r="EM2" s="972"/>
      <c r="EN2" s="972"/>
      <c r="EO2" s="972"/>
      <c r="EP2" s="972"/>
      <c r="EQ2" s="972"/>
      <c r="ER2" s="972"/>
      <c r="ES2" s="972"/>
      <c r="ET2" s="972"/>
      <c r="EU2" s="972"/>
      <c r="EV2" s="972"/>
      <c r="EW2" s="972"/>
      <c r="EX2" s="972"/>
      <c r="EY2" s="972"/>
      <c r="EZ2" s="972"/>
      <c r="FA2" s="972"/>
      <c r="FB2" s="972"/>
      <c r="FC2" s="972"/>
      <c r="FD2" s="972"/>
      <c r="FE2" s="972"/>
      <c r="FF2" s="972"/>
      <c r="FG2" s="972"/>
      <c r="FH2" s="972"/>
      <c r="FI2" s="972"/>
      <c r="FJ2" s="972"/>
      <c r="FK2" s="972"/>
      <c r="FL2" s="972"/>
      <c r="FM2" s="972"/>
      <c r="FN2" s="972"/>
      <c r="FO2" s="972"/>
      <c r="FP2" s="972"/>
      <c r="FQ2" s="972"/>
      <c r="FR2" s="972"/>
      <c r="FS2" s="972"/>
      <c r="FT2" s="972"/>
      <c r="FU2" s="972"/>
      <c r="FV2" s="972"/>
      <c r="FW2" s="972"/>
      <c r="FX2" s="972"/>
      <c r="FY2" s="972"/>
      <c r="FZ2" s="972"/>
      <c r="GA2" s="972"/>
      <c r="GB2" s="972"/>
      <c r="GC2" s="972"/>
      <c r="GD2" s="972"/>
      <c r="GE2" s="972"/>
      <c r="GF2" s="972"/>
      <c r="GG2" s="972"/>
      <c r="GH2" s="972"/>
      <c r="GI2" s="972"/>
      <c r="GJ2" s="972"/>
      <c r="GK2" s="972"/>
      <c r="GL2" s="972"/>
      <c r="GM2" s="972"/>
      <c r="GN2" s="972"/>
      <c r="GO2" s="972"/>
      <c r="GP2" s="972"/>
      <c r="GQ2" s="972"/>
      <c r="GR2" s="972"/>
      <c r="GS2" s="972"/>
      <c r="GT2" s="972"/>
      <c r="GU2" s="972"/>
      <c r="GV2" s="972"/>
      <c r="GW2" s="972"/>
      <c r="GX2" s="972"/>
      <c r="GY2" s="972"/>
      <c r="GZ2" s="972"/>
      <c r="HA2" s="972"/>
      <c r="HB2" s="972"/>
      <c r="HC2" s="972"/>
      <c r="HD2" s="972"/>
      <c r="HE2" s="972"/>
      <c r="HF2" s="972"/>
      <c r="HG2" s="972"/>
      <c r="HH2" s="972"/>
      <c r="HI2" s="972"/>
      <c r="HJ2" s="972"/>
      <c r="HK2" s="972"/>
      <c r="HL2" s="972"/>
      <c r="HM2" s="972"/>
      <c r="HN2" s="972"/>
      <c r="HO2" s="972"/>
      <c r="HP2" s="972"/>
      <c r="HQ2" s="972"/>
      <c r="HR2" s="972"/>
      <c r="HS2" s="972"/>
      <c r="HT2" s="972"/>
      <c r="HU2" s="972"/>
      <c r="HV2" s="972"/>
      <c r="HW2" s="972"/>
      <c r="HX2" s="972"/>
      <c r="HY2" s="972"/>
      <c r="HZ2" s="972"/>
      <c r="IA2" s="972"/>
      <c r="IB2" s="972"/>
      <c r="IC2" s="972"/>
      <c r="ID2" s="972"/>
      <c r="IE2" s="972"/>
      <c r="IF2" s="972"/>
      <c r="IG2" s="972"/>
      <c r="IH2" s="972"/>
      <c r="II2" s="972"/>
      <c r="IJ2" s="972"/>
      <c r="IK2" s="972"/>
      <c r="IL2" s="972"/>
      <c r="IM2" s="972"/>
      <c r="IN2" s="972"/>
      <c r="IO2" s="972"/>
      <c r="IP2" s="972"/>
      <c r="IQ2" s="972"/>
      <c r="IR2" s="972"/>
      <c r="IS2" s="972"/>
      <c r="IT2" s="972"/>
      <c r="IU2" s="972"/>
      <c r="IV2" s="972"/>
    </row>
    <row r="3" spans="1:256" ht="78" customHeight="1" thickBot="1">
      <c r="A3" s="978"/>
      <c r="B3" s="979"/>
      <c r="C3" s="2818" t="s">
        <v>3</v>
      </c>
      <c r="D3" s="2819"/>
      <c r="E3" s="2819"/>
      <c r="F3" s="980"/>
      <c r="G3" s="981"/>
      <c r="H3" s="982"/>
      <c r="I3" s="982"/>
      <c r="J3" s="982"/>
      <c r="K3" s="982"/>
      <c r="L3" s="982"/>
      <c r="M3" s="982"/>
      <c r="N3" s="982"/>
      <c r="O3" s="982"/>
      <c r="P3" s="982"/>
      <c r="Q3" s="982"/>
      <c r="R3" s="982"/>
      <c r="S3" s="982"/>
      <c r="T3" s="982"/>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c r="AT3" s="982"/>
      <c r="AU3" s="982"/>
      <c r="AV3" s="982"/>
      <c r="AW3" s="982"/>
      <c r="AX3" s="982"/>
      <c r="AY3" s="982"/>
      <c r="AZ3" s="982"/>
      <c r="BA3" s="982"/>
      <c r="BB3" s="982"/>
      <c r="BC3" s="982"/>
      <c r="BD3" s="982"/>
      <c r="BE3" s="982"/>
      <c r="BF3" s="982"/>
      <c r="BG3" s="982"/>
      <c r="BH3" s="982"/>
      <c r="BI3" s="982"/>
      <c r="BJ3" s="982"/>
      <c r="BK3" s="982"/>
      <c r="BL3" s="982"/>
      <c r="BM3" s="982"/>
      <c r="BN3" s="982"/>
      <c r="BO3" s="982"/>
      <c r="BP3" s="982"/>
      <c r="BQ3" s="982"/>
      <c r="BR3" s="982"/>
      <c r="BS3" s="982"/>
      <c r="BT3" s="982"/>
      <c r="BU3" s="982"/>
      <c r="BV3" s="982"/>
      <c r="BW3" s="982"/>
      <c r="BX3" s="982"/>
      <c r="BY3" s="982"/>
      <c r="BZ3" s="982"/>
      <c r="CA3" s="982"/>
      <c r="CB3" s="982"/>
      <c r="CC3" s="982"/>
      <c r="CD3" s="982"/>
      <c r="CE3" s="982"/>
      <c r="CF3" s="982"/>
      <c r="CG3" s="982"/>
      <c r="CH3" s="982"/>
      <c r="CI3" s="982"/>
      <c r="CJ3" s="982"/>
      <c r="CK3" s="982"/>
      <c r="CL3" s="982"/>
      <c r="CM3" s="982"/>
      <c r="CN3" s="982"/>
      <c r="CO3" s="982"/>
      <c r="CP3" s="982"/>
      <c r="CQ3" s="982"/>
      <c r="CR3" s="982"/>
      <c r="CS3" s="982"/>
      <c r="CT3" s="982"/>
      <c r="CU3" s="982"/>
      <c r="CV3" s="982"/>
      <c r="CW3" s="982"/>
      <c r="CX3" s="982"/>
      <c r="CY3" s="982"/>
      <c r="CZ3" s="982"/>
      <c r="DA3" s="982"/>
      <c r="DB3" s="982"/>
      <c r="DC3" s="982"/>
      <c r="DD3" s="982"/>
      <c r="DE3" s="982"/>
      <c r="DF3" s="982"/>
      <c r="DG3" s="982"/>
      <c r="DH3" s="982"/>
      <c r="DI3" s="982"/>
      <c r="DJ3" s="982"/>
      <c r="DK3" s="982"/>
      <c r="DL3" s="982"/>
      <c r="DM3" s="982"/>
      <c r="DN3" s="982"/>
      <c r="DO3" s="982"/>
      <c r="DP3" s="982"/>
      <c r="DQ3" s="982"/>
      <c r="DR3" s="982"/>
      <c r="DS3" s="982"/>
      <c r="DT3" s="982"/>
      <c r="DU3" s="982"/>
      <c r="DV3" s="982"/>
      <c r="DW3" s="982"/>
      <c r="DX3" s="982"/>
      <c r="DY3" s="982"/>
      <c r="DZ3" s="982"/>
      <c r="EA3" s="982"/>
      <c r="EB3" s="982"/>
      <c r="EC3" s="982"/>
      <c r="ED3" s="982"/>
      <c r="EE3" s="982"/>
      <c r="EF3" s="982"/>
      <c r="EG3" s="982"/>
      <c r="EH3" s="982"/>
      <c r="EI3" s="982"/>
      <c r="EJ3" s="982"/>
      <c r="EK3" s="982"/>
      <c r="EL3" s="982"/>
      <c r="EM3" s="982"/>
      <c r="EN3" s="982"/>
      <c r="EO3" s="982"/>
      <c r="EP3" s="982"/>
      <c r="EQ3" s="982"/>
      <c r="ER3" s="982"/>
      <c r="ES3" s="982"/>
      <c r="ET3" s="982"/>
      <c r="EU3" s="982"/>
      <c r="EV3" s="982"/>
      <c r="EW3" s="982"/>
      <c r="EX3" s="982"/>
      <c r="EY3" s="982"/>
      <c r="EZ3" s="982"/>
      <c r="FA3" s="982"/>
      <c r="FB3" s="982"/>
      <c r="FC3" s="982"/>
      <c r="FD3" s="982"/>
      <c r="FE3" s="982"/>
      <c r="FF3" s="982"/>
      <c r="FG3" s="982"/>
      <c r="FH3" s="982"/>
      <c r="FI3" s="982"/>
      <c r="FJ3" s="982"/>
      <c r="FK3" s="982"/>
      <c r="FL3" s="982"/>
      <c r="FM3" s="982"/>
      <c r="FN3" s="982"/>
      <c r="FO3" s="982"/>
      <c r="FP3" s="982"/>
      <c r="FQ3" s="982"/>
      <c r="FR3" s="982"/>
      <c r="FS3" s="982"/>
      <c r="FT3" s="982"/>
      <c r="FU3" s="982"/>
      <c r="FV3" s="982"/>
      <c r="FW3" s="982"/>
      <c r="FX3" s="982"/>
      <c r="FY3" s="982"/>
      <c r="FZ3" s="982"/>
      <c r="GA3" s="982"/>
      <c r="GB3" s="982"/>
      <c r="GC3" s="982"/>
      <c r="GD3" s="982"/>
      <c r="GE3" s="982"/>
      <c r="GF3" s="982"/>
      <c r="GG3" s="982"/>
      <c r="GH3" s="982"/>
      <c r="GI3" s="982"/>
      <c r="GJ3" s="982"/>
      <c r="GK3" s="982"/>
      <c r="GL3" s="982"/>
      <c r="GM3" s="982"/>
      <c r="GN3" s="982"/>
      <c r="GO3" s="982"/>
      <c r="GP3" s="982"/>
      <c r="GQ3" s="982"/>
      <c r="GR3" s="982"/>
      <c r="GS3" s="982"/>
      <c r="GT3" s="982"/>
      <c r="GU3" s="982"/>
      <c r="GV3" s="982"/>
      <c r="GW3" s="982"/>
      <c r="GX3" s="982"/>
      <c r="GY3" s="982"/>
      <c r="GZ3" s="982"/>
      <c r="HA3" s="982"/>
      <c r="HB3" s="982"/>
      <c r="HC3" s="982"/>
      <c r="HD3" s="982"/>
      <c r="HE3" s="982"/>
      <c r="HF3" s="982"/>
      <c r="HG3" s="982"/>
      <c r="HH3" s="982"/>
      <c r="HI3" s="982"/>
      <c r="HJ3" s="982"/>
      <c r="HK3" s="982"/>
      <c r="HL3" s="982"/>
      <c r="HM3" s="982"/>
      <c r="HN3" s="982"/>
      <c r="HO3" s="982"/>
      <c r="HP3" s="982"/>
      <c r="HQ3" s="982"/>
      <c r="HR3" s="982"/>
      <c r="HS3" s="982"/>
      <c r="HT3" s="982"/>
      <c r="HU3" s="982"/>
      <c r="HV3" s="982"/>
      <c r="HW3" s="982"/>
      <c r="HX3" s="982"/>
      <c r="HY3" s="982"/>
      <c r="HZ3" s="982"/>
      <c r="IA3" s="982"/>
      <c r="IB3" s="982"/>
      <c r="IC3" s="982"/>
      <c r="ID3" s="982"/>
      <c r="IE3" s="982"/>
      <c r="IF3" s="982"/>
      <c r="IG3" s="982"/>
      <c r="IH3" s="982"/>
      <c r="II3" s="982"/>
      <c r="IJ3" s="982"/>
      <c r="IK3" s="982"/>
      <c r="IL3" s="982"/>
      <c r="IM3" s="982"/>
      <c r="IN3" s="982"/>
      <c r="IO3" s="982"/>
      <c r="IP3" s="982"/>
      <c r="IQ3" s="982"/>
      <c r="IR3" s="982"/>
      <c r="IS3" s="982"/>
      <c r="IT3" s="982"/>
      <c r="IU3" s="982"/>
      <c r="IV3" s="982"/>
    </row>
    <row r="4" spans="1:256" ht="18.75" thickBot="1">
      <c r="A4" s="983"/>
      <c r="B4" s="984"/>
      <c r="C4" s="2830" t="s">
        <v>1807</v>
      </c>
      <c r="D4" s="2831"/>
      <c r="E4" s="2831"/>
      <c r="F4" s="2831"/>
      <c r="G4" s="2832"/>
      <c r="H4" s="983"/>
      <c r="I4" s="983"/>
      <c r="J4" s="983"/>
      <c r="K4" s="983"/>
      <c r="L4" s="983"/>
      <c r="M4" s="983"/>
      <c r="N4" s="983"/>
      <c r="O4" s="983"/>
      <c r="P4" s="983"/>
      <c r="Q4" s="983"/>
      <c r="R4" s="983"/>
      <c r="S4" s="983"/>
      <c r="T4" s="983"/>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c r="AT4" s="983"/>
      <c r="AU4" s="983"/>
      <c r="AV4" s="983"/>
      <c r="AW4" s="983"/>
      <c r="AX4" s="983"/>
      <c r="AY4" s="983"/>
      <c r="AZ4" s="983"/>
      <c r="BA4" s="983"/>
      <c r="BB4" s="983"/>
      <c r="BC4" s="983"/>
      <c r="BD4" s="983"/>
      <c r="BE4" s="983"/>
      <c r="BF4" s="983"/>
      <c r="BG4" s="983"/>
      <c r="BH4" s="983"/>
      <c r="BI4" s="983"/>
      <c r="BJ4" s="983"/>
      <c r="BK4" s="983"/>
      <c r="BL4" s="983"/>
      <c r="BM4" s="983"/>
      <c r="BN4" s="983"/>
      <c r="BO4" s="983"/>
      <c r="BP4" s="983"/>
      <c r="BQ4" s="983"/>
      <c r="BR4" s="983"/>
      <c r="BS4" s="983"/>
      <c r="BT4" s="983"/>
      <c r="BU4" s="983"/>
      <c r="BV4" s="983"/>
      <c r="BW4" s="983"/>
      <c r="BX4" s="983"/>
      <c r="BY4" s="983"/>
      <c r="BZ4" s="983"/>
      <c r="CA4" s="983"/>
      <c r="CB4" s="983"/>
      <c r="CC4" s="983"/>
      <c r="CD4" s="983"/>
      <c r="CE4" s="983"/>
      <c r="CF4" s="983"/>
      <c r="CG4" s="983"/>
      <c r="CH4" s="983"/>
      <c r="CI4" s="983"/>
      <c r="CJ4" s="983"/>
      <c r="CK4" s="983"/>
      <c r="CL4" s="983"/>
      <c r="CM4" s="983"/>
      <c r="CN4" s="983"/>
      <c r="CO4" s="983"/>
      <c r="CP4" s="983"/>
      <c r="CQ4" s="983"/>
      <c r="CR4" s="983"/>
      <c r="CS4" s="983"/>
      <c r="CT4" s="983"/>
      <c r="CU4" s="983"/>
      <c r="CV4" s="983"/>
      <c r="CW4" s="983"/>
      <c r="CX4" s="983"/>
      <c r="CY4" s="983"/>
      <c r="CZ4" s="983"/>
      <c r="DA4" s="983"/>
      <c r="DB4" s="983"/>
      <c r="DC4" s="983"/>
      <c r="DD4" s="983"/>
      <c r="DE4" s="983"/>
      <c r="DF4" s="983"/>
      <c r="DG4" s="983"/>
      <c r="DH4" s="983"/>
      <c r="DI4" s="983"/>
      <c r="DJ4" s="983"/>
      <c r="DK4" s="983"/>
      <c r="DL4" s="983"/>
      <c r="DM4" s="983"/>
      <c r="DN4" s="983"/>
      <c r="DO4" s="983"/>
      <c r="DP4" s="983"/>
      <c r="DQ4" s="983"/>
      <c r="DR4" s="983"/>
      <c r="DS4" s="983"/>
      <c r="DT4" s="983"/>
      <c r="DU4" s="983"/>
      <c r="DV4" s="983"/>
      <c r="DW4" s="983"/>
      <c r="DX4" s="983"/>
      <c r="DY4" s="983"/>
      <c r="DZ4" s="983"/>
      <c r="EA4" s="983"/>
      <c r="EB4" s="983"/>
      <c r="EC4" s="983"/>
      <c r="ED4" s="983"/>
      <c r="EE4" s="983"/>
      <c r="EF4" s="983"/>
      <c r="EG4" s="983"/>
      <c r="EH4" s="983"/>
      <c r="EI4" s="983"/>
      <c r="EJ4" s="983"/>
      <c r="EK4" s="983"/>
      <c r="EL4" s="983"/>
      <c r="EM4" s="983"/>
      <c r="EN4" s="983"/>
      <c r="EO4" s="983"/>
      <c r="EP4" s="983"/>
      <c r="EQ4" s="983"/>
      <c r="ER4" s="983"/>
      <c r="ES4" s="983"/>
      <c r="ET4" s="983"/>
      <c r="EU4" s="983"/>
      <c r="EV4" s="983"/>
      <c r="EW4" s="983"/>
      <c r="EX4" s="983"/>
      <c r="EY4" s="983"/>
      <c r="EZ4" s="983"/>
      <c r="FA4" s="983"/>
      <c r="FB4" s="983"/>
      <c r="FC4" s="983"/>
      <c r="FD4" s="983"/>
      <c r="FE4" s="983"/>
      <c r="FF4" s="983"/>
      <c r="FG4" s="983"/>
      <c r="FH4" s="983"/>
      <c r="FI4" s="983"/>
      <c r="FJ4" s="983"/>
      <c r="FK4" s="983"/>
      <c r="FL4" s="983"/>
      <c r="FM4" s="983"/>
      <c r="FN4" s="983"/>
      <c r="FO4" s="983"/>
      <c r="FP4" s="983"/>
      <c r="FQ4" s="983"/>
      <c r="FR4" s="983"/>
      <c r="FS4" s="983"/>
      <c r="FT4" s="983"/>
      <c r="FU4" s="983"/>
      <c r="FV4" s="983"/>
      <c r="FW4" s="983"/>
      <c r="FX4" s="983"/>
      <c r="FY4" s="983"/>
      <c r="FZ4" s="983"/>
      <c r="GA4" s="983"/>
      <c r="GB4" s="983"/>
      <c r="GC4" s="983"/>
      <c r="GD4" s="983"/>
      <c r="GE4" s="983"/>
      <c r="GF4" s="983"/>
      <c r="GG4" s="983"/>
      <c r="GH4" s="983"/>
      <c r="GI4" s="983"/>
      <c r="GJ4" s="983"/>
      <c r="GK4" s="983"/>
      <c r="GL4" s="983"/>
      <c r="GM4" s="983"/>
      <c r="GN4" s="983"/>
      <c r="GO4" s="983"/>
      <c r="GP4" s="983"/>
      <c r="GQ4" s="983"/>
      <c r="GR4" s="983"/>
      <c r="GS4" s="983"/>
      <c r="GT4" s="983"/>
      <c r="GU4" s="983"/>
      <c r="GV4" s="983"/>
      <c r="GW4" s="983"/>
      <c r="GX4" s="983"/>
      <c r="GY4" s="983"/>
      <c r="GZ4" s="983"/>
      <c r="HA4" s="983"/>
      <c r="HB4" s="983"/>
      <c r="HC4" s="983"/>
      <c r="HD4" s="983"/>
      <c r="HE4" s="983"/>
      <c r="HF4" s="983"/>
      <c r="HG4" s="983"/>
      <c r="HH4" s="983"/>
      <c r="HI4" s="983"/>
      <c r="HJ4" s="983"/>
      <c r="HK4" s="983"/>
      <c r="HL4" s="983"/>
      <c r="HM4" s="983"/>
      <c r="HN4" s="983"/>
      <c r="HO4" s="983"/>
      <c r="HP4" s="983"/>
      <c r="HQ4" s="983"/>
      <c r="HR4" s="983"/>
      <c r="HS4" s="983"/>
      <c r="HT4" s="983"/>
      <c r="HU4" s="983"/>
      <c r="HV4" s="983"/>
      <c r="HW4" s="983"/>
      <c r="HX4" s="983"/>
      <c r="HY4" s="983"/>
      <c r="HZ4" s="983"/>
      <c r="IA4" s="983"/>
      <c r="IB4" s="983"/>
      <c r="IC4" s="983"/>
      <c r="ID4" s="983"/>
      <c r="IE4" s="983"/>
      <c r="IF4" s="983"/>
      <c r="IG4" s="983"/>
      <c r="IH4" s="983"/>
      <c r="II4" s="983"/>
      <c r="IJ4" s="983"/>
      <c r="IK4" s="983"/>
      <c r="IL4" s="983"/>
      <c r="IM4" s="983"/>
      <c r="IN4" s="983"/>
      <c r="IO4" s="983"/>
      <c r="IP4" s="983"/>
      <c r="IQ4" s="983"/>
      <c r="IR4" s="983"/>
      <c r="IS4" s="983"/>
      <c r="IT4" s="983"/>
      <c r="IU4" s="983"/>
      <c r="IV4" s="983"/>
    </row>
    <row r="5" spans="1:256" ht="13.5" thickBot="1">
      <c r="A5" s="972"/>
      <c r="B5" s="973"/>
      <c r="C5" s="974"/>
      <c r="D5" s="975"/>
      <c r="E5" s="976"/>
      <c r="F5" s="976"/>
      <c r="G5" s="977"/>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2"/>
      <c r="BC5" s="972"/>
      <c r="BD5" s="972"/>
      <c r="BE5" s="972"/>
      <c r="BF5" s="972"/>
      <c r="BG5" s="972"/>
      <c r="BH5" s="972"/>
      <c r="BI5" s="972"/>
      <c r="BJ5" s="972"/>
      <c r="BK5" s="972"/>
      <c r="BL5" s="972"/>
      <c r="BM5" s="972"/>
      <c r="BN5" s="972"/>
      <c r="BO5" s="972"/>
      <c r="BP5" s="972"/>
      <c r="BQ5" s="972"/>
      <c r="BR5" s="972"/>
      <c r="BS5" s="972"/>
      <c r="BT5" s="972"/>
      <c r="BU5" s="972"/>
      <c r="BV5" s="972"/>
      <c r="BW5" s="972"/>
      <c r="BX5" s="972"/>
      <c r="BY5" s="972"/>
      <c r="BZ5" s="972"/>
      <c r="CA5" s="972"/>
      <c r="CB5" s="972"/>
      <c r="CC5" s="972"/>
      <c r="CD5" s="972"/>
      <c r="CE5" s="972"/>
      <c r="CF5" s="972"/>
      <c r="CG5" s="972"/>
      <c r="CH5" s="972"/>
      <c r="CI5" s="972"/>
      <c r="CJ5" s="972"/>
      <c r="CK5" s="972"/>
      <c r="CL5" s="972"/>
      <c r="CM5" s="972"/>
      <c r="CN5" s="972"/>
      <c r="CO5" s="972"/>
      <c r="CP5" s="972"/>
      <c r="CQ5" s="972"/>
      <c r="CR5" s="972"/>
      <c r="CS5" s="972"/>
      <c r="CT5" s="972"/>
      <c r="CU5" s="972"/>
      <c r="CV5" s="972"/>
      <c r="CW5" s="972"/>
      <c r="CX5" s="972"/>
      <c r="CY5" s="972"/>
      <c r="CZ5" s="972"/>
      <c r="DA5" s="972"/>
      <c r="DB5" s="972"/>
      <c r="DC5" s="972"/>
      <c r="DD5" s="972"/>
      <c r="DE5" s="972"/>
      <c r="DF5" s="972"/>
      <c r="DG5" s="972"/>
      <c r="DH5" s="972"/>
      <c r="DI5" s="972"/>
      <c r="DJ5" s="972"/>
      <c r="DK5" s="972"/>
      <c r="DL5" s="972"/>
      <c r="DM5" s="972"/>
      <c r="DN5" s="972"/>
      <c r="DO5" s="972"/>
      <c r="DP5" s="972"/>
      <c r="DQ5" s="972"/>
      <c r="DR5" s="972"/>
      <c r="DS5" s="972"/>
      <c r="DT5" s="972"/>
      <c r="DU5" s="972"/>
      <c r="DV5" s="972"/>
      <c r="DW5" s="972"/>
      <c r="DX5" s="972"/>
      <c r="DY5" s="972"/>
      <c r="DZ5" s="972"/>
      <c r="EA5" s="972"/>
      <c r="EB5" s="972"/>
      <c r="EC5" s="972"/>
      <c r="ED5" s="972"/>
      <c r="EE5" s="972"/>
      <c r="EF5" s="972"/>
      <c r="EG5" s="972"/>
      <c r="EH5" s="972"/>
      <c r="EI5" s="972"/>
      <c r="EJ5" s="972"/>
      <c r="EK5" s="972"/>
      <c r="EL5" s="972"/>
      <c r="EM5" s="972"/>
      <c r="EN5" s="972"/>
      <c r="EO5" s="972"/>
      <c r="EP5" s="972"/>
      <c r="EQ5" s="972"/>
      <c r="ER5" s="972"/>
      <c r="ES5" s="972"/>
      <c r="ET5" s="972"/>
      <c r="EU5" s="972"/>
      <c r="EV5" s="972"/>
      <c r="EW5" s="972"/>
      <c r="EX5" s="972"/>
      <c r="EY5" s="972"/>
      <c r="EZ5" s="972"/>
      <c r="FA5" s="972"/>
      <c r="FB5" s="972"/>
      <c r="FC5" s="972"/>
      <c r="FD5" s="972"/>
      <c r="FE5" s="972"/>
      <c r="FF5" s="972"/>
      <c r="FG5" s="972"/>
      <c r="FH5" s="972"/>
      <c r="FI5" s="972"/>
      <c r="FJ5" s="972"/>
      <c r="FK5" s="972"/>
      <c r="FL5" s="972"/>
      <c r="FM5" s="972"/>
      <c r="FN5" s="972"/>
      <c r="FO5" s="972"/>
      <c r="FP5" s="972"/>
      <c r="FQ5" s="972"/>
      <c r="FR5" s="972"/>
      <c r="FS5" s="972"/>
      <c r="FT5" s="972"/>
      <c r="FU5" s="972"/>
      <c r="FV5" s="972"/>
      <c r="FW5" s="972"/>
      <c r="FX5" s="972"/>
      <c r="FY5" s="972"/>
      <c r="FZ5" s="972"/>
      <c r="GA5" s="972"/>
      <c r="GB5" s="972"/>
      <c r="GC5" s="972"/>
      <c r="GD5" s="972"/>
      <c r="GE5" s="972"/>
      <c r="GF5" s="972"/>
      <c r="GG5" s="972"/>
      <c r="GH5" s="972"/>
      <c r="GI5" s="972"/>
      <c r="GJ5" s="972"/>
      <c r="GK5" s="972"/>
      <c r="GL5" s="972"/>
      <c r="GM5" s="972"/>
      <c r="GN5" s="972"/>
      <c r="GO5" s="972"/>
      <c r="GP5" s="972"/>
      <c r="GQ5" s="972"/>
      <c r="GR5" s="972"/>
      <c r="GS5" s="972"/>
      <c r="GT5" s="972"/>
      <c r="GU5" s="972"/>
      <c r="GV5" s="972"/>
      <c r="GW5" s="972"/>
      <c r="GX5" s="972"/>
      <c r="GY5" s="972"/>
      <c r="GZ5" s="972"/>
      <c r="HA5" s="972"/>
      <c r="HB5" s="972"/>
      <c r="HC5" s="972"/>
      <c r="HD5" s="972"/>
      <c r="HE5" s="972"/>
      <c r="HF5" s="972"/>
      <c r="HG5" s="972"/>
      <c r="HH5" s="972"/>
      <c r="HI5" s="972"/>
      <c r="HJ5" s="972"/>
      <c r="HK5" s="972"/>
      <c r="HL5" s="972"/>
      <c r="HM5" s="972"/>
      <c r="HN5" s="972"/>
      <c r="HO5" s="972"/>
      <c r="HP5" s="972"/>
      <c r="HQ5" s="972"/>
      <c r="HR5" s="972"/>
      <c r="HS5" s="972"/>
      <c r="HT5" s="972"/>
      <c r="HU5" s="972"/>
      <c r="HV5" s="972"/>
      <c r="HW5" s="972"/>
      <c r="HX5" s="972"/>
      <c r="HY5" s="972"/>
      <c r="HZ5" s="972"/>
      <c r="IA5" s="972"/>
      <c r="IB5" s="972"/>
      <c r="IC5" s="972"/>
      <c r="ID5" s="972"/>
      <c r="IE5" s="972"/>
      <c r="IF5" s="972"/>
      <c r="IG5" s="972"/>
      <c r="IH5" s="972"/>
      <c r="II5" s="972"/>
      <c r="IJ5" s="972"/>
      <c r="IK5" s="972"/>
      <c r="IL5" s="972"/>
      <c r="IM5" s="972"/>
      <c r="IN5" s="972"/>
      <c r="IO5" s="972"/>
      <c r="IP5" s="972"/>
      <c r="IQ5" s="972"/>
      <c r="IR5" s="972"/>
      <c r="IS5" s="972"/>
      <c r="IT5" s="972"/>
      <c r="IU5" s="972"/>
      <c r="IV5" s="972"/>
    </row>
    <row r="6" spans="1:256" ht="15.75">
      <c r="A6" s="985"/>
      <c r="B6" s="986" t="s">
        <v>7</v>
      </c>
      <c r="C6" s="1272" t="str">
        <f>'ORÇAMENTO '!D11</f>
        <v>ILUMINAÇÃO  DA PRAÇA DO CASTELÂNDIA</v>
      </c>
      <c r="D6" s="1273"/>
      <c r="E6" s="987" t="s">
        <v>8</v>
      </c>
      <c r="F6" s="988">
        <f ca="1">TODAY()</f>
        <v>43430</v>
      </c>
      <c r="G6" s="989"/>
      <c r="H6" s="985"/>
      <c r="I6" s="985"/>
      <c r="J6" s="985"/>
      <c r="K6" s="985"/>
      <c r="L6" s="985"/>
      <c r="M6" s="985"/>
      <c r="N6" s="985"/>
      <c r="O6" s="985"/>
      <c r="P6" s="985"/>
      <c r="Q6" s="985"/>
      <c r="R6" s="985"/>
      <c r="S6" s="985"/>
      <c r="T6" s="985"/>
      <c r="U6" s="985"/>
      <c r="V6" s="985"/>
      <c r="W6" s="985"/>
      <c r="X6" s="985"/>
      <c r="Y6" s="985"/>
      <c r="Z6" s="985"/>
      <c r="AA6" s="985"/>
      <c r="AB6" s="985"/>
      <c r="AC6" s="985"/>
      <c r="AD6" s="985"/>
      <c r="AE6" s="985"/>
      <c r="AF6" s="985"/>
      <c r="AG6" s="985"/>
      <c r="AH6" s="985"/>
      <c r="AI6" s="985"/>
      <c r="AJ6" s="985"/>
      <c r="AK6" s="985"/>
      <c r="AL6" s="985"/>
      <c r="AM6" s="985"/>
      <c r="AN6" s="985"/>
      <c r="AO6" s="985"/>
      <c r="AP6" s="985"/>
      <c r="AQ6" s="985"/>
      <c r="AR6" s="985"/>
      <c r="AS6" s="985"/>
      <c r="AT6" s="985"/>
      <c r="AU6" s="985"/>
      <c r="AV6" s="985"/>
      <c r="AW6" s="985"/>
      <c r="AX6" s="985"/>
      <c r="AY6" s="985"/>
      <c r="AZ6" s="985"/>
      <c r="BA6" s="985"/>
      <c r="BB6" s="985"/>
      <c r="BC6" s="985"/>
      <c r="BD6" s="985"/>
      <c r="BE6" s="985"/>
      <c r="BF6" s="985"/>
      <c r="BG6" s="985"/>
      <c r="BH6" s="985"/>
      <c r="BI6" s="985"/>
      <c r="BJ6" s="985"/>
      <c r="BK6" s="985"/>
      <c r="BL6" s="985"/>
      <c r="BM6" s="985"/>
      <c r="BN6" s="985"/>
      <c r="BO6" s="985"/>
      <c r="BP6" s="985"/>
      <c r="BQ6" s="985"/>
      <c r="BR6" s="985"/>
      <c r="BS6" s="985"/>
      <c r="BT6" s="985"/>
      <c r="BU6" s="985"/>
      <c r="BV6" s="985"/>
      <c r="BW6" s="985"/>
      <c r="BX6" s="985"/>
      <c r="BY6" s="985"/>
      <c r="BZ6" s="985"/>
      <c r="CA6" s="985"/>
      <c r="CB6" s="985"/>
      <c r="CC6" s="985"/>
      <c r="CD6" s="985"/>
      <c r="CE6" s="985"/>
      <c r="CF6" s="985"/>
      <c r="CG6" s="985"/>
      <c r="CH6" s="985"/>
      <c r="CI6" s="985"/>
      <c r="CJ6" s="985"/>
      <c r="CK6" s="985"/>
      <c r="CL6" s="985"/>
      <c r="CM6" s="985"/>
      <c r="CN6" s="985"/>
      <c r="CO6" s="985"/>
      <c r="CP6" s="985"/>
      <c r="CQ6" s="985"/>
      <c r="CR6" s="985"/>
      <c r="CS6" s="985"/>
      <c r="CT6" s="985"/>
      <c r="CU6" s="985"/>
      <c r="CV6" s="985"/>
      <c r="CW6" s="985"/>
      <c r="CX6" s="985"/>
      <c r="CY6" s="985"/>
      <c r="CZ6" s="985"/>
      <c r="DA6" s="985"/>
      <c r="DB6" s="985"/>
      <c r="DC6" s="985"/>
      <c r="DD6" s="985"/>
      <c r="DE6" s="985"/>
      <c r="DF6" s="985"/>
      <c r="DG6" s="985"/>
      <c r="DH6" s="985"/>
      <c r="DI6" s="985"/>
      <c r="DJ6" s="985"/>
      <c r="DK6" s="985"/>
      <c r="DL6" s="985"/>
      <c r="DM6" s="985"/>
      <c r="DN6" s="985"/>
      <c r="DO6" s="985"/>
      <c r="DP6" s="985"/>
      <c r="DQ6" s="985"/>
      <c r="DR6" s="985"/>
      <c r="DS6" s="985"/>
      <c r="DT6" s="985"/>
      <c r="DU6" s="985"/>
      <c r="DV6" s="985"/>
      <c r="DW6" s="985"/>
      <c r="DX6" s="985"/>
      <c r="DY6" s="985"/>
      <c r="DZ6" s="985"/>
      <c r="EA6" s="985"/>
      <c r="EB6" s="985"/>
      <c r="EC6" s="985"/>
      <c r="ED6" s="985"/>
      <c r="EE6" s="985"/>
      <c r="EF6" s="985"/>
      <c r="EG6" s="985"/>
      <c r="EH6" s="985"/>
      <c r="EI6" s="985"/>
      <c r="EJ6" s="985"/>
      <c r="EK6" s="985"/>
      <c r="EL6" s="985"/>
      <c r="EM6" s="985"/>
      <c r="EN6" s="985"/>
      <c r="EO6" s="985"/>
      <c r="EP6" s="985"/>
      <c r="EQ6" s="985"/>
      <c r="ER6" s="985"/>
      <c r="ES6" s="985"/>
      <c r="ET6" s="985"/>
      <c r="EU6" s="985"/>
      <c r="EV6" s="985"/>
      <c r="EW6" s="985"/>
      <c r="EX6" s="985"/>
      <c r="EY6" s="985"/>
      <c r="EZ6" s="985"/>
      <c r="FA6" s="985"/>
      <c r="FB6" s="985"/>
      <c r="FC6" s="985"/>
      <c r="FD6" s="985"/>
      <c r="FE6" s="985"/>
      <c r="FF6" s="985"/>
      <c r="FG6" s="985"/>
      <c r="FH6" s="985"/>
      <c r="FI6" s="985"/>
      <c r="FJ6" s="985"/>
      <c r="FK6" s="985"/>
      <c r="FL6" s="985"/>
      <c r="FM6" s="985"/>
      <c r="FN6" s="985"/>
      <c r="FO6" s="985"/>
      <c r="FP6" s="985"/>
      <c r="FQ6" s="985"/>
      <c r="FR6" s="985"/>
      <c r="FS6" s="985"/>
      <c r="FT6" s="985"/>
      <c r="FU6" s="985"/>
      <c r="FV6" s="985"/>
      <c r="FW6" s="985"/>
      <c r="FX6" s="985"/>
      <c r="FY6" s="985"/>
      <c r="FZ6" s="985"/>
      <c r="GA6" s="985"/>
      <c r="GB6" s="985"/>
      <c r="GC6" s="985"/>
      <c r="GD6" s="985"/>
      <c r="GE6" s="985"/>
      <c r="GF6" s="985"/>
      <c r="GG6" s="985"/>
      <c r="GH6" s="985"/>
      <c r="GI6" s="985"/>
      <c r="GJ6" s="985"/>
      <c r="GK6" s="985"/>
      <c r="GL6" s="985"/>
      <c r="GM6" s="985"/>
      <c r="GN6" s="985"/>
      <c r="GO6" s="985"/>
      <c r="GP6" s="985"/>
      <c r="GQ6" s="985"/>
      <c r="GR6" s="985"/>
      <c r="GS6" s="985"/>
      <c r="GT6" s="985"/>
      <c r="GU6" s="985"/>
      <c r="GV6" s="985"/>
      <c r="GW6" s="985"/>
      <c r="GX6" s="985"/>
      <c r="GY6" s="985"/>
      <c r="GZ6" s="985"/>
      <c r="HA6" s="985"/>
      <c r="HB6" s="985"/>
      <c r="HC6" s="985"/>
      <c r="HD6" s="985"/>
      <c r="HE6" s="985"/>
      <c r="HF6" s="985"/>
      <c r="HG6" s="985"/>
      <c r="HH6" s="985"/>
      <c r="HI6" s="985"/>
      <c r="HJ6" s="985"/>
      <c r="HK6" s="985"/>
      <c r="HL6" s="985"/>
      <c r="HM6" s="985"/>
      <c r="HN6" s="985"/>
      <c r="HO6" s="985"/>
      <c r="HP6" s="985"/>
      <c r="HQ6" s="985"/>
      <c r="HR6" s="985"/>
      <c r="HS6" s="985"/>
      <c r="HT6" s="985"/>
      <c r="HU6" s="985"/>
      <c r="HV6" s="985"/>
      <c r="HW6" s="985"/>
      <c r="HX6" s="985"/>
      <c r="HY6" s="985"/>
      <c r="HZ6" s="985"/>
      <c r="IA6" s="985"/>
      <c r="IB6" s="985"/>
      <c r="IC6" s="985"/>
      <c r="ID6" s="985"/>
      <c r="IE6" s="985"/>
      <c r="IF6" s="985"/>
      <c r="IG6" s="985"/>
      <c r="IH6" s="985"/>
      <c r="II6" s="985"/>
      <c r="IJ6" s="985"/>
      <c r="IK6" s="985"/>
      <c r="IL6" s="985"/>
      <c r="IM6" s="985"/>
      <c r="IN6" s="985"/>
      <c r="IO6" s="985"/>
      <c r="IP6" s="985"/>
      <c r="IQ6" s="985"/>
      <c r="IR6" s="985"/>
      <c r="IS6" s="985"/>
      <c r="IT6" s="985"/>
      <c r="IU6" s="985"/>
      <c r="IV6" s="985"/>
    </row>
    <row r="7" spans="1:256" ht="15.75">
      <c r="A7" s="990"/>
      <c r="B7" s="1185" t="s">
        <v>9</v>
      </c>
      <c r="C7" s="1272" t="str">
        <f>'ORÇAMENTO '!D12</f>
        <v>AV. TANCREDO NEVES ESQ. AV. INÁCIO CASTELLI, PRIMAVERA DO LESTE /MT.</v>
      </c>
      <c r="D7" s="1274"/>
      <c r="E7" s="1186" t="s">
        <v>10</v>
      </c>
      <c r="F7" s="1187">
        <f>'ORÇAMENTO '!J12</f>
        <v>1.1857</v>
      </c>
      <c r="G7" s="1188"/>
      <c r="H7" s="990"/>
      <c r="I7" s="990"/>
      <c r="J7" s="990"/>
      <c r="K7" s="990"/>
      <c r="L7" s="990"/>
      <c r="M7" s="990"/>
      <c r="N7" s="990"/>
      <c r="O7" s="990"/>
      <c r="P7" s="990"/>
      <c r="Q7" s="990"/>
      <c r="R7" s="990"/>
      <c r="S7" s="990"/>
      <c r="T7" s="990"/>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c r="AT7" s="990"/>
      <c r="AU7" s="990"/>
      <c r="AV7" s="990"/>
      <c r="AW7" s="990"/>
      <c r="AX7" s="990"/>
      <c r="AY7" s="990"/>
      <c r="AZ7" s="990"/>
      <c r="BA7" s="990"/>
      <c r="BB7" s="990"/>
      <c r="BC7" s="990"/>
      <c r="BD7" s="990"/>
      <c r="BE7" s="990"/>
      <c r="BF7" s="990"/>
      <c r="BG7" s="990"/>
      <c r="BH7" s="990"/>
      <c r="BI7" s="990"/>
      <c r="BJ7" s="990"/>
      <c r="BK7" s="990"/>
      <c r="BL7" s="990"/>
      <c r="BM7" s="990"/>
      <c r="BN7" s="990"/>
      <c r="BO7" s="990"/>
      <c r="BP7" s="990"/>
      <c r="BQ7" s="990"/>
      <c r="BR7" s="990"/>
      <c r="BS7" s="990"/>
      <c r="BT7" s="990"/>
      <c r="BU7" s="990"/>
      <c r="BV7" s="990"/>
      <c r="BW7" s="990"/>
      <c r="BX7" s="990"/>
      <c r="BY7" s="990"/>
      <c r="BZ7" s="990"/>
      <c r="CA7" s="990"/>
      <c r="CB7" s="990"/>
      <c r="CC7" s="990"/>
      <c r="CD7" s="990"/>
      <c r="CE7" s="990"/>
      <c r="CF7" s="990"/>
      <c r="CG7" s="990"/>
      <c r="CH7" s="990"/>
      <c r="CI7" s="990"/>
      <c r="CJ7" s="990"/>
      <c r="CK7" s="990"/>
      <c r="CL7" s="990"/>
      <c r="CM7" s="990"/>
      <c r="CN7" s="990"/>
      <c r="CO7" s="990"/>
      <c r="CP7" s="990"/>
      <c r="CQ7" s="990"/>
      <c r="CR7" s="990"/>
      <c r="CS7" s="990"/>
      <c r="CT7" s="990"/>
      <c r="CU7" s="990"/>
      <c r="CV7" s="990"/>
      <c r="CW7" s="990"/>
      <c r="CX7" s="990"/>
      <c r="CY7" s="990"/>
      <c r="CZ7" s="990"/>
      <c r="DA7" s="990"/>
      <c r="DB7" s="990"/>
      <c r="DC7" s="990"/>
      <c r="DD7" s="990"/>
      <c r="DE7" s="990"/>
      <c r="DF7" s="990"/>
      <c r="DG7" s="990"/>
      <c r="DH7" s="990"/>
      <c r="DI7" s="990"/>
      <c r="DJ7" s="990"/>
      <c r="DK7" s="990"/>
      <c r="DL7" s="990"/>
      <c r="DM7" s="990"/>
      <c r="DN7" s="990"/>
      <c r="DO7" s="990"/>
      <c r="DP7" s="990"/>
      <c r="DQ7" s="990"/>
      <c r="DR7" s="990"/>
      <c r="DS7" s="990"/>
      <c r="DT7" s="990"/>
      <c r="DU7" s="990"/>
      <c r="DV7" s="990"/>
      <c r="DW7" s="990"/>
      <c r="DX7" s="990"/>
      <c r="DY7" s="990"/>
      <c r="DZ7" s="990"/>
      <c r="EA7" s="990"/>
      <c r="EB7" s="990"/>
      <c r="EC7" s="990"/>
      <c r="ED7" s="990"/>
      <c r="EE7" s="990"/>
      <c r="EF7" s="990"/>
      <c r="EG7" s="990"/>
      <c r="EH7" s="990"/>
      <c r="EI7" s="990"/>
      <c r="EJ7" s="990"/>
      <c r="EK7" s="990"/>
      <c r="EL7" s="990"/>
      <c r="EM7" s="990"/>
      <c r="EN7" s="990"/>
      <c r="EO7" s="990"/>
      <c r="EP7" s="990"/>
      <c r="EQ7" s="990"/>
      <c r="ER7" s="990"/>
      <c r="ES7" s="990"/>
      <c r="ET7" s="990"/>
      <c r="EU7" s="990"/>
      <c r="EV7" s="990"/>
      <c r="EW7" s="990"/>
      <c r="EX7" s="990"/>
      <c r="EY7" s="990"/>
      <c r="EZ7" s="990"/>
      <c r="FA7" s="990"/>
      <c r="FB7" s="990"/>
      <c r="FC7" s="990"/>
      <c r="FD7" s="990"/>
      <c r="FE7" s="990"/>
      <c r="FF7" s="990"/>
      <c r="FG7" s="990"/>
      <c r="FH7" s="990"/>
      <c r="FI7" s="990"/>
      <c r="FJ7" s="990"/>
      <c r="FK7" s="990"/>
      <c r="FL7" s="990"/>
      <c r="FM7" s="990"/>
      <c r="FN7" s="990"/>
      <c r="FO7" s="990"/>
      <c r="FP7" s="990"/>
      <c r="FQ7" s="990"/>
      <c r="FR7" s="990"/>
      <c r="FS7" s="990"/>
      <c r="FT7" s="990"/>
      <c r="FU7" s="990"/>
      <c r="FV7" s="990"/>
      <c r="FW7" s="990"/>
      <c r="FX7" s="990"/>
      <c r="FY7" s="990"/>
      <c r="FZ7" s="990"/>
      <c r="GA7" s="990"/>
      <c r="GB7" s="990"/>
      <c r="GC7" s="990"/>
      <c r="GD7" s="990"/>
      <c r="GE7" s="990"/>
      <c r="GF7" s="990"/>
      <c r="GG7" s="990"/>
      <c r="GH7" s="990"/>
      <c r="GI7" s="990"/>
      <c r="GJ7" s="990"/>
      <c r="GK7" s="990"/>
      <c r="GL7" s="990"/>
      <c r="GM7" s="990"/>
      <c r="GN7" s="990"/>
      <c r="GO7" s="990"/>
      <c r="GP7" s="990"/>
      <c r="GQ7" s="990"/>
      <c r="GR7" s="990"/>
      <c r="GS7" s="990"/>
      <c r="GT7" s="990"/>
      <c r="GU7" s="990"/>
      <c r="GV7" s="990"/>
      <c r="GW7" s="990"/>
      <c r="GX7" s="990"/>
      <c r="GY7" s="990"/>
      <c r="GZ7" s="990"/>
      <c r="HA7" s="990"/>
      <c r="HB7" s="990"/>
      <c r="HC7" s="990"/>
      <c r="HD7" s="990"/>
      <c r="HE7" s="990"/>
      <c r="HF7" s="990"/>
      <c r="HG7" s="990"/>
      <c r="HH7" s="990"/>
      <c r="HI7" s="990"/>
      <c r="HJ7" s="990"/>
      <c r="HK7" s="990"/>
      <c r="HL7" s="990"/>
      <c r="HM7" s="990"/>
      <c r="HN7" s="990"/>
      <c r="HO7" s="990"/>
      <c r="HP7" s="990"/>
      <c r="HQ7" s="990"/>
      <c r="HR7" s="990"/>
      <c r="HS7" s="990"/>
      <c r="HT7" s="990"/>
      <c r="HU7" s="990"/>
      <c r="HV7" s="990"/>
      <c r="HW7" s="990"/>
      <c r="HX7" s="990"/>
      <c r="HY7" s="990"/>
      <c r="HZ7" s="990"/>
      <c r="IA7" s="990"/>
      <c r="IB7" s="990"/>
      <c r="IC7" s="990"/>
      <c r="ID7" s="990"/>
      <c r="IE7" s="990"/>
      <c r="IF7" s="990"/>
      <c r="IG7" s="990"/>
      <c r="IH7" s="990"/>
      <c r="II7" s="990"/>
      <c r="IJ7" s="990"/>
      <c r="IK7" s="990"/>
      <c r="IL7" s="990"/>
      <c r="IM7" s="990"/>
      <c r="IN7" s="990"/>
      <c r="IO7" s="990"/>
      <c r="IP7" s="990"/>
      <c r="IQ7" s="990"/>
      <c r="IR7" s="990"/>
      <c r="IS7" s="990"/>
      <c r="IT7" s="990"/>
      <c r="IU7" s="990"/>
      <c r="IV7" s="990"/>
    </row>
    <row r="8" spans="1:256" ht="16.5" thickBot="1">
      <c r="A8" s="992"/>
      <c r="B8" s="1189"/>
      <c r="C8" s="1190"/>
      <c r="D8" s="1190"/>
      <c r="E8" s="1191" t="s">
        <v>1889</v>
      </c>
      <c r="F8" s="991"/>
      <c r="G8" s="1192"/>
      <c r="H8" s="992"/>
      <c r="I8" s="992"/>
      <c r="J8" s="992"/>
      <c r="K8" s="992"/>
      <c r="L8" s="992"/>
      <c r="M8" s="992"/>
      <c r="N8" s="992"/>
      <c r="O8" s="992"/>
      <c r="P8" s="992"/>
      <c r="Q8" s="992"/>
      <c r="R8" s="992"/>
      <c r="S8" s="992"/>
      <c r="T8" s="992"/>
      <c r="U8" s="992"/>
      <c r="V8" s="992"/>
      <c r="W8" s="992"/>
      <c r="X8" s="992"/>
      <c r="Y8" s="992"/>
      <c r="Z8" s="992"/>
      <c r="AA8" s="992"/>
      <c r="AB8" s="992"/>
      <c r="AC8" s="992"/>
      <c r="AD8" s="992"/>
      <c r="AE8" s="992"/>
      <c r="AF8" s="992"/>
      <c r="AG8" s="992"/>
      <c r="AH8" s="992"/>
      <c r="AI8" s="992"/>
      <c r="AJ8" s="992"/>
      <c r="AK8" s="992"/>
      <c r="AL8" s="992"/>
      <c r="AM8" s="992"/>
      <c r="AN8" s="992"/>
      <c r="AO8" s="992"/>
      <c r="AP8" s="992"/>
      <c r="AQ8" s="992"/>
      <c r="AR8" s="992"/>
      <c r="AS8" s="992"/>
      <c r="AT8" s="992"/>
      <c r="AU8" s="992"/>
      <c r="AV8" s="992"/>
      <c r="AW8" s="992"/>
      <c r="AX8" s="992"/>
      <c r="AY8" s="992"/>
      <c r="AZ8" s="992"/>
      <c r="BA8" s="992"/>
      <c r="BB8" s="992"/>
      <c r="BC8" s="992"/>
      <c r="BD8" s="992"/>
      <c r="BE8" s="992"/>
      <c r="BF8" s="992"/>
      <c r="BG8" s="992"/>
      <c r="BH8" s="992"/>
      <c r="BI8" s="992"/>
      <c r="BJ8" s="992"/>
      <c r="BK8" s="992"/>
      <c r="BL8" s="992"/>
      <c r="BM8" s="992"/>
      <c r="BN8" s="992"/>
      <c r="BO8" s="992"/>
      <c r="BP8" s="992"/>
      <c r="BQ8" s="992"/>
      <c r="BR8" s="992"/>
      <c r="BS8" s="992"/>
      <c r="BT8" s="992"/>
      <c r="BU8" s="992"/>
      <c r="BV8" s="992"/>
      <c r="BW8" s="992"/>
      <c r="BX8" s="992"/>
      <c r="BY8" s="992"/>
      <c r="BZ8" s="992"/>
      <c r="CA8" s="992"/>
      <c r="CB8" s="992"/>
      <c r="CC8" s="992"/>
      <c r="CD8" s="992"/>
      <c r="CE8" s="992"/>
      <c r="CF8" s="992"/>
      <c r="CG8" s="992"/>
      <c r="CH8" s="992"/>
      <c r="CI8" s="992"/>
      <c r="CJ8" s="992"/>
      <c r="CK8" s="992"/>
      <c r="CL8" s="992"/>
      <c r="CM8" s="992"/>
      <c r="CN8" s="992"/>
      <c r="CO8" s="992"/>
      <c r="CP8" s="992"/>
      <c r="CQ8" s="992"/>
      <c r="CR8" s="992"/>
      <c r="CS8" s="992"/>
      <c r="CT8" s="992"/>
      <c r="CU8" s="992"/>
      <c r="CV8" s="992"/>
      <c r="CW8" s="992"/>
      <c r="CX8" s="992"/>
      <c r="CY8" s="992"/>
      <c r="CZ8" s="992"/>
      <c r="DA8" s="992"/>
      <c r="DB8" s="992"/>
      <c r="DC8" s="992"/>
      <c r="DD8" s="992"/>
      <c r="DE8" s="992"/>
      <c r="DF8" s="992"/>
      <c r="DG8" s="992"/>
      <c r="DH8" s="992"/>
      <c r="DI8" s="992"/>
      <c r="DJ8" s="992"/>
      <c r="DK8" s="992"/>
      <c r="DL8" s="992"/>
      <c r="DM8" s="992"/>
      <c r="DN8" s="992"/>
      <c r="DO8" s="992"/>
      <c r="DP8" s="992"/>
      <c r="DQ8" s="992"/>
      <c r="DR8" s="992"/>
      <c r="DS8" s="992"/>
      <c r="DT8" s="992"/>
      <c r="DU8" s="992"/>
      <c r="DV8" s="992"/>
      <c r="DW8" s="992"/>
      <c r="DX8" s="992"/>
      <c r="DY8" s="992"/>
      <c r="DZ8" s="992"/>
      <c r="EA8" s="992"/>
      <c r="EB8" s="992"/>
      <c r="EC8" s="992"/>
      <c r="ED8" s="992"/>
      <c r="EE8" s="992"/>
      <c r="EF8" s="992"/>
      <c r="EG8" s="992"/>
      <c r="EH8" s="992"/>
      <c r="EI8" s="992"/>
      <c r="EJ8" s="992"/>
      <c r="EK8" s="992"/>
      <c r="EL8" s="992"/>
      <c r="EM8" s="992"/>
      <c r="EN8" s="992"/>
      <c r="EO8" s="992"/>
      <c r="EP8" s="992"/>
      <c r="EQ8" s="992"/>
      <c r="ER8" s="992"/>
      <c r="ES8" s="992"/>
      <c r="ET8" s="992"/>
      <c r="EU8" s="992"/>
      <c r="EV8" s="992"/>
      <c r="EW8" s="992"/>
      <c r="EX8" s="992"/>
      <c r="EY8" s="992"/>
      <c r="EZ8" s="992"/>
      <c r="FA8" s="992"/>
      <c r="FB8" s="992"/>
      <c r="FC8" s="992"/>
      <c r="FD8" s="992"/>
      <c r="FE8" s="992"/>
      <c r="FF8" s="992"/>
      <c r="FG8" s="992"/>
      <c r="FH8" s="992"/>
      <c r="FI8" s="992"/>
      <c r="FJ8" s="992"/>
      <c r="FK8" s="992"/>
      <c r="FL8" s="992"/>
      <c r="FM8" s="992"/>
      <c r="FN8" s="992"/>
      <c r="FO8" s="992"/>
      <c r="FP8" s="992"/>
      <c r="FQ8" s="992"/>
      <c r="FR8" s="992"/>
      <c r="FS8" s="992"/>
      <c r="FT8" s="992"/>
      <c r="FU8" s="992"/>
      <c r="FV8" s="992"/>
      <c r="FW8" s="992"/>
      <c r="FX8" s="992"/>
      <c r="FY8" s="992"/>
      <c r="FZ8" s="992"/>
      <c r="GA8" s="992"/>
      <c r="GB8" s="992"/>
      <c r="GC8" s="992"/>
      <c r="GD8" s="992"/>
      <c r="GE8" s="992"/>
      <c r="GF8" s="992"/>
      <c r="GG8" s="992"/>
      <c r="GH8" s="992"/>
      <c r="GI8" s="992"/>
      <c r="GJ8" s="992"/>
      <c r="GK8" s="992"/>
      <c r="GL8" s="992"/>
      <c r="GM8" s="992"/>
      <c r="GN8" s="992"/>
      <c r="GO8" s="992"/>
      <c r="GP8" s="992"/>
      <c r="GQ8" s="992"/>
      <c r="GR8" s="992"/>
      <c r="GS8" s="992"/>
      <c r="GT8" s="992"/>
      <c r="GU8" s="992"/>
      <c r="GV8" s="992"/>
      <c r="GW8" s="992"/>
      <c r="GX8" s="992"/>
      <c r="GY8" s="992"/>
      <c r="GZ8" s="992"/>
      <c r="HA8" s="992"/>
      <c r="HB8" s="992"/>
      <c r="HC8" s="992"/>
      <c r="HD8" s="992"/>
      <c r="HE8" s="992"/>
      <c r="HF8" s="992"/>
      <c r="HG8" s="992"/>
      <c r="HH8" s="992"/>
      <c r="HI8" s="992"/>
      <c r="HJ8" s="992"/>
      <c r="HK8" s="992"/>
      <c r="HL8" s="992"/>
      <c r="HM8" s="992"/>
      <c r="HN8" s="992"/>
      <c r="HO8" s="992"/>
      <c r="HP8" s="992"/>
      <c r="HQ8" s="992"/>
      <c r="HR8" s="992"/>
      <c r="HS8" s="992"/>
      <c r="HT8" s="992"/>
      <c r="HU8" s="992"/>
      <c r="HV8" s="992"/>
      <c r="HW8" s="992"/>
      <c r="HX8" s="992"/>
      <c r="HY8" s="992"/>
      <c r="HZ8" s="992"/>
      <c r="IA8" s="992"/>
      <c r="IB8" s="992"/>
      <c r="IC8" s="992"/>
      <c r="ID8" s="992"/>
      <c r="IE8" s="992"/>
      <c r="IF8" s="992"/>
      <c r="IG8" s="992"/>
      <c r="IH8" s="992"/>
      <c r="II8" s="992"/>
      <c r="IJ8" s="992"/>
      <c r="IK8" s="992"/>
      <c r="IL8" s="992"/>
      <c r="IM8" s="992"/>
      <c r="IN8" s="992"/>
      <c r="IO8" s="992"/>
      <c r="IP8" s="992"/>
      <c r="IQ8" s="992"/>
      <c r="IR8" s="992"/>
      <c r="IS8" s="992"/>
      <c r="IT8" s="992"/>
      <c r="IU8" s="992"/>
      <c r="IV8" s="992"/>
    </row>
    <row r="9" spans="1:256" ht="5.25" customHeight="1" thickBot="1">
      <c r="A9" s="992"/>
      <c r="B9" s="993"/>
      <c r="C9" s="994"/>
      <c r="D9" s="995"/>
      <c r="E9" s="996"/>
      <c r="F9" s="996"/>
      <c r="G9" s="997"/>
      <c r="H9" s="992"/>
      <c r="I9" s="992"/>
      <c r="J9" s="992"/>
      <c r="K9" s="992"/>
      <c r="L9" s="992"/>
      <c r="M9" s="992"/>
      <c r="N9" s="992"/>
      <c r="O9" s="992"/>
      <c r="P9" s="992"/>
      <c r="Q9" s="992"/>
      <c r="R9" s="992"/>
      <c r="S9" s="992"/>
      <c r="T9" s="992"/>
      <c r="U9" s="992"/>
      <c r="V9" s="992"/>
      <c r="W9" s="992"/>
      <c r="X9" s="992"/>
      <c r="Y9" s="992"/>
      <c r="Z9" s="992"/>
      <c r="AA9" s="992"/>
      <c r="AB9" s="992"/>
      <c r="AC9" s="992"/>
      <c r="AD9" s="992"/>
      <c r="AE9" s="992"/>
      <c r="AF9" s="992"/>
      <c r="AG9" s="992"/>
      <c r="AH9" s="992"/>
      <c r="AI9" s="992"/>
      <c r="AJ9" s="992"/>
      <c r="AK9" s="992"/>
      <c r="AL9" s="992"/>
      <c r="AM9" s="992"/>
      <c r="AN9" s="992"/>
      <c r="AO9" s="992"/>
      <c r="AP9" s="992"/>
      <c r="AQ9" s="992"/>
      <c r="AR9" s="992"/>
      <c r="AS9" s="992"/>
      <c r="AT9" s="992"/>
      <c r="AU9" s="992"/>
      <c r="AV9" s="992"/>
      <c r="AW9" s="992"/>
      <c r="AX9" s="992"/>
      <c r="AY9" s="992"/>
      <c r="AZ9" s="992"/>
      <c r="BA9" s="992"/>
      <c r="BB9" s="992"/>
      <c r="BC9" s="992"/>
      <c r="BD9" s="992"/>
      <c r="BE9" s="992"/>
      <c r="BF9" s="992"/>
      <c r="BG9" s="992"/>
      <c r="BH9" s="992"/>
      <c r="BI9" s="992"/>
      <c r="BJ9" s="992"/>
      <c r="BK9" s="992"/>
      <c r="BL9" s="992"/>
      <c r="BM9" s="992"/>
      <c r="BN9" s="992"/>
      <c r="BO9" s="992"/>
      <c r="BP9" s="992"/>
      <c r="BQ9" s="992"/>
      <c r="BR9" s="992"/>
      <c r="BS9" s="992"/>
      <c r="BT9" s="992"/>
      <c r="BU9" s="992"/>
      <c r="BV9" s="992"/>
      <c r="BW9" s="992"/>
      <c r="BX9" s="992"/>
      <c r="BY9" s="992"/>
      <c r="BZ9" s="992"/>
      <c r="CA9" s="992"/>
      <c r="CB9" s="992"/>
      <c r="CC9" s="992"/>
      <c r="CD9" s="992"/>
      <c r="CE9" s="992"/>
      <c r="CF9" s="992"/>
      <c r="CG9" s="992"/>
      <c r="CH9" s="992"/>
      <c r="CI9" s="992"/>
      <c r="CJ9" s="992"/>
      <c r="CK9" s="992"/>
      <c r="CL9" s="992"/>
      <c r="CM9" s="992"/>
      <c r="CN9" s="992"/>
      <c r="CO9" s="992"/>
      <c r="CP9" s="992"/>
      <c r="CQ9" s="992"/>
      <c r="CR9" s="992"/>
      <c r="CS9" s="992"/>
      <c r="CT9" s="992"/>
      <c r="CU9" s="992"/>
      <c r="CV9" s="992"/>
      <c r="CW9" s="992"/>
      <c r="CX9" s="992"/>
      <c r="CY9" s="992"/>
      <c r="CZ9" s="992"/>
      <c r="DA9" s="992"/>
      <c r="DB9" s="992"/>
      <c r="DC9" s="992"/>
      <c r="DD9" s="992"/>
      <c r="DE9" s="992"/>
      <c r="DF9" s="992"/>
      <c r="DG9" s="992"/>
      <c r="DH9" s="992"/>
      <c r="DI9" s="992"/>
      <c r="DJ9" s="992"/>
      <c r="DK9" s="992"/>
      <c r="DL9" s="992"/>
      <c r="DM9" s="992"/>
      <c r="DN9" s="992"/>
      <c r="DO9" s="992"/>
      <c r="DP9" s="992"/>
      <c r="DQ9" s="992"/>
      <c r="DR9" s="992"/>
      <c r="DS9" s="992"/>
      <c r="DT9" s="992"/>
      <c r="DU9" s="992"/>
      <c r="DV9" s="992"/>
      <c r="DW9" s="992"/>
      <c r="DX9" s="992"/>
      <c r="DY9" s="992"/>
      <c r="DZ9" s="992"/>
      <c r="EA9" s="992"/>
      <c r="EB9" s="992"/>
      <c r="EC9" s="992"/>
      <c r="ED9" s="992"/>
      <c r="EE9" s="992"/>
      <c r="EF9" s="992"/>
      <c r="EG9" s="992"/>
      <c r="EH9" s="992"/>
      <c r="EI9" s="992"/>
      <c r="EJ9" s="992"/>
      <c r="EK9" s="992"/>
      <c r="EL9" s="992"/>
      <c r="EM9" s="992"/>
      <c r="EN9" s="992"/>
      <c r="EO9" s="992"/>
      <c r="EP9" s="992"/>
      <c r="EQ9" s="992"/>
      <c r="ER9" s="992"/>
      <c r="ES9" s="992"/>
      <c r="ET9" s="992"/>
      <c r="EU9" s="992"/>
      <c r="EV9" s="992"/>
      <c r="EW9" s="992"/>
      <c r="EX9" s="992"/>
      <c r="EY9" s="992"/>
      <c r="EZ9" s="992"/>
      <c r="FA9" s="992"/>
      <c r="FB9" s="992"/>
      <c r="FC9" s="992"/>
      <c r="FD9" s="992"/>
      <c r="FE9" s="992"/>
      <c r="FF9" s="992"/>
      <c r="FG9" s="992"/>
      <c r="FH9" s="992"/>
      <c r="FI9" s="992"/>
      <c r="FJ9" s="992"/>
      <c r="FK9" s="992"/>
      <c r="FL9" s="992"/>
      <c r="FM9" s="992"/>
      <c r="FN9" s="992"/>
      <c r="FO9" s="992"/>
      <c r="FP9" s="992"/>
      <c r="FQ9" s="992"/>
      <c r="FR9" s="992"/>
      <c r="FS9" s="992"/>
      <c r="FT9" s="992"/>
      <c r="FU9" s="992"/>
      <c r="FV9" s="992"/>
      <c r="FW9" s="992"/>
      <c r="FX9" s="992"/>
      <c r="FY9" s="992"/>
      <c r="FZ9" s="992"/>
      <c r="GA9" s="992"/>
      <c r="GB9" s="992"/>
      <c r="GC9" s="992"/>
      <c r="GD9" s="992"/>
      <c r="GE9" s="992"/>
      <c r="GF9" s="992"/>
      <c r="GG9" s="992"/>
      <c r="GH9" s="992"/>
      <c r="GI9" s="992"/>
      <c r="GJ9" s="992"/>
      <c r="GK9" s="992"/>
      <c r="GL9" s="992"/>
      <c r="GM9" s="992"/>
      <c r="GN9" s="992"/>
      <c r="GO9" s="992"/>
      <c r="GP9" s="992"/>
      <c r="GQ9" s="992"/>
      <c r="GR9" s="992"/>
      <c r="GS9" s="992"/>
      <c r="GT9" s="992"/>
      <c r="GU9" s="992"/>
      <c r="GV9" s="992"/>
      <c r="GW9" s="992"/>
      <c r="GX9" s="992"/>
      <c r="GY9" s="992"/>
      <c r="GZ9" s="992"/>
      <c r="HA9" s="992"/>
      <c r="HB9" s="992"/>
      <c r="HC9" s="992"/>
      <c r="HD9" s="992"/>
      <c r="HE9" s="992"/>
      <c r="HF9" s="992"/>
      <c r="HG9" s="992"/>
      <c r="HH9" s="992"/>
      <c r="HI9" s="992"/>
      <c r="HJ9" s="992"/>
      <c r="HK9" s="992"/>
      <c r="HL9" s="992"/>
      <c r="HM9" s="992"/>
      <c r="HN9" s="992"/>
      <c r="HO9" s="992"/>
      <c r="HP9" s="992"/>
      <c r="HQ9" s="992"/>
      <c r="HR9" s="992"/>
      <c r="HS9" s="992"/>
      <c r="HT9" s="992"/>
      <c r="HU9" s="992"/>
      <c r="HV9" s="992"/>
      <c r="HW9" s="992"/>
      <c r="HX9" s="992"/>
      <c r="HY9" s="992"/>
      <c r="HZ9" s="992"/>
      <c r="IA9" s="992"/>
      <c r="IB9" s="992"/>
      <c r="IC9" s="992"/>
      <c r="ID9" s="992"/>
      <c r="IE9" s="992"/>
      <c r="IF9" s="992"/>
      <c r="IG9" s="992"/>
      <c r="IH9" s="992"/>
      <c r="II9" s="992"/>
      <c r="IJ9" s="992"/>
      <c r="IK9" s="992"/>
      <c r="IL9" s="992"/>
      <c r="IM9" s="992"/>
      <c r="IN9" s="992"/>
      <c r="IO9" s="992"/>
      <c r="IP9" s="992"/>
      <c r="IQ9" s="992"/>
      <c r="IR9" s="992"/>
      <c r="IS9" s="992"/>
      <c r="IT9" s="992"/>
      <c r="IU9" s="992"/>
      <c r="IV9" s="992"/>
    </row>
    <row r="10" spans="1:256" ht="18.75" thickBot="1">
      <c r="A10" s="990"/>
      <c r="B10" s="2833" t="s">
        <v>1808</v>
      </c>
      <c r="C10" s="2834"/>
      <c r="D10" s="2834"/>
      <c r="E10" s="2834"/>
      <c r="F10" s="2834"/>
      <c r="G10" s="2835"/>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0"/>
      <c r="BA10" s="990"/>
      <c r="BB10" s="990"/>
      <c r="BC10" s="990"/>
      <c r="BD10" s="990"/>
      <c r="BE10" s="990"/>
      <c r="BF10" s="990"/>
      <c r="BG10" s="990"/>
      <c r="BH10" s="990"/>
      <c r="BI10" s="990"/>
      <c r="BJ10" s="990"/>
      <c r="BK10" s="990"/>
      <c r="BL10" s="990"/>
      <c r="BM10" s="990"/>
      <c r="BN10" s="990"/>
      <c r="BO10" s="990"/>
      <c r="BP10" s="990"/>
      <c r="BQ10" s="990"/>
      <c r="BR10" s="990"/>
      <c r="BS10" s="990"/>
      <c r="BT10" s="990"/>
      <c r="BU10" s="990"/>
      <c r="BV10" s="990"/>
      <c r="BW10" s="990"/>
      <c r="BX10" s="990"/>
      <c r="BY10" s="990"/>
      <c r="BZ10" s="990"/>
      <c r="CA10" s="990"/>
      <c r="CB10" s="990"/>
      <c r="CC10" s="990"/>
      <c r="CD10" s="990"/>
      <c r="CE10" s="990"/>
      <c r="CF10" s="990"/>
      <c r="CG10" s="990"/>
      <c r="CH10" s="990"/>
      <c r="CI10" s="990"/>
      <c r="CJ10" s="990"/>
      <c r="CK10" s="990"/>
      <c r="CL10" s="990"/>
      <c r="CM10" s="990"/>
      <c r="CN10" s="990"/>
      <c r="CO10" s="990"/>
      <c r="CP10" s="990"/>
      <c r="CQ10" s="990"/>
      <c r="CR10" s="990"/>
      <c r="CS10" s="990"/>
      <c r="CT10" s="990"/>
      <c r="CU10" s="990"/>
      <c r="CV10" s="990"/>
      <c r="CW10" s="990"/>
      <c r="CX10" s="990"/>
      <c r="CY10" s="990"/>
      <c r="CZ10" s="990"/>
      <c r="DA10" s="990"/>
      <c r="DB10" s="990"/>
      <c r="DC10" s="990"/>
      <c r="DD10" s="990"/>
      <c r="DE10" s="990"/>
      <c r="DF10" s="990"/>
      <c r="DG10" s="990"/>
      <c r="DH10" s="990"/>
      <c r="DI10" s="990"/>
      <c r="DJ10" s="990"/>
      <c r="DK10" s="990"/>
      <c r="DL10" s="990"/>
      <c r="DM10" s="990"/>
      <c r="DN10" s="990"/>
      <c r="DO10" s="990"/>
      <c r="DP10" s="990"/>
      <c r="DQ10" s="990"/>
      <c r="DR10" s="990"/>
      <c r="DS10" s="990"/>
      <c r="DT10" s="990"/>
      <c r="DU10" s="990"/>
      <c r="DV10" s="990"/>
      <c r="DW10" s="990"/>
      <c r="DX10" s="990"/>
      <c r="DY10" s="990"/>
      <c r="DZ10" s="990"/>
      <c r="EA10" s="990"/>
      <c r="EB10" s="990"/>
      <c r="EC10" s="990"/>
      <c r="ED10" s="990"/>
      <c r="EE10" s="990"/>
      <c r="EF10" s="990"/>
      <c r="EG10" s="990"/>
      <c r="EH10" s="990"/>
      <c r="EI10" s="990"/>
      <c r="EJ10" s="990"/>
      <c r="EK10" s="990"/>
      <c r="EL10" s="990"/>
      <c r="EM10" s="990"/>
      <c r="EN10" s="990"/>
      <c r="EO10" s="990"/>
      <c r="EP10" s="990"/>
      <c r="EQ10" s="990"/>
      <c r="ER10" s="990"/>
      <c r="ES10" s="990"/>
      <c r="ET10" s="990"/>
      <c r="EU10" s="990"/>
      <c r="EV10" s="990"/>
      <c r="EW10" s="990"/>
      <c r="EX10" s="990"/>
      <c r="EY10" s="990"/>
      <c r="EZ10" s="990"/>
      <c r="FA10" s="990"/>
      <c r="FB10" s="990"/>
      <c r="FC10" s="990"/>
      <c r="FD10" s="990"/>
      <c r="FE10" s="990"/>
      <c r="FF10" s="990"/>
      <c r="FG10" s="990"/>
      <c r="FH10" s="990"/>
      <c r="FI10" s="990"/>
      <c r="FJ10" s="990"/>
      <c r="FK10" s="990"/>
      <c r="FL10" s="990"/>
      <c r="FM10" s="990"/>
      <c r="FN10" s="990"/>
      <c r="FO10" s="990"/>
      <c r="FP10" s="990"/>
      <c r="FQ10" s="990"/>
      <c r="FR10" s="990"/>
      <c r="FS10" s="990"/>
      <c r="FT10" s="990"/>
      <c r="FU10" s="990"/>
      <c r="FV10" s="990"/>
      <c r="FW10" s="990"/>
      <c r="FX10" s="990"/>
      <c r="FY10" s="990"/>
      <c r="FZ10" s="990"/>
      <c r="GA10" s="990"/>
      <c r="GB10" s="990"/>
      <c r="GC10" s="990"/>
      <c r="GD10" s="990"/>
      <c r="GE10" s="990"/>
      <c r="GF10" s="990"/>
      <c r="GG10" s="990"/>
      <c r="GH10" s="990"/>
      <c r="GI10" s="990"/>
      <c r="GJ10" s="990"/>
      <c r="GK10" s="990"/>
      <c r="GL10" s="990"/>
      <c r="GM10" s="990"/>
      <c r="GN10" s="990"/>
      <c r="GO10" s="990"/>
      <c r="GP10" s="990"/>
      <c r="GQ10" s="990"/>
      <c r="GR10" s="990"/>
      <c r="GS10" s="990"/>
      <c r="GT10" s="990"/>
      <c r="GU10" s="990"/>
      <c r="GV10" s="990"/>
      <c r="GW10" s="990"/>
      <c r="GX10" s="990"/>
      <c r="GY10" s="990"/>
      <c r="GZ10" s="990"/>
      <c r="HA10" s="990"/>
      <c r="HB10" s="990"/>
      <c r="HC10" s="990"/>
      <c r="HD10" s="990"/>
      <c r="HE10" s="990"/>
      <c r="HF10" s="990"/>
      <c r="HG10" s="990"/>
      <c r="HH10" s="990"/>
      <c r="HI10" s="990"/>
      <c r="HJ10" s="990"/>
      <c r="HK10" s="990"/>
      <c r="HL10" s="990"/>
      <c r="HM10" s="990"/>
      <c r="HN10" s="990"/>
      <c r="HO10" s="990"/>
      <c r="HP10" s="990"/>
      <c r="HQ10" s="990"/>
      <c r="HR10" s="990"/>
      <c r="HS10" s="990"/>
      <c r="HT10" s="990"/>
      <c r="HU10" s="990"/>
      <c r="HV10" s="990"/>
      <c r="HW10" s="990"/>
      <c r="HX10" s="990"/>
      <c r="HY10" s="990"/>
      <c r="HZ10" s="990"/>
      <c r="IA10" s="990"/>
      <c r="IB10" s="990"/>
      <c r="IC10" s="990"/>
      <c r="ID10" s="990"/>
      <c r="IE10" s="990"/>
      <c r="IF10" s="990"/>
      <c r="IG10" s="990"/>
      <c r="IH10" s="990"/>
      <c r="II10" s="990"/>
      <c r="IJ10" s="990"/>
      <c r="IK10" s="990"/>
      <c r="IL10" s="990"/>
      <c r="IM10" s="990"/>
      <c r="IN10" s="990"/>
      <c r="IO10" s="990"/>
      <c r="IP10" s="990"/>
      <c r="IQ10" s="990"/>
      <c r="IR10" s="990"/>
      <c r="IS10" s="990"/>
      <c r="IT10" s="990"/>
      <c r="IU10" s="990"/>
      <c r="IV10" s="990"/>
    </row>
    <row r="11" spans="1:256" ht="5.25" customHeight="1" thickBot="1">
      <c r="A11" s="992"/>
      <c r="B11" s="998"/>
      <c r="C11" s="999"/>
      <c r="D11" s="1000"/>
      <c r="E11" s="1001"/>
      <c r="F11" s="1001"/>
      <c r="G11" s="1002"/>
      <c r="H11" s="992"/>
      <c r="I11" s="992"/>
      <c r="J11" s="992"/>
      <c r="K11" s="992"/>
      <c r="L11" s="992"/>
      <c r="M11" s="992"/>
      <c r="N11" s="992"/>
      <c r="O11" s="992"/>
      <c r="P11" s="992"/>
      <c r="Q11" s="992"/>
      <c r="R11" s="992"/>
      <c r="S11" s="992"/>
      <c r="T11" s="992"/>
      <c r="U11" s="992"/>
      <c r="V11" s="992"/>
      <c r="W11" s="992"/>
      <c r="X11" s="992"/>
      <c r="Y11" s="992"/>
      <c r="Z11" s="992"/>
      <c r="AA11" s="992"/>
      <c r="AB11" s="992"/>
      <c r="AC11" s="992"/>
      <c r="AD11" s="992"/>
      <c r="AE11" s="992"/>
      <c r="AF11" s="992"/>
      <c r="AG11" s="992"/>
      <c r="AH11" s="992"/>
      <c r="AI11" s="992"/>
      <c r="AJ11" s="992"/>
      <c r="AK11" s="992"/>
      <c r="AL11" s="992"/>
      <c r="AM11" s="992"/>
      <c r="AN11" s="992"/>
      <c r="AO11" s="992"/>
      <c r="AP11" s="992"/>
      <c r="AQ11" s="992"/>
      <c r="AR11" s="992"/>
      <c r="AS11" s="992"/>
      <c r="AT11" s="992"/>
      <c r="AU11" s="992"/>
      <c r="AV11" s="992"/>
      <c r="AW11" s="992"/>
      <c r="AX11" s="992"/>
      <c r="AY11" s="992"/>
      <c r="AZ11" s="992"/>
      <c r="BA11" s="992"/>
      <c r="BB11" s="992"/>
      <c r="BC11" s="992"/>
      <c r="BD11" s="992"/>
      <c r="BE11" s="992"/>
      <c r="BF11" s="992"/>
      <c r="BG11" s="992"/>
      <c r="BH11" s="992"/>
      <c r="BI11" s="992"/>
      <c r="BJ11" s="992"/>
      <c r="BK11" s="992"/>
      <c r="BL11" s="992"/>
      <c r="BM11" s="992"/>
      <c r="BN11" s="992"/>
      <c r="BO11" s="992"/>
      <c r="BP11" s="992"/>
      <c r="BQ11" s="992"/>
      <c r="BR11" s="992"/>
      <c r="BS11" s="992"/>
      <c r="BT11" s="992"/>
      <c r="BU11" s="992"/>
      <c r="BV11" s="992"/>
      <c r="BW11" s="992"/>
      <c r="BX11" s="992"/>
      <c r="BY11" s="992"/>
      <c r="BZ11" s="992"/>
      <c r="CA11" s="992"/>
      <c r="CB11" s="992"/>
      <c r="CC11" s="992"/>
      <c r="CD11" s="992"/>
      <c r="CE11" s="992"/>
      <c r="CF11" s="992"/>
      <c r="CG11" s="992"/>
      <c r="CH11" s="992"/>
      <c r="CI11" s="992"/>
      <c r="CJ11" s="992"/>
      <c r="CK11" s="992"/>
      <c r="CL11" s="992"/>
      <c r="CM11" s="992"/>
      <c r="CN11" s="992"/>
      <c r="CO11" s="992"/>
      <c r="CP11" s="992"/>
      <c r="CQ11" s="992"/>
      <c r="CR11" s="992"/>
      <c r="CS11" s="992"/>
      <c r="CT11" s="992"/>
      <c r="CU11" s="992"/>
      <c r="CV11" s="992"/>
      <c r="CW11" s="992"/>
      <c r="CX11" s="992"/>
      <c r="CY11" s="992"/>
      <c r="CZ11" s="992"/>
      <c r="DA11" s="992"/>
      <c r="DB11" s="992"/>
      <c r="DC11" s="992"/>
      <c r="DD11" s="992"/>
      <c r="DE11" s="992"/>
      <c r="DF11" s="992"/>
      <c r="DG11" s="992"/>
      <c r="DH11" s="992"/>
      <c r="DI11" s="992"/>
      <c r="DJ11" s="992"/>
      <c r="DK11" s="992"/>
      <c r="DL11" s="992"/>
      <c r="DM11" s="992"/>
      <c r="DN11" s="992"/>
      <c r="DO11" s="992"/>
      <c r="DP11" s="992"/>
      <c r="DQ11" s="992"/>
      <c r="DR11" s="992"/>
      <c r="DS11" s="992"/>
      <c r="DT11" s="992"/>
      <c r="DU11" s="992"/>
      <c r="DV11" s="992"/>
      <c r="DW11" s="992"/>
      <c r="DX11" s="992"/>
      <c r="DY11" s="992"/>
      <c r="DZ11" s="992"/>
      <c r="EA11" s="992"/>
      <c r="EB11" s="992"/>
      <c r="EC11" s="992"/>
      <c r="ED11" s="992"/>
      <c r="EE11" s="992"/>
      <c r="EF11" s="992"/>
      <c r="EG11" s="992"/>
      <c r="EH11" s="992"/>
      <c r="EI11" s="992"/>
      <c r="EJ11" s="992"/>
      <c r="EK11" s="992"/>
      <c r="EL11" s="992"/>
      <c r="EM11" s="992"/>
      <c r="EN11" s="992"/>
      <c r="EO11" s="992"/>
      <c r="EP11" s="992"/>
      <c r="EQ11" s="992"/>
      <c r="ER11" s="992"/>
      <c r="ES11" s="992"/>
      <c r="ET11" s="992"/>
      <c r="EU11" s="992"/>
      <c r="EV11" s="992"/>
      <c r="EW11" s="992"/>
      <c r="EX11" s="992"/>
      <c r="EY11" s="992"/>
      <c r="EZ11" s="992"/>
      <c r="FA11" s="992"/>
      <c r="FB11" s="992"/>
      <c r="FC11" s="992"/>
      <c r="FD11" s="992"/>
      <c r="FE11" s="992"/>
      <c r="FF11" s="992"/>
      <c r="FG11" s="992"/>
      <c r="FH11" s="992"/>
      <c r="FI11" s="992"/>
      <c r="FJ11" s="992"/>
      <c r="FK11" s="992"/>
      <c r="FL11" s="992"/>
      <c r="FM11" s="992"/>
      <c r="FN11" s="992"/>
      <c r="FO11" s="992"/>
      <c r="FP11" s="992"/>
      <c r="FQ11" s="992"/>
      <c r="FR11" s="992"/>
      <c r="FS11" s="992"/>
      <c r="FT11" s="992"/>
      <c r="FU11" s="992"/>
      <c r="FV11" s="992"/>
      <c r="FW11" s="992"/>
      <c r="FX11" s="992"/>
      <c r="FY11" s="992"/>
      <c r="FZ11" s="992"/>
      <c r="GA11" s="992"/>
      <c r="GB11" s="992"/>
      <c r="GC11" s="992"/>
      <c r="GD11" s="992"/>
      <c r="GE11" s="992"/>
      <c r="GF11" s="992"/>
      <c r="GG11" s="992"/>
      <c r="GH11" s="992"/>
      <c r="GI11" s="992"/>
      <c r="GJ11" s="992"/>
      <c r="GK11" s="992"/>
      <c r="GL11" s="992"/>
      <c r="GM11" s="992"/>
      <c r="GN11" s="992"/>
      <c r="GO11" s="992"/>
      <c r="GP11" s="992"/>
      <c r="GQ11" s="992"/>
      <c r="GR11" s="992"/>
      <c r="GS11" s="992"/>
      <c r="GT11" s="992"/>
      <c r="GU11" s="992"/>
      <c r="GV11" s="992"/>
      <c r="GW11" s="992"/>
      <c r="GX11" s="992"/>
      <c r="GY11" s="992"/>
      <c r="GZ11" s="992"/>
      <c r="HA11" s="992"/>
      <c r="HB11" s="992"/>
      <c r="HC11" s="992"/>
      <c r="HD11" s="992"/>
      <c r="HE11" s="992"/>
      <c r="HF11" s="992"/>
      <c r="HG11" s="992"/>
      <c r="HH11" s="992"/>
      <c r="HI11" s="992"/>
      <c r="HJ11" s="992"/>
      <c r="HK11" s="992"/>
      <c r="HL11" s="992"/>
      <c r="HM11" s="992"/>
      <c r="HN11" s="992"/>
      <c r="HO11" s="992"/>
      <c r="HP11" s="992"/>
      <c r="HQ11" s="992"/>
      <c r="HR11" s="992"/>
      <c r="HS11" s="992"/>
      <c r="HT11" s="992"/>
      <c r="HU11" s="992"/>
      <c r="HV11" s="992"/>
      <c r="HW11" s="992"/>
      <c r="HX11" s="992"/>
      <c r="HY11" s="992"/>
      <c r="HZ11" s="992"/>
      <c r="IA11" s="992"/>
      <c r="IB11" s="992"/>
      <c r="IC11" s="992"/>
      <c r="ID11" s="992"/>
      <c r="IE11" s="992"/>
      <c r="IF11" s="992"/>
      <c r="IG11" s="992"/>
      <c r="IH11" s="992"/>
      <c r="II11" s="992"/>
      <c r="IJ11" s="992"/>
      <c r="IK11" s="992"/>
      <c r="IL11" s="992"/>
      <c r="IM11" s="992"/>
      <c r="IN11" s="992"/>
      <c r="IO11" s="992"/>
      <c r="IP11" s="992"/>
      <c r="IQ11" s="992"/>
      <c r="IR11" s="992"/>
      <c r="IS11" s="992"/>
      <c r="IT11" s="992"/>
      <c r="IU11" s="992"/>
      <c r="IV11" s="992"/>
    </row>
    <row r="12" spans="1:256" ht="9" customHeight="1" thickBot="1">
      <c r="A12" s="1003"/>
      <c r="B12" s="1004"/>
      <c r="C12" s="1004"/>
      <c r="D12" s="1004"/>
      <c r="E12" s="1004"/>
      <c r="F12" s="1005"/>
      <c r="G12" s="1005"/>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1003"/>
      <c r="BU12" s="1003"/>
      <c r="BV12" s="1003"/>
      <c r="BW12" s="1003"/>
      <c r="BX12" s="1003"/>
      <c r="BY12" s="1003"/>
      <c r="BZ12" s="1003"/>
      <c r="CA12" s="1003"/>
      <c r="CB12" s="1003"/>
      <c r="CC12" s="1003"/>
      <c r="CD12" s="1003"/>
      <c r="CE12" s="1003"/>
      <c r="CF12" s="1003"/>
      <c r="CG12" s="1003"/>
      <c r="CH12" s="1003"/>
      <c r="CI12" s="1003"/>
      <c r="CJ12" s="1003"/>
      <c r="CK12" s="1003"/>
      <c r="CL12" s="1003"/>
      <c r="CM12" s="1003"/>
      <c r="CN12" s="1003"/>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c r="EX12" s="1003"/>
      <c r="EY12" s="1003"/>
      <c r="EZ12" s="1003"/>
      <c r="FA12" s="1003"/>
      <c r="FB12" s="1003"/>
      <c r="FC12" s="1003"/>
      <c r="FD12" s="1003"/>
      <c r="FE12" s="1003"/>
      <c r="FF12" s="1003"/>
      <c r="FG12" s="1003"/>
      <c r="FH12" s="1003"/>
      <c r="FI12" s="1003"/>
      <c r="FJ12" s="1003"/>
      <c r="FK12" s="1003"/>
      <c r="FL12" s="1003"/>
      <c r="FM12" s="1003"/>
      <c r="FN12" s="1003"/>
      <c r="FO12" s="1003"/>
      <c r="FP12" s="1003"/>
      <c r="FQ12" s="1003"/>
      <c r="FR12" s="1003"/>
      <c r="FS12" s="1003"/>
      <c r="FT12" s="1003"/>
      <c r="FU12" s="1003"/>
      <c r="FV12" s="1003"/>
      <c r="FW12" s="1003"/>
      <c r="FX12" s="1003"/>
      <c r="FY12" s="1003"/>
      <c r="FZ12" s="1003"/>
      <c r="GA12" s="1003"/>
      <c r="GB12" s="1003"/>
      <c r="GC12" s="1003"/>
      <c r="GD12" s="1003"/>
      <c r="GE12" s="1003"/>
      <c r="GF12" s="1003"/>
      <c r="GG12" s="1003"/>
      <c r="GH12" s="1003"/>
      <c r="GI12" s="1003"/>
      <c r="GJ12" s="1003"/>
      <c r="GK12" s="1003"/>
      <c r="GL12" s="1003"/>
      <c r="GM12" s="1003"/>
      <c r="GN12" s="1003"/>
      <c r="GO12" s="1003"/>
      <c r="GP12" s="1003"/>
      <c r="GQ12" s="1003"/>
      <c r="GR12" s="1003"/>
      <c r="GS12" s="1003"/>
      <c r="GT12" s="1003"/>
      <c r="GU12" s="1003"/>
      <c r="GV12" s="1003"/>
      <c r="GW12" s="1003"/>
      <c r="GX12" s="1003"/>
      <c r="GY12" s="1003"/>
      <c r="GZ12" s="1003"/>
      <c r="HA12" s="1003"/>
      <c r="HB12" s="1003"/>
      <c r="HC12" s="1003"/>
      <c r="HD12" s="1003"/>
      <c r="HE12" s="1003"/>
      <c r="HF12" s="1003"/>
      <c r="HG12" s="1003"/>
      <c r="HH12" s="1003"/>
      <c r="HI12" s="1003"/>
      <c r="HJ12" s="1003"/>
      <c r="HK12" s="1003"/>
      <c r="HL12" s="1003"/>
      <c r="HM12" s="1003"/>
      <c r="HN12" s="1003"/>
      <c r="HO12" s="1003"/>
      <c r="HP12" s="1003"/>
      <c r="HQ12" s="1003"/>
      <c r="HR12" s="1003"/>
      <c r="HS12" s="1003"/>
      <c r="HT12" s="1003"/>
      <c r="HU12" s="1003"/>
      <c r="HV12" s="1003"/>
      <c r="HW12" s="1003"/>
      <c r="HX12" s="1003"/>
      <c r="HY12" s="1003"/>
      <c r="HZ12" s="1003"/>
      <c r="IA12" s="1003"/>
      <c r="IB12" s="1003"/>
      <c r="IC12" s="1003"/>
      <c r="ID12" s="1003"/>
      <c r="IE12" s="1003"/>
      <c r="IF12" s="1003"/>
      <c r="IG12" s="1003"/>
      <c r="IH12" s="1003"/>
      <c r="II12" s="1003"/>
      <c r="IJ12" s="1003"/>
      <c r="IK12" s="1003"/>
      <c r="IL12" s="1003"/>
      <c r="IM12" s="1003"/>
      <c r="IN12" s="1003"/>
      <c r="IO12" s="1003"/>
      <c r="IP12" s="1003"/>
      <c r="IQ12" s="1003"/>
      <c r="IR12" s="1003"/>
      <c r="IS12" s="1003"/>
      <c r="IT12" s="1003"/>
      <c r="IU12" s="1003"/>
      <c r="IV12" s="1003"/>
    </row>
    <row r="13" spans="1:256" ht="16.5" thickBot="1">
      <c r="A13" s="1003"/>
      <c r="B13" s="1006"/>
      <c r="C13" s="1007" t="s">
        <v>1809</v>
      </c>
      <c r="D13" s="1008"/>
      <c r="E13" s="1009"/>
      <c r="F13" s="1008"/>
      <c r="G13" s="1010"/>
      <c r="H13" s="1003"/>
      <c r="I13" s="1003"/>
      <c r="J13" s="1003"/>
      <c r="K13" s="1003"/>
      <c r="L13" s="1003"/>
      <c r="M13" s="1003"/>
      <c r="N13" s="1003"/>
      <c r="O13" s="1003"/>
      <c r="P13" s="1003"/>
      <c r="Q13" s="1003"/>
      <c r="R13" s="1003"/>
      <c r="S13" s="1003"/>
      <c r="T13" s="1003"/>
      <c r="U13" s="1003"/>
      <c r="V13" s="1003"/>
      <c r="W13" s="1003"/>
      <c r="X13" s="1003"/>
      <c r="Y13" s="1003"/>
      <c r="Z13" s="1003"/>
      <c r="AA13" s="1003"/>
      <c r="AB13" s="1003"/>
      <c r="AC13" s="1003"/>
      <c r="AD13" s="1003"/>
      <c r="AE13" s="1003"/>
      <c r="AF13" s="1003"/>
      <c r="AG13" s="1003"/>
      <c r="AH13" s="1003"/>
      <c r="AI13" s="1003"/>
      <c r="AJ13" s="1003"/>
      <c r="AK13" s="1003"/>
      <c r="AL13" s="1003"/>
      <c r="AM13" s="1003"/>
      <c r="AN13" s="1003"/>
      <c r="AO13" s="1003"/>
      <c r="AP13" s="1003"/>
      <c r="AQ13" s="1003"/>
      <c r="AR13" s="1003"/>
      <c r="AS13" s="1003"/>
      <c r="AT13" s="1003"/>
      <c r="AU13" s="1003"/>
      <c r="AV13" s="1003"/>
      <c r="AW13" s="1003"/>
      <c r="AX13" s="1003"/>
      <c r="AY13" s="1003"/>
      <c r="AZ13" s="1003"/>
      <c r="BA13" s="1003"/>
      <c r="BB13" s="1003"/>
      <c r="BC13" s="1003"/>
      <c r="BD13" s="1003"/>
      <c r="BE13" s="1003"/>
      <c r="BF13" s="1003"/>
      <c r="BG13" s="1003"/>
      <c r="BH13" s="1003"/>
      <c r="BI13" s="1003"/>
      <c r="BJ13" s="1003"/>
      <c r="BK13" s="1003"/>
      <c r="BL13" s="1003"/>
      <c r="BM13" s="1003"/>
      <c r="BN13" s="1003"/>
      <c r="BO13" s="1003"/>
      <c r="BP13" s="1003"/>
      <c r="BQ13" s="1003"/>
      <c r="BR13" s="1003"/>
      <c r="BS13" s="1003"/>
      <c r="BT13" s="1003"/>
      <c r="BU13" s="1003"/>
      <c r="BV13" s="1003"/>
      <c r="BW13" s="1003"/>
      <c r="BX13" s="1003"/>
      <c r="BY13" s="1003"/>
      <c r="BZ13" s="1003"/>
      <c r="CA13" s="1003"/>
      <c r="CB13" s="1003"/>
      <c r="CC13" s="1003"/>
      <c r="CD13" s="1003"/>
      <c r="CE13" s="1003"/>
      <c r="CF13" s="1003"/>
      <c r="CG13" s="1003"/>
      <c r="CH13" s="1003"/>
      <c r="CI13" s="1003"/>
      <c r="CJ13" s="1003"/>
      <c r="CK13" s="1003"/>
      <c r="CL13" s="1003"/>
      <c r="CM13" s="1003"/>
      <c r="CN13" s="1003"/>
      <c r="CO13" s="1003"/>
      <c r="CP13" s="1003"/>
      <c r="CQ13" s="1003"/>
      <c r="CR13" s="1003"/>
      <c r="CS13" s="1003"/>
      <c r="CT13" s="1003"/>
      <c r="CU13" s="1003"/>
      <c r="CV13" s="1003"/>
      <c r="CW13" s="1003"/>
      <c r="CX13" s="1003"/>
      <c r="CY13" s="1003"/>
      <c r="CZ13" s="1003"/>
      <c r="DA13" s="1003"/>
      <c r="DB13" s="1003"/>
      <c r="DC13" s="1003"/>
      <c r="DD13" s="1003"/>
      <c r="DE13" s="1003"/>
      <c r="DF13" s="1003"/>
      <c r="DG13" s="1003"/>
      <c r="DH13" s="1003"/>
      <c r="DI13" s="1003"/>
      <c r="DJ13" s="1003"/>
      <c r="DK13" s="1003"/>
      <c r="DL13" s="1003"/>
      <c r="DM13" s="1003"/>
      <c r="DN13" s="1003"/>
      <c r="DO13" s="1003"/>
      <c r="DP13" s="1003"/>
      <c r="DQ13" s="1003"/>
      <c r="DR13" s="1003"/>
      <c r="DS13" s="1003"/>
      <c r="DT13" s="1003"/>
      <c r="DU13" s="1003"/>
      <c r="DV13" s="1003"/>
      <c r="DW13" s="1003"/>
      <c r="DX13" s="1003"/>
      <c r="DY13" s="1003"/>
      <c r="DZ13" s="1003"/>
      <c r="EA13" s="1003"/>
      <c r="EB13" s="1003"/>
      <c r="EC13" s="1003"/>
      <c r="ED13" s="1003"/>
      <c r="EE13" s="1003"/>
      <c r="EF13" s="1003"/>
      <c r="EG13" s="1003"/>
      <c r="EH13" s="1003"/>
      <c r="EI13" s="1003"/>
      <c r="EJ13" s="1003"/>
      <c r="EK13" s="1003"/>
      <c r="EL13" s="1003"/>
      <c r="EM13" s="1003"/>
      <c r="EN13" s="1003"/>
      <c r="EO13" s="1003"/>
      <c r="EP13" s="1003"/>
      <c r="EQ13" s="1003"/>
      <c r="ER13" s="1003"/>
      <c r="ES13" s="1003"/>
      <c r="ET13" s="1003"/>
      <c r="EU13" s="1003"/>
      <c r="EV13" s="1003"/>
      <c r="EW13" s="1003"/>
      <c r="EX13" s="1003"/>
      <c r="EY13" s="1003"/>
      <c r="EZ13" s="1003"/>
      <c r="FA13" s="1003"/>
      <c r="FB13" s="1003"/>
      <c r="FC13" s="1003"/>
      <c r="FD13" s="1003"/>
      <c r="FE13" s="1003"/>
      <c r="FF13" s="1003"/>
      <c r="FG13" s="1003"/>
      <c r="FH13" s="1003"/>
      <c r="FI13" s="1003"/>
      <c r="FJ13" s="1003"/>
      <c r="FK13" s="1003"/>
      <c r="FL13" s="1003"/>
      <c r="FM13" s="1003"/>
      <c r="FN13" s="1003"/>
      <c r="FO13" s="1003"/>
      <c r="FP13" s="1003"/>
      <c r="FQ13" s="1003"/>
      <c r="FR13" s="1003"/>
      <c r="FS13" s="1003"/>
      <c r="FT13" s="1003"/>
      <c r="FU13" s="1003"/>
      <c r="FV13" s="1003"/>
      <c r="FW13" s="1003"/>
      <c r="FX13" s="1003"/>
      <c r="FY13" s="1003"/>
      <c r="FZ13" s="1003"/>
      <c r="GA13" s="1003"/>
      <c r="GB13" s="1003"/>
      <c r="GC13" s="1003"/>
      <c r="GD13" s="1003"/>
      <c r="GE13" s="1003"/>
      <c r="GF13" s="1003"/>
      <c r="GG13" s="1003"/>
      <c r="GH13" s="1003"/>
      <c r="GI13" s="1003"/>
      <c r="GJ13" s="1003"/>
      <c r="GK13" s="1003"/>
      <c r="GL13" s="1003"/>
      <c r="GM13" s="1003"/>
      <c r="GN13" s="1003"/>
      <c r="GO13" s="1003"/>
      <c r="GP13" s="1003"/>
      <c r="GQ13" s="1003"/>
      <c r="GR13" s="1003"/>
      <c r="GS13" s="1003"/>
      <c r="GT13" s="1003"/>
      <c r="GU13" s="1003"/>
      <c r="GV13" s="1003"/>
      <c r="GW13" s="1003"/>
      <c r="GX13" s="1003"/>
      <c r="GY13" s="1003"/>
      <c r="GZ13" s="1003"/>
      <c r="HA13" s="1003"/>
      <c r="HB13" s="1003"/>
      <c r="HC13" s="1003"/>
      <c r="HD13" s="1003"/>
      <c r="HE13" s="1003"/>
      <c r="HF13" s="1003"/>
      <c r="HG13" s="1003"/>
      <c r="HH13" s="1003"/>
      <c r="HI13" s="1003"/>
      <c r="HJ13" s="1003"/>
      <c r="HK13" s="1003"/>
      <c r="HL13" s="1003"/>
      <c r="HM13" s="1003"/>
      <c r="HN13" s="1003"/>
      <c r="HO13" s="1003"/>
      <c r="HP13" s="1003"/>
      <c r="HQ13" s="1003"/>
      <c r="HR13" s="1003"/>
      <c r="HS13" s="1003"/>
      <c r="HT13" s="1003"/>
      <c r="HU13" s="1003"/>
      <c r="HV13" s="1003"/>
      <c r="HW13" s="1003"/>
      <c r="HX13" s="1003"/>
      <c r="HY13" s="1003"/>
      <c r="HZ13" s="1003"/>
      <c r="IA13" s="1003"/>
      <c r="IB13" s="1003"/>
      <c r="IC13" s="1003"/>
      <c r="ID13" s="1003"/>
      <c r="IE13" s="1003"/>
      <c r="IF13" s="1003"/>
      <c r="IG13" s="1003"/>
      <c r="IH13" s="1003"/>
      <c r="II13" s="1003"/>
      <c r="IJ13" s="1003"/>
      <c r="IK13" s="1003"/>
      <c r="IL13" s="1003"/>
      <c r="IM13" s="1003"/>
      <c r="IN13" s="1003"/>
      <c r="IO13" s="1003"/>
      <c r="IP13" s="1003"/>
      <c r="IQ13" s="1003"/>
      <c r="IR13" s="1003"/>
      <c r="IS13" s="1003"/>
      <c r="IT13" s="1003"/>
      <c r="IU13" s="1003"/>
      <c r="IV13" s="1003"/>
    </row>
    <row r="14" spans="1:256" ht="31.5">
      <c r="A14" s="1003"/>
      <c r="B14" s="2827" t="s">
        <v>1810</v>
      </c>
      <c r="C14" s="2828"/>
      <c r="D14" s="2829"/>
      <c r="E14" s="2169" t="s">
        <v>8068</v>
      </c>
      <c r="F14" s="2169" t="s">
        <v>8069</v>
      </c>
      <c r="G14" s="2169" t="s">
        <v>8070</v>
      </c>
      <c r="H14" s="1011"/>
      <c r="I14" s="1003"/>
      <c r="J14" s="1003"/>
      <c r="K14" s="1003"/>
      <c r="L14" s="1003"/>
      <c r="M14" s="1003"/>
      <c r="N14" s="1003"/>
      <c r="O14" s="1003"/>
      <c r="P14" s="1003"/>
      <c r="Q14" s="1003"/>
      <c r="R14" s="1003"/>
      <c r="S14" s="1003"/>
      <c r="T14" s="1003"/>
      <c r="U14" s="1003"/>
      <c r="V14" s="1003"/>
      <c r="W14" s="1003"/>
      <c r="X14" s="1003"/>
      <c r="Y14" s="1003"/>
      <c r="Z14" s="1003"/>
      <c r="AA14" s="1003"/>
      <c r="AB14" s="1003"/>
      <c r="AC14" s="1003"/>
      <c r="AD14" s="1003"/>
      <c r="AE14" s="1003"/>
      <c r="AF14" s="1003"/>
      <c r="AG14" s="1003"/>
      <c r="AH14" s="1003"/>
      <c r="AI14" s="1003"/>
      <c r="AJ14" s="1003"/>
      <c r="AK14" s="1003"/>
      <c r="AL14" s="1003"/>
      <c r="AM14" s="1003"/>
      <c r="AN14" s="1003"/>
      <c r="AO14" s="1003"/>
      <c r="AP14" s="1003"/>
      <c r="AQ14" s="1003"/>
      <c r="AR14" s="1003"/>
      <c r="AS14" s="1003"/>
      <c r="AT14" s="1003"/>
      <c r="AU14" s="1003"/>
      <c r="AV14" s="1003"/>
      <c r="AW14" s="1003"/>
      <c r="AX14" s="1003"/>
      <c r="AY14" s="1003"/>
      <c r="AZ14" s="1003"/>
      <c r="BA14" s="1003"/>
      <c r="BB14" s="1003"/>
      <c r="BC14" s="1003"/>
      <c r="BD14" s="1003"/>
      <c r="BE14" s="1003"/>
      <c r="BF14" s="1003"/>
      <c r="BG14" s="1003"/>
      <c r="BH14" s="1003"/>
      <c r="BI14" s="1003"/>
      <c r="BJ14" s="1003"/>
      <c r="BK14" s="1003"/>
      <c r="BL14" s="1003"/>
      <c r="BM14" s="1003"/>
      <c r="BN14" s="1003"/>
      <c r="BO14" s="1003"/>
      <c r="BP14" s="1003"/>
      <c r="BQ14" s="1003"/>
      <c r="BR14" s="1003"/>
      <c r="BS14" s="1003"/>
      <c r="BT14" s="1003"/>
      <c r="BU14" s="1003"/>
      <c r="BV14" s="1003"/>
      <c r="BW14" s="1003"/>
      <c r="BX14" s="1003"/>
      <c r="BY14" s="1003"/>
      <c r="BZ14" s="1003"/>
      <c r="CA14" s="1003"/>
      <c r="CB14" s="1003"/>
      <c r="CC14" s="1003"/>
      <c r="CD14" s="1003"/>
      <c r="CE14" s="1003"/>
      <c r="CF14" s="1003"/>
      <c r="CG14" s="1003"/>
      <c r="CH14" s="1003"/>
      <c r="CI14" s="1003"/>
      <c r="CJ14" s="1003"/>
      <c r="CK14" s="1003"/>
      <c r="CL14" s="1003"/>
      <c r="CM14" s="1003"/>
      <c r="CN14" s="1003"/>
      <c r="CO14" s="1003"/>
      <c r="CP14" s="1003"/>
      <c r="CQ14" s="1003"/>
      <c r="CR14" s="1003"/>
      <c r="CS14" s="1003"/>
      <c r="CT14" s="1003"/>
      <c r="CU14" s="1003"/>
      <c r="CV14" s="1003"/>
      <c r="CW14" s="1003"/>
      <c r="CX14" s="1003"/>
      <c r="CY14" s="1003"/>
      <c r="CZ14" s="1003"/>
      <c r="DA14" s="1003"/>
      <c r="DB14" s="1003"/>
      <c r="DC14" s="1003"/>
      <c r="DD14" s="1003"/>
      <c r="DE14" s="1003"/>
      <c r="DF14" s="1003"/>
      <c r="DG14" s="1003"/>
      <c r="DH14" s="1003"/>
      <c r="DI14" s="1003"/>
      <c r="DJ14" s="1003"/>
      <c r="DK14" s="1003"/>
      <c r="DL14" s="1003"/>
      <c r="DM14" s="1003"/>
      <c r="DN14" s="1003"/>
      <c r="DO14" s="1003"/>
      <c r="DP14" s="1003"/>
      <c r="DQ14" s="1003"/>
      <c r="DR14" s="1003"/>
      <c r="DS14" s="1003"/>
      <c r="DT14" s="1003"/>
      <c r="DU14" s="1003"/>
      <c r="DV14" s="1003"/>
      <c r="DW14" s="1003"/>
      <c r="DX14" s="1003"/>
      <c r="DY14" s="1003"/>
      <c r="DZ14" s="1003"/>
      <c r="EA14" s="1003"/>
      <c r="EB14" s="1003"/>
      <c r="EC14" s="1003"/>
      <c r="ED14" s="1003"/>
      <c r="EE14" s="1003"/>
      <c r="EF14" s="1003"/>
      <c r="EG14" s="1003"/>
      <c r="EH14" s="1003"/>
      <c r="EI14" s="1003"/>
      <c r="EJ14" s="1003"/>
      <c r="EK14" s="1003"/>
      <c r="EL14" s="1003"/>
      <c r="EM14" s="1003"/>
      <c r="EN14" s="1003"/>
      <c r="EO14" s="1003"/>
      <c r="EP14" s="1003"/>
      <c r="EQ14" s="1003"/>
      <c r="ER14" s="1003"/>
      <c r="ES14" s="1003"/>
      <c r="ET14" s="1003"/>
      <c r="EU14" s="1003"/>
      <c r="EV14" s="1003"/>
      <c r="EW14" s="1003"/>
      <c r="EX14" s="1003"/>
      <c r="EY14" s="1003"/>
      <c r="EZ14" s="1003"/>
      <c r="FA14" s="1003"/>
      <c r="FB14" s="1003"/>
      <c r="FC14" s="1003"/>
      <c r="FD14" s="1003"/>
      <c r="FE14" s="1003"/>
      <c r="FF14" s="1003"/>
      <c r="FG14" s="1003"/>
      <c r="FH14" s="1003"/>
      <c r="FI14" s="1003"/>
      <c r="FJ14" s="1003"/>
      <c r="FK14" s="1003"/>
      <c r="FL14" s="1003"/>
      <c r="FM14" s="1003"/>
      <c r="FN14" s="1003"/>
      <c r="FO14" s="1003"/>
      <c r="FP14" s="1003"/>
      <c r="FQ14" s="1003"/>
      <c r="FR14" s="1003"/>
      <c r="FS14" s="1003"/>
      <c r="FT14" s="1003"/>
      <c r="FU14" s="1003"/>
      <c r="FV14" s="1003"/>
      <c r="FW14" s="1003"/>
      <c r="FX14" s="1003"/>
      <c r="FY14" s="1003"/>
      <c r="FZ14" s="1003"/>
      <c r="GA14" s="1003"/>
      <c r="GB14" s="1003"/>
      <c r="GC14" s="1003"/>
      <c r="GD14" s="1003"/>
      <c r="GE14" s="1003"/>
      <c r="GF14" s="1003"/>
      <c r="GG14" s="1003"/>
      <c r="GH14" s="1003"/>
      <c r="GI14" s="1003"/>
      <c r="GJ14" s="1003"/>
      <c r="GK14" s="1003"/>
      <c r="GL14" s="1003"/>
      <c r="GM14" s="1003"/>
      <c r="GN14" s="1003"/>
      <c r="GO14" s="1003"/>
      <c r="GP14" s="1003"/>
      <c r="GQ14" s="1003"/>
      <c r="GR14" s="1003"/>
      <c r="GS14" s="1003"/>
      <c r="GT14" s="1003"/>
      <c r="GU14" s="1003"/>
      <c r="GV14" s="1003"/>
      <c r="GW14" s="1003"/>
      <c r="GX14" s="1003"/>
      <c r="GY14" s="1003"/>
      <c r="GZ14" s="1003"/>
      <c r="HA14" s="1003"/>
      <c r="HB14" s="1003"/>
      <c r="HC14" s="1003"/>
      <c r="HD14" s="1003"/>
      <c r="HE14" s="1003"/>
      <c r="HF14" s="1003"/>
      <c r="HG14" s="1003"/>
      <c r="HH14" s="1003"/>
      <c r="HI14" s="1003"/>
      <c r="HJ14" s="1003"/>
      <c r="HK14" s="1003"/>
      <c r="HL14" s="1003"/>
      <c r="HM14" s="1003"/>
      <c r="HN14" s="1003"/>
      <c r="HO14" s="1003"/>
      <c r="HP14" s="1003"/>
      <c r="HQ14" s="1003"/>
      <c r="HR14" s="1003"/>
      <c r="HS14" s="1003"/>
      <c r="HT14" s="1003"/>
      <c r="HU14" s="1003"/>
      <c r="HV14" s="1003"/>
      <c r="HW14" s="1003"/>
      <c r="HX14" s="1003"/>
      <c r="HY14" s="1003"/>
      <c r="HZ14" s="1003"/>
      <c r="IA14" s="1003"/>
      <c r="IB14" s="1003"/>
      <c r="IC14" s="1003"/>
      <c r="ID14" s="1003"/>
      <c r="IE14" s="1003"/>
      <c r="IF14" s="1003"/>
      <c r="IG14" s="1003"/>
      <c r="IH14" s="1003"/>
      <c r="II14" s="1003"/>
      <c r="IJ14" s="1003"/>
      <c r="IK14" s="1003"/>
      <c r="IL14" s="1003"/>
      <c r="IM14" s="1003"/>
      <c r="IN14" s="1003"/>
      <c r="IO14" s="1003"/>
      <c r="IP14" s="1003"/>
      <c r="IQ14" s="1003"/>
      <c r="IR14" s="1003"/>
      <c r="IS14" s="1003"/>
      <c r="IT14" s="1003"/>
      <c r="IU14" s="1003"/>
      <c r="IV14" s="1003"/>
    </row>
    <row r="15" spans="1:256" ht="15.75">
      <c r="A15" s="1003"/>
      <c r="B15" s="1012" t="s">
        <v>727</v>
      </c>
      <c r="C15" s="2836" t="s">
        <v>1814</v>
      </c>
      <c r="D15" s="2836"/>
      <c r="E15" s="2170">
        <v>1470</v>
      </c>
      <c r="F15" s="2171">
        <v>1905</v>
      </c>
      <c r="G15" s="2172">
        <v>1422</v>
      </c>
      <c r="H15" s="1003"/>
      <c r="I15" s="1003"/>
      <c r="J15" s="1003"/>
      <c r="K15" s="1003"/>
      <c r="L15" s="1003"/>
      <c r="M15" s="1003"/>
      <c r="N15" s="1003"/>
      <c r="O15" s="1003"/>
      <c r="P15" s="1003"/>
      <c r="Q15" s="1003"/>
      <c r="R15" s="1003"/>
      <c r="S15" s="1003"/>
      <c r="T15" s="1003"/>
      <c r="U15" s="1003"/>
      <c r="V15" s="1003"/>
      <c r="W15" s="1003"/>
      <c r="X15" s="1003"/>
      <c r="Y15" s="1003"/>
      <c r="Z15" s="1003"/>
      <c r="AA15" s="1003"/>
      <c r="AB15" s="1003"/>
      <c r="AC15" s="1003"/>
      <c r="AD15" s="1003"/>
      <c r="AE15" s="1003"/>
      <c r="AF15" s="1003"/>
      <c r="AG15" s="1003"/>
      <c r="AH15" s="1003"/>
      <c r="AI15" s="1003"/>
      <c r="AJ15" s="1003"/>
      <c r="AK15" s="1003"/>
      <c r="AL15" s="1003"/>
      <c r="AM15" s="1003"/>
      <c r="AN15" s="1003"/>
      <c r="AO15" s="1003"/>
      <c r="AP15" s="1003"/>
      <c r="AQ15" s="1003"/>
      <c r="AR15" s="1003"/>
      <c r="AS15" s="1003"/>
      <c r="AT15" s="1003"/>
      <c r="AU15" s="1003"/>
      <c r="AV15" s="1003"/>
      <c r="AW15" s="1003"/>
      <c r="AX15" s="1003"/>
      <c r="AY15" s="1003"/>
      <c r="AZ15" s="1003"/>
      <c r="BA15" s="1003"/>
      <c r="BB15" s="1003"/>
      <c r="BC15" s="1003"/>
      <c r="BD15" s="1003"/>
      <c r="BE15" s="1003"/>
      <c r="BF15" s="1003"/>
      <c r="BG15" s="1003"/>
      <c r="BH15" s="1003"/>
      <c r="BI15" s="1003"/>
      <c r="BJ15" s="1003"/>
      <c r="BK15" s="1003"/>
      <c r="BL15" s="1003"/>
      <c r="BM15" s="1003"/>
      <c r="BN15" s="1003"/>
      <c r="BO15" s="1003"/>
      <c r="BP15" s="1003"/>
      <c r="BQ15" s="1003"/>
      <c r="BR15" s="1003"/>
      <c r="BS15" s="1003"/>
      <c r="BT15" s="1003"/>
      <c r="BU15" s="1003"/>
      <c r="BV15" s="1003"/>
      <c r="BW15" s="1003"/>
      <c r="BX15" s="1003"/>
      <c r="BY15" s="1003"/>
      <c r="BZ15" s="1003"/>
      <c r="CA15" s="1003"/>
      <c r="CB15" s="1003"/>
      <c r="CC15" s="1003"/>
      <c r="CD15" s="1003"/>
      <c r="CE15" s="1003"/>
      <c r="CF15" s="1003"/>
      <c r="CG15" s="1003"/>
      <c r="CH15" s="1003"/>
      <c r="CI15" s="1003"/>
      <c r="CJ15" s="1003"/>
      <c r="CK15" s="1003"/>
      <c r="CL15" s="1003"/>
      <c r="CM15" s="1003"/>
      <c r="CN15" s="1003"/>
      <c r="CO15" s="1003"/>
      <c r="CP15" s="1003"/>
      <c r="CQ15" s="1003"/>
      <c r="CR15" s="1003"/>
      <c r="CS15" s="1003"/>
      <c r="CT15" s="1003"/>
      <c r="CU15" s="1003"/>
      <c r="CV15" s="1003"/>
      <c r="CW15" s="1003"/>
      <c r="CX15" s="1003"/>
      <c r="CY15" s="1003"/>
      <c r="CZ15" s="1003"/>
      <c r="DA15" s="1003"/>
      <c r="DB15" s="1003"/>
      <c r="DC15" s="1003"/>
      <c r="DD15" s="1003"/>
      <c r="DE15" s="1003"/>
      <c r="DF15" s="1003"/>
      <c r="DG15" s="1003"/>
      <c r="DH15" s="1003"/>
      <c r="DI15" s="1003"/>
      <c r="DJ15" s="1003"/>
      <c r="DK15" s="1003"/>
      <c r="DL15" s="1003"/>
      <c r="DM15" s="1003"/>
      <c r="DN15" s="1003"/>
      <c r="DO15" s="1003"/>
      <c r="DP15" s="1003"/>
      <c r="DQ15" s="1003"/>
      <c r="DR15" s="1003"/>
      <c r="DS15" s="1003"/>
      <c r="DT15" s="1003"/>
      <c r="DU15" s="1003"/>
      <c r="DV15" s="1003"/>
      <c r="DW15" s="1003"/>
      <c r="DX15" s="1003"/>
      <c r="DY15" s="1003"/>
      <c r="DZ15" s="1003"/>
      <c r="EA15" s="1003"/>
      <c r="EB15" s="1003"/>
      <c r="EC15" s="1003"/>
      <c r="ED15" s="1003"/>
      <c r="EE15" s="1003"/>
      <c r="EF15" s="1003"/>
      <c r="EG15" s="1003"/>
      <c r="EH15" s="1003"/>
      <c r="EI15" s="1003"/>
      <c r="EJ15" s="1003"/>
      <c r="EK15" s="1003"/>
      <c r="EL15" s="1003"/>
      <c r="EM15" s="1003"/>
      <c r="EN15" s="1003"/>
      <c r="EO15" s="1003"/>
      <c r="EP15" s="1003"/>
      <c r="EQ15" s="1003"/>
      <c r="ER15" s="1003"/>
      <c r="ES15" s="1003"/>
      <c r="ET15" s="1003"/>
      <c r="EU15" s="1003"/>
      <c r="EV15" s="1003"/>
      <c r="EW15" s="1003"/>
      <c r="EX15" s="1003"/>
      <c r="EY15" s="1003"/>
      <c r="EZ15" s="1003"/>
      <c r="FA15" s="1003"/>
      <c r="FB15" s="1003"/>
      <c r="FC15" s="1003"/>
      <c r="FD15" s="1003"/>
      <c r="FE15" s="1003"/>
      <c r="FF15" s="1003"/>
      <c r="FG15" s="1003"/>
      <c r="FH15" s="1003"/>
      <c r="FI15" s="1003"/>
      <c r="FJ15" s="1003"/>
      <c r="FK15" s="1003"/>
      <c r="FL15" s="1003"/>
      <c r="FM15" s="1003"/>
      <c r="FN15" s="1003"/>
      <c r="FO15" s="1003"/>
      <c r="FP15" s="1003"/>
      <c r="FQ15" s="1003"/>
      <c r="FR15" s="1003"/>
      <c r="FS15" s="1003"/>
      <c r="FT15" s="1003"/>
      <c r="FU15" s="1003"/>
      <c r="FV15" s="1003"/>
      <c r="FW15" s="1003"/>
      <c r="FX15" s="1003"/>
      <c r="FY15" s="1003"/>
      <c r="FZ15" s="1003"/>
      <c r="GA15" s="1003"/>
      <c r="GB15" s="1003"/>
      <c r="GC15" s="1003"/>
      <c r="GD15" s="1003"/>
      <c r="GE15" s="1003"/>
      <c r="GF15" s="1003"/>
      <c r="GG15" s="1003"/>
      <c r="GH15" s="1003"/>
      <c r="GI15" s="1003"/>
      <c r="GJ15" s="1003"/>
      <c r="GK15" s="1003"/>
      <c r="GL15" s="1003"/>
      <c r="GM15" s="1003"/>
      <c r="GN15" s="1003"/>
      <c r="GO15" s="1003"/>
      <c r="GP15" s="1003"/>
      <c r="GQ15" s="1003"/>
      <c r="GR15" s="1003"/>
      <c r="GS15" s="1003"/>
      <c r="GT15" s="1003"/>
      <c r="GU15" s="1003"/>
      <c r="GV15" s="1003"/>
      <c r="GW15" s="1003"/>
      <c r="GX15" s="1003"/>
      <c r="GY15" s="1003"/>
      <c r="GZ15" s="1003"/>
      <c r="HA15" s="1003"/>
      <c r="HB15" s="1003"/>
      <c r="HC15" s="1003"/>
      <c r="HD15" s="1003"/>
      <c r="HE15" s="1003"/>
      <c r="HF15" s="1003"/>
      <c r="HG15" s="1003"/>
      <c r="HH15" s="1003"/>
      <c r="HI15" s="1003"/>
      <c r="HJ15" s="1003"/>
      <c r="HK15" s="1003"/>
      <c r="HL15" s="1003"/>
      <c r="HM15" s="1003"/>
      <c r="HN15" s="1003"/>
      <c r="HO15" s="1003"/>
      <c r="HP15" s="1003"/>
      <c r="HQ15" s="1003"/>
      <c r="HR15" s="1003"/>
      <c r="HS15" s="1003"/>
      <c r="HT15" s="1003"/>
      <c r="HU15" s="1003"/>
      <c r="HV15" s="1003"/>
      <c r="HW15" s="1003"/>
      <c r="HX15" s="1003"/>
      <c r="HY15" s="1003"/>
      <c r="HZ15" s="1003"/>
      <c r="IA15" s="1003"/>
      <c r="IB15" s="1003"/>
      <c r="IC15" s="1003"/>
      <c r="ID15" s="1003"/>
      <c r="IE15" s="1003"/>
      <c r="IF15" s="1003"/>
      <c r="IG15" s="1003"/>
      <c r="IH15" s="1003"/>
      <c r="II15" s="1003"/>
      <c r="IJ15" s="1003"/>
      <c r="IK15" s="1003"/>
      <c r="IL15" s="1003"/>
      <c r="IM15" s="1003"/>
      <c r="IN15" s="1003"/>
      <c r="IO15" s="1003"/>
      <c r="IP15" s="1003"/>
      <c r="IQ15" s="1003"/>
      <c r="IR15" s="1003"/>
      <c r="IS15" s="1003"/>
      <c r="IT15" s="1003"/>
      <c r="IU15" s="1003"/>
      <c r="IV15" s="1003"/>
    </row>
    <row r="16" spans="1:256" ht="15.75">
      <c r="A16" s="1003"/>
      <c r="B16" s="1012" t="s">
        <v>1815</v>
      </c>
      <c r="C16" s="2836" t="s">
        <v>1816</v>
      </c>
      <c r="D16" s="2836"/>
      <c r="E16" s="2170">
        <v>1330</v>
      </c>
      <c r="F16" s="2173">
        <v>1454</v>
      </c>
      <c r="G16" s="2172">
        <v>1543</v>
      </c>
      <c r="H16" s="1003"/>
      <c r="I16" s="1003"/>
      <c r="J16" s="1003"/>
      <c r="K16" s="1003"/>
      <c r="L16" s="1003"/>
      <c r="M16" s="1003"/>
      <c r="N16" s="1003"/>
      <c r="O16" s="1003"/>
      <c r="P16" s="1003"/>
      <c r="Q16" s="1003"/>
      <c r="R16" s="1003"/>
      <c r="S16" s="1003"/>
      <c r="T16" s="1003"/>
      <c r="U16" s="1003"/>
      <c r="V16" s="1003"/>
      <c r="W16" s="1003"/>
      <c r="X16" s="1003"/>
      <c r="Y16" s="1003"/>
      <c r="Z16" s="1003"/>
      <c r="AA16" s="1003"/>
      <c r="AB16" s="1003"/>
      <c r="AC16" s="1003"/>
      <c r="AD16" s="1003"/>
      <c r="AE16" s="1003"/>
      <c r="AF16" s="1003"/>
      <c r="AG16" s="1003"/>
      <c r="AH16" s="1003"/>
      <c r="AI16" s="1003"/>
      <c r="AJ16" s="1003"/>
      <c r="AK16" s="1003"/>
      <c r="AL16" s="1003"/>
      <c r="AM16" s="1003"/>
      <c r="AN16" s="1003"/>
      <c r="AO16" s="1003"/>
      <c r="AP16" s="1003"/>
      <c r="AQ16" s="1003"/>
      <c r="AR16" s="1003"/>
      <c r="AS16" s="1003"/>
      <c r="AT16" s="1003"/>
      <c r="AU16" s="1003"/>
      <c r="AV16" s="1003"/>
      <c r="AW16" s="1003"/>
      <c r="AX16" s="1003"/>
      <c r="AY16" s="1003"/>
      <c r="AZ16" s="1003"/>
      <c r="BA16" s="1003"/>
      <c r="BB16" s="1003"/>
      <c r="BC16" s="1003"/>
      <c r="BD16" s="1003"/>
      <c r="BE16" s="1003"/>
      <c r="BF16" s="1003"/>
      <c r="BG16" s="1003"/>
      <c r="BH16" s="1003"/>
      <c r="BI16" s="1003"/>
      <c r="BJ16" s="1003"/>
      <c r="BK16" s="1003"/>
      <c r="BL16" s="1003"/>
      <c r="BM16" s="1003"/>
      <c r="BN16" s="1003"/>
      <c r="BO16" s="1003"/>
      <c r="BP16" s="1003"/>
      <c r="BQ16" s="1003"/>
      <c r="BR16" s="1003"/>
      <c r="BS16" s="1003"/>
      <c r="BT16" s="1003"/>
      <c r="BU16" s="1003"/>
      <c r="BV16" s="1003"/>
      <c r="BW16" s="1003"/>
      <c r="BX16" s="1003"/>
      <c r="BY16" s="1003"/>
      <c r="BZ16" s="1003"/>
      <c r="CA16" s="1003"/>
      <c r="CB16" s="1003"/>
      <c r="CC16" s="1003"/>
      <c r="CD16" s="1003"/>
      <c r="CE16" s="1003"/>
      <c r="CF16" s="1003"/>
      <c r="CG16" s="1003"/>
      <c r="CH16" s="1003"/>
      <c r="CI16" s="1003"/>
      <c r="CJ16" s="1003"/>
      <c r="CK16" s="1003"/>
      <c r="CL16" s="1003"/>
      <c r="CM16" s="1003"/>
      <c r="CN16" s="1003"/>
      <c r="CO16" s="1003"/>
      <c r="CP16" s="1003"/>
      <c r="CQ16" s="1003"/>
      <c r="CR16" s="1003"/>
      <c r="CS16" s="1003"/>
      <c r="CT16" s="1003"/>
      <c r="CU16" s="1003"/>
      <c r="CV16" s="1003"/>
      <c r="CW16" s="1003"/>
      <c r="CX16" s="1003"/>
      <c r="CY16" s="1003"/>
      <c r="CZ16" s="1003"/>
      <c r="DA16" s="1003"/>
      <c r="DB16" s="1003"/>
      <c r="DC16" s="1003"/>
      <c r="DD16" s="1003"/>
      <c r="DE16" s="1003"/>
      <c r="DF16" s="1003"/>
      <c r="DG16" s="1003"/>
      <c r="DH16" s="1003"/>
      <c r="DI16" s="1003"/>
      <c r="DJ16" s="1003"/>
      <c r="DK16" s="1003"/>
      <c r="DL16" s="1003"/>
      <c r="DM16" s="1003"/>
      <c r="DN16" s="1003"/>
      <c r="DO16" s="1003"/>
      <c r="DP16" s="1003"/>
      <c r="DQ16" s="1003"/>
      <c r="DR16" s="1003"/>
      <c r="DS16" s="1003"/>
      <c r="DT16" s="1003"/>
      <c r="DU16" s="1003"/>
      <c r="DV16" s="1003"/>
      <c r="DW16" s="1003"/>
      <c r="DX16" s="1003"/>
      <c r="DY16" s="1003"/>
      <c r="DZ16" s="1003"/>
      <c r="EA16" s="1003"/>
      <c r="EB16" s="1003"/>
      <c r="EC16" s="1003"/>
      <c r="ED16" s="1003"/>
      <c r="EE16" s="1003"/>
      <c r="EF16" s="1003"/>
      <c r="EG16" s="1003"/>
      <c r="EH16" s="1003"/>
      <c r="EI16" s="1003"/>
      <c r="EJ16" s="1003"/>
      <c r="EK16" s="1003"/>
      <c r="EL16" s="1003"/>
      <c r="EM16" s="1003"/>
      <c r="EN16" s="1003"/>
      <c r="EO16" s="1003"/>
      <c r="EP16" s="1003"/>
      <c r="EQ16" s="1003"/>
      <c r="ER16" s="1003"/>
      <c r="ES16" s="1003"/>
      <c r="ET16" s="1003"/>
      <c r="EU16" s="1003"/>
      <c r="EV16" s="1003"/>
      <c r="EW16" s="1003"/>
      <c r="EX16" s="1003"/>
      <c r="EY16" s="1003"/>
      <c r="EZ16" s="1003"/>
      <c r="FA16" s="1003"/>
      <c r="FB16" s="1003"/>
      <c r="FC16" s="1003"/>
      <c r="FD16" s="1003"/>
      <c r="FE16" s="1003"/>
      <c r="FF16" s="1003"/>
      <c r="FG16" s="1003"/>
      <c r="FH16" s="1003"/>
      <c r="FI16" s="1003"/>
      <c r="FJ16" s="1003"/>
      <c r="FK16" s="1003"/>
      <c r="FL16" s="1003"/>
      <c r="FM16" s="1003"/>
      <c r="FN16" s="1003"/>
      <c r="FO16" s="1003"/>
      <c r="FP16" s="1003"/>
      <c r="FQ16" s="1003"/>
      <c r="FR16" s="1003"/>
      <c r="FS16" s="1003"/>
      <c r="FT16" s="1003"/>
      <c r="FU16" s="1003"/>
      <c r="FV16" s="1003"/>
      <c r="FW16" s="1003"/>
      <c r="FX16" s="1003"/>
      <c r="FY16" s="1003"/>
      <c r="FZ16" s="1003"/>
      <c r="GA16" s="1003"/>
      <c r="GB16" s="1003"/>
      <c r="GC16" s="1003"/>
      <c r="GD16" s="1003"/>
      <c r="GE16" s="1003"/>
      <c r="GF16" s="1003"/>
      <c r="GG16" s="1003"/>
      <c r="GH16" s="1003"/>
      <c r="GI16" s="1003"/>
      <c r="GJ16" s="1003"/>
      <c r="GK16" s="1003"/>
      <c r="GL16" s="1003"/>
      <c r="GM16" s="1003"/>
      <c r="GN16" s="1003"/>
      <c r="GO16" s="1003"/>
      <c r="GP16" s="1003"/>
      <c r="GQ16" s="1003"/>
      <c r="GR16" s="1003"/>
      <c r="GS16" s="1003"/>
      <c r="GT16" s="1003"/>
      <c r="GU16" s="1003"/>
      <c r="GV16" s="1003"/>
      <c r="GW16" s="1003"/>
      <c r="GX16" s="1003"/>
      <c r="GY16" s="1003"/>
      <c r="GZ16" s="1003"/>
      <c r="HA16" s="1003"/>
      <c r="HB16" s="1003"/>
      <c r="HC16" s="1003"/>
      <c r="HD16" s="1003"/>
      <c r="HE16" s="1003"/>
      <c r="HF16" s="1003"/>
      <c r="HG16" s="1003"/>
      <c r="HH16" s="1003"/>
      <c r="HI16" s="1003"/>
      <c r="HJ16" s="1003"/>
      <c r="HK16" s="1003"/>
      <c r="HL16" s="1003"/>
      <c r="HM16" s="1003"/>
      <c r="HN16" s="1003"/>
      <c r="HO16" s="1003"/>
      <c r="HP16" s="1003"/>
      <c r="HQ16" s="1003"/>
      <c r="HR16" s="1003"/>
      <c r="HS16" s="1003"/>
      <c r="HT16" s="1003"/>
      <c r="HU16" s="1003"/>
      <c r="HV16" s="1003"/>
      <c r="HW16" s="1003"/>
      <c r="HX16" s="1003"/>
      <c r="HY16" s="1003"/>
      <c r="HZ16" s="1003"/>
      <c r="IA16" s="1003"/>
      <c r="IB16" s="1003"/>
      <c r="IC16" s="1003"/>
      <c r="ID16" s="1003"/>
      <c r="IE16" s="1003"/>
      <c r="IF16" s="1003"/>
      <c r="IG16" s="1003"/>
      <c r="IH16" s="1003"/>
      <c r="II16" s="1003"/>
      <c r="IJ16" s="1003"/>
      <c r="IK16" s="1003"/>
      <c r="IL16" s="1003"/>
      <c r="IM16" s="1003"/>
      <c r="IN16" s="1003"/>
      <c r="IO16" s="1003"/>
      <c r="IP16" s="1003"/>
      <c r="IQ16" s="1003"/>
      <c r="IR16" s="1003"/>
      <c r="IS16" s="1003"/>
      <c r="IT16" s="1003"/>
      <c r="IU16" s="1003"/>
      <c r="IV16" s="1003"/>
    </row>
    <row r="17" spans="1:256" ht="15.75">
      <c r="A17" s="1003"/>
      <c r="B17" s="1012" t="s">
        <v>1817</v>
      </c>
      <c r="C17" s="2836" t="s">
        <v>1818</v>
      </c>
      <c r="D17" s="2836"/>
      <c r="E17" s="2170">
        <v>2030</v>
      </c>
      <c r="F17" s="2173">
        <v>1914</v>
      </c>
      <c r="G17" s="2172">
        <v>1976</v>
      </c>
      <c r="H17" s="1003"/>
      <c r="I17" s="1003"/>
      <c r="J17" s="1003"/>
      <c r="K17" s="1003"/>
      <c r="L17" s="1003"/>
      <c r="M17" s="1003"/>
      <c r="N17" s="1003"/>
      <c r="O17" s="1003"/>
      <c r="P17" s="1003"/>
      <c r="Q17" s="1003"/>
      <c r="R17" s="1003"/>
      <c r="S17" s="1003"/>
      <c r="T17" s="1003"/>
      <c r="U17" s="1003"/>
      <c r="V17" s="1003"/>
      <c r="W17" s="1003"/>
      <c r="X17" s="1003"/>
      <c r="Y17" s="1003"/>
      <c r="Z17" s="1003"/>
      <c r="AA17" s="1003"/>
      <c r="AB17" s="1003"/>
      <c r="AC17" s="1003"/>
      <c r="AD17" s="1003"/>
      <c r="AE17" s="1003"/>
      <c r="AF17" s="1003"/>
      <c r="AG17" s="1003"/>
      <c r="AH17" s="1003"/>
      <c r="AI17" s="1003"/>
      <c r="AJ17" s="1003"/>
      <c r="AK17" s="1003"/>
      <c r="AL17" s="1003"/>
      <c r="AM17" s="1003"/>
      <c r="AN17" s="1003"/>
      <c r="AO17" s="1003"/>
      <c r="AP17" s="1003"/>
      <c r="AQ17" s="1003"/>
      <c r="AR17" s="1003"/>
      <c r="AS17" s="1003"/>
      <c r="AT17" s="1003"/>
      <c r="AU17" s="1003"/>
      <c r="AV17" s="1003"/>
      <c r="AW17" s="1003"/>
      <c r="AX17" s="1003"/>
      <c r="AY17" s="1003"/>
      <c r="AZ17" s="1003"/>
      <c r="BA17" s="1003"/>
      <c r="BB17" s="1003"/>
      <c r="BC17" s="1003"/>
      <c r="BD17" s="1003"/>
      <c r="BE17" s="1003"/>
      <c r="BF17" s="1003"/>
      <c r="BG17" s="1003"/>
      <c r="BH17" s="1003"/>
      <c r="BI17" s="1003"/>
      <c r="BJ17" s="1003"/>
      <c r="BK17" s="1003"/>
      <c r="BL17" s="1003"/>
      <c r="BM17" s="1003"/>
      <c r="BN17" s="1003"/>
      <c r="BO17" s="1003"/>
      <c r="BP17" s="1003"/>
      <c r="BQ17" s="1003"/>
      <c r="BR17" s="1003"/>
      <c r="BS17" s="1003"/>
      <c r="BT17" s="1003"/>
      <c r="BU17" s="1003"/>
      <c r="BV17" s="1003"/>
      <c r="BW17" s="1003"/>
      <c r="BX17" s="1003"/>
      <c r="BY17" s="1003"/>
      <c r="BZ17" s="1003"/>
      <c r="CA17" s="1003"/>
      <c r="CB17" s="1003"/>
      <c r="CC17" s="1003"/>
      <c r="CD17" s="1003"/>
      <c r="CE17" s="1003"/>
      <c r="CF17" s="1003"/>
      <c r="CG17" s="1003"/>
      <c r="CH17" s="1003"/>
      <c r="CI17" s="1003"/>
      <c r="CJ17" s="1003"/>
      <c r="CK17" s="1003"/>
      <c r="CL17" s="1003"/>
      <c r="CM17" s="1003"/>
      <c r="CN17" s="1003"/>
      <c r="CO17" s="1003"/>
      <c r="CP17" s="1003"/>
      <c r="CQ17" s="1003"/>
      <c r="CR17" s="1003"/>
      <c r="CS17" s="1003"/>
      <c r="CT17" s="1003"/>
      <c r="CU17" s="1003"/>
      <c r="CV17" s="1003"/>
      <c r="CW17" s="1003"/>
      <c r="CX17" s="1003"/>
      <c r="CY17" s="1003"/>
      <c r="CZ17" s="1003"/>
      <c r="DA17" s="1003"/>
      <c r="DB17" s="1003"/>
      <c r="DC17" s="1003"/>
      <c r="DD17" s="1003"/>
      <c r="DE17" s="1003"/>
      <c r="DF17" s="1003"/>
      <c r="DG17" s="1003"/>
      <c r="DH17" s="1003"/>
      <c r="DI17" s="1003"/>
      <c r="DJ17" s="1003"/>
      <c r="DK17" s="1003"/>
      <c r="DL17" s="1003"/>
      <c r="DM17" s="1003"/>
      <c r="DN17" s="1003"/>
      <c r="DO17" s="1003"/>
      <c r="DP17" s="1003"/>
      <c r="DQ17" s="1003"/>
      <c r="DR17" s="1003"/>
      <c r="DS17" s="1003"/>
      <c r="DT17" s="1003"/>
      <c r="DU17" s="1003"/>
      <c r="DV17" s="1003"/>
      <c r="DW17" s="1003"/>
      <c r="DX17" s="1003"/>
      <c r="DY17" s="1003"/>
      <c r="DZ17" s="1003"/>
      <c r="EA17" s="1003"/>
      <c r="EB17" s="1003"/>
      <c r="EC17" s="1003"/>
      <c r="ED17" s="1003"/>
      <c r="EE17" s="1003"/>
      <c r="EF17" s="1003"/>
      <c r="EG17" s="1003"/>
      <c r="EH17" s="1003"/>
      <c r="EI17" s="1003"/>
      <c r="EJ17" s="1003"/>
      <c r="EK17" s="1003"/>
      <c r="EL17" s="1003"/>
      <c r="EM17" s="1003"/>
      <c r="EN17" s="1003"/>
      <c r="EO17" s="1003"/>
      <c r="EP17" s="1003"/>
      <c r="EQ17" s="1003"/>
      <c r="ER17" s="1003"/>
      <c r="ES17" s="1003"/>
      <c r="ET17" s="1003"/>
      <c r="EU17" s="1003"/>
      <c r="EV17" s="1003"/>
      <c r="EW17" s="1003"/>
      <c r="EX17" s="1003"/>
      <c r="EY17" s="1003"/>
      <c r="EZ17" s="1003"/>
      <c r="FA17" s="1003"/>
      <c r="FB17" s="1003"/>
      <c r="FC17" s="1003"/>
      <c r="FD17" s="1003"/>
      <c r="FE17" s="1003"/>
      <c r="FF17" s="1003"/>
      <c r="FG17" s="1003"/>
      <c r="FH17" s="1003"/>
      <c r="FI17" s="1003"/>
      <c r="FJ17" s="1003"/>
      <c r="FK17" s="1003"/>
      <c r="FL17" s="1003"/>
      <c r="FM17" s="1003"/>
      <c r="FN17" s="1003"/>
      <c r="FO17" s="1003"/>
      <c r="FP17" s="1003"/>
      <c r="FQ17" s="1003"/>
      <c r="FR17" s="1003"/>
      <c r="FS17" s="1003"/>
      <c r="FT17" s="1003"/>
      <c r="FU17" s="1003"/>
      <c r="FV17" s="1003"/>
      <c r="FW17" s="1003"/>
      <c r="FX17" s="1003"/>
      <c r="FY17" s="1003"/>
      <c r="FZ17" s="1003"/>
      <c r="GA17" s="1003"/>
      <c r="GB17" s="1003"/>
      <c r="GC17" s="1003"/>
      <c r="GD17" s="1003"/>
      <c r="GE17" s="1003"/>
      <c r="GF17" s="1003"/>
      <c r="GG17" s="1003"/>
      <c r="GH17" s="1003"/>
      <c r="GI17" s="1003"/>
      <c r="GJ17" s="1003"/>
      <c r="GK17" s="1003"/>
      <c r="GL17" s="1003"/>
      <c r="GM17" s="1003"/>
      <c r="GN17" s="1003"/>
      <c r="GO17" s="1003"/>
      <c r="GP17" s="1003"/>
      <c r="GQ17" s="1003"/>
      <c r="GR17" s="1003"/>
      <c r="GS17" s="1003"/>
      <c r="GT17" s="1003"/>
      <c r="GU17" s="1003"/>
      <c r="GV17" s="1003"/>
      <c r="GW17" s="1003"/>
      <c r="GX17" s="1003"/>
      <c r="GY17" s="1003"/>
      <c r="GZ17" s="1003"/>
      <c r="HA17" s="1003"/>
      <c r="HB17" s="1003"/>
      <c r="HC17" s="1003"/>
      <c r="HD17" s="1003"/>
      <c r="HE17" s="1003"/>
      <c r="HF17" s="1003"/>
      <c r="HG17" s="1003"/>
      <c r="HH17" s="1003"/>
      <c r="HI17" s="1003"/>
      <c r="HJ17" s="1003"/>
      <c r="HK17" s="1003"/>
      <c r="HL17" s="1003"/>
      <c r="HM17" s="1003"/>
      <c r="HN17" s="1003"/>
      <c r="HO17" s="1003"/>
      <c r="HP17" s="1003"/>
      <c r="HQ17" s="1003"/>
      <c r="HR17" s="1003"/>
      <c r="HS17" s="1003"/>
      <c r="HT17" s="1003"/>
      <c r="HU17" s="1003"/>
      <c r="HV17" s="1003"/>
      <c r="HW17" s="1003"/>
      <c r="HX17" s="1003"/>
      <c r="HY17" s="1003"/>
      <c r="HZ17" s="1003"/>
      <c r="IA17" s="1003"/>
      <c r="IB17" s="1003"/>
      <c r="IC17" s="1003"/>
      <c r="ID17" s="1003"/>
      <c r="IE17" s="1003"/>
      <c r="IF17" s="1003"/>
      <c r="IG17" s="1003"/>
      <c r="IH17" s="1003"/>
      <c r="II17" s="1003"/>
      <c r="IJ17" s="1003"/>
      <c r="IK17" s="1003"/>
      <c r="IL17" s="1003"/>
      <c r="IM17" s="1003"/>
      <c r="IN17" s="1003"/>
      <c r="IO17" s="1003"/>
      <c r="IP17" s="1003"/>
      <c r="IQ17" s="1003"/>
      <c r="IR17" s="1003"/>
      <c r="IS17" s="1003"/>
      <c r="IT17" s="1003"/>
      <c r="IU17" s="1003"/>
      <c r="IV17" s="1003"/>
    </row>
    <row r="18" spans="1:256" ht="15.75">
      <c r="A18" s="1003"/>
      <c r="B18" s="1012" t="s">
        <v>1819</v>
      </c>
      <c r="C18" s="2836" t="s">
        <v>1820</v>
      </c>
      <c r="D18" s="2836"/>
      <c r="E18" s="2170">
        <v>1890</v>
      </c>
      <c r="F18" s="2173">
        <v>2098</v>
      </c>
      <c r="G18" s="2172">
        <v>2326</v>
      </c>
      <c r="H18" s="1003"/>
      <c r="I18" s="1003"/>
      <c r="J18" s="1003"/>
      <c r="K18" s="1003"/>
      <c r="L18" s="1003"/>
      <c r="M18" s="1003"/>
      <c r="N18" s="1003"/>
      <c r="O18" s="1003"/>
      <c r="P18" s="1003"/>
      <c r="Q18" s="1003"/>
      <c r="R18" s="1003"/>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1003"/>
      <c r="AS18" s="1003"/>
      <c r="AT18" s="1003"/>
      <c r="AU18" s="1003"/>
      <c r="AV18" s="1003"/>
      <c r="AW18" s="1003"/>
      <c r="AX18" s="1003"/>
      <c r="AY18" s="1003"/>
      <c r="AZ18" s="1003"/>
      <c r="BA18" s="1003"/>
      <c r="BB18" s="1003"/>
      <c r="BC18" s="1003"/>
      <c r="BD18" s="1003"/>
      <c r="BE18" s="1003"/>
      <c r="BF18" s="1003"/>
      <c r="BG18" s="1003"/>
      <c r="BH18" s="1003"/>
      <c r="BI18" s="1003"/>
      <c r="BJ18" s="1003"/>
      <c r="BK18" s="1003"/>
      <c r="BL18" s="1003"/>
      <c r="BM18" s="1003"/>
      <c r="BN18" s="1003"/>
      <c r="BO18" s="1003"/>
      <c r="BP18" s="1003"/>
      <c r="BQ18" s="1003"/>
      <c r="BR18" s="1003"/>
      <c r="BS18" s="1003"/>
      <c r="BT18" s="1003"/>
      <c r="BU18" s="1003"/>
      <c r="BV18" s="1003"/>
      <c r="BW18" s="1003"/>
      <c r="BX18" s="1003"/>
      <c r="BY18" s="1003"/>
      <c r="BZ18" s="1003"/>
      <c r="CA18" s="1003"/>
      <c r="CB18" s="1003"/>
      <c r="CC18" s="1003"/>
      <c r="CD18" s="1003"/>
      <c r="CE18" s="1003"/>
      <c r="CF18" s="1003"/>
      <c r="CG18" s="1003"/>
      <c r="CH18" s="1003"/>
      <c r="CI18" s="1003"/>
      <c r="CJ18" s="1003"/>
      <c r="CK18" s="1003"/>
      <c r="CL18" s="1003"/>
      <c r="CM18" s="1003"/>
      <c r="CN18" s="1003"/>
      <c r="CO18" s="1003"/>
      <c r="CP18" s="1003"/>
      <c r="CQ18" s="1003"/>
      <c r="CR18" s="1003"/>
      <c r="CS18" s="1003"/>
      <c r="CT18" s="1003"/>
      <c r="CU18" s="1003"/>
      <c r="CV18" s="1003"/>
      <c r="CW18" s="1003"/>
      <c r="CX18" s="1003"/>
      <c r="CY18" s="1003"/>
      <c r="CZ18" s="1003"/>
      <c r="DA18" s="1003"/>
      <c r="DB18" s="1003"/>
      <c r="DC18" s="1003"/>
      <c r="DD18" s="1003"/>
      <c r="DE18" s="1003"/>
      <c r="DF18" s="1003"/>
      <c r="DG18" s="1003"/>
      <c r="DH18" s="1003"/>
      <c r="DI18" s="1003"/>
      <c r="DJ18" s="1003"/>
      <c r="DK18" s="1003"/>
      <c r="DL18" s="1003"/>
      <c r="DM18" s="1003"/>
      <c r="DN18" s="1003"/>
      <c r="DO18" s="1003"/>
      <c r="DP18" s="1003"/>
      <c r="DQ18" s="1003"/>
      <c r="DR18" s="1003"/>
      <c r="DS18" s="1003"/>
      <c r="DT18" s="1003"/>
      <c r="DU18" s="1003"/>
      <c r="DV18" s="1003"/>
      <c r="DW18" s="1003"/>
      <c r="DX18" s="1003"/>
      <c r="DY18" s="1003"/>
      <c r="DZ18" s="1003"/>
      <c r="EA18" s="1003"/>
      <c r="EB18" s="1003"/>
      <c r="EC18" s="1003"/>
      <c r="ED18" s="1003"/>
      <c r="EE18" s="1003"/>
      <c r="EF18" s="1003"/>
      <c r="EG18" s="1003"/>
      <c r="EH18" s="1003"/>
      <c r="EI18" s="1003"/>
      <c r="EJ18" s="1003"/>
      <c r="EK18" s="1003"/>
      <c r="EL18" s="1003"/>
      <c r="EM18" s="1003"/>
      <c r="EN18" s="1003"/>
      <c r="EO18" s="1003"/>
      <c r="EP18" s="1003"/>
      <c r="EQ18" s="1003"/>
      <c r="ER18" s="1003"/>
      <c r="ES18" s="1003"/>
      <c r="ET18" s="1003"/>
      <c r="EU18" s="1003"/>
      <c r="EV18" s="1003"/>
      <c r="EW18" s="1003"/>
      <c r="EX18" s="1003"/>
      <c r="EY18" s="1003"/>
      <c r="EZ18" s="1003"/>
      <c r="FA18" s="1003"/>
      <c r="FB18" s="1003"/>
      <c r="FC18" s="1003"/>
      <c r="FD18" s="1003"/>
      <c r="FE18" s="1003"/>
      <c r="FF18" s="1003"/>
      <c r="FG18" s="1003"/>
      <c r="FH18" s="1003"/>
      <c r="FI18" s="1003"/>
      <c r="FJ18" s="1003"/>
      <c r="FK18" s="1003"/>
      <c r="FL18" s="1003"/>
      <c r="FM18" s="1003"/>
      <c r="FN18" s="1003"/>
      <c r="FO18" s="1003"/>
      <c r="FP18" s="1003"/>
      <c r="FQ18" s="1003"/>
      <c r="FR18" s="1003"/>
      <c r="FS18" s="1003"/>
      <c r="FT18" s="1003"/>
      <c r="FU18" s="1003"/>
      <c r="FV18" s="1003"/>
      <c r="FW18" s="1003"/>
      <c r="FX18" s="1003"/>
      <c r="FY18" s="1003"/>
      <c r="FZ18" s="1003"/>
      <c r="GA18" s="1003"/>
      <c r="GB18" s="1003"/>
      <c r="GC18" s="1003"/>
      <c r="GD18" s="1003"/>
      <c r="GE18" s="1003"/>
      <c r="GF18" s="1003"/>
      <c r="GG18" s="1003"/>
      <c r="GH18" s="1003"/>
      <c r="GI18" s="1003"/>
      <c r="GJ18" s="1003"/>
      <c r="GK18" s="1003"/>
      <c r="GL18" s="1003"/>
      <c r="GM18" s="1003"/>
      <c r="GN18" s="1003"/>
      <c r="GO18" s="1003"/>
      <c r="GP18" s="1003"/>
      <c r="GQ18" s="1003"/>
      <c r="GR18" s="1003"/>
      <c r="GS18" s="1003"/>
      <c r="GT18" s="1003"/>
      <c r="GU18" s="1003"/>
      <c r="GV18" s="1003"/>
      <c r="GW18" s="1003"/>
      <c r="GX18" s="1003"/>
      <c r="GY18" s="1003"/>
      <c r="GZ18" s="1003"/>
      <c r="HA18" s="1003"/>
      <c r="HB18" s="1003"/>
      <c r="HC18" s="1003"/>
      <c r="HD18" s="1003"/>
      <c r="HE18" s="1003"/>
      <c r="HF18" s="1003"/>
      <c r="HG18" s="1003"/>
      <c r="HH18" s="1003"/>
      <c r="HI18" s="1003"/>
      <c r="HJ18" s="1003"/>
      <c r="HK18" s="1003"/>
      <c r="HL18" s="1003"/>
      <c r="HM18" s="1003"/>
      <c r="HN18" s="1003"/>
      <c r="HO18" s="1003"/>
      <c r="HP18" s="1003"/>
      <c r="HQ18" s="1003"/>
      <c r="HR18" s="1003"/>
      <c r="HS18" s="1003"/>
      <c r="HT18" s="1003"/>
      <c r="HU18" s="1003"/>
      <c r="HV18" s="1003"/>
      <c r="HW18" s="1003"/>
      <c r="HX18" s="1003"/>
      <c r="HY18" s="1003"/>
      <c r="HZ18" s="1003"/>
      <c r="IA18" s="1003"/>
      <c r="IB18" s="1003"/>
      <c r="IC18" s="1003"/>
      <c r="ID18" s="1003"/>
      <c r="IE18" s="1003"/>
      <c r="IF18" s="1003"/>
      <c r="IG18" s="1003"/>
      <c r="IH18" s="1003"/>
      <c r="II18" s="1003"/>
      <c r="IJ18" s="1003"/>
      <c r="IK18" s="1003"/>
      <c r="IL18" s="1003"/>
      <c r="IM18" s="1003"/>
      <c r="IN18" s="1003"/>
      <c r="IO18" s="1003"/>
      <c r="IP18" s="1003"/>
      <c r="IQ18" s="1003"/>
      <c r="IR18" s="1003"/>
      <c r="IS18" s="1003"/>
      <c r="IT18" s="1003"/>
      <c r="IU18" s="1003"/>
      <c r="IV18" s="1003"/>
    </row>
    <row r="19" spans="1:256" ht="15.75">
      <c r="A19" s="1003"/>
      <c r="B19" s="1012" t="s">
        <v>1822</v>
      </c>
      <c r="C19" s="2836" t="s">
        <v>1823</v>
      </c>
      <c r="D19" s="2836"/>
      <c r="E19" s="2174">
        <v>1680</v>
      </c>
      <c r="F19" s="2171">
        <v>3128</v>
      </c>
      <c r="G19" s="2172">
        <v>1783</v>
      </c>
      <c r="H19" s="1003"/>
      <c r="I19" s="1003"/>
      <c r="J19" s="1003"/>
      <c r="K19" s="1003"/>
      <c r="L19" s="1003"/>
      <c r="M19" s="1003"/>
      <c r="N19" s="1003"/>
      <c r="O19" s="1003"/>
      <c r="P19" s="1003"/>
      <c r="Q19" s="1003"/>
      <c r="R19" s="1003"/>
      <c r="S19" s="1003"/>
      <c r="T19" s="1003"/>
      <c r="U19" s="1003"/>
      <c r="V19" s="1003"/>
      <c r="W19" s="1003"/>
      <c r="X19" s="1003"/>
      <c r="Y19" s="1003"/>
      <c r="Z19" s="1003"/>
      <c r="AA19" s="1003"/>
      <c r="AB19" s="1003"/>
      <c r="AC19" s="1003"/>
      <c r="AD19" s="1003"/>
      <c r="AE19" s="1003"/>
      <c r="AF19" s="1003"/>
      <c r="AG19" s="1003"/>
      <c r="AH19" s="1003"/>
      <c r="AI19" s="1003"/>
      <c r="AJ19" s="1003"/>
      <c r="AK19" s="1003"/>
      <c r="AL19" s="1003"/>
      <c r="AM19" s="1003"/>
      <c r="AN19" s="1003"/>
      <c r="AO19" s="1003"/>
      <c r="AP19" s="1003"/>
      <c r="AQ19" s="1003"/>
      <c r="AR19" s="1003"/>
      <c r="AS19" s="1003"/>
      <c r="AT19" s="1003"/>
      <c r="AU19" s="1003"/>
      <c r="AV19" s="1003"/>
      <c r="AW19" s="1003"/>
      <c r="AX19" s="1003"/>
      <c r="AY19" s="1003"/>
      <c r="AZ19" s="1003"/>
      <c r="BA19" s="1003"/>
      <c r="BB19" s="1003"/>
      <c r="BC19" s="1003"/>
      <c r="BD19" s="1003"/>
      <c r="BE19" s="1003"/>
      <c r="BF19" s="1003"/>
      <c r="BG19" s="1003"/>
      <c r="BH19" s="1003"/>
      <c r="BI19" s="1003"/>
      <c r="BJ19" s="1003"/>
      <c r="BK19" s="1003"/>
      <c r="BL19" s="1003"/>
      <c r="BM19" s="1003"/>
      <c r="BN19" s="1003"/>
      <c r="BO19" s="1003"/>
      <c r="BP19" s="1003"/>
      <c r="BQ19" s="1003"/>
      <c r="BR19" s="1003"/>
      <c r="BS19" s="1003"/>
      <c r="BT19" s="1003"/>
      <c r="BU19" s="1003"/>
      <c r="BV19" s="1003"/>
      <c r="BW19" s="1003"/>
      <c r="BX19" s="1003"/>
      <c r="BY19" s="1003"/>
      <c r="BZ19" s="1003"/>
      <c r="CA19" s="1003"/>
      <c r="CB19" s="1003"/>
      <c r="CC19" s="1003"/>
      <c r="CD19" s="1003"/>
      <c r="CE19" s="1003"/>
      <c r="CF19" s="1003"/>
      <c r="CG19" s="1003"/>
      <c r="CH19" s="1003"/>
      <c r="CI19" s="1003"/>
      <c r="CJ19" s="1003"/>
      <c r="CK19" s="1003"/>
      <c r="CL19" s="1003"/>
      <c r="CM19" s="1003"/>
      <c r="CN19" s="1003"/>
      <c r="CO19" s="1003"/>
      <c r="CP19" s="1003"/>
      <c r="CQ19" s="1003"/>
      <c r="CR19" s="1003"/>
      <c r="CS19" s="1003"/>
      <c r="CT19" s="1003"/>
      <c r="CU19" s="1003"/>
      <c r="CV19" s="1003"/>
      <c r="CW19" s="1003"/>
      <c r="CX19" s="1003"/>
      <c r="CY19" s="1003"/>
      <c r="CZ19" s="1003"/>
      <c r="DA19" s="1003"/>
      <c r="DB19" s="1003"/>
      <c r="DC19" s="1003"/>
      <c r="DD19" s="1003"/>
      <c r="DE19" s="1003"/>
      <c r="DF19" s="1003"/>
      <c r="DG19" s="1003"/>
      <c r="DH19" s="1003"/>
      <c r="DI19" s="1003"/>
      <c r="DJ19" s="1003"/>
      <c r="DK19" s="1003"/>
      <c r="DL19" s="1003"/>
      <c r="DM19" s="1003"/>
      <c r="DN19" s="1003"/>
      <c r="DO19" s="1003"/>
      <c r="DP19" s="1003"/>
      <c r="DQ19" s="1003"/>
      <c r="DR19" s="1003"/>
      <c r="DS19" s="1003"/>
      <c r="DT19" s="1003"/>
      <c r="DU19" s="1003"/>
      <c r="DV19" s="1003"/>
      <c r="DW19" s="1003"/>
      <c r="DX19" s="1003"/>
      <c r="DY19" s="1003"/>
      <c r="DZ19" s="1003"/>
      <c r="EA19" s="1003"/>
      <c r="EB19" s="1003"/>
      <c r="EC19" s="1003"/>
      <c r="ED19" s="1003"/>
      <c r="EE19" s="1003"/>
      <c r="EF19" s="1003"/>
      <c r="EG19" s="1003"/>
      <c r="EH19" s="1003"/>
      <c r="EI19" s="1003"/>
      <c r="EJ19" s="1003"/>
      <c r="EK19" s="1003"/>
      <c r="EL19" s="1003"/>
      <c r="EM19" s="1003"/>
      <c r="EN19" s="1003"/>
      <c r="EO19" s="1003"/>
      <c r="EP19" s="1003"/>
      <c r="EQ19" s="1003"/>
      <c r="ER19" s="1003"/>
      <c r="ES19" s="1003"/>
      <c r="ET19" s="1003"/>
      <c r="EU19" s="1003"/>
      <c r="EV19" s="1003"/>
      <c r="EW19" s="1003"/>
      <c r="EX19" s="1003"/>
      <c r="EY19" s="1003"/>
      <c r="EZ19" s="1003"/>
      <c r="FA19" s="1003"/>
      <c r="FB19" s="1003"/>
      <c r="FC19" s="1003"/>
      <c r="FD19" s="1003"/>
      <c r="FE19" s="1003"/>
      <c r="FF19" s="1003"/>
      <c r="FG19" s="1003"/>
      <c r="FH19" s="1003"/>
      <c r="FI19" s="1003"/>
      <c r="FJ19" s="1003"/>
      <c r="FK19" s="1003"/>
      <c r="FL19" s="1003"/>
      <c r="FM19" s="1003"/>
      <c r="FN19" s="1003"/>
      <c r="FO19" s="1003"/>
      <c r="FP19" s="1003"/>
      <c r="FQ19" s="1003"/>
      <c r="FR19" s="1003"/>
      <c r="FS19" s="1003"/>
      <c r="FT19" s="1003"/>
      <c r="FU19" s="1003"/>
      <c r="FV19" s="1003"/>
      <c r="FW19" s="1003"/>
      <c r="FX19" s="1003"/>
      <c r="FY19" s="1003"/>
      <c r="FZ19" s="1003"/>
      <c r="GA19" s="1003"/>
      <c r="GB19" s="1003"/>
      <c r="GC19" s="1003"/>
      <c r="GD19" s="1003"/>
      <c r="GE19" s="1003"/>
      <c r="GF19" s="1003"/>
      <c r="GG19" s="1003"/>
      <c r="GH19" s="1003"/>
      <c r="GI19" s="1003"/>
      <c r="GJ19" s="1003"/>
      <c r="GK19" s="1003"/>
      <c r="GL19" s="1003"/>
      <c r="GM19" s="1003"/>
      <c r="GN19" s="1003"/>
      <c r="GO19" s="1003"/>
      <c r="GP19" s="1003"/>
      <c r="GQ19" s="1003"/>
      <c r="GR19" s="1003"/>
      <c r="GS19" s="1003"/>
      <c r="GT19" s="1003"/>
      <c r="GU19" s="1003"/>
      <c r="GV19" s="1003"/>
      <c r="GW19" s="1003"/>
      <c r="GX19" s="1003"/>
      <c r="GY19" s="1003"/>
      <c r="GZ19" s="1003"/>
      <c r="HA19" s="1003"/>
      <c r="HB19" s="1003"/>
      <c r="HC19" s="1003"/>
      <c r="HD19" s="1003"/>
      <c r="HE19" s="1003"/>
      <c r="HF19" s="1003"/>
      <c r="HG19" s="1003"/>
      <c r="HH19" s="1003"/>
      <c r="HI19" s="1003"/>
      <c r="HJ19" s="1003"/>
      <c r="HK19" s="1003"/>
      <c r="HL19" s="1003"/>
      <c r="HM19" s="1003"/>
      <c r="HN19" s="1003"/>
      <c r="HO19" s="1003"/>
      <c r="HP19" s="1003"/>
      <c r="HQ19" s="1003"/>
      <c r="HR19" s="1003"/>
      <c r="HS19" s="1003"/>
      <c r="HT19" s="1003"/>
      <c r="HU19" s="1003"/>
      <c r="HV19" s="1003"/>
      <c r="HW19" s="1003"/>
      <c r="HX19" s="1003"/>
      <c r="HY19" s="1003"/>
      <c r="HZ19" s="1003"/>
      <c r="IA19" s="1003"/>
      <c r="IB19" s="1003"/>
      <c r="IC19" s="1003"/>
      <c r="ID19" s="1003"/>
      <c r="IE19" s="1003"/>
      <c r="IF19" s="1003"/>
      <c r="IG19" s="1003"/>
      <c r="IH19" s="1003"/>
      <c r="II19" s="1003"/>
      <c r="IJ19" s="1003"/>
      <c r="IK19" s="1003"/>
      <c r="IL19" s="1003"/>
      <c r="IM19" s="1003"/>
      <c r="IN19" s="1003"/>
      <c r="IO19" s="1003"/>
      <c r="IP19" s="1003"/>
      <c r="IQ19" s="1003"/>
      <c r="IR19" s="1003"/>
      <c r="IS19" s="1003"/>
      <c r="IT19" s="1003"/>
      <c r="IU19" s="1003"/>
      <c r="IV19" s="1003"/>
    </row>
    <row r="20" spans="1:256" ht="16.5" thickBot="1">
      <c r="A20" s="1003"/>
      <c r="B20" s="2804" t="s">
        <v>1824</v>
      </c>
      <c r="C20" s="2805"/>
      <c r="D20" s="2806"/>
      <c r="E20" s="1013">
        <f>SUM(E15:E19)</f>
        <v>8400</v>
      </c>
      <c r="F20" s="1013">
        <f>SUM(F15:F19)</f>
        <v>10499</v>
      </c>
      <c r="G20" s="1014">
        <f>SUM(G15:G19)</f>
        <v>9050</v>
      </c>
      <c r="H20" s="1003"/>
      <c r="I20" s="1003"/>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003"/>
      <c r="AP20" s="1003"/>
      <c r="AQ20" s="1003"/>
      <c r="AR20" s="1003"/>
      <c r="AS20" s="1003"/>
      <c r="AT20" s="1003"/>
      <c r="AU20" s="1003"/>
      <c r="AV20" s="1003"/>
      <c r="AW20" s="1003"/>
      <c r="AX20" s="1003"/>
      <c r="AY20" s="1003"/>
      <c r="AZ20" s="1003"/>
      <c r="BA20" s="1003"/>
      <c r="BB20" s="1003"/>
      <c r="BC20" s="1003"/>
      <c r="BD20" s="1003"/>
      <c r="BE20" s="1003"/>
      <c r="BF20" s="1003"/>
      <c r="BG20" s="1003"/>
      <c r="BH20" s="1003"/>
      <c r="BI20" s="1003"/>
      <c r="BJ20" s="1003"/>
      <c r="BK20" s="1003"/>
      <c r="BL20" s="1003"/>
      <c r="BM20" s="1003"/>
      <c r="BN20" s="1003"/>
      <c r="BO20" s="1003"/>
      <c r="BP20" s="1003"/>
      <c r="BQ20" s="1003"/>
      <c r="BR20" s="1003"/>
      <c r="BS20" s="1003"/>
      <c r="BT20" s="1003"/>
      <c r="BU20" s="1003"/>
      <c r="BV20" s="1003"/>
      <c r="BW20" s="1003"/>
      <c r="BX20" s="1003"/>
      <c r="BY20" s="1003"/>
      <c r="BZ20" s="1003"/>
      <c r="CA20" s="1003"/>
      <c r="CB20" s="1003"/>
      <c r="CC20" s="1003"/>
      <c r="CD20" s="1003"/>
      <c r="CE20" s="1003"/>
      <c r="CF20" s="1003"/>
      <c r="CG20" s="1003"/>
      <c r="CH20" s="1003"/>
      <c r="CI20" s="1003"/>
      <c r="CJ20" s="1003"/>
      <c r="CK20" s="1003"/>
      <c r="CL20" s="1003"/>
      <c r="CM20" s="1003"/>
      <c r="CN20" s="1003"/>
      <c r="CO20" s="1003"/>
      <c r="CP20" s="1003"/>
      <c r="CQ20" s="1003"/>
      <c r="CR20" s="1003"/>
      <c r="CS20" s="1003"/>
      <c r="CT20" s="1003"/>
      <c r="CU20" s="1003"/>
      <c r="CV20" s="1003"/>
      <c r="CW20" s="1003"/>
      <c r="CX20" s="1003"/>
      <c r="CY20" s="1003"/>
      <c r="CZ20" s="1003"/>
      <c r="DA20" s="1003"/>
      <c r="DB20" s="1003"/>
      <c r="DC20" s="1003"/>
      <c r="DD20" s="1003"/>
      <c r="DE20" s="1003"/>
      <c r="DF20" s="1003"/>
      <c r="DG20" s="1003"/>
      <c r="DH20" s="1003"/>
      <c r="DI20" s="1003"/>
      <c r="DJ20" s="1003"/>
      <c r="DK20" s="1003"/>
      <c r="DL20" s="1003"/>
      <c r="DM20" s="1003"/>
      <c r="DN20" s="1003"/>
      <c r="DO20" s="1003"/>
      <c r="DP20" s="1003"/>
      <c r="DQ20" s="1003"/>
      <c r="DR20" s="1003"/>
      <c r="DS20" s="1003"/>
      <c r="DT20" s="1003"/>
      <c r="DU20" s="1003"/>
      <c r="DV20" s="1003"/>
      <c r="DW20" s="1003"/>
      <c r="DX20" s="1003"/>
      <c r="DY20" s="1003"/>
      <c r="DZ20" s="1003"/>
      <c r="EA20" s="1003"/>
      <c r="EB20" s="1003"/>
      <c r="EC20" s="1003"/>
      <c r="ED20" s="1003"/>
      <c r="EE20" s="1003"/>
      <c r="EF20" s="1003"/>
      <c r="EG20" s="1003"/>
      <c r="EH20" s="1003"/>
      <c r="EI20" s="1003"/>
      <c r="EJ20" s="1003"/>
      <c r="EK20" s="1003"/>
      <c r="EL20" s="1003"/>
      <c r="EM20" s="1003"/>
      <c r="EN20" s="1003"/>
      <c r="EO20" s="1003"/>
      <c r="EP20" s="1003"/>
      <c r="EQ20" s="1003"/>
      <c r="ER20" s="1003"/>
      <c r="ES20" s="1003"/>
      <c r="ET20" s="1003"/>
      <c r="EU20" s="1003"/>
      <c r="EV20" s="1003"/>
      <c r="EW20" s="1003"/>
      <c r="EX20" s="1003"/>
      <c r="EY20" s="1003"/>
      <c r="EZ20" s="1003"/>
      <c r="FA20" s="1003"/>
      <c r="FB20" s="1003"/>
      <c r="FC20" s="1003"/>
      <c r="FD20" s="1003"/>
      <c r="FE20" s="1003"/>
      <c r="FF20" s="1003"/>
      <c r="FG20" s="1003"/>
      <c r="FH20" s="1003"/>
      <c r="FI20" s="1003"/>
      <c r="FJ20" s="1003"/>
      <c r="FK20" s="1003"/>
      <c r="FL20" s="1003"/>
      <c r="FM20" s="1003"/>
      <c r="FN20" s="1003"/>
      <c r="FO20" s="1003"/>
      <c r="FP20" s="1003"/>
      <c r="FQ20" s="1003"/>
      <c r="FR20" s="1003"/>
      <c r="FS20" s="1003"/>
      <c r="FT20" s="1003"/>
      <c r="FU20" s="1003"/>
      <c r="FV20" s="1003"/>
      <c r="FW20" s="1003"/>
      <c r="FX20" s="1003"/>
      <c r="FY20" s="1003"/>
      <c r="FZ20" s="1003"/>
      <c r="GA20" s="1003"/>
      <c r="GB20" s="1003"/>
      <c r="GC20" s="1003"/>
      <c r="GD20" s="1003"/>
      <c r="GE20" s="1003"/>
      <c r="GF20" s="1003"/>
      <c r="GG20" s="1003"/>
      <c r="GH20" s="1003"/>
      <c r="GI20" s="1003"/>
      <c r="GJ20" s="1003"/>
      <c r="GK20" s="1003"/>
      <c r="GL20" s="1003"/>
      <c r="GM20" s="1003"/>
      <c r="GN20" s="1003"/>
      <c r="GO20" s="1003"/>
      <c r="GP20" s="1003"/>
      <c r="GQ20" s="1003"/>
      <c r="GR20" s="1003"/>
      <c r="GS20" s="1003"/>
      <c r="GT20" s="1003"/>
      <c r="GU20" s="1003"/>
      <c r="GV20" s="1003"/>
      <c r="GW20" s="1003"/>
      <c r="GX20" s="1003"/>
      <c r="GY20" s="1003"/>
      <c r="GZ20" s="1003"/>
      <c r="HA20" s="1003"/>
      <c r="HB20" s="1003"/>
      <c r="HC20" s="1003"/>
      <c r="HD20" s="1003"/>
      <c r="HE20" s="1003"/>
      <c r="HF20" s="1003"/>
      <c r="HG20" s="1003"/>
      <c r="HH20" s="1003"/>
      <c r="HI20" s="1003"/>
      <c r="HJ20" s="1003"/>
      <c r="HK20" s="1003"/>
      <c r="HL20" s="1003"/>
      <c r="HM20" s="1003"/>
      <c r="HN20" s="1003"/>
      <c r="HO20" s="1003"/>
      <c r="HP20" s="1003"/>
      <c r="HQ20" s="1003"/>
      <c r="HR20" s="1003"/>
      <c r="HS20" s="1003"/>
      <c r="HT20" s="1003"/>
      <c r="HU20" s="1003"/>
      <c r="HV20" s="1003"/>
      <c r="HW20" s="1003"/>
      <c r="HX20" s="1003"/>
      <c r="HY20" s="1003"/>
      <c r="HZ20" s="1003"/>
      <c r="IA20" s="1003"/>
      <c r="IB20" s="1003"/>
      <c r="IC20" s="1003"/>
      <c r="ID20" s="1003"/>
      <c r="IE20" s="1003"/>
      <c r="IF20" s="1003"/>
      <c r="IG20" s="1003"/>
      <c r="IH20" s="1003"/>
      <c r="II20" s="1003"/>
      <c r="IJ20" s="1003"/>
      <c r="IK20" s="1003"/>
      <c r="IL20" s="1003"/>
      <c r="IM20" s="1003"/>
      <c r="IN20" s="1003"/>
      <c r="IO20" s="1003"/>
      <c r="IP20" s="1003"/>
      <c r="IQ20" s="1003"/>
      <c r="IR20" s="1003"/>
      <c r="IS20" s="1003"/>
      <c r="IT20" s="1003"/>
      <c r="IU20" s="1003"/>
      <c r="IV20" s="1003"/>
    </row>
    <row r="21" spans="1:256" ht="16.5" thickBot="1">
      <c r="A21" s="1003"/>
      <c r="B21" s="2807" t="s">
        <v>707</v>
      </c>
      <c r="C21" s="2808"/>
      <c r="D21" s="2809">
        <v>8923.75</v>
      </c>
      <c r="E21" s="2810">
        <f>MEDIAN(E20:G20)</f>
        <v>9050</v>
      </c>
      <c r="F21" s="2810"/>
      <c r="G21" s="2811"/>
      <c r="H21" s="1003"/>
      <c r="I21" s="1003"/>
      <c r="J21" s="1003"/>
      <c r="K21" s="1003"/>
      <c r="L21" s="1003"/>
      <c r="M21" s="1003"/>
      <c r="N21" s="1003"/>
      <c r="O21" s="1003"/>
      <c r="P21" s="1003"/>
      <c r="Q21" s="1003"/>
      <c r="R21" s="1003"/>
      <c r="S21" s="1003"/>
      <c r="T21" s="1003"/>
      <c r="U21" s="1003"/>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003"/>
      <c r="BL21" s="1003"/>
      <c r="BM21" s="1003"/>
      <c r="BN21" s="1003"/>
      <c r="BO21" s="1003"/>
      <c r="BP21" s="1003"/>
      <c r="BQ21" s="1003"/>
      <c r="BR21" s="1003"/>
      <c r="BS21" s="1003"/>
      <c r="BT21" s="1003"/>
      <c r="BU21" s="1003"/>
      <c r="BV21" s="1003"/>
      <c r="BW21" s="1003"/>
      <c r="BX21" s="1003"/>
      <c r="BY21" s="1003"/>
      <c r="BZ21" s="1003"/>
      <c r="CA21" s="1003"/>
      <c r="CB21" s="1003"/>
      <c r="CC21" s="1003"/>
      <c r="CD21" s="1003"/>
      <c r="CE21" s="1003"/>
      <c r="CF21" s="1003"/>
      <c r="CG21" s="1003"/>
      <c r="CH21" s="1003"/>
      <c r="CI21" s="1003"/>
      <c r="CJ21" s="1003"/>
      <c r="CK21" s="1003"/>
      <c r="CL21" s="1003"/>
      <c r="CM21" s="1003"/>
      <c r="CN21" s="1003"/>
      <c r="CO21" s="1003"/>
      <c r="CP21" s="1003"/>
      <c r="CQ21" s="1003"/>
      <c r="CR21" s="1003"/>
      <c r="CS21" s="1003"/>
      <c r="CT21" s="1003"/>
      <c r="CU21" s="1003"/>
      <c r="CV21" s="1003"/>
      <c r="CW21" s="1003"/>
      <c r="CX21" s="1003"/>
      <c r="CY21" s="1003"/>
      <c r="CZ21" s="1003"/>
      <c r="DA21" s="1003"/>
      <c r="DB21" s="1003"/>
      <c r="DC21" s="1003"/>
      <c r="DD21" s="1003"/>
      <c r="DE21" s="1003"/>
      <c r="DF21" s="1003"/>
      <c r="DG21" s="1003"/>
      <c r="DH21" s="1003"/>
      <c r="DI21" s="1003"/>
      <c r="DJ21" s="1003"/>
      <c r="DK21" s="1003"/>
      <c r="DL21" s="1003"/>
      <c r="DM21" s="1003"/>
      <c r="DN21" s="1003"/>
      <c r="DO21" s="1003"/>
      <c r="DP21" s="1003"/>
      <c r="DQ21" s="1003"/>
      <c r="DR21" s="1003"/>
      <c r="DS21" s="1003"/>
      <c r="DT21" s="1003"/>
      <c r="DU21" s="1003"/>
      <c r="DV21" s="1003"/>
      <c r="DW21" s="1003"/>
      <c r="DX21" s="1003"/>
      <c r="DY21" s="1003"/>
      <c r="DZ21" s="1003"/>
      <c r="EA21" s="1003"/>
      <c r="EB21" s="1003"/>
      <c r="EC21" s="1003"/>
      <c r="ED21" s="1003"/>
      <c r="EE21" s="1003"/>
      <c r="EF21" s="1003"/>
      <c r="EG21" s="1003"/>
      <c r="EH21" s="1003"/>
      <c r="EI21" s="1003"/>
      <c r="EJ21" s="1003"/>
      <c r="EK21" s="1003"/>
      <c r="EL21" s="1003"/>
      <c r="EM21" s="1003"/>
      <c r="EN21" s="1003"/>
      <c r="EO21" s="1003"/>
      <c r="EP21" s="1003"/>
      <c r="EQ21" s="1003"/>
      <c r="ER21" s="1003"/>
      <c r="ES21" s="1003"/>
      <c r="ET21" s="1003"/>
      <c r="EU21" s="1003"/>
      <c r="EV21" s="1003"/>
      <c r="EW21" s="1003"/>
      <c r="EX21" s="1003"/>
      <c r="EY21" s="1003"/>
      <c r="EZ21" s="1003"/>
      <c r="FA21" s="1003"/>
      <c r="FB21" s="1003"/>
      <c r="FC21" s="1003"/>
      <c r="FD21" s="1003"/>
      <c r="FE21" s="1003"/>
      <c r="FF21" s="1003"/>
      <c r="FG21" s="1003"/>
      <c r="FH21" s="1003"/>
      <c r="FI21" s="1003"/>
      <c r="FJ21" s="1003"/>
      <c r="FK21" s="1003"/>
      <c r="FL21" s="1003"/>
      <c r="FM21" s="1003"/>
      <c r="FN21" s="1003"/>
      <c r="FO21" s="1003"/>
      <c r="FP21" s="1003"/>
      <c r="FQ21" s="1003"/>
      <c r="FR21" s="1003"/>
      <c r="FS21" s="1003"/>
      <c r="FT21" s="1003"/>
      <c r="FU21" s="1003"/>
      <c r="FV21" s="1003"/>
      <c r="FW21" s="1003"/>
      <c r="FX21" s="1003"/>
      <c r="FY21" s="1003"/>
      <c r="FZ21" s="1003"/>
      <c r="GA21" s="1003"/>
      <c r="GB21" s="1003"/>
      <c r="GC21" s="1003"/>
      <c r="GD21" s="1003"/>
      <c r="GE21" s="1003"/>
      <c r="GF21" s="1003"/>
      <c r="GG21" s="1003"/>
      <c r="GH21" s="1003"/>
      <c r="GI21" s="1003"/>
      <c r="GJ21" s="1003"/>
      <c r="GK21" s="1003"/>
      <c r="GL21" s="1003"/>
      <c r="GM21" s="1003"/>
      <c r="GN21" s="1003"/>
      <c r="GO21" s="1003"/>
      <c r="GP21" s="1003"/>
      <c r="GQ21" s="1003"/>
      <c r="GR21" s="1003"/>
      <c r="GS21" s="1003"/>
      <c r="GT21" s="1003"/>
      <c r="GU21" s="1003"/>
      <c r="GV21" s="1003"/>
      <c r="GW21" s="1003"/>
      <c r="GX21" s="1003"/>
      <c r="GY21" s="1003"/>
      <c r="GZ21" s="1003"/>
      <c r="HA21" s="1003"/>
      <c r="HB21" s="1003"/>
      <c r="HC21" s="1003"/>
      <c r="HD21" s="1003"/>
      <c r="HE21" s="1003"/>
      <c r="HF21" s="1003"/>
      <c r="HG21" s="1003"/>
      <c r="HH21" s="1003"/>
      <c r="HI21" s="1003"/>
      <c r="HJ21" s="1003"/>
      <c r="HK21" s="1003"/>
      <c r="HL21" s="1003"/>
      <c r="HM21" s="1003"/>
      <c r="HN21" s="1003"/>
      <c r="HO21" s="1003"/>
      <c r="HP21" s="1003"/>
      <c r="HQ21" s="1003"/>
      <c r="HR21" s="1003"/>
      <c r="HS21" s="1003"/>
      <c r="HT21" s="1003"/>
      <c r="HU21" s="1003"/>
      <c r="HV21" s="1003"/>
      <c r="HW21" s="1003"/>
      <c r="HX21" s="1003"/>
      <c r="HY21" s="1003"/>
      <c r="HZ21" s="1003"/>
      <c r="IA21" s="1003"/>
      <c r="IB21" s="1003"/>
      <c r="IC21" s="1003"/>
      <c r="ID21" s="1003"/>
      <c r="IE21" s="1003"/>
      <c r="IF21" s="1003"/>
      <c r="IG21" s="1003"/>
      <c r="IH21" s="1003"/>
      <c r="II21" s="1003"/>
      <c r="IJ21" s="1003"/>
      <c r="IK21" s="1003"/>
      <c r="IL21" s="1003"/>
      <c r="IM21" s="1003"/>
      <c r="IN21" s="1003"/>
      <c r="IO21" s="1003"/>
      <c r="IP21" s="1003"/>
      <c r="IQ21" s="1003"/>
      <c r="IR21" s="1003"/>
      <c r="IS21" s="1003"/>
      <c r="IT21" s="1003"/>
      <c r="IU21" s="1003"/>
      <c r="IV21" s="1003"/>
    </row>
    <row r="22" spans="1:256" s="1015" customFormat="1" ht="22.5" customHeight="1" thickBot="1">
      <c r="B22" s="1016"/>
      <c r="C22" s="1016"/>
      <c r="D22" s="1016"/>
      <c r="E22" s="1017"/>
      <c r="F22" s="1018"/>
      <c r="G22" s="1018"/>
    </row>
    <row r="23" spans="1:256" ht="16.5" thickBot="1">
      <c r="A23" s="1003"/>
      <c r="B23" s="2837" t="s">
        <v>1825</v>
      </c>
      <c r="C23" s="2838"/>
      <c r="D23" s="2838"/>
      <c r="E23" s="2838"/>
      <c r="F23" s="2838"/>
      <c r="G23" s="2839"/>
      <c r="H23" s="1003"/>
      <c r="I23" s="1003"/>
      <c r="J23" s="1003"/>
      <c r="K23" s="1003"/>
      <c r="L23" s="1003"/>
      <c r="M23" s="1003"/>
      <c r="N23" s="1003"/>
      <c r="O23" s="1003"/>
      <c r="P23" s="1003"/>
      <c r="Q23" s="1003"/>
      <c r="R23" s="1003"/>
      <c r="S23" s="1003"/>
      <c r="T23" s="1003"/>
      <c r="U23" s="1003"/>
      <c r="V23" s="1003"/>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c r="AT23" s="1003"/>
      <c r="AU23" s="1003"/>
      <c r="AV23" s="1003"/>
      <c r="AW23" s="1003"/>
      <c r="AX23" s="1003"/>
      <c r="AY23" s="1003"/>
      <c r="AZ23" s="1003"/>
      <c r="BA23" s="1003"/>
      <c r="BB23" s="1003"/>
      <c r="BC23" s="1003"/>
      <c r="BD23" s="1003"/>
      <c r="BE23" s="1003"/>
      <c r="BF23" s="1003"/>
      <c r="BG23" s="1003"/>
      <c r="BH23" s="1003"/>
      <c r="BI23" s="1003"/>
      <c r="BJ23" s="1003"/>
      <c r="BK23" s="1003"/>
      <c r="BL23" s="1003"/>
      <c r="BM23" s="1003"/>
      <c r="BN23" s="1003"/>
      <c r="BO23" s="1003"/>
      <c r="BP23" s="1003"/>
      <c r="BQ23" s="1003"/>
      <c r="BR23" s="1003"/>
      <c r="BS23" s="1003"/>
      <c r="BT23" s="1003"/>
      <c r="BU23" s="1003"/>
      <c r="BV23" s="1003"/>
      <c r="BW23" s="1003"/>
      <c r="BX23" s="1003"/>
      <c r="BY23" s="1003"/>
      <c r="BZ23" s="1003"/>
      <c r="CA23" s="1003"/>
      <c r="CB23" s="1003"/>
      <c r="CC23" s="1003"/>
      <c r="CD23" s="1003"/>
      <c r="CE23" s="1003"/>
      <c r="CF23" s="1003"/>
      <c r="CG23" s="1003"/>
      <c r="CH23" s="1003"/>
      <c r="CI23" s="1003"/>
      <c r="CJ23" s="1003"/>
      <c r="CK23" s="1003"/>
      <c r="CL23" s="1003"/>
      <c r="CM23" s="1003"/>
      <c r="CN23" s="1003"/>
      <c r="CO23" s="1003"/>
      <c r="CP23" s="1003"/>
      <c r="CQ23" s="1003"/>
      <c r="CR23" s="1003"/>
      <c r="CS23" s="1003"/>
      <c r="CT23" s="1003"/>
      <c r="CU23" s="1003"/>
      <c r="CV23" s="1003"/>
      <c r="CW23" s="1003"/>
      <c r="CX23" s="1003"/>
      <c r="CY23" s="1003"/>
      <c r="CZ23" s="1003"/>
      <c r="DA23" s="1003"/>
      <c r="DB23" s="1003"/>
      <c r="DC23" s="1003"/>
      <c r="DD23" s="1003"/>
      <c r="DE23" s="1003"/>
      <c r="DF23" s="1003"/>
      <c r="DG23" s="1003"/>
      <c r="DH23" s="1003"/>
      <c r="DI23" s="1003"/>
      <c r="DJ23" s="1003"/>
      <c r="DK23" s="1003"/>
      <c r="DL23" s="1003"/>
      <c r="DM23" s="1003"/>
      <c r="DN23" s="1003"/>
      <c r="DO23" s="1003"/>
      <c r="DP23" s="1003"/>
      <c r="DQ23" s="1003"/>
      <c r="DR23" s="1003"/>
      <c r="DS23" s="1003"/>
      <c r="DT23" s="1003"/>
      <c r="DU23" s="1003"/>
      <c r="DV23" s="1003"/>
      <c r="DW23" s="1003"/>
      <c r="DX23" s="1003"/>
      <c r="DY23" s="1003"/>
      <c r="DZ23" s="1003"/>
      <c r="EA23" s="1003"/>
      <c r="EB23" s="1003"/>
      <c r="EC23" s="1003"/>
      <c r="ED23" s="1003"/>
      <c r="EE23" s="1003"/>
      <c r="EF23" s="1003"/>
      <c r="EG23" s="1003"/>
      <c r="EH23" s="1003"/>
      <c r="EI23" s="1003"/>
      <c r="EJ23" s="1003"/>
      <c r="EK23" s="1003"/>
      <c r="EL23" s="1003"/>
      <c r="EM23" s="1003"/>
      <c r="EN23" s="1003"/>
      <c r="EO23" s="1003"/>
      <c r="EP23" s="1003"/>
      <c r="EQ23" s="1003"/>
      <c r="ER23" s="1003"/>
      <c r="ES23" s="1003"/>
      <c r="ET23" s="1003"/>
      <c r="EU23" s="1003"/>
      <c r="EV23" s="1003"/>
      <c r="EW23" s="1003"/>
      <c r="EX23" s="1003"/>
      <c r="EY23" s="1003"/>
      <c r="EZ23" s="1003"/>
      <c r="FA23" s="1003"/>
      <c r="FB23" s="1003"/>
      <c r="FC23" s="1003"/>
      <c r="FD23" s="1003"/>
      <c r="FE23" s="1003"/>
      <c r="FF23" s="1003"/>
      <c r="FG23" s="1003"/>
      <c r="FH23" s="1003"/>
      <c r="FI23" s="1003"/>
      <c r="FJ23" s="1003"/>
      <c r="FK23" s="1003"/>
      <c r="FL23" s="1003"/>
      <c r="FM23" s="1003"/>
      <c r="FN23" s="1003"/>
      <c r="FO23" s="1003"/>
      <c r="FP23" s="1003"/>
      <c r="FQ23" s="1003"/>
      <c r="FR23" s="1003"/>
      <c r="FS23" s="1003"/>
      <c r="FT23" s="1003"/>
      <c r="FU23" s="1003"/>
      <c r="FV23" s="1003"/>
      <c r="FW23" s="1003"/>
      <c r="FX23" s="1003"/>
      <c r="FY23" s="1003"/>
      <c r="FZ23" s="1003"/>
      <c r="GA23" s="1003"/>
      <c r="GB23" s="1003"/>
      <c r="GC23" s="1003"/>
      <c r="GD23" s="1003"/>
      <c r="GE23" s="1003"/>
      <c r="GF23" s="1003"/>
      <c r="GG23" s="1003"/>
      <c r="GH23" s="1003"/>
      <c r="GI23" s="1003"/>
      <c r="GJ23" s="1003"/>
      <c r="GK23" s="1003"/>
      <c r="GL23" s="1003"/>
      <c r="GM23" s="1003"/>
      <c r="GN23" s="1003"/>
      <c r="GO23" s="1003"/>
      <c r="GP23" s="1003"/>
      <c r="GQ23" s="1003"/>
      <c r="GR23" s="1003"/>
      <c r="GS23" s="1003"/>
      <c r="GT23" s="1003"/>
      <c r="GU23" s="1003"/>
      <c r="GV23" s="1003"/>
      <c r="GW23" s="1003"/>
      <c r="GX23" s="1003"/>
      <c r="GY23" s="1003"/>
      <c r="GZ23" s="1003"/>
      <c r="HA23" s="1003"/>
      <c r="HB23" s="1003"/>
      <c r="HC23" s="1003"/>
      <c r="HD23" s="1003"/>
      <c r="HE23" s="1003"/>
      <c r="HF23" s="1003"/>
      <c r="HG23" s="1003"/>
      <c r="HH23" s="1003"/>
      <c r="HI23" s="1003"/>
      <c r="HJ23" s="1003"/>
      <c r="HK23" s="1003"/>
      <c r="HL23" s="1003"/>
      <c r="HM23" s="1003"/>
      <c r="HN23" s="1003"/>
      <c r="HO23" s="1003"/>
      <c r="HP23" s="1003"/>
      <c r="HQ23" s="1003"/>
      <c r="HR23" s="1003"/>
      <c r="HS23" s="1003"/>
      <c r="HT23" s="1003"/>
      <c r="HU23" s="1003"/>
      <c r="HV23" s="1003"/>
      <c r="HW23" s="1003"/>
      <c r="HX23" s="1003"/>
      <c r="HY23" s="1003"/>
      <c r="HZ23" s="1003"/>
      <c r="IA23" s="1003"/>
      <c r="IB23" s="1003"/>
      <c r="IC23" s="1003"/>
      <c r="ID23" s="1003"/>
      <c r="IE23" s="1003"/>
      <c r="IF23" s="1003"/>
      <c r="IG23" s="1003"/>
      <c r="IH23" s="1003"/>
      <c r="II23" s="1003"/>
      <c r="IJ23" s="1003"/>
      <c r="IK23" s="1003"/>
      <c r="IL23" s="1003"/>
      <c r="IM23" s="1003"/>
      <c r="IN23" s="1003"/>
      <c r="IO23" s="1003"/>
      <c r="IP23" s="1003"/>
      <c r="IQ23" s="1003"/>
      <c r="IR23" s="1003"/>
      <c r="IS23" s="1003"/>
      <c r="IT23" s="1003"/>
      <c r="IU23" s="1003"/>
      <c r="IV23" s="1003"/>
    </row>
    <row r="24" spans="1:256" s="1019" customFormat="1" ht="15.75">
      <c r="B24" s="1020" t="s">
        <v>701</v>
      </c>
      <c r="C24" s="1021" t="s">
        <v>1826</v>
      </c>
      <c r="D24" s="1022"/>
      <c r="E24" s="1023"/>
      <c r="F24" s="1024"/>
      <c r="G24" s="1025"/>
    </row>
    <row r="25" spans="1:256" s="1019" customFormat="1" ht="15.75">
      <c r="B25" s="1026"/>
      <c r="C25" s="1027" t="s">
        <v>702</v>
      </c>
      <c r="D25" s="2840" t="s">
        <v>704</v>
      </c>
      <c r="E25" s="2841"/>
      <c r="F25" s="1028" t="s">
        <v>705</v>
      </c>
      <c r="G25" s="1029" t="s">
        <v>706</v>
      </c>
    </row>
    <row r="26" spans="1:256" s="1019" customFormat="1" ht="15" customHeight="1">
      <c r="B26" s="1030">
        <v>43234</v>
      </c>
      <c r="C26" s="2166" t="s">
        <v>6636</v>
      </c>
      <c r="D26" s="2842" t="s">
        <v>6637</v>
      </c>
      <c r="E26" s="2843"/>
      <c r="F26" s="2167" t="s">
        <v>6638</v>
      </c>
      <c r="G26" s="2168" t="s">
        <v>6639</v>
      </c>
    </row>
    <row r="27" spans="1:256" s="1019" customFormat="1" ht="15" customHeight="1">
      <c r="B27" s="1030">
        <v>43235</v>
      </c>
      <c r="C27" s="2166" t="s">
        <v>6640</v>
      </c>
      <c r="D27" s="2842" t="s">
        <v>1827</v>
      </c>
      <c r="E27" s="2843"/>
      <c r="F27" s="2167" t="s">
        <v>1828</v>
      </c>
      <c r="G27" s="2168" t="s">
        <v>1610</v>
      </c>
    </row>
    <row r="28" spans="1:256" s="1019" customFormat="1" ht="15">
      <c r="B28" s="1030">
        <v>43273</v>
      </c>
      <c r="C28" s="2166" t="s">
        <v>8065</v>
      </c>
      <c r="D28" s="2842" t="s">
        <v>8066</v>
      </c>
      <c r="E28" s="2843"/>
      <c r="F28" s="2167" t="s">
        <v>8067</v>
      </c>
      <c r="G28" s="2168" t="s">
        <v>7223</v>
      </c>
    </row>
    <row r="29" spans="1:256" s="1019" customFormat="1" ht="16.5" thickBot="1">
      <c r="B29" s="1034"/>
      <c r="C29" s="1035"/>
      <c r="D29" s="1036"/>
      <c r="E29" s="1037"/>
      <c r="F29" s="1038"/>
      <c r="G29" s="1039"/>
    </row>
    <row r="30" spans="1:256" s="1015" customFormat="1" ht="6" customHeight="1">
      <c r="B30" s="1016"/>
      <c r="C30" s="1016"/>
      <c r="D30" s="1016"/>
      <c r="E30" s="1017"/>
      <c r="F30" s="1018"/>
      <c r="G30" s="1018"/>
    </row>
    <row r="31" spans="1:256" ht="13.5" thickBot="1">
      <c r="A31" s="1003"/>
      <c r="B31" s="1057"/>
      <c r="C31" s="1057"/>
      <c r="D31" s="1057"/>
      <c r="E31" s="1057"/>
      <c r="F31" s="1057"/>
      <c r="G31" s="1057"/>
      <c r="H31" s="1003"/>
      <c r="I31" s="1003"/>
      <c r="J31" s="1003"/>
      <c r="K31" s="1003"/>
      <c r="L31" s="1003"/>
      <c r="M31" s="1003"/>
      <c r="N31" s="1003"/>
      <c r="O31" s="1003"/>
      <c r="P31" s="1003"/>
      <c r="Q31" s="1003"/>
      <c r="R31" s="1003"/>
      <c r="S31" s="1003"/>
      <c r="T31" s="1003"/>
      <c r="U31" s="1003"/>
      <c r="V31" s="100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3"/>
      <c r="AY31" s="1003"/>
      <c r="AZ31" s="1003"/>
      <c r="BA31" s="1003"/>
      <c r="BB31" s="1003"/>
      <c r="BC31" s="1003"/>
      <c r="BD31" s="1003"/>
      <c r="BE31" s="1003"/>
      <c r="BF31" s="1003"/>
      <c r="BG31" s="1003"/>
      <c r="BH31" s="1003"/>
      <c r="BI31" s="1003"/>
      <c r="BJ31" s="1003"/>
      <c r="BK31" s="1003"/>
      <c r="BL31" s="1003"/>
      <c r="BM31" s="1003"/>
      <c r="BN31" s="1003"/>
      <c r="BO31" s="1003"/>
      <c r="BP31" s="1003"/>
      <c r="BQ31" s="1003"/>
      <c r="BR31" s="1003"/>
      <c r="BS31" s="1003"/>
      <c r="BT31" s="1003"/>
      <c r="BU31" s="1003"/>
      <c r="BV31" s="1003"/>
      <c r="BW31" s="1003"/>
      <c r="BX31" s="1003"/>
      <c r="BY31" s="1003"/>
      <c r="BZ31" s="1003"/>
      <c r="CA31" s="1003"/>
      <c r="CB31" s="1003"/>
      <c r="CC31" s="1003"/>
      <c r="CD31" s="1003"/>
      <c r="CE31" s="1003"/>
      <c r="CF31" s="1003"/>
      <c r="CG31" s="1003"/>
      <c r="CH31" s="1003"/>
      <c r="CI31" s="1003"/>
      <c r="CJ31" s="1003"/>
      <c r="CK31" s="1003"/>
      <c r="CL31" s="1003"/>
      <c r="CM31" s="1003"/>
      <c r="CN31" s="1003"/>
      <c r="CO31" s="1003"/>
      <c r="CP31" s="1003"/>
      <c r="CQ31" s="1003"/>
      <c r="CR31" s="1003"/>
      <c r="CS31" s="1003"/>
      <c r="CT31" s="1003"/>
      <c r="CU31" s="1003"/>
      <c r="CV31" s="1003"/>
      <c r="CW31" s="1003"/>
      <c r="CX31" s="1003"/>
      <c r="CY31" s="1003"/>
      <c r="CZ31" s="1003"/>
      <c r="DA31" s="1003"/>
      <c r="DB31" s="1003"/>
      <c r="DC31" s="1003"/>
      <c r="DD31" s="1003"/>
      <c r="DE31" s="1003"/>
      <c r="DF31" s="1003"/>
      <c r="DG31" s="1003"/>
      <c r="DH31" s="1003"/>
      <c r="DI31" s="1003"/>
      <c r="DJ31" s="1003"/>
      <c r="DK31" s="1003"/>
      <c r="DL31" s="1003"/>
      <c r="DM31" s="1003"/>
      <c r="DN31" s="1003"/>
      <c r="DO31" s="1003"/>
      <c r="DP31" s="1003"/>
      <c r="DQ31" s="1003"/>
      <c r="DR31" s="1003"/>
      <c r="DS31" s="1003"/>
      <c r="DT31" s="1003"/>
      <c r="DU31" s="1003"/>
      <c r="DV31" s="1003"/>
      <c r="DW31" s="1003"/>
      <c r="DX31" s="1003"/>
      <c r="DY31" s="1003"/>
      <c r="DZ31" s="1003"/>
      <c r="EA31" s="1003"/>
      <c r="EB31" s="1003"/>
      <c r="EC31" s="1003"/>
      <c r="ED31" s="1003"/>
      <c r="EE31" s="1003"/>
      <c r="EF31" s="1003"/>
      <c r="EG31" s="1003"/>
      <c r="EH31" s="1003"/>
      <c r="EI31" s="1003"/>
      <c r="EJ31" s="1003"/>
      <c r="EK31" s="1003"/>
      <c r="EL31" s="1003"/>
      <c r="EM31" s="1003"/>
      <c r="EN31" s="1003"/>
      <c r="EO31" s="1003"/>
      <c r="EP31" s="1003"/>
      <c r="EQ31" s="1003"/>
      <c r="ER31" s="1003"/>
      <c r="ES31" s="1003"/>
      <c r="ET31" s="1003"/>
      <c r="EU31" s="1003"/>
      <c r="EV31" s="1003"/>
      <c r="EW31" s="1003"/>
      <c r="EX31" s="1003"/>
      <c r="EY31" s="1003"/>
      <c r="EZ31" s="1003"/>
      <c r="FA31" s="1003"/>
      <c r="FB31" s="1003"/>
      <c r="FC31" s="1003"/>
      <c r="FD31" s="1003"/>
      <c r="FE31" s="1003"/>
      <c r="FF31" s="1003"/>
      <c r="FG31" s="1003"/>
      <c r="FH31" s="1003"/>
      <c r="FI31" s="1003"/>
      <c r="FJ31" s="1003"/>
      <c r="FK31" s="1003"/>
      <c r="FL31" s="1003"/>
      <c r="FM31" s="1003"/>
      <c r="FN31" s="1003"/>
      <c r="FO31" s="1003"/>
      <c r="FP31" s="1003"/>
      <c r="FQ31" s="1003"/>
      <c r="FR31" s="1003"/>
      <c r="FS31" s="1003"/>
      <c r="FT31" s="1003"/>
      <c r="FU31" s="1003"/>
      <c r="FV31" s="1003"/>
      <c r="FW31" s="1003"/>
      <c r="FX31" s="1003"/>
      <c r="FY31" s="1003"/>
      <c r="FZ31" s="1003"/>
      <c r="GA31" s="1003"/>
      <c r="GB31" s="1003"/>
      <c r="GC31" s="1003"/>
      <c r="GD31" s="1003"/>
      <c r="GE31" s="1003"/>
      <c r="GF31" s="1003"/>
      <c r="GG31" s="1003"/>
      <c r="GH31" s="1003"/>
      <c r="GI31" s="1003"/>
      <c r="GJ31" s="1003"/>
      <c r="GK31" s="1003"/>
      <c r="GL31" s="1003"/>
      <c r="GM31" s="1003"/>
      <c r="GN31" s="1003"/>
      <c r="GO31" s="1003"/>
      <c r="GP31" s="1003"/>
      <c r="GQ31" s="1003"/>
      <c r="GR31" s="1003"/>
      <c r="GS31" s="1003"/>
      <c r="GT31" s="1003"/>
      <c r="GU31" s="1003"/>
      <c r="GV31" s="1003"/>
      <c r="GW31" s="1003"/>
      <c r="GX31" s="1003"/>
      <c r="GY31" s="1003"/>
      <c r="GZ31" s="1003"/>
      <c r="HA31" s="1003"/>
      <c r="HB31" s="1003"/>
      <c r="HC31" s="1003"/>
      <c r="HD31" s="1003"/>
      <c r="HE31" s="1003"/>
      <c r="HF31" s="1003"/>
      <c r="HG31" s="1003"/>
      <c r="HH31" s="1003"/>
      <c r="HI31" s="1003"/>
      <c r="HJ31" s="1003"/>
      <c r="HK31" s="1003"/>
      <c r="HL31" s="1003"/>
      <c r="HM31" s="1003"/>
      <c r="HN31" s="1003"/>
      <c r="HO31" s="1003"/>
      <c r="HP31" s="1003"/>
      <c r="HQ31" s="1003"/>
      <c r="HR31" s="1003"/>
      <c r="HS31" s="1003"/>
      <c r="HT31" s="1003"/>
      <c r="HU31" s="1003"/>
      <c r="HV31" s="1003"/>
      <c r="HW31" s="1003"/>
      <c r="HX31" s="1003"/>
      <c r="HY31" s="1003"/>
      <c r="HZ31" s="1003"/>
      <c r="IA31" s="1003"/>
      <c r="IB31" s="1003"/>
      <c r="IC31" s="1003"/>
      <c r="ID31" s="1003"/>
      <c r="IE31" s="1003"/>
      <c r="IF31" s="1003"/>
      <c r="IG31" s="1003"/>
      <c r="IH31" s="1003"/>
      <c r="II31" s="1003"/>
      <c r="IJ31" s="1003"/>
      <c r="IK31" s="1003"/>
      <c r="IL31" s="1003"/>
      <c r="IM31" s="1003"/>
      <c r="IN31" s="1003"/>
      <c r="IO31" s="1003"/>
      <c r="IP31" s="1003"/>
      <c r="IQ31" s="1003"/>
      <c r="IR31" s="1003"/>
      <c r="IS31" s="1003"/>
      <c r="IT31" s="1003"/>
      <c r="IU31" s="1003"/>
      <c r="IV31" s="1003"/>
    </row>
    <row r="32" spans="1:256" ht="16.5" thickBot="1">
      <c r="A32" s="1003"/>
      <c r="B32" s="1286" t="s">
        <v>1829</v>
      </c>
      <c r="C32" s="1287" t="s">
        <v>1831</v>
      </c>
      <c r="D32" s="1287"/>
      <c r="E32" s="1287"/>
      <c r="F32" s="1287"/>
      <c r="G32" s="1288" t="s">
        <v>29</v>
      </c>
      <c r="H32" s="1003"/>
      <c r="I32" s="1003"/>
      <c r="J32" s="1003"/>
      <c r="K32" s="1003"/>
      <c r="L32" s="1003"/>
      <c r="M32" s="1003"/>
      <c r="N32" s="1003"/>
      <c r="O32" s="1003"/>
      <c r="P32" s="1003"/>
      <c r="Q32" s="1003"/>
      <c r="R32" s="1003"/>
      <c r="S32" s="1003"/>
      <c r="T32" s="1003"/>
      <c r="U32" s="1003"/>
      <c r="V32" s="1003"/>
      <c r="W32" s="1003"/>
      <c r="X32" s="1003"/>
      <c r="Y32" s="1003"/>
      <c r="Z32" s="1003"/>
      <c r="AA32" s="1003"/>
      <c r="AB32" s="1003"/>
      <c r="AC32" s="1003"/>
      <c r="AD32" s="1003"/>
      <c r="AE32" s="1003"/>
      <c r="AF32" s="1003"/>
      <c r="AG32" s="1003"/>
      <c r="AH32" s="1003"/>
      <c r="AI32" s="1003"/>
      <c r="AJ32" s="1003"/>
      <c r="AK32" s="1003"/>
      <c r="AL32" s="1003"/>
      <c r="AM32" s="1003"/>
      <c r="AN32" s="1003"/>
      <c r="AO32" s="1003"/>
      <c r="AP32" s="1003"/>
      <c r="AQ32" s="1003"/>
      <c r="AR32" s="1003"/>
      <c r="AS32" s="1003"/>
      <c r="AT32" s="1003"/>
      <c r="AU32" s="1003"/>
      <c r="AV32" s="1003"/>
      <c r="AW32" s="1003"/>
      <c r="AX32" s="1003"/>
      <c r="AY32" s="1003"/>
      <c r="AZ32" s="1003"/>
      <c r="BA32" s="1003"/>
      <c r="BB32" s="1003"/>
      <c r="BC32" s="1003"/>
      <c r="BD32" s="1003"/>
      <c r="BE32" s="1003"/>
      <c r="BF32" s="1003"/>
      <c r="BG32" s="1003"/>
      <c r="BH32" s="1003"/>
      <c r="BI32" s="1003"/>
      <c r="BJ32" s="1003"/>
      <c r="BK32" s="1003"/>
      <c r="BL32" s="1003"/>
      <c r="BM32" s="1003"/>
      <c r="BN32" s="1003"/>
      <c r="BO32" s="1003"/>
      <c r="BP32" s="1003"/>
      <c r="BQ32" s="1003"/>
      <c r="BR32" s="1003"/>
      <c r="BS32" s="1003"/>
      <c r="BT32" s="1003"/>
      <c r="BU32" s="1003"/>
      <c r="BV32" s="1003"/>
      <c r="BW32" s="1003"/>
      <c r="BX32" s="1003"/>
      <c r="BY32" s="1003"/>
      <c r="BZ32" s="1003"/>
      <c r="CA32" s="1003"/>
      <c r="CB32" s="1003"/>
      <c r="CC32" s="1003"/>
      <c r="CD32" s="1003"/>
      <c r="CE32" s="1003"/>
      <c r="CF32" s="1003"/>
      <c r="CG32" s="1003"/>
      <c r="CH32" s="1003"/>
      <c r="CI32" s="1003"/>
      <c r="CJ32" s="1003"/>
      <c r="CK32" s="1003"/>
      <c r="CL32" s="1003"/>
      <c r="CM32" s="1003"/>
      <c r="CN32" s="1003"/>
      <c r="CO32" s="1003"/>
      <c r="CP32" s="1003"/>
      <c r="CQ32" s="1003"/>
      <c r="CR32" s="1003"/>
      <c r="CS32" s="1003"/>
      <c r="CT32" s="1003"/>
      <c r="CU32" s="1003"/>
      <c r="CV32" s="1003"/>
      <c r="CW32" s="1003"/>
      <c r="CX32" s="1003"/>
      <c r="CY32" s="1003"/>
      <c r="CZ32" s="1003"/>
      <c r="DA32" s="1003"/>
      <c r="DB32" s="1003"/>
      <c r="DC32" s="1003"/>
      <c r="DD32" s="1003"/>
      <c r="DE32" s="1003"/>
      <c r="DF32" s="1003"/>
      <c r="DG32" s="1003"/>
      <c r="DH32" s="1003"/>
      <c r="DI32" s="1003"/>
      <c r="DJ32" s="1003"/>
      <c r="DK32" s="1003"/>
      <c r="DL32" s="1003"/>
      <c r="DM32" s="1003"/>
      <c r="DN32" s="1003"/>
      <c r="DO32" s="1003"/>
      <c r="DP32" s="1003"/>
      <c r="DQ32" s="1003"/>
      <c r="DR32" s="1003"/>
      <c r="DS32" s="1003"/>
      <c r="DT32" s="1003"/>
      <c r="DU32" s="1003"/>
      <c r="DV32" s="1003"/>
      <c r="DW32" s="1003"/>
      <c r="DX32" s="1003"/>
      <c r="DY32" s="1003"/>
      <c r="DZ32" s="1003"/>
      <c r="EA32" s="1003"/>
      <c r="EB32" s="1003"/>
      <c r="EC32" s="1003"/>
      <c r="ED32" s="1003"/>
      <c r="EE32" s="1003"/>
      <c r="EF32" s="1003"/>
      <c r="EG32" s="1003"/>
      <c r="EH32" s="1003"/>
      <c r="EI32" s="1003"/>
      <c r="EJ32" s="1003"/>
      <c r="EK32" s="1003"/>
      <c r="EL32" s="1003"/>
      <c r="EM32" s="1003"/>
      <c r="EN32" s="1003"/>
      <c r="EO32" s="1003"/>
      <c r="EP32" s="1003"/>
      <c r="EQ32" s="1003"/>
      <c r="ER32" s="1003"/>
      <c r="ES32" s="1003"/>
      <c r="ET32" s="1003"/>
      <c r="EU32" s="1003"/>
      <c r="EV32" s="1003"/>
      <c r="EW32" s="1003"/>
      <c r="EX32" s="1003"/>
      <c r="EY32" s="1003"/>
      <c r="EZ32" s="1003"/>
      <c r="FA32" s="1003"/>
      <c r="FB32" s="1003"/>
      <c r="FC32" s="1003"/>
      <c r="FD32" s="1003"/>
      <c r="FE32" s="1003"/>
      <c r="FF32" s="1003"/>
      <c r="FG32" s="1003"/>
      <c r="FH32" s="1003"/>
      <c r="FI32" s="1003"/>
      <c r="FJ32" s="1003"/>
      <c r="FK32" s="1003"/>
      <c r="FL32" s="1003"/>
      <c r="FM32" s="1003"/>
      <c r="FN32" s="1003"/>
      <c r="FO32" s="1003"/>
      <c r="FP32" s="1003"/>
      <c r="FQ32" s="1003"/>
      <c r="FR32" s="1003"/>
      <c r="FS32" s="1003"/>
      <c r="FT32" s="1003"/>
      <c r="FU32" s="1003"/>
      <c r="FV32" s="1003"/>
      <c r="FW32" s="1003"/>
      <c r="FX32" s="1003"/>
      <c r="FY32" s="1003"/>
      <c r="FZ32" s="1003"/>
      <c r="GA32" s="1003"/>
      <c r="GB32" s="1003"/>
      <c r="GC32" s="1003"/>
      <c r="GD32" s="1003"/>
      <c r="GE32" s="1003"/>
      <c r="GF32" s="1003"/>
      <c r="GG32" s="1003"/>
      <c r="GH32" s="1003"/>
      <c r="GI32" s="1003"/>
      <c r="GJ32" s="1003"/>
      <c r="GK32" s="1003"/>
      <c r="GL32" s="1003"/>
      <c r="GM32" s="1003"/>
      <c r="GN32" s="1003"/>
      <c r="GO32" s="1003"/>
      <c r="GP32" s="1003"/>
      <c r="GQ32" s="1003"/>
      <c r="GR32" s="1003"/>
      <c r="GS32" s="1003"/>
      <c r="GT32" s="1003"/>
      <c r="GU32" s="1003"/>
      <c r="GV32" s="1003"/>
      <c r="GW32" s="1003"/>
      <c r="GX32" s="1003"/>
      <c r="GY32" s="1003"/>
      <c r="GZ32" s="1003"/>
      <c r="HA32" s="1003"/>
      <c r="HB32" s="1003"/>
      <c r="HC32" s="1003"/>
      <c r="HD32" s="1003"/>
      <c r="HE32" s="1003"/>
      <c r="HF32" s="1003"/>
      <c r="HG32" s="1003"/>
      <c r="HH32" s="1003"/>
      <c r="HI32" s="1003"/>
      <c r="HJ32" s="1003"/>
      <c r="HK32" s="1003"/>
      <c r="HL32" s="1003"/>
      <c r="HM32" s="1003"/>
      <c r="HN32" s="1003"/>
      <c r="HO32" s="1003"/>
      <c r="HP32" s="1003"/>
      <c r="HQ32" s="1003"/>
      <c r="HR32" s="1003"/>
      <c r="HS32" s="1003"/>
      <c r="HT32" s="1003"/>
      <c r="HU32" s="1003"/>
      <c r="HV32" s="1003"/>
      <c r="HW32" s="1003"/>
      <c r="HX32" s="1003"/>
      <c r="HY32" s="1003"/>
      <c r="HZ32" s="1003"/>
      <c r="IA32" s="1003"/>
      <c r="IB32" s="1003"/>
      <c r="IC32" s="1003"/>
      <c r="ID32" s="1003"/>
      <c r="IE32" s="1003"/>
      <c r="IF32" s="1003"/>
      <c r="IG32" s="1003"/>
      <c r="IH32" s="1003"/>
      <c r="II32" s="1003"/>
      <c r="IJ32" s="1003"/>
      <c r="IK32" s="1003"/>
      <c r="IL32" s="1003"/>
      <c r="IM32" s="1003"/>
      <c r="IN32" s="1003"/>
      <c r="IO32" s="1003"/>
      <c r="IP32" s="1003"/>
      <c r="IQ32" s="1003"/>
      <c r="IR32" s="1003"/>
      <c r="IS32" s="1003"/>
      <c r="IT32" s="1003"/>
      <c r="IU32" s="1003"/>
      <c r="IV32" s="1003"/>
    </row>
    <row r="33" spans="1:256" ht="31.5">
      <c r="A33" s="1003"/>
      <c r="B33" s="1282" t="s">
        <v>760</v>
      </c>
      <c r="C33" s="1283" t="s">
        <v>686</v>
      </c>
      <c r="D33" s="1283" t="s">
        <v>29</v>
      </c>
      <c r="E33" s="1283" t="s">
        <v>687</v>
      </c>
      <c r="F33" s="1284" t="s">
        <v>709</v>
      </c>
      <c r="G33" s="1285" t="s">
        <v>710</v>
      </c>
      <c r="H33" s="1003"/>
      <c r="I33" s="1003"/>
      <c r="J33" s="1003"/>
      <c r="K33" s="1003"/>
      <c r="L33" s="1003"/>
      <c r="M33" s="1003"/>
      <c r="N33" s="1003"/>
      <c r="O33" s="1003"/>
      <c r="P33" s="1003"/>
      <c r="Q33" s="1003"/>
      <c r="R33" s="1003"/>
      <c r="S33" s="1003"/>
      <c r="T33" s="1003"/>
      <c r="U33" s="1003"/>
      <c r="V33" s="1003"/>
      <c r="W33" s="1003"/>
      <c r="X33" s="1003"/>
      <c r="Y33" s="1003"/>
      <c r="Z33" s="1003"/>
      <c r="AA33" s="1003"/>
      <c r="AB33" s="1003"/>
      <c r="AC33" s="1003"/>
      <c r="AD33" s="1003"/>
      <c r="AE33" s="1003"/>
      <c r="AF33" s="1003"/>
      <c r="AG33" s="1003"/>
      <c r="AH33" s="1003"/>
      <c r="AI33" s="1003"/>
      <c r="AJ33" s="1003"/>
      <c r="AK33" s="1003"/>
      <c r="AL33" s="1003"/>
      <c r="AM33" s="1003"/>
      <c r="AN33" s="1003"/>
      <c r="AO33" s="1003"/>
      <c r="AP33" s="1003"/>
      <c r="AQ33" s="1003"/>
      <c r="AR33" s="1003"/>
      <c r="AS33" s="1003"/>
      <c r="AT33" s="1003"/>
      <c r="AU33" s="1003"/>
      <c r="AV33" s="1003"/>
      <c r="AW33" s="1003"/>
      <c r="AX33" s="1003"/>
      <c r="AY33" s="1003"/>
      <c r="AZ33" s="1003"/>
      <c r="BA33" s="1003"/>
      <c r="BB33" s="1003"/>
      <c r="BC33" s="1003"/>
      <c r="BD33" s="1003"/>
      <c r="BE33" s="1003"/>
      <c r="BF33" s="1003"/>
      <c r="BG33" s="1003"/>
      <c r="BH33" s="1003"/>
      <c r="BI33" s="1003"/>
      <c r="BJ33" s="1003"/>
      <c r="BK33" s="1003"/>
      <c r="BL33" s="1003"/>
      <c r="BM33" s="1003"/>
      <c r="BN33" s="1003"/>
      <c r="BO33" s="1003"/>
      <c r="BP33" s="1003"/>
      <c r="BQ33" s="1003"/>
      <c r="BR33" s="1003"/>
      <c r="BS33" s="1003"/>
      <c r="BT33" s="1003"/>
      <c r="BU33" s="1003"/>
      <c r="BV33" s="1003"/>
      <c r="BW33" s="1003"/>
      <c r="BX33" s="1003"/>
      <c r="BY33" s="1003"/>
      <c r="BZ33" s="1003"/>
      <c r="CA33" s="1003"/>
      <c r="CB33" s="1003"/>
      <c r="CC33" s="1003"/>
      <c r="CD33" s="1003"/>
      <c r="CE33" s="1003"/>
      <c r="CF33" s="1003"/>
      <c r="CG33" s="1003"/>
      <c r="CH33" s="1003"/>
      <c r="CI33" s="1003"/>
      <c r="CJ33" s="1003"/>
      <c r="CK33" s="1003"/>
      <c r="CL33" s="1003"/>
      <c r="CM33" s="1003"/>
      <c r="CN33" s="1003"/>
      <c r="CO33" s="1003"/>
      <c r="CP33" s="1003"/>
      <c r="CQ33" s="1003"/>
      <c r="CR33" s="1003"/>
      <c r="CS33" s="1003"/>
      <c r="CT33" s="1003"/>
      <c r="CU33" s="1003"/>
      <c r="CV33" s="1003"/>
      <c r="CW33" s="1003"/>
      <c r="CX33" s="1003"/>
      <c r="CY33" s="1003"/>
      <c r="CZ33" s="1003"/>
      <c r="DA33" s="1003"/>
      <c r="DB33" s="1003"/>
      <c r="DC33" s="1003"/>
      <c r="DD33" s="1003"/>
      <c r="DE33" s="1003"/>
      <c r="DF33" s="1003"/>
      <c r="DG33" s="1003"/>
      <c r="DH33" s="1003"/>
      <c r="DI33" s="1003"/>
      <c r="DJ33" s="1003"/>
      <c r="DK33" s="1003"/>
      <c r="DL33" s="1003"/>
      <c r="DM33" s="1003"/>
      <c r="DN33" s="1003"/>
      <c r="DO33" s="1003"/>
      <c r="DP33" s="1003"/>
      <c r="DQ33" s="1003"/>
      <c r="DR33" s="1003"/>
      <c r="DS33" s="1003"/>
      <c r="DT33" s="1003"/>
      <c r="DU33" s="1003"/>
      <c r="DV33" s="1003"/>
      <c r="DW33" s="1003"/>
      <c r="DX33" s="1003"/>
      <c r="DY33" s="1003"/>
      <c r="DZ33" s="1003"/>
      <c r="EA33" s="1003"/>
      <c r="EB33" s="1003"/>
      <c r="EC33" s="1003"/>
      <c r="ED33" s="1003"/>
      <c r="EE33" s="1003"/>
      <c r="EF33" s="1003"/>
      <c r="EG33" s="1003"/>
      <c r="EH33" s="1003"/>
      <c r="EI33" s="1003"/>
      <c r="EJ33" s="1003"/>
      <c r="EK33" s="1003"/>
      <c r="EL33" s="1003"/>
      <c r="EM33" s="1003"/>
      <c r="EN33" s="1003"/>
      <c r="EO33" s="1003"/>
      <c r="EP33" s="1003"/>
      <c r="EQ33" s="1003"/>
      <c r="ER33" s="1003"/>
      <c r="ES33" s="1003"/>
      <c r="ET33" s="1003"/>
      <c r="EU33" s="1003"/>
      <c r="EV33" s="1003"/>
      <c r="EW33" s="1003"/>
      <c r="EX33" s="1003"/>
      <c r="EY33" s="1003"/>
      <c r="EZ33" s="1003"/>
      <c r="FA33" s="1003"/>
      <c r="FB33" s="1003"/>
      <c r="FC33" s="1003"/>
      <c r="FD33" s="1003"/>
      <c r="FE33" s="1003"/>
      <c r="FF33" s="1003"/>
      <c r="FG33" s="1003"/>
      <c r="FH33" s="1003"/>
      <c r="FI33" s="1003"/>
      <c r="FJ33" s="1003"/>
      <c r="FK33" s="1003"/>
      <c r="FL33" s="1003"/>
      <c r="FM33" s="1003"/>
      <c r="FN33" s="1003"/>
      <c r="FO33" s="1003"/>
      <c r="FP33" s="1003"/>
      <c r="FQ33" s="1003"/>
      <c r="FR33" s="1003"/>
      <c r="FS33" s="1003"/>
      <c r="FT33" s="1003"/>
      <c r="FU33" s="1003"/>
      <c r="FV33" s="1003"/>
      <c r="FW33" s="1003"/>
      <c r="FX33" s="1003"/>
      <c r="FY33" s="1003"/>
      <c r="FZ33" s="1003"/>
      <c r="GA33" s="1003"/>
      <c r="GB33" s="1003"/>
      <c r="GC33" s="1003"/>
      <c r="GD33" s="1003"/>
      <c r="GE33" s="1003"/>
      <c r="GF33" s="1003"/>
      <c r="GG33" s="1003"/>
      <c r="GH33" s="1003"/>
      <c r="GI33" s="1003"/>
      <c r="GJ33" s="1003"/>
      <c r="GK33" s="1003"/>
      <c r="GL33" s="1003"/>
      <c r="GM33" s="1003"/>
      <c r="GN33" s="1003"/>
      <c r="GO33" s="1003"/>
      <c r="GP33" s="1003"/>
      <c r="GQ33" s="1003"/>
      <c r="GR33" s="1003"/>
      <c r="GS33" s="1003"/>
      <c r="GT33" s="1003"/>
      <c r="GU33" s="1003"/>
      <c r="GV33" s="1003"/>
      <c r="GW33" s="1003"/>
      <c r="GX33" s="1003"/>
      <c r="GY33" s="1003"/>
      <c r="GZ33" s="1003"/>
      <c r="HA33" s="1003"/>
      <c r="HB33" s="1003"/>
      <c r="HC33" s="1003"/>
      <c r="HD33" s="1003"/>
      <c r="HE33" s="1003"/>
      <c r="HF33" s="1003"/>
      <c r="HG33" s="1003"/>
      <c r="HH33" s="1003"/>
      <c r="HI33" s="1003"/>
      <c r="HJ33" s="1003"/>
      <c r="HK33" s="1003"/>
      <c r="HL33" s="1003"/>
      <c r="HM33" s="1003"/>
      <c r="HN33" s="1003"/>
      <c r="HO33" s="1003"/>
      <c r="HP33" s="1003"/>
      <c r="HQ33" s="1003"/>
      <c r="HR33" s="1003"/>
      <c r="HS33" s="1003"/>
      <c r="HT33" s="1003"/>
      <c r="HU33" s="1003"/>
      <c r="HV33" s="1003"/>
      <c r="HW33" s="1003"/>
      <c r="HX33" s="1003"/>
      <c r="HY33" s="1003"/>
      <c r="HZ33" s="1003"/>
      <c r="IA33" s="1003"/>
      <c r="IB33" s="1003"/>
      <c r="IC33" s="1003"/>
      <c r="ID33" s="1003"/>
      <c r="IE33" s="1003"/>
      <c r="IF33" s="1003"/>
      <c r="IG33" s="1003"/>
      <c r="IH33" s="1003"/>
      <c r="II33" s="1003"/>
      <c r="IJ33" s="1003"/>
      <c r="IK33" s="1003"/>
      <c r="IL33" s="1003"/>
      <c r="IM33" s="1003"/>
      <c r="IN33" s="1003"/>
      <c r="IO33" s="1003"/>
      <c r="IP33" s="1003"/>
      <c r="IQ33" s="1003"/>
      <c r="IR33" s="1003"/>
      <c r="IS33" s="1003"/>
      <c r="IT33" s="1003"/>
      <c r="IU33" s="1003"/>
      <c r="IV33" s="1003"/>
    </row>
    <row r="34" spans="1:256" ht="16.5" thickBot="1">
      <c r="A34" s="1003"/>
      <c r="B34" s="2844" t="s">
        <v>690</v>
      </c>
      <c r="C34" s="2845"/>
      <c r="D34" s="2845"/>
      <c r="E34" s="2845"/>
      <c r="F34" s="2845"/>
      <c r="G34" s="2846"/>
      <c r="H34" s="1003"/>
      <c r="I34" s="1003"/>
      <c r="J34" s="1003"/>
      <c r="K34" s="1003"/>
      <c r="L34" s="1003"/>
      <c r="M34" s="1003"/>
      <c r="N34" s="1003"/>
      <c r="O34" s="1003"/>
      <c r="P34" s="1003"/>
      <c r="Q34" s="1003"/>
      <c r="R34" s="1003"/>
      <c r="S34" s="1003"/>
      <c r="T34" s="1003"/>
      <c r="U34" s="1003"/>
      <c r="V34" s="1003"/>
      <c r="W34" s="1003"/>
      <c r="X34" s="1003"/>
      <c r="Y34" s="1003"/>
      <c r="Z34" s="1003"/>
      <c r="AA34" s="1003"/>
      <c r="AB34" s="1003"/>
      <c r="AC34" s="1003"/>
      <c r="AD34" s="1003"/>
      <c r="AE34" s="1003"/>
      <c r="AF34" s="1003"/>
      <c r="AG34" s="1003"/>
      <c r="AH34" s="1003"/>
      <c r="AI34" s="1003"/>
      <c r="AJ34" s="1003"/>
      <c r="AK34" s="1003"/>
      <c r="AL34" s="1003"/>
      <c r="AM34" s="1003"/>
      <c r="AN34" s="1003"/>
      <c r="AO34" s="1003"/>
      <c r="AP34" s="1003"/>
      <c r="AQ34" s="1003"/>
      <c r="AR34" s="1003"/>
      <c r="AS34" s="1003"/>
      <c r="AT34" s="1003"/>
      <c r="AU34" s="1003"/>
      <c r="AV34" s="1003"/>
      <c r="AW34" s="1003"/>
      <c r="AX34" s="1003"/>
      <c r="AY34" s="1003"/>
      <c r="AZ34" s="1003"/>
      <c r="BA34" s="1003"/>
      <c r="BB34" s="1003"/>
      <c r="BC34" s="1003"/>
      <c r="BD34" s="1003"/>
      <c r="BE34" s="1003"/>
      <c r="BF34" s="1003"/>
      <c r="BG34" s="1003"/>
      <c r="BH34" s="1003"/>
      <c r="BI34" s="1003"/>
      <c r="BJ34" s="1003"/>
      <c r="BK34" s="1003"/>
      <c r="BL34" s="1003"/>
      <c r="BM34" s="1003"/>
      <c r="BN34" s="1003"/>
      <c r="BO34" s="1003"/>
      <c r="BP34" s="1003"/>
      <c r="BQ34" s="1003"/>
      <c r="BR34" s="1003"/>
      <c r="BS34" s="1003"/>
      <c r="BT34" s="1003"/>
      <c r="BU34" s="1003"/>
      <c r="BV34" s="1003"/>
      <c r="BW34" s="1003"/>
      <c r="BX34" s="1003"/>
      <c r="BY34" s="1003"/>
      <c r="BZ34" s="1003"/>
      <c r="CA34" s="1003"/>
      <c r="CB34" s="1003"/>
      <c r="CC34" s="1003"/>
      <c r="CD34" s="1003"/>
      <c r="CE34" s="1003"/>
      <c r="CF34" s="1003"/>
      <c r="CG34" s="1003"/>
      <c r="CH34" s="1003"/>
      <c r="CI34" s="1003"/>
      <c r="CJ34" s="1003"/>
      <c r="CK34" s="1003"/>
      <c r="CL34" s="1003"/>
      <c r="CM34" s="1003"/>
      <c r="CN34" s="1003"/>
      <c r="CO34" s="1003"/>
      <c r="CP34" s="1003"/>
      <c r="CQ34" s="1003"/>
      <c r="CR34" s="1003"/>
      <c r="CS34" s="1003"/>
      <c r="CT34" s="1003"/>
      <c r="CU34" s="1003"/>
      <c r="CV34" s="1003"/>
      <c r="CW34" s="1003"/>
      <c r="CX34" s="1003"/>
      <c r="CY34" s="1003"/>
      <c r="CZ34" s="1003"/>
      <c r="DA34" s="1003"/>
      <c r="DB34" s="1003"/>
      <c r="DC34" s="1003"/>
      <c r="DD34" s="1003"/>
      <c r="DE34" s="1003"/>
      <c r="DF34" s="1003"/>
      <c r="DG34" s="1003"/>
      <c r="DH34" s="1003"/>
      <c r="DI34" s="1003"/>
      <c r="DJ34" s="1003"/>
      <c r="DK34" s="1003"/>
      <c r="DL34" s="1003"/>
      <c r="DM34" s="1003"/>
      <c r="DN34" s="1003"/>
      <c r="DO34" s="1003"/>
      <c r="DP34" s="1003"/>
      <c r="DQ34" s="1003"/>
      <c r="DR34" s="1003"/>
      <c r="DS34" s="1003"/>
      <c r="DT34" s="1003"/>
      <c r="DU34" s="1003"/>
      <c r="DV34" s="1003"/>
      <c r="DW34" s="1003"/>
      <c r="DX34" s="1003"/>
      <c r="DY34" s="1003"/>
      <c r="DZ34" s="1003"/>
      <c r="EA34" s="1003"/>
      <c r="EB34" s="1003"/>
      <c r="EC34" s="1003"/>
      <c r="ED34" s="1003"/>
      <c r="EE34" s="1003"/>
      <c r="EF34" s="1003"/>
      <c r="EG34" s="1003"/>
      <c r="EH34" s="1003"/>
      <c r="EI34" s="1003"/>
      <c r="EJ34" s="1003"/>
      <c r="EK34" s="1003"/>
      <c r="EL34" s="1003"/>
      <c r="EM34" s="1003"/>
      <c r="EN34" s="1003"/>
      <c r="EO34" s="1003"/>
      <c r="EP34" s="1003"/>
      <c r="EQ34" s="1003"/>
      <c r="ER34" s="1003"/>
      <c r="ES34" s="1003"/>
      <c r="ET34" s="1003"/>
      <c r="EU34" s="1003"/>
      <c r="EV34" s="1003"/>
      <c r="EW34" s="1003"/>
      <c r="EX34" s="1003"/>
      <c r="EY34" s="1003"/>
      <c r="EZ34" s="1003"/>
      <c r="FA34" s="1003"/>
      <c r="FB34" s="1003"/>
      <c r="FC34" s="1003"/>
      <c r="FD34" s="1003"/>
      <c r="FE34" s="1003"/>
      <c r="FF34" s="1003"/>
      <c r="FG34" s="1003"/>
      <c r="FH34" s="1003"/>
      <c r="FI34" s="1003"/>
      <c r="FJ34" s="1003"/>
      <c r="FK34" s="1003"/>
      <c r="FL34" s="1003"/>
      <c r="FM34" s="1003"/>
      <c r="FN34" s="1003"/>
      <c r="FO34" s="1003"/>
      <c r="FP34" s="1003"/>
      <c r="FQ34" s="1003"/>
      <c r="FR34" s="1003"/>
      <c r="FS34" s="1003"/>
      <c r="FT34" s="1003"/>
      <c r="FU34" s="1003"/>
      <c r="FV34" s="1003"/>
      <c r="FW34" s="1003"/>
      <c r="FX34" s="1003"/>
      <c r="FY34" s="1003"/>
      <c r="FZ34" s="1003"/>
      <c r="GA34" s="1003"/>
      <c r="GB34" s="1003"/>
      <c r="GC34" s="1003"/>
      <c r="GD34" s="1003"/>
      <c r="GE34" s="1003"/>
      <c r="GF34" s="1003"/>
      <c r="GG34" s="1003"/>
      <c r="GH34" s="1003"/>
      <c r="GI34" s="1003"/>
      <c r="GJ34" s="1003"/>
      <c r="GK34" s="1003"/>
      <c r="GL34" s="1003"/>
      <c r="GM34" s="1003"/>
      <c r="GN34" s="1003"/>
      <c r="GO34" s="1003"/>
      <c r="GP34" s="1003"/>
      <c r="GQ34" s="1003"/>
      <c r="GR34" s="1003"/>
      <c r="GS34" s="1003"/>
      <c r="GT34" s="1003"/>
      <c r="GU34" s="1003"/>
      <c r="GV34" s="1003"/>
      <c r="GW34" s="1003"/>
      <c r="GX34" s="1003"/>
      <c r="GY34" s="1003"/>
      <c r="GZ34" s="1003"/>
      <c r="HA34" s="1003"/>
      <c r="HB34" s="1003"/>
      <c r="HC34" s="1003"/>
      <c r="HD34" s="1003"/>
      <c r="HE34" s="1003"/>
      <c r="HF34" s="1003"/>
      <c r="HG34" s="1003"/>
      <c r="HH34" s="1003"/>
      <c r="HI34" s="1003"/>
      <c r="HJ34" s="1003"/>
      <c r="HK34" s="1003"/>
      <c r="HL34" s="1003"/>
      <c r="HM34" s="1003"/>
      <c r="HN34" s="1003"/>
      <c r="HO34" s="1003"/>
      <c r="HP34" s="1003"/>
      <c r="HQ34" s="1003"/>
      <c r="HR34" s="1003"/>
      <c r="HS34" s="1003"/>
      <c r="HT34" s="1003"/>
      <c r="HU34" s="1003"/>
      <c r="HV34" s="1003"/>
      <c r="HW34" s="1003"/>
      <c r="HX34" s="1003"/>
      <c r="HY34" s="1003"/>
      <c r="HZ34" s="1003"/>
      <c r="IA34" s="1003"/>
      <c r="IB34" s="1003"/>
      <c r="IC34" s="1003"/>
      <c r="ID34" s="1003"/>
      <c r="IE34" s="1003"/>
      <c r="IF34" s="1003"/>
      <c r="IG34" s="1003"/>
      <c r="IH34" s="1003"/>
      <c r="II34" s="1003"/>
      <c r="IJ34" s="1003"/>
      <c r="IK34" s="1003"/>
      <c r="IL34" s="1003"/>
      <c r="IM34" s="1003"/>
      <c r="IN34" s="1003"/>
      <c r="IO34" s="1003"/>
      <c r="IP34" s="1003"/>
      <c r="IQ34" s="1003"/>
      <c r="IR34" s="1003"/>
      <c r="IS34" s="1003"/>
      <c r="IT34" s="1003"/>
      <c r="IU34" s="1003"/>
      <c r="IV34" s="1003"/>
    </row>
    <row r="35" spans="1:256" ht="15.75">
      <c r="A35" s="1003"/>
      <c r="B35" s="1277" t="s">
        <v>711</v>
      </c>
      <c r="C35" s="1278" t="str">
        <f>C15</f>
        <v>ROTAÇÃO DUPLA DIAGONAL DUPLO</v>
      </c>
      <c r="D35" s="1279" t="s">
        <v>29</v>
      </c>
      <c r="E35" s="1289">
        <v>1</v>
      </c>
      <c r="F35" s="1280">
        <f>G15</f>
        <v>1422</v>
      </c>
      <c r="G35" s="1281">
        <f>TRUNC(F35*E35,2)</f>
        <v>1422</v>
      </c>
      <c r="H35" s="1003"/>
      <c r="I35" s="1003"/>
      <c r="J35" s="1003"/>
      <c r="K35" s="1003"/>
      <c r="L35" s="1003"/>
      <c r="M35" s="1003"/>
      <c r="N35" s="1003"/>
      <c r="O35" s="1003"/>
      <c r="P35" s="1003"/>
      <c r="Q35" s="1003"/>
      <c r="R35" s="1003"/>
      <c r="S35" s="1003"/>
      <c r="T35" s="1003"/>
      <c r="U35" s="1003"/>
      <c r="V35" s="1003"/>
      <c r="W35" s="1003"/>
      <c r="X35" s="1003"/>
      <c r="Y35" s="1003"/>
      <c r="Z35" s="1003"/>
      <c r="AA35" s="1003"/>
      <c r="AB35" s="1003"/>
      <c r="AC35" s="1003"/>
      <c r="AD35" s="1003"/>
      <c r="AE35" s="1003"/>
      <c r="AF35" s="1003"/>
      <c r="AG35" s="1003"/>
      <c r="AH35" s="1003"/>
      <c r="AI35" s="1003"/>
      <c r="AJ35" s="1003"/>
      <c r="AK35" s="1003"/>
      <c r="AL35" s="1003"/>
      <c r="AM35" s="1003"/>
      <c r="AN35" s="1003"/>
      <c r="AO35" s="1003"/>
      <c r="AP35" s="1003"/>
      <c r="AQ35" s="1003"/>
      <c r="AR35" s="1003"/>
      <c r="AS35" s="1003"/>
      <c r="AT35" s="1003"/>
      <c r="AU35" s="1003"/>
      <c r="AV35" s="1003"/>
      <c r="AW35" s="1003"/>
      <c r="AX35" s="1003"/>
      <c r="AY35" s="1003"/>
      <c r="AZ35" s="1003"/>
      <c r="BA35" s="1003"/>
      <c r="BB35" s="1003"/>
      <c r="BC35" s="1003"/>
      <c r="BD35" s="1003"/>
      <c r="BE35" s="1003"/>
      <c r="BF35" s="1003"/>
      <c r="BG35" s="1003"/>
      <c r="BH35" s="1003"/>
      <c r="BI35" s="1003"/>
      <c r="BJ35" s="1003"/>
      <c r="BK35" s="1003"/>
      <c r="BL35" s="1003"/>
      <c r="BM35" s="1003"/>
      <c r="BN35" s="1003"/>
      <c r="BO35" s="1003"/>
      <c r="BP35" s="1003"/>
      <c r="BQ35" s="1003"/>
      <c r="BR35" s="1003"/>
      <c r="BS35" s="1003"/>
      <c r="BT35" s="1003"/>
      <c r="BU35" s="1003"/>
      <c r="BV35" s="1003"/>
      <c r="BW35" s="1003"/>
      <c r="BX35" s="1003"/>
      <c r="BY35" s="1003"/>
      <c r="BZ35" s="1003"/>
      <c r="CA35" s="1003"/>
      <c r="CB35" s="1003"/>
      <c r="CC35" s="1003"/>
      <c r="CD35" s="1003"/>
      <c r="CE35" s="1003"/>
      <c r="CF35" s="1003"/>
      <c r="CG35" s="1003"/>
      <c r="CH35" s="1003"/>
      <c r="CI35" s="1003"/>
      <c r="CJ35" s="1003"/>
      <c r="CK35" s="1003"/>
      <c r="CL35" s="1003"/>
      <c r="CM35" s="1003"/>
      <c r="CN35" s="1003"/>
      <c r="CO35" s="1003"/>
      <c r="CP35" s="1003"/>
      <c r="CQ35" s="1003"/>
      <c r="CR35" s="1003"/>
      <c r="CS35" s="1003"/>
      <c r="CT35" s="1003"/>
      <c r="CU35" s="1003"/>
      <c r="CV35" s="1003"/>
      <c r="CW35" s="1003"/>
      <c r="CX35" s="1003"/>
      <c r="CY35" s="1003"/>
      <c r="CZ35" s="1003"/>
      <c r="DA35" s="1003"/>
      <c r="DB35" s="1003"/>
      <c r="DC35" s="1003"/>
      <c r="DD35" s="1003"/>
      <c r="DE35" s="1003"/>
      <c r="DF35" s="1003"/>
      <c r="DG35" s="1003"/>
      <c r="DH35" s="1003"/>
      <c r="DI35" s="1003"/>
      <c r="DJ35" s="1003"/>
      <c r="DK35" s="1003"/>
      <c r="DL35" s="1003"/>
      <c r="DM35" s="1003"/>
      <c r="DN35" s="1003"/>
      <c r="DO35" s="1003"/>
      <c r="DP35" s="1003"/>
      <c r="DQ35" s="1003"/>
      <c r="DR35" s="1003"/>
      <c r="DS35" s="1003"/>
      <c r="DT35" s="1003"/>
      <c r="DU35" s="1003"/>
      <c r="DV35" s="1003"/>
      <c r="DW35" s="1003"/>
      <c r="DX35" s="1003"/>
      <c r="DY35" s="1003"/>
      <c r="DZ35" s="1003"/>
      <c r="EA35" s="1003"/>
      <c r="EB35" s="1003"/>
      <c r="EC35" s="1003"/>
      <c r="ED35" s="1003"/>
      <c r="EE35" s="1003"/>
      <c r="EF35" s="1003"/>
      <c r="EG35" s="1003"/>
      <c r="EH35" s="1003"/>
      <c r="EI35" s="1003"/>
      <c r="EJ35" s="1003"/>
      <c r="EK35" s="1003"/>
      <c r="EL35" s="1003"/>
      <c r="EM35" s="1003"/>
      <c r="EN35" s="1003"/>
      <c r="EO35" s="1003"/>
      <c r="EP35" s="1003"/>
      <c r="EQ35" s="1003"/>
      <c r="ER35" s="1003"/>
      <c r="ES35" s="1003"/>
      <c r="ET35" s="1003"/>
      <c r="EU35" s="1003"/>
      <c r="EV35" s="1003"/>
      <c r="EW35" s="1003"/>
      <c r="EX35" s="1003"/>
      <c r="EY35" s="1003"/>
      <c r="EZ35" s="1003"/>
      <c r="FA35" s="1003"/>
      <c r="FB35" s="1003"/>
      <c r="FC35" s="1003"/>
      <c r="FD35" s="1003"/>
      <c r="FE35" s="1003"/>
      <c r="FF35" s="1003"/>
      <c r="FG35" s="1003"/>
      <c r="FH35" s="1003"/>
      <c r="FI35" s="1003"/>
      <c r="FJ35" s="1003"/>
      <c r="FK35" s="1003"/>
      <c r="FL35" s="1003"/>
      <c r="FM35" s="1003"/>
      <c r="FN35" s="1003"/>
      <c r="FO35" s="1003"/>
      <c r="FP35" s="1003"/>
      <c r="FQ35" s="1003"/>
      <c r="FR35" s="1003"/>
      <c r="FS35" s="1003"/>
      <c r="FT35" s="1003"/>
      <c r="FU35" s="1003"/>
      <c r="FV35" s="1003"/>
      <c r="FW35" s="1003"/>
      <c r="FX35" s="1003"/>
      <c r="FY35" s="1003"/>
      <c r="FZ35" s="1003"/>
      <c r="GA35" s="1003"/>
      <c r="GB35" s="1003"/>
      <c r="GC35" s="1003"/>
      <c r="GD35" s="1003"/>
      <c r="GE35" s="1003"/>
      <c r="GF35" s="1003"/>
      <c r="GG35" s="1003"/>
      <c r="GH35" s="1003"/>
      <c r="GI35" s="1003"/>
      <c r="GJ35" s="1003"/>
      <c r="GK35" s="1003"/>
      <c r="GL35" s="1003"/>
      <c r="GM35" s="1003"/>
      <c r="GN35" s="1003"/>
      <c r="GO35" s="1003"/>
      <c r="GP35" s="1003"/>
      <c r="GQ35" s="1003"/>
      <c r="GR35" s="1003"/>
      <c r="GS35" s="1003"/>
      <c r="GT35" s="1003"/>
      <c r="GU35" s="1003"/>
      <c r="GV35" s="1003"/>
      <c r="GW35" s="1003"/>
      <c r="GX35" s="1003"/>
      <c r="GY35" s="1003"/>
      <c r="GZ35" s="1003"/>
      <c r="HA35" s="1003"/>
      <c r="HB35" s="1003"/>
      <c r="HC35" s="1003"/>
      <c r="HD35" s="1003"/>
      <c r="HE35" s="1003"/>
      <c r="HF35" s="1003"/>
      <c r="HG35" s="1003"/>
      <c r="HH35" s="1003"/>
      <c r="HI35" s="1003"/>
      <c r="HJ35" s="1003"/>
      <c r="HK35" s="1003"/>
      <c r="HL35" s="1003"/>
      <c r="HM35" s="1003"/>
      <c r="HN35" s="1003"/>
      <c r="HO35" s="1003"/>
      <c r="HP35" s="1003"/>
      <c r="HQ35" s="1003"/>
      <c r="HR35" s="1003"/>
      <c r="HS35" s="1003"/>
      <c r="HT35" s="1003"/>
      <c r="HU35" s="1003"/>
      <c r="HV35" s="1003"/>
      <c r="HW35" s="1003"/>
      <c r="HX35" s="1003"/>
      <c r="HY35" s="1003"/>
      <c r="HZ35" s="1003"/>
      <c r="IA35" s="1003"/>
      <c r="IB35" s="1003"/>
      <c r="IC35" s="1003"/>
      <c r="ID35" s="1003"/>
      <c r="IE35" s="1003"/>
      <c r="IF35" s="1003"/>
      <c r="IG35" s="1003"/>
      <c r="IH35" s="1003"/>
      <c r="II35" s="1003"/>
      <c r="IJ35" s="1003"/>
      <c r="IK35" s="1003"/>
      <c r="IL35" s="1003"/>
      <c r="IM35" s="1003"/>
      <c r="IN35" s="1003"/>
      <c r="IO35" s="1003"/>
      <c r="IP35" s="1003"/>
      <c r="IQ35" s="1003"/>
      <c r="IR35" s="1003"/>
      <c r="IS35" s="1003"/>
      <c r="IT35" s="1003"/>
      <c r="IU35" s="1003"/>
      <c r="IV35" s="1003"/>
    </row>
    <row r="36" spans="1:256" ht="30">
      <c r="A36" s="1003" t="s">
        <v>1321</v>
      </c>
      <c r="B36" s="1047">
        <v>93358</v>
      </c>
      <c r="C36" s="772" t="str">
        <f>IF($A36="INSUMO",VLOOKUP($B36,'BANCO DE DADOS SETEMBRO INS'!$A:$D,2,FALSE),VLOOKUP($B36,'BANCO DE DADOS SETEMBRO SERV'!$B:$E,2,FALSE))</f>
        <v>ESCAVAÇÃO MANUAL DE VALA COM PROFUNDIDADE MENOR OU IGUAL A 1,30 M. AF_03/2016</v>
      </c>
      <c r="D36" s="771" t="str">
        <f>IF($A36="INSUMO",VLOOKUP($B36,'BANCO DE DADOS SETEMBRO INS'!$A:$D,3,FALSE),VLOOKUP($B36,'BANCO DE DADOS SETEMBRO SERV'!$B:$E,3,FALSE))</f>
        <v>M3</v>
      </c>
      <c r="E36" s="1290">
        <f>((0.3*0.4*0.4))</f>
        <v>4.8000000000000001E-2</v>
      </c>
      <c r="F36" s="775">
        <f>IF($A36="INSUMO",VLOOKUP($B36,'BANCO DE DADOS SETEMBRO INS'!$A:$D,4,FALSE),VLOOKUP($B36,'BANCO DE DADOS SETEMBRO SERV'!$B:$E,4,FALSE))</f>
        <v>62.26</v>
      </c>
      <c r="G36" s="1046">
        <f>TRUNC(F36*E36,2)</f>
        <v>2.98</v>
      </c>
      <c r="H36" s="1003"/>
      <c r="I36" s="1003"/>
      <c r="J36" s="1003"/>
      <c r="K36" s="1003"/>
      <c r="L36" s="1003"/>
      <c r="M36" s="1003"/>
      <c r="N36" s="1003"/>
      <c r="O36" s="1003"/>
      <c r="P36" s="1003"/>
      <c r="Q36" s="1003"/>
      <c r="R36" s="1003"/>
      <c r="S36" s="1003"/>
      <c r="T36" s="1003"/>
      <c r="U36" s="1003"/>
      <c r="V36" s="1003"/>
      <c r="W36" s="1003"/>
      <c r="X36" s="1003"/>
      <c r="Y36" s="1003"/>
      <c r="Z36" s="1003"/>
      <c r="AA36" s="1003"/>
      <c r="AB36" s="1003"/>
      <c r="AC36" s="1003"/>
      <c r="AD36" s="1003"/>
      <c r="AE36" s="1003"/>
      <c r="AF36" s="1003"/>
      <c r="AG36" s="1003"/>
      <c r="AH36" s="1003"/>
      <c r="AI36" s="1003"/>
      <c r="AJ36" s="1003"/>
      <c r="AK36" s="1003"/>
      <c r="AL36" s="1003"/>
      <c r="AM36" s="1003"/>
      <c r="AN36" s="1003"/>
      <c r="AO36" s="1003"/>
      <c r="AP36" s="1003"/>
      <c r="AQ36" s="1003"/>
      <c r="AR36" s="1003"/>
      <c r="AS36" s="1003"/>
      <c r="AT36" s="1003"/>
      <c r="AU36" s="1003"/>
      <c r="AV36" s="1003"/>
      <c r="AW36" s="1003"/>
      <c r="AX36" s="1003"/>
      <c r="AY36" s="1003"/>
      <c r="AZ36" s="1003"/>
      <c r="BA36" s="1003"/>
      <c r="BB36" s="1003"/>
      <c r="BC36" s="1003"/>
      <c r="BD36" s="1003"/>
      <c r="BE36" s="1003"/>
      <c r="BF36" s="1003"/>
      <c r="BG36" s="1003"/>
      <c r="BH36" s="1003"/>
      <c r="BI36" s="1003"/>
      <c r="BJ36" s="1003"/>
      <c r="BK36" s="1003"/>
      <c r="BL36" s="1003"/>
      <c r="BM36" s="1003"/>
      <c r="BN36" s="1003"/>
      <c r="BO36" s="1003"/>
      <c r="BP36" s="1003"/>
      <c r="BQ36" s="1003"/>
      <c r="BR36" s="1003"/>
      <c r="BS36" s="1003"/>
      <c r="BT36" s="1003"/>
      <c r="BU36" s="1003"/>
      <c r="BV36" s="1003"/>
      <c r="BW36" s="1003"/>
      <c r="BX36" s="1003"/>
      <c r="BY36" s="1003"/>
      <c r="BZ36" s="1003"/>
      <c r="CA36" s="1003"/>
      <c r="CB36" s="1003"/>
      <c r="CC36" s="1003"/>
      <c r="CD36" s="1003"/>
      <c r="CE36" s="1003"/>
      <c r="CF36" s="1003"/>
      <c r="CG36" s="1003"/>
      <c r="CH36" s="1003"/>
      <c r="CI36" s="1003"/>
      <c r="CJ36" s="1003"/>
      <c r="CK36" s="1003"/>
      <c r="CL36" s="1003"/>
      <c r="CM36" s="1003"/>
      <c r="CN36" s="1003"/>
      <c r="CO36" s="1003"/>
      <c r="CP36" s="1003"/>
      <c r="CQ36" s="1003"/>
      <c r="CR36" s="1003"/>
      <c r="CS36" s="1003"/>
      <c r="CT36" s="1003"/>
      <c r="CU36" s="1003"/>
      <c r="CV36" s="1003"/>
      <c r="CW36" s="1003"/>
      <c r="CX36" s="1003"/>
      <c r="CY36" s="1003"/>
      <c r="CZ36" s="1003"/>
      <c r="DA36" s="1003"/>
      <c r="DB36" s="1003"/>
      <c r="DC36" s="1003"/>
      <c r="DD36" s="1003"/>
      <c r="DE36" s="1003"/>
      <c r="DF36" s="1003"/>
      <c r="DG36" s="1003"/>
      <c r="DH36" s="1003"/>
      <c r="DI36" s="1003"/>
      <c r="DJ36" s="1003"/>
      <c r="DK36" s="1003"/>
      <c r="DL36" s="1003"/>
      <c r="DM36" s="1003"/>
      <c r="DN36" s="1003"/>
      <c r="DO36" s="1003"/>
      <c r="DP36" s="1003"/>
      <c r="DQ36" s="1003"/>
      <c r="DR36" s="1003"/>
      <c r="DS36" s="1003"/>
      <c r="DT36" s="1003"/>
      <c r="DU36" s="1003"/>
      <c r="DV36" s="1003"/>
      <c r="DW36" s="1003"/>
      <c r="DX36" s="1003"/>
      <c r="DY36" s="1003"/>
      <c r="DZ36" s="1003"/>
      <c r="EA36" s="1003"/>
      <c r="EB36" s="1003"/>
      <c r="EC36" s="1003"/>
      <c r="ED36" s="1003"/>
      <c r="EE36" s="1003"/>
      <c r="EF36" s="1003"/>
      <c r="EG36" s="1003"/>
      <c r="EH36" s="1003"/>
      <c r="EI36" s="1003"/>
      <c r="EJ36" s="1003"/>
      <c r="EK36" s="1003"/>
      <c r="EL36" s="1003"/>
      <c r="EM36" s="1003"/>
      <c r="EN36" s="1003"/>
      <c r="EO36" s="1003"/>
      <c r="EP36" s="1003"/>
      <c r="EQ36" s="1003"/>
      <c r="ER36" s="1003"/>
      <c r="ES36" s="1003"/>
      <c r="ET36" s="1003"/>
      <c r="EU36" s="1003"/>
      <c r="EV36" s="1003"/>
      <c r="EW36" s="1003"/>
      <c r="EX36" s="1003"/>
      <c r="EY36" s="1003"/>
      <c r="EZ36" s="1003"/>
      <c r="FA36" s="1003"/>
      <c r="FB36" s="1003"/>
      <c r="FC36" s="1003"/>
      <c r="FD36" s="1003"/>
      <c r="FE36" s="1003"/>
      <c r="FF36" s="1003"/>
      <c r="FG36" s="1003"/>
      <c r="FH36" s="1003"/>
      <c r="FI36" s="1003"/>
      <c r="FJ36" s="1003"/>
      <c r="FK36" s="1003"/>
      <c r="FL36" s="1003"/>
      <c r="FM36" s="1003"/>
      <c r="FN36" s="1003"/>
      <c r="FO36" s="1003"/>
      <c r="FP36" s="1003"/>
      <c r="FQ36" s="1003"/>
      <c r="FR36" s="1003"/>
      <c r="FS36" s="1003"/>
      <c r="FT36" s="1003"/>
      <c r="FU36" s="1003"/>
      <c r="FV36" s="1003"/>
      <c r="FW36" s="1003"/>
      <c r="FX36" s="1003"/>
      <c r="FY36" s="1003"/>
      <c r="FZ36" s="1003"/>
      <c r="GA36" s="1003"/>
      <c r="GB36" s="1003"/>
      <c r="GC36" s="1003"/>
      <c r="GD36" s="1003"/>
      <c r="GE36" s="1003"/>
      <c r="GF36" s="1003"/>
      <c r="GG36" s="1003"/>
      <c r="GH36" s="1003"/>
      <c r="GI36" s="1003"/>
      <c r="GJ36" s="1003"/>
      <c r="GK36" s="1003"/>
      <c r="GL36" s="1003"/>
      <c r="GM36" s="1003"/>
      <c r="GN36" s="1003"/>
      <c r="GO36" s="1003"/>
      <c r="GP36" s="1003"/>
      <c r="GQ36" s="1003"/>
      <c r="GR36" s="1003"/>
      <c r="GS36" s="1003"/>
      <c r="GT36" s="1003"/>
      <c r="GU36" s="1003"/>
      <c r="GV36" s="1003"/>
      <c r="GW36" s="1003"/>
      <c r="GX36" s="1003"/>
      <c r="GY36" s="1003"/>
      <c r="GZ36" s="1003"/>
      <c r="HA36" s="1003"/>
      <c r="HB36" s="1003"/>
      <c r="HC36" s="1003"/>
      <c r="HD36" s="1003"/>
      <c r="HE36" s="1003"/>
      <c r="HF36" s="1003"/>
      <c r="HG36" s="1003"/>
      <c r="HH36" s="1003"/>
      <c r="HI36" s="1003"/>
      <c r="HJ36" s="1003"/>
      <c r="HK36" s="1003"/>
      <c r="HL36" s="1003"/>
      <c r="HM36" s="1003"/>
      <c r="HN36" s="1003"/>
      <c r="HO36" s="1003"/>
      <c r="HP36" s="1003"/>
      <c r="HQ36" s="1003"/>
      <c r="HR36" s="1003"/>
      <c r="HS36" s="1003"/>
      <c r="HT36" s="1003"/>
      <c r="HU36" s="1003"/>
      <c r="HV36" s="1003"/>
      <c r="HW36" s="1003"/>
      <c r="HX36" s="1003"/>
      <c r="HY36" s="1003"/>
      <c r="HZ36" s="1003"/>
      <c r="IA36" s="1003"/>
      <c r="IB36" s="1003"/>
      <c r="IC36" s="1003"/>
      <c r="ID36" s="1003"/>
      <c r="IE36" s="1003"/>
      <c r="IF36" s="1003"/>
      <c r="IG36" s="1003"/>
      <c r="IH36" s="1003"/>
      <c r="II36" s="1003"/>
      <c r="IJ36" s="1003"/>
      <c r="IK36" s="1003"/>
      <c r="IL36" s="1003"/>
      <c r="IM36" s="1003"/>
      <c r="IN36" s="1003"/>
      <c r="IO36" s="1003"/>
      <c r="IP36" s="1003"/>
      <c r="IQ36" s="1003"/>
      <c r="IR36" s="1003"/>
      <c r="IS36" s="1003"/>
      <c r="IT36" s="1003"/>
      <c r="IU36" s="1003"/>
      <c r="IV36" s="1003"/>
    </row>
    <row r="37" spans="1:256" ht="30">
      <c r="A37" s="1003" t="s">
        <v>1321</v>
      </c>
      <c r="B37" s="1047">
        <v>94965</v>
      </c>
      <c r="C37" s="772" t="str">
        <f>IF($A37="INSUMO",VLOOKUP($B37,'BANCO DE DADOS SETEMBRO INS'!$A:$D,2,FALSE),VLOOKUP($B37,'BANCO DE DADOS SETEMBRO SERV'!$B:$E,2,FALSE))</f>
        <v>CONCRETO FCK = 25MPA, TRAÇO 1:2,3:2,7 (CIMENTO/ AREIA MÉDIA/ BRITA 1)  - PREPARO MECÂNICO COM BETONEIRA 400 L. AF_07/2016</v>
      </c>
      <c r="D37" s="771" t="str">
        <f>IF($A37="INSUMO",VLOOKUP($B37,'BANCO DE DADOS SETEMBRO INS'!$A:$D,3,FALSE),VLOOKUP($B37,'BANCO DE DADOS SETEMBRO SERV'!$B:$E,3,FALSE))</f>
        <v>M3</v>
      </c>
      <c r="E37" s="1290">
        <f>((0.3*0.4*0.4))</f>
        <v>4.8000000000000001E-2</v>
      </c>
      <c r="F37" s="775">
        <f>IF($A37="INSUMO",VLOOKUP($B37,'BANCO DE DADOS SETEMBRO INS'!$A:$D,4,FALSE),VLOOKUP($B37,'BANCO DE DADOS SETEMBRO SERV'!$B:$E,4,FALSE))</f>
        <v>324.73</v>
      </c>
      <c r="G37" s="1046">
        <f>TRUNC(F37*E37,2)</f>
        <v>15.58</v>
      </c>
      <c r="H37" s="1003"/>
      <c r="I37" s="1003"/>
      <c r="J37" s="1003"/>
      <c r="K37" s="1003"/>
      <c r="L37" s="1003"/>
      <c r="M37" s="1003"/>
      <c r="N37" s="1003"/>
      <c r="O37" s="1003"/>
      <c r="P37" s="1003"/>
      <c r="Q37" s="1003"/>
      <c r="R37" s="1003"/>
      <c r="S37" s="1003"/>
      <c r="T37" s="1003"/>
      <c r="U37" s="1003"/>
      <c r="V37" s="1003"/>
      <c r="W37" s="1003"/>
      <c r="X37" s="1003"/>
      <c r="Y37" s="1003"/>
      <c r="Z37" s="1003"/>
      <c r="AA37" s="1003"/>
      <c r="AB37" s="1003"/>
      <c r="AC37" s="1003"/>
      <c r="AD37" s="1003"/>
      <c r="AE37" s="1003"/>
      <c r="AF37" s="1003"/>
      <c r="AG37" s="1003"/>
      <c r="AH37" s="1003"/>
      <c r="AI37" s="1003"/>
      <c r="AJ37" s="1003"/>
      <c r="AK37" s="1003"/>
      <c r="AL37" s="1003"/>
      <c r="AM37" s="1003"/>
      <c r="AN37" s="1003"/>
      <c r="AO37" s="1003"/>
      <c r="AP37" s="1003"/>
      <c r="AQ37" s="1003"/>
      <c r="AR37" s="1003"/>
      <c r="AS37" s="1003"/>
      <c r="AT37" s="1003"/>
      <c r="AU37" s="1003"/>
      <c r="AV37" s="1003"/>
      <c r="AW37" s="1003"/>
      <c r="AX37" s="1003"/>
      <c r="AY37" s="1003"/>
      <c r="AZ37" s="1003"/>
      <c r="BA37" s="1003"/>
      <c r="BB37" s="1003"/>
      <c r="BC37" s="1003"/>
      <c r="BD37" s="1003"/>
      <c r="BE37" s="1003"/>
      <c r="BF37" s="1003"/>
      <c r="BG37" s="1003"/>
      <c r="BH37" s="1003"/>
      <c r="BI37" s="1003"/>
      <c r="BJ37" s="1003"/>
      <c r="BK37" s="1003"/>
      <c r="BL37" s="1003"/>
      <c r="BM37" s="1003"/>
      <c r="BN37" s="1003"/>
      <c r="BO37" s="1003"/>
      <c r="BP37" s="1003"/>
      <c r="BQ37" s="1003"/>
      <c r="BR37" s="1003"/>
      <c r="BS37" s="1003"/>
      <c r="BT37" s="1003"/>
      <c r="BU37" s="1003"/>
      <c r="BV37" s="1003"/>
      <c r="BW37" s="1003"/>
      <c r="BX37" s="1003"/>
      <c r="BY37" s="1003"/>
      <c r="BZ37" s="1003"/>
      <c r="CA37" s="1003"/>
      <c r="CB37" s="1003"/>
      <c r="CC37" s="1003"/>
      <c r="CD37" s="1003"/>
      <c r="CE37" s="1003"/>
      <c r="CF37" s="1003"/>
      <c r="CG37" s="1003"/>
      <c r="CH37" s="1003"/>
      <c r="CI37" s="1003"/>
      <c r="CJ37" s="1003"/>
      <c r="CK37" s="1003"/>
      <c r="CL37" s="1003"/>
      <c r="CM37" s="1003"/>
      <c r="CN37" s="1003"/>
      <c r="CO37" s="1003"/>
      <c r="CP37" s="1003"/>
      <c r="CQ37" s="1003"/>
      <c r="CR37" s="1003"/>
      <c r="CS37" s="1003"/>
      <c r="CT37" s="1003"/>
      <c r="CU37" s="1003"/>
      <c r="CV37" s="1003"/>
      <c r="CW37" s="1003"/>
      <c r="CX37" s="1003"/>
      <c r="CY37" s="1003"/>
      <c r="CZ37" s="1003"/>
      <c r="DA37" s="1003"/>
      <c r="DB37" s="1003"/>
      <c r="DC37" s="1003"/>
      <c r="DD37" s="1003"/>
      <c r="DE37" s="1003"/>
      <c r="DF37" s="1003"/>
      <c r="DG37" s="1003"/>
      <c r="DH37" s="1003"/>
      <c r="DI37" s="1003"/>
      <c r="DJ37" s="1003"/>
      <c r="DK37" s="1003"/>
      <c r="DL37" s="1003"/>
      <c r="DM37" s="1003"/>
      <c r="DN37" s="1003"/>
      <c r="DO37" s="1003"/>
      <c r="DP37" s="1003"/>
      <c r="DQ37" s="1003"/>
      <c r="DR37" s="1003"/>
      <c r="DS37" s="1003"/>
      <c r="DT37" s="1003"/>
      <c r="DU37" s="1003"/>
      <c r="DV37" s="1003"/>
      <c r="DW37" s="1003"/>
      <c r="DX37" s="1003"/>
      <c r="DY37" s="1003"/>
      <c r="DZ37" s="1003"/>
      <c r="EA37" s="1003"/>
      <c r="EB37" s="1003"/>
      <c r="EC37" s="1003"/>
      <c r="ED37" s="1003"/>
      <c r="EE37" s="1003"/>
      <c r="EF37" s="1003"/>
      <c r="EG37" s="1003"/>
      <c r="EH37" s="1003"/>
      <c r="EI37" s="1003"/>
      <c r="EJ37" s="1003"/>
      <c r="EK37" s="1003"/>
      <c r="EL37" s="1003"/>
      <c r="EM37" s="1003"/>
      <c r="EN37" s="1003"/>
      <c r="EO37" s="1003"/>
      <c r="EP37" s="1003"/>
      <c r="EQ37" s="1003"/>
      <c r="ER37" s="1003"/>
      <c r="ES37" s="1003"/>
      <c r="ET37" s="1003"/>
      <c r="EU37" s="1003"/>
      <c r="EV37" s="1003"/>
      <c r="EW37" s="1003"/>
      <c r="EX37" s="1003"/>
      <c r="EY37" s="1003"/>
      <c r="EZ37" s="1003"/>
      <c r="FA37" s="1003"/>
      <c r="FB37" s="1003"/>
      <c r="FC37" s="1003"/>
      <c r="FD37" s="1003"/>
      <c r="FE37" s="1003"/>
      <c r="FF37" s="1003"/>
      <c r="FG37" s="1003"/>
      <c r="FH37" s="1003"/>
      <c r="FI37" s="1003"/>
      <c r="FJ37" s="1003"/>
      <c r="FK37" s="1003"/>
      <c r="FL37" s="1003"/>
      <c r="FM37" s="1003"/>
      <c r="FN37" s="1003"/>
      <c r="FO37" s="1003"/>
      <c r="FP37" s="1003"/>
      <c r="FQ37" s="1003"/>
      <c r="FR37" s="1003"/>
      <c r="FS37" s="1003"/>
      <c r="FT37" s="1003"/>
      <c r="FU37" s="1003"/>
      <c r="FV37" s="1003"/>
      <c r="FW37" s="1003"/>
      <c r="FX37" s="1003"/>
      <c r="FY37" s="1003"/>
      <c r="FZ37" s="1003"/>
      <c r="GA37" s="1003"/>
      <c r="GB37" s="1003"/>
      <c r="GC37" s="1003"/>
      <c r="GD37" s="1003"/>
      <c r="GE37" s="1003"/>
      <c r="GF37" s="1003"/>
      <c r="GG37" s="1003"/>
      <c r="GH37" s="1003"/>
      <c r="GI37" s="1003"/>
      <c r="GJ37" s="1003"/>
      <c r="GK37" s="1003"/>
      <c r="GL37" s="1003"/>
      <c r="GM37" s="1003"/>
      <c r="GN37" s="1003"/>
      <c r="GO37" s="1003"/>
      <c r="GP37" s="1003"/>
      <c r="GQ37" s="1003"/>
      <c r="GR37" s="1003"/>
      <c r="GS37" s="1003"/>
      <c r="GT37" s="1003"/>
      <c r="GU37" s="1003"/>
      <c r="GV37" s="1003"/>
      <c r="GW37" s="1003"/>
      <c r="GX37" s="1003"/>
      <c r="GY37" s="1003"/>
      <c r="GZ37" s="1003"/>
      <c r="HA37" s="1003"/>
      <c r="HB37" s="1003"/>
      <c r="HC37" s="1003"/>
      <c r="HD37" s="1003"/>
      <c r="HE37" s="1003"/>
      <c r="HF37" s="1003"/>
      <c r="HG37" s="1003"/>
      <c r="HH37" s="1003"/>
      <c r="HI37" s="1003"/>
      <c r="HJ37" s="1003"/>
      <c r="HK37" s="1003"/>
      <c r="HL37" s="1003"/>
      <c r="HM37" s="1003"/>
      <c r="HN37" s="1003"/>
      <c r="HO37" s="1003"/>
      <c r="HP37" s="1003"/>
      <c r="HQ37" s="1003"/>
      <c r="HR37" s="1003"/>
      <c r="HS37" s="1003"/>
      <c r="HT37" s="1003"/>
      <c r="HU37" s="1003"/>
      <c r="HV37" s="1003"/>
      <c r="HW37" s="1003"/>
      <c r="HX37" s="1003"/>
      <c r="HY37" s="1003"/>
      <c r="HZ37" s="1003"/>
      <c r="IA37" s="1003"/>
      <c r="IB37" s="1003"/>
      <c r="IC37" s="1003"/>
      <c r="ID37" s="1003"/>
      <c r="IE37" s="1003"/>
      <c r="IF37" s="1003"/>
      <c r="IG37" s="1003"/>
      <c r="IH37" s="1003"/>
      <c r="II37" s="1003"/>
      <c r="IJ37" s="1003"/>
      <c r="IK37" s="1003"/>
      <c r="IL37" s="1003"/>
      <c r="IM37" s="1003"/>
      <c r="IN37" s="1003"/>
      <c r="IO37" s="1003"/>
      <c r="IP37" s="1003"/>
      <c r="IQ37" s="1003"/>
      <c r="IR37" s="1003"/>
      <c r="IS37" s="1003"/>
      <c r="IT37" s="1003"/>
      <c r="IU37" s="1003"/>
      <c r="IV37" s="1003"/>
    </row>
    <row r="38" spans="1:256" ht="15.75" thickBot="1">
      <c r="A38" s="1003" t="s">
        <v>1321</v>
      </c>
      <c r="B38" s="1048" t="s">
        <v>203</v>
      </c>
      <c r="C38" s="773" t="str">
        <f>IF($A38="INSUMO",VLOOKUP($B38,'BANCO DE DADOS SETEMBRO INS'!$A:$D,2,FALSE),VLOOKUP($B38,'BANCO DE DADOS SETEMBRO SERV'!$B:$E,2,FALSE))</f>
        <v>LANCAMENTO/APLICACAO MANUAL DE CONCRETO EM FUNDACOES</v>
      </c>
      <c r="D38" s="774" t="str">
        <f>IF($A38="INSUMO",VLOOKUP($B38,'BANCO DE DADOS SETEMBRO INS'!$A:$D,3,FALSE),VLOOKUP($B38,'BANCO DE DADOS SETEMBRO SERV'!$B:$E,3,FALSE))</f>
        <v>M3</v>
      </c>
      <c r="E38" s="1291">
        <f>((0.3*0.4*0.4))</f>
        <v>4.8000000000000001E-2</v>
      </c>
      <c r="F38" s="776">
        <f>IF($A38="INSUMO",VLOOKUP($B38,'BANCO DE DADOS SETEMBRO INS'!$A:$D,4,FALSE),VLOOKUP($B38,'BANCO DE DADOS SETEMBRO SERV'!$B:$E,4,FALSE))</f>
        <v>103.48</v>
      </c>
      <c r="G38" s="1049">
        <f>TRUNC(F38*E38,2)</f>
        <v>4.96</v>
      </c>
      <c r="H38" s="1003"/>
      <c r="I38" s="1003"/>
      <c r="J38" s="1003"/>
      <c r="K38" s="1003"/>
      <c r="L38" s="1003"/>
      <c r="M38" s="1003"/>
      <c r="N38" s="1003"/>
      <c r="O38" s="1003"/>
      <c r="P38" s="1003"/>
      <c r="Q38" s="1003"/>
      <c r="R38" s="1003"/>
      <c r="S38" s="1003"/>
      <c r="T38" s="1003"/>
      <c r="U38" s="1003"/>
      <c r="V38" s="1003"/>
      <c r="W38" s="1003"/>
      <c r="X38" s="1003"/>
      <c r="Y38" s="1003"/>
      <c r="Z38" s="1003"/>
      <c r="AA38" s="1003"/>
      <c r="AB38" s="1003"/>
      <c r="AC38" s="1003"/>
      <c r="AD38" s="1003"/>
      <c r="AE38" s="1003"/>
      <c r="AF38" s="1003"/>
      <c r="AG38" s="1003"/>
      <c r="AH38" s="1003"/>
      <c r="AI38" s="1003"/>
      <c r="AJ38" s="1003"/>
      <c r="AK38" s="1003"/>
      <c r="AL38" s="1003"/>
      <c r="AM38" s="1003"/>
      <c r="AN38" s="1003"/>
      <c r="AO38" s="1003"/>
      <c r="AP38" s="1003"/>
      <c r="AQ38" s="1003"/>
      <c r="AR38" s="1003"/>
      <c r="AS38" s="1003"/>
      <c r="AT38" s="1003"/>
      <c r="AU38" s="1003"/>
      <c r="AV38" s="1003"/>
      <c r="AW38" s="1003"/>
      <c r="AX38" s="1003"/>
      <c r="AY38" s="1003"/>
      <c r="AZ38" s="1003"/>
      <c r="BA38" s="1003"/>
      <c r="BB38" s="1003"/>
      <c r="BC38" s="1003"/>
      <c r="BD38" s="1003"/>
      <c r="BE38" s="1003"/>
      <c r="BF38" s="1003"/>
      <c r="BG38" s="1003"/>
      <c r="BH38" s="1003"/>
      <c r="BI38" s="1003"/>
      <c r="BJ38" s="1003"/>
      <c r="BK38" s="1003"/>
      <c r="BL38" s="1003"/>
      <c r="BM38" s="1003"/>
      <c r="BN38" s="1003"/>
      <c r="BO38" s="1003"/>
      <c r="BP38" s="1003"/>
      <c r="BQ38" s="1003"/>
      <c r="BR38" s="1003"/>
      <c r="BS38" s="1003"/>
      <c r="BT38" s="1003"/>
      <c r="BU38" s="1003"/>
      <c r="BV38" s="1003"/>
      <c r="BW38" s="1003"/>
      <c r="BX38" s="1003"/>
      <c r="BY38" s="1003"/>
      <c r="BZ38" s="1003"/>
      <c r="CA38" s="1003"/>
      <c r="CB38" s="1003"/>
      <c r="CC38" s="1003"/>
      <c r="CD38" s="1003"/>
      <c r="CE38" s="1003"/>
      <c r="CF38" s="1003"/>
      <c r="CG38" s="1003"/>
      <c r="CH38" s="1003"/>
      <c r="CI38" s="1003"/>
      <c r="CJ38" s="1003"/>
      <c r="CK38" s="1003"/>
      <c r="CL38" s="1003"/>
      <c r="CM38" s="1003"/>
      <c r="CN38" s="1003"/>
      <c r="CO38" s="1003"/>
      <c r="CP38" s="1003"/>
      <c r="CQ38" s="1003"/>
      <c r="CR38" s="1003"/>
      <c r="CS38" s="1003"/>
      <c r="CT38" s="1003"/>
      <c r="CU38" s="1003"/>
      <c r="CV38" s="1003"/>
      <c r="CW38" s="1003"/>
      <c r="CX38" s="1003"/>
      <c r="CY38" s="1003"/>
      <c r="CZ38" s="1003"/>
      <c r="DA38" s="1003"/>
      <c r="DB38" s="1003"/>
      <c r="DC38" s="1003"/>
      <c r="DD38" s="1003"/>
      <c r="DE38" s="1003"/>
      <c r="DF38" s="1003"/>
      <c r="DG38" s="1003"/>
      <c r="DH38" s="1003"/>
      <c r="DI38" s="1003"/>
      <c r="DJ38" s="1003"/>
      <c r="DK38" s="1003"/>
      <c r="DL38" s="1003"/>
      <c r="DM38" s="1003"/>
      <c r="DN38" s="1003"/>
      <c r="DO38" s="1003"/>
      <c r="DP38" s="1003"/>
      <c r="DQ38" s="1003"/>
      <c r="DR38" s="1003"/>
      <c r="DS38" s="1003"/>
      <c r="DT38" s="1003"/>
      <c r="DU38" s="1003"/>
      <c r="DV38" s="1003"/>
      <c r="DW38" s="1003"/>
      <c r="DX38" s="1003"/>
      <c r="DY38" s="1003"/>
      <c r="DZ38" s="1003"/>
      <c r="EA38" s="1003"/>
      <c r="EB38" s="1003"/>
      <c r="EC38" s="1003"/>
      <c r="ED38" s="1003"/>
      <c r="EE38" s="1003"/>
      <c r="EF38" s="1003"/>
      <c r="EG38" s="1003"/>
      <c r="EH38" s="1003"/>
      <c r="EI38" s="1003"/>
      <c r="EJ38" s="1003"/>
      <c r="EK38" s="1003"/>
      <c r="EL38" s="1003"/>
      <c r="EM38" s="1003"/>
      <c r="EN38" s="1003"/>
      <c r="EO38" s="1003"/>
      <c r="EP38" s="1003"/>
      <c r="EQ38" s="1003"/>
      <c r="ER38" s="1003"/>
      <c r="ES38" s="1003"/>
      <c r="ET38" s="1003"/>
      <c r="EU38" s="1003"/>
      <c r="EV38" s="1003"/>
      <c r="EW38" s="1003"/>
      <c r="EX38" s="1003"/>
      <c r="EY38" s="1003"/>
      <c r="EZ38" s="1003"/>
      <c r="FA38" s="1003"/>
      <c r="FB38" s="1003"/>
      <c r="FC38" s="1003"/>
      <c r="FD38" s="1003"/>
      <c r="FE38" s="1003"/>
      <c r="FF38" s="1003"/>
      <c r="FG38" s="1003"/>
      <c r="FH38" s="1003"/>
      <c r="FI38" s="1003"/>
      <c r="FJ38" s="1003"/>
      <c r="FK38" s="1003"/>
      <c r="FL38" s="1003"/>
      <c r="FM38" s="1003"/>
      <c r="FN38" s="1003"/>
      <c r="FO38" s="1003"/>
      <c r="FP38" s="1003"/>
      <c r="FQ38" s="1003"/>
      <c r="FR38" s="1003"/>
      <c r="FS38" s="1003"/>
      <c r="FT38" s="1003"/>
      <c r="FU38" s="1003"/>
      <c r="FV38" s="1003"/>
      <c r="FW38" s="1003"/>
      <c r="FX38" s="1003"/>
      <c r="FY38" s="1003"/>
      <c r="FZ38" s="1003"/>
      <c r="GA38" s="1003"/>
      <c r="GB38" s="1003"/>
      <c r="GC38" s="1003"/>
      <c r="GD38" s="1003"/>
      <c r="GE38" s="1003"/>
      <c r="GF38" s="1003"/>
      <c r="GG38" s="1003"/>
      <c r="GH38" s="1003"/>
      <c r="GI38" s="1003"/>
      <c r="GJ38" s="1003"/>
      <c r="GK38" s="1003"/>
      <c r="GL38" s="1003"/>
      <c r="GM38" s="1003"/>
      <c r="GN38" s="1003"/>
      <c r="GO38" s="1003"/>
      <c r="GP38" s="1003"/>
      <c r="GQ38" s="1003"/>
      <c r="GR38" s="1003"/>
      <c r="GS38" s="1003"/>
      <c r="GT38" s="1003"/>
      <c r="GU38" s="1003"/>
      <c r="GV38" s="1003"/>
      <c r="GW38" s="1003"/>
      <c r="GX38" s="1003"/>
      <c r="GY38" s="1003"/>
      <c r="GZ38" s="1003"/>
      <c r="HA38" s="1003"/>
      <c r="HB38" s="1003"/>
      <c r="HC38" s="1003"/>
      <c r="HD38" s="1003"/>
      <c r="HE38" s="1003"/>
      <c r="HF38" s="1003"/>
      <c r="HG38" s="1003"/>
      <c r="HH38" s="1003"/>
      <c r="HI38" s="1003"/>
      <c r="HJ38" s="1003"/>
      <c r="HK38" s="1003"/>
      <c r="HL38" s="1003"/>
      <c r="HM38" s="1003"/>
      <c r="HN38" s="1003"/>
      <c r="HO38" s="1003"/>
      <c r="HP38" s="1003"/>
      <c r="HQ38" s="1003"/>
      <c r="HR38" s="1003"/>
      <c r="HS38" s="1003"/>
      <c r="HT38" s="1003"/>
      <c r="HU38" s="1003"/>
      <c r="HV38" s="1003"/>
      <c r="HW38" s="1003"/>
      <c r="HX38" s="1003"/>
      <c r="HY38" s="1003"/>
      <c r="HZ38" s="1003"/>
      <c r="IA38" s="1003"/>
      <c r="IB38" s="1003"/>
      <c r="IC38" s="1003"/>
      <c r="ID38" s="1003"/>
      <c r="IE38" s="1003"/>
      <c r="IF38" s="1003"/>
      <c r="IG38" s="1003"/>
      <c r="IH38" s="1003"/>
      <c r="II38" s="1003"/>
      <c r="IJ38" s="1003"/>
      <c r="IK38" s="1003"/>
      <c r="IL38" s="1003"/>
      <c r="IM38" s="1003"/>
      <c r="IN38" s="1003"/>
      <c r="IO38" s="1003"/>
      <c r="IP38" s="1003"/>
      <c r="IQ38" s="1003"/>
      <c r="IR38" s="1003"/>
      <c r="IS38" s="1003"/>
      <c r="IT38" s="1003"/>
      <c r="IU38" s="1003"/>
      <c r="IV38" s="1003"/>
    </row>
    <row r="39" spans="1:256" ht="16.5" thickBot="1">
      <c r="A39" s="1003"/>
      <c r="B39" s="1050" t="s">
        <v>6021</v>
      </c>
      <c r="C39" s="1051"/>
      <c r="D39" s="1052"/>
      <c r="E39" s="1053"/>
      <c r="F39" s="1054" t="s">
        <v>692</v>
      </c>
      <c r="G39" s="1055">
        <f>TRUNC(SUM(G35:G38),2)</f>
        <v>1445.52</v>
      </c>
      <c r="H39" s="1003"/>
      <c r="I39" s="1003"/>
      <c r="J39" s="1003"/>
      <c r="K39" s="1003"/>
      <c r="L39" s="1003"/>
      <c r="M39" s="1003"/>
      <c r="N39" s="1003"/>
      <c r="O39" s="1003"/>
      <c r="P39" s="1003"/>
      <c r="Q39" s="1003"/>
      <c r="R39" s="1003"/>
      <c r="S39" s="1003"/>
      <c r="T39" s="1003"/>
      <c r="U39" s="1003"/>
      <c r="V39" s="1003"/>
      <c r="W39" s="1003"/>
      <c r="X39" s="1003"/>
      <c r="Y39" s="1003"/>
      <c r="Z39" s="1003"/>
      <c r="AA39" s="1003"/>
      <c r="AB39" s="1003"/>
      <c r="AC39" s="1003"/>
      <c r="AD39" s="1003"/>
      <c r="AE39" s="1003"/>
      <c r="AF39" s="1003"/>
      <c r="AG39" s="1003"/>
      <c r="AH39" s="1003"/>
      <c r="AI39" s="1003"/>
      <c r="AJ39" s="1003"/>
      <c r="AK39" s="1003"/>
      <c r="AL39" s="1003"/>
      <c r="AM39" s="1003"/>
      <c r="AN39" s="1003"/>
      <c r="AO39" s="1003"/>
      <c r="AP39" s="1003"/>
      <c r="AQ39" s="1003"/>
      <c r="AR39" s="1003"/>
      <c r="AS39" s="1003"/>
      <c r="AT39" s="1003"/>
      <c r="AU39" s="1003"/>
      <c r="AV39" s="1003"/>
      <c r="AW39" s="1003"/>
      <c r="AX39" s="1003"/>
      <c r="AY39" s="1003"/>
      <c r="AZ39" s="1003"/>
      <c r="BA39" s="1003"/>
      <c r="BB39" s="1003"/>
      <c r="BC39" s="1003"/>
      <c r="BD39" s="1003"/>
      <c r="BE39" s="1003"/>
      <c r="BF39" s="1003"/>
      <c r="BG39" s="1003"/>
      <c r="BH39" s="1003"/>
      <c r="BI39" s="1003"/>
      <c r="BJ39" s="1003"/>
      <c r="BK39" s="1003"/>
      <c r="BL39" s="1003"/>
      <c r="BM39" s="1003"/>
      <c r="BN39" s="1003"/>
      <c r="BO39" s="1003"/>
      <c r="BP39" s="1003"/>
      <c r="BQ39" s="1003"/>
      <c r="BR39" s="1003"/>
      <c r="BS39" s="1003"/>
      <c r="BT39" s="1003"/>
      <c r="BU39" s="1003"/>
      <c r="BV39" s="1003"/>
      <c r="BW39" s="1003"/>
      <c r="BX39" s="1003"/>
      <c r="BY39" s="1003"/>
      <c r="BZ39" s="1003"/>
      <c r="CA39" s="1003"/>
      <c r="CB39" s="1003"/>
      <c r="CC39" s="1003"/>
      <c r="CD39" s="1003"/>
      <c r="CE39" s="1003"/>
      <c r="CF39" s="1003"/>
      <c r="CG39" s="1003"/>
      <c r="CH39" s="1003"/>
      <c r="CI39" s="1003"/>
      <c r="CJ39" s="1003"/>
      <c r="CK39" s="1003"/>
      <c r="CL39" s="1003"/>
      <c r="CM39" s="1003"/>
      <c r="CN39" s="1003"/>
      <c r="CO39" s="1003"/>
      <c r="CP39" s="1003"/>
      <c r="CQ39" s="1003"/>
      <c r="CR39" s="1003"/>
      <c r="CS39" s="1003"/>
      <c r="CT39" s="1003"/>
      <c r="CU39" s="1003"/>
      <c r="CV39" s="1003"/>
      <c r="CW39" s="1003"/>
      <c r="CX39" s="1003"/>
      <c r="CY39" s="1003"/>
      <c r="CZ39" s="1003"/>
      <c r="DA39" s="1003"/>
      <c r="DB39" s="1003"/>
      <c r="DC39" s="1003"/>
      <c r="DD39" s="1003"/>
      <c r="DE39" s="1003"/>
      <c r="DF39" s="1003"/>
      <c r="DG39" s="1003"/>
      <c r="DH39" s="1003"/>
      <c r="DI39" s="1003"/>
      <c r="DJ39" s="1003"/>
      <c r="DK39" s="1003"/>
      <c r="DL39" s="1003"/>
      <c r="DM39" s="1003"/>
      <c r="DN39" s="1003"/>
      <c r="DO39" s="1003"/>
      <c r="DP39" s="1003"/>
      <c r="DQ39" s="1003"/>
      <c r="DR39" s="1003"/>
      <c r="DS39" s="1003"/>
      <c r="DT39" s="1003"/>
      <c r="DU39" s="1003"/>
      <c r="DV39" s="1003"/>
      <c r="DW39" s="1003"/>
      <c r="DX39" s="1003"/>
      <c r="DY39" s="1003"/>
      <c r="DZ39" s="1003"/>
      <c r="EA39" s="1003"/>
      <c r="EB39" s="1003"/>
      <c r="EC39" s="1003"/>
      <c r="ED39" s="1003"/>
      <c r="EE39" s="1003"/>
      <c r="EF39" s="1003"/>
      <c r="EG39" s="1003"/>
      <c r="EH39" s="1003"/>
      <c r="EI39" s="1003"/>
      <c r="EJ39" s="1003"/>
      <c r="EK39" s="1003"/>
      <c r="EL39" s="1003"/>
      <c r="EM39" s="1003"/>
      <c r="EN39" s="1003"/>
      <c r="EO39" s="1003"/>
      <c r="EP39" s="1003"/>
      <c r="EQ39" s="1003"/>
      <c r="ER39" s="1003"/>
      <c r="ES39" s="1003"/>
      <c r="ET39" s="1003"/>
      <c r="EU39" s="1003"/>
      <c r="EV39" s="1003"/>
      <c r="EW39" s="1003"/>
      <c r="EX39" s="1003"/>
      <c r="EY39" s="1003"/>
      <c r="EZ39" s="1003"/>
      <c r="FA39" s="1003"/>
      <c r="FB39" s="1003"/>
      <c r="FC39" s="1003"/>
      <c r="FD39" s="1003"/>
      <c r="FE39" s="1003"/>
      <c r="FF39" s="1003"/>
      <c r="FG39" s="1003"/>
      <c r="FH39" s="1003"/>
      <c r="FI39" s="1003"/>
      <c r="FJ39" s="1003"/>
      <c r="FK39" s="1003"/>
      <c r="FL39" s="1003"/>
      <c r="FM39" s="1003"/>
      <c r="FN39" s="1003"/>
      <c r="FO39" s="1003"/>
      <c r="FP39" s="1003"/>
      <c r="FQ39" s="1003"/>
      <c r="FR39" s="1003"/>
      <c r="FS39" s="1003"/>
      <c r="FT39" s="1003"/>
      <c r="FU39" s="1003"/>
      <c r="FV39" s="1003"/>
      <c r="FW39" s="1003"/>
      <c r="FX39" s="1003"/>
      <c r="FY39" s="1003"/>
      <c r="FZ39" s="1003"/>
      <c r="GA39" s="1003"/>
      <c r="GB39" s="1003"/>
      <c r="GC39" s="1003"/>
      <c r="GD39" s="1003"/>
      <c r="GE39" s="1003"/>
      <c r="GF39" s="1003"/>
      <c r="GG39" s="1003"/>
      <c r="GH39" s="1003"/>
      <c r="GI39" s="1003"/>
      <c r="GJ39" s="1003"/>
      <c r="GK39" s="1003"/>
      <c r="GL39" s="1003"/>
      <c r="GM39" s="1003"/>
      <c r="GN39" s="1003"/>
      <c r="GO39" s="1003"/>
      <c r="GP39" s="1003"/>
      <c r="GQ39" s="1003"/>
      <c r="GR39" s="1003"/>
      <c r="GS39" s="1003"/>
      <c r="GT39" s="1003"/>
      <c r="GU39" s="1003"/>
      <c r="GV39" s="1003"/>
      <c r="GW39" s="1003"/>
      <c r="GX39" s="1003"/>
      <c r="GY39" s="1003"/>
      <c r="GZ39" s="1003"/>
      <c r="HA39" s="1003"/>
      <c r="HB39" s="1003"/>
      <c r="HC39" s="1003"/>
      <c r="HD39" s="1003"/>
      <c r="HE39" s="1003"/>
      <c r="HF39" s="1003"/>
      <c r="HG39" s="1003"/>
      <c r="HH39" s="1003"/>
      <c r="HI39" s="1003"/>
      <c r="HJ39" s="1003"/>
      <c r="HK39" s="1003"/>
      <c r="HL39" s="1003"/>
      <c r="HM39" s="1003"/>
      <c r="HN39" s="1003"/>
      <c r="HO39" s="1003"/>
      <c r="HP39" s="1003"/>
      <c r="HQ39" s="1003"/>
      <c r="HR39" s="1003"/>
      <c r="HS39" s="1003"/>
      <c r="HT39" s="1003"/>
      <c r="HU39" s="1003"/>
      <c r="HV39" s="1003"/>
      <c r="HW39" s="1003"/>
      <c r="HX39" s="1003"/>
      <c r="HY39" s="1003"/>
      <c r="HZ39" s="1003"/>
      <c r="IA39" s="1003"/>
      <c r="IB39" s="1003"/>
      <c r="IC39" s="1003"/>
      <c r="ID39" s="1003"/>
      <c r="IE39" s="1003"/>
      <c r="IF39" s="1003"/>
      <c r="IG39" s="1003"/>
      <c r="IH39" s="1003"/>
      <c r="II39" s="1003"/>
      <c r="IJ39" s="1003"/>
      <c r="IK39" s="1003"/>
      <c r="IL39" s="1003"/>
      <c r="IM39" s="1003"/>
      <c r="IN39" s="1003"/>
      <c r="IO39" s="1003"/>
      <c r="IP39" s="1003"/>
      <c r="IQ39" s="1003"/>
      <c r="IR39" s="1003"/>
      <c r="IS39" s="1003"/>
      <c r="IT39" s="1003"/>
      <c r="IU39" s="1003"/>
      <c r="IV39" s="1003"/>
    </row>
    <row r="40" spans="1:256">
      <c r="A40" s="1003"/>
      <c r="B40" s="1057"/>
      <c r="C40" s="1057"/>
      <c r="D40" s="1057"/>
      <c r="E40" s="1057"/>
      <c r="F40" s="1057"/>
      <c r="G40" s="1057"/>
      <c r="H40" s="1003"/>
      <c r="I40" s="1003"/>
      <c r="J40" s="1003"/>
      <c r="K40" s="1003"/>
      <c r="L40" s="1003"/>
      <c r="M40" s="1003"/>
      <c r="N40" s="1003"/>
      <c r="O40" s="1003"/>
      <c r="P40" s="1003"/>
      <c r="Q40" s="1003"/>
      <c r="R40" s="1003"/>
      <c r="S40" s="1003"/>
      <c r="T40" s="1003"/>
      <c r="U40" s="1003"/>
      <c r="V40" s="1003"/>
      <c r="W40" s="1003"/>
      <c r="X40" s="1003"/>
      <c r="Y40" s="1003"/>
      <c r="Z40" s="1003"/>
      <c r="AA40" s="1003"/>
      <c r="AB40" s="1003"/>
      <c r="AC40" s="1003"/>
      <c r="AD40" s="1003"/>
      <c r="AE40" s="1003"/>
      <c r="AF40" s="1003"/>
      <c r="AG40" s="1003"/>
      <c r="AH40" s="1003"/>
      <c r="AI40" s="1003"/>
      <c r="AJ40" s="1003"/>
      <c r="AK40" s="1003"/>
      <c r="AL40" s="1003"/>
      <c r="AM40" s="1003"/>
      <c r="AN40" s="1003"/>
      <c r="AO40" s="1003"/>
      <c r="AP40" s="1003"/>
      <c r="AQ40" s="1003"/>
      <c r="AR40" s="1003"/>
      <c r="AS40" s="1003"/>
      <c r="AT40" s="1003"/>
      <c r="AU40" s="1003"/>
      <c r="AV40" s="1003"/>
      <c r="AW40" s="1003"/>
      <c r="AX40" s="1003"/>
      <c r="AY40" s="1003"/>
      <c r="AZ40" s="1003"/>
      <c r="BA40" s="1003"/>
      <c r="BB40" s="1003"/>
      <c r="BC40" s="1003"/>
      <c r="BD40" s="1003"/>
      <c r="BE40" s="1003"/>
      <c r="BF40" s="1003"/>
      <c r="BG40" s="1003"/>
      <c r="BH40" s="1003"/>
      <c r="BI40" s="1003"/>
      <c r="BJ40" s="1003"/>
      <c r="BK40" s="1003"/>
      <c r="BL40" s="1003"/>
      <c r="BM40" s="1003"/>
      <c r="BN40" s="1003"/>
      <c r="BO40" s="1003"/>
      <c r="BP40" s="1003"/>
      <c r="BQ40" s="1003"/>
      <c r="BR40" s="1003"/>
      <c r="BS40" s="1003"/>
      <c r="BT40" s="1003"/>
      <c r="BU40" s="1003"/>
      <c r="BV40" s="1003"/>
      <c r="BW40" s="1003"/>
      <c r="BX40" s="1003"/>
      <c r="BY40" s="1003"/>
      <c r="BZ40" s="1003"/>
      <c r="CA40" s="1003"/>
      <c r="CB40" s="1003"/>
      <c r="CC40" s="1003"/>
      <c r="CD40" s="1003"/>
      <c r="CE40" s="1003"/>
      <c r="CF40" s="1003"/>
      <c r="CG40" s="1003"/>
      <c r="CH40" s="1003"/>
      <c r="CI40" s="1003"/>
      <c r="CJ40" s="1003"/>
      <c r="CK40" s="1003"/>
      <c r="CL40" s="1003"/>
      <c r="CM40" s="1003"/>
      <c r="CN40" s="1003"/>
      <c r="CO40" s="1003"/>
      <c r="CP40" s="1003"/>
      <c r="CQ40" s="1003"/>
      <c r="CR40" s="1003"/>
      <c r="CS40" s="1003"/>
      <c r="CT40" s="1003"/>
      <c r="CU40" s="1003"/>
      <c r="CV40" s="1003"/>
      <c r="CW40" s="1003"/>
      <c r="CX40" s="1003"/>
      <c r="CY40" s="1003"/>
      <c r="CZ40" s="1003"/>
      <c r="DA40" s="1003"/>
      <c r="DB40" s="1003"/>
      <c r="DC40" s="1003"/>
      <c r="DD40" s="1003"/>
      <c r="DE40" s="1003"/>
      <c r="DF40" s="1003"/>
      <c r="DG40" s="1003"/>
      <c r="DH40" s="1003"/>
      <c r="DI40" s="1003"/>
      <c r="DJ40" s="1003"/>
      <c r="DK40" s="1003"/>
      <c r="DL40" s="1003"/>
      <c r="DM40" s="1003"/>
      <c r="DN40" s="1003"/>
      <c r="DO40" s="1003"/>
      <c r="DP40" s="1003"/>
      <c r="DQ40" s="1003"/>
      <c r="DR40" s="1003"/>
      <c r="DS40" s="1003"/>
      <c r="DT40" s="1003"/>
      <c r="DU40" s="1003"/>
      <c r="DV40" s="1003"/>
      <c r="DW40" s="1003"/>
      <c r="DX40" s="1003"/>
      <c r="DY40" s="1003"/>
      <c r="DZ40" s="1003"/>
      <c r="EA40" s="1003"/>
      <c r="EB40" s="1003"/>
      <c r="EC40" s="1003"/>
      <c r="ED40" s="1003"/>
      <c r="EE40" s="1003"/>
      <c r="EF40" s="1003"/>
      <c r="EG40" s="1003"/>
      <c r="EH40" s="1003"/>
      <c r="EI40" s="1003"/>
      <c r="EJ40" s="1003"/>
      <c r="EK40" s="1003"/>
      <c r="EL40" s="1003"/>
      <c r="EM40" s="1003"/>
      <c r="EN40" s="1003"/>
      <c r="EO40" s="1003"/>
      <c r="EP40" s="1003"/>
      <c r="EQ40" s="1003"/>
      <c r="ER40" s="1003"/>
      <c r="ES40" s="1003"/>
      <c r="ET40" s="1003"/>
      <c r="EU40" s="1003"/>
      <c r="EV40" s="1003"/>
      <c r="EW40" s="1003"/>
      <c r="EX40" s="1003"/>
      <c r="EY40" s="1003"/>
      <c r="EZ40" s="1003"/>
      <c r="FA40" s="1003"/>
      <c r="FB40" s="1003"/>
      <c r="FC40" s="1003"/>
      <c r="FD40" s="1003"/>
      <c r="FE40" s="1003"/>
      <c r="FF40" s="1003"/>
      <c r="FG40" s="1003"/>
      <c r="FH40" s="1003"/>
      <c r="FI40" s="1003"/>
      <c r="FJ40" s="1003"/>
      <c r="FK40" s="1003"/>
      <c r="FL40" s="1003"/>
      <c r="FM40" s="1003"/>
      <c r="FN40" s="1003"/>
      <c r="FO40" s="1003"/>
      <c r="FP40" s="1003"/>
      <c r="FQ40" s="1003"/>
      <c r="FR40" s="1003"/>
      <c r="FS40" s="1003"/>
      <c r="FT40" s="1003"/>
      <c r="FU40" s="1003"/>
      <c r="FV40" s="1003"/>
      <c r="FW40" s="1003"/>
      <c r="FX40" s="1003"/>
      <c r="FY40" s="1003"/>
      <c r="FZ40" s="1003"/>
      <c r="GA40" s="1003"/>
      <c r="GB40" s="1003"/>
      <c r="GC40" s="1003"/>
      <c r="GD40" s="1003"/>
      <c r="GE40" s="1003"/>
      <c r="GF40" s="1003"/>
      <c r="GG40" s="1003"/>
      <c r="GH40" s="1003"/>
      <c r="GI40" s="1003"/>
      <c r="GJ40" s="1003"/>
      <c r="GK40" s="1003"/>
      <c r="GL40" s="1003"/>
      <c r="GM40" s="1003"/>
      <c r="GN40" s="1003"/>
      <c r="GO40" s="1003"/>
      <c r="GP40" s="1003"/>
      <c r="GQ40" s="1003"/>
      <c r="GR40" s="1003"/>
      <c r="GS40" s="1003"/>
      <c r="GT40" s="1003"/>
      <c r="GU40" s="1003"/>
      <c r="GV40" s="1003"/>
      <c r="GW40" s="1003"/>
      <c r="GX40" s="1003"/>
      <c r="GY40" s="1003"/>
      <c r="GZ40" s="1003"/>
      <c r="HA40" s="1003"/>
      <c r="HB40" s="1003"/>
      <c r="HC40" s="1003"/>
      <c r="HD40" s="1003"/>
      <c r="HE40" s="1003"/>
      <c r="HF40" s="1003"/>
      <c r="HG40" s="1003"/>
      <c r="HH40" s="1003"/>
      <c r="HI40" s="1003"/>
      <c r="HJ40" s="1003"/>
      <c r="HK40" s="1003"/>
      <c r="HL40" s="1003"/>
      <c r="HM40" s="1003"/>
      <c r="HN40" s="1003"/>
      <c r="HO40" s="1003"/>
      <c r="HP40" s="1003"/>
      <c r="HQ40" s="1003"/>
      <c r="HR40" s="1003"/>
      <c r="HS40" s="1003"/>
      <c r="HT40" s="1003"/>
      <c r="HU40" s="1003"/>
      <c r="HV40" s="1003"/>
      <c r="HW40" s="1003"/>
      <c r="HX40" s="1003"/>
      <c r="HY40" s="1003"/>
      <c r="HZ40" s="1003"/>
      <c r="IA40" s="1003"/>
      <c r="IB40" s="1003"/>
      <c r="IC40" s="1003"/>
      <c r="ID40" s="1003"/>
      <c r="IE40" s="1003"/>
      <c r="IF40" s="1003"/>
      <c r="IG40" s="1003"/>
      <c r="IH40" s="1003"/>
      <c r="II40" s="1003"/>
      <c r="IJ40" s="1003"/>
      <c r="IK40" s="1003"/>
      <c r="IL40" s="1003"/>
      <c r="IM40" s="1003"/>
      <c r="IN40" s="1003"/>
      <c r="IO40" s="1003"/>
      <c r="IP40" s="1003"/>
      <c r="IQ40" s="1003"/>
      <c r="IR40" s="1003"/>
      <c r="IS40" s="1003"/>
      <c r="IT40" s="1003"/>
      <c r="IU40" s="1003"/>
      <c r="IV40" s="1003"/>
    </row>
    <row r="41" spans="1:256" ht="409.5" customHeight="1">
      <c r="A41" s="1003"/>
      <c r="B41" s="2847"/>
      <c r="C41" s="2847"/>
      <c r="D41" s="2847"/>
      <c r="E41" s="2847"/>
      <c r="F41" s="2847"/>
      <c r="G41" s="2847"/>
      <c r="H41" s="1003"/>
      <c r="I41" s="1003"/>
      <c r="J41" s="1003"/>
      <c r="K41" s="1003"/>
      <c r="L41" s="1003"/>
      <c r="M41" s="1003"/>
      <c r="N41" s="1003"/>
      <c r="O41" s="1003"/>
      <c r="P41" s="1003"/>
      <c r="Q41" s="1003"/>
      <c r="R41" s="1003"/>
      <c r="S41" s="1003"/>
      <c r="T41" s="1003"/>
      <c r="U41" s="1003"/>
      <c r="V41" s="1003"/>
      <c r="W41" s="1003"/>
      <c r="X41" s="1003"/>
      <c r="Y41" s="1003"/>
      <c r="Z41" s="1003"/>
      <c r="AA41" s="1003"/>
      <c r="AB41" s="1003"/>
      <c r="AC41" s="1003"/>
      <c r="AD41" s="1003"/>
      <c r="AE41" s="1003"/>
      <c r="AF41" s="1003"/>
      <c r="AG41" s="1003"/>
      <c r="AH41" s="1003"/>
      <c r="AI41" s="1003"/>
      <c r="AJ41" s="1003"/>
      <c r="AK41" s="1003"/>
      <c r="AL41" s="1003"/>
      <c r="AM41" s="1003"/>
      <c r="AN41" s="1003"/>
      <c r="AO41" s="1003"/>
      <c r="AP41" s="1003"/>
      <c r="AQ41" s="1003"/>
      <c r="AR41" s="1003"/>
      <c r="AS41" s="1003"/>
      <c r="AT41" s="1003"/>
      <c r="AU41" s="1003"/>
      <c r="AV41" s="1003"/>
      <c r="AW41" s="1003"/>
      <c r="AX41" s="1003"/>
      <c r="AY41" s="1003"/>
      <c r="AZ41" s="1003"/>
      <c r="BA41" s="1003"/>
      <c r="BB41" s="1003"/>
      <c r="BC41" s="1003"/>
      <c r="BD41" s="1003"/>
      <c r="BE41" s="1003"/>
      <c r="BF41" s="1003"/>
      <c r="BG41" s="1003"/>
      <c r="BH41" s="1003"/>
      <c r="BI41" s="1003"/>
      <c r="BJ41" s="1003"/>
      <c r="BK41" s="1003"/>
      <c r="BL41" s="1003"/>
      <c r="BM41" s="1003"/>
      <c r="BN41" s="1003"/>
      <c r="BO41" s="1003"/>
      <c r="BP41" s="1003"/>
      <c r="BQ41" s="1003"/>
      <c r="BR41" s="1003"/>
      <c r="BS41" s="1003"/>
      <c r="BT41" s="1003"/>
      <c r="BU41" s="1003"/>
      <c r="BV41" s="1003"/>
      <c r="BW41" s="1003"/>
      <c r="BX41" s="1003"/>
      <c r="BY41" s="1003"/>
      <c r="BZ41" s="1003"/>
      <c r="CA41" s="1003"/>
      <c r="CB41" s="1003"/>
      <c r="CC41" s="1003"/>
      <c r="CD41" s="1003"/>
      <c r="CE41" s="1003"/>
      <c r="CF41" s="1003"/>
      <c r="CG41" s="1003"/>
      <c r="CH41" s="1003"/>
      <c r="CI41" s="1003"/>
      <c r="CJ41" s="1003"/>
      <c r="CK41" s="1003"/>
      <c r="CL41" s="1003"/>
      <c r="CM41" s="1003"/>
      <c r="CN41" s="1003"/>
      <c r="CO41" s="1003"/>
      <c r="CP41" s="1003"/>
      <c r="CQ41" s="1003"/>
      <c r="CR41" s="1003"/>
      <c r="CS41" s="1003"/>
      <c r="CT41" s="1003"/>
      <c r="CU41" s="1003"/>
      <c r="CV41" s="1003"/>
      <c r="CW41" s="1003"/>
      <c r="CX41" s="1003"/>
      <c r="CY41" s="1003"/>
      <c r="CZ41" s="1003"/>
      <c r="DA41" s="1003"/>
      <c r="DB41" s="1003"/>
      <c r="DC41" s="1003"/>
      <c r="DD41" s="1003"/>
      <c r="DE41" s="1003"/>
      <c r="DF41" s="1003"/>
      <c r="DG41" s="1003"/>
      <c r="DH41" s="1003"/>
      <c r="DI41" s="1003"/>
      <c r="DJ41" s="1003"/>
      <c r="DK41" s="1003"/>
      <c r="DL41" s="1003"/>
      <c r="DM41" s="1003"/>
      <c r="DN41" s="1003"/>
      <c r="DO41" s="1003"/>
      <c r="DP41" s="1003"/>
      <c r="DQ41" s="1003"/>
      <c r="DR41" s="1003"/>
      <c r="DS41" s="1003"/>
      <c r="DT41" s="1003"/>
      <c r="DU41" s="1003"/>
      <c r="DV41" s="1003"/>
      <c r="DW41" s="1003"/>
      <c r="DX41" s="1003"/>
      <c r="DY41" s="1003"/>
      <c r="DZ41" s="1003"/>
      <c r="EA41" s="1003"/>
      <c r="EB41" s="1003"/>
      <c r="EC41" s="1003"/>
      <c r="ED41" s="1003"/>
      <c r="EE41" s="1003"/>
      <c r="EF41" s="1003"/>
      <c r="EG41" s="1003"/>
      <c r="EH41" s="1003"/>
      <c r="EI41" s="1003"/>
      <c r="EJ41" s="1003"/>
      <c r="EK41" s="1003"/>
      <c r="EL41" s="1003"/>
      <c r="EM41" s="1003"/>
      <c r="EN41" s="1003"/>
      <c r="EO41" s="1003"/>
      <c r="EP41" s="1003"/>
      <c r="EQ41" s="1003"/>
      <c r="ER41" s="1003"/>
      <c r="ES41" s="1003"/>
      <c r="ET41" s="1003"/>
      <c r="EU41" s="1003"/>
      <c r="EV41" s="1003"/>
      <c r="EW41" s="1003"/>
      <c r="EX41" s="1003"/>
      <c r="EY41" s="1003"/>
      <c r="EZ41" s="1003"/>
      <c r="FA41" s="1003"/>
      <c r="FB41" s="1003"/>
      <c r="FC41" s="1003"/>
      <c r="FD41" s="1003"/>
      <c r="FE41" s="1003"/>
      <c r="FF41" s="1003"/>
      <c r="FG41" s="1003"/>
      <c r="FH41" s="1003"/>
      <c r="FI41" s="1003"/>
      <c r="FJ41" s="1003"/>
      <c r="FK41" s="1003"/>
      <c r="FL41" s="1003"/>
      <c r="FM41" s="1003"/>
      <c r="FN41" s="1003"/>
      <c r="FO41" s="1003"/>
      <c r="FP41" s="1003"/>
      <c r="FQ41" s="1003"/>
      <c r="FR41" s="1003"/>
      <c r="FS41" s="1003"/>
      <c r="FT41" s="1003"/>
      <c r="FU41" s="1003"/>
      <c r="FV41" s="1003"/>
      <c r="FW41" s="1003"/>
      <c r="FX41" s="1003"/>
      <c r="FY41" s="1003"/>
      <c r="FZ41" s="1003"/>
      <c r="GA41" s="1003"/>
      <c r="GB41" s="1003"/>
      <c r="GC41" s="1003"/>
      <c r="GD41" s="1003"/>
      <c r="GE41" s="1003"/>
      <c r="GF41" s="1003"/>
      <c r="GG41" s="1003"/>
      <c r="GH41" s="1003"/>
      <c r="GI41" s="1003"/>
      <c r="GJ41" s="1003"/>
      <c r="GK41" s="1003"/>
      <c r="GL41" s="1003"/>
      <c r="GM41" s="1003"/>
      <c r="GN41" s="1003"/>
      <c r="GO41" s="1003"/>
      <c r="GP41" s="1003"/>
      <c r="GQ41" s="1003"/>
      <c r="GR41" s="1003"/>
      <c r="GS41" s="1003"/>
      <c r="GT41" s="1003"/>
      <c r="GU41" s="1003"/>
      <c r="GV41" s="1003"/>
      <c r="GW41" s="1003"/>
      <c r="GX41" s="1003"/>
      <c r="GY41" s="1003"/>
      <c r="GZ41" s="1003"/>
      <c r="HA41" s="1003"/>
      <c r="HB41" s="1003"/>
      <c r="HC41" s="1003"/>
      <c r="HD41" s="1003"/>
      <c r="HE41" s="1003"/>
      <c r="HF41" s="1003"/>
      <c r="HG41" s="1003"/>
      <c r="HH41" s="1003"/>
      <c r="HI41" s="1003"/>
      <c r="HJ41" s="1003"/>
      <c r="HK41" s="1003"/>
      <c r="HL41" s="1003"/>
      <c r="HM41" s="1003"/>
      <c r="HN41" s="1003"/>
      <c r="HO41" s="1003"/>
      <c r="HP41" s="1003"/>
      <c r="HQ41" s="1003"/>
      <c r="HR41" s="1003"/>
      <c r="HS41" s="1003"/>
      <c r="HT41" s="1003"/>
      <c r="HU41" s="1003"/>
      <c r="HV41" s="1003"/>
      <c r="HW41" s="1003"/>
      <c r="HX41" s="1003"/>
      <c r="HY41" s="1003"/>
      <c r="HZ41" s="1003"/>
      <c r="IA41" s="1003"/>
      <c r="IB41" s="1003"/>
      <c r="IC41" s="1003"/>
      <c r="ID41" s="1003"/>
      <c r="IE41" s="1003"/>
      <c r="IF41" s="1003"/>
      <c r="IG41" s="1003"/>
      <c r="IH41" s="1003"/>
      <c r="II41" s="1003"/>
      <c r="IJ41" s="1003"/>
      <c r="IK41" s="1003"/>
      <c r="IL41" s="1003"/>
      <c r="IM41" s="1003"/>
      <c r="IN41" s="1003"/>
      <c r="IO41" s="1003"/>
      <c r="IP41" s="1003"/>
      <c r="IQ41" s="1003"/>
      <c r="IR41" s="1003"/>
      <c r="IS41" s="1003"/>
      <c r="IT41" s="1003"/>
      <c r="IU41" s="1003"/>
      <c r="IV41" s="1003"/>
    </row>
    <row r="42" spans="1:256" ht="221.25" customHeight="1" thickBot="1">
      <c r="A42" s="1003"/>
      <c r="B42" s="2848"/>
      <c r="C42" s="2848"/>
      <c r="D42" s="2848"/>
      <c r="E42" s="2848"/>
      <c r="F42" s="2848"/>
      <c r="G42" s="2848"/>
      <c r="H42" s="1003"/>
      <c r="I42" s="1003"/>
      <c r="J42" s="1003"/>
      <c r="K42" s="1003"/>
      <c r="L42" s="1003"/>
      <c r="M42" s="1003"/>
      <c r="N42" s="1003"/>
      <c r="O42" s="1003"/>
      <c r="P42" s="1003"/>
      <c r="Q42" s="1003"/>
      <c r="R42" s="1003"/>
      <c r="S42" s="1003"/>
      <c r="T42" s="1003"/>
      <c r="U42" s="1003"/>
      <c r="V42" s="1003"/>
      <c r="W42" s="1003"/>
      <c r="X42" s="1003"/>
      <c r="Y42" s="1003"/>
      <c r="Z42" s="1003"/>
      <c r="AA42" s="1003"/>
      <c r="AB42" s="1003"/>
      <c r="AC42" s="1003"/>
      <c r="AD42" s="1003"/>
      <c r="AE42" s="1003"/>
      <c r="AF42" s="1003"/>
      <c r="AG42" s="1003"/>
      <c r="AH42" s="1003"/>
      <c r="AI42" s="1003"/>
      <c r="AJ42" s="1003"/>
      <c r="AK42" s="1003"/>
      <c r="AL42" s="1003"/>
      <c r="AM42" s="1003"/>
      <c r="AN42" s="1003"/>
      <c r="AO42" s="1003"/>
      <c r="AP42" s="1003"/>
      <c r="AQ42" s="1003"/>
      <c r="AR42" s="1003"/>
      <c r="AS42" s="1003"/>
      <c r="AT42" s="1003"/>
      <c r="AU42" s="1003"/>
      <c r="AV42" s="1003"/>
      <c r="AW42" s="1003"/>
      <c r="AX42" s="1003"/>
      <c r="AY42" s="1003"/>
      <c r="AZ42" s="1003"/>
      <c r="BA42" s="1003"/>
      <c r="BB42" s="1003"/>
      <c r="BC42" s="1003"/>
      <c r="BD42" s="1003"/>
      <c r="BE42" s="1003"/>
      <c r="BF42" s="1003"/>
      <c r="BG42" s="1003"/>
      <c r="BH42" s="1003"/>
      <c r="BI42" s="1003"/>
      <c r="BJ42" s="1003"/>
      <c r="BK42" s="1003"/>
      <c r="BL42" s="1003"/>
      <c r="BM42" s="1003"/>
      <c r="BN42" s="1003"/>
      <c r="BO42" s="1003"/>
      <c r="BP42" s="1003"/>
      <c r="BQ42" s="1003"/>
      <c r="BR42" s="1003"/>
      <c r="BS42" s="1003"/>
      <c r="BT42" s="1003"/>
      <c r="BU42" s="1003"/>
      <c r="BV42" s="1003"/>
      <c r="BW42" s="1003"/>
      <c r="BX42" s="1003"/>
      <c r="BY42" s="1003"/>
      <c r="BZ42" s="1003"/>
      <c r="CA42" s="1003"/>
      <c r="CB42" s="1003"/>
      <c r="CC42" s="1003"/>
      <c r="CD42" s="1003"/>
      <c r="CE42" s="1003"/>
      <c r="CF42" s="1003"/>
      <c r="CG42" s="1003"/>
      <c r="CH42" s="1003"/>
      <c r="CI42" s="1003"/>
      <c r="CJ42" s="1003"/>
      <c r="CK42" s="1003"/>
      <c r="CL42" s="1003"/>
      <c r="CM42" s="1003"/>
      <c r="CN42" s="1003"/>
      <c r="CO42" s="1003"/>
      <c r="CP42" s="1003"/>
      <c r="CQ42" s="1003"/>
      <c r="CR42" s="1003"/>
      <c r="CS42" s="1003"/>
      <c r="CT42" s="1003"/>
      <c r="CU42" s="1003"/>
      <c r="CV42" s="1003"/>
      <c r="CW42" s="1003"/>
      <c r="CX42" s="1003"/>
      <c r="CY42" s="1003"/>
      <c r="CZ42" s="1003"/>
      <c r="DA42" s="1003"/>
      <c r="DB42" s="1003"/>
      <c r="DC42" s="1003"/>
      <c r="DD42" s="1003"/>
      <c r="DE42" s="1003"/>
      <c r="DF42" s="1003"/>
      <c r="DG42" s="1003"/>
      <c r="DH42" s="1003"/>
      <c r="DI42" s="1003"/>
      <c r="DJ42" s="1003"/>
      <c r="DK42" s="1003"/>
      <c r="DL42" s="1003"/>
      <c r="DM42" s="1003"/>
      <c r="DN42" s="1003"/>
      <c r="DO42" s="1003"/>
      <c r="DP42" s="1003"/>
      <c r="DQ42" s="1003"/>
      <c r="DR42" s="1003"/>
      <c r="DS42" s="1003"/>
      <c r="DT42" s="1003"/>
      <c r="DU42" s="1003"/>
      <c r="DV42" s="1003"/>
      <c r="DW42" s="1003"/>
      <c r="DX42" s="1003"/>
      <c r="DY42" s="1003"/>
      <c r="DZ42" s="1003"/>
      <c r="EA42" s="1003"/>
      <c r="EB42" s="1003"/>
      <c r="EC42" s="1003"/>
      <c r="ED42" s="1003"/>
      <c r="EE42" s="1003"/>
      <c r="EF42" s="1003"/>
      <c r="EG42" s="1003"/>
      <c r="EH42" s="1003"/>
      <c r="EI42" s="1003"/>
      <c r="EJ42" s="1003"/>
      <c r="EK42" s="1003"/>
      <c r="EL42" s="1003"/>
      <c r="EM42" s="1003"/>
      <c r="EN42" s="1003"/>
      <c r="EO42" s="1003"/>
      <c r="EP42" s="1003"/>
      <c r="EQ42" s="1003"/>
      <c r="ER42" s="1003"/>
      <c r="ES42" s="1003"/>
      <c r="ET42" s="1003"/>
      <c r="EU42" s="1003"/>
      <c r="EV42" s="1003"/>
      <c r="EW42" s="1003"/>
      <c r="EX42" s="1003"/>
      <c r="EY42" s="1003"/>
      <c r="EZ42" s="1003"/>
      <c r="FA42" s="1003"/>
      <c r="FB42" s="1003"/>
      <c r="FC42" s="1003"/>
      <c r="FD42" s="1003"/>
      <c r="FE42" s="1003"/>
      <c r="FF42" s="1003"/>
      <c r="FG42" s="1003"/>
      <c r="FH42" s="1003"/>
      <c r="FI42" s="1003"/>
      <c r="FJ42" s="1003"/>
      <c r="FK42" s="1003"/>
      <c r="FL42" s="1003"/>
      <c r="FM42" s="1003"/>
      <c r="FN42" s="1003"/>
      <c r="FO42" s="1003"/>
      <c r="FP42" s="1003"/>
      <c r="FQ42" s="1003"/>
      <c r="FR42" s="1003"/>
      <c r="FS42" s="1003"/>
      <c r="FT42" s="1003"/>
      <c r="FU42" s="1003"/>
      <c r="FV42" s="1003"/>
      <c r="FW42" s="1003"/>
      <c r="FX42" s="1003"/>
      <c r="FY42" s="1003"/>
      <c r="FZ42" s="1003"/>
      <c r="GA42" s="1003"/>
      <c r="GB42" s="1003"/>
      <c r="GC42" s="1003"/>
      <c r="GD42" s="1003"/>
      <c r="GE42" s="1003"/>
      <c r="GF42" s="1003"/>
      <c r="GG42" s="1003"/>
      <c r="GH42" s="1003"/>
      <c r="GI42" s="1003"/>
      <c r="GJ42" s="1003"/>
      <c r="GK42" s="1003"/>
      <c r="GL42" s="1003"/>
      <c r="GM42" s="1003"/>
      <c r="GN42" s="1003"/>
      <c r="GO42" s="1003"/>
      <c r="GP42" s="1003"/>
      <c r="GQ42" s="1003"/>
      <c r="GR42" s="1003"/>
      <c r="GS42" s="1003"/>
      <c r="GT42" s="1003"/>
      <c r="GU42" s="1003"/>
      <c r="GV42" s="1003"/>
      <c r="GW42" s="1003"/>
      <c r="GX42" s="1003"/>
      <c r="GY42" s="1003"/>
      <c r="GZ42" s="1003"/>
      <c r="HA42" s="1003"/>
      <c r="HB42" s="1003"/>
      <c r="HC42" s="1003"/>
      <c r="HD42" s="1003"/>
      <c r="HE42" s="1003"/>
      <c r="HF42" s="1003"/>
      <c r="HG42" s="1003"/>
      <c r="HH42" s="1003"/>
      <c r="HI42" s="1003"/>
      <c r="HJ42" s="1003"/>
      <c r="HK42" s="1003"/>
      <c r="HL42" s="1003"/>
      <c r="HM42" s="1003"/>
      <c r="HN42" s="1003"/>
      <c r="HO42" s="1003"/>
      <c r="HP42" s="1003"/>
      <c r="HQ42" s="1003"/>
      <c r="HR42" s="1003"/>
      <c r="HS42" s="1003"/>
      <c r="HT42" s="1003"/>
      <c r="HU42" s="1003"/>
      <c r="HV42" s="1003"/>
      <c r="HW42" s="1003"/>
      <c r="HX42" s="1003"/>
      <c r="HY42" s="1003"/>
      <c r="HZ42" s="1003"/>
      <c r="IA42" s="1003"/>
      <c r="IB42" s="1003"/>
      <c r="IC42" s="1003"/>
      <c r="ID42" s="1003"/>
      <c r="IE42" s="1003"/>
      <c r="IF42" s="1003"/>
      <c r="IG42" s="1003"/>
      <c r="IH42" s="1003"/>
      <c r="II42" s="1003"/>
      <c r="IJ42" s="1003"/>
      <c r="IK42" s="1003"/>
      <c r="IL42" s="1003"/>
      <c r="IM42" s="1003"/>
      <c r="IN42" s="1003"/>
      <c r="IO42" s="1003"/>
      <c r="IP42" s="1003"/>
      <c r="IQ42" s="1003"/>
      <c r="IR42" s="1003"/>
      <c r="IS42" s="1003"/>
      <c r="IT42" s="1003"/>
      <c r="IU42" s="1003"/>
      <c r="IV42" s="1003"/>
    </row>
    <row r="43" spans="1:256" ht="31.5">
      <c r="A43" s="1003"/>
      <c r="B43" s="1275" t="s">
        <v>6022</v>
      </c>
      <c r="C43" s="2849" t="s">
        <v>6025</v>
      </c>
      <c r="D43" s="2850"/>
      <c r="E43" s="2850"/>
      <c r="F43" s="2851"/>
      <c r="G43" s="1168" t="s">
        <v>29</v>
      </c>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03"/>
      <c r="AH43" s="1003"/>
      <c r="AI43" s="1003"/>
      <c r="AJ43" s="1003"/>
      <c r="AK43" s="1003"/>
      <c r="AL43" s="1003"/>
      <c r="AM43" s="1003"/>
      <c r="AN43" s="1003"/>
      <c r="AO43" s="1003"/>
      <c r="AP43" s="1003"/>
      <c r="AQ43" s="1003"/>
      <c r="AR43" s="1003"/>
      <c r="AS43" s="1003"/>
      <c r="AT43" s="1003"/>
      <c r="AU43" s="1003"/>
      <c r="AV43" s="1003"/>
      <c r="AW43" s="1003"/>
      <c r="AX43" s="1003"/>
      <c r="AY43" s="1003"/>
      <c r="AZ43" s="1003"/>
      <c r="BA43" s="1003"/>
      <c r="BB43" s="1003"/>
      <c r="BC43" s="1003"/>
      <c r="BD43" s="1003"/>
      <c r="BE43" s="1003"/>
      <c r="BF43" s="1003"/>
      <c r="BG43" s="1003"/>
      <c r="BH43" s="1003"/>
      <c r="BI43" s="1003"/>
      <c r="BJ43" s="1003"/>
      <c r="BK43" s="1003"/>
      <c r="BL43" s="1003"/>
      <c r="BM43" s="1003"/>
      <c r="BN43" s="1003"/>
      <c r="BO43" s="1003"/>
      <c r="BP43" s="1003"/>
      <c r="BQ43" s="1003"/>
      <c r="BR43" s="1003"/>
      <c r="BS43" s="1003"/>
      <c r="BT43" s="1003"/>
      <c r="BU43" s="1003"/>
      <c r="BV43" s="1003"/>
      <c r="BW43" s="1003"/>
      <c r="BX43" s="1003"/>
      <c r="BY43" s="1003"/>
      <c r="BZ43" s="1003"/>
      <c r="CA43" s="1003"/>
      <c r="CB43" s="1003"/>
      <c r="CC43" s="1003"/>
      <c r="CD43" s="1003"/>
      <c r="CE43" s="1003"/>
      <c r="CF43" s="1003"/>
      <c r="CG43" s="1003"/>
      <c r="CH43" s="1003"/>
      <c r="CI43" s="1003"/>
      <c r="CJ43" s="1003"/>
      <c r="CK43" s="1003"/>
      <c r="CL43" s="1003"/>
      <c r="CM43" s="1003"/>
      <c r="CN43" s="1003"/>
      <c r="CO43" s="1003"/>
      <c r="CP43" s="1003"/>
      <c r="CQ43" s="1003"/>
      <c r="CR43" s="1003"/>
      <c r="CS43" s="1003"/>
      <c r="CT43" s="1003"/>
      <c r="CU43" s="1003"/>
      <c r="CV43" s="1003"/>
      <c r="CW43" s="1003"/>
      <c r="CX43" s="1003"/>
      <c r="CY43" s="1003"/>
      <c r="CZ43" s="1003"/>
      <c r="DA43" s="1003"/>
      <c r="DB43" s="1003"/>
      <c r="DC43" s="1003"/>
      <c r="DD43" s="1003"/>
      <c r="DE43" s="1003"/>
      <c r="DF43" s="1003"/>
      <c r="DG43" s="1003"/>
      <c r="DH43" s="1003"/>
      <c r="DI43" s="1003"/>
      <c r="DJ43" s="1003"/>
      <c r="DK43" s="1003"/>
      <c r="DL43" s="1003"/>
      <c r="DM43" s="1003"/>
      <c r="DN43" s="1003"/>
      <c r="DO43" s="1003"/>
      <c r="DP43" s="1003"/>
      <c r="DQ43" s="1003"/>
      <c r="DR43" s="1003"/>
      <c r="DS43" s="1003"/>
      <c r="DT43" s="1003"/>
      <c r="DU43" s="1003"/>
      <c r="DV43" s="1003"/>
      <c r="DW43" s="1003"/>
      <c r="DX43" s="1003"/>
      <c r="DY43" s="1003"/>
      <c r="DZ43" s="1003"/>
      <c r="EA43" s="1003"/>
      <c r="EB43" s="1003"/>
      <c r="EC43" s="1003"/>
      <c r="ED43" s="1003"/>
      <c r="EE43" s="1003"/>
      <c r="EF43" s="1003"/>
      <c r="EG43" s="1003"/>
      <c r="EH43" s="1003"/>
      <c r="EI43" s="1003"/>
      <c r="EJ43" s="1003"/>
      <c r="EK43" s="1003"/>
      <c r="EL43" s="1003"/>
      <c r="EM43" s="1003"/>
      <c r="EN43" s="1003"/>
      <c r="EO43" s="1003"/>
      <c r="EP43" s="1003"/>
      <c r="EQ43" s="1003"/>
      <c r="ER43" s="1003"/>
      <c r="ES43" s="1003"/>
      <c r="ET43" s="1003"/>
      <c r="EU43" s="1003"/>
      <c r="EV43" s="1003"/>
      <c r="EW43" s="1003"/>
      <c r="EX43" s="1003"/>
      <c r="EY43" s="1003"/>
      <c r="EZ43" s="1003"/>
      <c r="FA43" s="1003"/>
      <c r="FB43" s="1003"/>
      <c r="FC43" s="1003"/>
      <c r="FD43" s="1003"/>
      <c r="FE43" s="1003"/>
      <c r="FF43" s="1003"/>
      <c r="FG43" s="1003"/>
      <c r="FH43" s="1003"/>
      <c r="FI43" s="1003"/>
      <c r="FJ43" s="1003"/>
      <c r="FK43" s="1003"/>
      <c r="FL43" s="1003"/>
      <c r="FM43" s="1003"/>
      <c r="FN43" s="1003"/>
      <c r="FO43" s="1003"/>
      <c r="FP43" s="1003"/>
      <c r="FQ43" s="1003"/>
      <c r="FR43" s="1003"/>
      <c r="FS43" s="1003"/>
      <c r="FT43" s="1003"/>
      <c r="FU43" s="1003"/>
      <c r="FV43" s="1003"/>
      <c r="FW43" s="1003"/>
      <c r="FX43" s="1003"/>
      <c r="FY43" s="1003"/>
      <c r="FZ43" s="1003"/>
      <c r="GA43" s="1003"/>
      <c r="GB43" s="1003"/>
      <c r="GC43" s="1003"/>
      <c r="GD43" s="1003"/>
      <c r="GE43" s="1003"/>
      <c r="GF43" s="1003"/>
      <c r="GG43" s="1003"/>
      <c r="GH43" s="1003"/>
      <c r="GI43" s="1003"/>
      <c r="GJ43" s="1003"/>
      <c r="GK43" s="1003"/>
      <c r="GL43" s="1003"/>
      <c r="GM43" s="1003"/>
      <c r="GN43" s="1003"/>
      <c r="GO43" s="1003"/>
      <c r="GP43" s="1003"/>
      <c r="GQ43" s="1003"/>
      <c r="GR43" s="1003"/>
      <c r="GS43" s="1003"/>
      <c r="GT43" s="1003"/>
      <c r="GU43" s="1003"/>
      <c r="GV43" s="1003"/>
      <c r="GW43" s="1003"/>
      <c r="GX43" s="1003"/>
      <c r="GY43" s="1003"/>
      <c r="GZ43" s="1003"/>
      <c r="HA43" s="1003"/>
      <c r="HB43" s="1003"/>
      <c r="HC43" s="1003"/>
      <c r="HD43" s="1003"/>
      <c r="HE43" s="1003"/>
      <c r="HF43" s="1003"/>
      <c r="HG43" s="1003"/>
      <c r="HH43" s="1003"/>
      <c r="HI43" s="1003"/>
      <c r="HJ43" s="1003"/>
      <c r="HK43" s="1003"/>
      <c r="HL43" s="1003"/>
      <c r="HM43" s="1003"/>
      <c r="HN43" s="1003"/>
      <c r="HO43" s="1003"/>
      <c r="HP43" s="1003"/>
      <c r="HQ43" s="1003"/>
      <c r="HR43" s="1003"/>
      <c r="HS43" s="1003"/>
      <c r="HT43" s="1003"/>
      <c r="HU43" s="1003"/>
      <c r="HV43" s="1003"/>
      <c r="HW43" s="1003"/>
      <c r="HX43" s="1003"/>
      <c r="HY43" s="1003"/>
      <c r="HZ43" s="1003"/>
      <c r="IA43" s="1003"/>
      <c r="IB43" s="1003"/>
      <c r="IC43" s="1003"/>
      <c r="ID43" s="1003"/>
      <c r="IE43" s="1003"/>
      <c r="IF43" s="1003"/>
      <c r="IG43" s="1003"/>
      <c r="IH43" s="1003"/>
      <c r="II43" s="1003"/>
      <c r="IJ43" s="1003"/>
      <c r="IK43" s="1003"/>
      <c r="IL43" s="1003"/>
      <c r="IM43" s="1003"/>
      <c r="IN43" s="1003"/>
      <c r="IO43" s="1003"/>
      <c r="IP43" s="1003"/>
      <c r="IQ43" s="1003"/>
      <c r="IR43" s="1003"/>
      <c r="IS43" s="1003"/>
      <c r="IT43" s="1003"/>
      <c r="IU43" s="1003"/>
      <c r="IV43" s="1003"/>
    </row>
    <row r="44" spans="1:256" ht="31.5">
      <c r="A44" s="1003"/>
      <c r="B44" s="2066" t="s">
        <v>6023</v>
      </c>
      <c r="C44" s="2423" t="s">
        <v>686</v>
      </c>
      <c r="D44" s="2423" t="s">
        <v>29</v>
      </c>
      <c r="E44" s="2852" t="s">
        <v>687</v>
      </c>
      <c r="F44" s="2853"/>
      <c r="G44" s="2854"/>
      <c r="H44" s="1003"/>
      <c r="I44" s="1003"/>
      <c r="J44" s="1003"/>
      <c r="K44" s="1003"/>
      <c r="L44" s="1003"/>
      <c r="M44" s="1003"/>
      <c r="N44" s="1003"/>
      <c r="O44" s="1003"/>
      <c r="P44" s="1003"/>
      <c r="Q44" s="1003"/>
      <c r="R44" s="1003"/>
      <c r="S44" s="1003"/>
      <c r="T44" s="1003"/>
      <c r="U44" s="1003"/>
      <c r="V44" s="1003"/>
      <c r="W44" s="1003"/>
      <c r="X44" s="1003"/>
      <c r="Y44" s="1003"/>
      <c r="Z44" s="1003"/>
      <c r="AA44" s="1003"/>
      <c r="AB44" s="1003"/>
      <c r="AC44" s="1003"/>
      <c r="AD44" s="1003"/>
      <c r="AE44" s="1003"/>
      <c r="AF44" s="1003"/>
      <c r="AG44" s="1003"/>
      <c r="AH44" s="1003"/>
      <c r="AI44" s="1003"/>
      <c r="AJ44" s="1003"/>
      <c r="AK44" s="1003"/>
      <c r="AL44" s="1003"/>
      <c r="AM44" s="1003"/>
      <c r="AN44" s="1003"/>
      <c r="AO44" s="1003"/>
      <c r="AP44" s="1003"/>
      <c r="AQ44" s="1003"/>
      <c r="AR44" s="1003"/>
      <c r="AS44" s="1003"/>
      <c r="AT44" s="1003"/>
      <c r="AU44" s="1003"/>
      <c r="AV44" s="1003"/>
      <c r="AW44" s="1003"/>
      <c r="AX44" s="1003"/>
      <c r="AY44" s="1003"/>
      <c r="AZ44" s="1003"/>
      <c r="BA44" s="1003"/>
      <c r="BB44" s="1003"/>
      <c r="BC44" s="1003"/>
      <c r="BD44" s="1003"/>
      <c r="BE44" s="1003"/>
      <c r="BF44" s="1003"/>
      <c r="BG44" s="1003"/>
      <c r="BH44" s="1003"/>
      <c r="BI44" s="1003"/>
      <c r="BJ44" s="1003"/>
      <c r="BK44" s="1003"/>
      <c r="BL44" s="1003"/>
      <c r="BM44" s="1003"/>
      <c r="BN44" s="1003"/>
      <c r="BO44" s="1003"/>
      <c r="BP44" s="1003"/>
      <c r="BQ44" s="1003"/>
      <c r="BR44" s="1003"/>
      <c r="BS44" s="1003"/>
      <c r="BT44" s="1003"/>
      <c r="BU44" s="1003"/>
      <c r="BV44" s="1003"/>
      <c r="BW44" s="1003"/>
      <c r="BX44" s="1003"/>
      <c r="BY44" s="1003"/>
      <c r="BZ44" s="1003"/>
      <c r="CA44" s="1003"/>
      <c r="CB44" s="1003"/>
      <c r="CC44" s="1003"/>
      <c r="CD44" s="1003"/>
      <c r="CE44" s="1003"/>
      <c r="CF44" s="1003"/>
      <c r="CG44" s="1003"/>
      <c r="CH44" s="1003"/>
      <c r="CI44" s="1003"/>
      <c r="CJ44" s="1003"/>
      <c r="CK44" s="1003"/>
      <c r="CL44" s="1003"/>
      <c r="CM44" s="1003"/>
      <c r="CN44" s="1003"/>
      <c r="CO44" s="1003"/>
      <c r="CP44" s="1003"/>
      <c r="CQ44" s="1003"/>
      <c r="CR44" s="1003"/>
      <c r="CS44" s="1003"/>
      <c r="CT44" s="1003"/>
      <c r="CU44" s="1003"/>
      <c r="CV44" s="1003"/>
      <c r="CW44" s="1003"/>
      <c r="CX44" s="1003"/>
      <c r="CY44" s="1003"/>
      <c r="CZ44" s="1003"/>
      <c r="DA44" s="1003"/>
      <c r="DB44" s="1003"/>
      <c r="DC44" s="1003"/>
      <c r="DD44" s="1003"/>
      <c r="DE44" s="1003"/>
      <c r="DF44" s="1003"/>
      <c r="DG44" s="1003"/>
      <c r="DH44" s="1003"/>
      <c r="DI44" s="1003"/>
      <c r="DJ44" s="1003"/>
      <c r="DK44" s="1003"/>
      <c r="DL44" s="1003"/>
      <c r="DM44" s="1003"/>
      <c r="DN44" s="1003"/>
      <c r="DO44" s="1003"/>
      <c r="DP44" s="1003"/>
      <c r="DQ44" s="1003"/>
      <c r="DR44" s="1003"/>
      <c r="DS44" s="1003"/>
      <c r="DT44" s="1003"/>
      <c r="DU44" s="1003"/>
      <c r="DV44" s="1003"/>
      <c r="DW44" s="1003"/>
      <c r="DX44" s="1003"/>
      <c r="DY44" s="1003"/>
      <c r="DZ44" s="1003"/>
      <c r="EA44" s="1003"/>
      <c r="EB44" s="1003"/>
      <c r="EC44" s="1003"/>
      <c r="ED44" s="1003"/>
      <c r="EE44" s="1003"/>
      <c r="EF44" s="1003"/>
      <c r="EG44" s="1003"/>
      <c r="EH44" s="1003"/>
      <c r="EI44" s="1003"/>
      <c r="EJ44" s="1003"/>
      <c r="EK44" s="1003"/>
      <c r="EL44" s="1003"/>
      <c r="EM44" s="1003"/>
      <c r="EN44" s="1003"/>
      <c r="EO44" s="1003"/>
      <c r="EP44" s="1003"/>
      <c r="EQ44" s="1003"/>
      <c r="ER44" s="1003"/>
      <c r="ES44" s="1003"/>
      <c r="ET44" s="1003"/>
      <c r="EU44" s="1003"/>
      <c r="EV44" s="1003"/>
      <c r="EW44" s="1003"/>
      <c r="EX44" s="1003"/>
      <c r="EY44" s="1003"/>
      <c r="EZ44" s="1003"/>
      <c r="FA44" s="1003"/>
      <c r="FB44" s="1003"/>
      <c r="FC44" s="1003"/>
      <c r="FD44" s="1003"/>
      <c r="FE44" s="1003"/>
      <c r="FF44" s="1003"/>
      <c r="FG44" s="1003"/>
      <c r="FH44" s="1003"/>
      <c r="FI44" s="1003"/>
      <c r="FJ44" s="1003"/>
      <c r="FK44" s="1003"/>
      <c r="FL44" s="1003"/>
      <c r="FM44" s="1003"/>
      <c r="FN44" s="1003"/>
      <c r="FO44" s="1003"/>
      <c r="FP44" s="1003"/>
      <c r="FQ44" s="1003"/>
      <c r="FR44" s="1003"/>
      <c r="FS44" s="1003"/>
      <c r="FT44" s="1003"/>
      <c r="FU44" s="1003"/>
      <c r="FV44" s="1003"/>
      <c r="FW44" s="1003"/>
      <c r="FX44" s="1003"/>
      <c r="FY44" s="1003"/>
      <c r="FZ44" s="1003"/>
      <c r="GA44" s="1003"/>
      <c r="GB44" s="1003"/>
      <c r="GC44" s="1003"/>
      <c r="GD44" s="1003"/>
      <c r="GE44" s="1003"/>
      <c r="GF44" s="1003"/>
      <c r="GG44" s="1003"/>
      <c r="GH44" s="1003"/>
      <c r="GI44" s="1003"/>
      <c r="GJ44" s="1003"/>
      <c r="GK44" s="1003"/>
      <c r="GL44" s="1003"/>
      <c r="GM44" s="1003"/>
      <c r="GN44" s="1003"/>
      <c r="GO44" s="1003"/>
      <c r="GP44" s="1003"/>
      <c r="GQ44" s="1003"/>
      <c r="GR44" s="1003"/>
      <c r="GS44" s="1003"/>
      <c r="GT44" s="1003"/>
      <c r="GU44" s="1003"/>
      <c r="GV44" s="1003"/>
      <c r="GW44" s="1003"/>
      <c r="GX44" s="1003"/>
      <c r="GY44" s="1003"/>
      <c r="GZ44" s="1003"/>
      <c r="HA44" s="1003"/>
      <c r="HB44" s="1003"/>
      <c r="HC44" s="1003"/>
      <c r="HD44" s="1003"/>
      <c r="HE44" s="1003"/>
      <c r="HF44" s="1003"/>
      <c r="HG44" s="1003"/>
      <c r="HH44" s="1003"/>
      <c r="HI44" s="1003"/>
      <c r="HJ44" s="1003"/>
      <c r="HK44" s="1003"/>
      <c r="HL44" s="1003"/>
      <c r="HM44" s="1003"/>
      <c r="HN44" s="1003"/>
      <c r="HO44" s="1003"/>
      <c r="HP44" s="1003"/>
      <c r="HQ44" s="1003"/>
      <c r="HR44" s="1003"/>
      <c r="HS44" s="1003"/>
      <c r="HT44" s="1003"/>
      <c r="HU44" s="1003"/>
      <c r="HV44" s="1003"/>
      <c r="HW44" s="1003"/>
      <c r="HX44" s="1003"/>
      <c r="HY44" s="1003"/>
      <c r="HZ44" s="1003"/>
      <c r="IA44" s="1003"/>
      <c r="IB44" s="1003"/>
      <c r="IC44" s="1003"/>
      <c r="ID44" s="1003"/>
      <c r="IE44" s="1003"/>
      <c r="IF44" s="1003"/>
      <c r="IG44" s="1003"/>
      <c r="IH44" s="1003"/>
      <c r="II44" s="1003"/>
      <c r="IJ44" s="1003"/>
      <c r="IK44" s="1003"/>
      <c r="IL44" s="1003"/>
      <c r="IM44" s="1003"/>
      <c r="IN44" s="1003"/>
      <c r="IO44" s="1003"/>
      <c r="IP44" s="1003"/>
      <c r="IQ44" s="1003"/>
      <c r="IR44" s="1003"/>
      <c r="IS44" s="1003"/>
      <c r="IT44" s="1003"/>
      <c r="IU44" s="1003"/>
      <c r="IV44" s="1003"/>
    </row>
    <row r="45" spans="1:256" ht="15.75">
      <c r="A45" s="1003"/>
      <c r="B45" s="2752" t="s">
        <v>690</v>
      </c>
      <c r="C45" s="2753"/>
      <c r="D45" s="2753"/>
      <c r="E45" s="2753"/>
      <c r="F45" s="2753"/>
      <c r="G45" s="2754"/>
      <c r="H45" s="1003"/>
      <c r="I45" s="1003"/>
      <c r="J45" s="1003"/>
      <c r="K45" s="1003"/>
      <c r="L45" s="1003"/>
      <c r="M45" s="1003"/>
      <c r="N45" s="1003"/>
      <c r="O45" s="1003"/>
      <c r="P45" s="1003"/>
      <c r="Q45" s="1003"/>
      <c r="R45" s="1003"/>
      <c r="S45" s="1003"/>
      <c r="T45" s="1003"/>
      <c r="U45" s="1003"/>
      <c r="V45" s="1003"/>
      <c r="W45" s="1003"/>
      <c r="X45" s="1003"/>
      <c r="Y45" s="1003"/>
      <c r="Z45" s="1003"/>
      <c r="AA45" s="1003"/>
      <c r="AB45" s="1003"/>
      <c r="AC45" s="1003"/>
      <c r="AD45" s="1003"/>
      <c r="AE45" s="1003"/>
      <c r="AF45" s="1003"/>
      <c r="AG45" s="1003"/>
      <c r="AH45" s="1003"/>
      <c r="AI45" s="1003"/>
      <c r="AJ45" s="1003"/>
      <c r="AK45" s="1003"/>
      <c r="AL45" s="1003"/>
      <c r="AM45" s="1003"/>
      <c r="AN45" s="1003"/>
      <c r="AO45" s="1003"/>
      <c r="AP45" s="1003"/>
      <c r="AQ45" s="1003"/>
      <c r="AR45" s="1003"/>
      <c r="AS45" s="1003"/>
      <c r="AT45" s="1003"/>
      <c r="AU45" s="1003"/>
      <c r="AV45" s="1003"/>
      <c r="AW45" s="1003"/>
      <c r="AX45" s="1003"/>
      <c r="AY45" s="1003"/>
      <c r="AZ45" s="1003"/>
      <c r="BA45" s="1003"/>
      <c r="BB45" s="1003"/>
      <c r="BC45" s="1003"/>
      <c r="BD45" s="1003"/>
      <c r="BE45" s="1003"/>
      <c r="BF45" s="1003"/>
      <c r="BG45" s="1003"/>
      <c r="BH45" s="1003"/>
      <c r="BI45" s="1003"/>
      <c r="BJ45" s="1003"/>
      <c r="BK45" s="1003"/>
      <c r="BL45" s="1003"/>
      <c r="BM45" s="1003"/>
      <c r="BN45" s="1003"/>
      <c r="BO45" s="1003"/>
      <c r="BP45" s="1003"/>
      <c r="BQ45" s="1003"/>
      <c r="BR45" s="1003"/>
      <c r="BS45" s="1003"/>
      <c r="BT45" s="1003"/>
      <c r="BU45" s="1003"/>
      <c r="BV45" s="1003"/>
      <c r="BW45" s="1003"/>
      <c r="BX45" s="1003"/>
      <c r="BY45" s="1003"/>
      <c r="BZ45" s="1003"/>
      <c r="CA45" s="1003"/>
      <c r="CB45" s="1003"/>
      <c r="CC45" s="1003"/>
      <c r="CD45" s="1003"/>
      <c r="CE45" s="1003"/>
      <c r="CF45" s="1003"/>
      <c r="CG45" s="1003"/>
      <c r="CH45" s="1003"/>
      <c r="CI45" s="1003"/>
      <c r="CJ45" s="1003"/>
      <c r="CK45" s="1003"/>
      <c r="CL45" s="1003"/>
      <c r="CM45" s="1003"/>
      <c r="CN45" s="1003"/>
      <c r="CO45" s="1003"/>
      <c r="CP45" s="1003"/>
      <c r="CQ45" s="1003"/>
      <c r="CR45" s="1003"/>
      <c r="CS45" s="1003"/>
      <c r="CT45" s="1003"/>
      <c r="CU45" s="1003"/>
      <c r="CV45" s="1003"/>
      <c r="CW45" s="1003"/>
      <c r="CX45" s="1003"/>
      <c r="CY45" s="1003"/>
      <c r="CZ45" s="1003"/>
      <c r="DA45" s="1003"/>
      <c r="DB45" s="1003"/>
      <c r="DC45" s="1003"/>
      <c r="DD45" s="1003"/>
      <c r="DE45" s="1003"/>
      <c r="DF45" s="1003"/>
      <c r="DG45" s="1003"/>
      <c r="DH45" s="1003"/>
      <c r="DI45" s="1003"/>
      <c r="DJ45" s="1003"/>
      <c r="DK45" s="1003"/>
      <c r="DL45" s="1003"/>
      <c r="DM45" s="1003"/>
      <c r="DN45" s="1003"/>
      <c r="DO45" s="1003"/>
      <c r="DP45" s="1003"/>
      <c r="DQ45" s="1003"/>
      <c r="DR45" s="1003"/>
      <c r="DS45" s="1003"/>
      <c r="DT45" s="1003"/>
      <c r="DU45" s="1003"/>
      <c r="DV45" s="1003"/>
      <c r="DW45" s="1003"/>
      <c r="DX45" s="1003"/>
      <c r="DY45" s="1003"/>
      <c r="DZ45" s="1003"/>
      <c r="EA45" s="1003"/>
      <c r="EB45" s="1003"/>
      <c r="EC45" s="1003"/>
      <c r="ED45" s="1003"/>
      <c r="EE45" s="1003"/>
      <c r="EF45" s="1003"/>
      <c r="EG45" s="1003"/>
      <c r="EH45" s="1003"/>
      <c r="EI45" s="1003"/>
      <c r="EJ45" s="1003"/>
      <c r="EK45" s="1003"/>
      <c r="EL45" s="1003"/>
      <c r="EM45" s="1003"/>
      <c r="EN45" s="1003"/>
      <c r="EO45" s="1003"/>
      <c r="EP45" s="1003"/>
      <c r="EQ45" s="1003"/>
      <c r="ER45" s="1003"/>
      <c r="ES45" s="1003"/>
      <c r="ET45" s="1003"/>
      <c r="EU45" s="1003"/>
      <c r="EV45" s="1003"/>
      <c r="EW45" s="1003"/>
      <c r="EX45" s="1003"/>
      <c r="EY45" s="1003"/>
      <c r="EZ45" s="1003"/>
      <c r="FA45" s="1003"/>
      <c r="FB45" s="1003"/>
      <c r="FC45" s="1003"/>
      <c r="FD45" s="1003"/>
      <c r="FE45" s="1003"/>
      <c r="FF45" s="1003"/>
      <c r="FG45" s="1003"/>
      <c r="FH45" s="1003"/>
      <c r="FI45" s="1003"/>
      <c r="FJ45" s="1003"/>
      <c r="FK45" s="1003"/>
      <c r="FL45" s="1003"/>
      <c r="FM45" s="1003"/>
      <c r="FN45" s="1003"/>
      <c r="FO45" s="1003"/>
      <c r="FP45" s="1003"/>
      <c r="FQ45" s="1003"/>
      <c r="FR45" s="1003"/>
      <c r="FS45" s="1003"/>
      <c r="FT45" s="1003"/>
      <c r="FU45" s="1003"/>
      <c r="FV45" s="1003"/>
      <c r="FW45" s="1003"/>
      <c r="FX45" s="1003"/>
      <c r="FY45" s="1003"/>
      <c r="FZ45" s="1003"/>
      <c r="GA45" s="1003"/>
      <c r="GB45" s="1003"/>
      <c r="GC45" s="1003"/>
      <c r="GD45" s="1003"/>
      <c r="GE45" s="1003"/>
      <c r="GF45" s="1003"/>
      <c r="GG45" s="1003"/>
      <c r="GH45" s="1003"/>
      <c r="GI45" s="1003"/>
      <c r="GJ45" s="1003"/>
      <c r="GK45" s="1003"/>
      <c r="GL45" s="1003"/>
      <c r="GM45" s="1003"/>
      <c r="GN45" s="1003"/>
      <c r="GO45" s="1003"/>
      <c r="GP45" s="1003"/>
      <c r="GQ45" s="1003"/>
      <c r="GR45" s="1003"/>
      <c r="GS45" s="1003"/>
      <c r="GT45" s="1003"/>
      <c r="GU45" s="1003"/>
      <c r="GV45" s="1003"/>
      <c r="GW45" s="1003"/>
      <c r="GX45" s="1003"/>
      <c r="GY45" s="1003"/>
      <c r="GZ45" s="1003"/>
      <c r="HA45" s="1003"/>
      <c r="HB45" s="1003"/>
      <c r="HC45" s="1003"/>
      <c r="HD45" s="1003"/>
      <c r="HE45" s="1003"/>
      <c r="HF45" s="1003"/>
      <c r="HG45" s="1003"/>
      <c r="HH45" s="1003"/>
      <c r="HI45" s="1003"/>
      <c r="HJ45" s="1003"/>
      <c r="HK45" s="1003"/>
      <c r="HL45" s="1003"/>
      <c r="HM45" s="1003"/>
      <c r="HN45" s="1003"/>
      <c r="HO45" s="1003"/>
      <c r="HP45" s="1003"/>
      <c r="HQ45" s="1003"/>
      <c r="HR45" s="1003"/>
      <c r="HS45" s="1003"/>
      <c r="HT45" s="1003"/>
      <c r="HU45" s="1003"/>
      <c r="HV45" s="1003"/>
      <c r="HW45" s="1003"/>
      <c r="HX45" s="1003"/>
      <c r="HY45" s="1003"/>
      <c r="HZ45" s="1003"/>
      <c r="IA45" s="1003"/>
      <c r="IB45" s="1003"/>
      <c r="IC45" s="1003"/>
      <c r="ID45" s="1003"/>
      <c r="IE45" s="1003"/>
      <c r="IF45" s="1003"/>
      <c r="IG45" s="1003"/>
      <c r="IH45" s="1003"/>
      <c r="II45" s="1003"/>
      <c r="IJ45" s="1003"/>
      <c r="IK45" s="1003"/>
      <c r="IL45" s="1003"/>
      <c r="IM45" s="1003"/>
      <c r="IN45" s="1003"/>
      <c r="IO45" s="1003"/>
      <c r="IP45" s="1003"/>
      <c r="IQ45" s="1003"/>
      <c r="IR45" s="1003"/>
      <c r="IS45" s="1003"/>
      <c r="IT45" s="1003"/>
      <c r="IU45" s="1003"/>
      <c r="IV45" s="1003"/>
    </row>
    <row r="46" spans="1:256" ht="26.25" customHeight="1">
      <c r="A46" s="1003"/>
      <c r="B46" s="2855" t="str">
        <f>C36</f>
        <v>ESCAVAÇÃO MANUAL DE VALA COM PROFUNDIDADE MENOR OU IGUAL A 1,30 M. AF_03/2016</v>
      </c>
      <c r="C46" s="2856"/>
      <c r="D46" s="1276" t="s">
        <v>24</v>
      </c>
      <c r="E46" s="2857" t="s">
        <v>6026</v>
      </c>
      <c r="F46" s="2857"/>
      <c r="G46" s="2858"/>
      <c r="H46" s="1003"/>
      <c r="I46" s="1003"/>
      <c r="J46" s="1003"/>
      <c r="K46" s="1003"/>
      <c r="L46" s="1003"/>
      <c r="M46" s="1003"/>
      <c r="N46" s="1003"/>
      <c r="O46" s="1003"/>
      <c r="P46" s="1003"/>
      <c r="Q46" s="1003"/>
      <c r="R46" s="1003"/>
      <c r="S46" s="1003"/>
      <c r="T46" s="1003"/>
      <c r="U46" s="1003"/>
      <c r="V46" s="1003"/>
      <c r="W46" s="1003"/>
      <c r="X46" s="1003"/>
      <c r="Y46" s="1003"/>
      <c r="Z46" s="1003"/>
      <c r="AA46" s="1003"/>
      <c r="AB46" s="1003"/>
      <c r="AC46" s="1003"/>
      <c r="AD46" s="1003"/>
      <c r="AE46" s="1003"/>
      <c r="AF46" s="1003"/>
      <c r="AG46" s="1003"/>
      <c r="AH46" s="1003"/>
      <c r="AI46" s="1003"/>
      <c r="AJ46" s="1003"/>
      <c r="AK46" s="1003"/>
      <c r="AL46" s="1003"/>
      <c r="AM46" s="1003"/>
      <c r="AN46" s="1003"/>
      <c r="AO46" s="1003"/>
      <c r="AP46" s="1003"/>
      <c r="AQ46" s="1003"/>
      <c r="AR46" s="1003"/>
      <c r="AS46" s="1003"/>
      <c r="AT46" s="1003"/>
      <c r="AU46" s="1003"/>
      <c r="AV46" s="1003"/>
      <c r="AW46" s="1003"/>
      <c r="AX46" s="1003"/>
      <c r="AY46" s="1003"/>
      <c r="AZ46" s="1003"/>
      <c r="BA46" s="1003"/>
      <c r="BB46" s="1003"/>
      <c r="BC46" s="1003"/>
      <c r="BD46" s="1003"/>
      <c r="BE46" s="1003"/>
      <c r="BF46" s="1003"/>
      <c r="BG46" s="1003"/>
      <c r="BH46" s="1003"/>
      <c r="BI46" s="1003"/>
      <c r="BJ46" s="1003"/>
      <c r="BK46" s="1003"/>
      <c r="BL46" s="1003"/>
      <c r="BM46" s="1003"/>
      <c r="BN46" s="1003"/>
      <c r="BO46" s="1003"/>
      <c r="BP46" s="1003"/>
      <c r="BQ46" s="1003"/>
      <c r="BR46" s="1003"/>
      <c r="BS46" s="1003"/>
      <c r="BT46" s="1003"/>
      <c r="BU46" s="1003"/>
      <c r="BV46" s="1003"/>
      <c r="BW46" s="1003"/>
      <c r="BX46" s="1003"/>
      <c r="BY46" s="1003"/>
      <c r="BZ46" s="1003"/>
      <c r="CA46" s="1003"/>
      <c r="CB46" s="1003"/>
      <c r="CC46" s="1003"/>
      <c r="CD46" s="1003"/>
      <c r="CE46" s="1003"/>
      <c r="CF46" s="1003"/>
      <c r="CG46" s="1003"/>
      <c r="CH46" s="1003"/>
      <c r="CI46" s="1003"/>
      <c r="CJ46" s="1003"/>
      <c r="CK46" s="1003"/>
      <c r="CL46" s="1003"/>
      <c r="CM46" s="1003"/>
      <c r="CN46" s="1003"/>
      <c r="CO46" s="1003"/>
      <c r="CP46" s="1003"/>
      <c r="CQ46" s="1003"/>
      <c r="CR46" s="1003"/>
      <c r="CS46" s="1003"/>
      <c r="CT46" s="1003"/>
      <c r="CU46" s="1003"/>
      <c r="CV46" s="1003"/>
      <c r="CW46" s="1003"/>
      <c r="CX46" s="1003"/>
      <c r="CY46" s="1003"/>
      <c r="CZ46" s="1003"/>
      <c r="DA46" s="1003"/>
      <c r="DB46" s="1003"/>
      <c r="DC46" s="1003"/>
      <c r="DD46" s="1003"/>
      <c r="DE46" s="1003"/>
      <c r="DF46" s="1003"/>
      <c r="DG46" s="1003"/>
      <c r="DH46" s="1003"/>
      <c r="DI46" s="1003"/>
      <c r="DJ46" s="1003"/>
      <c r="DK46" s="1003"/>
      <c r="DL46" s="1003"/>
      <c r="DM46" s="1003"/>
      <c r="DN46" s="1003"/>
      <c r="DO46" s="1003"/>
      <c r="DP46" s="1003"/>
      <c r="DQ46" s="1003"/>
      <c r="DR46" s="1003"/>
      <c r="DS46" s="1003"/>
      <c r="DT46" s="1003"/>
      <c r="DU46" s="1003"/>
      <c r="DV46" s="1003"/>
      <c r="DW46" s="1003"/>
      <c r="DX46" s="1003"/>
      <c r="DY46" s="1003"/>
      <c r="DZ46" s="1003"/>
      <c r="EA46" s="1003"/>
      <c r="EB46" s="1003"/>
      <c r="EC46" s="1003"/>
      <c r="ED46" s="1003"/>
      <c r="EE46" s="1003"/>
      <c r="EF46" s="1003"/>
      <c r="EG46" s="1003"/>
      <c r="EH46" s="1003"/>
      <c r="EI46" s="1003"/>
      <c r="EJ46" s="1003"/>
      <c r="EK46" s="1003"/>
      <c r="EL46" s="1003"/>
      <c r="EM46" s="1003"/>
      <c r="EN46" s="1003"/>
      <c r="EO46" s="1003"/>
      <c r="EP46" s="1003"/>
      <c r="EQ46" s="1003"/>
      <c r="ER46" s="1003"/>
      <c r="ES46" s="1003"/>
      <c r="ET46" s="1003"/>
      <c r="EU46" s="1003"/>
      <c r="EV46" s="1003"/>
      <c r="EW46" s="1003"/>
      <c r="EX46" s="1003"/>
      <c r="EY46" s="1003"/>
      <c r="EZ46" s="1003"/>
      <c r="FA46" s="1003"/>
      <c r="FB46" s="1003"/>
      <c r="FC46" s="1003"/>
      <c r="FD46" s="1003"/>
      <c r="FE46" s="1003"/>
      <c r="FF46" s="1003"/>
      <c r="FG46" s="1003"/>
      <c r="FH46" s="1003"/>
      <c r="FI46" s="1003"/>
      <c r="FJ46" s="1003"/>
      <c r="FK46" s="1003"/>
      <c r="FL46" s="1003"/>
      <c r="FM46" s="1003"/>
      <c r="FN46" s="1003"/>
      <c r="FO46" s="1003"/>
      <c r="FP46" s="1003"/>
      <c r="FQ46" s="1003"/>
      <c r="FR46" s="1003"/>
      <c r="FS46" s="1003"/>
      <c r="FT46" s="1003"/>
      <c r="FU46" s="1003"/>
      <c r="FV46" s="1003"/>
      <c r="FW46" s="1003"/>
      <c r="FX46" s="1003"/>
      <c r="FY46" s="1003"/>
      <c r="FZ46" s="1003"/>
      <c r="GA46" s="1003"/>
      <c r="GB46" s="1003"/>
      <c r="GC46" s="1003"/>
      <c r="GD46" s="1003"/>
      <c r="GE46" s="1003"/>
      <c r="GF46" s="1003"/>
      <c r="GG46" s="1003"/>
      <c r="GH46" s="1003"/>
      <c r="GI46" s="1003"/>
      <c r="GJ46" s="1003"/>
      <c r="GK46" s="1003"/>
      <c r="GL46" s="1003"/>
      <c r="GM46" s="1003"/>
      <c r="GN46" s="1003"/>
      <c r="GO46" s="1003"/>
      <c r="GP46" s="1003"/>
      <c r="GQ46" s="1003"/>
      <c r="GR46" s="1003"/>
      <c r="GS46" s="1003"/>
      <c r="GT46" s="1003"/>
      <c r="GU46" s="1003"/>
      <c r="GV46" s="1003"/>
      <c r="GW46" s="1003"/>
      <c r="GX46" s="1003"/>
      <c r="GY46" s="1003"/>
      <c r="GZ46" s="1003"/>
      <c r="HA46" s="1003"/>
      <c r="HB46" s="1003"/>
      <c r="HC46" s="1003"/>
      <c r="HD46" s="1003"/>
      <c r="HE46" s="1003"/>
      <c r="HF46" s="1003"/>
      <c r="HG46" s="1003"/>
      <c r="HH46" s="1003"/>
      <c r="HI46" s="1003"/>
      <c r="HJ46" s="1003"/>
      <c r="HK46" s="1003"/>
      <c r="HL46" s="1003"/>
      <c r="HM46" s="1003"/>
      <c r="HN46" s="1003"/>
      <c r="HO46" s="1003"/>
      <c r="HP46" s="1003"/>
      <c r="HQ46" s="1003"/>
      <c r="HR46" s="1003"/>
      <c r="HS46" s="1003"/>
      <c r="HT46" s="1003"/>
      <c r="HU46" s="1003"/>
      <c r="HV46" s="1003"/>
      <c r="HW46" s="1003"/>
      <c r="HX46" s="1003"/>
      <c r="HY46" s="1003"/>
      <c r="HZ46" s="1003"/>
      <c r="IA46" s="1003"/>
      <c r="IB46" s="1003"/>
      <c r="IC46" s="1003"/>
      <c r="ID46" s="1003"/>
      <c r="IE46" s="1003"/>
      <c r="IF46" s="1003"/>
      <c r="IG46" s="1003"/>
      <c r="IH46" s="1003"/>
      <c r="II46" s="1003"/>
      <c r="IJ46" s="1003"/>
      <c r="IK46" s="1003"/>
      <c r="IL46" s="1003"/>
      <c r="IM46" s="1003"/>
      <c r="IN46" s="1003"/>
      <c r="IO46" s="1003"/>
      <c r="IP46" s="1003"/>
      <c r="IQ46" s="1003"/>
      <c r="IR46" s="1003"/>
      <c r="IS46" s="1003"/>
      <c r="IT46" s="1003"/>
      <c r="IU46" s="1003"/>
      <c r="IV46" s="1003"/>
    </row>
    <row r="47" spans="1:256" ht="34.5" customHeight="1">
      <c r="A47" s="1003"/>
      <c r="B47" s="2855" t="str">
        <f>C37</f>
        <v>CONCRETO FCK = 25MPA, TRAÇO 1:2,3:2,7 (CIMENTO/ AREIA MÉDIA/ BRITA 1)  - PREPARO MECÂNICO COM BETONEIRA 400 L. AF_07/2016</v>
      </c>
      <c r="C47" s="2856"/>
      <c r="D47" s="2358" t="s">
        <v>24</v>
      </c>
      <c r="E47" s="2859" t="str">
        <f>E46</f>
        <v>(0,3*0,4*0,4)</v>
      </c>
      <c r="F47" s="2859"/>
      <c r="G47" s="2860"/>
      <c r="H47" s="1003"/>
      <c r="I47" s="1003"/>
      <c r="J47" s="1003"/>
      <c r="K47" s="1003"/>
      <c r="L47" s="1003"/>
      <c r="M47" s="1003"/>
      <c r="N47" s="1003"/>
      <c r="O47" s="1003"/>
      <c r="P47" s="1003"/>
      <c r="Q47" s="1003"/>
      <c r="R47" s="1003"/>
      <c r="S47" s="1003"/>
      <c r="T47" s="1003"/>
      <c r="U47" s="1003"/>
      <c r="V47" s="1003"/>
      <c r="W47" s="1003"/>
      <c r="X47" s="1003"/>
      <c r="Y47" s="1003"/>
      <c r="Z47" s="1003"/>
      <c r="AA47" s="1003"/>
      <c r="AB47" s="1003"/>
      <c r="AC47" s="1003"/>
      <c r="AD47" s="1003"/>
      <c r="AE47" s="1003"/>
      <c r="AF47" s="1003"/>
      <c r="AG47" s="1003"/>
      <c r="AH47" s="1003"/>
      <c r="AI47" s="1003"/>
      <c r="AJ47" s="1003"/>
      <c r="AK47" s="1003"/>
      <c r="AL47" s="1003"/>
      <c r="AM47" s="1003"/>
      <c r="AN47" s="1003"/>
      <c r="AO47" s="1003"/>
      <c r="AP47" s="1003"/>
      <c r="AQ47" s="1003"/>
      <c r="AR47" s="1003"/>
      <c r="AS47" s="1003"/>
      <c r="AT47" s="1003"/>
      <c r="AU47" s="1003"/>
      <c r="AV47" s="1003"/>
      <c r="AW47" s="1003"/>
      <c r="AX47" s="1003"/>
      <c r="AY47" s="1003"/>
      <c r="AZ47" s="1003"/>
      <c r="BA47" s="1003"/>
      <c r="BB47" s="1003"/>
      <c r="BC47" s="1003"/>
      <c r="BD47" s="1003"/>
      <c r="BE47" s="1003"/>
      <c r="BF47" s="1003"/>
      <c r="BG47" s="1003"/>
      <c r="BH47" s="1003"/>
      <c r="BI47" s="1003"/>
      <c r="BJ47" s="1003"/>
      <c r="BK47" s="1003"/>
      <c r="BL47" s="1003"/>
      <c r="BM47" s="1003"/>
      <c r="BN47" s="1003"/>
      <c r="BO47" s="1003"/>
      <c r="BP47" s="1003"/>
      <c r="BQ47" s="1003"/>
      <c r="BR47" s="1003"/>
      <c r="BS47" s="1003"/>
      <c r="BT47" s="1003"/>
      <c r="BU47" s="1003"/>
      <c r="BV47" s="1003"/>
      <c r="BW47" s="1003"/>
      <c r="BX47" s="1003"/>
      <c r="BY47" s="1003"/>
      <c r="BZ47" s="1003"/>
      <c r="CA47" s="1003"/>
      <c r="CB47" s="1003"/>
      <c r="CC47" s="1003"/>
      <c r="CD47" s="1003"/>
      <c r="CE47" s="1003"/>
      <c r="CF47" s="1003"/>
      <c r="CG47" s="1003"/>
      <c r="CH47" s="1003"/>
      <c r="CI47" s="1003"/>
      <c r="CJ47" s="1003"/>
      <c r="CK47" s="1003"/>
      <c r="CL47" s="1003"/>
      <c r="CM47" s="1003"/>
      <c r="CN47" s="1003"/>
      <c r="CO47" s="1003"/>
      <c r="CP47" s="1003"/>
      <c r="CQ47" s="1003"/>
      <c r="CR47" s="1003"/>
      <c r="CS47" s="1003"/>
      <c r="CT47" s="1003"/>
      <c r="CU47" s="1003"/>
      <c r="CV47" s="1003"/>
      <c r="CW47" s="1003"/>
      <c r="CX47" s="1003"/>
      <c r="CY47" s="1003"/>
      <c r="CZ47" s="1003"/>
      <c r="DA47" s="1003"/>
      <c r="DB47" s="1003"/>
      <c r="DC47" s="1003"/>
      <c r="DD47" s="1003"/>
      <c r="DE47" s="1003"/>
      <c r="DF47" s="1003"/>
      <c r="DG47" s="1003"/>
      <c r="DH47" s="1003"/>
      <c r="DI47" s="1003"/>
      <c r="DJ47" s="1003"/>
      <c r="DK47" s="1003"/>
      <c r="DL47" s="1003"/>
      <c r="DM47" s="1003"/>
      <c r="DN47" s="1003"/>
      <c r="DO47" s="1003"/>
      <c r="DP47" s="1003"/>
      <c r="DQ47" s="1003"/>
      <c r="DR47" s="1003"/>
      <c r="DS47" s="1003"/>
      <c r="DT47" s="1003"/>
      <c r="DU47" s="1003"/>
      <c r="DV47" s="1003"/>
      <c r="DW47" s="1003"/>
      <c r="DX47" s="1003"/>
      <c r="DY47" s="1003"/>
      <c r="DZ47" s="1003"/>
      <c r="EA47" s="1003"/>
      <c r="EB47" s="1003"/>
      <c r="EC47" s="1003"/>
      <c r="ED47" s="1003"/>
      <c r="EE47" s="1003"/>
      <c r="EF47" s="1003"/>
      <c r="EG47" s="1003"/>
      <c r="EH47" s="1003"/>
      <c r="EI47" s="1003"/>
      <c r="EJ47" s="1003"/>
      <c r="EK47" s="1003"/>
      <c r="EL47" s="1003"/>
      <c r="EM47" s="1003"/>
      <c r="EN47" s="1003"/>
      <c r="EO47" s="1003"/>
      <c r="EP47" s="1003"/>
      <c r="EQ47" s="1003"/>
      <c r="ER47" s="1003"/>
      <c r="ES47" s="1003"/>
      <c r="ET47" s="1003"/>
      <c r="EU47" s="1003"/>
      <c r="EV47" s="1003"/>
      <c r="EW47" s="1003"/>
      <c r="EX47" s="1003"/>
      <c r="EY47" s="1003"/>
      <c r="EZ47" s="1003"/>
      <c r="FA47" s="1003"/>
      <c r="FB47" s="1003"/>
      <c r="FC47" s="1003"/>
      <c r="FD47" s="1003"/>
      <c r="FE47" s="1003"/>
      <c r="FF47" s="1003"/>
      <c r="FG47" s="1003"/>
      <c r="FH47" s="1003"/>
      <c r="FI47" s="1003"/>
      <c r="FJ47" s="1003"/>
      <c r="FK47" s="1003"/>
      <c r="FL47" s="1003"/>
      <c r="FM47" s="1003"/>
      <c r="FN47" s="1003"/>
      <c r="FO47" s="1003"/>
      <c r="FP47" s="1003"/>
      <c r="FQ47" s="1003"/>
      <c r="FR47" s="1003"/>
      <c r="FS47" s="1003"/>
      <c r="FT47" s="1003"/>
      <c r="FU47" s="1003"/>
      <c r="FV47" s="1003"/>
      <c r="FW47" s="1003"/>
      <c r="FX47" s="1003"/>
      <c r="FY47" s="1003"/>
      <c r="FZ47" s="1003"/>
      <c r="GA47" s="1003"/>
      <c r="GB47" s="1003"/>
      <c r="GC47" s="1003"/>
      <c r="GD47" s="1003"/>
      <c r="GE47" s="1003"/>
      <c r="GF47" s="1003"/>
      <c r="GG47" s="1003"/>
      <c r="GH47" s="1003"/>
      <c r="GI47" s="1003"/>
      <c r="GJ47" s="1003"/>
      <c r="GK47" s="1003"/>
      <c r="GL47" s="1003"/>
      <c r="GM47" s="1003"/>
      <c r="GN47" s="1003"/>
      <c r="GO47" s="1003"/>
      <c r="GP47" s="1003"/>
      <c r="GQ47" s="1003"/>
      <c r="GR47" s="1003"/>
      <c r="GS47" s="1003"/>
      <c r="GT47" s="1003"/>
      <c r="GU47" s="1003"/>
      <c r="GV47" s="1003"/>
      <c r="GW47" s="1003"/>
      <c r="GX47" s="1003"/>
      <c r="GY47" s="1003"/>
      <c r="GZ47" s="1003"/>
      <c r="HA47" s="1003"/>
      <c r="HB47" s="1003"/>
      <c r="HC47" s="1003"/>
      <c r="HD47" s="1003"/>
      <c r="HE47" s="1003"/>
      <c r="HF47" s="1003"/>
      <c r="HG47" s="1003"/>
      <c r="HH47" s="1003"/>
      <c r="HI47" s="1003"/>
      <c r="HJ47" s="1003"/>
      <c r="HK47" s="1003"/>
      <c r="HL47" s="1003"/>
      <c r="HM47" s="1003"/>
      <c r="HN47" s="1003"/>
      <c r="HO47" s="1003"/>
      <c r="HP47" s="1003"/>
      <c r="HQ47" s="1003"/>
      <c r="HR47" s="1003"/>
      <c r="HS47" s="1003"/>
      <c r="HT47" s="1003"/>
      <c r="HU47" s="1003"/>
      <c r="HV47" s="1003"/>
      <c r="HW47" s="1003"/>
      <c r="HX47" s="1003"/>
      <c r="HY47" s="1003"/>
      <c r="HZ47" s="1003"/>
      <c r="IA47" s="1003"/>
      <c r="IB47" s="1003"/>
      <c r="IC47" s="1003"/>
      <c r="ID47" s="1003"/>
      <c r="IE47" s="1003"/>
      <c r="IF47" s="1003"/>
      <c r="IG47" s="1003"/>
      <c r="IH47" s="1003"/>
      <c r="II47" s="1003"/>
      <c r="IJ47" s="1003"/>
      <c r="IK47" s="1003"/>
      <c r="IL47" s="1003"/>
      <c r="IM47" s="1003"/>
      <c r="IN47" s="1003"/>
      <c r="IO47" s="1003"/>
      <c r="IP47" s="1003"/>
      <c r="IQ47" s="1003"/>
      <c r="IR47" s="1003"/>
      <c r="IS47" s="1003"/>
      <c r="IT47" s="1003"/>
      <c r="IU47" s="1003"/>
      <c r="IV47" s="1003"/>
    </row>
    <row r="48" spans="1:256" ht="34.5" customHeight="1" thickBot="1">
      <c r="A48" s="1003"/>
      <c r="B48" s="2861" t="str">
        <f>C38</f>
        <v>LANCAMENTO/APLICACAO MANUAL DE CONCRETO EM FUNDACOES</v>
      </c>
      <c r="C48" s="2862"/>
      <c r="D48" s="2424" t="s">
        <v>24</v>
      </c>
      <c r="E48" s="2863" t="str">
        <f>E46</f>
        <v>(0,3*0,4*0,4)</v>
      </c>
      <c r="F48" s="2863"/>
      <c r="G48" s="2864"/>
      <c r="H48" s="1003"/>
      <c r="I48" s="1003"/>
      <c r="J48" s="1003"/>
      <c r="K48" s="1003"/>
      <c r="L48" s="1003"/>
      <c r="M48" s="1003"/>
      <c r="N48" s="1003"/>
      <c r="O48" s="1003"/>
      <c r="P48" s="1003"/>
      <c r="Q48" s="1003"/>
      <c r="R48" s="1003"/>
      <c r="S48" s="1003"/>
      <c r="T48" s="1003"/>
      <c r="U48" s="1003"/>
      <c r="V48" s="1003"/>
      <c r="W48" s="1003"/>
      <c r="X48" s="1003"/>
      <c r="Y48" s="1003"/>
      <c r="Z48" s="1003"/>
      <c r="AA48" s="1003"/>
      <c r="AB48" s="1003"/>
      <c r="AC48" s="1003"/>
      <c r="AD48" s="1003"/>
      <c r="AE48" s="1003"/>
      <c r="AF48" s="1003"/>
      <c r="AG48" s="1003"/>
      <c r="AH48" s="1003"/>
      <c r="AI48" s="1003"/>
      <c r="AJ48" s="1003"/>
      <c r="AK48" s="1003"/>
      <c r="AL48" s="1003"/>
      <c r="AM48" s="1003"/>
      <c r="AN48" s="1003"/>
      <c r="AO48" s="1003"/>
      <c r="AP48" s="1003"/>
      <c r="AQ48" s="1003"/>
      <c r="AR48" s="1003"/>
      <c r="AS48" s="1003"/>
      <c r="AT48" s="1003"/>
      <c r="AU48" s="1003"/>
      <c r="AV48" s="1003"/>
      <c r="AW48" s="1003"/>
      <c r="AX48" s="1003"/>
      <c r="AY48" s="1003"/>
      <c r="AZ48" s="1003"/>
      <c r="BA48" s="1003"/>
      <c r="BB48" s="1003"/>
      <c r="BC48" s="1003"/>
      <c r="BD48" s="1003"/>
      <c r="BE48" s="1003"/>
      <c r="BF48" s="1003"/>
      <c r="BG48" s="1003"/>
      <c r="BH48" s="1003"/>
      <c r="BI48" s="1003"/>
      <c r="BJ48" s="1003"/>
      <c r="BK48" s="1003"/>
      <c r="BL48" s="1003"/>
      <c r="BM48" s="1003"/>
      <c r="BN48" s="1003"/>
      <c r="BO48" s="1003"/>
      <c r="BP48" s="1003"/>
      <c r="BQ48" s="1003"/>
      <c r="BR48" s="1003"/>
      <c r="BS48" s="1003"/>
      <c r="BT48" s="1003"/>
      <c r="BU48" s="1003"/>
      <c r="BV48" s="1003"/>
      <c r="BW48" s="1003"/>
      <c r="BX48" s="1003"/>
      <c r="BY48" s="1003"/>
      <c r="BZ48" s="1003"/>
      <c r="CA48" s="1003"/>
      <c r="CB48" s="1003"/>
      <c r="CC48" s="1003"/>
      <c r="CD48" s="1003"/>
      <c r="CE48" s="1003"/>
      <c r="CF48" s="1003"/>
      <c r="CG48" s="1003"/>
      <c r="CH48" s="1003"/>
      <c r="CI48" s="1003"/>
      <c r="CJ48" s="1003"/>
      <c r="CK48" s="1003"/>
      <c r="CL48" s="1003"/>
      <c r="CM48" s="1003"/>
      <c r="CN48" s="1003"/>
      <c r="CO48" s="1003"/>
      <c r="CP48" s="1003"/>
      <c r="CQ48" s="1003"/>
      <c r="CR48" s="1003"/>
      <c r="CS48" s="1003"/>
      <c r="CT48" s="1003"/>
      <c r="CU48" s="1003"/>
      <c r="CV48" s="1003"/>
      <c r="CW48" s="1003"/>
      <c r="CX48" s="1003"/>
      <c r="CY48" s="1003"/>
      <c r="CZ48" s="1003"/>
      <c r="DA48" s="1003"/>
      <c r="DB48" s="1003"/>
      <c r="DC48" s="1003"/>
      <c r="DD48" s="1003"/>
      <c r="DE48" s="1003"/>
      <c r="DF48" s="1003"/>
      <c r="DG48" s="1003"/>
      <c r="DH48" s="1003"/>
      <c r="DI48" s="1003"/>
      <c r="DJ48" s="1003"/>
      <c r="DK48" s="1003"/>
      <c r="DL48" s="1003"/>
      <c r="DM48" s="1003"/>
      <c r="DN48" s="1003"/>
      <c r="DO48" s="1003"/>
      <c r="DP48" s="1003"/>
      <c r="DQ48" s="1003"/>
      <c r="DR48" s="1003"/>
      <c r="DS48" s="1003"/>
      <c r="DT48" s="1003"/>
      <c r="DU48" s="1003"/>
      <c r="DV48" s="1003"/>
      <c r="DW48" s="1003"/>
      <c r="DX48" s="1003"/>
      <c r="DY48" s="1003"/>
      <c r="DZ48" s="1003"/>
      <c r="EA48" s="1003"/>
      <c r="EB48" s="1003"/>
      <c r="EC48" s="1003"/>
      <c r="ED48" s="1003"/>
      <c r="EE48" s="1003"/>
      <c r="EF48" s="1003"/>
      <c r="EG48" s="1003"/>
      <c r="EH48" s="1003"/>
      <c r="EI48" s="1003"/>
      <c r="EJ48" s="1003"/>
      <c r="EK48" s="1003"/>
      <c r="EL48" s="1003"/>
      <c r="EM48" s="1003"/>
      <c r="EN48" s="1003"/>
      <c r="EO48" s="1003"/>
      <c r="EP48" s="1003"/>
      <c r="EQ48" s="1003"/>
      <c r="ER48" s="1003"/>
      <c r="ES48" s="1003"/>
      <c r="ET48" s="1003"/>
      <c r="EU48" s="1003"/>
      <c r="EV48" s="1003"/>
      <c r="EW48" s="1003"/>
      <c r="EX48" s="1003"/>
      <c r="EY48" s="1003"/>
      <c r="EZ48" s="1003"/>
      <c r="FA48" s="1003"/>
      <c r="FB48" s="1003"/>
      <c r="FC48" s="1003"/>
      <c r="FD48" s="1003"/>
      <c r="FE48" s="1003"/>
      <c r="FF48" s="1003"/>
      <c r="FG48" s="1003"/>
      <c r="FH48" s="1003"/>
      <c r="FI48" s="1003"/>
      <c r="FJ48" s="1003"/>
      <c r="FK48" s="1003"/>
      <c r="FL48" s="1003"/>
      <c r="FM48" s="1003"/>
      <c r="FN48" s="1003"/>
      <c r="FO48" s="1003"/>
      <c r="FP48" s="1003"/>
      <c r="FQ48" s="1003"/>
      <c r="FR48" s="1003"/>
      <c r="FS48" s="1003"/>
      <c r="FT48" s="1003"/>
      <c r="FU48" s="1003"/>
      <c r="FV48" s="1003"/>
      <c r="FW48" s="1003"/>
      <c r="FX48" s="1003"/>
      <c r="FY48" s="1003"/>
      <c r="FZ48" s="1003"/>
      <c r="GA48" s="1003"/>
      <c r="GB48" s="1003"/>
      <c r="GC48" s="1003"/>
      <c r="GD48" s="1003"/>
      <c r="GE48" s="1003"/>
      <c r="GF48" s="1003"/>
      <c r="GG48" s="1003"/>
      <c r="GH48" s="1003"/>
      <c r="GI48" s="1003"/>
      <c r="GJ48" s="1003"/>
      <c r="GK48" s="1003"/>
      <c r="GL48" s="1003"/>
      <c r="GM48" s="1003"/>
      <c r="GN48" s="1003"/>
      <c r="GO48" s="1003"/>
      <c r="GP48" s="1003"/>
      <c r="GQ48" s="1003"/>
      <c r="GR48" s="1003"/>
      <c r="GS48" s="1003"/>
      <c r="GT48" s="1003"/>
      <c r="GU48" s="1003"/>
      <c r="GV48" s="1003"/>
      <c r="GW48" s="1003"/>
      <c r="GX48" s="1003"/>
      <c r="GY48" s="1003"/>
      <c r="GZ48" s="1003"/>
      <c r="HA48" s="1003"/>
      <c r="HB48" s="1003"/>
      <c r="HC48" s="1003"/>
      <c r="HD48" s="1003"/>
      <c r="HE48" s="1003"/>
      <c r="HF48" s="1003"/>
      <c r="HG48" s="1003"/>
      <c r="HH48" s="1003"/>
      <c r="HI48" s="1003"/>
      <c r="HJ48" s="1003"/>
      <c r="HK48" s="1003"/>
      <c r="HL48" s="1003"/>
      <c r="HM48" s="1003"/>
      <c r="HN48" s="1003"/>
      <c r="HO48" s="1003"/>
      <c r="HP48" s="1003"/>
      <c r="HQ48" s="1003"/>
      <c r="HR48" s="1003"/>
      <c r="HS48" s="1003"/>
      <c r="HT48" s="1003"/>
      <c r="HU48" s="1003"/>
      <c r="HV48" s="1003"/>
      <c r="HW48" s="1003"/>
      <c r="HX48" s="1003"/>
      <c r="HY48" s="1003"/>
      <c r="HZ48" s="1003"/>
      <c r="IA48" s="1003"/>
      <c r="IB48" s="1003"/>
      <c r="IC48" s="1003"/>
      <c r="ID48" s="1003"/>
      <c r="IE48" s="1003"/>
      <c r="IF48" s="1003"/>
      <c r="IG48" s="1003"/>
      <c r="IH48" s="1003"/>
      <c r="II48" s="1003"/>
      <c r="IJ48" s="1003"/>
      <c r="IK48" s="1003"/>
      <c r="IL48" s="1003"/>
      <c r="IM48" s="1003"/>
      <c r="IN48" s="1003"/>
      <c r="IO48" s="1003"/>
      <c r="IP48" s="1003"/>
      <c r="IQ48" s="1003"/>
      <c r="IR48" s="1003"/>
      <c r="IS48" s="1003"/>
      <c r="IT48" s="1003"/>
      <c r="IU48" s="1003"/>
      <c r="IV48" s="1003"/>
    </row>
    <row r="49" spans="1:256" ht="13.5" thickBot="1">
      <c r="A49" s="1003"/>
      <c r="B49" s="1057"/>
      <c r="C49" s="1057"/>
      <c r="D49" s="1057"/>
      <c r="E49" s="1057"/>
      <c r="F49" s="1057"/>
      <c r="G49" s="1057"/>
      <c r="H49" s="1003"/>
      <c r="I49" s="1003"/>
      <c r="J49" s="1003"/>
      <c r="K49" s="1003"/>
      <c r="L49" s="1003"/>
      <c r="M49" s="1003"/>
      <c r="N49" s="1003"/>
      <c r="O49" s="1003"/>
      <c r="P49" s="1003"/>
      <c r="Q49" s="1003"/>
      <c r="R49" s="1003"/>
      <c r="S49" s="1003"/>
      <c r="T49" s="1003"/>
      <c r="U49" s="1003"/>
      <c r="V49" s="1003"/>
      <c r="W49" s="1003"/>
      <c r="X49" s="1003"/>
      <c r="Y49" s="1003"/>
      <c r="Z49" s="1003"/>
      <c r="AA49" s="1003"/>
      <c r="AB49" s="1003"/>
      <c r="AC49" s="1003"/>
      <c r="AD49" s="1003"/>
      <c r="AE49" s="1003"/>
      <c r="AF49" s="1003"/>
      <c r="AG49" s="1003"/>
      <c r="AH49" s="1003"/>
      <c r="AI49" s="1003"/>
      <c r="AJ49" s="1003"/>
      <c r="AK49" s="1003"/>
      <c r="AL49" s="1003"/>
      <c r="AM49" s="1003"/>
      <c r="AN49" s="1003"/>
      <c r="AO49" s="1003"/>
      <c r="AP49" s="1003"/>
      <c r="AQ49" s="1003"/>
      <c r="AR49" s="1003"/>
      <c r="AS49" s="1003"/>
      <c r="AT49" s="1003"/>
      <c r="AU49" s="1003"/>
      <c r="AV49" s="1003"/>
      <c r="AW49" s="1003"/>
      <c r="AX49" s="1003"/>
      <c r="AY49" s="1003"/>
      <c r="AZ49" s="1003"/>
      <c r="BA49" s="1003"/>
      <c r="BB49" s="1003"/>
      <c r="BC49" s="1003"/>
      <c r="BD49" s="1003"/>
      <c r="BE49" s="1003"/>
      <c r="BF49" s="1003"/>
      <c r="BG49" s="1003"/>
      <c r="BH49" s="1003"/>
      <c r="BI49" s="1003"/>
      <c r="BJ49" s="1003"/>
      <c r="BK49" s="1003"/>
      <c r="BL49" s="1003"/>
      <c r="BM49" s="1003"/>
      <c r="BN49" s="1003"/>
      <c r="BO49" s="1003"/>
      <c r="BP49" s="1003"/>
      <c r="BQ49" s="1003"/>
      <c r="BR49" s="1003"/>
      <c r="BS49" s="1003"/>
      <c r="BT49" s="1003"/>
      <c r="BU49" s="1003"/>
      <c r="BV49" s="1003"/>
      <c r="BW49" s="1003"/>
      <c r="BX49" s="1003"/>
      <c r="BY49" s="1003"/>
      <c r="BZ49" s="1003"/>
      <c r="CA49" s="1003"/>
      <c r="CB49" s="1003"/>
      <c r="CC49" s="1003"/>
      <c r="CD49" s="1003"/>
      <c r="CE49" s="1003"/>
      <c r="CF49" s="1003"/>
      <c r="CG49" s="1003"/>
      <c r="CH49" s="1003"/>
      <c r="CI49" s="1003"/>
      <c r="CJ49" s="1003"/>
      <c r="CK49" s="1003"/>
      <c r="CL49" s="1003"/>
      <c r="CM49" s="1003"/>
      <c r="CN49" s="1003"/>
      <c r="CO49" s="1003"/>
      <c r="CP49" s="1003"/>
      <c r="CQ49" s="1003"/>
      <c r="CR49" s="1003"/>
      <c r="CS49" s="1003"/>
      <c r="CT49" s="1003"/>
      <c r="CU49" s="1003"/>
      <c r="CV49" s="1003"/>
      <c r="CW49" s="1003"/>
      <c r="CX49" s="1003"/>
      <c r="CY49" s="1003"/>
      <c r="CZ49" s="1003"/>
      <c r="DA49" s="1003"/>
      <c r="DB49" s="1003"/>
      <c r="DC49" s="1003"/>
      <c r="DD49" s="1003"/>
      <c r="DE49" s="1003"/>
      <c r="DF49" s="1003"/>
      <c r="DG49" s="1003"/>
      <c r="DH49" s="1003"/>
      <c r="DI49" s="1003"/>
      <c r="DJ49" s="1003"/>
      <c r="DK49" s="1003"/>
      <c r="DL49" s="1003"/>
      <c r="DM49" s="1003"/>
      <c r="DN49" s="1003"/>
      <c r="DO49" s="1003"/>
      <c r="DP49" s="1003"/>
      <c r="DQ49" s="1003"/>
      <c r="DR49" s="1003"/>
      <c r="DS49" s="1003"/>
      <c r="DT49" s="1003"/>
      <c r="DU49" s="1003"/>
      <c r="DV49" s="1003"/>
      <c r="DW49" s="1003"/>
      <c r="DX49" s="1003"/>
      <c r="DY49" s="1003"/>
      <c r="DZ49" s="1003"/>
      <c r="EA49" s="1003"/>
      <c r="EB49" s="1003"/>
      <c r="EC49" s="1003"/>
      <c r="ED49" s="1003"/>
      <c r="EE49" s="1003"/>
      <c r="EF49" s="1003"/>
      <c r="EG49" s="1003"/>
      <c r="EH49" s="1003"/>
      <c r="EI49" s="1003"/>
      <c r="EJ49" s="1003"/>
      <c r="EK49" s="1003"/>
      <c r="EL49" s="1003"/>
      <c r="EM49" s="1003"/>
      <c r="EN49" s="1003"/>
      <c r="EO49" s="1003"/>
      <c r="EP49" s="1003"/>
      <c r="EQ49" s="1003"/>
      <c r="ER49" s="1003"/>
      <c r="ES49" s="1003"/>
      <c r="ET49" s="1003"/>
      <c r="EU49" s="1003"/>
      <c r="EV49" s="1003"/>
      <c r="EW49" s="1003"/>
      <c r="EX49" s="1003"/>
      <c r="EY49" s="1003"/>
      <c r="EZ49" s="1003"/>
      <c r="FA49" s="1003"/>
      <c r="FB49" s="1003"/>
      <c r="FC49" s="1003"/>
      <c r="FD49" s="1003"/>
      <c r="FE49" s="1003"/>
      <c r="FF49" s="1003"/>
      <c r="FG49" s="1003"/>
      <c r="FH49" s="1003"/>
      <c r="FI49" s="1003"/>
      <c r="FJ49" s="1003"/>
      <c r="FK49" s="1003"/>
      <c r="FL49" s="1003"/>
      <c r="FM49" s="1003"/>
      <c r="FN49" s="1003"/>
      <c r="FO49" s="1003"/>
      <c r="FP49" s="1003"/>
      <c r="FQ49" s="1003"/>
      <c r="FR49" s="1003"/>
      <c r="FS49" s="1003"/>
      <c r="FT49" s="1003"/>
      <c r="FU49" s="1003"/>
      <c r="FV49" s="1003"/>
      <c r="FW49" s="1003"/>
      <c r="FX49" s="1003"/>
      <c r="FY49" s="1003"/>
      <c r="FZ49" s="1003"/>
      <c r="GA49" s="1003"/>
      <c r="GB49" s="1003"/>
      <c r="GC49" s="1003"/>
      <c r="GD49" s="1003"/>
      <c r="GE49" s="1003"/>
      <c r="GF49" s="1003"/>
      <c r="GG49" s="1003"/>
      <c r="GH49" s="1003"/>
      <c r="GI49" s="1003"/>
      <c r="GJ49" s="1003"/>
      <c r="GK49" s="1003"/>
      <c r="GL49" s="1003"/>
      <c r="GM49" s="1003"/>
      <c r="GN49" s="1003"/>
      <c r="GO49" s="1003"/>
      <c r="GP49" s="1003"/>
      <c r="GQ49" s="1003"/>
      <c r="GR49" s="1003"/>
      <c r="GS49" s="1003"/>
      <c r="GT49" s="1003"/>
      <c r="GU49" s="1003"/>
      <c r="GV49" s="1003"/>
      <c r="GW49" s="1003"/>
      <c r="GX49" s="1003"/>
      <c r="GY49" s="1003"/>
      <c r="GZ49" s="1003"/>
      <c r="HA49" s="1003"/>
      <c r="HB49" s="1003"/>
      <c r="HC49" s="1003"/>
      <c r="HD49" s="1003"/>
      <c r="HE49" s="1003"/>
      <c r="HF49" s="1003"/>
      <c r="HG49" s="1003"/>
      <c r="HH49" s="1003"/>
      <c r="HI49" s="1003"/>
      <c r="HJ49" s="1003"/>
      <c r="HK49" s="1003"/>
      <c r="HL49" s="1003"/>
      <c r="HM49" s="1003"/>
      <c r="HN49" s="1003"/>
      <c r="HO49" s="1003"/>
      <c r="HP49" s="1003"/>
      <c r="HQ49" s="1003"/>
      <c r="HR49" s="1003"/>
      <c r="HS49" s="1003"/>
      <c r="HT49" s="1003"/>
      <c r="HU49" s="1003"/>
      <c r="HV49" s="1003"/>
      <c r="HW49" s="1003"/>
      <c r="HX49" s="1003"/>
      <c r="HY49" s="1003"/>
      <c r="HZ49" s="1003"/>
      <c r="IA49" s="1003"/>
      <c r="IB49" s="1003"/>
      <c r="IC49" s="1003"/>
      <c r="ID49" s="1003"/>
      <c r="IE49" s="1003"/>
      <c r="IF49" s="1003"/>
      <c r="IG49" s="1003"/>
      <c r="IH49" s="1003"/>
      <c r="II49" s="1003"/>
      <c r="IJ49" s="1003"/>
      <c r="IK49" s="1003"/>
      <c r="IL49" s="1003"/>
      <c r="IM49" s="1003"/>
      <c r="IN49" s="1003"/>
      <c r="IO49" s="1003"/>
      <c r="IP49" s="1003"/>
      <c r="IQ49" s="1003"/>
      <c r="IR49" s="1003"/>
      <c r="IS49" s="1003"/>
      <c r="IT49" s="1003"/>
      <c r="IU49" s="1003"/>
      <c r="IV49" s="1003"/>
    </row>
    <row r="50" spans="1:256" ht="16.5" thickBot="1">
      <c r="A50" s="1003"/>
      <c r="B50" s="1286" t="s">
        <v>1830</v>
      </c>
      <c r="C50" s="1287" t="s">
        <v>1833</v>
      </c>
      <c r="D50" s="1287"/>
      <c r="E50" s="1287"/>
      <c r="F50" s="1287"/>
      <c r="G50" s="1288" t="s">
        <v>29</v>
      </c>
      <c r="H50" s="1003"/>
      <c r="I50" s="1003"/>
      <c r="J50" s="1003"/>
      <c r="K50" s="1003"/>
      <c r="L50" s="1003"/>
      <c r="M50" s="1003"/>
      <c r="N50" s="1003"/>
      <c r="O50" s="1003"/>
      <c r="P50" s="1003"/>
      <c r="Q50" s="1003"/>
      <c r="R50" s="1003"/>
      <c r="S50" s="1003"/>
      <c r="T50" s="1003"/>
      <c r="U50" s="1003"/>
      <c r="V50" s="1003"/>
      <c r="W50" s="1003"/>
      <c r="X50" s="1003"/>
      <c r="Y50" s="1003"/>
      <c r="Z50" s="1003"/>
      <c r="AA50" s="1003"/>
      <c r="AB50" s="1003"/>
      <c r="AC50" s="1003"/>
      <c r="AD50" s="1003"/>
      <c r="AE50" s="1003"/>
      <c r="AF50" s="1003"/>
      <c r="AG50" s="1003"/>
      <c r="AH50" s="1003"/>
      <c r="AI50" s="1003"/>
      <c r="AJ50" s="1003"/>
      <c r="AK50" s="1003"/>
      <c r="AL50" s="1003"/>
      <c r="AM50" s="1003"/>
      <c r="AN50" s="1003"/>
      <c r="AO50" s="1003"/>
      <c r="AP50" s="1003"/>
      <c r="AQ50" s="1003"/>
      <c r="AR50" s="1003"/>
      <c r="AS50" s="1003"/>
      <c r="AT50" s="1003"/>
      <c r="AU50" s="1003"/>
      <c r="AV50" s="1003"/>
      <c r="AW50" s="1003"/>
      <c r="AX50" s="1003"/>
      <c r="AY50" s="1003"/>
      <c r="AZ50" s="1003"/>
      <c r="BA50" s="1003"/>
      <c r="BB50" s="1003"/>
      <c r="BC50" s="1003"/>
      <c r="BD50" s="1003"/>
      <c r="BE50" s="1003"/>
      <c r="BF50" s="1003"/>
      <c r="BG50" s="1003"/>
      <c r="BH50" s="1003"/>
      <c r="BI50" s="1003"/>
      <c r="BJ50" s="1003"/>
      <c r="BK50" s="1003"/>
      <c r="BL50" s="1003"/>
      <c r="BM50" s="1003"/>
      <c r="BN50" s="1003"/>
      <c r="BO50" s="1003"/>
      <c r="BP50" s="1003"/>
      <c r="BQ50" s="1003"/>
      <c r="BR50" s="1003"/>
      <c r="BS50" s="1003"/>
      <c r="BT50" s="1003"/>
      <c r="BU50" s="1003"/>
      <c r="BV50" s="1003"/>
      <c r="BW50" s="1003"/>
      <c r="BX50" s="1003"/>
      <c r="BY50" s="1003"/>
      <c r="BZ50" s="1003"/>
      <c r="CA50" s="1003"/>
      <c r="CB50" s="1003"/>
      <c r="CC50" s="1003"/>
      <c r="CD50" s="1003"/>
      <c r="CE50" s="1003"/>
      <c r="CF50" s="1003"/>
      <c r="CG50" s="1003"/>
      <c r="CH50" s="1003"/>
      <c r="CI50" s="1003"/>
      <c r="CJ50" s="1003"/>
      <c r="CK50" s="1003"/>
      <c r="CL50" s="1003"/>
      <c r="CM50" s="1003"/>
      <c r="CN50" s="1003"/>
      <c r="CO50" s="1003"/>
      <c r="CP50" s="1003"/>
      <c r="CQ50" s="1003"/>
      <c r="CR50" s="1003"/>
      <c r="CS50" s="1003"/>
      <c r="CT50" s="1003"/>
      <c r="CU50" s="1003"/>
      <c r="CV50" s="1003"/>
      <c r="CW50" s="1003"/>
      <c r="CX50" s="1003"/>
      <c r="CY50" s="1003"/>
      <c r="CZ50" s="1003"/>
      <c r="DA50" s="1003"/>
      <c r="DB50" s="1003"/>
      <c r="DC50" s="1003"/>
      <c r="DD50" s="1003"/>
      <c r="DE50" s="1003"/>
      <c r="DF50" s="1003"/>
      <c r="DG50" s="1003"/>
      <c r="DH50" s="1003"/>
      <c r="DI50" s="1003"/>
      <c r="DJ50" s="1003"/>
      <c r="DK50" s="1003"/>
      <c r="DL50" s="1003"/>
      <c r="DM50" s="1003"/>
      <c r="DN50" s="1003"/>
      <c r="DO50" s="1003"/>
      <c r="DP50" s="1003"/>
      <c r="DQ50" s="1003"/>
      <c r="DR50" s="1003"/>
      <c r="DS50" s="1003"/>
      <c r="DT50" s="1003"/>
      <c r="DU50" s="1003"/>
      <c r="DV50" s="1003"/>
      <c r="DW50" s="1003"/>
      <c r="DX50" s="1003"/>
      <c r="DY50" s="1003"/>
      <c r="DZ50" s="1003"/>
      <c r="EA50" s="1003"/>
      <c r="EB50" s="1003"/>
      <c r="EC50" s="1003"/>
      <c r="ED50" s="1003"/>
      <c r="EE50" s="1003"/>
      <c r="EF50" s="1003"/>
      <c r="EG50" s="1003"/>
      <c r="EH50" s="1003"/>
      <c r="EI50" s="1003"/>
      <c r="EJ50" s="1003"/>
      <c r="EK50" s="1003"/>
      <c r="EL50" s="1003"/>
      <c r="EM50" s="1003"/>
      <c r="EN50" s="1003"/>
      <c r="EO50" s="1003"/>
      <c r="EP50" s="1003"/>
      <c r="EQ50" s="1003"/>
      <c r="ER50" s="1003"/>
      <c r="ES50" s="1003"/>
      <c r="ET50" s="1003"/>
      <c r="EU50" s="1003"/>
      <c r="EV50" s="1003"/>
      <c r="EW50" s="1003"/>
      <c r="EX50" s="1003"/>
      <c r="EY50" s="1003"/>
      <c r="EZ50" s="1003"/>
      <c r="FA50" s="1003"/>
      <c r="FB50" s="1003"/>
      <c r="FC50" s="1003"/>
      <c r="FD50" s="1003"/>
      <c r="FE50" s="1003"/>
      <c r="FF50" s="1003"/>
      <c r="FG50" s="1003"/>
      <c r="FH50" s="1003"/>
      <c r="FI50" s="1003"/>
      <c r="FJ50" s="1003"/>
      <c r="FK50" s="1003"/>
      <c r="FL50" s="1003"/>
      <c r="FM50" s="1003"/>
      <c r="FN50" s="1003"/>
      <c r="FO50" s="1003"/>
      <c r="FP50" s="1003"/>
      <c r="FQ50" s="1003"/>
      <c r="FR50" s="1003"/>
      <c r="FS50" s="1003"/>
      <c r="FT50" s="1003"/>
      <c r="FU50" s="1003"/>
      <c r="FV50" s="1003"/>
      <c r="FW50" s="1003"/>
      <c r="FX50" s="1003"/>
      <c r="FY50" s="1003"/>
      <c r="FZ50" s="1003"/>
      <c r="GA50" s="1003"/>
      <c r="GB50" s="1003"/>
      <c r="GC50" s="1003"/>
      <c r="GD50" s="1003"/>
      <c r="GE50" s="1003"/>
      <c r="GF50" s="1003"/>
      <c r="GG50" s="1003"/>
      <c r="GH50" s="1003"/>
      <c r="GI50" s="1003"/>
      <c r="GJ50" s="1003"/>
      <c r="GK50" s="1003"/>
      <c r="GL50" s="1003"/>
      <c r="GM50" s="1003"/>
      <c r="GN50" s="1003"/>
      <c r="GO50" s="1003"/>
      <c r="GP50" s="1003"/>
      <c r="GQ50" s="1003"/>
      <c r="GR50" s="1003"/>
      <c r="GS50" s="1003"/>
      <c r="GT50" s="1003"/>
      <c r="GU50" s="1003"/>
      <c r="GV50" s="1003"/>
      <c r="GW50" s="1003"/>
      <c r="GX50" s="1003"/>
      <c r="GY50" s="1003"/>
      <c r="GZ50" s="1003"/>
      <c r="HA50" s="1003"/>
      <c r="HB50" s="1003"/>
      <c r="HC50" s="1003"/>
      <c r="HD50" s="1003"/>
      <c r="HE50" s="1003"/>
      <c r="HF50" s="1003"/>
      <c r="HG50" s="1003"/>
      <c r="HH50" s="1003"/>
      <c r="HI50" s="1003"/>
      <c r="HJ50" s="1003"/>
      <c r="HK50" s="1003"/>
      <c r="HL50" s="1003"/>
      <c r="HM50" s="1003"/>
      <c r="HN50" s="1003"/>
      <c r="HO50" s="1003"/>
      <c r="HP50" s="1003"/>
      <c r="HQ50" s="1003"/>
      <c r="HR50" s="1003"/>
      <c r="HS50" s="1003"/>
      <c r="HT50" s="1003"/>
      <c r="HU50" s="1003"/>
      <c r="HV50" s="1003"/>
      <c r="HW50" s="1003"/>
      <c r="HX50" s="1003"/>
      <c r="HY50" s="1003"/>
      <c r="HZ50" s="1003"/>
      <c r="IA50" s="1003"/>
      <c r="IB50" s="1003"/>
      <c r="IC50" s="1003"/>
      <c r="ID50" s="1003"/>
      <c r="IE50" s="1003"/>
      <c r="IF50" s="1003"/>
      <c r="IG50" s="1003"/>
      <c r="IH50" s="1003"/>
      <c r="II50" s="1003"/>
      <c r="IJ50" s="1003"/>
      <c r="IK50" s="1003"/>
      <c r="IL50" s="1003"/>
      <c r="IM50" s="1003"/>
      <c r="IN50" s="1003"/>
      <c r="IO50" s="1003"/>
      <c r="IP50" s="1003"/>
      <c r="IQ50" s="1003"/>
      <c r="IR50" s="1003"/>
      <c r="IS50" s="1003"/>
      <c r="IT50" s="1003"/>
      <c r="IU50" s="1003"/>
      <c r="IV50" s="1003"/>
    </row>
    <row r="51" spans="1:256" ht="31.5">
      <c r="A51" s="1003"/>
      <c r="B51" s="1282" t="s">
        <v>760</v>
      </c>
      <c r="C51" s="1283" t="s">
        <v>686</v>
      </c>
      <c r="D51" s="1283" t="s">
        <v>29</v>
      </c>
      <c r="E51" s="1283" t="s">
        <v>687</v>
      </c>
      <c r="F51" s="1284" t="s">
        <v>709</v>
      </c>
      <c r="G51" s="1285" t="s">
        <v>710</v>
      </c>
      <c r="H51" s="1003"/>
      <c r="I51" s="1003"/>
      <c r="J51" s="1003"/>
      <c r="K51" s="1003"/>
      <c r="L51" s="1003"/>
      <c r="M51" s="1003"/>
      <c r="N51" s="1003"/>
      <c r="O51" s="1003"/>
      <c r="P51" s="1003"/>
      <c r="Q51" s="1003"/>
      <c r="R51" s="1003"/>
      <c r="S51" s="1003"/>
      <c r="T51" s="1003"/>
      <c r="U51" s="1003"/>
      <c r="V51" s="1003"/>
      <c r="W51" s="1003"/>
      <c r="X51" s="1003"/>
      <c r="Y51" s="1003"/>
      <c r="Z51" s="1003"/>
      <c r="AA51" s="1003"/>
      <c r="AB51" s="1003"/>
      <c r="AC51" s="1003"/>
      <c r="AD51" s="1003"/>
      <c r="AE51" s="1003"/>
      <c r="AF51" s="1003"/>
      <c r="AG51" s="1003"/>
      <c r="AH51" s="1003"/>
      <c r="AI51" s="1003"/>
      <c r="AJ51" s="1003"/>
      <c r="AK51" s="1003"/>
      <c r="AL51" s="1003"/>
      <c r="AM51" s="1003"/>
      <c r="AN51" s="1003"/>
      <c r="AO51" s="1003"/>
      <c r="AP51" s="1003"/>
      <c r="AQ51" s="1003"/>
      <c r="AR51" s="1003"/>
      <c r="AS51" s="1003"/>
      <c r="AT51" s="1003"/>
      <c r="AU51" s="1003"/>
      <c r="AV51" s="1003"/>
      <c r="AW51" s="1003"/>
      <c r="AX51" s="1003"/>
      <c r="AY51" s="1003"/>
      <c r="AZ51" s="1003"/>
      <c r="BA51" s="1003"/>
      <c r="BB51" s="1003"/>
      <c r="BC51" s="1003"/>
      <c r="BD51" s="1003"/>
      <c r="BE51" s="1003"/>
      <c r="BF51" s="1003"/>
      <c r="BG51" s="1003"/>
      <c r="BH51" s="1003"/>
      <c r="BI51" s="1003"/>
      <c r="BJ51" s="1003"/>
      <c r="BK51" s="1003"/>
      <c r="BL51" s="1003"/>
      <c r="BM51" s="1003"/>
      <c r="BN51" s="1003"/>
      <c r="BO51" s="1003"/>
      <c r="BP51" s="1003"/>
      <c r="BQ51" s="1003"/>
      <c r="BR51" s="1003"/>
      <c r="BS51" s="1003"/>
      <c r="BT51" s="1003"/>
      <c r="BU51" s="1003"/>
      <c r="BV51" s="1003"/>
      <c r="BW51" s="1003"/>
      <c r="BX51" s="1003"/>
      <c r="BY51" s="1003"/>
      <c r="BZ51" s="1003"/>
      <c r="CA51" s="1003"/>
      <c r="CB51" s="1003"/>
      <c r="CC51" s="1003"/>
      <c r="CD51" s="1003"/>
      <c r="CE51" s="1003"/>
      <c r="CF51" s="1003"/>
      <c r="CG51" s="1003"/>
      <c r="CH51" s="1003"/>
      <c r="CI51" s="1003"/>
      <c r="CJ51" s="1003"/>
      <c r="CK51" s="1003"/>
      <c r="CL51" s="1003"/>
      <c r="CM51" s="1003"/>
      <c r="CN51" s="1003"/>
      <c r="CO51" s="1003"/>
      <c r="CP51" s="1003"/>
      <c r="CQ51" s="1003"/>
      <c r="CR51" s="1003"/>
      <c r="CS51" s="1003"/>
      <c r="CT51" s="1003"/>
      <c r="CU51" s="1003"/>
      <c r="CV51" s="1003"/>
      <c r="CW51" s="1003"/>
      <c r="CX51" s="1003"/>
      <c r="CY51" s="1003"/>
      <c r="CZ51" s="1003"/>
      <c r="DA51" s="1003"/>
      <c r="DB51" s="1003"/>
      <c r="DC51" s="1003"/>
      <c r="DD51" s="1003"/>
      <c r="DE51" s="1003"/>
      <c r="DF51" s="1003"/>
      <c r="DG51" s="1003"/>
      <c r="DH51" s="1003"/>
      <c r="DI51" s="1003"/>
      <c r="DJ51" s="1003"/>
      <c r="DK51" s="1003"/>
      <c r="DL51" s="1003"/>
      <c r="DM51" s="1003"/>
      <c r="DN51" s="1003"/>
      <c r="DO51" s="1003"/>
      <c r="DP51" s="1003"/>
      <c r="DQ51" s="1003"/>
      <c r="DR51" s="1003"/>
      <c r="DS51" s="1003"/>
      <c r="DT51" s="1003"/>
      <c r="DU51" s="1003"/>
      <c r="DV51" s="1003"/>
      <c r="DW51" s="1003"/>
      <c r="DX51" s="1003"/>
      <c r="DY51" s="1003"/>
      <c r="DZ51" s="1003"/>
      <c r="EA51" s="1003"/>
      <c r="EB51" s="1003"/>
      <c r="EC51" s="1003"/>
      <c r="ED51" s="1003"/>
      <c r="EE51" s="1003"/>
      <c r="EF51" s="1003"/>
      <c r="EG51" s="1003"/>
      <c r="EH51" s="1003"/>
      <c r="EI51" s="1003"/>
      <c r="EJ51" s="1003"/>
      <c r="EK51" s="1003"/>
      <c r="EL51" s="1003"/>
      <c r="EM51" s="1003"/>
      <c r="EN51" s="1003"/>
      <c r="EO51" s="1003"/>
      <c r="EP51" s="1003"/>
      <c r="EQ51" s="1003"/>
      <c r="ER51" s="1003"/>
      <c r="ES51" s="1003"/>
      <c r="ET51" s="1003"/>
      <c r="EU51" s="1003"/>
      <c r="EV51" s="1003"/>
      <c r="EW51" s="1003"/>
      <c r="EX51" s="1003"/>
      <c r="EY51" s="1003"/>
      <c r="EZ51" s="1003"/>
      <c r="FA51" s="1003"/>
      <c r="FB51" s="1003"/>
      <c r="FC51" s="1003"/>
      <c r="FD51" s="1003"/>
      <c r="FE51" s="1003"/>
      <c r="FF51" s="1003"/>
      <c r="FG51" s="1003"/>
      <c r="FH51" s="1003"/>
      <c r="FI51" s="1003"/>
      <c r="FJ51" s="1003"/>
      <c r="FK51" s="1003"/>
      <c r="FL51" s="1003"/>
      <c r="FM51" s="1003"/>
      <c r="FN51" s="1003"/>
      <c r="FO51" s="1003"/>
      <c r="FP51" s="1003"/>
      <c r="FQ51" s="1003"/>
      <c r="FR51" s="1003"/>
      <c r="FS51" s="1003"/>
      <c r="FT51" s="1003"/>
      <c r="FU51" s="1003"/>
      <c r="FV51" s="1003"/>
      <c r="FW51" s="1003"/>
      <c r="FX51" s="1003"/>
      <c r="FY51" s="1003"/>
      <c r="FZ51" s="1003"/>
      <c r="GA51" s="1003"/>
      <c r="GB51" s="1003"/>
      <c r="GC51" s="1003"/>
      <c r="GD51" s="1003"/>
      <c r="GE51" s="1003"/>
      <c r="GF51" s="1003"/>
      <c r="GG51" s="1003"/>
      <c r="GH51" s="1003"/>
      <c r="GI51" s="1003"/>
      <c r="GJ51" s="1003"/>
      <c r="GK51" s="1003"/>
      <c r="GL51" s="1003"/>
      <c r="GM51" s="1003"/>
      <c r="GN51" s="1003"/>
      <c r="GO51" s="1003"/>
      <c r="GP51" s="1003"/>
      <c r="GQ51" s="1003"/>
      <c r="GR51" s="1003"/>
      <c r="GS51" s="1003"/>
      <c r="GT51" s="1003"/>
      <c r="GU51" s="1003"/>
      <c r="GV51" s="1003"/>
      <c r="GW51" s="1003"/>
      <c r="GX51" s="1003"/>
      <c r="GY51" s="1003"/>
      <c r="GZ51" s="1003"/>
      <c r="HA51" s="1003"/>
      <c r="HB51" s="1003"/>
      <c r="HC51" s="1003"/>
      <c r="HD51" s="1003"/>
      <c r="HE51" s="1003"/>
      <c r="HF51" s="1003"/>
      <c r="HG51" s="1003"/>
      <c r="HH51" s="1003"/>
      <c r="HI51" s="1003"/>
      <c r="HJ51" s="1003"/>
      <c r="HK51" s="1003"/>
      <c r="HL51" s="1003"/>
      <c r="HM51" s="1003"/>
      <c r="HN51" s="1003"/>
      <c r="HO51" s="1003"/>
      <c r="HP51" s="1003"/>
      <c r="HQ51" s="1003"/>
      <c r="HR51" s="1003"/>
      <c r="HS51" s="1003"/>
      <c r="HT51" s="1003"/>
      <c r="HU51" s="1003"/>
      <c r="HV51" s="1003"/>
      <c r="HW51" s="1003"/>
      <c r="HX51" s="1003"/>
      <c r="HY51" s="1003"/>
      <c r="HZ51" s="1003"/>
      <c r="IA51" s="1003"/>
      <c r="IB51" s="1003"/>
      <c r="IC51" s="1003"/>
      <c r="ID51" s="1003"/>
      <c r="IE51" s="1003"/>
      <c r="IF51" s="1003"/>
      <c r="IG51" s="1003"/>
      <c r="IH51" s="1003"/>
      <c r="II51" s="1003"/>
      <c r="IJ51" s="1003"/>
      <c r="IK51" s="1003"/>
      <c r="IL51" s="1003"/>
      <c r="IM51" s="1003"/>
      <c r="IN51" s="1003"/>
      <c r="IO51" s="1003"/>
      <c r="IP51" s="1003"/>
      <c r="IQ51" s="1003"/>
      <c r="IR51" s="1003"/>
      <c r="IS51" s="1003"/>
      <c r="IT51" s="1003"/>
      <c r="IU51" s="1003"/>
      <c r="IV51" s="1003"/>
    </row>
    <row r="52" spans="1:256" ht="16.5" thickBot="1">
      <c r="A52" s="1003"/>
      <c r="B52" s="2844" t="s">
        <v>690</v>
      </c>
      <c r="C52" s="2845"/>
      <c r="D52" s="2845"/>
      <c r="E52" s="2845"/>
      <c r="F52" s="2845"/>
      <c r="G52" s="2846"/>
      <c r="H52" s="1003"/>
      <c r="I52" s="1003"/>
      <c r="J52" s="1003"/>
      <c r="K52" s="1003"/>
      <c r="L52" s="1003"/>
      <c r="M52" s="1003"/>
      <c r="N52" s="1003"/>
      <c r="O52" s="1003"/>
      <c r="P52" s="1003"/>
      <c r="Q52" s="1003"/>
      <c r="R52" s="1003"/>
      <c r="S52" s="1003"/>
      <c r="T52" s="1003"/>
      <c r="U52" s="1003"/>
      <c r="V52" s="1003"/>
      <c r="W52" s="1003"/>
      <c r="X52" s="1003"/>
      <c r="Y52" s="1003"/>
      <c r="Z52" s="1003"/>
      <c r="AA52" s="1003"/>
      <c r="AB52" s="1003"/>
      <c r="AC52" s="1003"/>
      <c r="AD52" s="1003"/>
      <c r="AE52" s="1003"/>
      <c r="AF52" s="1003"/>
      <c r="AG52" s="1003"/>
      <c r="AH52" s="1003"/>
      <c r="AI52" s="1003"/>
      <c r="AJ52" s="1003"/>
      <c r="AK52" s="1003"/>
      <c r="AL52" s="1003"/>
      <c r="AM52" s="1003"/>
      <c r="AN52" s="1003"/>
      <c r="AO52" s="1003"/>
      <c r="AP52" s="1003"/>
      <c r="AQ52" s="1003"/>
      <c r="AR52" s="1003"/>
      <c r="AS52" s="1003"/>
      <c r="AT52" s="1003"/>
      <c r="AU52" s="1003"/>
      <c r="AV52" s="1003"/>
      <c r="AW52" s="1003"/>
      <c r="AX52" s="1003"/>
      <c r="AY52" s="1003"/>
      <c r="AZ52" s="1003"/>
      <c r="BA52" s="1003"/>
      <c r="BB52" s="1003"/>
      <c r="BC52" s="1003"/>
      <c r="BD52" s="1003"/>
      <c r="BE52" s="1003"/>
      <c r="BF52" s="1003"/>
      <c r="BG52" s="1003"/>
      <c r="BH52" s="1003"/>
      <c r="BI52" s="1003"/>
      <c r="BJ52" s="1003"/>
      <c r="BK52" s="1003"/>
      <c r="BL52" s="1003"/>
      <c r="BM52" s="1003"/>
      <c r="BN52" s="1003"/>
      <c r="BO52" s="1003"/>
      <c r="BP52" s="1003"/>
      <c r="BQ52" s="1003"/>
      <c r="BR52" s="1003"/>
      <c r="BS52" s="1003"/>
      <c r="BT52" s="1003"/>
      <c r="BU52" s="1003"/>
      <c r="BV52" s="1003"/>
      <c r="BW52" s="1003"/>
      <c r="BX52" s="1003"/>
      <c r="BY52" s="1003"/>
      <c r="BZ52" s="1003"/>
      <c r="CA52" s="1003"/>
      <c r="CB52" s="1003"/>
      <c r="CC52" s="1003"/>
      <c r="CD52" s="1003"/>
      <c r="CE52" s="1003"/>
      <c r="CF52" s="1003"/>
      <c r="CG52" s="1003"/>
      <c r="CH52" s="1003"/>
      <c r="CI52" s="1003"/>
      <c r="CJ52" s="1003"/>
      <c r="CK52" s="1003"/>
      <c r="CL52" s="1003"/>
      <c r="CM52" s="1003"/>
      <c r="CN52" s="1003"/>
      <c r="CO52" s="1003"/>
      <c r="CP52" s="1003"/>
      <c r="CQ52" s="1003"/>
      <c r="CR52" s="1003"/>
      <c r="CS52" s="1003"/>
      <c r="CT52" s="1003"/>
      <c r="CU52" s="1003"/>
      <c r="CV52" s="1003"/>
      <c r="CW52" s="1003"/>
      <c r="CX52" s="1003"/>
      <c r="CY52" s="1003"/>
      <c r="CZ52" s="1003"/>
      <c r="DA52" s="1003"/>
      <c r="DB52" s="1003"/>
      <c r="DC52" s="1003"/>
      <c r="DD52" s="1003"/>
      <c r="DE52" s="1003"/>
      <c r="DF52" s="1003"/>
      <c r="DG52" s="1003"/>
      <c r="DH52" s="1003"/>
      <c r="DI52" s="1003"/>
      <c r="DJ52" s="1003"/>
      <c r="DK52" s="1003"/>
      <c r="DL52" s="1003"/>
      <c r="DM52" s="1003"/>
      <c r="DN52" s="1003"/>
      <c r="DO52" s="1003"/>
      <c r="DP52" s="1003"/>
      <c r="DQ52" s="1003"/>
      <c r="DR52" s="1003"/>
      <c r="DS52" s="1003"/>
      <c r="DT52" s="1003"/>
      <c r="DU52" s="1003"/>
      <c r="DV52" s="1003"/>
      <c r="DW52" s="1003"/>
      <c r="DX52" s="1003"/>
      <c r="DY52" s="1003"/>
      <c r="DZ52" s="1003"/>
      <c r="EA52" s="1003"/>
      <c r="EB52" s="1003"/>
      <c r="EC52" s="1003"/>
      <c r="ED52" s="1003"/>
      <c r="EE52" s="1003"/>
      <c r="EF52" s="1003"/>
      <c r="EG52" s="1003"/>
      <c r="EH52" s="1003"/>
      <c r="EI52" s="1003"/>
      <c r="EJ52" s="1003"/>
      <c r="EK52" s="1003"/>
      <c r="EL52" s="1003"/>
      <c r="EM52" s="1003"/>
      <c r="EN52" s="1003"/>
      <c r="EO52" s="1003"/>
      <c r="EP52" s="1003"/>
      <c r="EQ52" s="1003"/>
      <c r="ER52" s="1003"/>
      <c r="ES52" s="1003"/>
      <c r="ET52" s="1003"/>
      <c r="EU52" s="1003"/>
      <c r="EV52" s="1003"/>
      <c r="EW52" s="1003"/>
      <c r="EX52" s="1003"/>
      <c r="EY52" s="1003"/>
      <c r="EZ52" s="1003"/>
      <c r="FA52" s="1003"/>
      <c r="FB52" s="1003"/>
      <c r="FC52" s="1003"/>
      <c r="FD52" s="1003"/>
      <c r="FE52" s="1003"/>
      <c r="FF52" s="1003"/>
      <c r="FG52" s="1003"/>
      <c r="FH52" s="1003"/>
      <c r="FI52" s="1003"/>
      <c r="FJ52" s="1003"/>
      <c r="FK52" s="1003"/>
      <c r="FL52" s="1003"/>
      <c r="FM52" s="1003"/>
      <c r="FN52" s="1003"/>
      <c r="FO52" s="1003"/>
      <c r="FP52" s="1003"/>
      <c r="FQ52" s="1003"/>
      <c r="FR52" s="1003"/>
      <c r="FS52" s="1003"/>
      <c r="FT52" s="1003"/>
      <c r="FU52" s="1003"/>
      <c r="FV52" s="1003"/>
      <c r="FW52" s="1003"/>
      <c r="FX52" s="1003"/>
      <c r="FY52" s="1003"/>
      <c r="FZ52" s="1003"/>
      <c r="GA52" s="1003"/>
      <c r="GB52" s="1003"/>
      <c r="GC52" s="1003"/>
      <c r="GD52" s="1003"/>
      <c r="GE52" s="1003"/>
      <c r="GF52" s="1003"/>
      <c r="GG52" s="1003"/>
      <c r="GH52" s="1003"/>
      <c r="GI52" s="1003"/>
      <c r="GJ52" s="1003"/>
      <c r="GK52" s="1003"/>
      <c r="GL52" s="1003"/>
      <c r="GM52" s="1003"/>
      <c r="GN52" s="1003"/>
      <c r="GO52" s="1003"/>
      <c r="GP52" s="1003"/>
      <c r="GQ52" s="1003"/>
      <c r="GR52" s="1003"/>
      <c r="GS52" s="1003"/>
      <c r="GT52" s="1003"/>
      <c r="GU52" s="1003"/>
      <c r="GV52" s="1003"/>
      <c r="GW52" s="1003"/>
      <c r="GX52" s="1003"/>
      <c r="GY52" s="1003"/>
      <c r="GZ52" s="1003"/>
      <c r="HA52" s="1003"/>
      <c r="HB52" s="1003"/>
      <c r="HC52" s="1003"/>
      <c r="HD52" s="1003"/>
      <c r="HE52" s="1003"/>
      <c r="HF52" s="1003"/>
      <c r="HG52" s="1003"/>
      <c r="HH52" s="1003"/>
      <c r="HI52" s="1003"/>
      <c r="HJ52" s="1003"/>
      <c r="HK52" s="1003"/>
      <c r="HL52" s="1003"/>
      <c r="HM52" s="1003"/>
      <c r="HN52" s="1003"/>
      <c r="HO52" s="1003"/>
      <c r="HP52" s="1003"/>
      <c r="HQ52" s="1003"/>
      <c r="HR52" s="1003"/>
      <c r="HS52" s="1003"/>
      <c r="HT52" s="1003"/>
      <c r="HU52" s="1003"/>
      <c r="HV52" s="1003"/>
      <c r="HW52" s="1003"/>
      <c r="HX52" s="1003"/>
      <c r="HY52" s="1003"/>
      <c r="HZ52" s="1003"/>
      <c r="IA52" s="1003"/>
      <c r="IB52" s="1003"/>
      <c r="IC52" s="1003"/>
      <c r="ID52" s="1003"/>
      <c r="IE52" s="1003"/>
      <c r="IF52" s="1003"/>
      <c r="IG52" s="1003"/>
      <c r="IH52" s="1003"/>
      <c r="II52" s="1003"/>
      <c r="IJ52" s="1003"/>
      <c r="IK52" s="1003"/>
      <c r="IL52" s="1003"/>
      <c r="IM52" s="1003"/>
      <c r="IN52" s="1003"/>
      <c r="IO52" s="1003"/>
      <c r="IP52" s="1003"/>
      <c r="IQ52" s="1003"/>
      <c r="IR52" s="1003"/>
      <c r="IS52" s="1003"/>
      <c r="IT52" s="1003"/>
      <c r="IU52" s="1003"/>
      <c r="IV52" s="1003"/>
    </row>
    <row r="53" spans="1:256" ht="15.75">
      <c r="A53" s="1003"/>
      <c r="B53" s="1277" t="s">
        <v>727</v>
      </c>
      <c r="C53" s="1278" t="str">
        <f>C16</f>
        <v>ROTAÇÃO VERTICAL DUPLA</v>
      </c>
      <c r="D53" s="1279" t="s">
        <v>29</v>
      </c>
      <c r="E53" s="1289">
        <v>1</v>
      </c>
      <c r="F53" s="1280">
        <f>G16</f>
        <v>1543</v>
      </c>
      <c r="G53" s="1281">
        <f>TRUNC(F53*E53,2)</f>
        <v>1543</v>
      </c>
      <c r="H53" s="1003"/>
      <c r="I53" s="1003"/>
      <c r="J53" s="1003"/>
      <c r="K53" s="1003"/>
      <c r="L53" s="1003"/>
      <c r="M53" s="1003"/>
      <c r="N53" s="1003"/>
      <c r="O53" s="1003"/>
      <c r="P53" s="1003"/>
      <c r="Q53" s="1003"/>
      <c r="R53" s="1003"/>
      <c r="S53" s="1003"/>
      <c r="T53" s="1003"/>
      <c r="U53" s="1003"/>
      <c r="V53" s="1003"/>
      <c r="W53" s="1003"/>
      <c r="X53" s="1003"/>
      <c r="Y53" s="1003"/>
      <c r="Z53" s="1003"/>
      <c r="AA53" s="1003"/>
      <c r="AB53" s="1003"/>
      <c r="AC53" s="1003"/>
      <c r="AD53" s="1003"/>
      <c r="AE53" s="1003"/>
      <c r="AF53" s="1003"/>
      <c r="AG53" s="1003"/>
      <c r="AH53" s="1003"/>
      <c r="AI53" s="1003"/>
      <c r="AJ53" s="1003"/>
      <c r="AK53" s="1003"/>
      <c r="AL53" s="1003"/>
      <c r="AM53" s="1003"/>
      <c r="AN53" s="1003"/>
      <c r="AO53" s="1003"/>
      <c r="AP53" s="1003"/>
      <c r="AQ53" s="1003"/>
      <c r="AR53" s="1003"/>
      <c r="AS53" s="1003"/>
      <c r="AT53" s="1003"/>
      <c r="AU53" s="1003"/>
      <c r="AV53" s="1003"/>
      <c r="AW53" s="1003"/>
      <c r="AX53" s="1003"/>
      <c r="AY53" s="1003"/>
      <c r="AZ53" s="1003"/>
      <c r="BA53" s="1003"/>
      <c r="BB53" s="1003"/>
      <c r="BC53" s="1003"/>
      <c r="BD53" s="1003"/>
      <c r="BE53" s="1003"/>
      <c r="BF53" s="1003"/>
      <c r="BG53" s="1003"/>
      <c r="BH53" s="1003"/>
      <c r="BI53" s="1003"/>
      <c r="BJ53" s="1003"/>
      <c r="BK53" s="1003"/>
      <c r="BL53" s="1003"/>
      <c r="BM53" s="1003"/>
      <c r="BN53" s="1003"/>
      <c r="BO53" s="1003"/>
      <c r="BP53" s="1003"/>
      <c r="BQ53" s="1003"/>
      <c r="BR53" s="1003"/>
      <c r="BS53" s="1003"/>
      <c r="BT53" s="1003"/>
      <c r="BU53" s="1003"/>
      <c r="BV53" s="1003"/>
      <c r="BW53" s="1003"/>
      <c r="BX53" s="1003"/>
      <c r="BY53" s="1003"/>
      <c r="BZ53" s="1003"/>
      <c r="CA53" s="1003"/>
      <c r="CB53" s="1003"/>
      <c r="CC53" s="1003"/>
      <c r="CD53" s="1003"/>
      <c r="CE53" s="1003"/>
      <c r="CF53" s="1003"/>
      <c r="CG53" s="1003"/>
      <c r="CH53" s="1003"/>
      <c r="CI53" s="1003"/>
      <c r="CJ53" s="1003"/>
      <c r="CK53" s="1003"/>
      <c r="CL53" s="1003"/>
      <c r="CM53" s="1003"/>
      <c r="CN53" s="1003"/>
      <c r="CO53" s="1003"/>
      <c r="CP53" s="1003"/>
      <c r="CQ53" s="1003"/>
      <c r="CR53" s="1003"/>
      <c r="CS53" s="1003"/>
      <c r="CT53" s="1003"/>
      <c r="CU53" s="1003"/>
      <c r="CV53" s="1003"/>
      <c r="CW53" s="1003"/>
      <c r="CX53" s="1003"/>
      <c r="CY53" s="1003"/>
      <c r="CZ53" s="1003"/>
      <c r="DA53" s="1003"/>
      <c r="DB53" s="1003"/>
      <c r="DC53" s="1003"/>
      <c r="DD53" s="1003"/>
      <c r="DE53" s="1003"/>
      <c r="DF53" s="1003"/>
      <c r="DG53" s="1003"/>
      <c r="DH53" s="1003"/>
      <c r="DI53" s="1003"/>
      <c r="DJ53" s="1003"/>
      <c r="DK53" s="1003"/>
      <c r="DL53" s="1003"/>
      <c r="DM53" s="1003"/>
      <c r="DN53" s="1003"/>
      <c r="DO53" s="1003"/>
      <c r="DP53" s="1003"/>
      <c r="DQ53" s="1003"/>
      <c r="DR53" s="1003"/>
      <c r="DS53" s="1003"/>
      <c r="DT53" s="1003"/>
      <c r="DU53" s="1003"/>
      <c r="DV53" s="1003"/>
      <c r="DW53" s="1003"/>
      <c r="DX53" s="1003"/>
      <c r="DY53" s="1003"/>
      <c r="DZ53" s="1003"/>
      <c r="EA53" s="1003"/>
      <c r="EB53" s="1003"/>
      <c r="EC53" s="1003"/>
      <c r="ED53" s="1003"/>
      <c r="EE53" s="1003"/>
      <c r="EF53" s="1003"/>
      <c r="EG53" s="1003"/>
      <c r="EH53" s="1003"/>
      <c r="EI53" s="1003"/>
      <c r="EJ53" s="1003"/>
      <c r="EK53" s="1003"/>
      <c r="EL53" s="1003"/>
      <c r="EM53" s="1003"/>
      <c r="EN53" s="1003"/>
      <c r="EO53" s="1003"/>
      <c r="EP53" s="1003"/>
      <c r="EQ53" s="1003"/>
      <c r="ER53" s="1003"/>
      <c r="ES53" s="1003"/>
      <c r="ET53" s="1003"/>
      <c r="EU53" s="1003"/>
      <c r="EV53" s="1003"/>
      <c r="EW53" s="1003"/>
      <c r="EX53" s="1003"/>
      <c r="EY53" s="1003"/>
      <c r="EZ53" s="1003"/>
      <c r="FA53" s="1003"/>
      <c r="FB53" s="1003"/>
      <c r="FC53" s="1003"/>
      <c r="FD53" s="1003"/>
      <c r="FE53" s="1003"/>
      <c r="FF53" s="1003"/>
      <c r="FG53" s="1003"/>
      <c r="FH53" s="1003"/>
      <c r="FI53" s="1003"/>
      <c r="FJ53" s="1003"/>
      <c r="FK53" s="1003"/>
      <c r="FL53" s="1003"/>
      <c r="FM53" s="1003"/>
      <c r="FN53" s="1003"/>
      <c r="FO53" s="1003"/>
      <c r="FP53" s="1003"/>
      <c r="FQ53" s="1003"/>
      <c r="FR53" s="1003"/>
      <c r="FS53" s="1003"/>
      <c r="FT53" s="1003"/>
      <c r="FU53" s="1003"/>
      <c r="FV53" s="1003"/>
      <c r="FW53" s="1003"/>
      <c r="FX53" s="1003"/>
      <c r="FY53" s="1003"/>
      <c r="FZ53" s="1003"/>
      <c r="GA53" s="1003"/>
      <c r="GB53" s="1003"/>
      <c r="GC53" s="1003"/>
      <c r="GD53" s="1003"/>
      <c r="GE53" s="1003"/>
      <c r="GF53" s="1003"/>
      <c r="GG53" s="1003"/>
      <c r="GH53" s="1003"/>
      <c r="GI53" s="1003"/>
      <c r="GJ53" s="1003"/>
      <c r="GK53" s="1003"/>
      <c r="GL53" s="1003"/>
      <c r="GM53" s="1003"/>
      <c r="GN53" s="1003"/>
      <c r="GO53" s="1003"/>
      <c r="GP53" s="1003"/>
      <c r="GQ53" s="1003"/>
      <c r="GR53" s="1003"/>
      <c r="GS53" s="1003"/>
      <c r="GT53" s="1003"/>
      <c r="GU53" s="1003"/>
      <c r="GV53" s="1003"/>
      <c r="GW53" s="1003"/>
      <c r="GX53" s="1003"/>
      <c r="GY53" s="1003"/>
      <c r="GZ53" s="1003"/>
      <c r="HA53" s="1003"/>
      <c r="HB53" s="1003"/>
      <c r="HC53" s="1003"/>
      <c r="HD53" s="1003"/>
      <c r="HE53" s="1003"/>
      <c r="HF53" s="1003"/>
      <c r="HG53" s="1003"/>
      <c r="HH53" s="1003"/>
      <c r="HI53" s="1003"/>
      <c r="HJ53" s="1003"/>
      <c r="HK53" s="1003"/>
      <c r="HL53" s="1003"/>
      <c r="HM53" s="1003"/>
      <c r="HN53" s="1003"/>
      <c r="HO53" s="1003"/>
      <c r="HP53" s="1003"/>
      <c r="HQ53" s="1003"/>
      <c r="HR53" s="1003"/>
      <c r="HS53" s="1003"/>
      <c r="HT53" s="1003"/>
      <c r="HU53" s="1003"/>
      <c r="HV53" s="1003"/>
      <c r="HW53" s="1003"/>
      <c r="HX53" s="1003"/>
      <c r="HY53" s="1003"/>
      <c r="HZ53" s="1003"/>
      <c r="IA53" s="1003"/>
      <c r="IB53" s="1003"/>
      <c r="IC53" s="1003"/>
      <c r="ID53" s="1003"/>
      <c r="IE53" s="1003"/>
      <c r="IF53" s="1003"/>
      <c r="IG53" s="1003"/>
      <c r="IH53" s="1003"/>
      <c r="II53" s="1003"/>
      <c r="IJ53" s="1003"/>
      <c r="IK53" s="1003"/>
      <c r="IL53" s="1003"/>
      <c r="IM53" s="1003"/>
      <c r="IN53" s="1003"/>
      <c r="IO53" s="1003"/>
      <c r="IP53" s="1003"/>
      <c r="IQ53" s="1003"/>
      <c r="IR53" s="1003"/>
      <c r="IS53" s="1003"/>
      <c r="IT53" s="1003"/>
      <c r="IU53" s="1003"/>
      <c r="IV53" s="1003"/>
    </row>
    <row r="54" spans="1:256" ht="30">
      <c r="A54" s="1003" t="s">
        <v>1321</v>
      </c>
      <c r="B54" s="1047">
        <v>93358</v>
      </c>
      <c r="C54" s="772" t="str">
        <f>IF($A54="INSUMO",VLOOKUP($B54,'BANCO DE DADOS SETEMBRO INS'!$A:$D,2,FALSE),VLOOKUP($B54,'BANCO DE DADOS SETEMBRO SERV'!$B:$E,2,FALSE))</f>
        <v>ESCAVAÇÃO MANUAL DE VALA COM PROFUNDIDADE MENOR OU IGUAL A 1,30 M. AF_03/2016</v>
      </c>
      <c r="D54" s="771" t="str">
        <f>IF($A54="INSUMO",VLOOKUP($B54,'BANCO DE DADOS SETEMBRO INS'!$A:$D,3,FALSE),VLOOKUP($B54,'BANCO DE DADOS SETEMBRO SERV'!$B:$E,3,FALSE))</f>
        <v>M3</v>
      </c>
      <c r="E54" s="1290">
        <f>((0.3*0.4*0.4))</f>
        <v>4.8000000000000001E-2</v>
      </c>
      <c r="F54" s="775">
        <f>IF($A54="INSUMO",VLOOKUP($B54,'BANCO DE DADOS SETEMBRO INS'!$A:$D,4,FALSE),VLOOKUP($B54,'BANCO DE DADOS SETEMBRO SERV'!$B:$E,4,FALSE))</f>
        <v>62.26</v>
      </c>
      <c r="G54" s="1046">
        <f>TRUNC(F54*E54,2)</f>
        <v>2.98</v>
      </c>
      <c r="H54" s="1003"/>
      <c r="I54" s="1003"/>
      <c r="J54" s="1003"/>
      <c r="K54" s="1003"/>
      <c r="L54" s="1003"/>
      <c r="M54" s="1003"/>
      <c r="N54" s="1003"/>
      <c r="O54" s="1003"/>
      <c r="P54" s="1003"/>
      <c r="Q54" s="1003"/>
      <c r="R54" s="1003"/>
      <c r="S54" s="1003"/>
      <c r="T54" s="1003"/>
      <c r="U54" s="1003"/>
      <c r="V54" s="1003"/>
      <c r="W54" s="1003"/>
      <c r="X54" s="1003"/>
      <c r="Y54" s="1003"/>
      <c r="Z54" s="1003"/>
      <c r="AA54" s="1003"/>
      <c r="AB54" s="1003"/>
      <c r="AC54" s="1003"/>
      <c r="AD54" s="1003"/>
      <c r="AE54" s="1003"/>
      <c r="AF54" s="1003"/>
      <c r="AG54" s="1003"/>
      <c r="AH54" s="1003"/>
      <c r="AI54" s="1003"/>
      <c r="AJ54" s="1003"/>
      <c r="AK54" s="1003"/>
      <c r="AL54" s="1003"/>
      <c r="AM54" s="1003"/>
      <c r="AN54" s="1003"/>
      <c r="AO54" s="1003"/>
      <c r="AP54" s="1003"/>
      <c r="AQ54" s="1003"/>
      <c r="AR54" s="1003"/>
      <c r="AS54" s="1003"/>
      <c r="AT54" s="1003"/>
      <c r="AU54" s="1003"/>
      <c r="AV54" s="1003"/>
      <c r="AW54" s="1003"/>
      <c r="AX54" s="1003"/>
      <c r="AY54" s="1003"/>
      <c r="AZ54" s="1003"/>
      <c r="BA54" s="1003"/>
      <c r="BB54" s="1003"/>
      <c r="BC54" s="1003"/>
      <c r="BD54" s="1003"/>
      <c r="BE54" s="1003"/>
      <c r="BF54" s="1003"/>
      <c r="BG54" s="1003"/>
      <c r="BH54" s="1003"/>
      <c r="BI54" s="1003"/>
      <c r="BJ54" s="1003"/>
      <c r="BK54" s="1003"/>
      <c r="BL54" s="1003"/>
      <c r="BM54" s="1003"/>
      <c r="BN54" s="1003"/>
      <c r="BO54" s="1003"/>
      <c r="BP54" s="1003"/>
      <c r="BQ54" s="1003"/>
      <c r="BR54" s="1003"/>
      <c r="BS54" s="1003"/>
      <c r="BT54" s="1003"/>
      <c r="BU54" s="1003"/>
      <c r="BV54" s="1003"/>
      <c r="BW54" s="1003"/>
      <c r="BX54" s="1003"/>
      <c r="BY54" s="1003"/>
      <c r="BZ54" s="1003"/>
      <c r="CA54" s="1003"/>
      <c r="CB54" s="1003"/>
      <c r="CC54" s="1003"/>
      <c r="CD54" s="1003"/>
      <c r="CE54" s="1003"/>
      <c r="CF54" s="1003"/>
      <c r="CG54" s="1003"/>
      <c r="CH54" s="1003"/>
      <c r="CI54" s="1003"/>
      <c r="CJ54" s="1003"/>
      <c r="CK54" s="1003"/>
      <c r="CL54" s="1003"/>
      <c r="CM54" s="1003"/>
      <c r="CN54" s="1003"/>
      <c r="CO54" s="1003"/>
      <c r="CP54" s="1003"/>
      <c r="CQ54" s="1003"/>
      <c r="CR54" s="1003"/>
      <c r="CS54" s="1003"/>
      <c r="CT54" s="1003"/>
      <c r="CU54" s="1003"/>
      <c r="CV54" s="1003"/>
      <c r="CW54" s="1003"/>
      <c r="CX54" s="1003"/>
      <c r="CY54" s="1003"/>
      <c r="CZ54" s="1003"/>
      <c r="DA54" s="1003"/>
      <c r="DB54" s="1003"/>
      <c r="DC54" s="1003"/>
      <c r="DD54" s="1003"/>
      <c r="DE54" s="1003"/>
      <c r="DF54" s="1003"/>
      <c r="DG54" s="1003"/>
      <c r="DH54" s="1003"/>
      <c r="DI54" s="1003"/>
      <c r="DJ54" s="1003"/>
      <c r="DK54" s="1003"/>
      <c r="DL54" s="1003"/>
      <c r="DM54" s="1003"/>
      <c r="DN54" s="1003"/>
      <c r="DO54" s="1003"/>
      <c r="DP54" s="1003"/>
      <c r="DQ54" s="1003"/>
      <c r="DR54" s="1003"/>
      <c r="DS54" s="1003"/>
      <c r="DT54" s="1003"/>
      <c r="DU54" s="1003"/>
      <c r="DV54" s="1003"/>
      <c r="DW54" s="1003"/>
      <c r="DX54" s="1003"/>
      <c r="DY54" s="1003"/>
      <c r="DZ54" s="1003"/>
      <c r="EA54" s="1003"/>
      <c r="EB54" s="1003"/>
      <c r="EC54" s="1003"/>
      <c r="ED54" s="1003"/>
      <c r="EE54" s="1003"/>
      <c r="EF54" s="1003"/>
      <c r="EG54" s="1003"/>
      <c r="EH54" s="1003"/>
      <c r="EI54" s="1003"/>
      <c r="EJ54" s="1003"/>
      <c r="EK54" s="1003"/>
      <c r="EL54" s="1003"/>
      <c r="EM54" s="1003"/>
      <c r="EN54" s="1003"/>
      <c r="EO54" s="1003"/>
      <c r="EP54" s="1003"/>
      <c r="EQ54" s="1003"/>
      <c r="ER54" s="1003"/>
      <c r="ES54" s="1003"/>
      <c r="ET54" s="1003"/>
      <c r="EU54" s="1003"/>
      <c r="EV54" s="1003"/>
      <c r="EW54" s="1003"/>
      <c r="EX54" s="1003"/>
      <c r="EY54" s="1003"/>
      <c r="EZ54" s="1003"/>
      <c r="FA54" s="1003"/>
      <c r="FB54" s="1003"/>
      <c r="FC54" s="1003"/>
      <c r="FD54" s="1003"/>
      <c r="FE54" s="1003"/>
      <c r="FF54" s="1003"/>
      <c r="FG54" s="1003"/>
      <c r="FH54" s="1003"/>
      <c r="FI54" s="1003"/>
      <c r="FJ54" s="1003"/>
      <c r="FK54" s="1003"/>
      <c r="FL54" s="1003"/>
      <c r="FM54" s="1003"/>
      <c r="FN54" s="1003"/>
      <c r="FO54" s="1003"/>
      <c r="FP54" s="1003"/>
      <c r="FQ54" s="1003"/>
      <c r="FR54" s="1003"/>
      <c r="FS54" s="1003"/>
      <c r="FT54" s="1003"/>
      <c r="FU54" s="1003"/>
      <c r="FV54" s="1003"/>
      <c r="FW54" s="1003"/>
      <c r="FX54" s="1003"/>
      <c r="FY54" s="1003"/>
      <c r="FZ54" s="1003"/>
      <c r="GA54" s="1003"/>
      <c r="GB54" s="1003"/>
      <c r="GC54" s="1003"/>
      <c r="GD54" s="1003"/>
      <c r="GE54" s="1003"/>
      <c r="GF54" s="1003"/>
      <c r="GG54" s="1003"/>
      <c r="GH54" s="1003"/>
      <c r="GI54" s="1003"/>
      <c r="GJ54" s="1003"/>
      <c r="GK54" s="1003"/>
      <c r="GL54" s="1003"/>
      <c r="GM54" s="1003"/>
      <c r="GN54" s="1003"/>
      <c r="GO54" s="1003"/>
      <c r="GP54" s="1003"/>
      <c r="GQ54" s="1003"/>
      <c r="GR54" s="1003"/>
      <c r="GS54" s="1003"/>
      <c r="GT54" s="1003"/>
      <c r="GU54" s="1003"/>
      <c r="GV54" s="1003"/>
      <c r="GW54" s="1003"/>
      <c r="GX54" s="1003"/>
      <c r="GY54" s="1003"/>
      <c r="GZ54" s="1003"/>
      <c r="HA54" s="1003"/>
      <c r="HB54" s="1003"/>
      <c r="HC54" s="1003"/>
      <c r="HD54" s="1003"/>
      <c r="HE54" s="1003"/>
      <c r="HF54" s="1003"/>
      <c r="HG54" s="1003"/>
      <c r="HH54" s="1003"/>
      <c r="HI54" s="1003"/>
      <c r="HJ54" s="1003"/>
      <c r="HK54" s="1003"/>
      <c r="HL54" s="1003"/>
      <c r="HM54" s="1003"/>
      <c r="HN54" s="1003"/>
      <c r="HO54" s="1003"/>
      <c r="HP54" s="1003"/>
      <c r="HQ54" s="1003"/>
      <c r="HR54" s="1003"/>
      <c r="HS54" s="1003"/>
      <c r="HT54" s="1003"/>
      <c r="HU54" s="1003"/>
      <c r="HV54" s="1003"/>
      <c r="HW54" s="1003"/>
      <c r="HX54" s="1003"/>
      <c r="HY54" s="1003"/>
      <c r="HZ54" s="1003"/>
      <c r="IA54" s="1003"/>
      <c r="IB54" s="1003"/>
      <c r="IC54" s="1003"/>
      <c r="ID54" s="1003"/>
      <c r="IE54" s="1003"/>
      <c r="IF54" s="1003"/>
      <c r="IG54" s="1003"/>
      <c r="IH54" s="1003"/>
      <c r="II54" s="1003"/>
      <c r="IJ54" s="1003"/>
      <c r="IK54" s="1003"/>
      <c r="IL54" s="1003"/>
      <c r="IM54" s="1003"/>
      <c r="IN54" s="1003"/>
      <c r="IO54" s="1003"/>
      <c r="IP54" s="1003"/>
      <c r="IQ54" s="1003"/>
      <c r="IR54" s="1003"/>
      <c r="IS54" s="1003"/>
      <c r="IT54" s="1003"/>
      <c r="IU54" s="1003"/>
      <c r="IV54" s="1003"/>
    </row>
    <row r="55" spans="1:256" ht="30">
      <c r="A55" s="1003" t="s">
        <v>1321</v>
      </c>
      <c r="B55" s="1047">
        <v>94965</v>
      </c>
      <c r="C55" s="772" t="str">
        <f>IF($A55="INSUMO",VLOOKUP($B55,'BANCO DE DADOS SETEMBRO INS'!$A:$D,2,FALSE),VLOOKUP($B55,'BANCO DE DADOS SETEMBRO SERV'!$B:$E,2,FALSE))</f>
        <v>CONCRETO FCK = 25MPA, TRAÇO 1:2,3:2,7 (CIMENTO/ AREIA MÉDIA/ BRITA 1)  - PREPARO MECÂNICO COM BETONEIRA 400 L. AF_07/2016</v>
      </c>
      <c r="D55" s="771" t="str">
        <f>IF($A55="INSUMO",VLOOKUP($B55,'BANCO DE DADOS SETEMBRO INS'!$A:$D,3,FALSE),VLOOKUP($B55,'BANCO DE DADOS SETEMBRO SERV'!$B:$E,3,FALSE))</f>
        <v>M3</v>
      </c>
      <c r="E55" s="1290">
        <f>E54</f>
        <v>4.8000000000000001E-2</v>
      </c>
      <c r="F55" s="775">
        <f>IF($A55="INSUMO",VLOOKUP($B55,'BANCO DE DADOS SETEMBRO INS'!$A:$D,4,FALSE),VLOOKUP($B55,'BANCO DE DADOS SETEMBRO SERV'!$B:$E,4,FALSE))</f>
        <v>324.73</v>
      </c>
      <c r="G55" s="1046">
        <f>TRUNC(F55*E55,2)</f>
        <v>15.58</v>
      </c>
      <c r="H55" s="1003"/>
      <c r="I55" s="1003"/>
      <c r="J55" s="1003"/>
      <c r="K55" s="1003"/>
      <c r="L55" s="1003"/>
      <c r="M55" s="1003"/>
      <c r="N55" s="1003"/>
      <c r="O55" s="1003"/>
      <c r="P55" s="1003"/>
      <c r="Q55" s="1003"/>
      <c r="R55" s="1003"/>
      <c r="S55" s="1003"/>
      <c r="T55" s="1003"/>
      <c r="U55" s="1003"/>
      <c r="V55" s="1003"/>
      <c r="W55" s="1003"/>
      <c r="X55" s="1003"/>
      <c r="Y55" s="1003"/>
      <c r="Z55" s="1003"/>
      <c r="AA55" s="1003"/>
      <c r="AB55" s="1003"/>
      <c r="AC55" s="1003"/>
      <c r="AD55" s="1003"/>
      <c r="AE55" s="1003"/>
      <c r="AF55" s="1003"/>
      <c r="AG55" s="1003"/>
      <c r="AH55" s="1003"/>
      <c r="AI55" s="1003"/>
      <c r="AJ55" s="1003"/>
      <c r="AK55" s="1003"/>
      <c r="AL55" s="1003"/>
      <c r="AM55" s="1003"/>
      <c r="AN55" s="1003"/>
      <c r="AO55" s="1003"/>
      <c r="AP55" s="1003"/>
      <c r="AQ55" s="1003"/>
      <c r="AR55" s="1003"/>
      <c r="AS55" s="1003"/>
      <c r="AT55" s="1003"/>
      <c r="AU55" s="1003"/>
      <c r="AV55" s="1003"/>
      <c r="AW55" s="1003"/>
      <c r="AX55" s="1003"/>
      <c r="AY55" s="1003"/>
      <c r="AZ55" s="1003"/>
      <c r="BA55" s="1003"/>
      <c r="BB55" s="1003"/>
      <c r="BC55" s="1003"/>
      <c r="BD55" s="1003"/>
      <c r="BE55" s="1003"/>
      <c r="BF55" s="1003"/>
      <c r="BG55" s="1003"/>
      <c r="BH55" s="1003"/>
      <c r="BI55" s="1003"/>
      <c r="BJ55" s="1003"/>
      <c r="BK55" s="1003"/>
      <c r="BL55" s="1003"/>
      <c r="BM55" s="1003"/>
      <c r="BN55" s="1003"/>
      <c r="BO55" s="1003"/>
      <c r="BP55" s="1003"/>
      <c r="BQ55" s="1003"/>
      <c r="BR55" s="1003"/>
      <c r="BS55" s="1003"/>
      <c r="BT55" s="1003"/>
      <c r="BU55" s="1003"/>
      <c r="BV55" s="1003"/>
      <c r="BW55" s="1003"/>
      <c r="BX55" s="1003"/>
      <c r="BY55" s="1003"/>
      <c r="BZ55" s="1003"/>
      <c r="CA55" s="1003"/>
      <c r="CB55" s="1003"/>
      <c r="CC55" s="1003"/>
      <c r="CD55" s="1003"/>
      <c r="CE55" s="1003"/>
      <c r="CF55" s="1003"/>
      <c r="CG55" s="1003"/>
      <c r="CH55" s="1003"/>
      <c r="CI55" s="1003"/>
      <c r="CJ55" s="1003"/>
      <c r="CK55" s="1003"/>
      <c r="CL55" s="1003"/>
      <c r="CM55" s="1003"/>
      <c r="CN55" s="1003"/>
      <c r="CO55" s="1003"/>
      <c r="CP55" s="1003"/>
      <c r="CQ55" s="1003"/>
      <c r="CR55" s="1003"/>
      <c r="CS55" s="1003"/>
      <c r="CT55" s="1003"/>
      <c r="CU55" s="1003"/>
      <c r="CV55" s="1003"/>
      <c r="CW55" s="1003"/>
      <c r="CX55" s="1003"/>
      <c r="CY55" s="1003"/>
      <c r="CZ55" s="1003"/>
      <c r="DA55" s="1003"/>
      <c r="DB55" s="1003"/>
      <c r="DC55" s="1003"/>
      <c r="DD55" s="1003"/>
      <c r="DE55" s="1003"/>
      <c r="DF55" s="1003"/>
      <c r="DG55" s="1003"/>
      <c r="DH55" s="1003"/>
      <c r="DI55" s="1003"/>
      <c r="DJ55" s="1003"/>
      <c r="DK55" s="1003"/>
      <c r="DL55" s="1003"/>
      <c r="DM55" s="1003"/>
      <c r="DN55" s="1003"/>
      <c r="DO55" s="1003"/>
      <c r="DP55" s="1003"/>
      <c r="DQ55" s="1003"/>
      <c r="DR55" s="1003"/>
      <c r="DS55" s="1003"/>
      <c r="DT55" s="1003"/>
      <c r="DU55" s="1003"/>
      <c r="DV55" s="1003"/>
      <c r="DW55" s="1003"/>
      <c r="DX55" s="1003"/>
      <c r="DY55" s="1003"/>
      <c r="DZ55" s="1003"/>
      <c r="EA55" s="1003"/>
      <c r="EB55" s="1003"/>
      <c r="EC55" s="1003"/>
      <c r="ED55" s="1003"/>
      <c r="EE55" s="1003"/>
      <c r="EF55" s="1003"/>
      <c r="EG55" s="1003"/>
      <c r="EH55" s="1003"/>
      <c r="EI55" s="1003"/>
      <c r="EJ55" s="1003"/>
      <c r="EK55" s="1003"/>
      <c r="EL55" s="1003"/>
      <c r="EM55" s="1003"/>
      <c r="EN55" s="1003"/>
      <c r="EO55" s="1003"/>
      <c r="EP55" s="1003"/>
      <c r="EQ55" s="1003"/>
      <c r="ER55" s="1003"/>
      <c r="ES55" s="1003"/>
      <c r="ET55" s="1003"/>
      <c r="EU55" s="1003"/>
      <c r="EV55" s="1003"/>
      <c r="EW55" s="1003"/>
      <c r="EX55" s="1003"/>
      <c r="EY55" s="1003"/>
      <c r="EZ55" s="1003"/>
      <c r="FA55" s="1003"/>
      <c r="FB55" s="1003"/>
      <c r="FC55" s="1003"/>
      <c r="FD55" s="1003"/>
      <c r="FE55" s="1003"/>
      <c r="FF55" s="1003"/>
      <c r="FG55" s="1003"/>
      <c r="FH55" s="1003"/>
      <c r="FI55" s="1003"/>
      <c r="FJ55" s="1003"/>
      <c r="FK55" s="1003"/>
      <c r="FL55" s="1003"/>
      <c r="FM55" s="1003"/>
      <c r="FN55" s="1003"/>
      <c r="FO55" s="1003"/>
      <c r="FP55" s="1003"/>
      <c r="FQ55" s="1003"/>
      <c r="FR55" s="1003"/>
      <c r="FS55" s="1003"/>
      <c r="FT55" s="1003"/>
      <c r="FU55" s="1003"/>
      <c r="FV55" s="1003"/>
      <c r="FW55" s="1003"/>
      <c r="FX55" s="1003"/>
      <c r="FY55" s="1003"/>
      <c r="FZ55" s="1003"/>
      <c r="GA55" s="1003"/>
      <c r="GB55" s="1003"/>
      <c r="GC55" s="1003"/>
      <c r="GD55" s="1003"/>
      <c r="GE55" s="1003"/>
      <c r="GF55" s="1003"/>
      <c r="GG55" s="1003"/>
      <c r="GH55" s="1003"/>
      <c r="GI55" s="1003"/>
      <c r="GJ55" s="1003"/>
      <c r="GK55" s="1003"/>
      <c r="GL55" s="1003"/>
      <c r="GM55" s="1003"/>
      <c r="GN55" s="1003"/>
      <c r="GO55" s="1003"/>
      <c r="GP55" s="1003"/>
      <c r="GQ55" s="1003"/>
      <c r="GR55" s="1003"/>
      <c r="GS55" s="1003"/>
      <c r="GT55" s="1003"/>
      <c r="GU55" s="1003"/>
      <c r="GV55" s="1003"/>
      <c r="GW55" s="1003"/>
      <c r="GX55" s="1003"/>
      <c r="GY55" s="1003"/>
      <c r="GZ55" s="1003"/>
      <c r="HA55" s="1003"/>
      <c r="HB55" s="1003"/>
      <c r="HC55" s="1003"/>
      <c r="HD55" s="1003"/>
      <c r="HE55" s="1003"/>
      <c r="HF55" s="1003"/>
      <c r="HG55" s="1003"/>
      <c r="HH55" s="1003"/>
      <c r="HI55" s="1003"/>
      <c r="HJ55" s="1003"/>
      <c r="HK55" s="1003"/>
      <c r="HL55" s="1003"/>
      <c r="HM55" s="1003"/>
      <c r="HN55" s="1003"/>
      <c r="HO55" s="1003"/>
      <c r="HP55" s="1003"/>
      <c r="HQ55" s="1003"/>
      <c r="HR55" s="1003"/>
      <c r="HS55" s="1003"/>
      <c r="HT55" s="1003"/>
      <c r="HU55" s="1003"/>
      <c r="HV55" s="1003"/>
      <c r="HW55" s="1003"/>
      <c r="HX55" s="1003"/>
      <c r="HY55" s="1003"/>
      <c r="HZ55" s="1003"/>
      <c r="IA55" s="1003"/>
      <c r="IB55" s="1003"/>
      <c r="IC55" s="1003"/>
      <c r="ID55" s="1003"/>
      <c r="IE55" s="1003"/>
      <c r="IF55" s="1003"/>
      <c r="IG55" s="1003"/>
      <c r="IH55" s="1003"/>
      <c r="II55" s="1003"/>
      <c r="IJ55" s="1003"/>
      <c r="IK55" s="1003"/>
      <c r="IL55" s="1003"/>
      <c r="IM55" s="1003"/>
      <c r="IN55" s="1003"/>
      <c r="IO55" s="1003"/>
      <c r="IP55" s="1003"/>
      <c r="IQ55" s="1003"/>
      <c r="IR55" s="1003"/>
      <c r="IS55" s="1003"/>
      <c r="IT55" s="1003"/>
      <c r="IU55" s="1003"/>
      <c r="IV55" s="1003"/>
    </row>
    <row r="56" spans="1:256" ht="15.75" thickBot="1">
      <c r="A56" s="1003" t="s">
        <v>1321</v>
      </c>
      <c r="B56" s="1048" t="s">
        <v>203</v>
      </c>
      <c r="C56" s="773" t="str">
        <f>IF($A56="INSUMO",VLOOKUP($B56,'BANCO DE DADOS SETEMBRO INS'!$A:$D,2,FALSE),VLOOKUP($B56,'BANCO DE DADOS SETEMBRO SERV'!$B:$E,2,FALSE))</f>
        <v>LANCAMENTO/APLICACAO MANUAL DE CONCRETO EM FUNDACOES</v>
      </c>
      <c r="D56" s="774" t="str">
        <f>IF($A56="INSUMO",VLOOKUP($B56,'BANCO DE DADOS SETEMBRO INS'!$A:$D,3,FALSE),VLOOKUP($B56,'BANCO DE DADOS SETEMBRO SERV'!$B:$E,3,FALSE))</f>
        <v>M3</v>
      </c>
      <c r="E56" s="1291">
        <f>E54</f>
        <v>4.8000000000000001E-2</v>
      </c>
      <c r="F56" s="776">
        <f>IF($A56="INSUMO",VLOOKUP($B56,'BANCO DE DADOS SETEMBRO INS'!$A:$D,4,FALSE),VLOOKUP($B56,'BANCO DE DADOS SETEMBRO SERV'!$B:$E,4,FALSE))</f>
        <v>103.48</v>
      </c>
      <c r="G56" s="1049">
        <f>TRUNC(F56*E56,2)</f>
        <v>4.96</v>
      </c>
      <c r="H56" s="1003"/>
      <c r="I56" s="1003"/>
      <c r="J56" s="1003"/>
      <c r="K56" s="1003"/>
      <c r="L56" s="1003"/>
      <c r="M56" s="1003"/>
      <c r="N56" s="1003"/>
      <c r="O56" s="1003"/>
      <c r="P56" s="1003"/>
      <c r="Q56" s="1003"/>
      <c r="R56" s="1003"/>
      <c r="S56" s="1003"/>
      <c r="T56" s="1003"/>
      <c r="U56" s="1003"/>
      <c r="V56" s="1003"/>
      <c r="W56" s="1003"/>
      <c r="X56" s="1003"/>
      <c r="Y56" s="1003"/>
      <c r="Z56" s="1003"/>
      <c r="AA56" s="1003"/>
      <c r="AB56" s="1003"/>
      <c r="AC56" s="1003"/>
      <c r="AD56" s="1003"/>
      <c r="AE56" s="1003"/>
      <c r="AF56" s="1003"/>
      <c r="AG56" s="1003"/>
      <c r="AH56" s="1003"/>
      <c r="AI56" s="1003"/>
      <c r="AJ56" s="1003"/>
      <c r="AK56" s="1003"/>
      <c r="AL56" s="1003"/>
      <c r="AM56" s="1003"/>
      <c r="AN56" s="1003"/>
      <c r="AO56" s="1003"/>
      <c r="AP56" s="1003"/>
      <c r="AQ56" s="1003"/>
      <c r="AR56" s="1003"/>
      <c r="AS56" s="1003"/>
      <c r="AT56" s="1003"/>
      <c r="AU56" s="1003"/>
      <c r="AV56" s="1003"/>
      <c r="AW56" s="1003"/>
      <c r="AX56" s="1003"/>
      <c r="AY56" s="1003"/>
      <c r="AZ56" s="1003"/>
      <c r="BA56" s="1003"/>
      <c r="BB56" s="1003"/>
      <c r="BC56" s="1003"/>
      <c r="BD56" s="1003"/>
      <c r="BE56" s="1003"/>
      <c r="BF56" s="1003"/>
      <c r="BG56" s="1003"/>
      <c r="BH56" s="1003"/>
      <c r="BI56" s="1003"/>
      <c r="BJ56" s="1003"/>
      <c r="BK56" s="1003"/>
      <c r="BL56" s="1003"/>
      <c r="BM56" s="1003"/>
      <c r="BN56" s="1003"/>
      <c r="BO56" s="1003"/>
      <c r="BP56" s="1003"/>
      <c r="BQ56" s="1003"/>
      <c r="BR56" s="1003"/>
      <c r="BS56" s="1003"/>
      <c r="BT56" s="1003"/>
      <c r="BU56" s="1003"/>
      <c r="BV56" s="1003"/>
      <c r="BW56" s="1003"/>
      <c r="BX56" s="1003"/>
      <c r="BY56" s="1003"/>
      <c r="BZ56" s="1003"/>
      <c r="CA56" s="1003"/>
      <c r="CB56" s="1003"/>
      <c r="CC56" s="1003"/>
      <c r="CD56" s="1003"/>
      <c r="CE56" s="1003"/>
      <c r="CF56" s="1003"/>
      <c r="CG56" s="1003"/>
      <c r="CH56" s="1003"/>
      <c r="CI56" s="1003"/>
      <c r="CJ56" s="1003"/>
      <c r="CK56" s="1003"/>
      <c r="CL56" s="1003"/>
      <c r="CM56" s="1003"/>
      <c r="CN56" s="1003"/>
      <c r="CO56" s="1003"/>
      <c r="CP56" s="1003"/>
      <c r="CQ56" s="1003"/>
      <c r="CR56" s="1003"/>
      <c r="CS56" s="1003"/>
      <c r="CT56" s="1003"/>
      <c r="CU56" s="1003"/>
      <c r="CV56" s="1003"/>
      <c r="CW56" s="1003"/>
      <c r="CX56" s="1003"/>
      <c r="CY56" s="1003"/>
      <c r="CZ56" s="1003"/>
      <c r="DA56" s="1003"/>
      <c r="DB56" s="1003"/>
      <c r="DC56" s="1003"/>
      <c r="DD56" s="1003"/>
      <c r="DE56" s="1003"/>
      <c r="DF56" s="1003"/>
      <c r="DG56" s="1003"/>
      <c r="DH56" s="1003"/>
      <c r="DI56" s="1003"/>
      <c r="DJ56" s="1003"/>
      <c r="DK56" s="1003"/>
      <c r="DL56" s="1003"/>
      <c r="DM56" s="1003"/>
      <c r="DN56" s="1003"/>
      <c r="DO56" s="1003"/>
      <c r="DP56" s="1003"/>
      <c r="DQ56" s="1003"/>
      <c r="DR56" s="1003"/>
      <c r="DS56" s="1003"/>
      <c r="DT56" s="1003"/>
      <c r="DU56" s="1003"/>
      <c r="DV56" s="1003"/>
      <c r="DW56" s="1003"/>
      <c r="DX56" s="1003"/>
      <c r="DY56" s="1003"/>
      <c r="DZ56" s="1003"/>
      <c r="EA56" s="1003"/>
      <c r="EB56" s="1003"/>
      <c r="EC56" s="1003"/>
      <c r="ED56" s="1003"/>
      <c r="EE56" s="1003"/>
      <c r="EF56" s="1003"/>
      <c r="EG56" s="1003"/>
      <c r="EH56" s="1003"/>
      <c r="EI56" s="1003"/>
      <c r="EJ56" s="1003"/>
      <c r="EK56" s="1003"/>
      <c r="EL56" s="1003"/>
      <c r="EM56" s="1003"/>
      <c r="EN56" s="1003"/>
      <c r="EO56" s="1003"/>
      <c r="EP56" s="1003"/>
      <c r="EQ56" s="1003"/>
      <c r="ER56" s="1003"/>
      <c r="ES56" s="1003"/>
      <c r="ET56" s="1003"/>
      <c r="EU56" s="1003"/>
      <c r="EV56" s="1003"/>
      <c r="EW56" s="1003"/>
      <c r="EX56" s="1003"/>
      <c r="EY56" s="1003"/>
      <c r="EZ56" s="1003"/>
      <c r="FA56" s="1003"/>
      <c r="FB56" s="1003"/>
      <c r="FC56" s="1003"/>
      <c r="FD56" s="1003"/>
      <c r="FE56" s="1003"/>
      <c r="FF56" s="1003"/>
      <c r="FG56" s="1003"/>
      <c r="FH56" s="1003"/>
      <c r="FI56" s="1003"/>
      <c r="FJ56" s="1003"/>
      <c r="FK56" s="1003"/>
      <c r="FL56" s="1003"/>
      <c r="FM56" s="1003"/>
      <c r="FN56" s="1003"/>
      <c r="FO56" s="1003"/>
      <c r="FP56" s="1003"/>
      <c r="FQ56" s="1003"/>
      <c r="FR56" s="1003"/>
      <c r="FS56" s="1003"/>
      <c r="FT56" s="1003"/>
      <c r="FU56" s="1003"/>
      <c r="FV56" s="1003"/>
      <c r="FW56" s="1003"/>
      <c r="FX56" s="1003"/>
      <c r="FY56" s="1003"/>
      <c r="FZ56" s="1003"/>
      <c r="GA56" s="1003"/>
      <c r="GB56" s="1003"/>
      <c r="GC56" s="1003"/>
      <c r="GD56" s="1003"/>
      <c r="GE56" s="1003"/>
      <c r="GF56" s="1003"/>
      <c r="GG56" s="1003"/>
      <c r="GH56" s="1003"/>
      <c r="GI56" s="1003"/>
      <c r="GJ56" s="1003"/>
      <c r="GK56" s="1003"/>
      <c r="GL56" s="1003"/>
      <c r="GM56" s="1003"/>
      <c r="GN56" s="1003"/>
      <c r="GO56" s="1003"/>
      <c r="GP56" s="1003"/>
      <c r="GQ56" s="1003"/>
      <c r="GR56" s="1003"/>
      <c r="GS56" s="1003"/>
      <c r="GT56" s="1003"/>
      <c r="GU56" s="1003"/>
      <c r="GV56" s="1003"/>
      <c r="GW56" s="1003"/>
      <c r="GX56" s="1003"/>
      <c r="GY56" s="1003"/>
      <c r="GZ56" s="1003"/>
      <c r="HA56" s="1003"/>
      <c r="HB56" s="1003"/>
      <c r="HC56" s="1003"/>
      <c r="HD56" s="1003"/>
      <c r="HE56" s="1003"/>
      <c r="HF56" s="1003"/>
      <c r="HG56" s="1003"/>
      <c r="HH56" s="1003"/>
      <c r="HI56" s="1003"/>
      <c r="HJ56" s="1003"/>
      <c r="HK56" s="1003"/>
      <c r="HL56" s="1003"/>
      <c r="HM56" s="1003"/>
      <c r="HN56" s="1003"/>
      <c r="HO56" s="1003"/>
      <c r="HP56" s="1003"/>
      <c r="HQ56" s="1003"/>
      <c r="HR56" s="1003"/>
      <c r="HS56" s="1003"/>
      <c r="HT56" s="1003"/>
      <c r="HU56" s="1003"/>
      <c r="HV56" s="1003"/>
      <c r="HW56" s="1003"/>
      <c r="HX56" s="1003"/>
      <c r="HY56" s="1003"/>
      <c r="HZ56" s="1003"/>
      <c r="IA56" s="1003"/>
      <c r="IB56" s="1003"/>
      <c r="IC56" s="1003"/>
      <c r="ID56" s="1003"/>
      <c r="IE56" s="1003"/>
      <c r="IF56" s="1003"/>
      <c r="IG56" s="1003"/>
      <c r="IH56" s="1003"/>
      <c r="II56" s="1003"/>
      <c r="IJ56" s="1003"/>
      <c r="IK56" s="1003"/>
      <c r="IL56" s="1003"/>
      <c r="IM56" s="1003"/>
      <c r="IN56" s="1003"/>
      <c r="IO56" s="1003"/>
      <c r="IP56" s="1003"/>
      <c r="IQ56" s="1003"/>
      <c r="IR56" s="1003"/>
      <c r="IS56" s="1003"/>
      <c r="IT56" s="1003"/>
      <c r="IU56" s="1003"/>
      <c r="IV56" s="1003"/>
    </row>
    <row r="57" spans="1:256" ht="16.5" thickBot="1">
      <c r="A57" s="1003"/>
      <c r="B57" s="1050" t="s">
        <v>6021</v>
      </c>
      <c r="C57" s="1051"/>
      <c r="D57" s="1052"/>
      <c r="E57" s="1053"/>
      <c r="F57" s="1054" t="s">
        <v>692</v>
      </c>
      <c r="G57" s="1055">
        <f>TRUNC(SUM(G53:G56),2)</f>
        <v>1566.52</v>
      </c>
      <c r="H57" s="1003"/>
      <c r="I57" s="1003"/>
      <c r="J57" s="1003"/>
      <c r="K57" s="1003"/>
      <c r="L57" s="1003"/>
      <c r="M57" s="1003"/>
      <c r="N57" s="1003"/>
      <c r="O57" s="1003"/>
      <c r="P57" s="1003"/>
      <c r="Q57" s="1003"/>
      <c r="R57" s="1003"/>
      <c r="S57" s="1003"/>
      <c r="T57" s="1003"/>
      <c r="U57" s="1003"/>
      <c r="V57" s="1003"/>
      <c r="W57" s="1003"/>
      <c r="X57" s="1003"/>
      <c r="Y57" s="1003"/>
      <c r="Z57" s="1003"/>
      <c r="AA57" s="1003"/>
      <c r="AB57" s="1003"/>
      <c r="AC57" s="1003"/>
      <c r="AD57" s="1003"/>
      <c r="AE57" s="1003"/>
      <c r="AF57" s="1003"/>
      <c r="AG57" s="1003"/>
      <c r="AH57" s="1003"/>
      <c r="AI57" s="1003"/>
      <c r="AJ57" s="1003"/>
      <c r="AK57" s="1003"/>
      <c r="AL57" s="1003"/>
      <c r="AM57" s="1003"/>
      <c r="AN57" s="1003"/>
      <c r="AO57" s="1003"/>
      <c r="AP57" s="1003"/>
      <c r="AQ57" s="1003"/>
      <c r="AR57" s="1003"/>
      <c r="AS57" s="1003"/>
      <c r="AT57" s="1003"/>
      <c r="AU57" s="1003"/>
      <c r="AV57" s="1003"/>
      <c r="AW57" s="1003"/>
      <c r="AX57" s="1003"/>
      <c r="AY57" s="1003"/>
      <c r="AZ57" s="1003"/>
      <c r="BA57" s="1003"/>
      <c r="BB57" s="1003"/>
      <c r="BC57" s="1003"/>
      <c r="BD57" s="1003"/>
      <c r="BE57" s="1003"/>
      <c r="BF57" s="1003"/>
      <c r="BG57" s="1003"/>
      <c r="BH57" s="1003"/>
      <c r="BI57" s="1003"/>
      <c r="BJ57" s="1003"/>
      <c r="BK57" s="1003"/>
      <c r="BL57" s="1003"/>
      <c r="BM57" s="1003"/>
      <c r="BN57" s="1003"/>
      <c r="BO57" s="1003"/>
      <c r="BP57" s="1003"/>
      <c r="BQ57" s="1003"/>
      <c r="BR57" s="1003"/>
      <c r="BS57" s="1003"/>
      <c r="BT57" s="1003"/>
      <c r="BU57" s="1003"/>
      <c r="BV57" s="1003"/>
      <c r="BW57" s="1003"/>
      <c r="BX57" s="1003"/>
      <c r="BY57" s="1003"/>
      <c r="BZ57" s="1003"/>
      <c r="CA57" s="1003"/>
      <c r="CB57" s="1003"/>
      <c r="CC57" s="1003"/>
      <c r="CD57" s="1003"/>
      <c r="CE57" s="1003"/>
      <c r="CF57" s="1003"/>
      <c r="CG57" s="1003"/>
      <c r="CH57" s="1003"/>
      <c r="CI57" s="1003"/>
      <c r="CJ57" s="1003"/>
      <c r="CK57" s="1003"/>
      <c r="CL57" s="1003"/>
      <c r="CM57" s="1003"/>
      <c r="CN57" s="1003"/>
      <c r="CO57" s="1003"/>
      <c r="CP57" s="1003"/>
      <c r="CQ57" s="1003"/>
      <c r="CR57" s="1003"/>
      <c r="CS57" s="1003"/>
      <c r="CT57" s="1003"/>
      <c r="CU57" s="1003"/>
      <c r="CV57" s="1003"/>
      <c r="CW57" s="1003"/>
      <c r="CX57" s="1003"/>
      <c r="CY57" s="1003"/>
      <c r="CZ57" s="1003"/>
      <c r="DA57" s="1003"/>
      <c r="DB57" s="1003"/>
      <c r="DC57" s="1003"/>
      <c r="DD57" s="1003"/>
      <c r="DE57" s="1003"/>
      <c r="DF57" s="1003"/>
      <c r="DG57" s="1003"/>
      <c r="DH57" s="1003"/>
      <c r="DI57" s="1003"/>
      <c r="DJ57" s="1003"/>
      <c r="DK57" s="1003"/>
      <c r="DL57" s="1003"/>
      <c r="DM57" s="1003"/>
      <c r="DN57" s="1003"/>
      <c r="DO57" s="1003"/>
      <c r="DP57" s="1003"/>
      <c r="DQ57" s="1003"/>
      <c r="DR57" s="1003"/>
      <c r="DS57" s="1003"/>
      <c r="DT57" s="1003"/>
      <c r="DU57" s="1003"/>
      <c r="DV57" s="1003"/>
      <c r="DW57" s="1003"/>
      <c r="DX57" s="1003"/>
      <c r="DY57" s="1003"/>
      <c r="DZ57" s="1003"/>
      <c r="EA57" s="1003"/>
      <c r="EB57" s="1003"/>
      <c r="EC57" s="1003"/>
      <c r="ED57" s="1003"/>
      <c r="EE57" s="1003"/>
      <c r="EF57" s="1003"/>
      <c r="EG57" s="1003"/>
      <c r="EH57" s="1003"/>
      <c r="EI57" s="1003"/>
      <c r="EJ57" s="1003"/>
      <c r="EK57" s="1003"/>
      <c r="EL57" s="1003"/>
      <c r="EM57" s="1003"/>
      <c r="EN57" s="1003"/>
      <c r="EO57" s="1003"/>
      <c r="EP57" s="1003"/>
      <c r="EQ57" s="1003"/>
      <c r="ER57" s="1003"/>
      <c r="ES57" s="1003"/>
      <c r="ET57" s="1003"/>
      <c r="EU57" s="1003"/>
      <c r="EV57" s="1003"/>
      <c r="EW57" s="1003"/>
      <c r="EX57" s="1003"/>
      <c r="EY57" s="1003"/>
      <c r="EZ57" s="1003"/>
      <c r="FA57" s="1003"/>
      <c r="FB57" s="1003"/>
      <c r="FC57" s="1003"/>
      <c r="FD57" s="1003"/>
      <c r="FE57" s="1003"/>
      <c r="FF57" s="1003"/>
      <c r="FG57" s="1003"/>
      <c r="FH57" s="1003"/>
      <c r="FI57" s="1003"/>
      <c r="FJ57" s="1003"/>
      <c r="FK57" s="1003"/>
      <c r="FL57" s="1003"/>
      <c r="FM57" s="1003"/>
      <c r="FN57" s="1003"/>
      <c r="FO57" s="1003"/>
      <c r="FP57" s="1003"/>
      <c r="FQ57" s="1003"/>
      <c r="FR57" s="1003"/>
      <c r="FS57" s="1003"/>
      <c r="FT57" s="1003"/>
      <c r="FU57" s="1003"/>
      <c r="FV57" s="1003"/>
      <c r="FW57" s="1003"/>
      <c r="FX57" s="1003"/>
      <c r="FY57" s="1003"/>
      <c r="FZ57" s="1003"/>
      <c r="GA57" s="1003"/>
      <c r="GB57" s="1003"/>
      <c r="GC57" s="1003"/>
      <c r="GD57" s="1003"/>
      <c r="GE57" s="1003"/>
      <c r="GF57" s="1003"/>
      <c r="GG57" s="1003"/>
      <c r="GH57" s="1003"/>
      <c r="GI57" s="1003"/>
      <c r="GJ57" s="1003"/>
      <c r="GK57" s="1003"/>
      <c r="GL57" s="1003"/>
      <c r="GM57" s="1003"/>
      <c r="GN57" s="1003"/>
      <c r="GO57" s="1003"/>
      <c r="GP57" s="1003"/>
      <c r="GQ57" s="1003"/>
      <c r="GR57" s="1003"/>
      <c r="GS57" s="1003"/>
      <c r="GT57" s="1003"/>
      <c r="GU57" s="1003"/>
      <c r="GV57" s="1003"/>
      <c r="GW57" s="1003"/>
      <c r="GX57" s="1003"/>
      <c r="GY57" s="1003"/>
      <c r="GZ57" s="1003"/>
      <c r="HA57" s="1003"/>
      <c r="HB57" s="1003"/>
      <c r="HC57" s="1003"/>
      <c r="HD57" s="1003"/>
      <c r="HE57" s="1003"/>
      <c r="HF57" s="1003"/>
      <c r="HG57" s="1003"/>
      <c r="HH57" s="1003"/>
      <c r="HI57" s="1003"/>
      <c r="HJ57" s="1003"/>
      <c r="HK57" s="1003"/>
      <c r="HL57" s="1003"/>
      <c r="HM57" s="1003"/>
      <c r="HN57" s="1003"/>
      <c r="HO57" s="1003"/>
      <c r="HP57" s="1003"/>
      <c r="HQ57" s="1003"/>
      <c r="HR57" s="1003"/>
      <c r="HS57" s="1003"/>
      <c r="HT57" s="1003"/>
      <c r="HU57" s="1003"/>
      <c r="HV57" s="1003"/>
      <c r="HW57" s="1003"/>
      <c r="HX57" s="1003"/>
      <c r="HY57" s="1003"/>
      <c r="HZ57" s="1003"/>
      <c r="IA57" s="1003"/>
      <c r="IB57" s="1003"/>
      <c r="IC57" s="1003"/>
      <c r="ID57" s="1003"/>
      <c r="IE57" s="1003"/>
      <c r="IF57" s="1003"/>
      <c r="IG57" s="1003"/>
      <c r="IH57" s="1003"/>
      <c r="II57" s="1003"/>
      <c r="IJ57" s="1003"/>
      <c r="IK57" s="1003"/>
      <c r="IL57" s="1003"/>
      <c r="IM57" s="1003"/>
      <c r="IN57" s="1003"/>
      <c r="IO57" s="1003"/>
      <c r="IP57" s="1003"/>
      <c r="IQ57" s="1003"/>
      <c r="IR57" s="1003"/>
      <c r="IS57" s="1003"/>
      <c r="IT57" s="1003"/>
      <c r="IU57" s="1003"/>
      <c r="IV57" s="1003"/>
    </row>
    <row r="58" spans="1:256" ht="409.5" customHeight="1">
      <c r="A58" s="1003"/>
      <c r="B58" s="2847"/>
      <c r="C58" s="2847"/>
      <c r="D58" s="2847"/>
      <c r="E58" s="2847"/>
      <c r="F58" s="2847"/>
      <c r="G58" s="2847"/>
      <c r="H58" s="1003"/>
      <c r="I58" s="1003"/>
      <c r="J58" s="1003"/>
      <c r="K58" s="1003"/>
      <c r="L58" s="1003"/>
      <c r="M58" s="1003"/>
      <c r="N58" s="1003"/>
      <c r="O58" s="1003"/>
      <c r="P58" s="1003"/>
      <c r="Q58" s="1003"/>
      <c r="R58" s="1003"/>
      <c r="S58" s="1003"/>
      <c r="T58" s="1003"/>
      <c r="U58" s="1003"/>
      <c r="V58" s="1003"/>
      <c r="W58" s="1003"/>
      <c r="X58" s="1003"/>
      <c r="Y58" s="1003"/>
      <c r="Z58" s="1003"/>
      <c r="AA58" s="1003"/>
      <c r="AB58" s="1003"/>
      <c r="AC58" s="1003"/>
      <c r="AD58" s="1003"/>
      <c r="AE58" s="1003"/>
      <c r="AF58" s="1003"/>
      <c r="AG58" s="1003"/>
      <c r="AH58" s="1003"/>
      <c r="AI58" s="1003"/>
      <c r="AJ58" s="1003"/>
      <c r="AK58" s="1003"/>
      <c r="AL58" s="1003"/>
      <c r="AM58" s="1003"/>
      <c r="AN58" s="1003"/>
      <c r="AO58" s="1003"/>
      <c r="AP58" s="1003"/>
      <c r="AQ58" s="1003"/>
      <c r="AR58" s="1003"/>
      <c r="AS58" s="1003"/>
      <c r="AT58" s="1003"/>
      <c r="AU58" s="1003"/>
      <c r="AV58" s="1003"/>
      <c r="AW58" s="1003"/>
      <c r="AX58" s="1003"/>
      <c r="AY58" s="1003"/>
      <c r="AZ58" s="1003"/>
      <c r="BA58" s="1003"/>
      <c r="BB58" s="1003"/>
      <c r="BC58" s="1003"/>
      <c r="BD58" s="1003"/>
      <c r="BE58" s="1003"/>
      <c r="BF58" s="1003"/>
      <c r="BG58" s="1003"/>
      <c r="BH58" s="1003"/>
      <c r="BI58" s="1003"/>
      <c r="BJ58" s="1003"/>
      <c r="BK58" s="1003"/>
      <c r="BL58" s="1003"/>
      <c r="BM58" s="1003"/>
      <c r="BN58" s="1003"/>
      <c r="BO58" s="1003"/>
      <c r="BP58" s="1003"/>
      <c r="BQ58" s="1003"/>
      <c r="BR58" s="1003"/>
      <c r="BS58" s="1003"/>
      <c r="BT58" s="1003"/>
      <c r="BU58" s="1003"/>
      <c r="BV58" s="1003"/>
      <c r="BW58" s="1003"/>
      <c r="BX58" s="1003"/>
      <c r="BY58" s="1003"/>
      <c r="BZ58" s="1003"/>
      <c r="CA58" s="1003"/>
      <c r="CB58" s="1003"/>
      <c r="CC58" s="1003"/>
      <c r="CD58" s="1003"/>
      <c r="CE58" s="1003"/>
      <c r="CF58" s="1003"/>
      <c r="CG58" s="1003"/>
      <c r="CH58" s="1003"/>
      <c r="CI58" s="1003"/>
      <c r="CJ58" s="1003"/>
      <c r="CK58" s="1003"/>
      <c r="CL58" s="1003"/>
      <c r="CM58" s="1003"/>
      <c r="CN58" s="1003"/>
      <c r="CO58" s="1003"/>
      <c r="CP58" s="1003"/>
      <c r="CQ58" s="1003"/>
      <c r="CR58" s="1003"/>
      <c r="CS58" s="1003"/>
      <c r="CT58" s="1003"/>
      <c r="CU58" s="1003"/>
      <c r="CV58" s="1003"/>
      <c r="CW58" s="1003"/>
      <c r="CX58" s="1003"/>
      <c r="CY58" s="1003"/>
      <c r="CZ58" s="1003"/>
      <c r="DA58" s="1003"/>
      <c r="DB58" s="1003"/>
      <c r="DC58" s="1003"/>
      <c r="DD58" s="1003"/>
      <c r="DE58" s="1003"/>
      <c r="DF58" s="1003"/>
      <c r="DG58" s="1003"/>
      <c r="DH58" s="1003"/>
      <c r="DI58" s="1003"/>
      <c r="DJ58" s="1003"/>
      <c r="DK58" s="1003"/>
      <c r="DL58" s="1003"/>
      <c r="DM58" s="1003"/>
      <c r="DN58" s="1003"/>
      <c r="DO58" s="1003"/>
      <c r="DP58" s="1003"/>
      <c r="DQ58" s="1003"/>
      <c r="DR58" s="1003"/>
      <c r="DS58" s="1003"/>
      <c r="DT58" s="1003"/>
      <c r="DU58" s="1003"/>
      <c r="DV58" s="1003"/>
      <c r="DW58" s="1003"/>
      <c r="DX58" s="1003"/>
      <c r="DY58" s="1003"/>
      <c r="DZ58" s="1003"/>
      <c r="EA58" s="1003"/>
      <c r="EB58" s="1003"/>
      <c r="EC58" s="1003"/>
      <c r="ED58" s="1003"/>
      <c r="EE58" s="1003"/>
      <c r="EF58" s="1003"/>
      <c r="EG58" s="1003"/>
      <c r="EH58" s="1003"/>
      <c r="EI58" s="1003"/>
      <c r="EJ58" s="1003"/>
      <c r="EK58" s="1003"/>
      <c r="EL58" s="1003"/>
      <c r="EM58" s="1003"/>
      <c r="EN58" s="1003"/>
      <c r="EO58" s="1003"/>
      <c r="EP58" s="1003"/>
      <c r="EQ58" s="1003"/>
      <c r="ER58" s="1003"/>
      <c r="ES58" s="1003"/>
      <c r="ET58" s="1003"/>
      <c r="EU58" s="1003"/>
      <c r="EV58" s="1003"/>
      <c r="EW58" s="1003"/>
      <c r="EX58" s="1003"/>
      <c r="EY58" s="1003"/>
      <c r="EZ58" s="1003"/>
      <c r="FA58" s="1003"/>
      <c r="FB58" s="1003"/>
      <c r="FC58" s="1003"/>
      <c r="FD58" s="1003"/>
      <c r="FE58" s="1003"/>
      <c r="FF58" s="1003"/>
      <c r="FG58" s="1003"/>
      <c r="FH58" s="1003"/>
      <c r="FI58" s="1003"/>
      <c r="FJ58" s="1003"/>
      <c r="FK58" s="1003"/>
      <c r="FL58" s="1003"/>
      <c r="FM58" s="1003"/>
      <c r="FN58" s="1003"/>
      <c r="FO58" s="1003"/>
      <c r="FP58" s="1003"/>
      <c r="FQ58" s="1003"/>
      <c r="FR58" s="1003"/>
      <c r="FS58" s="1003"/>
      <c r="FT58" s="1003"/>
      <c r="FU58" s="1003"/>
      <c r="FV58" s="1003"/>
      <c r="FW58" s="1003"/>
      <c r="FX58" s="1003"/>
      <c r="FY58" s="1003"/>
      <c r="FZ58" s="1003"/>
      <c r="GA58" s="1003"/>
      <c r="GB58" s="1003"/>
      <c r="GC58" s="1003"/>
      <c r="GD58" s="1003"/>
      <c r="GE58" s="1003"/>
      <c r="GF58" s="1003"/>
      <c r="GG58" s="1003"/>
      <c r="GH58" s="1003"/>
      <c r="GI58" s="1003"/>
      <c r="GJ58" s="1003"/>
      <c r="GK58" s="1003"/>
      <c r="GL58" s="1003"/>
      <c r="GM58" s="1003"/>
      <c r="GN58" s="1003"/>
      <c r="GO58" s="1003"/>
      <c r="GP58" s="1003"/>
      <c r="GQ58" s="1003"/>
      <c r="GR58" s="1003"/>
      <c r="GS58" s="1003"/>
      <c r="GT58" s="1003"/>
      <c r="GU58" s="1003"/>
      <c r="GV58" s="1003"/>
      <c r="GW58" s="1003"/>
      <c r="GX58" s="1003"/>
      <c r="GY58" s="1003"/>
      <c r="GZ58" s="1003"/>
      <c r="HA58" s="1003"/>
      <c r="HB58" s="1003"/>
      <c r="HC58" s="1003"/>
      <c r="HD58" s="1003"/>
      <c r="HE58" s="1003"/>
      <c r="HF58" s="1003"/>
      <c r="HG58" s="1003"/>
      <c r="HH58" s="1003"/>
      <c r="HI58" s="1003"/>
      <c r="HJ58" s="1003"/>
      <c r="HK58" s="1003"/>
      <c r="HL58" s="1003"/>
      <c r="HM58" s="1003"/>
      <c r="HN58" s="1003"/>
      <c r="HO58" s="1003"/>
      <c r="HP58" s="1003"/>
      <c r="HQ58" s="1003"/>
      <c r="HR58" s="1003"/>
      <c r="HS58" s="1003"/>
      <c r="HT58" s="1003"/>
      <c r="HU58" s="1003"/>
      <c r="HV58" s="1003"/>
      <c r="HW58" s="1003"/>
      <c r="HX58" s="1003"/>
      <c r="HY58" s="1003"/>
      <c r="HZ58" s="1003"/>
      <c r="IA58" s="1003"/>
      <c r="IB58" s="1003"/>
      <c r="IC58" s="1003"/>
      <c r="ID58" s="1003"/>
      <c r="IE58" s="1003"/>
      <c r="IF58" s="1003"/>
      <c r="IG58" s="1003"/>
      <c r="IH58" s="1003"/>
      <c r="II58" s="1003"/>
      <c r="IJ58" s="1003"/>
      <c r="IK58" s="1003"/>
      <c r="IL58" s="1003"/>
      <c r="IM58" s="1003"/>
      <c r="IN58" s="1003"/>
      <c r="IO58" s="1003"/>
      <c r="IP58" s="1003"/>
      <c r="IQ58" s="1003"/>
      <c r="IR58" s="1003"/>
      <c r="IS58" s="1003"/>
      <c r="IT58" s="1003"/>
      <c r="IU58" s="1003"/>
      <c r="IV58" s="1003"/>
    </row>
    <row r="59" spans="1:256" ht="234" customHeight="1" thickBot="1">
      <c r="A59" s="1003"/>
      <c r="B59" s="2848"/>
      <c r="C59" s="2848"/>
      <c r="D59" s="2848"/>
      <c r="E59" s="2848"/>
      <c r="F59" s="2848"/>
      <c r="G59" s="2848"/>
      <c r="H59" s="1003"/>
      <c r="I59" s="1003"/>
      <c r="J59" s="1003"/>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1003"/>
      <c r="AH59" s="1003"/>
      <c r="AI59" s="1003"/>
      <c r="AJ59" s="1003"/>
      <c r="AK59" s="1003"/>
      <c r="AL59" s="1003"/>
      <c r="AM59" s="1003"/>
      <c r="AN59" s="1003"/>
      <c r="AO59" s="1003"/>
      <c r="AP59" s="1003"/>
      <c r="AQ59" s="1003"/>
      <c r="AR59" s="1003"/>
      <c r="AS59" s="1003"/>
      <c r="AT59" s="1003"/>
      <c r="AU59" s="1003"/>
      <c r="AV59" s="1003"/>
      <c r="AW59" s="1003"/>
      <c r="AX59" s="1003"/>
      <c r="AY59" s="1003"/>
      <c r="AZ59" s="1003"/>
      <c r="BA59" s="1003"/>
      <c r="BB59" s="1003"/>
      <c r="BC59" s="1003"/>
      <c r="BD59" s="1003"/>
      <c r="BE59" s="1003"/>
      <c r="BF59" s="1003"/>
      <c r="BG59" s="1003"/>
      <c r="BH59" s="1003"/>
      <c r="BI59" s="1003"/>
      <c r="BJ59" s="1003"/>
      <c r="BK59" s="1003"/>
      <c r="BL59" s="1003"/>
      <c r="BM59" s="1003"/>
      <c r="BN59" s="1003"/>
      <c r="BO59" s="1003"/>
      <c r="BP59" s="1003"/>
      <c r="BQ59" s="1003"/>
      <c r="BR59" s="1003"/>
      <c r="BS59" s="1003"/>
      <c r="BT59" s="1003"/>
      <c r="BU59" s="1003"/>
      <c r="BV59" s="1003"/>
      <c r="BW59" s="1003"/>
      <c r="BX59" s="1003"/>
      <c r="BY59" s="1003"/>
      <c r="BZ59" s="1003"/>
      <c r="CA59" s="1003"/>
      <c r="CB59" s="1003"/>
      <c r="CC59" s="1003"/>
      <c r="CD59" s="1003"/>
      <c r="CE59" s="1003"/>
      <c r="CF59" s="1003"/>
      <c r="CG59" s="1003"/>
      <c r="CH59" s="1003"/>
      <c r="CI59" s="1003"/>
      <c r="CJ59" s="1003"/>
      <c r="CK59" s="1003"/>
      <c r="CL59" s="1003"/>
      <c r="CM59" s="1003"/>
      <c r="CN59" s="1003"/>
      <c r="CO59" s="1003"/>
      <c r="CP59" s="1003"/>
      <c r="CQ59" s="1003"/>
      <c r="CR59" s="1003"/>
      <c r="CS59" s="1003"/>
      <c r="CT59" s="1003"/>
      <c r="CU59" s="1003"/>
      <c r="CV59" s="1003"/>
      <c r="CW59" s="1003"/>
      <c r="CX59" s="1003"/>
      <c r="CY59" s="1003"/>
      <c r="CZ59" s="1003"/>
      <c r="DA59" s="1003"/>
      <c r="DB59" s="1003"/>
      <c r="DC59" s="1003"/>
      <c r="DD59" s="1003"/>
      <c r="DE59" s="1003"/>
      <c r="DF59" s="1003"/>
      <c r="DG59" s="1003"/>
      <c r="DH59" s="1003"/>
      <c r="DI59" s="1003"/>
      <c r="DJ59" s="1003"/>
      <c r="DK59" s="1003"/>
      <c r="DL59" s="1003"/>
      <c r="DM59" s="1003"/>
      <c r="DN59" s="1003"/>
      <c r="DO59" s="1003"/>
      <c r="DP59" s="1003"/>
      <c r="DQ59" s="1003"/>
      <c r="DR59" s="1003"/>
      <c r="DS59" s="1003"/>
      <c r="DT59" s="1003"/>
      <c r="DU59" s="1003"/>
      <c r="DV59" s="1003"/>
      <c r="DW59" s="1003"/>
      <c r="DX59" s="1003"/>
      <c r="DY59" s="1003"/>
      <c r="DZ59" s="1003"/>
      <c r="EA59" s="1003"/>
      <c r="EB59" s="1003"/>
      <c r="EC59" s="1003"/>
      <c r="ED59" s="1003"/>
      <c r="EE59" s="1003"/>
      <c r="EF59" s="1003"/>
      <c r="EG59" s="1003"/>
      <c r="EH59" s="1003"/>
      <c r="EI59" s="1003"/>
      <c r="EJ59" s="1003"/>
      <c r="EK59" s="1003"/>
      <c r="EL59" s="1003"/>
      <c r="EM59" s="1003"/>
      <c r="EN59" s="1003"/>
      <c r="EO59" s="1003"/>
      <c r="EP59" s="1003"/>
      <c r="EQ59" s="1003"/>
      <c r="ER59" s="1003"/>
      <c r="ES59" s="1003"/>
      <c r="ET59" s="1003"/>
      <c r="EU59" s="1003"/>
      <c r="EV59" s="1003"/>
      <c r="EW59" s="1003"/>
      <c r="EX59" s="1003"/>
      <c r="EY59" s="1003"/>
      <c r="EZ59" s="1003"/>
      <c r="FA59" s="1003"/>
      <c r="FB59" s="1003"/>
      <c r="FC59" s="1003"/>
      <c r="FD59" s="1003"/>
      <c r="FE59" s="1003"/>
      <c r="FF59" s="1003"/>
      <c r="FG59" s="1003"/>
      <c r="FH59" s="1003"/>
      <c r="FI59" s="1003"/>
      <c r="FJ59" s="1003"/>
      <c r="FK59" s="1003"/>
      <c r="FL59" s="1003"/>
      <c r="FM59" s="1003"/>
      <c r="FN59" s="1003"/>
      <c r="FO59" s="1003"/>
      <c r="FP59" s="1003"/>
      <c r="FQ59" s="1003"/>
      <c r="FR59" s="1003"/>
      <c r="FS59" s="1003"/>
      <c r="FT59" s="1003"/>
      <c r="FU59" s="1003"/>
      <c r="FV59" s="1003"/>
      <c r="FW59" s="1003"/>
      <c r="FX59" s="1003"/>
      <c r="FY59" s="1003"/>
      <c r="FZ59" s="1003"/>
      <c r="GA59" s="1003"/>
      <c r="GB59" s="1003"/>
      <c r="GC59" s="1003"/>
      <c r="GD59" s="1003"/>
      <c r="GE59" s="1003"/>
      <c r="GF59" s="1003"/>
      <c r="GG59" s="1003"/>
      <c r="GH59" s="1003"/>
      <c r="GI59" s="1003"/>
      <c r="GJ59" s="1003"/>
      <c r="GK59" s="1003"/>
      <c r="GL59" s="1003"/>
      <c r="GM59" s="1003"/>
      <c r="GN59" s="1003"/>
      <c r="GO59" s="1003"/>
      <c r="GP59" s="1003"/>
      <c r="GQ59" s="1003"/>
      <c r="GR59" s="1003"/>
      <c r="GS59" s="1003"/>
      <c r="GT59" s="1003"/>
      <c r="GU59" s="1003"/>
      <c r="GV59" s="1003"/>
      <c r="GW59" s="1003"/>
      <c r="GX59" s="1003"/>
      <c r="GY59" s="1003"/>
      <c r="GZ59" s="1003"/>
      <c r="HA59" s="1003"/>
      <c r="HB59" s="1003"/>
      <c r="HC59" s="1003"/>
      <c r="HD59" s="1003"/>
      <c r="HE59" s="1003"/>
      <c r="HF59" s="1003"/>
      <c r="HG59" s="1003"/>
      <c r="HH59" s="1003"/>
      <c r="HI59" s="1003"/>
      <c r="HJ59" s="1003"/>
      <c r="HK59" s="1003"/>
      <c r="HL59" s="1003"/>
      <c r="HM59" s="1003"/>
      <c r="HN59" s="1003"/>
      <c r="HO59" s="1003"/>
      <c r="HP59" s="1003"/>
      <c r="HQ59" s="1003"/>
      <c r="HR59" s="1003"/>
      <c r="HS59" s="1003"/>
      <c r="HT59" s="1003"/>
      <c r="HU59" s="1003"/>
      <c r="HV59" s="1003"/>
      <c r="HW59" s="1003"/>
      <c r="HX59" s="1003"/>
      <c r="HY59" s="1003"/>
      <c r="HZ59" s="1003"/>
      <c r="IA59" s="1003"/>
      <c r="IB59" s="1003"/>
      <c r="IC59" s="1003"/>
      <c r="ID59" s="1003"/>
      <c r="IE59" s="1003"/>
      <c r="IF59" s="1003"/>
      <c r="IG59" s="1003"/>
      <c r="IH59" s="1003"/>
      <c r="II59" s="1003"/>
      <c r="IJ59" s="1003"/>
      <c r="IK59" s="1003"/>
      <c r="IL59" s="1003"/>
      <c r="IM59" s="1003"/>
      <c r="IN59" s="1003"/>
      <c r="IO59" s="1003"/>
      <c r="IP59" s="1003"/>
      <c r="IQ59" s="1003"/>
      <c r="IR59" s="1003"/>
      <c r="IS59" s="1003"/>
      <c r="IT59" s="1003"/>
      <c r="IU59" s="1003"/>
      <c r="IV59" s="1003"/>
    </row>
    <row r="60" spans="1:256" ht="31.5">
      <c r="A60" s="1003"/>
      <c r="B60" s="1275" t="s">
        <v>6022</v>
      </c>
      <c r="C60" s="2849" t="s">
        <v>6027</v>
      </c>
      <c r="D60" s="2850"/>
      <c r="E60" s="2850"/>
      <c r="F60" s="2851"/>
      <c r="G60" s="1168" t="s">
        <v>29</v>
      </c>
      <c r="H60" s="1003"/>
      <c r="I60" s="1003"/>
      <c r="J60" s="1003"/>
      <c r="K60" s="1003"/>
      <c r="L60" s="1003"/>
      <c r="M60" s="1003"/>
      <c r="N60" s="1003"/>
      <c r="O60" s="1003"/>
      <c r="P60" s="1003"/>
      <c r="Q60" s="1003"/>
      <c r="R60" s="1003"/>
      <c r="S60" s="1003"/>
      <c r="T60" s="1003"/>
      <c r="U60" s="1003"/>
      <c r="V60" s="1003"/>
      <c r="W60" s="1003"/>
      <c r="X60" s="1003"/>
      <c r="Y60" s="1003"/>
      <c r="Z60" s="1003"/>
      <c r="AA60" s="1003"/>
      <c r="AB60" s="1003"/>
      <c r="AC60" s="1003"/>
      <c r="AD60" s="1003"/>
      <c r="AE60" s="1003"/>
      <c r="AF60" s="1003"/>
      <c r="AG60" s="1003"/>
      <c r="AH60" s="1003"/>
      <c r="AI60" s="1003"/>
      <c r="AJ60" s="1003"/>
      <c r="AK60" s="1003"/>
      <c r="AL60" s="1003"/>
      <c r="AM60" s="1003"/>
      <c r="AN60" s="1003"/>
      <c r="AO60" s="1003"/>
      <c r="AP60" s="1003"/>
      <c r="AQ60" s="1003"/>
      <c r="AR60" s="1003"/>
      <c r="AS60" s="1003"/>
      <c r="AT60" s="1003"/>
      <c r="AU60" s="1003"/>
      <c r="AV60" s="1003"/>
      <c r="AW60" s="1003"/>
      <c r="AX60" s="1003"/>
      <c r="AY60" s="1003"/>
      <c r="AZ60" s="1003"/>
      <c r="BA60" s="1003"/>
      <c r="BB60" s="1003"/>
      <c r="BC60" s="1003"/>
      <c r="BD60" s="1003"/>
      <c r="BE60" s="1003"/>
      <c r="BF60" s="1003"/>
      <c r="BG60" s="1003"/>
      <c r="BH60" s="1003"/>
      <c r="BI60" s="1003"/>
      <c r="BJ60" s="1003"/>
      <c r="BK60" s="1003"/>
      <c r="BL60" s="1003"/>
      <c r="BM60" s="1003"/>
      <c r="BN60" s="1003"/>
      <c r="BO60" s="1003"/>
      <c r="BP60" s="1003"/>
      <c r="BQ60" s="1003"/>
      <c r="BR60" s="1003"/>
      <c r="BS60" s="1003"/>
      <c r="BT60" s="1003"/>
      <c r="BU60" s="1003"/>
      <c r="BV60" s="1003"/>
      <c r="BW60" s="1003"/>
      <c r="BX60" s="1003"/>
      <c r="BY60" s="1003"/>
      <c r="BZ60" s="1003"/>
      <c r="CA60" s="1003"/>
      <c r="CB60" s="1003"/>
      <c r="CC60" s="1003"/>
      <c r="CD60" s="1003"/>
      <c r="CE60" s="1003"/>
      <c r="CF60" s="1003"/>
      <c r="CG60" s="1003"/>
      <c r="CH60" s="1003"/>
      <c r="CI60" s="1003"/>
      <c r="CJ60" s="1003"/>
      <c r="CK60" s="1003"/>
      <c r="CL60" s="1003"/>
      <c r="CM60" s="1003"/>
      <c r="CN60" s="1003"/>
      <c r="CO60" s="1003"/>
      <c r="CP60" s="1003"/>
      <c r="CQ60" s="1003"/>
      <c r="CR60" s="1003"/>
      <c r="CS60" s="1003"/>
      <c r="CT60" s="1003"/>
      <c r="CU60" s="1003"/>
      <c r="CV60" s="1003"/>
      <c r="CW60" s="1003"/>
      <c r="CX60" s="1003"/>
      <c r="CY60" s="1003"/>
      <c r="CZ60" s="1003"/>
      <c r="DA60" s="1003"/>
      <c r="DB60" s="1003"/>
      <c r="DC60" s="1003"/>
      <c r="DD60" s="1003"/>
      <c r="DE60" s="1003"/>
      <c r="DF60" s="1003"/>
      <c r="DG60" s="1003"/>
      <c r="DH60" s="1003"/>
      <c r="DI60" s="1003"/>
      <c r="DJ60" s="1003"/>
      <c r="DK60" s="1003"/>
      <c r="DL60" s="1003"/>
      <c r="DM60" s="1003"/>
      <c r="DN60" s="1003"/>
      <c r="DO60" s="1003"/>
      <c r="DP60" s="1003"/>
      <c r="DQ60" s="1003"/>
      <c r="DR60" s="1003"/>
      <c r="DS60" s="1003"/>
      <c r="DT60" s="1003"/>
      <c r="DU60" s="1003"/>
      <c r="DV60" s="1003"/>
      <c r="DW60" s="1003"/>
      <c r="DX60" s="1003"/>
      <c r="DY60" s="1003"/>
      <c r="DZ60" s="1003"/>
      <c r="EA60" s="1003"/>
      <c r="EB60" s="1003"/>
      <c r="EC60" s="1003"/>
      <c r="ED60" s="1003"/>
      <c r="EE60" s="1003"/>
      <c r="EF60" s="1003"/>
      <c r="EG60" s="1003"/>
      <c r="EH60" s="1003"/>
      <c r="EI60" s="1003"/>
      <c r="EJ60" s="1003"/>
      <c r="EK60" s="1003"/>
      <c r="EL60" s="1003"/>
      <c r="EM60" s="1003"/>
      <c r="EN60" s="1003"/>
      <c r="EO60" s="1003"/>
      <c r="EP60" s="1003"/>
      <c r="EQ60" s="1003"/>
      <c r="ER60" s="1003"/>
      <c r="ES60" s="1003"/>
      <c r="ET60" s="1003"/>
      <c r="EU60" s="1003"/>
      <c r="EV60" s="1003"/>
      <c r="EW60" s="1003"/>
      <c r="EX60" s="1003"/>
      <c r="EY60" s="1003"/>
      <c r="EZ60" s="1003"/>
      <c r="FA60" s="1003"/>
      <c r="FB60" s="1003"/>
      <c r="FC60" s="1003"/>
      <c r="FD60" s="1003"/>
      <c r="FE60" s="1003"/>
      <c r="FF60" s="1003"/>
      <c r="FG60" s="1003"/>
      <c r="FH60" s="1003"/>
      <c r="FI60" s="1003"/>
      <c r="FJ60" s="1003"/>
      <c r="FK60" s="1003"/>
      <c r="FL60" s="1003"/>
      <c r="FM60" s="1003"/>
      <c r="FN60" s="1003"/>
      <c r="FO60" s="1003"/>
      <c r="FP60" s="1003"/>
      <c r="FQ60" s="1003"/>
      <c r="FR60" s="1003"/>
      <c r="FS60" s="1003"/>
      <c r="FT60" s="1003"/>
      <c r="FU60" s="1003"/>
      <c r="FV60" s="1003"/>
      <c r="FW60" s="1003"/>
      <c r="FX60" s="1003"/>
      <c r="FY60" s="1003"/>
      <c r="FZ60" s="1003"/>
      <c r="GA60" s="1003"/>
      <c r="GB60" s="1003"/>
      <c r="GC60" s="1003"/>
      <c r="GD60" s="1003"/>
      <c r="GE60" s="1003"/>
      <c r="GF60" s="1003"/>
      <c r="GG60" s="1003"/>
      <c r="GH60" s="1003"/>
      <c r="GI60" s="1003"/>
      <c r="GJ60" s="1003"/>
      <c r="GK60" s="1003"/>
      <c r="GL60" s="1003"/>
      <c r="GM60" s="1003"/>
      <c r="GN60" s="1003"/>
      <c r="GO60" s="1003"/>
      <c r="GP60" s="1003"/>
      <c r="GQ60" s="1003"/>
      <c r="GR60" s="1003"/>
      <c r="GS60" s="1003"/>
      <c r="GT60" s="1003"/>
      <c r="GU60" s="1003"/>
      <c r="GV60" s="1003"/>
      <c r="GW60" s="1003"/>
      <c r="GX60" s="1003"/>
      <c r="GY60" s="1003"/>
      <c r="GZ60" s="1003"/>
      <c r="HA60" s="1003"/>
      <c r="HB60" s="1003"/>
      <c r="HC60" s="1003"/>
      <c r="HD60" s="1003"/>
      <c r="HE60" s="1003"/>
      <c r="HF60" s="1003"/>
      <c r="HG60" s="1003"/>
      <c r="HH60" s="1003"/>
      <c r="HI60" s="1003"/>
      <c r="HJ60" s="1003"/>
      <c r="HK60" s="1003"/>
      <c r="HL60" s="1003"/>
      <c r="HM60" s="1003"/>
      <c r="HN60" s="1003"/>
      <c r="HO60" s="1003"/>
      <c r="HP60" s="1003"/>
      <c r="HQ60" s="1003"/>
      <c r="HR60" s="1003"/>
      <c r="HS60" s="1003"/>
      <c r="HT60" s="1003"/>
      <c r="HU60" s="1003"/>
      <c r="HV60" s="1003"/>
      <c r="HW60" s="1003"/>
      <c r="HX60" s="1003"/>
      <c r="HY60" s="1003"/>
      <c r="HZ60" s="1003"/>
      <c r="IA60" s="1003"/>
      <c r="IB60" s="1003"/>
      <c r="IC60" s="1003"/>
      <c r="ID60" s="1003"/>
      <c r="IE60" s="1003"/>
      <c r="IF60" s="1003"/>
      <c r="IG60" s="1003"/>
      <c r="IH60" s="1003"/>
      <c r="II60" s="1003"/>
      <c r="IJ60" s="1003"/>
      <c r="IK60" s="1003"/>
      <c r="IL60" s="1003"/>
      <c r="IM60" s="1003"/>
      <c r="IN60" s="1003"/>
      <c r="IO60" s="1003"/>
      <c r="IP60" s="1003"/>
      <c r="IQ60" s="1003"/>
      <c r="IR60" s="1003"/>
      <c r="IS60" s="1003"/>
      <c r="IT60" s="1003"/>
      <c r="IU60" s="1003"/>
      <c r="IV60" s="1003"/>
    </row>
    <row r="61" spans="1:256" ht="31.5">
      <c r="A61" s="1003"/>
      <c r="B61" s="2066" t="s">
        <v>6023</v>
      </c>
      <c r="C61" s="2423" t="s">
        <v>686</v>
      </c>
      <c r="D61" s="2423" t="s">
        <v>29</v>
      </c>
      <c r="E61" s="2852" t="s">
        <v>687</v>
      </c>
      <c r="F61" s="2853"/>
      <c r="G61" s="2854"/>
      <c r="H61" s="1003"/>
      <c r="I61" s="1003"/>
      <c r="J61" s="1003"/>
      <c r="K61" s="1003"/>
      <c r="L61" s="1003"/>
      <c r="M61" s="1003"/>
      <c r="N61" s="1003"/>
      <c r="O61" s="1003"/>
      <c r="P61" s="1003"/>
      <c r="Q61" s="1003"/>
      <c r="R61" s="1003"/>
      <c r="S61" s="1003"/>
      <c r="T61" s="1003"/>
      <c r="U61" s="1003"/>
      <c r="V61" s="1003"/>
      <c r="W61" s="1003"/>
      <c r="X61" s="1003"/>
      <c r="Y61" s="1003"/>
      <c r="Z61" s="1003"/>
      <c r="AA61" s="1003"/>
      <c r="AB61" s="1003"/>
      <c r="AC61" s="1003"/>
      <c r="AD61" s="1003"/>
      <c r="AE61" s="1003"/>
      <c r="AF61" s="1003"/>
      <c r="AG61" s="1003"/>
      <c r="AH61" s="1003"/>
      <c r="AI61" s="1003"/>
      <c r="AJ61" s="1003"/>
      <c r="AK61" s="1003"/>
      <c r="AL61" s="1003"/>
      <c r="AM61" s="1003"/>
      <c r="AN61" s="1003"/>
      <c r="AO61" s="1003"/>
      <c r="AP61" s="1003"/>
      <c r="AQ61" s="1003"/>
      <c r="AR61" s="1003"/>
      <c r="AS61" s="1003"/>
      <c r="AT61" s="1003"/>
      <c r="AU61" s="1003"/>
      <c r="AV61" s="1003"/>
      <c r="AW61" s="1003"/>
      <c r="AX61" s="1003"/>
      <c r="AY61" s="1003"/>
      <c r="AZ61" s="1003"/>
      <c r="BA61" s="1003"/>
      <c r="BB61" s="1003"/>
      <c r="BC61" s="1003"/>
      <c r="BD61" s="1003"/>
      <c r="BE61" s="1003"/>
      <c r="BF61" s="1003"/>
      <c r="BG61" s="1003"/>
      <c r="BH61" s="1003"/>
      <c r="BI61" s="1003"/>
      <c r="BJ61" s="1003"/>
      <c r="BK61" s="1003"/>
      <c r="BL61" s="1003"/>
      <c r="BM61" s="1003"/>
      <c r="BN61" s="1003"/>
      <c r="BO61" s="1003"/>
      <c r="BP61" s="1003"/>
      <c r="BQ61" s="1003"/>
      <c r="BR61" s="1003"/>
      <c r="BS61" s="1003"/>
      <c r="BT61" s="1003"/>
      <c r="BU61" s="1003"/>
      <c r="BV61" s="1003"/>
      <c r="BW61" s="1003"/>
      <c r="BX61" s="1003"/>
      <c r="BY61" s="1003"/>
      <c r="BZ61" s="1003"/>
      <c r="CA61" s="1003"/>
      <c r="CB61" s="1003"/>
      <c r="CC61" s="1003"/>
      <c r="CD61" s="1003"/>
      <c r="CE61" s="1003"/>
      <c r="CF61" s="1003"/>
      <c r="CG61" s="1003"/>
      <c r="CH61" s="1003"/>
      <c r="CI61" s="1003"/>
      <c r="CJ61" s="1003"/>
      <c r="CK61" s="1003"/>
      <c r="CL61" s="1003"/>
      <c r="CM61" s="1003"/>
      <c r="CN61" s="1003"/>
      <c r="CO61" s="1003"/>
      <c r="CP61" s="1003"/>
      <c r="CQ61" s="1003"/>
      <c r="CR61" s="1003"/>
      <c r="CS61" s="1003"/>
      <c r="CT61" s="1003"/>
      <c r="CU61" s="1003"/>
      <c r="CV61" s="1003"/>
      <c r="CW61" s="1003"/>
      <c r="CX61" s="1003"/>
      <c r="CY61" s="1003"/>
      <c r="CZ61" s="1003"/>
      <c r="DA61" s="1003"/>
      <c r="DB61" s="1003"/>
      <c r="DC61" s="1003"/>
      <c r="DD61" s="1003"/>
      <c r="DE61" s="1003"/>
      <c r="DF61" s="1003"/>
      <c r="DG61" s="1003"/>
      <c r="DH61" s="1003"/>
      <c r="DI61" s="1003"/>
      <c r="DJ61" s="1003"/>
      <c r="DK61" s="1003"/>
      <c r="DL61" s="1003"/>
      <c r="DM61" s="1003"/>
      <c r="DN61" s="1003"/>
      <c r="DO61" s="1003"/>
      <c r="DP61" s="1003"/>
      <c r="DQ61" s="1003"/>
      <c r="DR61" s="1003"/>
      <c r="DS61" s="1003"/>
      <c r="DT61" s="1003"/>
      <c r="DU61" s="1003"/>
      <c r="DV61" s="1003"/>
      <c r="DW61" s="1003"/>
      <c r="DX61" s="1003"/>
      <c r="DY61" s="1003"/>
      <c r="DZ61" s="1003"/>
      <c r="EA61" s="1003"/>
      <c r="EB61" s="1003"/>
      <c r="EC61" s="1003"/>
      <c r="ED61" s="1003"/>
      <c r="EE61" s="1003"/>
      <c r="EF61" s="1003"/>
      <c r="EG61" s="1003"/>
      <c r="EH61" s="1003"/>
      <c r="EI61" s="1003"/>
      <c r="EJ61" s="1003"/>
      <c r="EK61" s="1003"/>
      <c r="EL61" s="1003"/>
      <c r="EM61" s="1003"/>
      <c r="EN61" s="1003"/>
      <c r="EO61" s="1003"/>
      <c r="EP61" s="1003"/>
      <c r="EQ61" s="1003"/>
      <c r="ER61" s="1003"/>
      <c r="ES61" s="1003"/>
      <c r="ET61" s="1003"/>
      <c r="EU61" s="1003"/>
      <c r="EV61" s="1003"/>
      <c r="EW61" s="1003"/>
      <c r="EX61" s="1003"/>
      <c r="EY61" s="1003"/>
      <c r="EZ61" s="1003"/>
      <c r="FA61" s="1003"/>
      <c r="FB61" s="1003"/>
      <c r="FC61" s="1003"/>
      <c r="FD61" s="1003"/>
      <c r="FE61" s="1003"/>
      <c r="FF61" s="1003"/>
      <c r="FG61" s="1003"/>
      <c r="FH61" s="1003"/>
      <c r="FI61" s="1003"/>
      <c r="FJ61" s="1003"/>
      <c r="FK61" s="1003"/>
      <c r="FL61" s="1003"/>
      <c r="FM61" s="1003"/>
      <c r="FN61" s="1003"/>
      <c r="FO61" s="1003"/>
      <c r="FP61" s="1003"/>
      <c r="FQ61" s="1003"/>
      <c r="FR61" s="1003"/>
      <c r="FS61" s="1003"/>
      <c r="FT61" s="1003"/>
      <c r="FU61" s="1003"/>
      <c r="FV61" s="1003"/>
      <c r="FW61" s="1003"/>
      <c r="FX61" s="1003"/>
      <c r="FY61" s="1003"/>
      <c r="FZ61" s="1003"/>
      <c r="GA61" s="1003"/>
      <c r="GB61" s="1003"/>
      <c r="GC61" s="1003"/>
      <c r="GD61" s="1003"/>
      <c r="GE61" s="1003"/>
      <c r="GF61" s="1003"/>
      <c r="GG61" s="1003"/>
      <c r="GH61" s="1003"/>
      <c r="GI61" s="1003"/>
      <c r="GJ61" s="1003"/>
      <c r="GK61" s="1003"/>
      <c r="GL61" s="1003"/>
      <c r="GM61" s="1003"/>
      <c r="GN61" s="1003"/>
      <c r="GO61" s="1003"/>
      <c r="GP61" s="1003"/>
      <c r="GQ61" s="1003"/>
      <c r="GR61" s="1003"/>
      <c r="GS61" s="1003"/>
      <c r="GT61" s="1003"/>
      <c r="GU61" s="1003"/>
      <c r="GV61" s="1003"/>
      <c r="GW61" s="1003"/>
      <c r="GX61" s="1003"/>
      <c r="GY61" s="1003"/>
      <c r="GZ61" s="1003"/>
      <c r="HA61" s="1003"/>
      <c r="HB61" s="1003"/>
      <c r="HC61" s="1003"/>
      <c r="HD61" s="1003"/>
      <c r="HE61" s="1003"/>
      <c r="HF61" s="1003"/>
      <c r="HG61" s="1003"/>
      <c r="HH61" s="1003"/>
      <c r="HI61" s="1003"/>
      <c r="HJ61" s="1003"/>
      <c r="HK61" s="1003"/>
      <c r="HL61" s="1003"/>
      <c r="HM61" s="1003"/>
      <c r="HN61" s="1003"/>
      <c r="HO61" s="1003"/>
      <c r="HP61" s="1003"/>
      <c r="HQ61" s="1003"/>
      <c r="HR61" s="1003"/>
      <c r="HS61" s="1003"/>
      <c r="HT61" s="1003"/>
      <c r="HU61" s="1003"/>
      <c r="HV61" s="1003"/>
      <c r="HW61" s="1003"/>
      <c r="HX61" s="1003"/>
      <c r="HY61" s="1003"/>
      <c r="HZ61" s="1003"/>
      <c r="IA61" s="1003"/>
      <c r="IB61" s="1003"/>
      <c r="IC61" s="1003"/>
      <c r="ID61" s="1003"/>
      <c r="IE61" s="1003"/>
      <c r="IF61" s="1003"/>
      <c r="IG61" s="1003"/>
      <c r="IH61" s="1003"/>
      <c r="II61" s="1003"/>
      <c r="IJ61" s="1003"/>
      <c r="IK61" s="1003"/>
      <c r="IL61" s="1003"/>
      <c r="IM61" s="1003"/>
      <c r="IN61" s="1003"/>
      <c r="IO61" s="1003"/>
      <c r="IP61" s="1003"/>
      <c r="IQ61" s="1003"/>
      <c r="IR61" s="1003"/>
      <c r="IS61" s="1003"/>
      <c r="IT61" s="1003"/>
      <c r="IU61" s="1003"/>
      <c r="IV61" s="1003"/>
    </row>
    <row r="62" spans="1:256" ht="15.75">
      <c r="A62" s="1003"/>
      <c r="B62" s="2752" t="s">
        <v>690</v>
      </c>
      <c r="C62" s="2753"/>
      <c r="D62" s="2753"/>
      <c r="E62" s="2753"/>
      <c r="F62" s="2753"/>
      <c r="G62" s="2754"/>
      <c r="H62" s="1003"/>
      <c r="I62" s="1003"/>
      <c r="J62" s="1003"/>
      <c r="K62" s="1003"/>
      <c r="L62" s="1003"/>
      <c r="M62" s="1003"/>
      <c r="N62" s="1003"/>
      <c r="O62" s="1003"/>
      <c r="P62" s="1003"/>
      <c r="Q62" s="1003"/>
      <c r="R62" s="1003"/>
      <c r="S62" s="1003"/>
      <c r="T62" s="1003"/>
      <c r="U62" s="1003"/>
      <c r="V62" s="1003"/>
      <c r="W62" s="1003"/>
      <c r="X62" s="1003"/>
      <c r="Y62" s="1003"/>
      <c r="Z62" s="1003"/>
      <c r="AA62" s="1003"/>
      <c r="AB62" s="1003"/>
      <c r="AC62" s="1003"/>
      <c r="AD62" s="1003"/>
      <c r="AE62" s="1003"/>
      <c r="AF62" s="1003"/>
      <c r="AG62" s="1003"/>
      <c r="AH62" s="1003"/>
      <c r="AI62" s="1003"/>
      <c r="AJ62" s="1003"/>
      <c r="AK62" s="1003"/>
      <c r="AL62" s="1003"/>
      <c r="AM62" s="1003"/>
      <c r="AN62" s="1003"/>
      <c r="AO62" s="1003"/>
      <c r="AP62" s="1003"/>
      <c r="AQ62" s="1003"/>
      <c r="AR62" s="1003"/>
      <c r="AS62" s="1003"/>
      <c r="AT62" s="1003"/>
      <c r="AU62" s="1003"/>
      <c r="AV62" s="1003"/>
      <c r="AW62" s="1003"/>
      <c r="AX62" s="1003"/>
      <c r="AY62" s="1003"/>
      <c r="AZ62" s="1003"/>
      <c r="BA62" s="1003"/>
      <c r="BB62" s="1003"/>
      <c r="BC62" s="1003"/>
      <c r="BD62" s="1003"/>
      <c r="BE62" s="1003"/>
      <c r="BF62" s="1003"/>
      <c r="BG62" s="1003"/>
      <c r="BH62" s="1003"/>
      <c r="BI62" s="1003"/>
      <c r="BJ62" s="1003"/>
      <c r="BK62" s="1003"/>
      <c r="BL62" s="1003"/>
      <c r="BM62" s="1003"/>
      <c r="BN62" s="1003"/>
      <c r="BO62" s="1003"/>
      <c r="BP62" s="1003"/>
      <c r="BQ62" s="1003"/>
      <c r="BR62" s="1003"/>
      <c r="BS62" s="1003"/>
      <c r="BT62" s="1003"/>
      <c r="BU62" s="1003"/>
      <c r="BV62" s="1003"/>
      <c r="BW62" s="1003"/>
      <c r="BX62" s="1003"/>
      <c r="BY62" s="1003"/>
      <c r="BZ62" s="1003"/>
      <c r="CA62" s="1003"/>
      <c r="CB62" s="1003"/>
      <c r="CC62" s="1003"/>
      <c r="CD62" s="1003"/>
      <c r="CE62" s="1003"/>
      <c r="CF62" s="1003"/>
      <c r="CG62" s="1003"/>
      <c r="CH62" s="1003"/>
      <c r="CI62" s="1003"/>
      <c r="CJ62" s="1003"/>
      <c r="CK62" s="1003"/>
      <c r="CL62" s="1003"/>
      <c r="CM62" s="1003"/>
      <c r="CN62" s="1003"/>
      <c r="CO62" s="1003"/>
      <c r="CP62" s="1003"/>
      <c r="CQ62" s="1003"/>
      <c r="CR62" s="1003"/>
      <c r="CS62" s="1003"/>
      <c r="CT62" s="1003"/>
      <c r="CU62" s="1003"/>
      <c r="CV62" s="1003"/>
      <c r="CW62" s="1003"/>
      <c r="CX62" s="1003"/>
      <c r="CY62" s="1003"/>
      <c r="CZ62" s="1003"/>
      <c r="DA62" s="1003"/>
      <c r="DB62" s="1003"/>
      <c r="DC62" s="1003"/>
      <c r="DD62" s="1003"/>
      <c r="DE62" s="1003"/>
      <c r="DF62" s="1003"/>
      <c r="DG62" s="1003"/>
      <c r="DH62" s="1003"/>
      <c r="DI62" s="1003"/>
      <c r="DJ62" s="1003"/>
      <c r="DK62" s="1003"/>
      <c r="DL62" s="1003"/>
      <c r="DM62" s="1003"/>
      <c r="DN62" s="1003"/>
      <c r="DO62" s="1003"/>
      <c r="DP62" s="1003"/>
      <c r="DQ62" s="1003"/>
      <c r="DR62" s="1003"/>
      <c r="DS62" s="1003"/>
      <c r="DT62" s="1003"/>
      <c r="DU62" s="1003"/>
      <c r="DV62" s="1003"/>
      <c r="DW62" s="1003"/>
      <c r="DX62" s="1003"/>
      <c r="DY62" s="1003"/>
      <c r="DZ62" s="1003"/>
      <c r="EA62" s="1003"/>
      <c r="EB62" s="1003"/>
      <c r="EC62" s="1003"/>
      <c r="ED62" s="1003"/>
      <c r="EE62" s="1003"/>
      <c r="EF62" s="1003"/>
      <c r="EG62" s="1003"/>
      <c r="EH62" s="1003"/>
      <c r="EI62" s="1003"/>
      <c r="EJ62" s="1003"/>
      <c r="EK62" s="1003"/>
      <c r="EL62" s="1003"/>
      <c r="EM62" s="1003"/>
      <c r="EN62" s="1003"/>
      <c r="EO62" s="1003"/>
      <c r="EP62" s="1003"/>
      <c r="EQ62" s="1003"/>
      <c r="ER62" s="1003"/>
      <c r="ES62" s="1003"/>
      <c r="ET62" s="1003"/>
      <c r="EU62" s="1003"/>
      <c r="EV62" s="1003"/>
      <c r="EW62" s="1003"/>
      <c r="EX62" s="1003"/>
      <c r="EY62" s="1003"/>
      <c r="EZ62" s="1003"/>
      <c r="FA62" s="1003"/>
      <c r="FB62" s="1003"/>
      <c r="FC62" s="1003"/>
      <c r="FD62" s="1003"/>
      <c r="FE62" s="1003"/>
      <c r="FF62" s="1003"/>
      <c r="FG62" s="1003"/>
      <c r="FH62" s="1003"/>
      <c r="FI62" s="1003"/>
      <c r="FJ62" s="1003"/>
      <c r="FK62" s="1003"/>
      <c r="FL62" s="1003"/>
      <c r="FM62" s="1003"/>
      <c r="FN62" s="1003"/>
      <c r="FO62" s="1003"/>
      <c r="FP62" s="1003"/>
      <c r="FQ62" s="1003"/>
      <c r="FR62" s="1003"/>
      <c r="FS62" s="1003"/>
      <c r="FT62" s="1003"/>
      <c r="FU62" s="1003"/>
      <c r="FV62" s="1003"/>
      <c r="FW62" s="1003"/>
      <c r="FX62" s="1003"/>
      <c r="FY62" s="1003"/>
      <c r="FZ62" s="1003"/>
      <c r="GA62" s="1003"/>
      <c r="GB62" s="1003"/>
      <c r="GC62" s="1003"/>
      <c r="GD62" s="1003"/>
      <c r="GE62" s="1003"/>
      <c r="GF62" s="1003"/>
      <c r="GG62" s="1003"/>
      <c r="GH62" s="1003"/>
      <c r="GI62" s="1003"/>
      <c r="GJ62" s="1003"/>
      <c r="GK62" s="1003"/>
      <c r="GL62" s="1003"/>
      <c r="GM62" s="1003"/>
      <c r="GN62" s="1003"/>
      <c r="GO62" s="1003"/>
      <c r="GP62" s="1003"/>
      <c r="GQ62" s="1003"/>
      <c r="GR62" s="1003"/>
      <c r="GS62" s="1003"/>
      <c r="GT62" s="1003"/>
      <c r="GU62" s="1003"/>
      <c r="GV62" s="1003"/>
      <c r="GW62" s="1003"/>
      <c r="GX62" s="1003"/>
      <c r="GY62" s="1003"/>
      <c r="GZ62" s="1003"/>
      <c r="HA62" s="1003"/>
      <c r="HB62" s="1003"/>
      <c r="HC62" s="1003"/>
      <c r="HD62" s="1003"/>
      <c r="HE62" s="1003"/>
      <c r="HF62" s="1003"/>
      <c r="HG62" s="1003"/>
      <c r="HH62" s="1003"/>
      <c r="HI62" s="1003"/>
      <c r="HJ62" s="1003"/>
      <c r="HK62" s="1003"/>
      <c r="HL62" s="1003"/>
      <c r="HM62" s="1003"/>
      <c r="HN62" s="1003"/>
      <c r="HO62" s="1003"/>
      <c r="HP62" s="1003"/>
      <c r="HQ62" s="1003"/>
      <c r="HR62" s="1003"/>
      <c r="HS62" s="1003"/>
      <c r="HT62" s="1003"/>
      <c r="HU62" s="1003"/>
      <c r="HV62" s="1003"/>
      <c r="HW62" s="1003"/>
      <c r="HX62" s="1003"/>
      <c r="HY62" s="1003"/>
      <c r="HZ62" s="1003"/>
      <c r="IA62" s="1003"/>
      <c r="IB62" s="1003"/>
      <c r="IC62" s="1003"/>
      <c r="ID62" s="1003"/>
      <c r="IE62" s="1003"/>
      <c r="IF62" s="1003"/>
      <c r="IG62" s="1003"/>
      <c r="IH62" s="1003"/>
      <c r="II62" s="1003"/>
      <c r="IJ62" s="1003"/>
      <c r="IK62" s="1003"/>
      <c r="IL62" s="1003"/>
      <c r="IM62" s="1003"/>
      <c r="IN62" s="1003"/>
      <c r="IO62" s="1003"/>
      <c r="IP62" s="1003"/>
      <c r="IQ62" s="1003"/>
      <c r="IR62" s="1003"/>
      <c r="IS62" s="1003"/>
      <c r="IT62" s="1003"/>
      <c r="IU62" s="1003"/>
      <c r="IV62" s="1003"/>
    </row>
    <row r="63" spans="1:256" ht="15.75">
      <c r="A63" s="1003"/>
      <c r="B63" s="2855" t="str">
        <f>C54</f>
        <v>ESCAVAÇÃO MANUAL DE VALA COM PROFUNDIDADE MENOR OU IGUAL A 1,30 M. AF_03/2016</v>
      </c>
      <c r="C63" s="2856"/>
      <c r="D63" s="1276" t="s">
        <v>24</v>
      </c>
      <c r="E63" s="2867" t="s">
        <v>6026</v>
      </c>
      <c r="F63" s="2867"/>
      <c r="G63" s="2868"/>
      <c r="H63" s="1003"/>
      <c r="I63" s="1003"/>
      <c r="J63" s="1003"/>
      <c r="K63" s="1003"/>
      <c r="L63" s="1003"/>
      <c r="M63" s="1003"/>
      <c r="N63" s="1003"/>
      <c r="O63" s="1003"/>
      <c r="P63" s="1003"/>
      <c r="Q63" s="1003"/>
      <c r="R63" s="1003"/>
      <c r="S63" s="1003"/>
      <c r="T63" s="1003"/>
      <c r="U63" s="1003"/>
      <c r="V63" s="1003"/>
      <c r="W63" s="1003"/>
      <c r="X63" s="1003"/>
      <c r="Y63" s="1003"/>
      <c r="Z63" s="1003"/>
      <c r="AA63" s="1003"/>
      <c r="AB63" s="1003"/>
      <c r="AC63" s="1003"/>
      <c r="AD63" s="1003"/>
      <c r="AE63" s="1003"/>
      <c r="AF63" s="1003"/>
      <c r="AG63" s="1003"/>
      <c r="AH63" s="1003"/>
      <c r="AI63" s="1003"/>
      <c r="AJ63" s="1003"/>
      <c r="AK63" s="1003"/>
      <c r="AL63" s="1003"/>
      <c r="AM63" s="1003"/>
      <c r="AN63" s="1003"/>
      <c r="AO63" s="1003"/>
      <c r="AP63" s="1003"/>
      <c r="AQ63" s="1003"/>
      <c r="AR63" s="1003"/>
      <c r="AS63" s="1003"/>
      <c r="AT63" s="1003"/>
      <c r="AU63" s="1003"/>
      <c r="AV63" s="1003"/>
      <c r="AW63" s="1003"/>
      <c r="AX63" s="1003"/>
      <c r="AY63" s="1003"/>
      <c r="AZ63" s="1003"/>
      <c r="BA63" s="1003"/>
      <c r="BB63" s="1003"/>
      <c r="BC63" s="1003"/>
      <c r="BD63" s="1003"/>
      <c r="BE63" s="1003"/>
      <c r="BF63" s="1003"/>
      <c r="BG63" s="1003"/>
      <c r="BH63" s="1003"/>
      <c r="BI63" s="1003"/>
      <c r="BJ63" s="1003"/>
      <c r="BK63" s="1003"/>
      <c r="BL63" s="1003"/>
      <c r="BM63" s="1003"/>
      <c r="BN63" s="1003"/>
      <c r="BO63" s="1003"/>
      <c r="BP63" s="1003"/>
      <c r="BQ63" s="1003"/>
      <c r="BR63" s="1003"/>
      <c r="BS63" s="1003"/>
      <c r="BT63" s="1003"/>
      <c r="BU63" s="1003"/>
      <c r="BV63" s="1003"/>
      <c r="BW63" s="1003"/>
      <c r="BX63" s="1003"/>
      <c r="BY63" s="1003"/>
      <c r="BZ63" s="1003"/>
      <c r="CA63" s="1003"/>
      <c r="CB63" s="1003"/>
      <c r="CC63" s="1003"/>
      <c r="CD63" s="1003"/>
      <c r="CE63" s="1003"/>
      <c r="CF63" s="1003"/>
      <c r="CG63" s="1003"/>
      <c r="CH63" s="1003"/>
      <c r="CI63" s="1003"/>
      <c r="CJ63" s="1003"/>
      <c r="CK63" s="1003"/>
      <c r="CL63" s="1003"/>
      <c r="CM63" s="1003"/>
      <c r="CN63" s="1003"/>
      <c r="CO63" s="1003"/>
      <c r="CP63" s="1003"/>
      <c r="CQ63" s="1003"/>
      <c r="CR63" s="1003"/>
      <c r="CS63" s="1003"/>
      <c r="CT63" s="1003"/>
      <c r="CU63" s="1003"/>
      <c r="CV63" s="1003"/>
      <c r="CW63" s="1003"/>
      <c r="CX63" s="1003"/>
      <c r="CY63" s="1003"/>
      <c r="CZ63" s="1003"/>
      <c r="DA63" s="1003"/>
      <c r="DB63" s="1003"/>
      <c r="DC63" s="1003"/>
      <c r="DD63" s="1003"/>
      <c r="DE63" s="1003"/>
      <c r="DF63" s="1003"/>
      <c r="DG63" s="1003"/>
      <c r="DH63" s="1003"/>
      <c r="DI63" s="1003"/>
      <c r="DJ63" s="1003"/>
      <c r="DK63" s="1003"/>
      <c r="DL63" s="1003"/>
      <c r="DM63" s="1003"/>
      <c r="DN63" s="1003"/>
      <c r="DO63" s="1003"/>
      <c r="DP63" s="1003"/>
      <c r="DQ63" s="1003"/>
      <c r="DR63" s="1003"/>
      <c r="DS63" s="1003"/>
      <c r="DT63" s="1003"/>
      <c r="DU63" s="1003"/>
      <c r="DV63" s="1003"/>
      <c r="DW63" s="1003"/>
      <c r="DX63" s="1003"/>
      <c r="DY63" s="1003"/>
      <c r="DZ63" s="1003"/>
      <c r="EA63" s="1003"/>
      <c r="EB63" s="1003"/>
      <c r="EC63" s="1003"/>
      <c r="ED63" s="1003"/>
      <c r="EE63" s="1003"/>
      <c r="EF63" s="1003"/>
      <c r="EG63" s="1003"/>
      <c r="EH63" s="1003"/>
      <c r="EI63" s="1003"/>
      <c r="EJ63" s="1003"/>
      <c r="EK63" s="1003"/>
      <c r="EL63" s="1003"/>
      <c r="EM63" s="1003"/>
      <c r="EN63" s="1003"/>
      <c r="EO63" s="1003"/>
      <c r="EP63" s="1003"/>
      <c r="EQ63" s="1003"/>
      <c r="ER63" s="1003"/>
      <c r="ES63" s="1003"/>
      <c r="ET63" s="1003"/>
      <c r="EU63" s="1003"/>
      <c r="EV63" s="1003"/>
      <c r="EW63" s="1003"/>
      <c r="EX63" s="1003"/>
      <c r="EY63" s="1003"/>
      <c r="EZ63" s="1003"/>
      <c r="FA63" s="1003"/>
      <c r="FB63" s="1003"/>
      <c r="FC63" s="1003"/>
      <c r="FD63" s="1003"/>
      <c r="FE63" s="1003"/>
      <c r="FF63" s="1003"/>
      <c r="FG63" s="1003"/>
      <c r="FH63" s="1003"/>
      <c r="FI63" s="1003"/>
      <c r="FJ63" s="1003"/>
      <c r="FK63" s="1003"/>
      <c r="FL63" s="1003"/>
      <c r="FM63" s="1003"/>
      <c r="FN63" s="1003"/>
      <c r="FO63" s="1003"/>
      <c r="FP63" s="1003"/>
      <c r="FQ63" s="1003"/>
      <c r="FR63" s="1003"/>
      <c r="FS63" s="1003"/>
      <c r="FT63" s="1003"/>
      <c r="FU63" s="1003"/>
      <c r="FV63" s="1003"/>
      <c r="FW63" s="1003"/>
      <c r="FX63" s="1003"/>
      <c r="FY63" s="1003"/>
      <c r="FZ63" s="1003"/>
      <c r="GA63" s="1003"/>
      <c r="GB63" s="1003"/>
      <c r="GC63" s="1003"/>
      <c r="GD63" s="1003"/>
      <c r="GE63" s="1003"/>
      <c r="GF63" s="1003"/>
      <c r="GG63" s="1003"/>
      <c r="GH63" s="1003"/>
      <c r="GI63" s="1003"/>
      <c r="GJ63" s="1003"/>
      <c r="GK63" s="1003"/>
      <c r="GL63" s="1003"/>
      <c r="GM63" s="1003"/>
      <c r="GN63" s="1003"/>
      <c r="GO63" s="1003"/>
      <c r="GP63" s="1003"/>
      <c r="GQ63" s="1003"/>
      <c r="GR63" s="1003"/>
      <c r="GS63" s="1003"/>
      <c r="GT63" s="1003"/>
      <c r="GU63" s="1003"/>
      <c r="GV63" s="1003"/>
      <c r="GW63" s="1003"/>
      <c r="GX63" s="1003"/>
      <c r="GY63" s="1003"/>
      <c r="GZ63" s="1003"/>
      <c r="HA63" s="1003"/>
      <c r="HB63" s="1003"/>
      <c r="HC63" s="1003"/>
      <c r="HD63" s="1003"/>
      <c r="HE63" s="1003"/>
      <c r="HF63" s="1003"/>
      <c r="HG63" s="1003"/>
      <c r="HH63" s="1003"/>
      <c r="HI63" s="1003"/>
      <c r="HJ63" s="1003"/>
      <c r="HK63" s="1003"/>
      <c r="HL63" s="1003"/>
      <c r="HM63" s="1003"/>
      <c r="HN63" s="1003"/>
      <c r="HO63" s="1003"/>
      <c r="HP63" s="1003"/>
      <c r="HQ63" s="1003"/>
      <c r="HR63" s="1003"/>
      <c r="HS63" s="1003"/>
      <c r="HT63" s="1003"/>
      <c r="HU63" s="1003"/>
      <c r="HV63" s="1003"/>
      <c r="HW63" s="1003"/>
      <c r="HX63" s="1003"/>
      <c r="HY63" s="1003"/>
      <c r="HZ63" s="1003"/>
      <c r="IA63" s="1003"/>
      <c r="IB63" s="1003"/>
      <c r="IC63" s="1003"/>
      <c r="ID63" s="1003"/>
      <c r="IE63" s="1003"/>
      <c r="IF63" s="1003"/>
      <c r="IG63" s="1003"/>
      <c r="IH63" s="1003"/>
      <c r="II63" s="1003"/>
      <c r="IJ63" s="1003"/>
      <c r="IK63" s="1003"/>
      <c r="IL63" s="1003"/>
      <c r="IM63" s="1003"/>
      <c r="IN63" s="1003"/>
      <c r="IO63" s="1003"/>
      <c r="IP63" s="1003"/>
      <c r="IQ63" s="1003"/>
      <c r="IR63" s="1003"/>
      <c r="IS63" s="1003"/>
      <c r="IT63" s="1003"/>
      <c r="IU63" s="1003"/>
      <c r="IV63" s="1003"/>
    </row>
    <row r="64" spans="1:256" ht="34.5" customHeight="1">
      <c r="A64" s="1003"/>
      <c r="B64" s="2855" t="str">
        <f>C55</f>
        <v>CONCRETO FCK = 25MPA, TRAÇO 1:2,3:2,7 (CIMENTO/ AREIA MÉDIA/ BRITA 1)  - PREPARO MECÂNICO COM BETONEIRA 400 L. AF_07/2016</v>
      </c>
      <c r="C64" s="2856"/>
      <c r="D64" s="2358" t="s">
        <v>24</v>
      </c>
      <c r="E64" s="2869" t="str">
        <f>E63</f>
        <v>(0,3*0,4*0,4)</v>
      </c>
      <c r="F64" s="2869"/>
      <c r="G64" s="2870"/>
      <c r="H64" s="1003"/>
      <c r="I64" s="1003"/>
      <c r="J64" s="1003"/>
      <c r="K64" s="1003"/>
      <c r="L64" s="1003"/>
      <c r="M64" s="1003"/>
      <c r="N64" s="1003"/>
      <c r="O64" s="1003"/>
      <c r="P64" s="1003"/>
      <c r="Q64" s="1003"/>
      <c r="R64" s="1003"/>
      <c r="S64" s="1003"/>
      <c r="T64" s="1003"/>
      <c r="U64" s="1003"/>
      <c r="V64" s="1003"/>
      <c r="W64" s="1003"/>
      <c r="X64" s="1003"/>
      <c r="Y64" s="1003"/>
      <c r="Z64" s="1003"/>
      <c r="AA64" s="1003"/>
      <c r="AB64" s="1003"/>
      <c r="AC64" s="1003"/>
      <c r="AD64" s="1003"/>
      <c r="AE64" s="1003"/>
      <c r="AF64" s="1003"/>
      <c r="AG64" s="1003"/>
      <c r="AH64" s="1003"/>
      <c r="AI64" s="1003"/>
      <c r="AJ64" s="1003"/>
      <c r="AK64" s="1003"/>
      <c r="AL64" s="1003"/>
      <c r="AM64" s="1003"/>
      <c r="AN64" s="1003"/>
      <c r="AO64" s="1003"/>
      <c r="AP64" s="1003"/>
      <c r="AQ64" s="1003"/>
      <c r="AR64" s="1003"/>
      <c r="AS64" s="1003"/>
      <c r="AT64" s="1003"/>
      <c r="AU64" s="1003"/>
      <c r="AV64" s="1003"/>
      <c r="AW64" s="1003"/>
      <c r="AX64" s="1003"/>
      <c r="AY64" s="1003"/>
      <c r="AZ64" s="1003"/>
      <c r="BA64" s="1003"/>
      <c r="BB64" s="1003"/>
      <c r="BC64" s="1003"/>
      <c r="BD64" s="1003"/>
      <c r="BE64" s="1003"/>
      <c r="BF64" s="1003"/>
      <c r="BG64" s="1003"/>
      <c r="BH64" s="1003"/>
      <c r="BI64" s="1003"/>
      <c r="BJ64" s="1003"/>
      <c r="BK64" s="1003"/>
      <c r="BL64" s="1003"/>
      <c r="BM64" s="1003"/>
      <c r="BN64" s="1003"/>
      <c r="BO64" s="1003"/>
      <c r="BP64" s="1003"/>
      <c r="BQ64" s="1003"/>
      <c r="BR64" s="1003"/>
      <c r="BS64" s="1003"/>
      <c r="BT64" s="1003"/>
      <c r="BU64" s="1003"/>
      <c r="BV64" s="1003"/>
      <c r="BW64" s="1003"/>
      <c r="BX64" s="1003"/>
      <c r="BY64" s="1003"/>
      <c r="BZ64" s="1003"/>
      <c r="CA64" s="1003"/>
      <c r="CB64" s="1003"/>
      <c r="CC64" s="1003"/>
      <c r="CD64" s="1003"/>
      <c r="CE64" s="1003"/>
      <c r="CF64" s="1003"/>
      <c r="CG64" s="1003"/>
      <c r="CH64" s="1003"/>
      <c r="CI64" s="1003"/>
      <c r="CJ64" s="1003"/>
      <c r="CK64" s="1003"/>
      <c r="CL64" s="1003"/>
      <c r="CM64" s="1003"/>
      <c r="CN64" s="1003"/>
      <c r="CO64" s="1003"/>
      <c r="CP64" s="1003"/>
      <c r="CQ64" s="1003"/>
      <c r="CR64" s="1003"/>
      <c r="CS64" s="1003"/>
      <c r="CT64" s="1003"/>
      <c r="CU64" s="1003"/>
      <c r="CV64" s="1003"/>
      <c r="CW64" s="1003"/>
      <c r="CX64" s="1003"/>
      <c r="CY64" s="1003"/>
      <c r="CZ64" s="1003"/>
      <c r="DA64" s="1003"/>
      <c r="DB64" s="1003"/>
      <c r="DC64" s="1003"/>
      <c r="DD64" s="1003"/>
      <c r="DE64" s="1003"/>
      <c r="DF64" s="1003"/>
      <c r="DG64" s="1003"/>
      <c r="DH64" s="1003"/>
      <c r="DI64" s="1003"/>
      <c r="DJ64" s="1003"/>
      <c r="DK64" s="1003"/>
      <c r="DL64" s="1003"/>
      <c r="DM64" s="1003"/>
      <c r="DN64" s="1003"/>
      <c r="DO64" s="1003"/>
      <c r="DP64" s="1003"/>
      <c r="DQ64" s="1003"/>
      <c r="DR64" s="1003"/>
      <c r="DS64" s="1003"/>
      <c r="DT64" s="1003"/>
      <c r="DU64" s="1003"/>
      <c r="DV64" s="1003"/>
      <c r="DW64" s="1003"/>
      <c r="DX64" s="1003"/>
      <c r="DY64" s="1003"/>
      <c r="DZ64" s="1003"/>
      <c r="EA64" s="1003"/>
      <c r="EB64" s="1003"/>
      <c r="EC64" s="1003"/>
      <c r="ED64" s="1003"/>
      <c r="EE64" s="1003"/>
      <c r="EF64" s="1003"/>
      <c r="EG64" s="1003"/>
      <c r="EH64" s="1003"/>
      <c r="EI64" s="1003"/>
      <c r="EJ64" s="1003"/>
      <c r="EK64" s="1003"/>
      <c r="EL64" s="1003"/>
      <c r="EM64" s="1003"/>
      <c r="EN64" s="1003"/>
      <c r="EO64" s="1003"/>
      <c r="EP64" s="1003"/>
      <c r="EQ64" s="1003"/>
      <c r="ER64" s="1003"/>
      <c r="ES64" s="1003"/>
      <c r="ET64" s="1003"/>
      <c r="EU64" s="1003"/>
      <c r="EV64" s="1003"/>
      <c r="EW64" s="1003"/>
      <c r="EX64" s="1003"/>
      <c r="EY64" s="1003"/>
      <c r="EZ64" s="1003"/>
      <c r="FA64" s="1003"/>
      <c r="FB64" s="1003"/>
      <c r="FC64" s="1003"/>
      <c r="FD64" s="1003"/>
      <c r="FE64" s="1003"/>
      <c r="FF64" s="1003"/>
      <c r="FG64" s="1003"/>
      <c r="FH64" s="1003"/>
      <c r="FI64" s="1003"/>
      <c r="FJ64" s="1003"/>
      <c r="FK64" s="1003"/>
      <c r="FL64" s="1003"/>
      <c r="FM64" s="1003"/>
      <c r="FN64" s="1003"/>
      <c r="FO64" s="1003"/>
      <c r="FP64" s="1003"/>
      <c r="FQ64" s="1003"/>
      <c r="FR64" s="1003"/>
      <c r="FS64" s="1003"/>
      <c r="FT64" s="1003"/>
      <c r="FU64" s="1003"/>
      <c r="FV64" s="1003"/>
      <c r="FW64" s="1003"/>
      <c r="FX64" s="1003"/>
      <c r="FY64" s="1003"/>
      <c r="FZ64" s="1003"/>
      <c r="GA64" s="1003"/>
      <c r="GB64" s="1003"/>
      <c r="GC64" s="1003"/>
      <c r="GD64" s="1003"/>
      <c r="GE64" s="1003"/>
      <c r="GF64" s="1003"/>
      <c r="GG64" s="1003"/>
      <c r="GH64" s="1003"/>
      <c r="GI64" s="1003"/>
      <c r="GJ64" s="1003"/>
      <c r="GK64" s="1003"/>
      <c r="GL64" s="1003"/>
      <c r="GM64" s="1003"/>
      <c r="GN64" s="1003"/>
      <c r="GO64" s="1003"/>
      <c r="GP64" s="1003"/>
      <c r="GQ64" s="1003"/>
      <c r="GR64" s="1003"/>
      <c r="GS64" s="1003"/>
      <c r="GT64" s="1003"/>
      <c r="GU64" s="1003"/>
      <c r="GV64" s="1003"/>
      <c r="GW64" s="1003"/>
      <c r="GX64" s="1003"/>
      <c r="GY64" s="1003"/>
      <c r="GZ64" s="1003"/>
      <c r="HA64" s="1003"/>
      <c r="HB64" s="1003"/>
      <c r="HC64" s="1003"/>
      <c r="HD64" s="1003"/>
      <c r="HE64" s="1003"/>
      <c r="HF64" s="1003"/>
      <c r="HG64" s="1003"/>
      <c r="HH64" s="1003"/>
      <c r="HI64" s="1003"/>
      <c r="HJ64" s="1003"/>
      <c r="HK64" s="1003"/>
      <c r="HL64" s="1003"/>
      <c r="HM64" s="1003"/>
      <c r="HN64" s="1003"/>
      <c r="HO64" s="1003"/>
      <c r="HP64" s="1003"/>
      <c r="HQ64" s="1003"/>
      <c r="HR64" s="1003"/>
      <c r="HS64" s="1003"/>
      <c r="HT64" s="1003"/>
      <c r="HU64" s="1003"/>
      <c r="HV64" s="1003"/>
      <c r="HW64" s="1003"/>
      <c r="HX64" s="1003"/>
      <c r="HY64" s="1003"/>
      <c r="HZ64" s="1003"/>
      <c r="IA64" s="1003"/>
      <c r="IB64" s="1003"/>
      <c r="IC64" s="1003"/>
      <c r="ID64" s="1003"/>
      <c r="IE64" s="1003"/>
      <c r="IF64" s="1003"/>
      <c r="IG64" s="1003"/>
      <c r="IH64" s="1003"/>
      <c r="II64" s="1003"/>
      <c r="IJ64" s="1003"/>
      <c r="IK64" s="1003"/>
      <c r="IL64" s="1003"/>
      <c r="IM64" s="1003"/>
      <c r="IN64" s="1003"/>
      <c r="IO64" s="1003"/>
      <c r="IP64" s="1003"/>
      <c r="IQ64" s="1003"/>
      <c r="IR64" s="1003"/>
      <c r="IS64" s="1003"/>
      <c r="IT64" s="1003"/>
      <c r="IU64" s="1003"/>
      <c r="IV64" s="1003"/>
    </row>
    <row r="65" spans="1:256" ht="34.5" customHeight="1" thickBot="1">
      <c r="A65" s="1003"/>
      <c r="B65" s="2861" t="str">
        <f>C56</f>
        <v>LANCAMENTO/APLICACAO MANUAL DE CONCRETO EM FUNDACOES</v>
      </c>
      <c r="C65" s="2862"/>
      <c r="D65" s="2424" t="s">
        <v>24</v>
      </c>
      <c r="E65" s="2865" t="str">
        <f>E63</f>
        <v>(0,3*0,4*0,4)</v>
      </c>
      <c r="F65" s="2865"/>
      <c r="G65" s="2866"/>
      <c r="H65" s="1003"/>
      <c r="I65" s="1003"/>
      <c r="J65" s="1003"/>
      <c r="K65" s="1003"/>
      <c r="L65" s="1003"/>
      <c r="M65" s="1003"/>
      <c r="N65" s="1003"/>
      <c r="O65" s="1003"/>
      <c r="P65" s="1003"/>
      <c r="Q65" s="1003"/>
      <c r="R65" s="1003"/>
      <c r="S65" s="1003"/>
      <c r="T65" s="1003"/>
      <c r="U65" s="1003"/>
      <c r="V65" s="1003"/>
      <c r="W65" s="1003"/>
      <c r="X65" s="1003"/>
      <c r="Y65" s="1003"/>
      <c r="Z65" s="1003"/>
      <c r="AA65" s="1003"/>
      <c r="AB65" s="1003"/>
      <c r="AC65" s="1003"/>
      <c r="AD65" s="1003"/>
      <c r="AE65" s="1003"/>
      <c r="AF65" s="1003"/>
      <c r="AG65" s="1003"/>
      <c r="AH65" s="1003"/>
      <c r="AI65" s="1003"/>
      <c r="AJ65" s="1003"/>
      <c r="AK65" s="1003"/>
      <c r="AL65" s="1003"/>
      <c r="AM65" s="1003"/>
      <c r="AN65" s="1003"/>
      <c r="AO65" s="1003"/>
      <c r="AP65" s="1003"/>
      <c r="AQ65" s="1003"/>
      <c r="AR65" s="1003"/>
      <c r="AS65" s="1003"/>
      <c r="AT65" s="1003"/>
      <c r="AU65" s="1003"/>
      <c r="AV65" s="1003"/>
      <c r="AW65" s="1003"/>
      <c r="AX65" s="1003"/>
      <c r="AY65" s="1003"/>
      <c r="AZ65" s="1003"/>
      <c r="BA65" s="1003"/>
      <c r="BB65" s="1003"/>
      <c r="BC65" s="1003"/>
      <c r="BD65" s="1003"/>
      <c r="BE65" s="1003"/>
      <c r="BF65" s="1003"/>
      <c r="BG65" s="1003"/>
      <c r="BH65" s="1003"/>
      <c r="BI65" s="1003"/>
      <c r="BJ65" s="1003"/>
      <c r="BK65" s="1003"/>
      <c r="BL65" s="1003"/>
      <c r="BM65" s="1003"/>
      <c r="BN65" s="1003"/>
      <c r="BO65" s="1003"/>
      <c r="BP65" s="1003"/>
      <c r="BQ65" s="1003"/>
      <c r="BR65" s="1003"/>
      <c r="BS65" s="1003"/>
      <c r="BT65" s="1003"/>
      <c r="BU65" s="1003"/>
      <c r="BV65" s="1003"/>
      <c r="BW65" s="1003"/>
      <c r="BX65" s="1003"/>
      <c r="BY65" s="1003"/>
      <c r="BZ65" s="1003"/>
      <c r="CA65" s="1003"/>
      <c r="CB65" s="1003"/>
      <c r="CC65" s="1003"/>
      <c r="CD65" s="1003"/>
      <c r="CE65" s="1003"/>
      <c r="CF65" s="1003"/>
      <c r="CG65" s="1003"/>
      <c r="CH65" s="1003"/>
      <c r="CI65" s="1003"/>
      <c r="CJ65" s="1003"/>
      <c r="CK65" s="1003"/>
      <c r="CL65" s="1003"/>
      <c r="CM65" s="1003"/>
      <c r="CN65" s="1003"/>
      <c r="CO65" s="1003"/>
      <c r="CP65" s="1003"/>
      <c r="CQ65" s="1003"/>
      <c r="CR65" s="1003"/>
      <c r="CS65" s="1003"/>
      <c r="CT65" s="1003"/>
      <c r="CU65" s="1003"/>
      <c r="CV65" s="1003"/>
      <c r="CW65" s="1003"/>
      <c r="CX65" s="1003"/>
      <c r="CY65" s="1003"/>
      <c r="CZ65" s="1003"/>
      <c r="DA65" s="1003"/>
      <c r="DB65" s="1003"/>
      <c r="DC65" s="1003"/>
      <c r="DD65" s="1003"/>
      <c r="DE65" s="1003"/>
      <c r="DF65" s="1003"/>
      <c r="DG65" s="1003"/>
      <c r="DH65" s="1003"/>
      <c r="DI65" s="1003"/>
      <c r="DJ65" s="1003"/>
      <c r="DK65" s="1003"/>
      <c r="DL65" s="1003"/>
      <c r="DM65" s="1003"/>
      <c r="DN65" s="1003"/>
      <c r="DO65" s="1003"/>
      <c r="DP65" s="1003"/>
      <c r="DQ65" s="1003"/>
      <c r="DR65" s="1003"/>
      <c r="DS65" s="1003"/>
      <c r="DT65" s="1003"/>
      <c r="DU65" s="1003"/>
      <c r="DV65" s="1003"/>
      <c r="DW65" s="1003"/>
      <c r="DX65" s="1003"/>
      <c r="DY65" s="1003"/>
      <c r="DZ65" s="1003"/>
      <c r="EA65" s="1003"/>
      <c r="EB65" s="1003"/>
      <c r="EC65" s="1003"/>
      <c r="ED65" s="1003"/>
      <c r="EE65" s="1003"/>
      <c r="EF65" s="1003"/>
      <c r="EG65" s="1003"/>
      <c r="EH65" s="1003"/>
      <c r="EI65" s="1003"/>
      <c r="EJ65" s="1003"/>
      <c r="EK65" s="1003"/>
      <c r="EL65" s="1003"/>
      <c r="EM65" s="1003"/>
      <c r="EN65" s="1003"/>
      <c r="EO65" s="1003"/>
      <c r="EP65" s="1003"/>
      <c r="EQ65" s="1003"/>
      <c r="ER65" s="1003"/>
      <c r="ES65" s="1003"/>
      <c r="ET65" s="1003"/>
      <c r="EU65" s="1003"/>
      <c r="EV65" s="1003"/>
      <c r="EW65" s="1003"/>
      <c r="EX65" s="1003"/>
      <c r="EY65" s="1003"/>
      <c r="EZ65" s="1003"/>
      <c r="FA65" s="1003"/>
      <c r="FB65" s="1003"/>
      <c r="FC65" s="1003"/>
      <c r="FD65" s="1003"/>
      <c r="FE65" s="1003"/>
      <c r="FF65" s="1003"/>
      <c r="FG65" s="1003"/>
      <c r="FH65" s="1003"/>
      <c r="FI65" s="1003"/>
      <c r="FJ65" s="1003"/>
      <c r="FK65" s="1003"/>
      <c r="FL65" s="1003"/>
      <c r="FM65" s="1003"/>
      <c r="FN65" s="1003"/>
      <c r="FO65" s="1003"/>
      <c r="FP65" s="1003"/>
      <c r="FQ65" s="1003"/>
      <c r="FR65" s="1003"/>
      <c r="FS65" s="1003"/>
      <c r="FT65" s="1003"/>
      <c r="FU65" s="1003"/>
      <c r="FV65" s="1003"/>
      <c r="FW65" s="1003"/>
      <c r="FX65" s="1003"/>
      <c r="FY65" s="1003"/>
      <c r="FZ65" s="1003"/>
      <c r="GA65" s="1003"/>
      <c r="GB65" s="1003"/>
      <c r="GC65" s="1003"/>
      <c r="GD65" s="1003"/>
      <c r="GE65" s="1003"/>
      <c r="GF65" s="1003"/>
      <c r="GG65" s="1003"/>
      <c r="GH65" s="1003"/>
      <c r="GI65" s="1003"/>
      <c r="GJ65" s="1003"/>
      <c r="GK65" s="1003"/>
      <c r="GL65" s="1003"/>
      <c r="GM65" s="1003"/>
      <c r="GN65" s="1003"/>
      <c r="GO65" s="1003"/>
      <c r="GP65" s="1003"/>
      <c r="GQ65" s="1003"/>
      <c r="GR65" s="1003"/>
      <c r="GS65" s="1003"/>
      <c r="GT65" s="1003"/>
      <c r="GU65" s="1003"/>
      <c r="GV65" s="1003"/>
      <c r="GW65" s="1003"/>
      <c r="GX65" s="1003"/>
      <c r="GY65" s="1003"/>
      <c r="GZ65" s="1003"/>
      <c r="HA65" s="1003"/>
      <c r="HB65" s="1003"/>
      <c r="HC65" s="1003"/>
      <c r="HD65" s="1003"/>
      <c r="HE65" s="1003"/>
      <c r="HF65" s="1003"/>
      <c r="HG65" s="1003"/>
      <c r="HH65" s="1003"/>
      <c r="HI65" s="1003"/>
      <c r="HJ65" s="1003"/>
      <c r="HK65" s="1003"/>
      <c r="HL65" s="1003"/>
      <c r="HM65" s="1003"/>
      <c r="HN65" s="1003"/>
      <c r="HO65" s="1003"/>
      <c r="HP65" s="1003"/>
      <c r="HQ65" s="1003"/>
      <c r="HR65" s="1003"/>
      <c r="HS65" s="1003"/>
      <c r="HT65" s="1003"/>
      <c r="HU65" s="1003"/>
      <c r="HV65" s="1003"/>
      <c r="HW65" s="1003"/>
      <c r="HX65" s="1003"/>
      <c r="HY65" s="1003"/>
      <c r="HZ65" s="1003"/>
      <c r="IA65" s="1003"/>
      <c r="IB65" s="1003"/>
      <c r="IC65" s="1003"/>
      <c r="ID65" s="1003"/>
      <c r="IE65" s="1003"/>
      <c r="IF65" s="1003"/>
      <c r="IG65" s="1003"/>
      <c r="IH65" s="1003"/>
      <c r="II65" s="1003"/>
      <c r="IJ65" s="1003"/>
      <c r="IK65" s="1003"/>
      <c r="IL65" s="1003"/>
      <c r="IM65" s="1003"/>
      <c r="IN65" s="1003"/>
      <c r="IO65" s="1003"/>
      <c r="IP65" s="1003"/>
      <c r="IQ65" s="1003"/>
      <c r="IR65" s="1003"/>
      <c r="IS65" s="1003"/>
      <c r="IT65" s="1003"/>
      <c r="IU65" s="1003"/>
      <c r="IV65" s="1003"/>
    </row>
    <row r="66" spans="1:256" ht="13.5" thickBot="1">
      <c r="A66" s="1003"/>
      <c r="B66" s="1057"/>
      <c r="C66" s="1057"/>
      <c r="D66" s="1057"/>
      <c r="E66" s="1057"/>
      <c r="F66" s="1057"/>
      <c r="G66" s="1057"/>
      <c r="H66" s="1003"/>
      <c r="I66" s="1003"/>
      <c r="J66" s="1003"/>
      <c r="K66" s="1003"/>
      <c r="L66" s="1003"/>
      <c r="M66" s="1003"/>
      <c r="N66" s="1003"/>
      <c r="O66" s="1003"/>
      <c r="P66" s="1003"/>
      <c r="Q66" s="1003"/>
      <c r="R66" s="1003"/>
      <c r="S66" s="1003"/>
      <c r="T66" s="1003"/>
      <c r="U66" s="1003"/>
      <c r="V66" s="1003"/>
      <c r="W66" s="1003"/>
      <c r="X66" s="1003"/>
      <c r="Y66" s="1003"/>
      <c r="Z66" s="1003"/>
      <c r="AA66" s="1003"/>
      <c r="AB66" s="1003"/>
      <c r="AC66" s="1003"/>
      <c r="AD66" s="1003"/>
      <c r="AE66" s="1003"/>
      <c r="AF66" s="1003"/>
      <c r="AG66" s="1003"/>
      <c r="AH66" s="1003"/>
      <c r="AI66" s="1003"/>
      <c r="AJ66" s="1003"/>
      <c r="AK66" s="1003"/>
      <c r="AL66" s="1003"/>
      <c r="AM66" s="1003"/>
      <c r="AN66" s="1003"/>
      <c r="AO66" s="1003"/>
      <c r="AP66" s="1003"/>
      <c r="AQ66" s="1003"/>
      <c r="AR66" s="1003"/>
      <c r="AS66" s="1003"/>
      <c r="AT66" s="1003"/>
      <c r="AU66" s="1003"/>
      <c r="AV66" s="1003"/>
      <c r="AW66" s="1003"/>
      <c r="AX66" s="1003"/>
      <c r="AY66" s="1003"/>
      <c r="AZ66" s="1003"/>
      <c r="BA66" s="1003"/>
      <c r="BB66" s="1003"/>
      <c r="BC66" s="1003"/>
      <c r="BD66" s="1003"/>
      <c r="BE66" s="1003"/>
      <c r="BF66" s="1003"/>
      <c r="BG66" s="1003"/>
      <c r="BH66" s="1003"/>
      <c r="BI66" s="1003"/>
      <c r="BJ66" s="1003"/>
      <c r="BK66" s="1003"/>
      <c r="BL66" s="1003"/>
      <c r="BM66" s="1003"/>
      <c r="BN66" s="1003"/>
      <c r="BO66" s="1003"/>
      <c r="BP66" s="1003"/>
      <c r="BQ66" s="1003"/>
      <c r="BR66" s="1003"/>
      <c r="BS66" s="1003"/>
      <c r="BT66" s="1003"/>
      <c r="BU66" s="1003"/>
      <c r="BV66" s="1003"/>
      <c r="BW66" s="1003"/>
      <c r="BX66" s="1003"/>
      <c r="BY66" s="1003"/>
      <c r="BZ66" s="1003"/>
      <c r="CA66" s="1003"/>
      <c r="CB66" s="1003"/>
      <c r="CC66" s="1003"/>
      <c r="CD66" s="1003"/>
      <c r="CE66" s="1003"/>
      <c r="CF66" s="1003"/>
      <c r="CG66" s="1003"/>
      <c r="CH66" s="1003"/>
      <c r="CI66" s="1003"/>
      <c r="CJ66" s="1003"/>
      <c r="CK66" s="1003"/>
      <c r="CL66" s="1003"/>
      <c r="CM66" s="1003"/>
      <c r="CN66" s="1003"/>
      <c r="CO66" s="1003"/>
      <c r="CP66" s="1003"/>
      <c r="CQ66" s="1003"/>
      <c r="CR66" s="1003"/>
      <c r="CS66" s="1003"/>
      <c r="CT66" s="1003"/>
      <c r="CU66" s="1003"/>
      <c r="CV66" s="1003"/>
      <c r="CW66" s="1003"/>
      <c r="CX66" s="1003"/>
      <c r="CY66" s="1003"/>
      <c r="CZ66" s="1003"/>
      <c r="DA66" s="1003"/>
      <c r="DB66" s="1003"/>
      <c r="DC66" s="1003"/>
      <c r="DD66" s="1003"/>
      <c r="DE66" s="1003"/>
      <c r="DF66" s="1003"/>
      <c r="DG66" s="1003"/>
      <c r="DH66" s="1003"/>
      <c r="DI66" s="1003"/>
      <c r="DJ66" s="1003"/>
      <c r="DK66" s="1003"/>
      <c r="DL66" s="1003"/>
      <c r="DM66" s="1003"/>
      <c r="DN66" s="1003"/>
      <c r="DO66" s="1003"/>
      <c r="DP66" s="1003"/>
      <c r="DQ66" s="1003"/>
      <c r="DR66" s="1003"/>
      <c r="DS66" s="1003"/>
      <c r="DT66" s="1003"/>
      <c r="DU66" s="1003"/>
      <c r="DV66" s="1003"/>
      <c r="DW66" s="1003"/>
      <c r="DX66" s="1003"/>
      <c r="DY66" s="1003"/>
      <c r="DZ66" s="1003"/>
      <c r="EA66" s="1003"/>
      <c r="EB66" s="1003"/>
      <c r="EC66" s="1003"/>
      <c r="ED66" s="1003"/>
      <c r="EE66" s="1003"/>
      <c r="EF66" s="1003"/>
      <c r="EG66" s="1003"/>
      <c r="EH66" s="1003"/>
      <c r="EI66" s="1003"/>
      <c r="EJ66" s="1003"/>
      <c r="EK66" s="1003"/>
      <c r="EL66" s="1003"/>
      <c r="EM66" s="1003"/>
      <c r="EN66" s="1003"/>
      <c r="EO66" s="1003"/>
      <c r="EP66" s="1003"/>
      <c r="EQ66" s="1003"/>
      <c r="ER66" s="1003"/>
      <c r="ES66" s="1003"/>
      <c r="ET66" s="1003"/>
      <c r="EU66" s="1003"/>
      <c r="EV66" s="1003"/>
      <c r="EW66" s="1003"/>
      <c r="EX66" s="1003"/>
      <c r="EY66" s="1003"/>
      <c r="EZ66" s="1003"/>
      <c r="FA66" s="1003"/>
      <c r="FB66" s="1003"/>
      <c r="FC66" s="1003"/>
      <c r="FD66" s="1003"/>
      <c r="FE66" s="1003"/>
      <c r="FF66" s="1003"/>
      <c r="FG66" s="1003"/>
      <c r="FH66" s="1003"/>
      <c r="FI66" s="1003"/>
      <c r="FJ66" s="1003"/>
      <c r="FK66" s="1003"/>
      <c r="FL66" s="1003"/>
      <c r="FM66" s="1003"/>
      <c r="FN66" s="1003"/>
      <c r="FO66" s="1003"/>
      <c r="FP66" s="1003"/>
      <c r="FQ66" s="1003"/>
      <c r="FR66" s="1003"/>
      <c r="FS66" s="1003"/>
      <c r="FT66" s="1003"/>
      <c r="FU66" s="1003"/>
      <c r="FV66" s="1003"/>
      <c r="FW66" s="1003"/>
      <c r="FX66" s="1003"/>
      <c r="FY66" s="1003"/>
      <c r="FZ66" s="1003"/>
      <c r="GA66" s="1003"/>
      <c r="GB66" s="1003"/>
      <c r="GC66" s="1003"/>
      <c r="GD66" s="1003"/>
      <c r="GE66" s="1003"/>
      <c r="GF66" s="1003"/>
      <c r="GG66" s="1003"/>
      <c r="GH66" s="1003"/>
      <c r="GI66" s="1003"/>
      <c r="GJ66" s="1003"/>
      <c r="GK66" s="1003"/>
      <c r="GL66" s="1003"/>
      <c r="GM66" s="1003"/>
      <c r="GN66" s="1003"/>
      <c r="GO66" s="1003"/>
      <c r="GP66" s="1003"/>
      <c r="GQ66" s="1003"/>
      <c r="GR66" s="1003"/>
      <c r="GS66" s="1003"/>
      <c r="GT66" s="1003"/>
      <c r="GU66" s="1003"/>
      <c r="GV66" s="1003"/>
      <c r="GW66" s="1003"/>
      <c r="GX66" s="1003"/>
      <c r="GY66" s="1003"/>
      <c r="GZ66" s="1003"/>
      <c r="HA66" s="1003"/>
      <c r="HB66" s="1003"/>
      <c r="HC66" s="1003"/>
      <c r="HD66" s="1003"/>
      <c r="HE66" s="1003"/>
      <c r="HF66" s="1003"/>
      <c r="HG66" s="1003"/>
      <c r="HH66" s="1003"/>
      <c r="HI66" s="1003"/>
      <c r="HJ66" s="1003"/>
      <c r="HK66" s="1003"/>
      <c r="HL66" s="1003"/>
      <c r="HM66" s="1003"/>
      <c r="HN66" s="1003"/>
      <c r="HO66" s="1003"/>
      <c r="HP66" s="1003"/>
      <c r="HQ66" s="1003"/>
      <c r="HR66" s="1003"/>
      <c r="HS66" s="1003"/>
      <c r="HT66" s="1003"/>
      <c r="HU66" s="1003"/>
      <c r="HV66" s="1003"/>
      <c r="HW66" s="1003"/>
      <c r="HX66" s="1003"/>
      <c r="HY66" s="1003"/>
      <c r="HZ66" s="1003"/>
      <c r="IA66" s="1003"/>
      <c r="IB66" s="1003"/>
      <c r="IC66" s="1003"/>
      <c r="ID66" s="1003"/>
      <c r="IE66" s="1003"/>
      <c r="IF66" s="1003"/>
      <c r="IG66" s="1003"/>
      <c r="IH66" s="1003"/>
      <c r="II66" s="1003"/>
      <c r="IJ66" s="1003"/>
      <c r="IK66" s="1003"/>
      <c r="IL66" s="1003"/>
      <c r="IM66" s="1003"/>
      <c r="IN66" s="1003"/>
      <c r="IO66" s="1003"/>
      <c r="IP66" s="1003"/>
      <c r="IQ66" s="1003"/>
      <c r="IR66" s="1003"/>
      <c r="IS66" s="1003"/>
      <c r="IT66" s="1003"/>
      <c r="IU66" s="1003"/>
      <c r="IV66" s="1003"/>
    </row>
    <row r="67" spans="1:256" ht="16.5" thickBot="1">
      <c r="A67" s="1003"/>
      <c r="B67" s="1286" t="s">
        <v>1832</v>
      </c>
      <c r="C67" s="1287" t="s">
        <v>1835</v>
      </c>
      <c r="D67" s="1287"/>
      <c r="E67" s="1287"/>
      <c r="F67" s="1287"/>
      <c r="G67" s="1288" t="s">
        <v>29</v>
      </c>
      <c r="H67" s="1003"/>
      <c r="I67" s="1003"/>
      <c r="J67" s="1003"/>
      <c r="K67" s="1003"/>
      <c r="L67" s="1003"/>
      <c r="M67" s="1003"/>
      <c r="N67" s="1003"/>
      <c r="O67" s="1003"/>
      <c r="P67" s="1003"/>
      <c r="Q67" s="1003"/>
      <c r="R67" s="1003"/>
      <c r="S67" s="1003"/>
      <c r="T67" s="1003"/>
      <c r="U67" s="1003"/>
      <c r="V67" s="1003"/>
      <c r="W67" s="1003"/>
      <c r="X67" s="1003"/>
      <c r="Y67" s="1003"/>
      <c r="Z67" s="1003"/>
      <c r="AA67" s="1003"/>
      <c r="AB67" s="1003"/>
      <c r="AC67" s="1003"/>
      <c r="AD67" s="1003"/>
      <c r="AE67" s="1003"/>
      <c r="AF67" s="1003"/>
      <c r="AG67" s="1003"/>
      <c r="AH67" s="1003"/>
      <c r="AI67" s="1003"/>
      <c r="AJ67" s="1003"/>
      <c r="AK67" s="1003"/>
      <c r="AL67" s="1003"/>
      <c r="AM67" s="1003"/>
      <c r="AN67" s="1003"/>
      <c r="AO67" s="1003"/>
      <c r="AP67" s="1003"/>
      <c r="AQ67" s="1003"/>
      <c r="AR67" s="1003"/>
      <c r="AS67" s="1003"/>
      <c r="AT67" s="1003"/>
      <c r="AU67" s="1003"/>
      <c r="AV67" s="1003"/>
      <c r="AW67" s="1003"/>
      <c r="AX67" s="1003"/>
      <c r="AY67" s="1003"/>
      <c r="AZ67" s="1003"/>
      <c r="BA67" s="1003"/>
      <c r="BB67" s="1003"/>
      <c r="BC67" s="1003"/>
      <c r="BD67" s="1003"/>
      <c r="BE67" s="1003"/>
      <c r="BF67" s="1003"/>
      <c r="BG67" s="1003"/>
      <c r="BH67" s="1003"/>
      <c r="BI67" s="1003"/>
      <c r="BJ67" s="1003"/>
      <c r="BK67" s="1003"/>
      <c r="BL67" s="1003"/>
      <c r="BM67" s="1003"/>
      <c r="BN67" s="1003"/>
      <c r="BO67" s="1003"/>
      <c r="BP67" s="1003"/>
      <c r="BQ67" s="1003"/>
      <c r="BR67" s="1003"/>
      <c r="BS67" s="1003"/>
      <c r="BT67" s="1003"/>
      <c r="BU67" s="1003"/>
      <c r="BV67" s="1003"/>
      <c r="BW67" s="1003"/>
      <c r="BX67" s="1003"/>
      <c r="BY67" s="1003"/>
      <c r="BZ67" s="1003"/>
      <c r="CA67" s="1003"/>
      <c r="CB67" s="1003"/>
      <c r="CC67" s="1003"/>
      <c r="CD67" s="1003"/>
      <c r="CE67" s="1003"/>
      <c r="CF67" s="1003"/>
      <c r="CG67" s="1003"/>
      <c r="CH67" s="1003"/>
      <c r="CI67" s="1003"/>
      <c r="CJ67" s="1003"/>
      <c r="CK67" s="1003"/>
      <c r="CL67" s="1003"/>
      <c r="CM67" s="1003"/>
      <c r="CN67" s="1003"/>
      <c r="CO67" s="1003"/>
      <c r="CP67" s="1003"/>
      <c r="CQ67" s="1003"/>
      <c r="CR67" s="1003"/>
      <c r="CS67" s="1003"/>
      <c r="CT67" s="1003"/>
      <c r="CU67" s="1003"/>
      <c r="CV67" s="1003"/>
      <c r="CW67" s="1003"/>
      <c r="CX67" s="1003"/>
      <c r="CY67" s="1003"/>
      <c r="CZ67" s="1003"/>
      <c r="DA67" s="1003"/>
      <c r="DB67" s="1003"/>
      <c r="DC67" s="1003"/>
      <c r="DD67" s="1003"/>
      <c r="DE67" s="1003"/>
      <c r="DF67" s="1003"/>
      <c r="DG67" s="1003"/>
      <c r="DH67" s="1003"/>
      <c r="DI67" s="1003"/>
      <c r="DJ67" s="1003"/>
      <c r="DK67" s="1003"/>
      <c r="DL67" s="1003"/>
      <c r="DM67" s="1003"/>
      <c r="DN67" s="1003"/>
      <c r="DO67" s="1003"/>
      <c r="DP67" s="1003"/>
      <c r="DQ67" s="1003"/>
      <c r="DR67" s="1003"/>
      <c r="DS67" s="1003"/>
      <c r="DT67" s="1003"/>
      <c r="DU67" s="1003"/>
      <c r="DV67" s="1003"/>
      <c r="DW67" s="1003"/>
      <c r="DX67" s="1003"/>
      <c r="DY67" s="1003"/>
      <c r="DZ67" s="1003"/>
      <c r="EA67" s="1003"/>
      <c r="EB67" s="1003"/>
      <c r="EC67" s="1003"/>
      <c r="ED67" s="1003"/>
      <c r="EE67" s="1003"/>
      <c r="EF67" s="1003"/>
      <c r="EG67" s="1003"/>
      <c r="EH67" s="1003"/>
      <c r="EI67" s="1003"/>
      <c r="EJ67" s="1003"/>
      <c r="EK67" s="1003"/>
      <c r="EL67" s="1003"/>
      <c r="EM67" s="1003"/>
      <c r="EN67" s="1003"/>
      <c r="EO67" s="1003"/>
      <c r="EP67" s="1003"/>
      <c r="EQ67" s="1003"/>
      <c r="ER67" s="1003"/>
      <c r="ES67" s="1003"/>
      <c r="ET67" s="1003"/>
      <c r="EU67" s="1003"/>
      <c r="EV67" s="1003"/>
      <c r="EW67" s="1003"/>
      <c r="EX67" s="1003"/>
      <c r="EY67" s="1003"/>
      <c r="EZ67" s="1003"/>
      <c r="FA67" s="1003"/>
      <c r="FB67" s="1003"/>
      <c r="FC67" s="1003"/>
      <c r="FD67" s="1003"/>
      <c r="FE67" s="1003"/>
      <c r="FF67" s="1003"/>
      <c r="FG67" s="1003"/>
      <c r="FH67" s="1003"/>
      <c r="FI67" s="1003"/>
      <c r="FJ67" s="1003"/>
      <c r="FK67" s="1003"/>
      <c r="FL67" s="1003"/>
      <c r="FM67" s="1003"/>
      <c r="FN67" s="1003"/>
      <c r="FO67" s="1003"/>
      <c r="FP67" s="1003"/>
      <c r="FQ67" s="1003"/>
      <c r="FR67" s="1003"/>
      <c r="FS67" s="1003"/>
      <c r="FT67" s="1003"/>
      <c r="FU67" s="1003"/>
      <c r="FV67" s="1003"/>
      <c r="FW67" s="1003"/>
      <c r="FX67" s="1003"/>
      <c r="FY67" s="1003"/>
      <c r="FZ67" s="1003"/>
      <c r="GA67" s="1003"/>
      <c r="GB67" s="1003"/>
      <c r="GC67" s="1003"/>
      <c r="GD67" s="1003"/>
      <c r="GE67" s="1003"/>
      <c r="GF67" s="1003"/>
      <c r="GG67" s="1003"/>
      <c r="GH67" s="1003"/>
      <c r="GI67" s="1003"/>
      <c r="GJ67" s="1003"/>
      <c r="GK67" s="1003"/>
      <c r="GL67" s="1003"/>
      <c r="GM67" s="1003"/>
      <c r="GN67" s="1003"/>
      <c r="GO67" s="1003"/>
      <c r="GP67" s="1003"/>
      <c r="GQ67" s="1003"/>
      <c r="GR67" s="1003"/>
      <c r="GS67" s="1003"/>
      <c r="GT67" s="1003"/>
      <c r="GU67" s="1003"/>
      <c r="GV67" s="1003"/>
      <c r="GW67" s="1003"/>
      <c r="GX67" s="1003"/>
      <c r="GY67" s="1003"/>
      <c r="GZ67" s="1003"/>
      <c r="HA67" s="1003"/>
      <c r="HB67" s="1003"/>
      <c r="HC67" s="1003"/>
      <c r="HD67" s="1003"/>
      <c r="HE67" s="1003"/>
      <c r="HF67" s="1003"/>
      <c r="HG67" s="1003"/>
      <c r="HH67" s="1003"/>
      <c r="HI67" s="1003"/>
      <c r="HJ67" s="1003"/>
      <c r="HK67" s="1003"/>
      <c r="HL67" s="1003"/>
      <c r="HM67" s="1003"/>
      <c r="HN67" s="1003"/>
      <c r="HO67" s="1003"/>
      <c r="HP67" s="1003"/>
      <c r="HQ67" s="1003"/>
      <c r="HR67" s="1003"/>
      <c r="HS67" s="1003"/>
      <c r="HT67" s="1003"/>
      <c r="HU67" s="1003"/>
      <c r="HV67" s="1003"/>
      <c r="HW67" s="1003"/>
      <c r="HX67" s="1003"/>
      <c r="HY67" s="1003"/>
      <c r="HZ67" s="1003"/>
      <c r="IA67" s="1003"/>
      <c r="IB67" s="1003"/>
      <c r="IC67" s="1003"/>
      <c r="ID67" s="1003"/>
      <c r="IE67" s="1003"/>
      <c r="IF67" s="1003"/>
      <c r="IG67" s="1003"/>
      <c r="IH67" s="1003"/>
      <c r="II67" s="1003"/>
      <c r="IJ67" s="1003"/>
      <c r="IK67" s="1003"/>
      <c r="IL67" s="1003"/>
      <c r="IM67" s="1003"/>
      <c r="IN67" s="1003"/>
      <c r="IO67" s="1003"/>
      <c r="IP67" s="1003"/>
      <c r="IQ67" s="1003"/>
      <c r="IR67" s="1003"/>
      <c r="IS67" s="1003"/>
      <c r="IT67" s="1003"/>
      <c r="IU67" s="1003"/>
      <c r="IV67" s="1003"/>
    </row>
    <row r="68" spans="1:256" ht="31.5">
      <c r="A68" s="1003"/>
      <c r="B68" s="1282" t="s">
        <v>760</v>
      </c>
      <c r="C68" s="1283" t="s">
        <v>686</v>
      </c>
      <c r="D68" s="1283" t="s">
        <v>29</v>
      </c>
      <c r="E68" s="1283" t="s">
        <v>687</v>
      </c>
      <c r="F68" s="1284" t="s">
        <v>709</v>
      </c>
      <c r="G68" s="1285" t="s">
        <v>710</v>
      </c>
      <c r="H68" s="1003"/>
      <c r="I68" s="1003"/>
      <c r="J68" s="1003"/>
      <c r="K68" s="1003"/>
      <c r="L68" s="1003"/>
      <c r="M68" s="1003"/>
      <c r="N68" s="1003"/>
      <c r="O68" s="1003"/>
      <c r="P68" s="1003"/>
      <c r="Q68" s="1003"/>
      <c r="R68" s="1003"/>
      <c r="S68" s="1003"/>
      <c r="T68" s="1003"/>
      <c r="U68" s="1003"/>
      <c r="V68" s="1003"/>
      <c r="W68" s="1003"/>
      <c r="X68" s="1003"/>
      <c r="Y68" s="1003"/>
      <c r="Z68" s="1003"/>
      <c r="AA68" s="1003"/>
      <c r="AB68" s="1003"/>
      <c r="AC68" s="1003"/>
      <c r="AD68" s="1003"/>
      <c r="AE68" s="1003"/>
      <c r="AF68" s="1003"/>
      <c r="AG68" s="1003"/>
      <c r="AH68" s="1003"/>
      <c r="AI68" s="1003"/>
      <c r="AJ68" s="1003"/>
      <c r="AK68" s="1003"/>
      <c r="AL68" s="1003"/>
      <c r="AM68" s="1003"/>
      <c r="AN68" s="1003"/>
      <c r="AO68" s="1003"/>
      <c r="AP68" s="1003"/>
      <c r="AQ68" s="1003"/>
      <c r="AR68" s="1003"/>
      <c r="AS68" s="1003"/>
      <c r="AT68" s="1003"/>
      <c r="AU68" s="1003"/>
      <c r="AV68" s="1003"/>
      <c r="AW68" s="1003"/>
      <c r="AX68" s="1003"/>
      <c r="AY68" s="1003"/>
      <c r="AZ68" s="1003"/>
      <c r="BA68" s="1003"/>
      <c r="BB68" s="1003"/>
      <c r="BC68" s="1003"/>
      <c r="BD68" s="1003"/>
      <c r="BE68" s="1003"/>
      <c r="BF68" s="1003"/>
      <c r="BG68" s="1003"/>
      <c r="BH68" s="1003"/>
      <c r="BI68" s="1003"/>
      <c r="BJ68" s="1003"/>
      <c r="BK68" s="1003"/>
      <c r="BL68" s="1003"/>
      <c r="BM68" s="1003"/>
      <c r="BN68" s="1003"/>
      <c r="BO68" s="1003"/>
      <c r="BP68" s="1003"/>
      <c r="BQ68" s="1003"/>
      <c r="BR68" s="1003"/>
      <c r="BS68" s="1003"/>
      <c r="BT68" s="1003"/>
      <c r="BU68" s="1003"/>
      <c r="BV68" s="1003"/>
      <c r="BW68" s="1003"/>
      <c r="BX68" s="1003"/>
      <c r="BY68" s="1003"/>
      <c r="BZ68" s="1003"/>
      <c r="CA68" s="1003"/>
      <c r="CB68" s="1003"/>
      <c r="CC68" s="1003"/>
      <c r="CD68" s="1003"/>
      <c r="CE68" s="1003"/>
      <c r="CF68" s="1003"/>
      <c r="CG68" s="1003"/>
      <c r="CH68" s="1003"/>
      <c r="CI68" s="1003"/>
      <c r="CJ68" s="1003"/>
      <c r="CK68" s="1003"/>
      <c r="CL68" s="1003"/>
      <c r="CM68" s="1003"/>
      <c r="CN68" s="1003"/>
      <c r="CO68" s="1003"/>
      <c r="CP68" s="1003"/>
      <c r="CQ68" s="1003"/>
      <c r="CR68" s="1003"/>
      <c r="CS68" s="1003"/>
      <c r="CT68" s="1003"/>
      <c r="CU68" s="1003"/>
      <c r="CV68" s="1003"/>
      <c r="CW68" s="1003"/>
      <c r="CX68" s="1003"/>
      <c r="CY68" s="1003"/>
      <c r="CZ68" s="1003"/>
      <c r="DA68" s="1003"/>
      <c r="DB68" s="1003"/>
      <c r="DC68" s="1003"/>
      <c r="DD68" s="1003"/>
      <c r="DE68" s="1003"/>
      <c r="DF68" s="1003"/>
      <c r="DG68" s="1003"/>
      <c r="DH68" s="1003"/>
      <c r="DI68" s="1003"/>
      <c r="DJ68" s="1003"/>
      <c r="DK68" s="1003"/>
      <c r="DL68" s="1003"/>
      <c r="DM68" s="1003"/>
      <c r="DN68" s="1003"/>
      <c r="DO68" s="1003"/>
      <c r="DP68" s="1003"/>
      <c r="DQ68" s="1003"/>
      <c r="DR68" s="1003"/>
      <c r="DS68" s="1003"/>
      <c r="DT68" s="1003"/>
      <c r="DU68" s="1003"/>
      <c r="DV68" s="1003"/>
      <c r="DW68" s="1003"/>
      <c r="DX68" s="1003"/>
      <c r="DY68" s="1003"/>
      <c r="DZ68" s="1003"/>
      <c r="EA68" s="1003"/>
      <c r="EB68" s="1003"/>
      <c r="EC68" s="1003"/>
      <c r="ED68" s="1003"/>
      <c r="EE68" s="1003"/>
      <c r="EF68" s="1003"/>
      <c r="EG68" s="1003"/>
      <c r="EH68" s="1003"/>
      <c r="EI68" s="1003"/>
      <c r="EJ68" s="1003"/>
      <c r="EK68" s="1003"/>
      <c r="EL68" s="1003"/>
      <c r="EM68" s="1003"/>
      <c r="EN68" s="1003"/>
      <c r="EO68" s="1003"/>
      <c r="EP68" s="1003"/>
      <c r="EQ68" s="1003"/>
      <c r="ER68" s="1003"/>
      <c r="ES68" s="1003"/>
      <c r="ET68" s="1003"/>
      <c r="EU68" s="1003"/>
      <c r="EV68" s="1003"/>
      <c r="EW68" s="1003"/>
      <c r="EX68" s="1003"/>
      <c r="EY68" s="1003"/>
      <c r="EZ68" s="1003"/>
      <c r="FA68" s="1003"/>
      <c r="FB68" s="1003"/>
      <c r="FC68" s="1003"/>
      <c r="FD68" s="1003"/>
      <c r="FE68" s="1003"/>
      <c r="FF68" s="1003"/>
      <c r="FG68" s="1003"/>
      <c r="FH68" s="1003"/>
      <c r="FI68" s="1003"/>
      <c r="FJ68" s="1003"/>
      <c r="FK68" s="1003"/>
      <c r="FL68" s="1003"/>
      <c r="FM68" s="1003"/>
      <c r="FN68" s="1003"/>
      <c r="FO68" s="1003"/>
      <c r="FP68" s="1003"/>
      <c r="FQ68" s="1003"/>
      <c r="FR68" s="1003"/>
      <c r="FS68" s="1003"/>
      <c r="FT68" s="1003"/>
      <c r="FU68" s="1003"/>
      <c r="FV68" s="1003"/>
      <c r="FW68" s="1003"/>
      <c r="FX68" s="1003"/>
      <c r="FY68" s="1003"/>
      <c r="FZ68" s="1003"/>
      <c r="GA68" s="1003"/>
      <c r="GB68" s="1003"/>
      <c r="GC68" s="1003"/>
      <c r="GD68" s="1003"/>
      <c r="GE68" s="1003"/>
      <c r="GF68" s="1003"/>
      <c r="GG68" s="1003"/>
      <c r="GH68" s="1003"/>
      <c r="GI68" s="1003"/>
      <c r="GJ68" s="1003"/>
      <c r="GK68" s="1003"/>
      <c r="GL68" s="1003"/>
      <c r="GM68" s="1003"/>
      <c r="GN68" s="1003"/>
      <c r="GO68" s="1003"/>
      <c r="GP68" s="1003"/>
      <c r="GQ68" s="1003"/>
      <c r="GR68" s="1003"/>
      <c r="GS68" s="1003"/>
      <c r="GT68" s="1003"/>
      <c r="GU68" s="1003"/>
      <c r="GV68" s="1003"/>
      <c r="GW68" s="1003"/>
      <c r="GX68" s="1003"/>
      <c r="GY68" s="1003"/>
      <c r="GZ68" s="1003"/>
      <c r="HA68" s="1003"/>
      <c r="HB68" s="1003"/>
      <c r="HC68" s="1003"/>
      <c r="HD68" s="1003"/>
      <c r="HE68" s="1003"/>
      <c r="HF68" s="1003"/>
      <c r="HG68" s="1003"/>
      <c r="HH68" s="1003"/>
      <c r="HI68" s="1003"/>
      <c r="HJ68" s="1003"/>
      <c r="HK68" s="1003"/>
      <c r="HL68" s="1003"/>
      <c r="HM68" s="1003"/>
      <c r="HN68" s="1003"/>
      <c r="HO68" s="1003"/>
      <c r="HP68" s="1003"/>
      <c r="HQ68" s="1003"/>
      <c r="HR68" s="1003"/>
      <c r="HS68" s="1003"/>
      <c r="HT68" s="1003"/>
      <c r="HU68" s="1003"/>
      <c r="HV68" s="1003"/>
      <c r="HW68" s="1003"/>
      <c r="HX68" s="1003"/>
      <c r="HY68" s="1003"/>
      <c r="HZ68" s="1003"/>
      <c r="IA68" s="1003"/>
      <c r="IB68" s="1003"/>
      <c r="IC68" s="1003"/>
      <c r="ID68" s="1003"/>
      <c r="IE68" s="1003"/>
      <c r="IF68" s="1003"/>
      <c r="IG68" s="1003"/>
      <c r="IH68" s="1003"/>
      <c r="II68" s="1003"/>
      <c r="IJ68" s="1003"/>
      <c r="IK68" s="1003"/>
      <c r="IL68" s="1003"/>
      <c r="IM68" s="1003"/>
      <c r="IN68" s="1003"/>
      <c r="IO68" s="1003"/>
      <c r="IP68" s="1003"/>
      <c r="IQ68" s="1003"/>
      <c r="IR68" s="1003"/>
      <c r="IS68" s="1003"/>
      <c r="IT68" s="1003"/>
      <c r="IU68" s="1003"/>
      <c r="IV68" s="1003"/>
    </row>
    <row r="69" spans="1:256" ht="16.5" thickBot="1">
      <c r="A69" s="1003"/>
      <c r="B69" s="2844" t="s">
        <v>690</v>
      </c>
      <c r="C69" s="2845"/>
      <c r="D69" s="2845"/>
      <c r="E69" s="2845"/>
      <c r="F69" s="2845"/>
      <c r="G69" s="2846"/>
      <c r="H69" s="1003"/>
      <c r="I69" s="1003"/>
      <c r="J69" s="1003"/>
      <c r="K69" s="1003"/>
      <c r="L69" s="1003"/>
      <c r="M69" s="1003"/>
      <c r="N69" s="1003"/>
      <c r="O69" s="1003"/>
      <c r="P69" s="1003"/>
      <c r="Q69" s="1003"/>
      <c r="R69" s="1003"/>
      <c r="S69" s="1003"/>
      <c r="T69" s="1003"/>
      <c r="U69" s="1003"/>
      <c r="V69" s="1003"/>
      <c r="W69" s="1003"/>
      <c r="X69" s="1003"/>
      <c r="Y69" s="1003"/>
      <c r="Z69" s="1003"/>
      <c r="AA69" s="1003"/>
      <c r="AB69" s="1003"/>
      <c r="AC69" s="1003"/>
      <c r="AD69" s="1003"/>
      <c r="AE69" s="1003"/>
      <c r="AF69" s="1003"/>
      <c r="AG69" s="1003"/>
      <c r="AH69" s="1003"/>
      <c r="AI69" s="1003"/>
      <c r="AJ69" s="1003"/>
      <c r="AK69" s="1003"/>
      <c r="AL69" s="1003"/>
      <c r="AM69" s="1003"/>
      <c r="AN69" s="1003"/>
      <c r="AO69" s="1003"/>
      <c r="AP69" s="1003"/>
      <c r="AQ69" s="1003"/>
      <c r="AR69" s="1003"/>
      <c r="AS69" s="1003"/>
      <c r="AT69" s="1003"/>
      <c r="AU69" s="1003"/>
      <c r="AV69" s="1003"/>
      <c r="AW69" s="1003"/>
      <c r="AX69" s="1003"/>
      <c r="AY69" s="1003"/>
      <c r="AZ69" s="1003"/>
      <c r="BA69" s="1003"/>
      <c r="BB69" s="1003"/>
      <c r="BC69" s="1003"/>
      <c r="BD69" s="1003"/>
      <c r="BE69" s="1003"/>
      <c r="BF69" s="1003"/>
      <c r="BG69" s="1003"/>
      <c r="BH69" s="1003"/>
      <c r="BI69" s="1003"/>
      <c r="BJ69" s="1003"/>
      <c r="BK69" s="1003"/>
      <c r="BL69" s="1003"/>
      <c r="BM69" s="1003"/>
      <c r="BN69" s="1003"/>
      <c r="BO69" s="1003"/>
      <c r="BP69" s="1003"/>
      <c r="BQ69" s="1003"/>
      <c r="BR69" s="1003"/>
      <c r="BS69" s="1003"/>
      <c r="BT69" s="1003"/>
      <c r="BU69" s="1003"/>
      <c r="BV69" s="1003"/>
      <c r="BW69" s="1003"/>
      <c r="BX69" s="1003"/>
      <c r="BY69" s="1003"/>
      <c r="BZ69" s="1003"/>
      <c r="CA69" s="1003"/>
      <c r="CB69" s="1003"/>
      <c r="CC69" s="1003"/>
      <c r="CD69" s="1003"/>
      <c r="CE69" s="1003"/>
      <c r="CF69" s="1003"/>
      <c r="CG69" s="1003"/>
      <c r="CH69" s="1003"/>
      <c r="CI69" s="1003"/>
      <c r="CJ69" s="1003"/>
      <c r="CK69" s="1003"/>
      <c r="CL69" s="1003"/>
      <c r="CM69" s="1003"/>
      <c r="CN69" s="1003"/>
      <c r="CO69" s="1003"/>
      <c r="CP69" s="1003"/>
      <c r="CQ69" s="1003"/>
      <c r="CR69" s="1003"/>
      <c r="CS69" s="1003"/>
      <c r="CT69" s="1003"/>
      <c r="CU69" s="1003"/>
      <c r="CV69" s="1003"/>
      <c r="CW69" s="1003"/>
      <c r="CX69" s="1003"/>
      <c r="CY69" s="1003"/>
      <c r="CZ69" s="1003"/>
      <c r="DA69" s="1003"/>
      <c r="DB69" s="1003"/>
      <c r="DC69" s="1003"/>
      <c r="DD69" s="1003"/>
      <c r="DE69" s="1003"/>
      <c r="DF69" s="1003"/>
      <c r="DG69" s="1003"/>
      <c r="DH69" s="1003"/>
      <c r="DI69" s="1003"/>
      <c r="DJ69" s="1003"/>
      <c r="DK69" s="1003"/>
      <c r="DL69" s="1003"/>
      <c r="DM69" s="1003"/>
      <c r="DN69" s="1003"/>
      <c r="DO69" s="1003"/>
      <c r="DP69" s="1003"/>
      <c r="DQ69" s="1003"/>
      <c r="DR69" s="1003"/>
      <c r="DS69" s="1003"/>
      <c r="DT69" s="1003"/>
      <c r="DU69" s="1003"/>
      <c r="DV69" s="1003"/>
      <c r="DW69" s="1003"/>
      <c r="DX69" s="1003"/>
      <c r="DY69" s="1003"/>
      <c r="DZ69" s="1003"/>
      <c r="EA69" s="1003"/>
      <c r="EB69" s="1003"/>
      <c r="EC69" s="1003"/>
      <c r="ED69" s="1003"/>
      <c r="EE69" s="1003"/>
      <c r="EF69" s="1003"/>
      <c r="EG69" s="1003"/>
      <c r="EH69" s="1003"/>
      <c r="EI69" s="1003"/>
      <c r="EJ69" s="1003"/>
      <c r="EK69" s="1003"/>
      <c r="EL69" s="1003"/>
      <c r="EM69" s="1003"/>
      <c r="EN69" s="1003"/>
      <c r="EO69" s="1003"/>
      <c r="EP69" s="1003"/>
      <c r="EQ69" s="1003"/>
      <c r="ER69" s="1003"/>
      <c r="ES69" s="1003"/>
      <c r="ET69" s="1003"/>
      <c r="EU69" s="1003"/>
      <c r="EV69" s="1003"/>
      <c r="EW69" s="1003"/>
      <c r="EX69" s="1003"/>
      <c r="EY69" s="1003"/>
      <c r="EZ69" s="1003"/>
      <c r="FA69" s="1003"/>
      <c r="FB69" s="1003"/>
      <c r="FC69" s="1003"/>
      <c r="FD69" s="1003"/>
      <c r="FE69" s="1003"/>
      <c r="FF69" s="1003"/>
      <c r="FG69" s="1003"/>
      <c r="FH69" s="1003"/>
      <c r="FI69" s="1003"/>
      <c r="FJ69" s="1003"/>
      <c r="FK69" s="1003"/>
      <c r="FL69" s="1003"/>
      <c r="FM69" s="1003"/>
      <c r="FN69" s="1003"/>
      <c r="FO69" s="1003"/>
      <c r="FP69" s="1003"/>
      <c r="FQ69" s="1003"/>
      <c r="FR69" s="1003"/>
      <c r="FS69" s="1003"/>
      <c r="FT69" s="1003"/>
      <c r="FU69" s="1003"/>
      <c r="FV69" s="1003"/>
      <c r="FW69" s="1003"/>
      <c r="FX69" s="1003"/>
      <c r="FY69" s="1003"/>
      <c r="FZ69" s="1003"/>
      <c r="GA69" s="1003"/>
      <c r="GB69" s="1003"/>
      <c r="GC69" s="1003"/>
      <c r="GD69" s="1003"/>
      <c r="GE69" s="1003"/>
      <c r="GF69" s="1003"/>
      <c r="GG69" s="1003"/>
      <c r="GH69" s="1003"/>
      <c r="GI69" s="1003"/>
      <c r="GJ69" s="1003"/>
      <c r="GK69" s="1003"/>
      <c r="GL69" s="1003"/>
      <c r="GM69" s="1003"/>
      <c r="GN69" s="1003"/>
      <c r="GO69" s="1003"/>
      <c r="GP69" s="1003"/>
      <c r="GQ69" s="1003"/>
      <c r="GR69" s="1003"/>
      <c r="GS69" s="1003"/>
      <c r="GT69" s="1003"/>
      <c r="GU69" s="1003"/>
      <c r="GV69" s="1003"/>
      <c r="GW69" s="1003"/>
      <c r="GX69" s="1003"/>
      <c r="GY69" s="1003"/>
      <c r="GZ69" s="1003"/>
      <c r="HA69" s="1003"/>
      <c r="HB69" s="1003"/>
      <c r="HC69" s="1003"/>
      <c r="HD69" s="1003"/>
      <c r="HE69" s="1003"/>
      <c r="HF69" s="1003"/>
      <c r="HG69" s="1003"/>
      <c r="HH69" s="1003"/>
      <c r="HI69" s="1003"/>
      <c r="HJ69" s="1003"/>
      <c r="HK69" s="1003"/>
      <c r="HL69" s="1003"/>
      <c r="HM69" s="1003"/>
      <c r="HN69" s="1003"/>
      <c r="HO69" s="1003"/>
      <c r="HP69" s="1003"/>
      <c r="HQ69" s="1003"/>
      <c r="HR69" s="1003"/>
      <c r="HS69" s="1003"/>
      <c r="HT69" s="1003"/>
      <c r="HU69" s="1003"/>
      <c r="HV69" s="1003"/>
      <c r="HW69" s="1003"/>
      <c r="HX69" s="1003"/>
      <c r="HY69" s="1003"/>
      <c r="HZ69" s="1003"/>
      <c r="IA69" s="1003"/>
      <c r="IB69" s="1003"/>
      <c r="IC69" s="1003"/>
      <c r="ID69" s="1003"/>
      <c r="IE69" s="1003"/>
      <c r="IF69" s="1003"/>
      <c r="IG69" s="1003"/>
      <c r="IH69" s="1003"/>
      <c r="II69" s="1003"/>
      <c r="IJ69" s="1003"/>
      <c r="IK69" s="1003"/>
      <c r="IL69" s="1003"/>
      <c r="IM69" s="1003"/>
      <c r="IN69" s="1003"/>
      <c r="IO69" s="1003"/>
      <c r="IP69" s="1003"/>
      <c r="IQ69" s="1003"/>
      <c r="IR69" s="1003"/>
      <c r="IS69" s="1003"/>
      <c r="IT69" s="1003"/>
      <c r="IU69" s="1003"/>
      <c r="IV69" s="1003"/>
    </row>
    <row r="70" spans="1:256" ht="15.75">
      <c r="A70" s="1003"/>
      <c r="B70" s="1277" t="s">
        <v>1815</v>
      </c>
      <c r="C70" s="1278" t="str">
        <f>C17</f>
        <v>SURF DUPLO</v>
      </c>
      <c r="D70" s="1279" t="s">
        <v>29</v>
      </c>
      <c r="E70" s="1289">
        <v>1</v>
      </c>
      <c r="F70" s="1280">
        <f>G17</f>
        <v>1976</v>
      </c>
      <c r="G70" s="1281">
        <f>TRUNC(F70*E70,2)</f>
        <v>1976</v>
      </c>
      <c r="H70" s="1003"/>
      <c r="I70" s="1003"/>
      <c r="J70" s="1003"/>
      <c r="K70" s="1003"/>
      <c r="L70" s="1003"/>
      <c r="M70" s="1003"/>
      <c r="N70" s="1003"/>
      <c r="O70" s="1003"/>
      <c r="P70" s="1003"/>
      <c r="Q70" s="1003"/>
      <c r="R70" s="1003"/>
      <c r="S70" s="1003"/>
      <c r="T70" s="1003"/>
      <c r="U70" s="1003"/>
      <c r="V70" s="1003"/>
      <c r="W70" s="1003"/>
      <c r="X70" s="1003"/>
      <c r="Y70" s="1003"/>
      <c r="Z70" s="1003"/>
      <c r="AA70" s="1003"/>
      <c r="AB70" s="1003"/>
      <c r="AC70" s="1003"/>
      <c r="AD70" s="1003"/>
      <c r="AE70" s="1003"/>
      <c r="AF70" s="1003"/>
      <c r="AG70" s="1003"/>
      <c r="AH70" s="1003"/>
      <c r="AI70" s="1003"/>
      <c r="AJ70" s="1003"/>
      <c r="AK70" s="1003"/>
      <c r="AL70" s="1003"/>
      <c r="AM70" s="1003"/>
      <c r="AN70" s="1003"/>
      <c r="AO70" s="1003"/>
      <c r="AP70" s="1003"/>
      <c r="AQ70" s="1003"/>
      <c r="AR70" s="1003"/>
      <c r="AS70" s="1003"/>
      <c r="AT70" s="1003"/>
      <c r="AU70" s="1003"/>
      <c r="AV70" s="1003"/>
      <c r="AW70" s="1003"/>
      <c r="AX70" s="1003"/>
      <c r="AY70" s="1003"/>
      <c r="AZ70" s="1003"/>
      <c r="BA70" s="1003"/>
      <c r="BB70" s="1003"/>
      <c r="BC70" s="1003"/>
      <c r="BD70" s="1003"/>
      <c r="BE70" s="1003"/>
      <c r="BF70" s="1003"/>
      <c r="BG70" s="1003"/>
      <c r="BH70" s="1003"/>
      <c r="BI70" s="1003"/>
      <c r="BJ70" s="1003"/>
      <c r="BK70" s="1003"/>
      <c r="BL70" s="1003"/>
      <c r="BM70" s="1003"/>
      <c r="BN70" s="1003"/>
      <c r="BO70" s="1003"/>
      <c r="BP70" s="1003"/>
      <c r="BQ70" s="1003"/>
      <c r="BR70" s="1003"/>
      <c r="BS70" s="1003"/>
      <c r="BT70" s="1003"/>
      <c r="BU70" s="1003"/>
      <c r="BV70" s="1003"/>
      <c r="BW70" s="1003"/>
      <c r="BX70" s="1003"/>
      <c r="BY70" s="1003"/>
      <c r="BZ70" s="1003"/>
      <c r="CA70" s="1003"/>
      <c r="CB70" s="1003"/>
      <c r="CC70" s="1003"/>
      <c r="CD70" s="1003"/>
      <c r="CE70" s="1003"/>
      <c r="CF70" s="1003"/>
      <c r="CG70" s="1003"/>
      <c r="CH70" s="1003"/>
      <c r="CI70" s="1003"/>
      <c r="CJ70" s="1003"/>
      <c r="CK70" s="1003"/>
      <c r="CL70" s="1003"/>
      <c r="CM70" s="1003"/>
      <c r="CN70" s="1003"/>
      <c r="CO70" s="1003"/>
      <c r="CP70" s="1003"/>
      <c r="CQ70" s="1003"/>
      <c r="CR70" s="1003"/>
      <c r="CS70" s="1003"/>
      <c r="CT70" s="1003"/>
      <c r="CU70" s="1003"/>
      <c r="CV70" s="1003"/>
      <c r="CW70" s="1003"/>
      <c r="CX70" s="1003"/>
      <c r="CY70" s="1003"/>
      <c r="CZ70" s="1003"/>
      <c r="DA70" s="1003"/>
      <c r="DB70" s="1003"/>
      <c r="DC70" s="1003"/>
      <c r="DD70" s="1003"/>
      <c r="DE70" s="1003"/>
      <c r="DF70" s="1003"/>
      <c r="DG70" s="1003"/>
      <c r="DH70" s="1003"/>
      <c r="DI70" s="1003"/>
      <c r="DJ70" s="1003"/>
      <c r="DK70" s="1003"/>
      <c r="DL70" s="1003"/>
      <c r="DM70" s="1003"/>
      <c r="DN70" s="1003"/>
      <c r="DO70" s="1003"/>
      <c r="DP70" s="1003"/>
      <c r="DQ70" s="1003"/>
      <c r="DR70" s="1003"/>
      <c r="DS70" s="1003"/>
      <c r="DT70" s="1003"/>
      <c r="DU70" s="1003"/>
      <c r="DV70" s="1003"/>
      <c r="DW70" s="1003"/>
      <c r="DX70" s="1003"/>
      <c r="DY70" s="1003"/>
      <c r="DZ70" s="1003"/>
      <c r="EA70" s="1003"/>
      <c r="EB70" s="1003"/>
      <c r="EC70" s="1003"/>
      <c r="ED70" s="1003"/>
      <c r="EE70" s="1003"/>
      <c r="EF70" s="1003"/>
      <c r="EG70" s="1003"/>
      <c r="EH70" s="1003"/>
      <c r="EI70" s="1003"/>
      <c r="EJ70" s="1003"/>
      <c r="EK70" s="1003"/>
      <c r="EL70" s="1003"/>
      <c r="EM70" s="1003"/>
      <c r="EN70" s="1003"/>
      <c r="EO70" s="1003"/>
      <c r="EP70" s="1003"/>
      <c r="EQ70" s="1003"/>
      <c r="ER70" s="1003"/>
      <c r="ES70" s="1003"/>
      <c r="ET70" s="1003"/>
      <c r="EU70" s="1003"/>
      <c r="EV70" s="1003"/>
      <c r="EW70" s="1003"/>
      <c r="EX70" s="1003"/>
      <c r="EY70" s="1003"/>
      <c r="EZ70" s="1003"/>
      <c r="FA70" s="1003"/>
      <c r="FB70" s="1003"/>
      <c r="FC70" s="1003"/>
      <c r="FD70" s="1003"/>
      <c r="FE70" s="1003"/>
      <c r="FF70" s="1003"/>
      <c r="FG70" s="1003"/>
      <c r="FH70" s="1003"/>
      <c r="FI70" s="1003"/>
      <c r="FJ70" s="1003"/>
      <c r="FK70" s="1003"/>
      <c r="FL70" s="1003"/>
      <c r="FM70" s="1003"/>
      <c r="FN70" s="1003"/>
      <c r="FO70" s="1003"/>
      <c r="FP70" s="1003"/>
      <c r="FQ70" s="1003"/>
      <c r="FR70" s="1003"/>
      <c r="FS70" s="1003"/>
      <c r="FT70" s="1003"/>
      <c r="FU70" s="1003"/>
      <c r="FV70" s="1003"/>
      <c r="FW70" s="1003"/>
      <c r="FX70" s="1003"/>
      <c r="FY70" s="1003"/>
      <c r="FZ70" s="1003"/>
      <c r="GA70" s="1003"/>
      <c r="GB70" s="1003"/>
      <c r="GC70" s="1003"/>
      <c r="GD70" s="1003"/>
      <c r="GE70" s="1003"/>
      <c r="GF70" s="1003"/>
      <c r="GG70" s="1003"/>
      <c r="GH70" s="1003"/>
      <c r="GI70" s="1003"/>
      <c r="GJ70" s="1003"/>
      <c r="GK70" s="1003"/>
      <c r="GL70" s="1003"/>
      <c r="GM70" s="1003"/>
      <c r="GN70" s="1003"/>
      <c r="GO70" s="1003"/>
      <c r="GP70" s="1003"/>
      <c r="GQ70" s="1003"/>
      <c r="GR70" s="1003"/>
      <c r="GS70" s="1003"/>
      <c r="GT70" s="1003"/>
      <c r="GU70" s="1003"/>
      <c r="GV70" s="1003"/>
      <c r="GW70" s="1003"/>
      <c r="GX70" s="1003"/>
      <c r="GY70" s="1003"/>
      <c r="GZ70" s="1003"/>
      <c r="HA70" s="1003"/>
      <c r="HB70" s="1003"/>
      <c r="HC70" s="1003"/>
      <c r="HD70" s="1003"/>
      <c r="HE70" s="1003"/>
      <c r="HF70" s="1003"/>
      <c r="HG70" s="1003"/>
      <c r="HH70" s="1003"/>
      <c r="HI70" s="1003"/>
      <c r="HJ70" s="1003"/>
      <c r="HK70" s="1003"/>
      <c r="HL70" s="1003"/>
      <c r="HM70" s="1003"/>
      <c r="HN70" s="1003"/>
      <c r="HO70" s="1003"/>
      <c r="HP70" s="1003"/>
      <c r="HQ70" s="1003"/>
      <c r="HR70" s="1003"/>
      <c r="HS70" s="1003"/>
      <c r="HT70" s="1003"/>
      <c r="HU70" s="1003"/>
      <c r="HV70" s="1003"/>
      <c r="HW70" s="1003"/>
      <c r="HX70" s="1003"/>
      <c r="HY70" s="1003"/>
      <c r="HZ70" s="1003"/>
      <c r="IA70" s="1003"/>
      <c r="IB70" s="1003"/>
      <c r="IC70" s="1003"/>
      <c r="ID70" s="1003"/>
      <c r="IE70" s="1003"/>
      <c r="IF70" s="1003"/>
      <c r="IG70" s="1003"/>
      <c r="IH70" s="1003"/>
      <c r="II70" s="1003"/>
      <c r="IJ70" s="1003"/>
      <c r="IK70" s="1003"/>
      <c r="IL70" s="1003"/>
      <c r="IM70" s="1003"/>
      <c r="IN70" s="1003"/>
      <c r="IO70" s="1003"/>
      <c r="IP70" s="1003"/>
      <c r="IQ70" s="1003"/>
      <c r="IR70" s="1003"/>
      <c r="IS70" s="1003"/>
      <c r="IT70" s="1003"/>
      <c r="IU70" s="1003"/>
      <c r="IV70" s="1003"/>
    </row>
    <row r="71" spans="1:256" ht="30">
      <c r="A71" s="1003" t="s">
        <v>1321</v>
      </c>
      <c r="B71" s="1047">
        <v>93358</v>
      </c>
      <c r="C71" s="772" t="str">
        <f>IF($A71="INSUMO",VLOOKUP($B71,'BANCO DE DADOS SETEMBRO INS'!$A:$D,2,FALSE),VLOOKUP($B71,'BANCO DE DADOS SETEMBRO SERV'!$B:$E,2,FALSE))</f>
        <v>ESCAVAÇÃO MANUAL DE VALA COM PROFUNDIDADE MENOR OU IGUAL A 1,30 M. AF_03/2016</v>
      </c>
      <c r="D71" s="771" t="str">
        <f>IF($A71="INSUMO",VLOOKUP($B71,'BANCO DE DADOS SETEMBRO INS'!$A:$D,3,FALSE),VLOOKUP($B71,'BANCO DE DADOS SETEMBRO SERV'!$B:$E,3,FALSE))</f>
        <v>M3</v>
      </c>
      <c r="E71" s="1290">
        <f>(0.8*0.4*0.4)</f>
        <v>0.12800000000000003</v>
      </c>
      <c r="F71" s="775">
        <f>IF($A71="INSUMO",VLOOKUP($B71,'BANCO DE DADOS SETEMBRO INS'!$A:$D,4,FALSE),VLOOKUP($B71,'BANCO DE DADOS SETEMBRO SERV'!$B:$E,4,FALSE))</f>
        <v>62.26</v>
      </c>
      <c r="G71" s="1046">
        <f>TRUNC(F71*E71,2)</f>
        <v>7.96</v>
      </c>
      <c r="H71" s="1003"/>
      <c r="I71" s="1003"/>
      <c r="J71" s="1003"/>
      <c r="K71" s="1003"/>
      <c r="L71" s="1003"/>
      <c r="M71" s="1003"/>
      <c r="N71" s="1003"/>
      <c r="O71" s="1003"/>
      <c r="P71" s="1003"/>
      <c r="Q71" s="1003"/>
      <c r="R71" s="1003"/>
      <c r="S71" s="1003"/>
      <c r="T71" s="1003"/>
      <c r="U71" s="1003"/>
      <c r="V71" s="1003"/>
      <c r="W71" s="1003"/>
      <c r="X71" s="1003"/>
      <c r="Y71" s="1003"/>
      <c r="Z71" s="1003"/>
      <c r="AA71" s="1003"/>
      <c r="AB71" s="1003"/>
      <c r="AC71" s="1003"/>
      <c r="AD71" s="1003"/>
      <c r="AE71" s="1003"/>
      <c r="AF71" s="1003"/>
      <c r="AG71" s="1003"/>
      <c r="AH71" s="1003"/>
      <c r="AI71" s="1003"/>
      <c r="AJ71" s="1003"/>
      <c r="AK71" s="1003"/>
      <c r="AL71" s="1003"/>
      <c r="AM71" s="1003"/>
      <c r="AN71" s="1003"/>
      <c r="AO71" s="1003"/>
      <c r="AP71" s="1003"/>
      <c r="AQ71" s="1003"/>
      <c r="AR71" s="1003"/>
      <c r="AS71" s="1003"/>
      <c r="AT71" s="1003"/>
      <c r="AU71" s="1003"/>
      <c r="AV71" s="1003"/>
      <c r="AW71" s="1003"/>
      <c r="AX71" s="1003"/>
      <c r="AY71" s="1003"/>
      <c r="AZ71" s="1003"/>
      <c r="BA71" s="1003"/>
      <c r="BB71" s="1003"/>
      <c r="BC71" s="1003"/>
      <c r="BD71" s="1003"/>
      <c r="BE71" s="1003"/>
      <c r="BF71" s="1003"/>
      <c r="BG71" s="1003"/>
      <c r="BH71" s="1003"/>
      <c r="BI71" s="1003"/>
      <c r="BJ71" s="1003"/>
      <c r="BK71" s="1003"/>
      <c r="BL71" s="1003"/>
      <c r="BM71" s="1003"/>
      <c r="BN71" s="1003"/>
      <c r="BO71" s="1003"/>
      <c r="BP71" s="1003"/>
      <c r="BQ71" s="1003"/>
      <c r="BR71" s="1003"/>
      <c r="BS71" s="1003"/>
      <c r="BT71" s="1003"/>
      <c r="BU71" s="1003"/>
      <c r="BV71" s="1003"/>
      <c r="BW71" s="1003"/>
      <c r="BX71" s="1003"/>
      <c r="BY71" s="1003"/>
      <c r="BZ71" s="1003"/>
      <c r="CA71" s="1003"/>
      <c r="CB71" s="1003"/>
      <c r="CC71" s="1003"/>
      <c r="CD71" s="1003"/>
      <c r="CE71" s="1003"/>
      <c r="CF71" s="1003"/>
      <c r="CG71" s="1003"/>
      <c r="CH71" s="1003"/>
      <c r="CI71" s="1003"/>
      <c r="CJ71" s="1003"/>
      <c r="CK71" s="1003"/>
      <c r="CL71" s="1003"/>
      <c r="CM71" s="1003"/>
      <c r="CN71" s="1003"/>
      <c r="CO71" s="1003"/>
      <c r="CP71" s="1003"/>
      <c r="CQ71" s="1003"/>
      <c r="CR71" s="1003"/>
      <c r="CS71" s="1003"/>
      <c r="CT71" s="1003"/>
      <c r="CU71" s="1003"/>
      <c r="CV71" s="1003"/>
      <c r="CW71" s="1003"/>
      <c r="CX71" s="1003"/>
      <c r="CY71" s="1003"/>
      <c r="CZ71" s="1003"/>
      <c r="DA71" s="1003"/>
      <c r="DB71" s="1003"/>
      <c r="DC71" s="1003"/>
      <c r="DD71" s="1003"/>
      <c r="DE71" s="1003"/>
      <c r="DF71" s="1003"/>
      <c r="DG71" s="1003"/>
      <c r="DH71" s="1003"/>
      <c r="DI71" s="1003"/>
      <c r="DJ71" s="1003"/>
      <c r="DK71" s="1003"/>
      <c r="DL71" s="1003"/>
      <c r="DM71" s="1003"/>
      <c r="DN71" s="1003"/>
      <c r="DO71" s="1003"/>
      <c r="DP71" s="1003"/>
      <c r="DQ71" s="1003"/>
      <c r="DR71" s="1003"/>
      <c r="DS71" s="1003"/>
      <c r="DT71" s="1003"/>
      <c r="DU71" s="1003"/>
      <c r="DV71" s="1003"/>
      <c r="DW71" s="1003"/>
      <c r="DX71" s="1003"/>
      <c r="DY71" s="1003"/>
      <c r="DZ71" s="1003"/>
      <c r="EA71" s="1003"/>
      <c r="EB71" s="1003"/>
      <c r="EC71" s="1003"/>
      <c r="ED71" s="1003"/>
      <c r="EE71" s="1003"/>
      <c r="EF71" s="1003"/>
      <c r="EG71" s="1003"/>
      <c r="EH71" s="1003"/>
      <c r="EI71" s="1003"/>
      <c r="EJ71" s="1003"/>
      <c r="EK71" s="1003"/>
      <c r="EL71" s="1003"/>
      <c r="EM71" s="1003"/>
      <c r="EN71" s="1003"/>
      <c r="EO71" s="1003"/>
      <c r="EP71" s="1003"/>
      <c r="EQ71" s="1003"/>
      <c r="ER71" s="1003"/>
      <c r="ES71" s="1003"/>
      <c r="ET71" s="1003"/>
      <c r="EU71" s="1003"/>
      <c r="EV71" s="1003"/>
      <c r="EW71" s="1003"/>
      <c r="EX71" s="1003"/>
      <c r="EY71" s="1003"/>
      <c r="EZ71" s="1003"/>
      <c r="FA71" s="1003"/>
      <c r="FB71" s="1003"/>
      <c r="FC71" s="1003"/>
      <c r="FD71" s="1003"/>
      <c r="FE71" s="1003"/>
      <c r="FF71" s="1003"/>
      <c r="FG71" s="1003"/>
      <c r="FH71" s="1003"/>
      <c r="FI71" s="1003"/>
      <c r="FJ71" s="1003"/>
      <c r="FK71" s="1003"/>
      <c r="FL71" s="1003"/>
      <c r="FM71" s="1003"/>
      <c r="FN71" s="1003"/>
      <c r="FO71" s="1003"/>
      <c r="FP71" s="1003"/>
      <c r="FQ71" s="1003"/>
      <c r="FR71" s="1003"/>
      <c r="FS71" s="1003"/>
      <c r="FT71" s="1003"/>
      <c r="FU71" s="1003"/>
      <c r="FV71" s="1003"/>
      <c r="FW71" s="1003"/>
      <c r="FX71" s="1003"/>
      <c r="FY71" s="1003"/>
      <c r="FZ71" s="1003"/>
      <c r="GA71" s="1003"/>
      <c r="GB71" s="1003"/>
      <c r="GC71" s="1003"/>
      <c r="GD71" s="1003"/>
      <c r="GE71" s="1003"/>
      <c r="GF71" s="1003"/>
      <c r="GG71" s="1003"/>
      <c r="GH71" s="1003"/>
      <c r="GI71" s="1003"/>
      <c r="GJ71" s="1003"/>
      <c r="GK71" s="1003"/>
      <c r="GL71" s="1003"/>
      <c r="GM71" s="1003"/>
      <c r="GN71" s="1003"/>
      <c r="GO71" s="1003"/>
      <c r="GP71" s="1003"/>
      <c r="GQ71" s="1003"/>
      <c r="GR71" s="1003"/>
      <c r="GS71" s="1003"/>
      <c r="GT71" s="1003"/>
      <c r="GU71" s="1003"/>
      <c r="GV71" s="1003"/>
      <c r="GW71" s="1003"/>
      <c r="GX71" s="1003"/>
      <c r="GY71" s="1003"/>
      <c r="GZ71" s="1003"/>
      <c r="HA71" s="1003"/>
      <c r="HB71" s="1003"/>
      <c r="HC71" s="1003"/>
      <c r="HD71" s="1003"/>
      <c r="HE71" s="1003"/>
      <c r="HF71" s="1003"/>
      <c r="HG71" s="1003"/>
      <c r="HH71" s="1003"/>
      <c r="HI71" s="1003"/>
      <c r="HJ71" s="1003"/>
      <c r="HK71" s="1003"/>
      <c r="HL71" s="1003"/>
      <c r="HM71" s="1003"/>
      <c r="HN71" s="1003"/>
      <c r="HO71" s="1003"/>
      <c r="HP71" s="1003"/>
      <c r="HQ71" s="1003"/>
      <c r="HR71" s="1003"/>
      <c r="HS71" s="1003"/>
      <c r="HT71" s="1003"/>
      <c r="HU71" s="1003"/>
      <c r="HV71" s="1003"/>
      <c r="HW71" s="1003"/>
      <c r="HX71" s="1003"/>
      <c r="HY71" s="1003"/>
      <c r="HZ71" s="1003"/>
      <c r="IA71" s="1003"/>
      <c r="IB71" s="1003"/>
      <c r="IC71" s="1003"/>
      <c r="ID71" s="1003"/>
      <c r="IE71" s="1003"/>
      <c r="IF71" s="1003"/>
      <c r="IG71" s="1003"/>
      <c r="IH71" s="1003"/>
      <c r="II71" s="1003"/>
      <c r="IJ71" s="1003"/>
      <c r="IK71" s="1003"/>
      <c r="IL71" s="1003"/>
      <c r="IM71" s="1003"/>
      <c r="IN71" s="1003"/>
      <c r="IO71" s="1003"/>
      <c r="IP71" s="1003"/>
      <c r="IQ71" s="1003"/>
      <c r="IR71" s="1003"/>
      <c r="IS71" s="1003"/>
      <c r="IT71" s="1003"/>
      <c r="IU71" s="1003"/>
      <c r="IV71" s="1003"/>
    </row>
    <row r="72" spans="1:256" ht="30">
      <c r="A72" s="1003" t="s">
        <v>1321</v>
      </c>
      <c r="B72" s="1047">
        <v>94965</v>
      </c>
      <c r="C72" s="772" t="str">
        <f>IF($A72="INSUMO",VLOOKUP($B72,'BANCO DE DADOS SETEMBRO INS'!$A:$D,2,FALSE),VLOOKUP($B72,'BANCO DE DADOS SETEMBRO SERV'!$B:$E,2,FALSE))</f>
        <v>CONCRETO FCK = 25MPA, TRAÇO 1:2,3:2,7 (CIMENTO/ AREIA MÉDIA/ BRITA 1)  - PREPARO MECÂNICO COM BETONEIRA 400 L. AF_07/2016</v>
      </c>
      <c r="D72" s="771" t="str">
        <f>IF($A72="INSUMO",VLOOKUP($B72,'BANCO DE DADOS SETEMBRO INS'!$A:$D,3,FALSE),VLOOKUP($B72,'BANCO DE DADOS SETEMBRO SERV'!$B:$E,3,FALSE))</f>
        <v>M3</v>
      </c>
      <c r="E72" s="1290">
        <f>E71</f>
        <v>0.12800000000000003</v>
      </c>
      <c r="F72" s="775">
        <f>IF($A72="INSUMO",VLOOKUP($B72,'BANCO DE DADOS SETEMBRO INS'!$A:$D,4,FALSE),VLOOKUP($B72,'BANCO DE DADOS SETEMBRO SERV'!$B:$E,4,FALSE))</f>
        <v>324.73</v>
      </c>
      <c r="G72" s="1046">
        <f>TRUNC(F72*E72,2)</f>
        <v>41.56</v>
      </c>
      <c r="H72" s="1003"/>
      <c r="I72" s="1003"/>
      <c r="J72" s="1003"/>
      <c r="K72" s="1003"/>
      <c r="L72" s="1003"/>
      <c r="M72" s="1003"/>
      <c r="N72" s="1003"/>
      <c r="O72" s="1003"/>
      <c r="P72" s="1003"/>
      <c r="Q72" s="1003"/>
      <c r="R72" s="1003"/>
      <c r="S72" s="1003"/>
      <c r="T72" s="1003"/>
      <c r="U72" s="1003"/>
      <c r="V72" s="1003"/>
      <c r="W72" s="1003"/>
      <c r="X72" s="1003"/>
      <c r="Y72" s="1003"/>
      <c r="Z72" s="1003"/>
      <c r="AA72" s="1003"/>
      <c r="AB72" s="1003"/>
      <c r="AC72" s="1003"/>
      <c r="AD72" s="1003"/>
      <c r="AE72" s="1003"/>
      <c r="AF72" s="1003"/>
      <c r="AG72" s="1003"/>
      <c r="AH72" s="1003"/>
      <c r="AI72" s="1003"/>
      <c r="AJ72" s="1003"/>
      <c r="AK72" s="1003"/>
      <c r="AL72" s="1003"/>
      <c r="AM72" s="1003"/>
      <c r="AN72" s="1003"/>
      <c r="AO72" s="1003"/>
      <c r="AP72" s="1003"/>
      <c r="AQ72" s="1003"/>
      <c r="AR72" s="1003"/>
      <c r="AS72" s="1003"/>
      <c r="AT72" s="1003"/>
      <c r="AU72" s="1003"/>
      <c r="AV72" s="1003"/>
      <c r="AW72" s="1003"/>
      <c r="AX72" s="1003"/>
      <c r="AY72" s="1003"/>
      <c r="AZ72" s="1003"/>
      <c r="BA72" s="1003"/>
      <c r="BB72" s="1003"/>
      <c r="BC72" s="1003"/>
      <c r="BD72" s="1003"/>
      <c r="BE72" s="1003"/>
      <c r="BF72" s="1003"/>
      <c r="BG72" s="1003"/>
      <c r="BH72" s="1003"/>
      <c r="BI72" s="1003"/>
      <c r="BJ72" s="1003"/>
      <c r="BK72" s="1003"/>
      <c r="BL72" s="1003"/>
      <c r="BM72" s="1003"/>
      <c r="BN72" s="1003"/>
      <c r="BO72" s="1003"/>
      <c r="BP72" s="1003"/>
      <c r="BQ72" s="1003"/>
      <c r="BR72" s="1003"/>
      <c r="BS72" s="1003"/>
      <c r="BT72" s="1003"/>
      <c r="BU72" s="1003"/>
      <c r="BV72" s="1003"/>
      <c r="BW72" s="1003"/>
      <c r="BX72" s="1003"/>
      <c r="BY72" s="1003"/>
      <c r="BZ72" s="1003"/>
      <c r="CA72" s="1003"/>
      <c r="CB72" s="1003"/>
      <c r="CC72" s="1003"/>
      <c r="CD72" s="1003"/>
      <c r="CE72" s="1003"/>
      <c r="CF72" s="1003"/>
      <c r="CG72" s="1003"/>
      <c r="CH72" s="1003"/>
      <c r="CI72" s="1003"/>
      <c r="CJ72" s="1003"/>
      <c r="CK72" s="1003"/>
      <c r="CL72" s="1003"/>
      <c r="CM72" s="1003"/>
      <c r="CN72" s="1003"/>
      <c r="CO72" s="1003"/>
      <c r="CP72" s="1003"/>
      <c r="CQ72" s="1003"/>
      <c r="CR72" s="1003"/>
      <c r="CS72" s="1003"/>
      <c r="CT72" s="1003"/>
      <c r="CU72" s="1003"/>
      <c r="CV72" s="1003"/>
      <c r="CW72" s="1003"/>
      <c r="CX72" s="1003"/>
      <c r="CY72" s="1003"/>
      <c r="CZ72" s="1003"/>
      <c r="DA72" s="1003"/>
      <c r="DB72" s="1003"/>
      <c r="DC72" s="1003"/>
      <c r="DD72" s="1003"/>
      <c r="DE72" s="1003"/>
      <c r="DF72" s="1003"/>
      <c r="DG72" s="1003"/>
      <c r="DH72" s="1003"/>
      <c r="DI72" s="1003"/>
      <c r="DJ72" s="1003"/>
      <c r="DK72" s="1003"/>
      <c r="DL72" s="1003"/>
      <c r="DM72" s="1003"/>
      <c r="DN72" s="1003"/>
      <c r="DO72" s="1003"/>
      <c r="DP72" s="1003"/>
      <c r="DQ72" s="1003"/>
      <c r="DR72" s="1003"/>
      <c r="DS72" s="1003"/>
      <c r="DT72" s="1003"/>
      <c r="DU72" s="1003"/>
      <c r="DV72" s="1003"/>
      <c r="DW72" s="1003"/>
      <c r="DX72" s="1003"/>
      <c r="DY72" s="1003"/>
      <c r="DZ72" s="1003"/>
      <c r="EA72" s="1003"/>
      <c r="EB72" s="1003"/>
      <c r="EC72" s="1003"/>
      <c r="ED72" s="1003"/>
      <c r="EE72" s="1003"/>
      <c r="EF72" s="1003"/>
      <c r="EG72" s="1003"/>
      <c r="EH72" s="1003"/>
      <c r="EI72" s="1003"/>
      <c r="EJ72" s="1003"/>
      <c r="EK72" s="1003"/>
      <c r="EL72" s="1003"/>
      <c r="EM72" s="1003"/>
      <c r="EN72" s="1003"/>
      <c r="EO72" s="1003"/>
      <c r="EP72" s="1003"/>
      <c r="EQ72" s="1003"/>
      <c r="ER72" s="1003"/>
      <c r="ES72" s="1003"/>
      <c r="ET72" s="1003"/>
      <c r="EU72" s="1003"/>
      <c r="EV72" s="1003"/>
      <c r="EW72" s="1003"/>
      <c r="EX72" s="1003"/>
      <c r="EY72" s="1003"/>
      <c r="EZ72" s="1003"/>
      <c r="FA72" s="1003"/>
      <c r="FB72" s="1003"/>
      <c r="FC72" s="1003"/>
      <c r="FD72" s="1003"/>
      <c r="FE72" s="1003"/>
      <c r="FF72" s="1003"/>
      <c r="FG72" s="1003"/>
      <c r="FH72" s="1003"/>
      <c r="FI72" s="1003"/>
      <c r="FJ72" s="1003"/>
      <c r="FK72" s="1003"/>
      <c r="FL72" s="1003"/>
      <c r="FM72" s="1003"/>
      <c r="FN72" s="1003"/>
      <c r="FO72" s="1003"/>
      <c r="FP72" s="1003"/>
      <c r="FQ72" s="1003"/>
      <c r="FR72" s="1003"/>
      <c r="FS72" s="1003"/>
      <c r="FT72" s="1003"/>
      <c r="FU72" s="1003"/>
      <c r="FV72" s="1003"/>
      <c r="FW72" s="1003"/>
      <c r="FX72" s="1003"/>
      <c r="FY72" s="1003"/>
      <c r="FZ72" s="1003"/>
      <c r="GA72" s="1003"/>
      <c r="GB72" s="1003"/>
      <c r="GC72" s="1003"/>
      <c r="GD72" s="1003"/>
      <c r="GE72" s="1003"/>
      <c r="GF72" s="1003"/>
      <c r="GG72" s="1003"/>
      <c r="GH72" s="1003"/>
      <c r="GI72" s="1003"/>
      <c r="GJ72" s="1003"/>
      <c r="GK72" s="1003"/>
      <c r="GL72" s="1003"/>
      <c r="GM72" s="1003"/>
      <c r="GN72" s="1003"/>
      <c r="GO72" s="1003"/>
      <c r="GP72" s="1003"/>
      <c r="GQ72" s="1003"/>
      <c r="GR72" s="1003"/>
      <c r="GS72" s="1003"/>
      <c r="GT72" s="1003"/>
      <c r="GU72" s="1003"/>
      <c r="GV72" s="1003"/>
      <c r="GW72" s="1003"/>
      <c r="GX72" s="1003"/>
      <c r="GY72" s="1003"/>
      <c r="GZ72" s="1003"/>
      <c r="HA72" s="1003"/>
      <c r="HB72" s="1003"/>
      <c r="HC72" s="1003"/>
      <c r="HD72" s="1003"/>
      <c r="HE72" s="1003"/>
      <c r="HF72" s="1003"/>
      <c r="HG72" s="1003"/>
      <c r="HH72" s="1003"/>
      <c r="HI72" s="1003"/>
      <c r="HJ72" s="1003"/>
      <c r="HK72" s="1003"/>
      <c r="HL72" s="1003"/>
      <c r="HM72" s="1003"/>
      <c r="HN72" s="1003"/>
      <c r="HO72" s="1003"/>
      <c r="HP72" s="1003"/>
      <c r="HQ72" s="1003"/>
      <c r="HR72" s="1003"/>
      <c r="HS72" s="1003"/>
      <c r="HT72" s="1003"/>
      <c r="HU72" s="1003"/>
      <c r="HV72" s="1003"/>
      <c r="HW72" s="1003"/>
      <c r="HX72" s="1003"/>
      <c r="HY72" s="1003"/>
      <c r="HZ72" s="1003"/>
      <c r="IA72" s="1003"/>
      <c r="IB72" s="1003"/>
      <c r="IC72" s="1003"/>
      <c r="ID72" s="1003"/>
      <c r="IE72" s="1003"/>
      <c r="IF72" s="1003"/>
      <c r="IG72" s="1003"/>
      <c r="IH72" s="1003"/>
      <c r="II72" s="1003"/>
      <c r="IJ72" s="1003"/>
      <c r="IK72" s="1003"/>
      <c r="IL72" s="1003"/>
      <c r="IM72" s="1003"/>
      <c r="IN72" s="1003"/>
      <c r="IO72" s="1003"/>
      <c r="IP72" s="1003"/>
      <c r="IQ72" s="1003"/>
      <c r="IR72" s="1003"/>
      <c r="IS72" s="1003"/>
      <c r="IT72" s="1003"/>
      <c r="IU72" s="1003"/>
      <c r="IV72" s="1003"/>
    </row>
    <row r="73" spans="1:256" ht="15.75" thickBot="1">
      <c r="A73" s="1003" t="s">
        <v>1321</v>
      </c>
      <c r="B73" s="1048" t="s">
        <v>203</v>
      </c>
      <c r="C73" s="773" t="str">
        <f>IF($A73="INSUMO",VLOOKUP($B73,'BANCO DE DADOS SETEMBRO INS'!$A:$D,2,FALSE),VLOOKUP($B73,'BANCO DE DADOS SETEMBRO SERV'!$B:$E,2,FALSE))</f>
        <v>LANCAMENTO/APLICACAO MANUAL DE CONCRETO EM FUNDACOES</v>
      </c>
      <c r="D73" s="774" t="str">
        <f>IF($A73="INSUMO",VLOOKUP($B73,'BANCO DE DADOS SETEMBRO INS'!$A:$D,3,FALSE),VLOOKUP($B73,'BANCO DE DADOS SETEMBRO SERV'!$B:$E,3,FALSE))</f>
        <v>M3</v>
      </c>
      <c r="E73" s="1291">
        <f>E71</f>
        <v>0.12800000000000003</v>
      </c>
      <c r="F73" s="776">
        <f>IF($A73="INSUMO",VLOOKUP($B73,'BANCO DE DADOS SETEMBRO INS'!$A:$D,4,FALSE),VLOOKUP($B73,'BANCO DE DADOS SETEMBRO SERV'!$B:$E,4,FALSE))</f>
        <v>103.48</v>
      </c>
      <c r="G73" s="1049">
        <f>TRUNC(F73*E73,2)</f>
        <v>13.24</v>
      </c>
      <c r="H73" s="1003"/>
      <c r="I73" s="1003"/>
      <c r="J73" s="1003"/>
      <c r="K73" s="1003"/>
      <c r="L73" s="1003"/>
      <c r="M73" s="1003"/>
      <c r="N73" s="1003"/>
      <c r="O73" s="1003"/>
      <c r="P73" s="1003"/>
      <c r="Q73" s="1003"/>
      <c r="R73" s="1003"/>
      <c r="S73" s="1003"/>
      <c r="T73" s="1003"/>
      <c r="U73" s="1003"/>
      <c r="V73" s="1003"/>
      <c r="W73" s="1003"/>
      <c r="X73" s="1003"/>
      <c r="Y73" s="1003"/>
      <c r="Z73" s="1003"/>
      <c r="AA73" s="1003"/>
      <c r="AB73" s="1003"/>
      <c r="AC73" s="1003"/>
      <c r="AD73" s="1003"/>
      <c r="AE73" s="1003"/>
      <c r="AF73" s="1003"/>
      <c r="AG73" s="1003"/>
      <c r="AH73" s="1003"/>
      <c r="AI73" s="1003"/>
      <c r="AJ73" s="1003"/>
      <c r="AK73" s="1003"/>
      <c r="AL73" s="1003"/>
      <c r="AM73" s="1003"/>
      <c r="AN73" s="1003"/>
      <c r="AO73" s="1003"/>
      <c r="AP73" s="1003"/>
      <c r="AQ73" s="1003"/>
      <c r="AR73" s="1003"/>
      <c r="AS73" s="1003"/>
      <c r="AT73" s="1003"/>
      <c r="AU73" s="1003"/>
      <c r="AV73" s="1003"/>
      <c r="AW73" s="1003"/>
      <c r="AX73" s="1003"/>
      <c r="AY73" s="1003"/>
      <c r="AZ73" s="1003"/>
      <c r="BA73" s="1003"/>
      <c r="BB73" s="1003"/>
      <c r="BC73" s="1003"/>
      <c r="BD73" s="1003"/>
      <c r="BE73" s="1003"/>
      <c r="BF73" s="1003"/>
      <c r="BG73" s="1003"/>
      <c r="BH73" s="1003"/>
      <c r="BI73" s="1003"/>
      <c r="BJ73" s="1003"/>
      <c r="BK73" s="1003"/>
      <c r="BL73" s="1003"/>
      <c r="BM73" s="1003"/>
      <c r="BN73" s="1003"/>
      <c r="BO73" s="1003"/>
      <c r="BP73" s="1003"/>
      <c r="BQ73" s="1003"/>
      <c r="BR73" s="1003"/>
      <c r="BS73" s="1003"/>
      <c r="BT73" s="1003"/>
      <c r="BU73" s="1003"/>
      <c r="BV73" s="1003"/>
      <c r="BW73" s="1003"/>
      <c r="BX73" s="1003"/>
      <c r="BY73" s="1003"/>
      <c r="BZ73" s="1003"/>
      <c r="CA73" s="1003"/>
      <c r="CB73" s="1003"/>
      <c r="CC73" s="1003"/>
      <c r="CD73" s="1003"/>
      <c r="CE73" s="1003"/>
      <c r="CF73" s="1003"/>
      <c r="CG73" s="1003"/>
      <c r="CH73" s="1003"/>
      <c r="CI73" s="1003"/>
      <c r="CJ73" s="1003"/>
      <c r="CK73" s="1003"/>
      <c r="CL73" s="1003"/>
      <c r="CM73" s="1003"/>
      <c r="CN73" s="1003"/>
      <c r="CO73" s="1003"/>
      <c r="CP73" s="1003"/>
      <c r="CQ73" s="1003"/>
      <c r="CR73" s="1003"/>
      <c r="CS73" s="1003"/>
      <c r="CT73" s="1003"/>
      <c r="CU73" s="1003"/>
      <c r="CV73" s="1003"/>
      <c r="CW73" s="1003"/>
      <c r="CX73" s="1003"/>
      <c r="CY73" s="1003"/>
      <c r="CZ73" s="1003"/>
      <c r="DA73" s="1003"/>
      <c r="DB73" s="1003"/>
      <c r="DC73" s="1003"/>
      <c r="DD73" s="1003"/>
      <c r="DE73" s="1003"/>
      <c r="DF73" s="1003"/>
      <c r="DG73" s="1003"/>
      <c r="DH73" s="1003"/>
      <c r="DI73" s="1003"/>
      <c r="DJ73" s="1003"/>
      <c r="DK73" s="1003"/>
      <c r="DL73" s="1003"/>
      <c r="DM73" s="1003"/>
      <c r="DN73" s="1003"/>
      <c r="DO73" s="1003"/>
      <c r="DP73" s="1003"/>
      <c r="DQ73" s="1003"/>
      <c r="DR73" s="1003"/>
      <c r="DS73" s="1003"/>
      <c r="DT73" s="1003"/>
      <c r="DU73" s="1003"/>
      <c r="DV73" s="1003"/>
      <c r="DW73" s="1003"/>
      <c r="DX73" s="1003"/>
      <c r="DY73" s="1003"/>
      <c r="DZ73" s="1003"/>
      <c r="EA73" s="1003"/>
      <c r="EB73" s="1003"/>
      <c r="EC73" s="1003"/>
      <c r="ED73" s="1003"/>
      <c r="EE73" s="1003"/>
      <c r="EF73" s="1003"/>
      <c r="EG73" s="1003"/>
      <c r="EH73" s="1003"/>
      <c r="EI73" s="1003"/>
      <c r="EJ73" s="1003"/>
      <c r="EK73" s="1003"/>
      <c r="EL73" s="1003"/>
      <c r="EM73" s="1003"/>
      <c r="EN73" s="1003"/>
      <c r="EO73" s="1003"/>
      <c r="EP73" s="1003"/>
      <c r="EQ73" s="1003"/>
      <c r="ER73" s="1003"/>
      <c r="ES73" s="1003"/>
      <c r="ET73" s="1003"/>
      <c r="EU73" s="1003"/>
      <c r="EV73" s="1003"/>
      <c r="EW73" s="1003"/>
      <c r="EX73" s="1003"/>
      <c r="EY73" s="1003"/>
      <c r="EZ73" s="1003"/>
      <c r="FA73" s="1003"/>
      <c r="FB73" s="1003"/>
      <c r="FC73" s="1003"/>
      <c r="FD73" s="1003"/>
      <c r="FE73" s="1003"/>
      <c r="FF73" s="1003"/>
      <c r="FG73" s="1003"/>
      <c r="FH73" s="1003"/>
      <c r="FI73" s="1003"/>
      <c r="FJ73" s="1003"/>
      <c r="FK73" s="1003"/>
      <c r="FL73" s="1003"/>
      <c r="FM73" s="1003"/>
      <c r="FN73" s="1003"/>
      <c r="FO73" s="1003"/>
      <c r="FP73" s="1003"/>
      <c r="FQ73" s="1003"/>
      <c r="FR73" s="1003"/>
      <c r="FS73" s="1003"/>
      <c r="FT73" s="1003"/>
      <c r="FU73" s="1003"/>
      <c r="FV73" s="1003"/>
      <c r="FW73" s="1003"/>
      <c r="FX73" s="1003"/>
      <c r="FY73" s="1003"/>
      <c r="FZ73" s="1003"/>
      <c r="GA73" s="1003"/>
      <c r="GB73" s="1003"/>
      <c r="GC73" s="1003"/>
      <c r="GD73" s="1003"/>
      <c r="GE73" s="1003"/>
      <c r="GF73" s="1003"/>
      <c r="GG73" s="1003"/>
      <c r="GH73" s="1003"/>
      <c r="GI73" s="1003"/>
      <c r="GJ73" s="1003"/>
      <c r="GK73" s="1003"/>
      <c r="GL73" s="1003"/>
      <c r="GM73" s="1003"/>
      <c r="GN73" s="1003"/>
      <c r="GO73" s="1003"/>
      <c r="GP73" s="1003"/>
      <c r="GQ73" s="1003"/>
      <c r="GR73" s="1003"/>
      <c r="GS73" s="1003"/>
      <c r="GT73" s="1003"/>
      <c r="GU73" s="1003"/>
      <c r="GV73" s="1003"/>
      <c r="GW73" s="1003"/>
      <c r="GX73" s="1003"/>
      <c r="GY73" s="1003"/>
      <c r="GZ73" s="1003"/>
      <c r="HA73" s="1003"/>
      <c r="HB73" s="1003"/>
      <c r="HC73" s="1003"/>
      <c r="HD73" s="1003"/>
      <c r="HE73" s="1003"/>
      <c r="HF73" s="1003"/>
      <c r="HG73" s="1003"/>
      <c r="HH73" s="1003"/>
      <c r="HI73" s="1003"/>
      <c r="HJ73" s="1003"/>
      <c r="HK73" s="1003"/>
      <c r="HL73" s="1003"/>
      <c r="HM73" s="1003"/>
      <c r="HN73" s="1003"/>
      <c r="HO73" s="1003"/>
      <c r="HP73" s="1003"/>
      <c r="HQ73" s="1003"/>
      <c r="HR73" s="1003"/>
      <c r="HS73" s="1003"/>
      <c r="HT73" s="1003"/>
      <c r="HU73" s="1003"/>
      <c r="HV73" s="1003"/>
      <c r="HW73" s="1003"/>
      <c r="HX73" s="1003"/>
      <c r="HY73" s="1003"/>
      <c r="HZ73" s="1003"/>
      <c r="IA73" s="1003"/>
      <c r="IB73" s="1003"/>
      <c r="IC73" s="1003"/>
      <c r="ID73" s="1003"/>
      <c r="IE73" s="1003"/>
      <c r="IF73" s="1003"/>
      <c r="IG73" s="1003"/>
      <c r="IH73" s="1003"/>
      <c r="II73" s="1003"/>
      <c r="IJ73" s="1003"/>
      <c r="IK73" s="1003"/>
      <c r="IL73" s="1003"/>
      <c r="IM73" s="1003"/>
      <c r="IN73" s="1003"/>
      <c r="IO73" s="1003"/>
      <c r="IP73" s="1003"/>
      <c r="IQ73" s="1003"/>
      <c r="IR73" s="1003"/>
      <c r="IS73" s="1003"/>
      <c r="IT73" s="1003"/>
      <c r="IU73" s="1003"/>
      <c r="IV73" s="1003"/>
    </row>
    <row r="74" spans="1:256" ht="16.5" thickBot="1">
      <c r="A74" s="1003"/>
      <c r="B74" s="1050" t="s">
        <v>6021</v>
      </c>
      <c r="C74" s="1051"/>
      <c r="D74" s="1052"/>
      <c r="E74" s="1053"/>
      <c r="F74" s="1054" t="s">
        <v>692</v>
      </c>
      <c r="G74" s="1055">
        <f>TRUNC(SUM(G70:G73),2)</f>
        <v>2038.76</v>
      </c>
      <c r="H74" s="1003"/>
      <c r="I74" s="1003"/>
      <c r="J74" s="1003"/>
      <c r="K74" s="1003"/>
      <c r="L74" s="1003"/>
      <c r="M74" s="1003"/>
      <c r="N74" s="1003"/>
      <c r="O74" s="1003"/>
      <c r="P74" s="1003"/>
      <c r="Q74" s="1003"/>
      <c r="R74" s="1003"/>
      <c r="S74" s="1003"/>
      <c r="T74" s="1003"/>
      <c r="U74" s="1003"/>
      <c r="V74" s="1003"/>
      <c r="W74" s="1003"/>
      <c r="X74" s="1003"/>
      <c r="Y74" s="1003"/>
      <c r="Z74" s="1003"/>
      <c r="AA74" s="1003"/>
      <c r="AB74" s="1003"/>
      <c r="AC74" s="1003"/>
      <c r="AD74" s="1003"/>
      <c r="AE74" s="1003"/>
      <c r="AF74" s="1003"/>
      <c r="AG74" s="1003"/>
      <c r="AH74" s="1003"/>
      <c r="AI74" s="1003"/>
      <c r="AJ74" s="1003"/>
      <c r="AK74" s="1003"/>
      <c r="AL74" s="1003"/>
      <c r="AM74" s="1003"/>
      <c r="AN74" s="1003"/>
      <c r="AO74" s="1003"/>
      <c r="AP74" s="1003"/>
      <c r="AQ74" s="1003"/>
      <c r="AR74" s="1003"/>
      <c r="AS74" s="1003"/>
      <c r="AT74" s="1003"/>
      <c r="AU74" s="1003"/>
      <c r="AV74" s="1003"/>
      <c r="AW74" s="1003"/>
      <c r="AX74" s="1003"/>
      <c r="AY74" s="1003"/>
      <c r="AZ74" s="1003"/>
      <c r="BA74" s="1003"/>
      <c r="BB74" s="1003"/>
      <c r="BC74" s="1003"/>
      <c r="BD74" s="1003"/>
      <c r="BE74" s="1003"/>
      <c r="BF74" s="1003"/>
      <c r="BG74" s="1003"/>
      <c r="BH74" s="1003"/>
      <c r="BI74" s="1003"/>
      <c r="BJ74" s="1003"/>
      <c r="BK74" s="1003"/>
      <c r="BL74" s="1003"/>
      <c r="BM74" s="1003"/>
      <c r="BN74" s="1003"/>
      <c r="BO74" s="1003"/>
      <c r="BP74" s="1003"/>
      <c r="BQ74" s="1003"/>
      <c r="BR74" s="1003"/>
      <c r="BS74" s="1003"/>
      <c r="BT74" s="1003"/>
      <c r="BU74" s="1003"/>
      <c r="BV74" s="1003"/>
      <c r="BW74" s="1003"/>
      <c r="BX74" s="1003"/>
      <c r="BY74" s="1003"/>
      <c r="BZ74" s="1003"/>
      <c r="CA74" s="1003"/>
      <c r="CB74" s="1003"/>
      <c r="CC74" s="1003"/>
      <c r="CD74" s="1003"/>
      <c r="CE74" s="1003"/>
      <c r="CF74" s="1003"/>
      <c r="CG74" s="1003"/>
      <c r="CH74" s="1003"/>
      <c r="CI74" s="1003"/>
      <c r="CJ74" s="1003"/>
      <c r="CK74" s="1003"/>
      <c r="CL74" s="1003"/>
      <c r="CM74" s="1003"/>
      <c r="CN74" s="1003"/>
      <c r="CO74" s="1003"/>
      <c r="CP74" s="1003"/>
      <c r="CQ74" s="1003"/>
      <c r="CR74" s="1003"/>
      <c r="CS74" s="1003"/>
      <c r="CT74" s="1003"/>
      <c r="CU74" s="1003"/>
      <c r="CV74" s="1003"/>
      <c r="CW74" s="1003"/>
      <c r="CX74" s="1003"/>
      <c r="CY74" s="1003"/>
      <c r="CZ74" s="1003"/>
      <c r="DA74" s="1003"/>
      <c r="DB74" s="1003"/>
      <c r="DC74" s="1003"/>
      <c r="DD74" s="1003"/>
      <c r="DE74" s="1003"/>
      <c r="DF74" s="1003"/>
      <c r="DG74" s="1003"/>
      <c r="DH74" s="1003"/>
      <c r="DI74" s="1003"/>
      <c r="DJ74" s="1003"/>
      <c r="DK74" s="1003"/>
      <c r="DL74" s="1003"/>
      <c r="DM74" s="1003"/>
      <c r="DN74" s="1003"/>
      <c r="DO74" s="1003"/>
      <c r="DP74" s="1003"/>
      <c r="DQ74" s="1003"/>
      <c r="DR74" s="1003"/>
      <c r="DS74" s="1003"/>
      <c r="DT74" s="1003"/>
      <c r="DU74" s="1003"/>
      <c r="DV74" s="1003"/>
      <c r="DW74" s="1003"/>
      <c r="DX74" s="1003"/>
      <c r="DY74" s="1003"/>
      <c r="DZ74" s="1003"/>
      <c r="EA74" s="1003"/>
      <c r="EB74" s="1003"/>
      <c r="EC74" s="1003"/>
      <c r="ED74" s="1003"/>
      <c r="EE74" s="1003"/>
      <c r="EF74" s="1003"/>
      <c r="EG74" s="1003"/>
      <c r="EH74" s="1003"/>
      <c r="EI74" s="1003"/>
      <c r="EJ74" s="1003"/>
      <c r="EK74" s="1003"/>
      <c r="EL74" s="1003"/>
      <c r="EM74" s="1003"/>
      <c r="EN74" s="1003"/>
      <c r="EO74" s="1003"/>
      <c r="EP74" s="1003"/>
      <c r="EQ74" s="1003"/>
      <c r="ER74" s="1003"/>
      <c r="ES74" s="1003"/>
      <c r="ET74" s="1003"/>
      <c r="EU74" s="1003"/>
      <c r="EV74" s="1003"/>
      <c r="EW74" s="1003"/>
      <c r="EX74" s="1003"/>
      <c r="EY74" s="1003"/>
      <c r="EZ74" s="1003"/>
      <c r="FA74" s="1003"/>
      <c r="FB74" s="1003"/>
      <c r="FC74" s="1003"/>
      <c r="FD74" s="1003"/>
      <c r="FE74" s="1003"/>
      <c r="FF74" s="1003"/>
      <c r="FG74" s="1003"/>
      <c r="FH74" s="1003"/>
      <c r="FI74" s="1003"/>
      <c r="FJ74" s="1003"/>
      <c r="FK74" s="1003"/>
      <c r="FL74" s="1003"/>
      <c r="FM74" s="1003"/>
      <c r="FN74" s="1003"/>
      <c r="FO74" s="1003"/>
      <c r="FP74" s="1003"/>
      <c r="FQ74" s="1003"/>
      <c r="FR74" s="1003"/>
      <c r="FS74" s="1003"/>
      <c r="FT74" s="1003"/>
      <c r="FU74" s="1003"/>
      <c r="FV74" s="1003"/>
      <c r="FW74" s="1003"/>
      <c r="FX74" s="1003"/>
      <c r="FY74" s="1003"/>
      <c r="FZ74" s="1003"/>
      <c r="GA74" s="1003"/>
      <c r="GB74" s="1003"/>
      <c r="GC74" s="1003"/>
      <c r="GD74" s="1003"/>
      <c r="GE74" s="1003"/>
      <c r="GF74" s="1003"/>
      <c r="GG74" s="1003"/>
      <c r="GH74" s="1003"/>
      <c r="GI74" s="1003"/>
      <c r="GJ74" s="1003"/>
      <c r="GK74" s="1003"/>
      <c r="GL74" s="1003"/>
      <c r="GM74" s="1003"/>
      <c r="GN74" s="1003"/>
      <c r="GO74" s="1003"/>
      <c r="GP74" s="1003"/>
      <c r="GQ74" s="1003"/>
      <c r="GR74" s="1003"/>
      <c r="GS74" s="1003"/>
      <c r="GT74" s="1003"/>
      <c r="GU74" s="1003"/>
      <c r="GV74" s="1003"/>
      <c r="GW74" s="1003"/>
      <c r="GX74" s="1003"/>
      <c r="GY74" s="1003"/>
      <c r="GZ74" s="1003"/>
      <c r="HA74" s="1003"/>
      <c r="HB74" s="1003"/>
      <c r="HC74" s="1003"/>
      <c r="HD74" s="1003"/>
      <c r="HE74" s="1003"/>
      <c r="HF74" s="1003"/>
      <c r="HG74" s="1003"/>
      <c r="HH74" s="1003"/>
      <c r="HI74" s="1003"/>
      <c r="HJ74" s="1003"/>
      <c r="HK74" s="1003"/>
      <c r="HL74" s="1003"/>
      <c r="HM74" s="1003"/>
      <c r="HN74" s="1003"/>
      <c r="HO74" s="1003"/>
      <c r="HP74" s="1003"/>
      <c r="HQ74" s="1003"/>
      <c r="HR74" s="1003"/>
      <c r="HS74" s="1003"/>
      <c r="HT74" s="1003"/>
      <c r="HU74" s="1003"/>
      <c r="HV74" s="1003"/>
      <c r="HW74" s="1003"/>
      <c r="HX74" s="1003"/>
      <c r="HY74" s="1003"/>
      <c r="HZ74" s="1003"/>
      <c r="IA74" s="1003"/>
      <c r="IB74" s="1003"/>
      <c r="IC74" s="1003"/>
      <c r="ID74" s="1003"/>
      <c r="IE74" s="1003"/>
      <c r="IF74" s="1003"/>
      <c r="IG74" s="1003"/>
      <c r="IH74" s="1003"/>
      <c r="II74" s="1003"/>
      <c r="IJ74" s="1003"/>
      <c r="IK74" s="1003"/>
      <c r="IL74" s="1003"/>
      <c r="IM74" s="1003"/>
      <c r="IN74" s="1003"/>
      <c r="IO74" s="1003"/>
      <c r="IP74" s="1003"/>
      <c r="IQ74" s="1003"/>
      <c r="IR74" s="1003"/>
      <c r="IS74" s="1003"/>
      <c r="IT74" s="1003"/>
      <c r="IU74" s="1003"/>
      <c r="IV74" s="1003"/>
    </row>
    <row r="75" spans="1:256">
      <c r="A75" s="1003"/>
      <c r="B75" s="1057"/>
      <c r="C75" s="1057"/>
      <c r="D75" s="1057"/>
      <c r="E75" s="1057"/>
      <c r="F75" s="1057"/>
      <c r="G75" s="1057"/>
      <c r="H75" s="1003"/>
      <c r="I75" s="1003"/>
      <c r="J75" s="1003"/>
      <c r="K75" s="1003"/>
      <c r="L75" s="1003"/>
      <c r="M75" s="1003"/>
      <c r="N75" s="1003"/>
      <c r="O75" s="1003"/>
      <c r="P75" s="1003"/>
      <c r="Q75" s="1003"/>
      <c r="R75" s="1003"/>
      <c r="S75" s="1003"/>
      <c r="T75" s="1003"/>
      <c r="U75" s="1003"/>
      <c r="V75" s="1003"/>
      <c r="W75" s="1003"/>
      <c r="X75" s="1003"/>
      <c r="Y75" s="1003"/>
      <c r="Z75" s="1003"/>
      <c r="AA75" s="1003"/>
      <c r="AB75" s="1003"/>
      <c r="AC75" s="1003"/>
      <c r="AD75" s="1003"/>
      <c r="AE75" s="1003"/>
      <c r="AF75" s="1003"/>
      <c r="AG75" s="1003"/>
      <c r="AH75" s="1003"/>
      <c r="AI75" s="1003"/>
      <c r="AJ75" s="1003"/>
      <c r="AK75" s="1003"/>
      <c r="AL75" s="1003"/>
      <c r="AM75" s="1003"/>
      <c r="AN75" s="1003"/>
      <c r="AO75" s="1003"/>
      <c r="AP75" s="1003"/>
      <c r="AQ75" s="1003"/>
      <c r="AR75" s="1003"/>
      <c r="AS75" s="1003"/>
      <c r="AT75" s="1003"/>
      <c r="AU75" s="1003"/>
      <c r="AV75" s="1003"/>
      <c r="AW75" s="1003"/>
      <c r="AX75" s="1003"/>
      <c r="AY75" s="1003"/>
      <c r="AZ75" s="1003"/>
      <c r="BA75" s="1003"/>
      <c r="BB75" s="1003"/>
      <c r="BC75" s="1003"/>
      <c r="BD75" s="1003"/>
      <c r="BE75" s="1003"/>
      <c r="BF75" s="1003"/>
      <c r="BG75" s="1003"/>
      <c r="BH75" s="1003"/>
      <c r="BI75" s="1003"/>
      <c r="BJ75" s="1003"/>
      <c r="BK75" s="1003"/>
      <c r="BL75" s="1003"/>
      <c r="BM75" s="1003"/>
      <c r="BN75" s="1003"/>
      <c r="BO75" s="1003"/>
      <c r="BP75" s="1003"/>
      <c r="BQ75" s="1003"/>
      <c r="BR75" s="1003"/>
      <c r="BS75" s="1003"/>
      <c r="BT75" s="1003"/>
      <c r="BU75" s="1003"/>
      <c r="BV75" s="1003"/>
      <c r="BW75" s="1003"/>
      <c r="BX75" s="1003"/>
      <c r="BY75" s="1003"/>
      <c r="BZ75" s="1003"/>
      <c r="CA75" s="1003"/>
      <c r="CB75" s="1003"/>
      <c r="CC75" s="1003"/>
      <c r="CD75" s="1003"/>
      <c r="CE75" s="1003"/>
      <c r="CF75" s="1003"/>
      <c r="CG75" s="1003"/>
      <c r="CH75" s="1003"/>
      <c r="CI75" s="1003"/>
      <c r="CJ75" s="1003"/>
      <c r="CK75" s="1003"/>
      <c r="CL75" s="1003"/>
      <c r="CM75" s="1003"/>
      <c r="CN75" s="1003"/>
      <c r="CO75" s="1003"/>
      <c r="CP75" s="1003"/>
      <c r="CQ75" s="1003"/>
      <c r="CR75" s="1003"/>
      <c r="CS75" s="1003"/>
      <c r="CT75" s="1003"/>
      <c r="CU75" s="1003"/>
      <c r="CV75" s="1003"/>
      <c r="CW75" s="1003"/>
      <c r="CX75" s="1003"/>
      <c r="CY75" s="1003"/>
      <c r="CZ75" s="1003"/>
      <c r="DA75" s="1003"/>
      <c r="DB75" s="1003"/>
      <c r="DC75" s="1003"/>
      <c r="DD75" s="1003"/>
      <c r="DE75" s="1003"/>
      <c r="DF75" s="1003"/>
      <c r="DG75" s="1003"/>
      <c r="DH75" s="1003"/>
      <c r="DI75" s="1003"/>
      <c r="DJ75" s="1003"/>
      <c r="DK75" s="1003"/>
      <c r="DL75" s="1003"/>
      <c r="DM75" s="1003"/>
      <c r="DN75" s="1003"/>
      <c r="DO75" s="1003"/>
      <c r="DP75" s="1003"/>
      <c r="DQ75" s="1003"/>
      <c r="DR75" s="1003"/>
      <c r="DS75" s="1003"/>
      <c r="DT75" s="1003"/>
      <c r="DU75" s="1003"/>
      <c r="DV75" s="1003"/>
      <c r="DW75" s="1003"/>
      <c r="DX75" s="1003"/>
      <c r="DY75" s="1003"/>
      <c r="DZ75" s="1003"/>
      <c r="EA75" s="1003"/>
      <c r="EB75" s="1003"/>
      <c r="EC75" s="1003"/>
      <c r="ED75" s="1003"/>
      <c r="EE75" s="1003"/>
      <c r="EF75" s="1003"/>
      <c r="EG75" s="1003"/>
      <c r="EH75" s="1003"/>
      <c r="EI75" s="1003"/>
      <c r="EJ75" s="1003"/>
      <c r="EK75" s="1003"/>
      <c r="EL75" s="1003"/>
      <c r="EM75" s="1003"/>
      <c r="EN75" s="1003"/>
      <c r="EO75" s="1003"/>
      <c r="EP75" s="1003"/>
      <c r="EQ75" s="1003"/>
      <c r="ER75" s="1003"/>
      <c r="ES75" s="1003"/>
      <c r="ET75" s="1003"/>
      <c r="EU75" s="1003"/>
      <c r="EV75" s="1003"/>
      <c r="EW75" s="1003"/>
      <c r="EX75" s="1003"/>
      <c r="EY75" s="1003"/>
      <c r="EZ75" s="1003"/>
      <c r="FA75" s="1003"/>
      <c r="FB75" s="1003"/>
      <c r="FC75" s="1003"/>
      <c r="FD75" s="1003"/>
      <c r="FE75" s="1003"/>
      <c r="FF75" s="1003"/>
      <c r="FG75" s="1003"/>
      <c r="FH75" s="1003"/>
      <c r="FI75" s="1003"/>
      <c r="FJ75" s="1003"/>
      <c r="FK75" s="1003"/>
      <c r="FL75" s="1003"/>
      <c r="FM75" s="1003"/>
      <c r="FN75" s="1003"/>
      <c r="FO75" s="1003"/>
      <c r="FP75" s="1003"/>
      <c r="FQ75" s="1003"/>
      <c r="FR75" s="1003"/>
      <c r="FS75" s="1003"/>
      <c r="FT75" s="1003"/>
      <c r="FU75" s="1003"/>
      <c r="FV75" s="1003"/>
      <c r="FW75" s="1003"/>
      <c r="FX75" s="1003"/>
      <c r="FY75" s="1003"/>
      <c r="FZ75" s="1003"/>
      <c r="GA75" s="1003"/>
      <c r="GB75" s="1003"/>
      <c r="GC75" s="1003"/>
      <c r="GD75" s="1003"/>
      <c r="GE75" s="1003"/>
      <c r="GF75" s="1003"/>
      <c r="GG75" s="1003"/>
      <c r="GH75" s="1003"/>
      <c r="GI75" s="1003"/>
      <c r="GJ75" s="1003"/>
      <c r="GK75" s="1003"/>
      <c r="GL75" s="1003"/>
      <c r="GM75" s="1003"/>
      <c r="GN75" s="1003"/>
      <c r="GO75" s="1003"/>
      <c r="GP75" s="1003"/>
      <c r="GQ75" s="1003"/>
      <c r="GR75" s="1003"/>
      <c r="GS75" s="1003"/>
      <c r="GT75" s="1003"/>
      <c r="GU75" s="1003"/>
      <c r="GV75" s="1003"/>
      <c r="GW75" s="1003"/>
      <c r="GX75" s="1003"/>
      <c r="GY75" s="1003"/>
      <c r="GZ75" s="1003"/>
      <c r="HA75" s="1003"/>
      <c r="HB75" s="1003"/>
      <c r="HC75" s="1003"/>
      <c r="HD75" s="1003"/>
      <c r="HE75" s="1003"/>
      <c r="HF75" s="1003"/>
      <c r="HG75" s="1003"/>
      <c r="HH75" s="1003"/>
      <c r="HI75" s="1003"/>
      <c r="HJ75" s="1003"/>
      <c r="HK75" s="1003"/>
      <c r="HL75" s="1003"/>
      <c r="HM75" s="1003"/>
      <c r="HN75" s="1003"/>
      <c r="HO75" s="1003"/>
      <c r="HP75" s="1003"/>
      <c r="HQ75" s="1003"/>
      <c r="HR75" s="1003"/>
      <c r="HS75" s="1003"/>
      <c r="HT75" s="1003"/>
      <c r="HU75" s="1003"/>
      <c r="HV75" s="1003"/>
      <c r="HW75" s="1003"/>
      <c r="HX75" s="1003"/>
      <c r="HY75" s="1003"/>
      <c r="HZ75" s="1003"/>
      <c r="IA75" s="1003"/>
      <c r="IB75" s="1003"/>
      <c r="IC75" s="1003"/>
      <c r="ID75" s="1003"/>
      <c r="IE75" s="1003"/>
      <c r="IF75" s="1003"/>
      <c r="IG75" s="1003"/>
      <c r="IH75" s="1003"/>
      <c r="II75" s="1003"/>
      <c r="IJ75" s="1003"/>
      <c r="IK75" s="1003"/>
      <c r="IL75" s="1003"/>
      <c r="IM75" s="1003"/>
      <c r="IN75" s="1003"/>
      <c r="IO75" s="1003"/>
      <c r="IP75" s="1003"/>
      <c r="IQ75" s="1003"/>
      <c r="IR75" s="1003"/>
      <c r="IS75" s="1003"/>
      <c r="IT75" s="1003"/>
      <c r="IU75" s="1003"/>
      <c r="IV75" s="1003"/>
    </row>
    <row r="76" spans="1:256" ht="409.5" customHeight="1">
      <c r="A76" s="1003"/>
      <c r="B76" s="2847"/>
      <c r="C76" s="2847"/>
      <c r="D76" s="2847"/>
      <c r="E76" s="2847"/>
      <c r="F76" s="2847"/>
      <c r="G76" s="2847"/>
      <c r="H76" s="1003"/>
      <c r="I76" s="1003"/>
      <c r="J76" s="1003"/>
      <c r="K76" s="1003"/>
      <c r="L76" s="1003"/>
      <c r="M76" s="1003"/>
      <c r="N76" s="1003"/>
      <c r="O76" s="1003"/>
      <c r="P76" s="1003"/>
      <c r="Q76" s="1003"/>
      <c r="R76" s="1003"/>
      <c r="S76" s="1003"/>
      <c r="T76" s="1003"/>
      <c r="U76" s="1003"/>
      <c r="V76" s="1003"/>
      <c r="W76" s="1003"/>
      <c r="X76" s="1003"/>
      <c r="Y76" s="1003"/>
      <c r="Z76" s="1003"/>
      <c r="AA76" s="1003"/>
      <c r="AB76" s="1003"/>
      <c r="AC76" s="1003"/>
      <c r="AD76" s="1003"/>
      <c r="AE76" s="1003"/>
      <c r="AF76" s="1003"/>
      <c r="AG76" s="1003"/>
      <c r="AH76" s="1003"/>
      <c r="AI76" s="1003"/>
      <c r="AJ76" s="1003"/>
      <c r="AK76" s="1003"/>
      <c r="AL76" s="1003"/>
      <c r="AM76" s="1003"/>
      <c r="AN76" s="1003"/>
      <c r="AO76" s="1003"/>
      <c r="AP76" s="1003"/>
      <c r="AQ76" s="1003"/>
      <c r="AR76" s="1003"/>
      <c r="AS76" s="1003"/>
      <c r="AT76" s="1003"/>
      <c r="AU76" s="1003"/>
      <c r="AV76" s="1003"/>
      <c r="AW76" s="1003"/>
      <c r="AX76" s="1003"/>
      <c r="AY76" s="1003"/>
      <c r="AZ76" s="1003"/>
      <c r="BA76" s="1003"/>
      <c r="BB76" s="1003"/>
      <c r="BC76" s="1003"/>
      <c r="BD76" s="1003"/>
      <c r="BE76" s="1003"/>
      <c r="BF76" s="1003"/>
      <c r="BG76" s="1003"/>
      <c r="BH76" s="1003"/>
      <c r="BI76" s="1003"/>
      <c r="BJ76" s="1003"/>
      <c r="BK76" s="1003"/>
      <c r="BL76" s="1003"/>
      <c r="BM76" s="1003"/>
      <c r="BN76" s="1003"/>
      <c r="BO76" s="1003"/>
      <c r="BP76" s="1003"/>
      <c r="BQ76" s="1003"/>
      <c r="BR76" s="1003"/>
      <c r="BS76" s="1003"/>
      <c r="BT76" s="1003"/>
      <c r="BU76" s="1003"/>
      <c r="BV76" s="1003"/>
      <c r="BW76" s="1003"/>
      <c r="BX76" s="1003"/>
      <c r="BY76" s="1003"/>
      <c r="BZ76" s="1003"/>
      <c r="CA76" s="1003"/>
      <c r="CB76" s="1003"/>
      <c r="CC76" s="1003"/>
      <c r="CD76" s="1003"/>
      <c r="CE76" s="1003"/>
      <c r="CF76" s="1003"/>
      <c r="CG76" s="1003"/>
      <c r="CH76" s="1003"/>
      <c r="CI76" s="1003"/>
      <c r="CJ76" s="1003"/>
      <c r="CK76" s="1003"/>
      <c r="CL76" s="1003"/>
      <c r="CM76" s="1003"/>
      <c r="CN76" s="1003"/>
      <c r="CO76" s="1003"/>
      <c r="CP76" s="1003"/>
      <c r="CQ76" s="1003"/>
      <c r="CR76" s="1003"/>
      <c r="CS76" s="1003"/>
      <c r="CT76" s="1003"/>
      <c r="CU76" s="1003"/>
      <c r="CV76" s="1003"/>
      <c r="CW76" s="1003"/>
      <c r="CX76" s="1003"/>
      <c r="CY76" s="1003"/>
      <c r="CZ76" s="1003"/>
      <c r="DA76" s="1003"/>
      <c r="DB76" s="1003"/>
      <c r="DC76" s="1003"/>
      <c r="DD76" s="1003"/>
      <c r="DE76" s="1003"/>
      <c r="DF76" s="1003"/>
      <c r="DG76" s="1003"/>
      <c r="DH76" s="1003"/>
      <c r="DI76" s="1003"/>
      <c r="DJ76" s="1003"/>
      <c r="DK76" s="1003"/>
      <c r="DL76" s="1003"/>
      <c r="DM76" s="1003"/>
      <c r="DN76" s="1003"/>
      <c r="DO76" s="1003"/>
      <c r="DP76" s="1003"/>
      <c r="DQ76" s="1003"/>
      <c r="DR76" s="1003"/>
      <c r="DS76" s="1003"/>
      <c r="DT76" s="1003"/>
      <c r="DU76" s="1003"/>
      <c r="DV76" s="1003"/>
      <c r="DW76" s="1003"/>
      <c r="DX76" s="1003"/>
      <c r="DY76" s="1003"/>
      <c r="DZ76" s="1003"/>
      <c r="EA76" s="1003"/>
      <c r="EB76" s="1003"/>
      <c r="EC76" s="1003"/>
      <c r="ED76" s="1003"/>
      <c r="EE76" s="1003"/>
      <c r="EF76" s="1003"/>
      <c r="EG76" s="1003"/>
      <c r="EH76" s="1003"/>
      <c r="EI76" s="1003"/>
      <c r="EJ76" s="1003"/>
      <c r="EK76" s="1003"/>
      <c r="EL76" s="1003"/>
      <c r="EM76" s="1003"/>
      <c r="EN76" s="1003"/>
      <c r="EO76" s="1003"/>
      <c r="EP76" s="1003"/>
      <c r="EQ76" s="1003"/>
      <c r="ER76" s="1003"/>
      <c r="ES76" s="1003"/>
      <c r="ET76" s="1003"/>
      <c r="EU76" s="1003"/>
      <c r="EV76" s="1003"/>
      <c r="EW76" s="1003"/>
      <c r="EX76" s="1003"/>
      <c r="EY76" s="1003"/>
      <c r="EZ76" s="1003"/>
      <c r="FA76" s="1003"/>
      <c r="FB76" s="1003"/>
      <c r="FC76" s="1003"/>
      <c r="FD76" s="1003"/>
      <c r="FE76" s="1003"/>
      <c r="FF76" s="1003"/>
      <c r="FG76" s="1003"/>
      <c r="FH76" s="1003"/>
      <c r="FI76" s="1003"/>
      <c r="FJ76" s="1003"/>
      <c r="FK76" s="1003"/>
      <c r="FL76" s="1003"/>
      <c r="FM76" s="1003"/>
      <c r="FN76" s="1003"/>
      <c r="FO76" s="1003"/>
      <c r="FP76" s="1003"/>
      <c r="FQ76" s="1003"/>
      <c r="FR76" s="1003"/>
      <c r="FS76" s="1003"/>
      <c r="FT76" s="1003"/>
      <c r="FU76" s="1003"/>
      <c r="FV76" s="1003"/>
      <c r="FW76" s="1003"/>
      <c r="FX76" s="1003"/>
      <c r="FY76" s="1003"/>
      <c r="FZ76" s="1003"/>
      <c r="GA76" s="1003"/>
      <c r="GB76" s="1003"/>
      <c r="GC76" s="1003"/>
      <c r="GD76" s="1003"/>
      <c r="GE76" s="1003"/>
      <c r="GF76" s="1003"/>
      <c r="GG76" s="1003"/>
      <c r="GH76" s="1003"/>
      <c r="GI76" s="1003"/>
      <c r="GJ76" s="1003"/>
      <c r="GK76" s="1003"/>
      <c r="GL76" s="1003"/>
      <c r="GM76" s="1003"/>
      <c r="GN76" s="1003"/>
      <c r="GO76" s="1003"/>
      <c r="GP76" s="1003"/>
      <c r="GQ76" s="1003"/>
      <c r="GR76" s="1003"/>
      <c r="GS76" s="1003"/>
      <c r="GT76" s="1003"/>
      <c r="GU76" s="1003"/>
      <c r="GV76" s="1003"/>
      <c r="GW76" s="1003"/>
      <c r="GX76" s="1003"/>
      <c r="GY76" s="1003"/>
      <c r="GZ76" s="1003"/>
      <c r="HA76" s="1003"/>
      <c r="HB76" s="1003"/>
      <c r="HC76" s="1003"/>
      <c r="HD76" s="1003"/>
      <c r="HE76" s="1003"/>
      <c r="HF76" s="1003"/>
      <c r="HG76" s="1003"/>
      <c r="HH76" s="1003"/>
      <c r="HI76" s="1003"/>
      <c r="HJ76" s="1003"/>
      <c r="HK76" s="1003"/>
      <c r="HL76" s="1003"/>
      <c r="HM76" s="1003"/>
      <c r="HN76" s="1003"/>
      <c r="HO76" s="1003"/>
      <c r="HP76" s="1003"/>
      <c r="HQ76" s="1003"/>
      <c r="HR76" s="1003"/>
      <c r="HS76" s="1003"/>
      <c r="HT76" s="1003"/>
      <c r="HU76" s="1003"/>
      <c r="HV76" s="1003"/>
      <c r="HW76" s="1003"/>
      <c r="HX76" s="1003"/>
      <c r="HY76" s="1003"/>
      <c r="HZ76" s="1003"/>
      <c r="IA76" s="1003"/>
      <c r="IB76" s="1003"/>
      <c r="IC76" s="1003"/>
      <c r="ID76" s="1003"/>
      <c r="IE76" s="1003"/>
      <c r="IF76" s="1003"/>
      <c r="IG76" s="1003"/>
      <c r="IH76" s="1003"/>
      <c r="II76" s="1003"/>
      <c r="IJ76" s="1003"/>
      <c r="IK76" s="1003"/>
      <c r="IL76" s="1003"/>
      <c r="IM76" s="1003"/>
      <c r="IN76" s="1003"/>
      <c r="IO76" s="1003"/>
      <c r="IP76" s="1003"/>
      <c r="IQ76" s="1003"/>
      <c r="IR76" s="1003"/>
      <c r="IS76" s="1003"/>
      <c r="IT76" s="1003"/>
      <c r="IU76" s="1003"/>
      <c r="IV76" s="1003"/>
    </row>
    <row r="77" spans="1:256" ht="101.25" customHeight="1" thickBot="1">
      <c r="A77" s="1003"/>
      <c r="B77" s="2848"/>
      <c r="C77" s="2848"/>
      <c r="D77" s="2848"/>
      <c r="E77" s="2848"/>
      <c r="F77" s="2848"/>
      <c r="G77" s="2848"/>
      <c r="H77" s="1003"/>
      <c r="I77" s="1003"/>
      <c r="J77" s="1003"/>
      <c r="K77" s="1003"/>
      <c r="L77" s="1003"/>
      <c r="M77" s="1003"/>
      <c r="N77" s="1003"/>
      <c r="O77" s="1003"/>
      <c r="P77" s="1003"/>
      <c r="Q77" s="1003"/>
      <c r="R77" s="1003"/>
      <c r="S77" s="1003"/>
      <c r="T77" s="1003"/>
      <c r="U77" s="1003"/>
      <c r="V77" s="1003"/>
      <c r="W77" s="1003"/>
      <c r="X77" s="1003"/>
      <c r="Y77" s="1003"/>
      <c r="Z77" s="1003"/>
      <c r="AA77" s="1003"/>
      <c r="AB77" s="1003"/>
      <c r="AC77" s="1003"/>
      <c r="AD77" s="1003"/>
      <c r="AE77" s="1003"/>
      <c r="AF77" s="1003"/>
      <c r="AG77" s="1003"/>
      <c r="AH77" s="1003"/>
      <c r="AI77" s="1003"/>
      <c r="AJ77" s="1003"/>
      <c r="AK77" s="1003"/>
      <c r="AL77" s="1003"/>
      <c r="AM77" s="1003"/>
      <c r="AN77" s="1003"/>
      <c r="AO77" s="1003"/>
      <c r="AP77" s="1003"/>
      <c r="AQ77" s="1003"/>
      <c r="AR77" s="1003"/>
      <c r="AS77" s="1003"/>
      <c r="AT77" s="1003"/>
      <c r="AU77" s="1003"/>
      <c r="AV77" s="1003"/>
      <c r="AW77" s="1003"/>
      <c r="AX77" s="1003"/>
      <c r="AY77" s="1003"/>
      <c r="AZ77" s="1003"/>
      <c r="BA77" s="1003"/>
      <c r="BB77" s="1003"/>
      <c r="BC77" s="1003"/>
      <c r="BD77" s="1003"/>
      <c r="BE77" s="1003"/>
      <c r="BF77" s="1003"/>
      <c r="BG77" s="1003"/>
      <c r="BH77" s="1003"/>
      <c r="BI77" s="1003"/>
      <c r="BJ77" s="1003"/>
      <c r="BK77" s="1003"/>
      <c r="BL77" s="1003"/>
      <c r="BM77" s="1003"/>
      <c r="BN77" s="1003"/>
      <c r="BO77" s="1003"/>
      <c r="BP77" s="1003"/>
      <c r="BQ77" s="1003"/>
      <c r="BR77" s="1003"/>
      <c r="BS77" s="1003"/>
      <c r="BT77" s="1003"/>
      <c r="BU77" s="1003"/>
      <c r="BV77" s="1003"/>
      <c r="BW77" s="1003"/>
      <c r="BX77" s="1003"/>
      <c r="BY77" s="1003"/>
      <c r="BZ77" s="1003"/>
      <c r="CA77" s="1003"/>
      <c r="CB77" s="1003"/>
      <c r="CC77" s="1003"/>
      <c r="CD77" s="1003"/>
      <c r="CE77" s="1003"/>
      <c r="CF77" s="1003"/>
      <c r="CG77" s="1003"/>
      <c r="CH77" s="1003"/>
      <c r="CI77" s="1003"/>
      <c r="CJ77" s="1003"/>
      <c r="CK77" s="1003"/>
      <c r="CL77" s="1003"/>
      <c r="CM77" s="1003"/>
      <c r="CN77" s="1003"/>
      <c r="CO77" s="1003"/>
      <c r="CP77" s="1003"/>
      <c r="CQ77" s="1003"/>
      <c r="CR77" s="1003"/>
      <c r="CS77" s="1003"/>
      <c r="CT77" s="1003"/>
      <c r="CU77" s="1003"/>
      <c r="CV77" s="1003"/>
      <c r="CW77" s="1003"/>
      <c r="CX77" s="1003"/>
      <c r="CY77" s="1003"/>
      <c r="CZ77" s="1003"/>
      <c r="DA77" s="1003"/>
      <c r="DB77" s="1003"/>
      <c r="DC77" s="1003"/>
      <c r="DD77" s="1003"/>
      <c r="DE77" s="1003"/>
      <c r="DF77" s="1003"/>
      <c r="DG77" s="1003"/>
      <c r="DH77" s="1003"/>
      <c r="DI77" s="1003"/>
      <c r="DJ77" s="1003"/>
      <c r="DK77" s="1003"/>
      <c r="DL77" s="1003"/>
      <c r="DM77" s="1003"/>
      <c r="DN77" s="1003"/>
      <c r="DO77" s="1003"/>
      <c r="DP77" s="1003"/>
      <c r="DQ77" s="1003"/>
      <c r="DR77" s="1003"/>
      <c r="DS77" s="1003"/>
      <c r="DT77" s="1003"/>
      <c r="DU77" s="1003"/>
      <c r="DV77" s="1003"/>
      <c r="DW77" s="1003"/>
      <c r="DX77" s="1003"/>
      <c r="DY77" s="1003"/>
      <c r="DZ77" s="1003"/>
      <c r="EA77" s="1003"/>
      <c r="EB77" s="1003"/>
      <c r="EC77" s="1003"/>
      <c r="ED77" s="1003"/>
      <c r="EE77" s="1003"/>
      <c r="EF77" s="1003"/>
      <c r="EG77" s="1003"/>
      <c r="EH77" s="1003"/>
      <c r="EI77" s="1003"/>
      <c r="EJ77" s="1003"/>
      <c r="EK77" s="1003"/>
      <c r="EL77" s="1003"/>
      <c r="EM77" s="1003"/>
      <c r="EN77" s="1003"/>
      <c r="EO77" s="1003"/>
      <c r="EP77" s="1003"/>
      <c r="EQ77" s="1003"/>
      <c r="ER77" s="1003"/>
      <c r="ES77" s="1003"/>
      <c r="ET77" s="1003"/>
      <c r="EU77" s="1003"/>
      <c r="EV77" s="1003"/>
      <c r="EW77" s="1003"/>
      <c r="EX77" s="1003"/>
      <c r="EY77" s="1003"/>
      <c r="EZ77" s="1003"/>
      <c r="FA77" s="1003"/>
      <c r="FB77" s="1003"/>
      <c r="FC77" s="1003"/>
      <c r="FD77" s="1003"/>
      <c r="FE77" s="1003"/>
      <c r="FF77" s="1003"/>
      <c r="FG77" s="1003"/>
      <c r="FH77" s="1003"/>
      <c r="FI77" s="1003"/>
      <c r="FJ77" s="1003"/>
      <c r="FK77" s="1003"/>
      <c r="FL77" s="1003"/>
      <c r="FM77" s="1003"/>
      <c r="FN77" s="1003"/>
      <c r="FO77" s="1003"/>
      <c r="FP77" s="1003"/>
      <c r="FQ77" s="1003"/>
      <c r="FR77" s="1003"/>
      <c r="FS77" s="1003"/>
      <c r="FT77" s="1003"/>
      <c r="FU77" s="1003"/>
      <c r="FV77" s="1003"/>
      <c r="FW77" s="1003"/>
      <c r="FX77" s="1003"/>
      <c r="FY77" s="1003"/>
      <c r="FZ77" s="1003"/>
      <c r="GA77" s="1003"/>
      <c r="GB77" s="1003"/>
      <c r="GC77" s="1003"/>
      <c r="GD77" s="1003"/>
      <c r="GE77" s="1003"/>
      <c r="GF77" s="1003"/>
      <c r="GG77" s="1003"/>
      <c r="GH77" s="1003"/>
      <c r="GI77" s="1003"/>
      <c r="GJ77" s="1003"/>
      <c r="GK77" s="1003"/>
      <c r="GL77" s="1003"/>
      <c r="GM77" s="1003"/>
      <c r="GN77" s="1003"/>
      <c r="GO77" s="1003"/>
      <c r="GP77" s="1003"/>
      <c r="GQ77" s="1003"/>
      <c r="GR77" s="1003"/>
      <c r="GS77" s="1003"/>
      <c r="GT77" s="1003"/>
      <c r="GU77" s="1003"/>
      <c r="GV77" s="1003"/>
      <c r="GW77" s="1003"/>
      <c r="GX77" s="1003"/>
      <c r="GY77" s="1003"/>
      <c r="GZ77" s="1003"/>
      <c r="HA77" s="1003"/>
      <c r="HB77" s="1003"/>
      <c r="HC77" s="1003"/>
      <c r="HD77" s="1003"/>
      <c r="HE77" s="1003"/>
      <c r="HF77" s="1003"/>
      <c r="HG77" s="1003"/>
      <c r="HH77" s="1003"/>
      <c r="HI77" s="1003"/>
      <c r="HJ77" s="1003"/>
      <c r="HK77" s="1003"/>
      <c r="HL77" s="1003"/>
      <c r="HM77" s="1003"/>
      <c r="HN77" s="1003"/>
      <c r="HO77" s="1003"/>
      <c r="HP77" s="1003"/>
      <c r="HQ77" s="1003"/>
      <c r="HR77" s="1003"/>
      <c r="HS77" s="1003"/>
      <c r="HT77" s="1003"/>
      <c r="HU77" s="1003"/>
      <c r="HV77" s="1003"/>
      <c r="HW77" s="1003"/>
      <c r="HX77" s="1003"/>
      <c r="HY77" s="1003"/>
      <c r="HZ77" s="1003"/>
      <c r="IA77" s="1003"/>
      <c r="IB77" s="1003"/>
      <c r="IC77" s="1003"/>
      <c r="ID77" s="1003"/>
      <c r="IE77" s="1003"/>
      <c r="IF77" s="1003"/>
      <c r="IG77" s="1003"/>
      <c r="IH77" s="1003"/>
      <c r="II77" s="1003"/>
      <c r="IJ77" s="1003"/>
      <c r="IK77" s="1003"/>
      <c r="IL77" s="1003"/>
      <c r="IM77" s="1003"/>
      <c r="IN77" s="1003"/>
      <c r="IO77" s="1003"/>
      <c r="IP77" s="1003"/>
      <c r="IQ77" s="1003"/>
      <c r="IR77" s="1003"/>
      <c r="IS77" s="1003"/>
      <c r="IT77" s="1003"/>
      <c r="IU77" s="1003"/>
      <c r="IV77" s="1003"/>
    </row>
    <row r="78" spans="1:256" ht="31.5">
      <c r="A78" s="1003"/>
      <c r="B78" s="1275" t="s">
        <v>6022</v>
      </c>
      <c r="C78" s="2849" t="s">
        <v>6028</v>
      </c>
      <c r="D78" s="2850"/>
      <c r="E78" s="2850"/>
      <c r="F78" s="2851"/>
      <c r="G78" s="1168" t="s">
        <v>29</v>
      </c>
      <c r="H78" s="1003"/>
      <c r="I78" s="1003"/>
      <c r="J78" s="1003"/>
      <c r="K78" s="1003"/>
      <c r="L78" s="1003"/>
      <c r="M78" s="1003"/>
      <c r="N78" s="1003"/>
      <c r="O78" s="1003"/>
      <c r="P78" s="1003"/>
      <c r="Q78" s="1003"/>
      <c r="R78" s="1003"/>
      <c r="S78" s="1003"/>
      <c r="T78" s="1003"/>
      <c r="U78" s="1003"/>
      <c r="V78" s="1003"/>
      <c r="W78" s="1003"/>
      <c r="X78" s="1003"/>
      <c r="Y78" s="1003"/>
      <c r="Z78" s="1003"/>
      <c r="AA78" s="1003"/>
      <c r="AB78" s="1003"/>
      <c r="AC78" s="1003"/>
      <c r="AD78" s="1003"/>
      <c r="AE78" s="1003"/>
      <c r="AF78" s="1003"/>
      <c r="AG78" s="1003"/>
      <c r="AH78" s="1003"/>
      <c r="AI78" s="1003"/>
      <c r="AJ78" s="1003"/>
      <c r="AK78" s="1003"/>
      <c r="AL78" s="1003"/>
      <c r="AM78" s="1003"/>
      <c r="AN78" s="1003"/>
      <c r="AO78" s="1003"/>
      <c r="AP78" s="1003"/>
      <c r="AQ78" s="1003"/>
      <c r="AR78" s="1003"/>
      <c r="AS78" s="1003"/>
      <c r="AT78" s="1003"/>
      <c r="AU78" s="1003"/>
      <c r="AV78" s="1003"/>
      <c r="AW78" s="1003"/>
      <c r="AX78" s="1003"/>
      <c r="AY78" s="1003"/>
      <c r="AZ78" s="1003"/>
      <c r="BA78" s="1003"/>
      <c r="BB78" s="1003"/>
      <c r="BC78" s="1003"/>
      <c r="BD78" s="1003"/>
      <c r="BE78" s="1003"/>
      <c r="BF78" s="1003"/>
      <c r="BG78" s="1003"/>
      <c r="BH78" s="1003"/>
      <c r="BI78" s="1003"/>
      <c r="BJ78" s="1003"/>
      <c r="BK78" s="1003"/>
      <c r="BL78" s="1003"/>
      <c r="BM78" s="1003"/>
      <c r="BN78" s="1003"/>
      <c r="BO78" s="1003"/>
      <c r="BP78" s="1003"/>
      <c r="BQ78" s="1003"/>
      <c r="BR78" s="1003"/>
      <c r="BS78" s="1003"/>
      <c r="BT78" s="1003"/>
      <c r="BU78" s="1003"/>
      <c r="BV78" s="1003"/>
      <c r="BW78" s="1003"/>
      <c r="BX78" s="1003"/>
      <c r="BY78" s="1003"/>
      <c r="BZ78" s="1003"/>
      <c r="CA78" s="1003"/>
      <c r="CB78" s="1003"/>
      <c r="CC78" s="1003"/>
      <c r="CD78" s="1003"/>
      <c r="CE78" s="1003"/>
      <c r="CF78" s="1003"/>
      <c r="CG78" s="1003"/>
      <c r="CH78" s="1003"/>
      <c r="CI78" s="1003"/>
      <c r="CJ78" s="1003"/>
      <c r="CK78" s="1003"/>
      <c r="CL78" s="1003"/>
      <c r="CM78" s="1003"/>
      <c r="CN78" s="1003"/>
      <c r="CO78" s="1003"/>
      <c r="CP78" s="1003"/>
      <c r="CQ78" s="1003"/>
      <c r="CR78" s="1003"/>
      <c r="CS78" s="1003"/>
      <c r="CT78" s="1003"/>
      <c r="CU78" s="1003"/>
      <c r="CV78" s="1003"/>
      <c r="CW78" s="1003"/>
      <c r="CX78" s="1003"/>
      <c r="CY78" s="1003"/>
      <c r="CZ78" s="1003"/>
      <c r="DA78" s="1003"/>
      <c r="DB78" s="1003"/>
      <c r="DC78" s="1003"/>
      <c r="DD78" s="1003"/>
      <c r="DE78" s="1003"/>
      <c r="DF78" s="1003"/>
      <c r="DG78" s="1003"/>
      <c r="DH78" s="1003"/>
      <c r="DI78" s="1003"/>
      <c r="DJ78" s="1003"/>
      <c r="DK78" s="1003"/>
      <c r="DL78" s="1003"/>
      <c r="DM78" s="1003"/>
      <c r="DN78" s="1003"/>
      <c r="DO78" s="1003"/>
      <c r="DP78" s="1003"/>
      <c r="DQ78" s="1003"/>
      <c r="DR78" s="1003"/>
      <c r="DS78" s="1003"/>
      <c r="DT78" s="1003"/>
      <c r="DU78" s="1003"/>
      <c r="DV78" s="1003"/>
      <c r="DW78" s="1003"/>
      <c r="DX78" s="1003"/>
      <c r="DY78" s="1003"/>
      <c r="DZ78" s="1003"/>
      <c r="EA78" s="1003"/>
      <c r="EB78" s="1003"/>
      <c r="EC78" s="1003"/>
      <c r="ED78" s="1003"/>
      <c r="EE78" s="1003"/>
      <c r="EF78" s="1003"/>
      <c r="EG78" s="1003"/>
      <c r="EH78" s="1003"/>
      <c r="EI78" s="1003"/>
      <c r="EJ78" s="1003"/>
      <c r="EK78" s="1003"/>
      <c r="EL78" s="1003"/>
      <c r="EM78" s="1003"/>
      <c r="EN78" s="1003"/>
      <c r="EO78" s="1003"/>
      <c r="EP78" s="1003"/>
      <c r="EQ78" s="1003"/>
      <c r="ER78" s="1003"/>
      <c r="ES78" s="1003"/>
      <c r="ET78" s="1003"/>
      <c r="EU78" s="1003"/>
      <c r="EV78" s="1003"/>
      <c r="EW78" s="1003"/>
      <c r="EX78" s="1003"/>
      <c r="EY78" s="1003"/>
      <c r="EZ78" s="1003"/>
      <c r="FA78" s="1003"/>
      <c r="FB78" s="1003"/>
      <c r="FC78" s="1003"/>
      <c r="FD78" s="1003"/>
      <c r="FE78" s="1003"/>
      <c r="FF78" s="1003"/>
      <c r="FG78" s="1003"/>
      <c r="FH78" s="1003"/>
      <c r="FI78" s="1003"/>
      <c r="FJ78" s="1003"/>
      <c r="FK78" s="1003"/>
      <c r="FL78" s="1003"/>
      <c r="FM78" s="1003"/>
      <c r="FN78" s="1003"/>
      <c r="FO78" s="1003"/>
      <c r="FP78" s="1003"/>
      <c r="FQ78" s="1003"/>
      <c r="FR78" s="1003"/>
      <c r="FS78" s="1003"/>
      <c r="FT78" s="1003"/>
      <c r="FU78" s="1003"/>
      <c r="FV78" s="1003"/>
      <c r="FW78" s="1003"/>
      <c r="FX78" s="1003"/>
      <c r="FY78" s="1003"/>
      <c r="FZ78" s="1003"/>
      <c r="GA78" s="1003"/>
      <c r="GB78" s="1003"/>
      <c r="GC78" s="1003"/>
      <c r="GD78" s="1003"/>
      <c r="GE78" s="1003"/>
      <c r="GF78" s="1003"/>
      <c r="GG78" s="1003"/>
      <c r="GH78" s="1003"/>
      <c r="GI78" s="1003"/>
      <c r="GJ78" s="1003"/>
      <c r="GK78" s="1003"/>
      <c r="GL78" s="1003"/>
      <c r="GM78" s="1003"/>
      <c r="GN78" s="1003"/>
      <c r="GO78" s="1003"/>
      <c r="GP78" s="1003"/>
      <c r="GQ78" s="1003"/>
      <c r="GR78" s="1003"/>
      <c r="GS78" s="1003"/>
      <c r="GT78" s="1003"/>
      <c r="GU78" s="1003"/>
      <c r="GV78" s="1003"/>
      <c r="GW78" s="1003"/>
      <c r="GX78" s="1003"/>
      <c r="GY78" s="1003"/>
      <c r="GZ78" s="1003"/>
      <c r="HA78" s="1003"/>
      <c r="HB78" s="1003"/>
      <c r="HC78" s="1003"/>
      <c r="HD78" s="1003"/>
      <c r="HE78" s="1003"/>
      <c r="HF78" s="1003"/>
      <c r="HG78" s="1003"/>
      <c r="HH78" s="1003"/>
      <c r="HI78" s="1003"/>
      <c r="HJ78" s="1003"/>
      <c r="HK78" s="1003"/>
      <c r="HL78" s="1003"/>
      <c r="HM78" s="1003"/>
      <c r="HN78" s="1003"/>
      <c r="HO78" s="1003"/>
      <c r="HP78" s="1003"/>
      <c r="HQ78" s="1003"/>
      <c r="HR78" s="1003"/>
      <c r="HS78" s="1003"/>
      <c r="HT78" s="1003"/>
      <c r="HU78" s="1003"/>
      <c r="HV78" s="1003"/>
      <c r="HW78" s="1003"/>
      <c r="HX78" s="1003"/>
      <c r="HY78" s="1003"/>
      <c r="HZ78" s="1003"/>
      <c r="IA78" s="1003"/>
      <c r="IB78" s="1003"/>
      <c r="IC78" s="1003"/>
      <c r="ID78" s="1003"/>
      <c r="IE78" s="1003"/>
      <c r="IF78" s="1003"/>
      <c r="IG78" s="1003"/>
      <c r="IH78" s="1003"/>
      <c r="II78" s="1003"/>
      <c r="IJ78" s="1003"/>
      <c r="IK78" s="1003"/>
      <c r="IL78" s="1003"/>
      <c r="IM78" s="1003"/>
      <c r="IN78" s="1003"/>
      <c r="IO78" s="1003"/>
      <c r="IP78" s="1003"/>
      <c r="IQ78" s="1003"/>
      <c r="IR78" s="1003"/>
      <c r="IS78" s="1003"/>
      <c r="IT78" s="1003"/>
      <c r="IU78" s="1003"/>
      <c r="IV78" s="1003"/>
    </row>
    <row r="79" spans="1:256" ht="31.5">
      <c r="A79" s="1003"/>
      <c r="B79" s="2066" t="s">
        <v>6023</v>
      </c>
      <c r="C79" s="2423" t="s">
        <v>686</v>
      </c>
      <c r="D79" s="2423" t="s">
        <v>29</v>
      </c>
      <c r="E79" s="2852" t="s">
        <v>687</v>
      </c>
      <c r="F79" s="2853"/>
      <c r="G79" s="2854"/>
      <c r="H79" s="1003"/>
      <c r="I79" s="1003"/>
      <c r="J79" s="1003"/>
      <c r="K79" s="1003"/>
      <c r="L79" s="1003"/>
      <c r="M79" s="1003"/>
      <c r="N79" s="1003"/>
      <c r="O79" s="1003"/>
      <c r="P79" s="1003"/>
      <c r="Q79" s="1003"/>
      <c r="R79" s="1003"/>
      <c r="S79" s="1003"/>
      <c r="T79" s="1003"/>
      <c r="U79" s="1003"/>
      <c r="V79" s="1003"/>
      <c r="W79" s="1003"/>
      <c r="X79" s="1003"/>
      <c r="Y79" s="1003"/>
      <c r="Z79" s="1003"/>
      <c r="AA79" s="1003"/>
      <c r="AB79" s="1003"/>
      <c r="AC79" s="1003"/>
      <c r="AD79" s="1003"/>
      <c r="AE79" s="1003"/>
      <c r="AF79" s="1003"/>
      <c r="AG79" s="1003"/>
      <c r="AH79" s="1003"/>
      <c r="AI79" s="1003"/>
      <c r="AJ79" s="1003"/>
      <c r="AK79" s="1003"/>
      <c r="AL79" s="1003"/>
      <c r="AM79" s="1003"/>
      <c r="AN79" s="1003"/>
      <c r="AO79" s="1003"/>
      <c r="AP79" s="1003"/>
      <c r="AQ79" s="1003"/>
      <c r="AR79" s="1003"/>
      <c r="AS79" s="1003"/>
      <c r="AT79" s="1003"/>
      <c r="AU79" s="1003"/>
      <c r="AV79" s="1003"/>
      <c r="AW79" s="1003"/>
      <c r="AX79" s="1003"/>
      <c r="AY79" s="1003"/>
      <c r="AZ79" s="1003"/>
      <c r="BA79" s="1003"/>
      <c r="BB79" s="1003"/>
      <c r="BC79" s="1003"/>
      <c r="BD79" s="1003"/>
      <c r="BE79" s="1003"/>
      <c r="BF79" s="1003"/>
      <c r="BG79" s="1003"/>
      <c r="BH79" s="1003"/>
      <c r="BI79" s="1003"/>
      <c r="BJ79" s="1003"/>
      <c r="BK79" s="1003"/>
      <c r="BL79" s="1003"/>
      <c r="BM79" s="1003"/>
      <c r="BN79" s="1003"/>
      <c r="BO79" s="1003"/>
      <c r="BP79" s="1003"/>
      <c r="BQ79" s="1003"/>
      <c r="BR79" s="1003"/>
      <c r="BS79" s="1003"/>
      <c r="BT79" s="1003"/>
      <c r="BU79" s="1003"/>
      <c r="BV79" s="1003"/>
      <c r="BW79" s="1003"/>
      <c r="BX79" s="1003"/>
      <c r="BY79" s="1003"/>
      <c r="BZ79" s="1003"/>
      <c r="CA79" s="1003"/>
      <c r="CB79" s="1003"/>
      <c r="CC79" s="1003"/>
      <c r="CD79" s="1003"/>
      <c r="CE79" s="1003"/>
      <c r="CF79" s="1003"/>
      <c r="CG79" s="1003"/>
      <c r="CH79" s="1003"/>
      <c r="CI79" s="1003"/>
      <c r="CJ79" s="1003"/>
      <c r="CK79" s="1003"/>
      <c r="CL79" s="1003"/>
      <c r="CM79" s="1003"/>
      <c r="CN79" s="1003"/>
      <c r="CO79" s="1003"/>
      <c r="CP79" s="1003"/>
      <c r="CQ79" s="1003"/>
      <c r="CR79" s="1003"/>
      <c r="CS79" s="1003"/>
      <c r="CT79" s="1003"/>
      <c r="CU79" s="1003"/>
      <c r="CV79" s="1003"/>
      <c r="CW79" s="1003"/>
      <c r="CX79" s="1003"/>
      <c r="CY79" s="1003"/>
      <c r="CZ79" s="1003"/>
      <c r="DA79" s="1003"/>
      <c r="DB79" s="1003"/>
      <c r="DC79" s="1003"/>
      <c r="DD79" s="1003"/>
      <c r="DE79" s="1003"/>
      <c r="DF79" s="1003"/>
      <c r="DG79" s="1003"/>
      <c r="DH79" s="1003"/>
      <c r="DI79" s="1003"/>
      <c r="DJ79" s="1003"/>
      <c r="DK79" s="1003"/>
      <c r="DL79" s="1003"/>
      <c r="DM79" s="1003"/>
      <c r="DN79" s="1003"/>
      <c r="DO79" s="1003"/>
      <c r="DP79" s="1003"/>
      <c r="DQ79" s="1003"/>
      <c r="DR79" s="1003"/>
      <c r="DS79" s="1003"/>
      <c r="DT79" s="1003"/>
      <c r="DU79" s="1003"/>
      <c r="DV79" s="1003"/>
      <c r="DW79" s="1003"/>
      <c r="DX79" s="1003"/>
      <c r="DY79" s="1003"/>
      <c r="DZ79" s="1003"/>
      <c r="EA79" s="1003"/>
      <c r="EB79" s="1003"/>
      <c r="EC79" s="1003"/>
      <c r="ED79" s="1003"/>
      <c r="EE79" s="1003"/>
      <c r="EF79" s="1003"/>
      <c r="EG79" s="1003"/>
      <c r="EH79" s="1003"/>
      <c r="EI79" s="1003"/>
      <c r="EJ79" s="1003"/>
      <c r="EK79" s="1003"/>
      <c r="EL79" s="1003"/>
      <c r="EM79" s="1003"/>
      <c r="EN79" s="1003"/>
      <c r="EO79" s="1003"/>
      <c r="EP79" s="1003"/>
      <c r="EQ79" s="1003"/>
      <c r="ER79" s="1003"/>
      <c r="ES79" s="1003"/>
      <c r="ET79" s="1003"/>
      <c r="EU79" s="1003"/>
      <c r="EV79" s="1003"/>
      <c r="EW79" s="1003"/>
      <c r="EX79" s="1003"/>
      <c r="EY79" s="1003"/>
      <c r="EZ79" s="1003"/>
      <c r="FA79" s="1003"/>
      <c r="FB79" s="1003"/>
      <c r="FC79" s="1003"/>
      <c r="FD79" s="1003"/>
      <c r="FE79" s="1003"/>
      <c r="FF79" s="1003"/>
      <c r="FG79" s="1003"/>
      <c r="FH79" s="1003"/>
      <c r="FI79" s="1003"/>
      <c r="FJ79" s="1003"/>
      <c r="FK79" s="1003"/>
      <c r="FL79" s="1003"/>
      <c r="FM79" s="1003"/>
      <c r="FN79" s="1003"/>
      <c r="FO79" s="1003"/>
      <c r="FP79" s="1003"/>
      <c r="FQ79" s="1003"/>
      <c r="FR79" s="1003"/>
      <c r="FS79" s="1003"/>
      <c r="FT79" s="1003"/>
      <c r="FU79" s="1003"/>
      <c r="FV79" s="1003"/>
      <c r="FW79" s="1003"/>
      <c r="FX79" s="1003"/>
      <c r="FY79" s="1003"/>
      <c r="FZ79" s="1003"/>
      <c r="GA79" s="1003"/>
      <c r="GB79" s="1003"/>
      <c r="GC79" s="1003"/>
      <c r="GD79" s="1003"/>
      <c r="GE79" s="1003"/>
      <c r="GF79" s="1003"/>
      <c r="GG79" s="1003"/>
      <c r="GH79" s="1003"/>
      <c r="GI79" s="1003"/>
      <c r="GJ79" s="1003"/>
      <c r="GK79" s="1003"/>
      <c r="GL79" s="1003"/>
      <c r="GM79" s="1003"/>
      <c r="GN79" s="1003"/>
      <c r="GO79" s="1003"/>
      <c r="GP79" s="1003"/>
      <c r="GQ79" s="1003"/>
      <c r="GR79" s="1003"/>
      <c r="GS79" s="1003"/>
      <c r="GT79" s="1003"/>
      <c r="GU79" s="1003"/>
      <c r="GV79" s="1003"/>
      <c r="GW79" s="1003"/>
      <c r="GX79" s="1003"/>
      <c r="GY79" s="1003"/>
      <c r="GZ79" s="1003"/>
      <c r="HA79" s="1003"/>
      <c r="HB79" s="1003"/>
      <c r="HC79" s="1003"/>
      <c r="HD79" s="1003"/>
      <c r="HE79" s="1003"/>
      <c r="HF79" s="1003"/>
      <c r="HG79" s="1003"/>
      <c r="HH79" s="1003"/>
      <c r="HI79" s="1003"/>
      <c r="HJ79" s="1003"/>
      <c r="HK79" s="1003"/>
      <c r="HL79" s="1003"/>
      <c r="HM79" s="1003"/>
      <c r="HN79" s="1003"/>
      <c r="HO79" s="1003"/>
      <c r="HP79" s="1003"/>
      <c r="HQ79" s="1003"/>
      <c r="HR79" s="1003"/>
      <c r="HS79" s="1003"/>
      <c r="HT79" s="1003"/>
      <c r="HU79" s="1003"/>
      <c r="HV79" s="1003"/>
      <c r="HW79" s="1003"/>
      <c r="HX79" s="1003"/>
      <c r="HY79" s="1003"/>
      <c r="HZ79" s="1003"/>
      <c r="IA79" s="1003"/>
      <c r="IB79" s="1003"/>
      <c r="IC79" s="1003"/>
      <c r="ID79" s="1003"/>
      <c r="IE79" s="1003"/>
      <c r="IF79" s="1003"/>
      <c r="IG79" s="1003"/>
      <c r="IH79" s="1003"/>
      <c r="II79" s="1003"/>
      <c r="IJ79" s="1003"/>
      <c r="IK79" s="1003"/>
      <c r="IL79" s="1003"/>
      <c r="IM79" s="1003"/>
      <c r="IN79" s="1003"/>
      <c r="IO79" s="1003"/>
      <c r="IP79" s="1003"/>
      <c r="IQ79" s="1003"/>
      <c r="IR79" s="1003"/>
      <c r="IS79" s="1003"/>
      <c r="IT79" s="1003"/>
      <c r="IU79" s="1003"/>
      <c r="IV79" s="1003"/>
    </row>
    <row r="80" spans="1:256" ht="15.75">
      <c r="A80" s="1003"/>
      <c r="B80" s="2752" t="s">
        <v>690</v>
      </c>
      <c r="C80" s="2753"/>
      <c r="D80" s="2753"/>
      <c r="E80" s="2753"/>
      <c r="F80" s="2753"/>
      <c r="G80" s="2754"/>
      <c r="H80" s="1003"/>
      <c r="I80" s="1003"/>
      <c r="J80" s="1003"/>
      <c r="K80" s="1003"/>
      <c r="L80" s="1003"/>
      <c r="M80" s="1003"/>
      <c r="N80" s="1003"/>
      <c r="O80" s="1003"/>
      <c r="P80" s="1003"/>
      <c r="Q80" s="1003"/>
      <c r="R80" s="1003"/>
      <c r="S80" s="1003"/>
      <c r="T80" s="1003"/>
      <c r="U80" s="1003"/>
      <c r="V80" s="1003"/>
      <c r="W80" s="1003"/>
      <c r="X80" s="1003"/>
      <c r="Y80" s="1003"/>
      <c r="Z80" s="1003"/>
      <c r="AA80" s="1003"/>
      <c r="AB80" s="1003"/>
      <c r="AC80" s="1003"/>
      <c r="AD80" s="1003"/>
      <c r="AE80" s="1003"/>
      <c r="AF80" s="1003"/>
      <c r="AG80" s="1003"/>
      <c r="AH80" s="1003"/>
      <c r="AI80" s="1003"/>
      <c r="AJ80" s="1003"/>
      <c r="AK80" s="1003"/>
      <c r="AL80" s="1003"/>
      <c r="AM80" s="1003"/>
      <c r="AN80" s="1003"/>
      <c r="AO80" s="1003"/>
      <c r="AP80" s="1003"/>
      <c r="AQ80" s="1003"/>
      <c r="AR80" s="1003"/>
      <c r="AS80" s="1003"/>
      <c r="AT80" s="1003"/>
      <c r="AU80" s="1003"/>
      <c r="AV80" s="1003"/>
      <c r="AW80" s="1003"/>
      <c r="AX80" s="1003"/>
      <c r="AY80" s="1003"/>
      <c r="AZ80" s="1003"/>
      <c r="BA80" s="1003"/>
      <c r="BB80" s="1003"/>
      <c r="BC80" s="1003"/>
      <c r="BD80" s="1003"/>
      <c r="BE80" s="1003"/>
      <c r="BF80" s="1003"/>
      <c r="BG80" s="1003"/>
      <c r="BH80" s="1003"/>
      <c r="BI80" s="1003"/>
      <c r="BJ80" s="1003"/>
      <c r="BK80" s="1003"/>
      <c r="BL80" s="1003"/>
      <c r="BM80" s="1003"/>
      <c r="BN80" s="1003"/>
      <c r="BO80" s="1003"/>
      <c r="BP80" s="1003"/>
      <c r="BQ80" s="1003"/>
      <c r="BR80" s="1003"/>
      <c r="BS80" s="1003"/>
      <c r="BT80" s="1003"/>
      <c r="BU80" s="1003"/>
      <c r="BV80" s="1003"/>
      <c r="BW80" s="1003"/>
      <c r="BX80" s="1003"/>
      <c r="BY80" s="1003"/>
      <c r="BZ80" s="1003"/>
      <c r="CA80" s="1003"/>
      <c r="CB80" s="1003"/>
      <c r="CC80" s="1003"/>
      <c r="CD80" s="1003"/>
      <c r="CE80" s="1003"/>
      <c r="CF80" s="1003"/>
      <c r="CG80" s="1003"/>
      <c r="CH80" s="1003"/>
      <c r="CI80" s="1003"/>
      <c r="CJ80" s="1003"/>
      <c r="CK80" s="1003"/>
      <c r="CL80" s="1003"/>
      <c r="CM80" s="1003"/>
      <c r="CN80" s="1003"/>
      <c r="CO80" s="1003"/>
      <c r="CP80" s="1003"/>
      <c r="CQ80" s="1003"/>
      <c r="CR80" s="1003"/>
      <c r="CS80" s="1003"/>
      <c r="CT80" s="1003"/>
      <c r="CU80" s="1003"/>
      <c r="CV80" s="1003"/>
      <c r="CW80" s="1003"/>
      <c r="CX80" s="1003"/>
      <c r="CY80" s="1003"/>
      <c r="CZ80" s="1003"/>
      <c r="DA80" s="1003"/>
      <c r="DB80" s="1003"/>
      <c r="DC80" s="1003"/>
      <c r="DD80" s="1003"/>
      <c r="DE80" s="1003"/>
      <c r="DF80" s="1003"/>
      <c r="DG80" s="1003"/>
      <c r="DH80" s="1003"/>
      <c r="DI80" s="1003"/>
      <c r="DJ80" s="1003"/>
      <c r="DK80" s="1003"/>
      <c r="DL80" s="1003"/>
      <c r="DM80" s="1003"/>
      <c r="DN80" s="1003"/>
      <c r="DO80" s="1003"/>
      <c r="DP80" s="1003"/>
      <c r="DQ80" s="1003"/>
      <c r="DR80" s="1003"/>
      <c r="DS80" s="1003"/>
      <c r="DT80" s="1003"/>
      <c r="DU80" s="1003"/>
      <c r="DV80" s="1003"/>
      <c r="DW80" s="1003"/>
      <c r="DX80" s="1003"/>
      <c r="DY80" s="1003"/>
      <c r="DZ80" s="1003"/>
      <c r="EA80" s="1003"/>
      <c r="EB80" s="1003"/>
      <c r="EC80" s="1003"/>
      <c r="ED80" s="1003"/>
      <c r="EE80" s="1003"/>
      <c r="EF80" s="1003"/>
      <c r="EG80" s="1003"/>
      <c r="EH80" s="1003"/>
      <c r="EI80" s="1003"/>
      <c r="EJ80" s="1003"/>
      <c r="EK80" s="1003"/>
      <c r="EL80" s="1003"/>
      <c r="EM80" s="1003"/>
      <c r="EN80" s="1003"/>
      <c r="EO80" s="1003"/>
      <c r="EP80" s="1003"/>
      <c r="EQ80" s="1003"/>
      <c r="ER80" s="1003"/>
      <c r="ES80" s="1003"/>
      <c r="ET80" s="1003"/>
      <c r="EU80" s="1003"/>
      <c r="EV80" s="1003"/>
      <c r="EW80" s="1003"/>
      <c r="EX80" s="1003"/>
      <c r="EY80" s="1003"/>
      <c r="EZ80" s="1003"/>
      <c r="FA80" s="1003"/>
      <c r="FB80" s="1003"/>
      <c r="FC80" s="1003"/>
      <c r="FD80" s="1003"/>
      <c r="FE80" s="1003"/>
      <c r="FF80" s="1003"/>
      <c r="FG80" s="1003"/>
      <c r="FH80" s="1003"/>
      <c r="FI80" s="1003"/>
      <c r="FJ80" s="1003"/>
      <c r="FK80" s="1003"/>
      <c r="FL80" s="1003"/>
      <c r="FM80" s="1003"/>
      <c r="FN80" s="1003"/>
      <c r="FO80" s="1003"/>
      <c r="FP80" s="1003"/>
      <c r="FQ80" s="1003"/>
      <c r="FR80" s="1003"/>
      <c r="FS80" s="1003"/>
      <c r="FT80" s="1003"/>
      <c r="FU80" s="1003"/>
      <c r="FV80" s="1003"/>
      <c r="FW80" s="1003"/>
      <c r="FX80" s="1003"/>
      <c r="FY80" s="1003"/>
      <c r="FZ80" s="1003"/>
      <c r="GA80" s="1003"/>
      <c r="GB80" s="1003"/>
      <c r="GC80" s="1003"/>
      <c r="GD80" s="1003"/>
      <c r="GE80" s="1003"/>
      <c r="GF80" s="1003"/>
      <c r="GG80" s="1003"/>
      <c r="GH80" s="1003"/>
      <c r="GI80" s="1003"/>
      <c r="GJ80" s="1003"/>
      <c r="GK80" s="1003"/>
      <c r="GL80" s="1003"/>
      <c r="GM80" s="1003"/>
      <c r="GN80" s="1003"/>
      <c r="GO80" s="1003"/>
      <c r="GP80" s="1003"/>
      <c r="GQ80" s="1003"/>
      <c r="GR80" s="1003"/>
      <c r="GS80" s="1003"/>
      <c r="GT80" s="1003"/>
      <c r="GU80" s="1003"/>
      <c r="GV80" s="1003"/>
      <c r="GW80" s="1003"/>
      <c r="GX80" s="1003"/>
      <c r="GY80" s="1003"/>
      <c r="GZ80" s="1003"/>
      <c r="HA80" s="1003"/>
      <c r="HB80" s="1003"/>
      <c r="HC80" s="1003"/>
      <c r="HD80" s="1003"/>
      <c r="HE80" s="1003"/>
      <c r="HF80" s="1003"/>
      <c r="HG80" s="1003"/>
      <c r="HH80" s="1003"/>
      <c r="HI80" s="1003"/>
      <c r="HJ80" s="1003"/>
      <c r="HK80" s="1003"/>
      <c r="HL80" s="1003"/>
      <c r="HM80" s="1003"/>
      <c r="HN80" s="1003"/>
      <c r="HO80" s="1003"/>
      <c r="HP80" s="1003"/>
      <c r="HQ80" s="1003"/>
      <c r="HR80" s="1003"/>
      <c r="HS80" s="1003"/>
      <c r="HT80" s="1003"/>
      <c r="HU80" s="1003"/>
      <c r="HV80" s="1003"/>
      <c r="HW80" s="1003"/>
      <c r="HX80" s="1003"/>
      <c r="HY80" s="1003"/>
      <c r="HZ80" s="1003"/>
      <c r="IA80" s="1003"/>
      <c r="IB80" s="1003"/>
      <c r="IC80" s="1003"/>
      <c r="ID80" s="1003"/>
      <c r="IE80" s="1003"/>
      <c r="IF80" s="1003"/>
      <c r="IG80" s="1003"/>
      <c r="IH80" s="1003"/>
      <c r="II80" s="1003"/>
      <c r="IJ80" s="1003"/>
      <c r="IK80" s="1003"/>
      <c r="IL80" s="1003"/>
      <c r="IM80" s="1003"/>
      <c r="IN80" s="1003"/>
      <c r="IO80" s="1003"/>
      <c r="IP80" s="1003"/>
      <c r="IQ80" s="1003"/>
      <c r="IR80" s="1003"/>
      <c r="IS80" s="1003"/>
      <c r="IT80" s="1003"/>
      <c r="IU80" s="1003"/>
      <c r="IV80" s="1003"/>
    </row>
    <row r="81" spans="1:256" ht="15">
      <c r="A81" s="1003"/>
      <c r="B81" s="2855" t="str">
        <f>C71</f>
        <v>ESCAVAÇÃO MANUAL DE VALA COM PROFUNDIDADE MENOR OU IGUAL A 1,30 M. AF_03/2016</v>
      </c>
      <c r="C81" s="2856"/>
      <c r="D81" s="1276" t="s">
        <v>24</v>
      </c>
      <c r="E81" s="2857" t="s">
        <v>6024</v>
      </c>
      <c r="F81" s="2857"/>
      <c r="G81" s="2858"/>
      <c r="H81" s="1003"/>
      <c r="I81" s="1003"/>
      <c r="J81" s="1003"/>
      <c r="K81" s="1003"/>
      <c r="L81" s="1003"/>
      <c r="M81" s="1003"/>
      <c r="N81" s="1003"/>
      <c r="O81" s="1003"/>
      <c r="P81" s="1003"/>
      <c r="Q81" s="1003"/>
      <c r="R81" s="1003"/>
      <c r="S81" s="1003"/>
      <c r="T81" s="1003"/>
      <c r="U81" s="1003"/>
      <c r="V81" s="1003"/>
      <c r="W81" s="1003"/>
      <c r="X81" s="1003"/>
      <c r="Y81" s="1003"/>
      <c r="Z81" s="1003"/>
      <c r="AA81" s="1003"/>
      <c r="AB81" s="1003"/>
      <c r="AC81" s="1003"/>
      <c r="AD81" s="1003"/>
      <c r="AE81" s="1003"/>
      <c r="AF81" s="1003"/>
      <c r="AG81" s="1003"/>
      <c r="AH81" s="1003"/>
      <c r="AI81" s="1003"/>
      <c r="AJ81" s="1003"/>
      <c r="AK81" s="1003"/>
      <c r="AL81" s="1003"/>
      <c r="AM81" s="1003"/>
      <c r="AN81" s="1003"/>
      <c r="AO81" s="1003"/>
      <c r="AP81" s="1003"/>
      <c r="AQ81" s="1003"/>
      <c r="AR81" s="1003"/>
      <c r="AS81" s="1003"/>
      <c r="AT81" s="1003"/>
      <c r="AU81" s="1003"/>
      <c r="AV81" s="1003"/>
      <c r="AW81" s="1003"/>
      <c r="AX81" s="1003"/>
      <c r="AY81" s="1003"/>
      <c r="AZ81" s="1003"/>
      <c r="BA81" s="1003"/>
      <c r="BB81" s="1003"/>
      <c r="BC81" s="1003"/>
      <c r="BD81" s="1003"/>
      <c r="BE81" s="1003"/>
      <c r="BF81" s="1003"/>
      <c r="BG81" s="1003"/>
      <c r="BH81" s="1003"/>
      <c r="BI81" s="1003"/>
      <c r="BJ81" s="1003"/>
      <c r="BK81" s="1003"/>
      <c r="BL81" s="1003"/>
      <c r="BM81" s="1003"/>
      <c r="BN81" s="1003"/>
      <c r="BO81" s="1003"/>
      <c r="BP81" s="1003"/>
      <c r="BQ81" s="1003"/>
      <c r="BR81" s="1003"/>
      <c r="BS81" s="1003"/>
      <c r="BT81" s="1003"/>
      <c r="BU81" s="1003"/>
      <c r="BV81" s="1003"/>
      <c r="BW81" s="1003"/>
      <c r="BX81" s="1003"/>
      <c r="BY81" s="1003"/>
      <c r="BZ81" s="1003"/>
      <c r="CA81" s="1003"/>
      <c r="CB81" s="1003"/>
      <c r="CC81" s="1003"/>
      <c r="CD81" s="1003"/>
      <c r="CE81" s="1003"/>
      <c r="CF81" s="1003"/>
      <c r="CG81" s="1003"/>
      <c r="CH81" s="1003"/>
      <c r="CI81" s="1003"/>
      <c r="CJ81" s="1003"/>
      <c r="CK81" s="1003"/>
      <c r="CL81" s="1003"/>
      <c r="CM81" s="1003"/>
      <c r="CN81" s="1003"/>
      <c r="CO81" s="1003"/>
      <c r="CP81" s="1003"/>
      <c r="CQ81" s="1003"/>
      <c r="CR81" s="1003"/>
      <c r="CS81" s="1003"/>
      <c r="CT81" s="1003"/>
      <c r="CU81" s="1003"/>
      <c r="CV81" s="1003"/>
      <c r="CW81" s="1003"/>
      <c r="CX81" s="1003"/>
      <c r="CY81" s="1003"/>
      <c r="CZ81" s="1003"/>
      <c r="DA81" s="1003"/>
      <c r="DB81" s="1003"/>
      <c r="DC81" s="1003"/>
      <c r="DD81" s="1003"/>
      <c r="DE81" s="1003"/>
      <c r="DF81" s="1003"/>
      <c r="DG81" s="1003"/>
      <c r="DH81" s="1003"/>
      <c r="DI81" s="1003"/>
      <c r="DJ81" s="1003"/>
      <c r="DK81" s="1003"/>
      <c r="DL81" s="1003"/>
      <c r="DM81" s="1003"/>
      <c r="DN81" s="1003"/>
      <c r="DO81" s="1003"/>
      <c r="DP81" s="1003"/>
      <c r="DQ81" s="1003"/>
      <c r="DR81" s="1003"/>
      <c r="DS81" s="1003"/>
      <c r="DT81" s="1003"/>
      <c r="DU81" s="1003"/>
      <c r="DV81" s="1003"/>
      <c r="DW81" s="1003"/>
      <c r="DX81" s="1003"/>
      <c r="DY81" s="1003"/>
      <c r="DZ81" s="1003"/>
      <c r="EA81" s="1003"/>
      <c r="EB81" s="1003"/>
      <c r="EC81" s="1003"/>
      <c r="ED81" s="1003"/>
      <c r="EE81" s="1003"/>
      <c r="EF81" s="1003"/>
      <c r="EG81" s="1003"/>
      <c r="EH81" s="1003"/>
      <c r="EI81" s="1003"/>
      <c r="EJ81" s="1003"/>
      <c r="EK81" s="1003"/>
      <c r="EL81" s="1003"/>
      <c r="EM81" s="1003"/>
      <c r="EN81" s="1003"/>
      <c r="EO81" s="1003"/>
      <c r="EP81" s="1003"/>
      <c r="EQ81" s="1003"/>
      <c r="ER81" s="1003"/>
      <c r="ES81" s="1003"/>
      <c r="ET81" s="1003"/>
      <c r="EU81" s="1003"/>
      <c r="EV81" s="1003"/>
      <c r="EW81" s="1003"/>
      <c r="EX81" s="1003"/>
      <c r="EY81" s="1003"/>
      <c r="EZ81" s="1003"/>
      <c r="FA81" s="1003"/>
      <c r="FB81" s="1003"/>
      <c r="FC81" s="1003"/>
      <c r="FD81" s="1003"/>
      <c r="FE81" s="1003"/>
      <c r="FF81" s="1003"/>
      <c r="FG81" s="1003"/>
      <c r="FH81" s="1003"/>
      <c r="FI81" s="1003"/>
      <c r="FJ81" s="1003"/>
      <c r="FK81" s="1003"/>
      <c r="FL81" s="1003"/>
      <c r="FM81" s="1003"/>
      <c r="FN81" s="1003"/>
      <c r="FO81" s="1003"/>
      <c r="FP81" s="1003"/>
      <c r="FQ81" s="1003"/>
      <c r="FR81" s="1003"/>
      <c r="FS81" s="1003"/>
      <c r="FT81" s="1003"/>
      <c r="FU81" s="1003"/>
      <c r="FV81" s="1003"/>
      <c r="FW81" s="1003"/>
      <c r="FX81" s="1003"/>
      <c r="FY81" s="1003"/>
      <c r="FZ81" s="1003"/>
      <c r="GA81" s="1003"/>
      <c r="GB81" s="1003"/>
      <c r="GC81" s="1003"/>
      <c r="GD81" s="1003"/>
      <c r="GE81" s="1003"/>
      <c r="GF81" s="1003"/>
      <c r="GG81" s="1003"/>
      <c r="GH81" s="1003"/>
      <c r="GI81" s="1003"/>
      <c r="GJ81" s="1003"/>
      <c r="GK81" s="1003"/>
      <c r="GL81" s="1003"/>
      <c r="GM81" s="1003"/>
      <c r="GN81" s="1003"/>
      <c r="GO81" s="1003"/>
      <c r="GP81" s="1003"/>
      <c r="GQ81" s="1003"/>
      <c r="GR81" s="1003"/>
      <c r="GS81" s="1003"/>
      <c r="GT81" s="1003"/>
      <c r="GU81" s="1003"/>
      <c r="GV81" s="1003"/>
      <c r="GW81" s="1003"/>
      <c r="GX81" s="1003"/>
      <c r="GY81" s="1003"/>
      <c r="GZ81" s="1003"/>
      <c r="HA81" s="1003"/>
      <c r="HB81" s="1003"/>
      <c r="HC81" s="1003"/>
      <c r="HD81" s="1003"/>
      <c r="HE81" s="1003"/>
      <c r="HF81" s="1003"/>
      <c r="HG81" s="1003"/>
      <c r="HH81" s="1003"/>
      <c r="HI81" s="1003"/>
      <c r="HJ81" s="1003"/>
      <c r="HK81" s="1003"/>
      <c r="HL81" s="1003"/>
      <c r="HM81" s="1003"/>
      <c r="HN81" s="1003"/>
      <c r="HO81" s="1003"/>
      <c r="HP81" s="1003"/>
      <c r="HQ81" s="1003"/>
      <c r="HR81" s="1003"/>
      <c r="HS81" s="1003"/>
      <c r="HT81" s="1003"/>
      <c r="HU81" s="1003"/>
      <c r="HV81" s="1003"/>
      <c r="HW81" s="1003"/>
      <c r="HX81" s="1003"/>
      <c r="HY81" s="1003"/>
      <c r="HZ81" s="1003"/>
      <c r="IA81" s="1003"/>
      <c r="IB81" s="1003"/>
      <c r="IC81" s="1003"/>
      <c r="ID81" s="1003"/>
      <c r="IE81" s="1003"/>
      <c r="IF81" s="1003"/>
      <c r="IG81" s="1003"/>
      <c r="IH81" s="1003"/>
      <c r="II81" s="1003"/>
      <c r="IJ81" s="1003"/>
      <c r="IK81" s="1003"/>
      <c r="IL81" s="1003"/>
      <c r="IM81" s="1003"/>
      <c r="IN81" s="1003"/>
      <c r="IO81" s="1003"/>
      <c r="IP81" s="1003"/>
      <c r="IQ81" s="1003"/>
      <c r="IR81" s="1003"/>
      <c r="IS81" s="1003"/>
      <c r="IT81" s="1003"/>
      <c r="IU81" s="1003"/>
      <c r="IV81" s="1003"/>
    </row>
    <row r="82" spans="1:256" ht="36" customHeight="1">
      <c r="A82" s="1003"/>
      <c r="B82" s="2855" t="str">
        <f>C72</f>
        <v>CONCRETO FCK = 25MPA, TRAÇO 1:2,3:2,7 (CIMENTO/ AREIA MÉDIA/ BRITA 1)  - PREPARO MECÂNICO COM BETONEIRA 400 L. AF_07/2016</v>
      </c>
      <c r="C82" s="2856"/>
      <c r="D82" s="2358" t="s">
        <v>24</v>
      </c>
      <c r="E82" s="2859" t="str">
        <f>E81</f>
        <v>(0,8*0,4*0,4)</v>
      </c>
      <c r="F82" s="2859"/>
      <c r="G82" s="2860"/>
      <c r="H82" s="1003"/>
      <c r="I82" s="1003"/>
      <c r="J82" s="1003"/>
      <c r="K82" s="1003"/>
      <c r="L82" s="1003"/>
      <c r="M82" s="1003"/>
      <c r="N82" s="1003"/>
      <c r="O82" s="1003"/>
      <c r="P82" s="1003"/>
      <c r="Q82" s="1003"/>
      <c r="R82" s="1003"/>
      <c r="S82" s="1003"/>
      <c r="T82" s="1003"/>
      <c r="U82" s="1003"/>
      <c r="V82" s="1003"/>
      <c r="W82" s="1003"/>
      <c r="X82" s="1003"/>
      <c r="Y82" s="1003"/>
      <c r="Z82" s="1003"/>
      <c r="AA82" s="1003"/>
      <c r="AB82" s="1003"/>
      <c r="AC82" s="1003"/>
      <c r="AD82" s="1003"/>
      <c r="AE82" s="1003"/>
      <c r="AF82" s="1003"/>
      <c r="AG82" s="1003"/>
      <c r="AH82" s="1003"/>
      <c r="AI82" s="1003"/>
      <c r="AJ82" s="1003"/>
      <c r="AK82" s="1003"/>
      <c r="AL82" s="1003"/>
      <c r="AM82" s="1003"/>
      <c r="AN82" s="1003"/>
      <c r="AO82" s="1003"/>
      <c r="AP82" s="1003"/>
      <c r="AQ82" s="1003"/>
      <c r="AR82" s="1003"/>
      <c r="AS82" s="1003"/>
      <c r="AT82" s="1003"/>
      <c r="AU82" s="1003"/>
      <c r="AV82" s="1003"/>
      <c r="AW82" s="1003"/>
      <c r="AX82" s="1003"/>
      <c r="AY82" s="1003"/>
      <c r="AZ82" s="1003"/>
      <c r="BA82" s="1003"/>
      <c r="BB82" s="1003"/>
      <c r="BC82" s="1003"/>
      <c r="BD82" s="1003"/>
      <c r="BE82" s="1003"/>
      <c r="BF82" s="1003"/>
      <c r="BG82" s="1003"/>
      <c r="BH82" s="1003"/>
      <c r="BI82" s="1003"/>
      <c r="BJ82" s="1003"/>
      <c r="BK82" s="1003"/>
      <c r="BL82" s="1003"/>
      <c r="BM82" s="1003"/>
      <c r="BN82" s="1003"/>
      <c r="BO82" s="1003"/>
      <c r="BP82" s="1003"/>
      <c r="BQ82" s="1003"/>
      <c r="BR82" s="1003"/>
      <c r="BS82" s="1003"/>
      <c r="BT82" s="1003"/>
      <c r="BU82" s="1003"/>
      <c r="BV82" s="1003"/>
      <c r="BW82" s="1003"/>
      <c r="BX82" s="1003"/>
      <c r="BY82" s="1003"/>
      <c r="BZ82" s="1003"/>
      <c r="CA82" s="1003"/>
      <c r="CB82" s="1003"/>
      <c r="CC82" s="1003"/>
      <c r="CD82" s="1003"/>
      <c r="CE82" s="1003"/>
      <c r="CF82" s="1003"/>
      <c r="CG82" s="1003"/>
      <c r="CH82" s="1003"/>
      <c r="CI82" s="1003"/>
      <c r="CJ82" s="1003"/>
      <c r="CK82" s="1003"/>
      <c r="CL82" s="1003"/>
      <c r="CM82" s="1003"/>
      <c r="CN82" s="1003"/>
      <c r="CO82" s="1003"/>
      <c r="CP82" s="1003"/>
      <c r="CQ82" s="1003"/>
      <c r="CR82" s="1003"/>
      <c r="CS82" s="1003"/>
      <c r="CT82" s="1003"/>
      <c r="CU82" s="1003"/>
      <c r="CV82" s="1003"/>
      <c r="CW82" s="1003"/>
      <c r="CX82" s="1003"/>
      <c r="CY82" s="1003"/>
      <c r="CZ82" s="1003"/>
      <c r="DA82" s="1003"/>
      <c r="DB82" s="1003"/>
      <c r="DC82" s="1003"/>
      <c r="DD82" s="1003"/>
      <c r="DE82" s="1003"/>
      <c r="DF82" s="1003"/>
      <c r="DG82" s="1003"/>
      <c r="DH82" s="1003"/>
      <c r="DI82" s="1003"/>
      <c r="DJ82" s="1003"/>
      <c r="DK82" s="1003"/>
      <c r="DL82" s="1003"/>
      <c r="DM82" s="1003"/>
      <c r="DN82" s="1003"/>
      <c r="DO82" s="1003"/>
      <c r="DP82" s="1003"/>
      <c r="DQ82" s="1003"/>
      <c r="DR82" s="1003"/>
      <c r="DS82" s="1003"/>
      <c r="DT82" s="1003"/>
      <c r="DU82" s="1003"/>
      <c r="DV82" s="1003"/>
      <c r="DW82" s="1003"/>
      <c r="DX82" s="1003"/>
      <c r="DY82" s="1003"/>
      <c r="DZ82" s="1003"/>
      <c r="EA82" s="1003"/>
      <c r="EB82" s="1003"/>
      <c r="EC82" s="1003"/>
      <c r="ED82" s="1003"/>
      <c r="EE82" s="1003"/>
      <c r="EF82" s="1003"/>
      <c r="EG82" s="1003"/>
      <c r="EH82" s="1003"/>
      <c r="EI82" s="1003"/>
      <c r="EJ82" s="1003"/>
      <c r="EK82" s="1003"/>
      <c r="EL82" s="1003"/>
      <c r="EM82" s="1003"/>
      <c r="EN82" s="1003"/>
      <c r="EO82" s="1003"/>
      <c r="EP82" s="1003"/>
      <c r="EQ82" s="1003"/>
      <c r="ER82" s="1003"/>
      <c r="ES82" s="1003"/>
      <c r="ET82" s="1003"/>
      <c r="EU82" s="1003"/>
      <c r="EV82" s="1003"/>
      <c r="EW82" s="1003"/>
      <c r="EX82" s="1003"/>
      <c r="EY82" s="1003"/>
      <c r="EZ82" s="1003"/>
      <c r="FA82" s="1003"/>
      <c r="FB82" s="1003"/>
      <c r="FC82" s="1003"/>
      <c r="FD82" s="1003"/>
      <c r="FE82" s="1003"/>
      <c r="FF82" s="1003"/>
      <c r="FG82" s="1003"/>
      <c r="FH82" s="1003"/>
      <c r="FI82" s="1003"/>
      <c r="FJ82" s="1003"/>
      <c r="FK82" s="1003"/>
      <c r="FL82" s="1003"/>
      <c r="FM82" s="1003"/>
      <c r="FN82" s="1003"/>
      <c r="FO82" s="1003"/>
      <c r="FP82" s="1003"/>
      <c r="FQ82" s="1003"/>
      <c r="FR82" s="1003"/>
      <c r="FS82" s="1003"/>
      <c r="FT82" s="1003"/>
      <c r="FU82" s="1003"/>
      <c r="FV82" s="1003"/>
      <c r="FW82" s="1003"/>
      <c r="FX82" s="1003"/>
      <c r="FY82" s="1003"/>
      <c r="FZ82" s="1003"/>
      <c r="GA82" s="1003"/>
      <c r="GB82" s="1003"/>
      <c r="GC82" s="1003"/>
      <c r="GD82" s="1003"/>
      <c r="GE82" s="1003"/>
      <c r="GF82" s="1003"/>
      <c r="GG82" s="1003"/>
      <c r="GH82" s="1003"/>
      <c r="GI82" s="1003"/>
      <c r="GJ82" s="1003"/>
      <c r="GK82" s="1003"/>
      <c r="GL82" s="1003"/>
      <c r="GM82" s="1003"/>
      <c r="GN82" s="1003"/>
      <c r="GO82" s="1003"/>
      <c r="GP82" s="1003"/>
      <c r="GQ82" s="1003"/>
      <c r="GR82" s="1003"/>
      <c r="GS82" s="1003"/>
      <c r="GT82" s="1003"/>
      <c r="GU82" s="1003"/>
      <c r="GV82" s="1003"/>
      <c r="GW82" s="1003"/>
      <c r="GX82" s="1003"/>
      <c r="GY82" s="1003"/>
      <c r="GZ82" s="1003"/>
      <c r="HA82" s="1003"/>
      <c r="HB82" s="1003"/>
      <c r="HC82" s="1003"/>
      <c r="HD82" s="1003"/>
      <c r="HE82" s="1003"/>
      <c r="HF82" s="1003"/>
      <c r="HG82" s="1003"/>
      <c r="HH82" s="1003"/>
      <c r="HI82" s="1003"/>
      <c r="HJ82" s="1003"/>
      <c r="HK82" s="1003"/>
      <c r="HL82" s="1003"/>
      <c r="HM82" s="1003"/>
      <c r="HN82" s="1003"/>
      <c r="HO82" s="1003"/>
      <c r="HP82" s="1003"/>
      <c r="HQ82" s="1003"/>
      <c r="HR82" s="1003"/>
      <c r="HS82" s="1003"/>
      <c r="HT82" s="1003"/>
      <c r="HU82" s="1003"/>
      <c r="HV82" s="1003"/>
      <c r="HW82" s="1003"/>
      <c r="HX82" s="1003"/>
      <c r="HY82" s="1003"/>
      <c r="HZ82" s="1003"/>
      <c r="IA82" s="1003"/>
      <c r="IB82" s="1003"/>
      <c r="IC82" s="1003"/>
      <c r="ID82" s="1003"/>
      <c r="IE82" s="1003"/>
      <c r="IF82" s="1003"/>
      <c r="IG82" s="1003"/>
      <c r="IH82" s="1003"/>
      <c r="II82" s="1003"/>
      <c r="IJ82" s="1003"/>
      <c r="IK82" s="1003"/>
      <c r="IL82" s="1003"/>
      <c r="IM82" s="1003"/>
      <c r="IN82" s="1003"/>
      <c r="IO82" s="1003"/>
      <c r="IP82" s="1003"/>
      <c r="IQ82" s="1003"/>
      <c r="IR82" s="1003"/>
      <c r="IS82" s="1003"/>
      <c r="IT82" s="1003"/>
      <c r="IU82" s="1003"/>
      <c r="IV82" s="1003"/>
    </row>
    <row r="83" spans="1:256" ht="15.75" thickBot="1">
      <c r="A83" s="1003"/>
      <c r="B83" s="2861" t="str">
        <f>C73</f>
        <v>LANCAMENTO/APLICACAO MANUAL DE CONCRETO EM FUNDACOES</v>
      </c>
      <c r="C83" s="2862"/>
      <c r="D83" s="2424" t="s">
        <v>24</v>
      </c>
      <c r="E83" s="2863" t="str">
        <f>E81</f>
        <v>(0,8*0,4*0,4)</v>
      </c>
      <c r="F83" s="2863"/>
      <c r="G83" s="2864"/>
      <c r="H83" s="1003"/>
      <c r="I83" s="1003"/>
      <c r="J83" s="1003"/>
      <c r="K83" s="1003"/>
      <c r="L83" s="1003"/>
      <c r="M83" s="1003"/>
      <c r="N83" s="1003"/>
      <c r="O83" s="1003"/>
      <c r="P83" s="1003"/>
      <c r="Q83" s="1003"/>
      <c r="R83" s="1003"/>
      <c r="S83" s="1003"/>
      <c r="T83" s="1003"/>
      <c r="U83" s="1003"/>
      <c r="V83" s="1003"/>
      <c r="W83" s="1003"/>
      <c r="X83" s="1003"/>
      <c r="Y83" s="1003"/>
      <c r="Z83" s="1003"/>
      <c r="AA83" s="1003"/>
      <c r="AB83" s="1003"/>
      <c r="AC83" s="1003"/>
      <c r="AD83" s="1003"/>
      <c r="AE83" s="1003"/>
      <c r="AF83" s="1003"/>
      <c r="AG83" s="1003"/>
      <c r="AH83" s="1003"/>
      <c r="AI83" s="1003"/>
      <c r="AJ83" s="1003"/>
      <c r="AK83" s="1003"/>
      <c r="AL83" s="1003"/>
      <c r="AM83" s="1003"/>
      <c r="AN83" s="1003"/>
      <c r="AO83" s="1003"/>
      <c r="AP83" s="1003"/>
      <c r="AQ83" s="1003"/>
      <c r="AR83" s="1003"/>
      <c r="AS83" s="1003"/>
      <c r="AT83" s="1003"/>
      <c r="AU83" s="1003"/>
      <c r="AV83" s="1003"/>
      <c r="AW83" s="1003"/>
      <c r="AX83" s="1003"/>
      <c r="AY83" s="1003"/>
      <c r="AZ83" s="1003"/>
      <c r="BA83" s="1003"/>
      <c r="BB83" s="1003"/>
      <c r="BC83" s="1003"/>
      <c r="BD83" s="1003"/>
      <c r="BE83" s="1003"/>
      <c r="BF83" s="1003"/>
      <c r="BG83" s="1003"/>
      <c r="BH83" s="1003"/>
      <c r="BI83" s="1003"/>
      <c r="BJ83" s="1003"/>
      <c r="BK83" s="1003"/>
      <c r="BL83" s="1003"/>
      <c r="BM83" s="1003"/>
      <c r="BN83" s="1003"/>
      <c r="BO83" s="1003"/>
      <c r="BP83" s="1003"/>
      <c r="BQ83" s="1003"/>
      <c r="BR83" s="1003"/>
      <c r="BS83" s="1003"/>
      <c r="BT83" s="1003"/>
      <c r="BU83" s="1003"/>
      <c r="BV83" s="1003"/>
      <c r="BW83" s="1003"/>
      <c r="BX83" s="1003"/>
      <c r="BY83" s="1003"/>
      <c r="BZ83" s="1003"/>
      <c r="CA83" s="1003"/>
      <c r="CB83" s="1003"/>
      <c r="CC83" s="1003"/>
      <c r="CD83" s="1003"/>
      <c r="CE83" s="1003"/>
      <c r="CF83" s="1003"/>
      <c r="CG83" s="1003"/>
      <c r="CH83" s="1003"/>
      <c r="CI83" s="1003"/>
      <c r="CJ83" s="1003"/>
      <c r="CK83" s="1003"/>
      <c r="CL83" s="1003"/>
      <c r="CM83" s="1003"/>
      <c r="CN83" s="1003"/>
      <c r="CO83" s="1003"/>
      <c r="CP83" s="1003"/>
      <c r="CQ83" s="1003"/>
      <c r="CR83" s="1003"/>
      <c r="CS83" s="1003"/>
      <c r="CT83" s="1003"/>
      <c r="CU83" s="1003"/>
      <c r="CV83" s="1003"/>
      <c r="CW83" s="1003"/>
      <c r="CX83" s="1003"/>
      <c r="CY83" s="1003"/>
      <c r="CZ83" s="1003"/>
      <c r="DA83" s="1003"/>
      <c r="DB83" s="1003"/>
      <c r="DC83" s="1003"/>
      <c r="DD83" s="1003"/>
      <c r="DE83" s="1003"/>
      <c r="DF83" s="1003"/>
      <c r="DG83" s="1003"/>
      <c r="DH83" s="1003"/>
      <c r="DI83" s="1003"/>
      <c r="DJ83" s="1003"/>
      <c r="DK83" s="1003"/>
      <c r="DL83" s="1003"/>
      <c r="DM83" s="1003"/>
      <c r="DN83" s="1003"/>
      <c r="DO83" s="1003"/>
      <c r="DP83" s="1003"/>
      <c r="DQ83" s="1003"/>
      <c r="DR83" s="1003"/>
      <c r="DS83" s="1003"/>
      <c r="DT83" s="1003"/>
      <c r="DU83" s="1003"/>
      <c r="DV83" s="1003"/>
      <c r="DW83" s="1003"/>
      <c r="DX83" s="1003"/>
      <c r="DY83" s="1003"/>
      <c r="DZ83" s="1003"/>
      <c r="EA83" s="1003"/>
      <c r="EB83" s="1003"/>
      <c r="EC83" s="1003"/>
      <c r="ED83" s="1003"/>
      <c r="EE83" s="1003"/>
      <c r="EF83" s="1003"/>
      <c r="EG83" s="1003"/>
      <c r="EH83" s="1003"/>
      <c r="EI83" s="1003"/>
      <c r="EJ83" s="1003"/>
      <c r="EK83" s="1003"/>
      <c r="EL83" s="1003"/>
      <c r="EM83" s="1003"/>
      <c r="EN83" s="1003"/>
      <c r="EO83" s="1003"/>
      <c r="EP83" s="1003"/>
      <c r="EQ83" s="1003"/>
      <c r="ER83" s="1003"/>
      <c r="ES83" s="1003"/>
      <c r="ET83" s="1003"/>
      <c r="EU83" s="1003"/>
      <c r="EV83" s="1003"/>
      <c r="EW83" s="1003"/>
      <c r="EX83" s="1003"/>
      <c r="EY83" s="1003"/>
      <c r="EZ83" s="1003"/>
      <c r="FA83" s="1003"/>
      <c r="FB83" s="1003"/>
      <c r="FC83" s="1003"/>
      <c r="FD83" s="1003"/>
      <c r="FE83" s="1003"/>
      <c r="FF83" s="1003"/>
      <c r="FG83" s="1003"/>
      <c r="FH83" s="1003"/>
      <c r="FI83" s="1003"/>
      <c r="FJ83" s="1003"/>
      <c r="FK83" s="1003"/>
      <c r="FL83" s="1003"/>
      <c r="FM83" s="1003"/>
      <c r="FN83" s="1003"/>
      <c r="FO83" s="1003"/>
      <c r="FP83" s="1003"/>
      <c r="FQ83" s="1003"/>
      <c r="FR83" s="1003"/>
      <c r="FS83" s="1003"/>
      <c r="FT83" s="1003"/>
      <c r="FU83" s="1003"/>
      <c r="FV83" s="1003"/>
      <c r="FW83" s="1003"/>
      <c r="FX83" s="1003"/>
      <c r="FY83" s="1003"/>
      <c r="FZ83" s="1003"/>
      <c r="GA83" s="1003"/>
      <c r="GB83" s="1003"/>
      <c r="GC83" s="1003"/>
      <c r="GD83" s="1003"/>
      <c r="GE83" s="1003"/>
      <c r="GF83" s="1003"/>
      <c r="GG83" s="1003"/>
      <c r="GH83" s="1003"/>
      <c r="GI83" s="1003"/>
      <c r="GJ83" s="1003"/>
      <c r="GK83" s="1003"/>
      <c r="GL83" s="1003"/>
      <c r="GM83" s="1003"/>
      <c r="GN83" s="1003"/>
      <c r="GO83" s="1003"/>
      <c r="GP83" s="1003"/>
      <c r="GQ83" s="1003"/>
      <c r="GR83" s="1003"/>
      <c r="GS83" s="1003"/>
      <c r="GT83" s="1003"/>
      <c r="GU83" s="1003"/>
      <c r="GV83" s="1003"/>
      <c r="GW83" s="1003"/>
      <c r="GX83" s="1003"/>
      <c r="GY83" s="1003"/>
      <c r="GZ83" s="1003"/>
      <c r="HA83" s="1003"/>
      <c r="HB83" s="1003"/>
      <c r="HC83" s="1003"/>
      <c r="HD83" s="1003"/>
      <c r="HE83" s="1003"/>
      <c r="HF83" s="1003"/>
      <c r="HG83" s="1003"/>
      <c r="HH83" s="1003"/>
      <c r="HI83" s="1003"/>
      <c r="HJ83" s="1003"/>
      <c r="HK83" s="1003"/>
      <c r="HL83" s="1003"/>
      <c r="HM83" s="1003"/>
      <c r="HN83" s="1003"/>
      <c r="HO83" s="1003"/>
      <c r="HP83" s="1003"/>
      <c r="HQ83" s="1003"/>
      <c r="HR83" s="1003"/>
      <c r="HS83" s="1003"/>
      <c r="HT83" s="1003"/>
      <c r="HU83" s="1003"/>
      <c r="HV83" s="1003"/>
      <c r="HW83" s="1003"/>
      <c r="HX83" s="1003"/>
      <c r="HY83" s="1003"/>
      <c r="HZ83" s="1003"/>
      <c r="IA83" s="1003"/>
      <c r="IB83" s="1003"/>
      <c r="IC83" s="1003"/>
      <c r="ID83" s="1003"/>
      <c r="IE83" s="1003"/>
      <c r="IF83" s="1003"/>
      <c r="IG83" s="1003"/>
      <c r="IH83" s="1003"/>
      <c r="II83" s="1003"/>
      <c r="IJ83" s="1003"/>
      <c r="IK83" s="1003"/>
      <c r="IL83" s="1003"/>
      <c r="IM83" s="1003"/>
      <c r="IN83" s="1003"/>
      <c r="IO83" s="1003"/>
      <c r="IP83" s="1003"/>
      <c r="IQ83" s="1003"/>
      <c r="IR83" s="1003"/>
      <c r="IS83" s="1003"/>
      <c r="IT83" s="1003"/>
      <c r="IU83" s="1003"/>
      <c r="IV83" s="1003"/>
    </row>
    <row r="84" spans="1:256" ht="13.5" thickBot="1">
      <c r="A84" s="1003"/>
      <c r="B84" s="1057"/>
      <c r="C84" s="1057"/>
      <c r="D84" s="1057"/>
      <c r="E84" s="1057"/>
      <c r="F84" s="1057"/>
      <c r="G84" s="1057"/>
      <c r="H84" s="1003"/>
      <c r="I84" s="1003"/>
      <c r="J84" s="1003"/>
      <c r="K84" s="1003"/>
      <c r="L84" s="1003"/>
      <c r="M84" s="1003"/>
      <c r="N84" s="1003"/>
      <c r="O84" s="1003"/>
      <c r="P84" s="1003"/>
      <c r="Q84" s="1003"/>
      <c r="R84" s="1003"/>
      <c r="S84" s="1003"/>
      <c r="T84" s="1003"/>
      <c r="U84" s="1003"/>
      <c r="V84" s="1003"/>
      <c r="W84" s="1003"/>
      <c r="X84" s="1003"/>
      <c r="Y84" s="1003"/>
      <c r="Z84" s="1003"/>
      <c r="AA84" s="1003"/>
      <c r="AB84" s="1003"/>
      <c r="AC84" s="1003"/>
      <c r="AD84" s="1003"/>
      <c r="AE84" s="1003"/>
      <c r="AF84" s="1003"/>
      <c r="AG84" s="1003"/>
      <c r="AH84" s="1003"/>
      <c r="AI84" s="1003"/>
      <c r="AJ84" s="1003"/>
      <c r="AK84" s="1003"/>
      <c r="AL84" s="1003"/>
      <c r="AM84" s="1003"/>
      <c r="AN84" s="1003"/>
      <c r="AO84" s="1003"/>
      <c r="AP84" s="1003"/>
      <c r="AQ84" s="1003"/>
      <c r="AR84" s="1003"/>
      <c r="AS84" s="1003"/>
      <c r="AT84" s="1003"/>
      <c r="AU84" s="1003"/>
      <c r="AV84" s="1003"/>
      <c r="AW84" s="1003"/>
      <c r="AX84" s="1003"/>
      <c r="AY84" s="1003"/>
      <c r="AZ84" s="1003"/>
      <c r="BA84" s="1003"/>
      <c r="BB84" s="1003"/>
      <c r="BC84" s="1003"/>
      <c r="BD84" s="1003"/>
      <c r="BE84" s="1003"/>
      <c r="BF84" s="1003"/>
      <c r="BG84" s="1003"/>
      <c r="BH84" s="1003"/>
      <c r="BI84" s="1003"/>
      <c r="BJ84" s="1003"/>
      <c r="BK84" s="1003"/>
      <c r="BL84" s="1003"/>
      <c r="BM84" s="1003"/>
      <c r="BN84" s="1003"/>
      <c r="BO84" s="1003"/>
      <c r="BP84" s="1003"/>
      <c r="BQ84" s="1003"/>
      <c r="BR84" s="1003"/>
      <c r="BS84" s="1003"/>
      <c r="BT84" s="1003"/>
      <c r="BU84" s="1003"/>
      <c r="BV84" s="1003"/>
      <c r="BW84" s="1003"/>
      <c r="BX84" s="1003"/>
      <c r="BY84" s="1003"/>
      <c r="BZ84" s="1003"/>
      <c r="CA84" s="1003"/>
      <c r="CB84" s="1003"/>
      <c r="CC84" s="1003"/>
      <c r="CD84" s="1003"/>
      <c r="CE84" s="1003"/>
      <c r="CF84" s="1003"/>
      <c r="CG84" s="1003"/>
      <c r="CH84" s="1003"/>
      <c r="CI84" s="1003"/>
      <c r="CJ84" s="1003"/>
      <c r="CK84" s="1003"/>
      <c r="CL84" s="1003"/>
      <c r="CM84" s="1003"/>
      <c r="CN84" s="1003"/>
      <c r="CO84" s="1003"/>
      <c r="CP84" s="1003"/>
      <c r="CQ84" s="1003"/>
      <c r="CR84" s="1003"/>
      <c r="CS84" s="1003"/>
      <c r="CT84" s="1003"/>
      <c r="CU84" s="1003"/>
      <c r="CV84" s="1003"/>
      <c r="CW84" s="1003"/>
      <c r="CX84" s="1003"/>
      <c r="CY84" s="1003"/>
      <c r="CZ84" s="1003"/>
      <c r="DA84" s="1003"/>
      <c r="DB84" s="1003"/>
      <c r="DC84" s="1003"/>
      <c r="DD84" s="1003"/>
      <c r="DE84" s="1003"/>
      <c r="DF84" s="1003"/>
      <c r="DG84" s="1003"/>
      <c r="DH84" s="1003"/>
      <c r="DI84" s="1003"/>
      <c r="DJ84" s="1003"/>
      <c r="DK84" s="1003"/>
      <c r="DL84" s="1003"/>
      <c r="DM84" s="1003"/>
      <c r="DN84" s="1003"/>
      <c r="DO84" s="1003"/>
      <c r="DP84" s="1003"/>
      <c r="DQ84" s="1003"/>
      <c r="DR84" s="1003"/>
      <c r="DS84" s="1003"/>
      <c r="DT84" s="1003"/>
      <c r="DU84" s="1003"/>
      <c r="DV84" s="1003"/>
      <c r="DW84" s="1003"/>
      <c r="DX84" s="1003"/>
      <c r="DY84" s="1003"/>
      <c r="DZ84" s="1003"/>
      <c r="EA84" s="1003"/>
      <c r="EB84" s="1003"/>
      <c r="EC84" s="1003"/>
      <c r="ED84" s="1003"/>
      <c r="EE84" s="1003"/>
      <c r="EF84" s="1003"/>
      <c r="EG84" s="1003"/>
      <c r="EH84" s="1003"/>
      <c r="EI84" s="1003"/>
      <c r="EJ84" s="1003"/>
      <c r="EK84" s="1003"/>
      <c r="EL84" s="1003"/>
      <c r="EM84" s="1003"/>
      <c r="EN84" s="1003"/>
      <c r="EO84" s="1003"/>
      <c r="EP84" s="1003"/>
      <c r="EQ84" s="1003"/>
      <c r="ER84" s="1003"/>
      <c r="ES84" s="1003"/>
      <c r="ET84" s="1003"/>
      <c r="EU84" s="1003"/>
      <c r="EV84" s="1003"/>
      <c r="EW84" s="1003"/>
      <c r="EX84" s="1003"/>
      <c r="EY84" s="1003"/>
      <c r="EZ84" s="1003"/>
      <c r="FA84" s="1003"/>
      <c r="FB84" s="1003"/>
      <c r="FC84" s="1003"/>
      <c r="FD84" s="1003"/>
      <c r="FE84" s="1003"/>
      <c r="FF84" s="1003"/>
      <c r="FG84" s="1003"/>
      <c r="FH84" s="1003"/>
      <c r="FI84" s="1003"/>
      <c r="FJ84" s="1003"/>
      <c r="FK84" s="1003"/>
      <c r="FL84" s="1003"/>
      <c r="FM84" s="1003"/>
      <c r="FN84" s="1003"/>
      <c r="FO84" s="1003"/>
      <c r="FP84" s="1003"/>
      <c r="FQ84" s="1003"/>
      <c r="FR84" s="1003"/>
      <c r="FS84" s="1003"/>
      <c r="FT84" s="1003"/>
      <c r="FU84" s="1003"/>
      <c r="FV84" s="1003"/>
      <c r="FW84" s="1003"/>
      <c r="FX84" s="1003"/>
      <c r="FY84" s="1003"/>
      <c r="FZ84" s="1003"/>
      <c r="GA84" s="1003"/>
      <c r="GB84" s="1003"/>
      <c r="GC84" s="1003"/>
      <c r="GD84" s="1003"/>
      <c r="GE84" s="1003"/>
      <c r="GF84" s="1003"/>
      <c r="GG84" s="1003"/>
      <c r="GH84" s="1003"/>
      <c r="GI84" s="1003"/>
      <c r="GJ84" s="1003"/>
      <c r="GK84" s="1003"/>
      <c r="GL84" s="1003"/>
      <c r="GM84" s="1003"/>
      <c r="GN84" s="1003"/>
      <c r="GO84" s="1003"/>
      <c r="GP84" s="1003"/>
      <c r="GQ84" s="1003"/>
      <c r="GR84" s="1003"/>
      <c r="GS84" s="1003"/>
      <c r="GT84" s="1003"/>
      <c r="GU84" s="1003"/>
      <c r="GV84" s="1003"/>
      <c r="GW84" s="1003"/>
      <c r="GX84" s="1003"/>
      <c r="GY84" s="1003"/>
      <c r="GZ84" s="1003"/>
      <c r="HA84" s="1003"/>
      <c r="HB84" s="1003"/>
      <c r="HC84" s="1003"/>
      <c r="HD84" s="1003"/>
      <c r="HE84" s="1003"/>
      <c r="HF84" s="1003"/>
      <c r="HG84" s="1003"/>
      <c r="HH84" s="1003"/>
      <c r="HI84" s="1003"/>
      <c r="HJ84" s="1003"/>
      <c r="HK84" s="1003"/>
      <c r="HL84" s="1003"/>
      <c r="HM84" s="1003"/>
      <c r="HN84" s="1003"/>
      <c r="HO84" s="1003"/>
      <c r="HP84" s="1003"/>
      <c r="HQ84" s="1003"/>
      <c r="HR84" s="1003"/>
      <c r="HS84" s="1003"/>
      <c r="HT84" s="1003"/>
      <c r="HU84" s="1003"/>
      <c r="HV84" s="1003"/>
      <c r="HW84" s="1003"/>
      <c r="HX84" s="1003"/>
      <c r="HY84" s="1003"/>
      <c r="HZ84" s="1003"/>
      <c r="IA84" s="1003"/>
      <c r="IB84" s="1003"/>
      <c r="IC84" s="1003"/>
      <c r="ID84" s="1003"/>
      <c r="IE84" s="1003"/>
      <c r="IF84" s="1003"/>
      <c r="IG84" s="1003"/>
      <c r="IH84" s="1003"/>
      <c r="II84" s="1003"/>
      <c r="IJ84" s="1003"/>
      <c r="IK84" s="1003"/>
      <c r="IL84" s="1003"/>
      <c r="IM84" s="1003"/>
      <c r="IN84" s="1003"/>
      <c r="IO84" s="1003"/>
      <c r="IP84" s="1003"/>
      <c r="IQ84" s="1003"/>
      <c r="IR84" s="1003"/>
      <c r="IS84" s="1003"/>
      <c r="IT84" s="1003"/>
      <c r="IU84" s="1003"/>
      <c r="IV84" s="1003"/>
    </row>
    <row r="85" spans="1:256" ht="16.5" thickBot="1">
      <c r="A85" s="1003"/>
      <c r="B85" s="1286" t="s">
        <v>1834</v>
      </c>
      <c r="C85" s="1287" t="s">
        <v>1837</v>
      </c>
      <c r="D85" s="1287"/>
      <c r="E85" s="1287"/>
      <c r="F85" s="1287"/>
      <c r="G85" s="1288" t="s">
        <v>29</v>
      </c>
      <c r="H85" s="1003"/>
      <c r="I85" s="1003"/>
      <c r="J85" s="1003"/>
      <c r="K85" s="1003"/>
      <c r="L85" s="1003"/>
      <c r="M85" s="1003"/>
      <c r="N85" s="1003"/>
      <c r="O85" s="1003"/>
      <c r="P85" s="1003"/>
      <c r="Q85" s="1003"/>
      <c r="R85" s="1003"/>
      <c r="S85" s="1003"/>
      <c r="T85" s="1003"/>
      <c r="U85" s="1003"/>
      <c r="V85" s="1003"/>
      <c r="W85" s="1003"/>
      <c r="X85" s="1003"/>
      <c r="Y85" s="1003"/>
      <c r="Z85" s="1003"/>
      <c r="AA85" s="1003"/>
      <c r="AB85" s="1003"/>
      <c r="AC85" s="1003"/>
      <c r="AD85" s="1003"/>
      <c r="AE85" s="1003"/>
      <c r="AF85" s="1003"/>
      <c r="AG85" s="1003"/>
      <c r="AH85" s="1003"/>
      <c r="AI85" s="1003"/>
      <c r="AJ85" s="1003"/>
      <c r="AK85" s="1003"/>
      <c r="AL85" s="1003"/>
      <c r="AM85" s="1003"/>
      <c r="AN85" s="1003"/>
      <c r="AO85" s="1003"/>
      <c r="AP85" s="1003"/>
      <c r="AQ85" s="1003"/>
      <c r="AR85" s="1003"/>
      <c r="AS85" s="1003"/>
      <c r="AT85" s="1003"/>
      <c r="AU85" s="1003"/>
      <c r="AV85" s="1003"/>
      <c r="AW85" s="1003"/>
      <c r="AX85" s="1003"/>
      <c r="AY85" s="1003"/>
      <c r="AZ85" s="1003"/>
      <c r="BA85" s="1003"/>
      <c r="BB85" s="1003"/>
      <c r="BC85" s="1003"/>
      <c r="BD85" s="1003"/>
      <c r="BE85" s="1003"/>
      <c r="BF85" s="1003"/>
      <c r="BG85" s="1003"/>
      <c r="BH85" s="1003"/>
      <c r="BI85" s="1003"/>
      <c r="BJ85" s="1003"/>
      <c r="BK85" s="1003"/>
      <c r="BL85" s="1003"/>
      <c r="BM85" s="1003"/>
      <c r="BN85" s="1003"/>
      <c r="BO85" s="1003"/>
      <c r="BP85" s="1003"/>
      <c r="BQ85" s="1003"/>
      <c r="BR85" s="1003"/>
      <c r="BS85" s="1003"/>
      <c r="BT85" s="1003"/>
      <c r="BU85" s="1003"/>
      <c r="BV85" s="1003"/>
      <c r="BW85" s="1003"/>
      <c r="BX85" s="1003"/>
      <c r="BY85" s="1003"/>
      <c r="BZ85" s="1003"/>
      <c r="CA85" s="1003"/>
      <c r="CB85" s="1003"/>
      <c r="CC85" s="1003"/>
      <c r="CD85" s="1003"/>
      <c r="CE85" s="1003"/>
      <c r="CF85" s="1003"/>
      <c r="CG85" s="1003"/>
      <c r="CH85" s="1003"/>
      <c r="CI85" s="1003"/>
      <c r="CJ85" s="1003"/>
      <c r="CK85" s="1003"/>
      <c r="CL85" s="1003"/>
      <c r="CM85" s="1003"/>
      <c r="CN85" s="1003"/>
      <c r="CO85" s="1003"/>
      <c r="CP85" s="1003"/>
      <c r="CQ85" s="1003"/>
      <c r="CR85" s="1003"/>
      <c r="CS85" s="1003"/>
      <c r="CT85" s="1003"/>
      <c r="CU85" s="1003"/>
      <c r="CV85" s="1003"/>
      <c r="CW85" s="1003"/>
      <c r="CX85" s="1003"/>
      <c r="CY85" s="1003"/>
      <c r="CZ85" s="1003"/>
      <c r="DA85" s="1003"/>
      <c r="DB85" s="1003"/>
      <c r="DC85" s="1003"/>
      <c r="DD85" s="1003"/>
      <c r="DE85" s="1003"/>
      <c r="DF85" s="1003"/>
      <c r="DG85" s="1003"/>
      <c r="DH85" s="1003"/>
      <c r="DI85" s="1003"/>
      <c r="DJ85" s="1003"/>
      <c r="DK85" s="1003"/>
      <c r="DL85" s="1003"/>
      <c r="DM85" s="1003"/>
      <c r="DN85" s="1003"/>
      <c r="DO85" s="1003"/>
      <c r="DP85" s="1003"/>
      <c r="DQ85" s="1003"/>
      <c r="DR85" s="1003"/>
      <c r="DS85" s="1003"/>
      <c r="DT85" s="1003"/>
      <c r="DU85" s="1003"/>
      <c r="DV85" s="1003"/>
      <c r="DW85" s="1003"/>
      <c r="DX85" s="1003"/>
      <c r="DY85" s="1003"/>
      <c r="DZ85" s="1003"/>
      <c r="EA85" s="1003"/>
      <c r="EB85" s="1003"/>
      <c r="EC85" s="1003"/>
      <c r="ED85" s="1003"/>
      <c r="EE85" s="1003"/>
      <c r="EF85" s="1003"/>
      <c r="EG85" s="1003"/>
      <c r="EH85" s="1003"/>
      <c r="EI85" s="1003"/>
      <c r="EJ85" s="1003"/>
      <c r="EK85" s="1003"/>
      <c r="EL85" s="1003"/>
      <c r="EM85" s="1003"/>
      <c r="EN85" s="1003"/>
      <c r="EO85" s="1003"/>
      <c r="EP85" s="1003"/>
      <c r="EQ85" s="1003"/>
      <c r="ER85" s="1003"/>
      <c r="ES85" s="1003"/>
      <c r="ET85" s="1003"/>
      <c r="EU85" s="1003"/>
      <c r="EV85" s="1003"/>
      <c r="EW85" s="1003"/>
      <c r="EX85" s="1003"/>
      <c r="EY85" s="1003"/>
      <c r="EZ85" s="1003"/>
      <c r="FA85" s="1003"/>
      <c r="FB85" s="1003"/>
      <c r="FC85" s="1003"/>
      <c r="FD85" s="1003"/>
      <c r="FE85" s="1003"/>
      <c r="FF85" s="1003"/>
      <c r="FG85" s="1003"/>
      <c r="FH85" s="1003"/>
      <c r="FI85" s="1003"/>
      <c r="FJ85" s="1003"/>
      <c r="FK85" s="1003"/>
      <c r="FL85" s="1003"/>
      <c r="FM85" s="1003"/>
      <c r="FN85" s="1003"/>
      <c r="FO85" s="1003"/>
      <c r="FP85" s="1003"/>
      <c r="FQ85" s="1003"/>
      <c r="FR85" s="1003"/>
      <c r="FS85" s="1003"/>
      <c r="FT85" s="1003"/>
      <c r="FU85" s="1003"/>
      <c r="FV85" s="1003"/>
      <c r="FW85" s="1003"/>
      <c r="FX85" s="1003"/>
      <c r="FY85" s="1003"/>
      <c r="FZ85" s="1003"/>
      <c r="GA85" s="1003"/>
      <c r="GB85" s="1003"/>
      <c r="GC85" s="1003"/>
      <c r="GD85" s="1003"/>
      <c r="GE85" s="1003"/>
      <c r="GF85" s="1003"/>
      <c r="GG85" s="1003"/>
      <c r="GH85" s="1003"/>
      <c r="GI85" s="1003"/>
      <c r="GJ85" s="1003"/>
      <c r="GK85" s="1003"/>
      <c r="GL85" s="1003"/>
      <c r="GM85" s="1003"/>
      <c r="GN85" s="1003"/>
      <c r="GO85" s="1003"/>
      <c r="GP85" s="1003"/>
      <c r="GQ85" s="1003"/>
      <c r="GR85" s="1003"/>
      <c r="GS85" s="1003"/>
      <c r="GT85" s="1003"/>
      <c r="GU85" s="1003"/>
      <c r="GV85" s="1003"/>
      <c r="GW85" s="1003"/>
      <c r="GX85" s="1003"/>
      <c r="GY85" s="1003"/>
      <c r="GZ85" s="1003"/>
      <c r="HA85" s="1003"/>
      <c r="HB85" s="1003"/>
      <c r="HC85" s="1003"/>
      <c r="HD85" s="1003"/>
      <c r="HE85" s="1003"/>
      <c r="HF85" s="1003"/>
      <c r="HG85" s="1003"/>
      <c r="HH85" s="1003"/>
      <c r="HI85" s="1003"/>
      <c r="HJ85" s="1003"/>
      <c r="HK85" s="1003"/>
      <c r="HL85" s="1003"/>
      <c r="HM85" s="1003"/>
      <c r="HN85" s="1003"/>
      <c r="HO85" s="1003"/>
      <c r="HP85" s="1003"/>
      <c r="HQ85" s="1003"/>
      <c r="HR85" s="1003"/>
      <c r="HS85" s="1003"/>
      <c r="HT85" s="1003"/>
      <c r="HU85" s="1003"/>
      <c r="HV85" s="1003"/>
      <c r="HW85" s="1003"/>
      <c r="HX85" s="1003"/>
      <c r="HY85" s="1003"/>
      <c r="HZ85" s="1003"/>
      <c r="IA85" s="1003"/>
      <c r="IB85" s="1003"/>
      <c r="IC85" s="1003"/>
      <c r="ID85" s="1003"/>
      <c r="IE85" s="1003"/>
      <c r="IF85" s="1003"/>
      <c r="IG85" s="1003"/>
      <c r="IH85" s="1003"/>
      <c r="II85" s="1003"/>
      <c r="IJ85" s="1003"/>
      <c r="IK85" s="1003"/>
      <c r="IL85" s="1003"/>
      <c r="IM85" s="1003"/>
      <c r="IN85" s="1003"/>
      <c r="IO85" s="1003"/>
      <c r="IP85" s="1003"/>
      <c r="IQ85" s="1003"/>
      <c r="IR85" s="1003"/>
      <c r="IS85" s="1003"/>
      <c r="IT85" s="1003"/>
      <c r="IU85" s="1003"/>
      <c r="IV85" s="1003"/>
    </row>
    <row r="86" spans="1:256" ht="31.5">
      <c r="A86" s="1003"/>
      <c r="B86" s="1282" t="s">
        <v>760</v>
      </c>
      <c r="C86" s="1283" t="s">
        <v>686</v>
      </c>
      <c r="D86" s="1283" t="s">
        <v>29</v>
      </c>
      <c r="E86" s="1283" t="s">
        <v>687</v>
      </c>
      <c r="F86" s="1284" t="s">
        <v>709</v>
      </c>
      <c r="G86" s="1285" t="s">
        <v>710</v>
      </c>
      <c r="H86" s="1003"/>
      <c r="I86" s="1003"/>
      <c r="J86" s="1003"/>
      <c r="K86" s="1003"/>
      <c r="L86" s="1003"/>
      <c r="M86" s="1003"/>
      <c r="N86" s="1003"/>
      <c r="O86" s="1003"/>
      <c r="P86" s="1003"/>
      <c r="Q86" s="1003"/>
      <c r="R86" s="1003"/>
      <c r="S86" s="1003"/>
      <c r="T86" s="1003"/>
      <c r="U86" s="1003"/>
      <c r="V86" s="1003"/>
      <c r="W86" s="1003"/>
      <c r="X86" s="1003"/>
      <c r="Y86" s="1003"/>
      <c r="Z86" s="1003"/>
      <c r="AA86" s="1003"/>
      <c r="AB86" s="1003"/>
      <c r="AC86" s="1003"/>
      <c r="AD86" s="1003"/>
      <c r="AE86" s="1003"/>
      <c r="AF86" s="1003"/>
      <c r="AG86" s="1003"/>
      <c r="AH86" s="1003"/>
      <c r="AI86" s="1003"/>
      <c r="AJ86" s="1003"/>
      <c r="AK86" s="1003"/>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1003"/>
      <c r="CJ86" s="1003"/>
      <c r="CK86" s="1003"/>
      <c r="CL86" s="1003"/>
      <c r="CM86" s="1003"/>
      <c r="CN86" s="1003"/>
      <c r="CO86" s="1003"/>
      <c r="CP86" s="1003"/>
      <c r="CQ86" s="1003"/>
      <c r="CR86" s="1003"/>
      <c r="CS86" s="1003"/>
      <c r="CT86" s="1003"/>
      <c r="CU86" s="1003"/>
      <c r="CV86" s="1003"/>
      <c r="CW86" s="1003"/>
      <c r="CX86" s="1003"/>
      <c r="CY86" s="1003"/>
      <c r="CZ86" s="1003"/>
      <c r="DA86" s="1003"/>
      <c r="DB86" s="1003"/>
      <c r="DC86" s="1003"/>
      <c r="DD86" s="1003"/>
      <c r="DE86" s="1003"/>
      <c r="DF86" s="1003"/>
      <c r="DG86" s="1003"/>
      <c r="DH86" s="1003"/>
      <c r="DI86" s="1003"/>
      <c r="DJ86" s="1003"/>
      <c r="DK86" s="1003"/>
      <c r="DL86" s="1003"/>
      <c r="DM86" s="1003"/>
      <c r="DN86" s="1003"/>
      <c r="DO86" s="1003"/>
      <c r="DP86" s="1003"/>
      <c r="DQ86" s="1003"/>
      <c r="DR86" s="1003"/>
      <c r="DS86" s="1003"/>
      <c r="DT86" s="1003"/>
      <c r="DU86" s="1003"/>
      <c r="DV86" s="1003"/>
      <c r="DW86" s="1003"/>
      <c r="DX86" s="1003"/>
      <c r="DY86" s="1003"/>
      <c r="DZ86" s="1003"/>
      <c r="EA86" s="1003"/>
      <c r="EB86" s="1003"/>
      <c r="EC86" s="1003"/>
      <c r="ED86" s="1003"/>
      <c r="EE86" s="1003"/>
      <c r="EF86" s="1003"/>
      <c r="EG86" s="1003"/>
      <c r="EH86" s="1003"/>
      <c r="EI86" s="1003"/>
      <c r="EJ86" s="1003"/>
      <c r="EK86" s="1003"/>
      <c r="EL86" s="1003"/>
      <c r="EM86" s="1003"/>
      <c r="EN86" s="1003"/>
      <c r="EO86" s="1003"/>
      <c r="EP86" s="1003"/>
      <c r="EQ86" s="1003"/>
      <c r="ER86" s="1003"/>
      <c r="ES86" s="1003"/>
      <c r="ET86" s="1003"/>
      <c r="EU86" s="1003"/>
      <c r="EV86" s="1003"/>
      <c r="EW86" s="1003"/>
      <c r="EX86" s="1003"/>
      <c r="EY86" s="1003"/>
      <c r="EZ86" s="1003"/>
      <c r="FA86" s="1003"/>
      <c r="FB86" s="1003"/>
      <c r="FC86" s="1003"/>
      <c r="FD86" s="1003"/>
      <c r="FE86" s="1003"/>
      <c r="FF86" s="1003"/>
      <c r="FG86" s="1003"/>
      <c r="FH86" s="1003"/>
      <c r="FI86" s="1003"/>
      <c r="FJ86" s="1003"/>
      <c r="FK86" s="1003"/>
      <c r="FL86" s="1003"/>
      <c r="FM86" s="1003"/>
      <c r="FN86" s="1003"/>
      <c r="FO86" s="1003"/>
      <c r="FP86" s="1003"/>
      <c r="FQ86" s="1003"/>
      <c r="FR86" s="1003"/>
      <c r="FS86" s="1003"/>
      <c r="FT86" s="1003"/>
      <c r="FU86" s="1003"/>
      <c r="FV86" s="1003"/>
      <c r="FW86" s="1003"/>
      <c r="FX86" s="1003"/>
      <c r="FY86" s="1003"/>
      <c r="FZ86" s="1003"/>
      <c r="GA86" s="1003"/>
      <c r="GB86" s="1003"/>
      <c r="GC86" s="1003"/>
      <c r="GD86" s="1003"/>
      <c r="GE86" s="1003"/>
      <c r="GF86" s="1003"/>
      <c r="GG86" s="1003"/>
      <c r="GH86" s="1003"/>
      <c r="GI86" s="1003"/>
      <c r="GJ86" s="1003"/>
      <c r="GK86" s="1003"/>
      <c r="GL86" s="1003"/>
      <c r="GM86" s="1003"/>
      <c r="GN86" s="1003"/>
      <c r="GO86" s="1003"/>
      <c r="GP86" s="1003"/>
      <c r="GQ86" s="1003"/>
      <c r="GR86" s="1003"/>
      <c r="GS86" s="1003"/>
      <c r="GT86" s="1003"/>
      <c r="GU86" s="1003"/>
      <c r="GV86" s="1003"/>
      <c r="GW86" s="1003"/>
      <c r="GX86" s="1003"/>
      <c r="GY86" s="1003"/>
      <c r="GZ86" s="1003"/>
      <c r="HA86" s="1003"/>
      <c r="HB86" s="1003"/>
      <c r="HC86" s="1003"/>
      <c r="HD86" s="1003"/>
      <c r="HE86" s="1003"/>
      <c r="HF86" s="1003"/>
      <c r="HG86" s="1003"/>
      <c r="HH86" s="1003"/>
      <c r="HI86" s="1003"/>
      <c r="HJ86" s="1003"/>
      <c r="HK86" s="1003"/>
      <c r="HL86" s="1003"/>
      <c r="HM86" s="1003"/>
      <c r="HN86" s="1003"/>
      <c r="HO86" s="1003"/>
      <c r="HP86" s="1003"/>
      <c r="HQ86" s="1003"/>
      <c r="HR86" s="1003"/>
      <c r="HS86" s="1003"/>
      <c r="HT86" s="1003"/>
      <c r="HU86" s="1003"/>
      <c r="HV86" s="1003"/>
      <c r="HW86" s="1003"/>
      <c r="HX86" s="1003"/>
      <c r="HY86" s="1003"/>
      <c r="HZ86" s="1003"/>
      <c r="IA86" s="1003"/>
      <c r="IB86" s="1003"/>
      <c r="IC86" s="1003"/>
      <c r="ID86" s="1003"/>
      <c r="IE86" s="1003"/>
      <c r="IF86" s="1003"/>
      <c r="IG86" s="1003"/>
      <c r="IH86" s="1003"/>
      <c r="II86" s="1003"/>
      <c r="IJ86" s="1003"/>
      <c r="IK86" s="1003"/>
      <c r="IL86" s="1003"/>
      <c r="IM86" s="1003"/>
      <c r="IN86" s="1003"/>
      <c r="IO86" s="1003"/>
      <c r="IP86" s="1003"/>
      <c r="IQ86" s="1003"/>
      <c r="IR86" s="1003"/>
      <c r="IS86" s="1003"/>
      <c r="IT86" s="1003"/>
      <c r="IU86" s="1003"/>
      <c r="IV86" s="1003"/>
    </row>
    <row r="87" spans="1:256" ht="16.5" thickBot="1">
      <c r="A87" s="1003"/>
      <c r="B87" s="2844" t="s">
        <v>690</v>
      </c>
      <c r="C87" s="2845"/>
      <c r="D87" s="2845"/>
      <c r="E87" s="2845"/>
      <c r="F87" s="2845"/>
      <c r="G87" s="2846"/>
      <c r="H87" s="1003"/>
      <c r="I87" s="1003"/>
      <c r="J87" s="1003"/>
      <c r="K87" s="1003"/>
      <c r="L87" s="1003"/>
      <c r="M87" s="1003"/>
      <c r="N87" s="1003"/>
      <c r="O87" s="1003"/>
      <c r="P87" s="1003"/>
      <c r="Q87" s="1003"/>
      <c r="R87" s="1003"/>
      <c r="S87" s="1003"/>
      <c r="T87" s="1003"/>
      <c r="U87" s="1003"/>
      <c r="V87" s="1003"/>
      <c r="W87" s="1003"/>
      <c r="X87" s="1003"/>
      <c r="Y87" s="1003"/>
      <c r="Z87" s="1003"/>
      <c r="AA87" s="1003"/>
      <c r="AB87" s="1003"/>
      <c r="AC87" s="1003"/>
      <c r="AD87" s="1003"/>
      <c r="AE87" s="1003"/>
      <c r="AF87" s="1003"/>
      <c r="AG87" s="1003"/>
      <c r="AH87" s="1003"/>
      <c r="AI87" s="1003"/>
      <c r="AJ87" s="1003"/>
      <c r="AK87" s="1003"/>
      <c r="AL87" s="1003"/>
      <c r="AM87" s="1003"/>
      <c r="AN87" s="1003"/>
      <c r="AO87" s="1003"/>
      <c r="AP87" s="1003"/>
      <c r="AQ87" s="1003"/>
      <c r="AR87" s="1003"/>
      <c r="AS87" s="1003"/>
      <c r="AT87" s="1003"/>
      <c r="AU87" s="1003"/>
      <c r="AV87" s="1003"/>
      <c r="AW87" s="1003"/>
      <c r="AX87" s="1003"/>
      <c r="AY87" s="1003"/>
      <c r="AZ87" s="1003"/>
      <c r="BA87" s="1003"/>
      <c r="BB87" s="1003"/>
      <c r="BC87" s="1003"/>
      <c r="BD87" s="1003"/>
      <c r="BE87" s="1003"/>
      <c r="BF87" s="1003"/>
      <c r="BG87" s="1003"/>
      <c r="BH87" s="1003"/>
      <c r="BI87" s="1003"/>
      <c r="BJ87" s="1003"/>
      <c r="BK87" s="1003"/>
      <c r="BL87" s="1003"/>
      <c r="BM87" s="1003"/>
      <c r="BN87" s="1003"/>
      <c r="BO87" s="1003"/>
      <c r="BP87" s="1003"/>
      <c r="BQ87" s="1003"/>
      <c r="BR87" s="1003"/>
      <c r="BS87" s="1003"/>
      <c r="BT87" s="1003"/>
      <c r="BU87" s="1003"/>
      <c r="BV87" s="1003"/>
      <c r="BW87" s="1003"/>
      <c r="BX87" s="1003"/>
      <c r="BY87" s="1003"/>
      <c r="BZ87" s="1003"/>
      <c r="CA87" s="1003"/>
      <c r="CB87" s="1003"/>
      <c r="CC87" s="1003"/>
      <c r="CD87" s="1003"/>
      <c r="CE87" s="1003"/>
      <c r="CF87" s="1003"/>
      <c r="CG87" s="1003"/>
      <c r="CH87" s="1003"/>
      <c r="CI87" s="1003"/>
      <c r="CJ87" s="1003"/>
      <c r="CK87" s="1003"/>
      <c r="CL87" s="1003"/>
      <c r="CM87" s="1003"/>
      <c r="CN87" s="1003"/>
      <c r="CO87" s="1003"/>
      <c r="CP87" s="1003"/>
      <c r="CQ87" s="1003"/>
      <c r="CR87" s="1003"/>
      <c r="CS87" s="1003"/>
      <c r="CT87" s="1003"/>
      <c r="CU87" s="1003"/>
      <c r="CV87" s="1003"/>
      <c r="CW87" s="1003"/>
      <c r="CX87" s="1003"/>
      <c r="CY87" s="1003"/>
      <c r="CZ87" s="1003"/>
      <c r="DA87" s="1003"/>
      <c r="DB87" s="1003"/>
      <c r="DC87" s="1003"/>
      <c r="DD87" s="1003"/>
      <c r="DE87" s="1003"/>
      <c r="DF87" s="1003"/>
      <c r="DG87" s="1003"/>
      <c r="DH87" s="1003"/>
      <c r="DI87" s="1003"/>
      <c r="DJ87" s="1003"/>
      <c r="DK87" s="1003"/>
      <c r="DL87" s="1003"/>
      <c r="DM87" s="1003"/>
      <c r="DN87" s="1003"/>
      <c r="DO87" s="1003"/>
      <c r="DP87" s="1003"/>
      <c r="DQ87" s="1003"/>
      <c r="DR87" s="1003"/>
      <c r="DS87" s="1003"/>
      <c r="DT87" s="1003"/>
      <c r="DU87" s="1003"/>
      <c r="DV87" s="1003"/>
      <c r="DW87" s="1003"/>
      <c r="DX87" s="1003"/>
      <c r="DY87" s="1003"/>
      <c r="DZ87" s="1003"/>
      <c r="EA87" s="1003"/>
      <c r="EB87" s="1003"/>
      <c r="EC87" s="1003"/>
      <c r="ED87" s="1003"/>
      <c r="EE87" s="1003"/>
      <c r="EF87" s="1003"/>
      <c r="EG87" s="1003"/>
      <c r="EH87" s="1003"/>
      <c r="EI87" s="1003"/>
      <c r="EJ87" s="1003"/>
      <c r="EK87" s="1003"/>
      <c r="EL87" s="1003"/>
      <c r="EM87" s="1003"/>
      <c r="EN87" s="1003"/>
      <c r="EO87" s="1003"/>
      <c r="EP87" s="1003"/>
      <c r="EQ87" s="1003"/>
      <c r="ER87" s="1003"/>
      <c r="ES87" s="1003"/>
      <c r="ET87" s="1003"/>
      <c r="EU87" s="1003"/>
      <c r="EV87" s="1003"/>
      <c r="EW87" s="1003"/>
      <c r="EX87" s="1003"/>
      <c r="EY87" s="1003"/>
      <c r="EZ87" s="1003"/>
      <c r="FA87" s="1003"/>
      <c r="FB87" s="1003"/>
      <c r="FC87" s="1003"/>
      <c r="FD87" s="1003"/>
      <c r="FE87" s="1003"/>
      <c r="FF87" s="1003"/>
      <c r="FG87" s="1003"/>
      <c r="FH87" s="1003"/>
      <c r="FI87" s="1003"/>
      <c r="FJ87" s="1003"/>
      <c r="FK87" s="1003"/>
      <c r="FL87" s="1003"/>
      <c r="FM87" s="1003"/>
      <c r="FN87" s="1003"/>
      <c r="FO87" s="1003"/>
      <c r="FP87" s="1003"/>
      <c r="FQ87" s="1003"/>
      <c r="FR87" s="1003"/>
      <c r="FS87" s="1003"/>
      <c r="FT87" s="1003"/>
      <c r="FU87" s="1003"/>
      <c r="FV87" s="1003"/>
      <c r="FW87" s="1003"/>
      <c r="FX87" s="1003"/>
      <c r="FY87" s="1003"/>
      <c r="FZ87" s="1003"/>
      <c r="GA87" s="1003"/>
      <c r="GB87" s="1003"/>
      <c r="GC87" s="1003"/>
      <c r="GD87" s="1003"/>
      <c r="GE87" s="1003"/>
      <c r="GF87" s="1003"/>
      <c r="GG87" s="1003"/>
      <c r="GH87" s="1003"/>
      <c r="GI87" s="1003"/>
      <c r="GJ87" s="1003"/>
      <c r="GK87" s="1003"/>
      <c r="GL87" s="1003"/>
      <c r="GM87" s="1003"/>
      <c r="GN87" s="1003"/>
      <c r="GO87" s="1003"/>
      <c r="GP87" s="1003"/>
      <c r="GQ87" s="1003"/>
      <c r="GR87" s="1003"/>
      <c r="GS87" s="1003"/>
      <c r="GT87" s="1003"/>
      <c r="GU87" s="1003"/>
      <c r="GV87" s="1003"/>
      <c r="GW87" s="1003"/>
      <c r="GX87" s="1003"/>
      <c r="GY87" s="1003"/>
      <c r="GZ87" s="1003"/>
      <c r="HA87" s="1003"/>
      <c r="HB87" s="1003"/>
      <c r="HC87" s="1003"/>
      <c r="HD87" s="1003"/>
      <c r="HE87" s="1003"/>
      <c r="HF87" s="1003"/>
      <c r="HG87" s="1003"/>
      <c r="HH87" s="1003"/>
      <c r="HI87" s="1003"/>
      <c r="HJ87" s="1003"/>
      <c r="HK87" s="1003"/>
      <c r="HL87" s="1003"/>
      <c r="HM87" s="1003"/>
      <c r="HN87" s="1003"/>
      <c r="HO87" s="1003"/>
      <c r="HP87" s="1003"/>
      <c r="HQ87" s="1003"/>
      <c r="HR87" s="1003"/>
      <c r="HS87" s="1003"/>
      <c r="HT87" s="1003"/>
      <c r="HU87" s="1003"/>
      <c r="HV87" s="1003"/>
      <c r="HW87" s="1003"/>
      <c r="HX87" s="1003"/>
      <c r="HY87" s="1003"/>
      <c r="HZ87" s="1003"/>
      <c r="IA87" s="1003"/>
      <c r="IB87" s="1003"/>
      <c r="IC87" s="1003"/>
      <c r="ID87" s="1003"/>
      <c r="IE87" s="1003"/>
      <c r="IF87" s="1003"/>
      <c r="IG87" s="1003"/>
      <c r="IH87" s="1003"/>
      <c r="II87" s="1003"/>
      <c r="IJ87" s="1003"/>
      <c r="IK87" s="1003"/>
      <c r="IL87" s="1003"/>
      <c r="IM87" s="1003"/>
      <c r="IN87" s="1003"/>
      <c r="IO87" s="1003"/>
      <c r="IP87" s="1003"/>
      <c r="IQ87" s="1003"/>
      <c r="IR87" s="1003"/>
      <c r="IS87" s="1003"/>
      <c r="IT87" s="1003"/>
      <c r="IU87" s="1003"/>
      <c r="IV87" s="1003"/>
    </row>
    <row r="88" spans="1:256" ht="15.75">
      <c r="A88" s="1003"/>
      <c r="B88" s="1277" t="s">
        <v>1817</v>
      </c>
      <c r="C88" s="1278" t="str">
        <f>C18</f>
        <v>PRESSÃO DE PERNAS DUPLO</v>
      </c>
      <c r="D88" s="1279" t="s">
        <v>29</v>
      </c>
      <c r="E88" s="1289">
        <v>1</v>
      </c>
      <c r="F88" s="1280">
        <f>G18</f>
        <v>2326</v>
      </c>
      <c r="G88" s="1281">
        <f>TRUNC(F88*E88,2)</f>
        <v>2326</v>
      </c>
      <c r="H88" s="1003"/>
      <c r="I88" s="1003"/>
      <c r="J88" s="1003"/>
      <c r="K88" s="1003"/>
      <c r="L88" s="1003"/>
      <c r="M88" s="1003"/>
      <c r="N88" s="1003"/>
      <c r="O88" s="1003"/>
      <c r="P88" s="1003"/>
      <c r="Q88" s="1003"/>
      <c r="R88" s="1003"/>
      <c r="S88" s="1003"/>
      <c r="T88" s="1003"/>
      <c r="U88" s="1003"/>
      <c r="V88" s="1003"/>
      <c r="W88" s="1003"/>
      <c r="X88" s="1003"/>
      <c r="Y88" s="1003"/>
      <c r="Z88" s="1003"/>
      <c r="AA88" s="1003"/>
      <c r="AB88" s="1003"/>
      <c r="AC88" s="1003"/>
      <c r="AD88" s="1003"/>
      <c r="AE88" s="1003"/>
      <c r="AF88" s="1003"/>
      <c r="AG88" s="1003"/>
      <c r="AH88" s="1003"/>
      <c r="AI88" s="1003"/>
      <c r="AJ88" s="1003"/>
      <c r="AK88" s="1003"/>
      <c r="AL88" s="1003"/>
      <c r="AM88" s="1003"/>
      <c r="AN88" s="1003"/>
      <c r="AO88" s="1003"/>
      <c r="AP88" s="1003"/>
      <c r="AQ88" s="1003"/>
      <c r="AR88" s="1003"/>
      <c r="AS88" s="1003"/>
      <c r="AT88" s="1003"/>
      <c r="AU88" s="1003"/>
      <c r="AV88" s="1003"/>
      <c r="AW88" s="1003"/>
      <c r="AX88" s="1003"/>
      <c r="AY88" s="1003"/>
      <c r="AZ88" s="1003"/>
      <c r="BA88" s="1003"/>
      <c r="BB88" s="1003"/>
      <c r="BC88" s="1003"/>
      <c r="BD88" s="1003"/>
      <c r="BE88" s="1003"/>
      <c r="BF88" s="1003"/>
      <c r="BG88" s="1003"/>
      <c r="BH88" s="1003"/>
      <c r="BI88" s="1003"/>
      <c r="BJ88" s="1003"/>
      <c r="BK88" s="1003"/>
      <c r="BL88" s="1003"/>
      <c r="BM88" s="1003"/>
      <c r="BN88" s="1003"/>
      <c r="BO88" s="1003"/>
      <c r="BP88" s="1003"/>
      <c r="BQ88" s="1003"/>
      <c r="BR88" s="1003"/>
      <c r="BS88" s="1003"/>
      <c r="BT88" s="1003"/>
      <c r="BU88" s="1003"/>
      <c r="BV88" s="1003"/>
      <c r="BW88" s="1003"/>
      <c r="BX88" s="1003"/>
      <c r="BY88" s="1003"/>
      <c r="BZ88" s="1003"/>
      <c r="CA88" s="1003"/>
      <c r="CB88" s="1003"/>
      <c r="CC88" s="1003"/>
      <c r="CD88" s="1003"/>
      <c r="CE88" s="1003"/>
      <c r="CF88" s="1003"/>
      <c r="CG88" s="1003"/>
      <c r="CH88" s="1003"/>
      <c r="CI88" s="1003"/>
      <c r="CJ88" s="1003"/>
      <c r="CK88" s="1003"/>
      <c r="CL88" s="1003"/>
      <c r="CM88" s="1003"/>
      <c r="CN88" s="1003"/>
      <c r="CO88" s="1003"/>
      <c r="CP88" s="1003"/>
      <c r="CQ88" s="1003"/>
      <c r="CR88" s="1003"/>
      <c r="CS88" s="1003"/>
      <c r="CT88" s="1003"/>
      <c r="CU88" s="1003"/>
      <c r="CV88" s="1003"/>
      <c r="CW88" s="1003"/>
      <c r="CX88" s="1003"/>
      <c r="CY88" s="1003"/>
      <c r="CZ88" s="1003"/>
      <c r="DA88" s="1003"/>
      <c r="DB88" s="1003"/>
      <c r="DC88" s="1003"/>
      <c r="DD88" s="1003"/>
      <c r="DE88" s="1003"/>
      <c r="DF88" s="1003"/>
      <c r="DG88" s="1003"/>
      <c r="DH88" s="1003"/>
      <c r="DI88" s="1003"/>
      <c r="DJ88" s="1003"/>
      <c r="DK88" s="1003"/>
      <c r="DL88" s="1003"/>
      <c r="DM88" s="1003"/>
      <c r="DN88" s="1003"/>
      <c r="DO88" s="1003"/>
      <c r="DP88" s="1003"/>
      <c r="DQ88" s="1003"/>
      <c r="DR88" s="1003"/>
      <c r="DS88" s="1003"/>
      <c r="DT88" s="1003"/>
      <c r="DU88" s="1003"/>
      <c r="DV88" s="1003"/>
      <c r="DW88" s="1003"/>
      <c r="DX88" s="1003"/>
      <c r="DY88" s="1003"/>
      <c r="DZ88" s="1003"/>
      <c r="EA88" s="1003"/>
      <c r="EB88" s="1003"/>
      <c r="EC88" s="1003"/>
      <c r="ED88" s="1003"/>
      <c r="EE88" s="1003"/>
      <c r="EF88" s="1003"/>
      <c r="EG88" s="1003"/>
      <c r="EH88" s="1003"/>
      <c r="EI88" s="1003"/>
      <c r="EJ88" s="1003"/>
      <c r="EK88" s="1003"/>
      <c r="EL88" s="1003"/>
      <c r="EM88" s="1003"/>
      <c r="EN88" s="1003"/>
      <c r="EO88" s="1003"/>
      <c r="EP88" s="1003"/>
      <c r="EQ88" s="1003"/>
      <c r="ER88" s="1003"/>
      <c r="ES88" s="1003"/>
      <c r="ET88" s="1003"/>
      <c r="EU88" s="1003"/>
      <c r="EV88" s="1003"/>
      <c r="EW88" s="1003"/>
      <c r="EX88" s="1003"/>
      <c r="EY88" s="1003"/>
      <c r="EZ88" s="1003"/>
      <c r="FA88" s="1003"/>
      <c r="FB88" s="1003"/>
      <c r="FC88" s="1003"/>
      <c r="FD88" s="1003"/>
      <c r="FE88" s="1003"/>
      <c r="FF88" s="1003"/>
      <c r="FG88" s="1003"/>
      <c r="FH88" s="1003"/>
      <c r="FI88" s="1003"/>
      <c r="FJ88" s="1003"/>
      <c r="FK88" s="1003"/>
      <c r="FL88" s="1003"/>
      <c r="FM88" s="1003"/>
      <c r="FN88" s="1003"/>
      <c r="FO88" s="1003"/>
      <c r="FP88" s="1003"/>
      <c r="FQ88" s="1003"/>
      <c r="FR88" s="1003"/>
      <c r="FS88" s="1003"/>
      <c r="FT88" s="1003"/>
      <c r="FU88" s="1003"/>
      <c r="FV88" s="1003"/>
      <c r="FW88" s="1003"/>
      <c r="FX88" s="1003"/>
      <c r="FY88" s="1003"/>
      <c r="FZ88" s="1003"/>
      <c r="GA88" s="1003"/>
      <c r="GB88" s="1003"/>
      <c r="GC88" s="1003"/>
      <c r="GD88" s="1003"/>
      <c r="GE88" s="1003"/>
      <c r="GF88" s="1003"/>
      <c r="GG88" s="1003"/>
      <c r="GH88" s="1003"/>
      <c r="GI88" s="1003"/>
      <c r="GJ88" s="1003"/>
      <c r="GK88" s="1003"/>
      <c r="GL88" s="1003"/>
      <c r="GM88" s="1003"/>
      <c r="GN88" s="1003"/>
      <c r="GO88" s="1003"/>
      <c r="GP88" s="1003"/>
      <c r="GQ88" s="1003"/>
      <c r="GR88" s="1003"/>
      <c r="GS88" s="1003"/>
      <c r="GT88" s="1003"/>
      <c r="GU88" s="1003"/>
      <c r="GV88" s="1003"/>
      <c r="GW88" s="1003"/>
      <c r="GX88" s="1003"/>
      <c r="GY88" s="1003"/>
      <c r="GZ88" s="1003"/>
      <c r="HA88" s="1003"/>
      <c r="HB88" s="1003"/>
      <c r="HC88" s="1003"/>
      <c r="HD88" s="1003"/>
      <c r="HE88" s="1003"/>
      <c r="HF88" s="1003"/>
      <c r="HG88" s="1003"/>
      <c r="HH88" s="1003"/>
      <c r="HI88" s="1003"/>
      <c r="HJ88" s="1003"/>
      <c r="HK88" s="1003"/>
      <c r="HL88" s="1003"/>
      <c r="HM88" s="1003"/>
      <c r="HN88" s="1003"/>
      <c r="HO88" s="1003"/>
      <c r="HP88" s="1003"/>
      <c r="HQ88" s="1003"/>
      <c r="HR88" s="1003"/>
      <c r="HS88" s="1003"/>
      <c r="HT88" s="1003"/>
      <c r="HU88" s="1003"/>
      <c r="HV88" s="1003"/>
      <c r="HW88" s="1003"/>
      <c r="HX88" s="1003"/>
      <c r="HY88" s="1003"/>
      <c r="HZ88" s="1003"/>
      <c r="IA88" s="1003"/>
      <c r="IB88" s="1003"/>
      <c r="IC88" s="1003"/>
      <c r="ID88" s="1003"/>
      <c r="IE88" s="1003"/>
      <c r="IF88" s="1003"/>
      <c r="IG88" s="1003"/>
      <c r="IH88" s="1003"/>
      <c r="II88" s="1003"/>
      <c r="IJ88" s="1003"/>
      <c r="IK88" s="1003"/>
      <c r="IL88" s="1003"/>
      <c r="IM88" s="1003"/>
      <c r="IN88" s="1003"/>
      <c r="IO88" s="1003"/>
      <c r="IP88" s="1003"/>
      <c r="IQ88" s="1003"/>
      <c r="IR88" s="1003"/>
      <c r="IS88" s="1003"/>
      <c r="IT88" s="1003"/>
      <c r="IU88" s="1003"/>
      <c r="IV88" s="1003"/>
    </row>
    <row r="89" spans="1:256" ht="30">
      <c r="A89" s="1003" t="s">
        <v>1321</v>
      </c>
      <c r="B89" s="1047">
        <v>93358</v>
      </c>
      <c r="C89" s="772" t="str">
        <f>IF($A89="INSUMO",VLOOKUP($B89,'BANCO DE DADOS SETEMBRO INS'!$A:$D,2,FALSE),VLOOKUP($B89,'BANCO DE DADOS SETEMBRO SERV'!$B:$E,2,FALSE))</f>
        <v>ESCAVAÇÃO MANUAL DE VALA COM PROFUNDIDADE MENOR OU IGUAL A 1,30 M. AF_03/2016</v>
      </c>
      <c r="D89" s="771" t="str">
        <f>IF($A89="INSUMO",VLOOKUP($B89,'BANCO DE DADOS SETEMBRO INS'!$A:$D,3,FALSE),VLOOKUP($B89,'BANCO DE DADOS SETEMBRO SERV'!$B:$E,3,FALSE))</f>
        <v>M3</v>
      </c>
      <c r="E89" s="1290">
        <f>(0.8*0.4*0.4)</f>
        <v>0.12800000000000003</v>
      </c>
      <c r="F89" s="775">
        <f>IF($A89="INSUMO",VLOOKUP($B89,'BANCO DE DADOS SETEMBRO INS'!$A:$D,4,FALSE),VLOOKUP($B89,'BANCO DE DADOS SETEMBRO SERV'!$B:$E,4,FALSE))</f>
        <v>62.26</v>
      </c>
      <c r="G89" s="1046">
        <f>TRUNC(F89*E89,2)</f>
        <v>7.96</v>
      </c>
      <c r="H89" s="1003"/>
      <c r="I89" s="1003"/>
      <c r="J89" s="1003"/>
      <c r="K89" s="1003"/>
      <c r="L89" s="1003"/>
      <c r="M89" s="1003"/>
      <c r="N89" s="1003"/>
      <c r="O89" s="1003"/>
      <c r="P89" s="1003"/>
      <c r="Q89" s="1003"/>
      <c r="R89" s="1003"/>
      <c r="S89" s="1003"/>
      <c r="T89" s="1003"/>
      <c r="U89" s="1003"/>
      <c r="V89" s="1003"/>
      <c r="W89" s="1003"/>
      <c r="X89" s="1003"/>
      <c r="Y89" s="1003"/>
      <c r="Z89" s="1003"/>
      <c r="AA89" s="1003"/>
      <c r="AB89" s="1003"/>
      <c r="AC89" s="1003"/>
      <c r="AD89" s="1003"/>
      <c r="AE89" s="1003"/>
      <c r="AF89" s="1003"/>
      <c r="AG89" s="1003"/>
      <c r="AH89" s="1003"/>
      <c r="AI89" s="1003"/>
      <c r="AJ89" s="1003"/>
      <c r="AK89" s="1003"/>
      <c r="AL89" s="1003"/>
      <c r="AM89" s="1003"/>
      <c r="AN89" s="1003"/>
      <c r="AO89" s="1003"/>
      <c r="AP89" s="1003"/>
      <c r="AQ89" s="1003"/>
      <c r="AR89" s="1003"/>
      <c r="AS89" s="1003"/>
      <c r="AT89" s="1003"/>
      <c r="AU89" s="1003"/>
      <c r="AV89" s="1003"/>
      <c r="AW89" s="1003"/>
      <c r="AX89" s="1003"/>
      <c r="AY89" s="1003"/>
      <c r="AZ89" s="1003"/>
      <c r="BA89" s="1003"/>
      <c r="BB89" s="1003"/>
      <c r="BC89" s="1003"/>
      <c r="BD89" s="1003"/>
      <c r="BE89" s="1003"/>
      <c r="BF89" s="1003"/>
      <c r="BG89" s="1003"/>
      <c r="BH89" s="1003"/>
      <c r="BI89" s="1003"/>
      <c r="BJ89" s="1003"/>
      <c r="BK89" s="1003"/>
      <c r="BL89" s="1003"/>
      <c r="BM89" s="1003"/>
      <c r="BN89" s="1003"/>
      <c r="BO89" s="1003"/>
      <c r="BP89" s="1003"/>
      <c r="BQ89" s="1003"/>
      <c r="BR89" s="1003"/>
      <c r="BS89" s="1003"/>
      <c r="BT89" s="1003"/>
      <c r="BU89" s="1003"/>
      <c r="BV89" s="1003"/>
      <c r="BW89" s="1003"/>
      <c r="BX89" s="1003"/>
      <c r="BY89" s="1003"/>
      <c r="BZ89" s="1003"/>
      <c r="CA89" s="1003"/>
      <c r="CB89" s="1003"/>
      <c r="CC89" s="1003"/>
      <c r="CD89" s="1003"/>
      <c r="CE89" s="1003"/>
      <c r="CF89" s="1003"/>
      <c r="CG89" s="1003"/>
      <c r="CH89" s="1003"/>
      <c r="CI89" s="1003"/>
      <c r="CJ89" s="1003"/>
      <c r="CK89" s="1003"/>
      <c r="CL89" s="1003"/>
      <c r="CM89" s="1003"/>
      <c r="CN89" s="1003"/>
      <c r="CO89" s="1003"/>
      <c r="CP89" s="1003"/>
      <c r="CQ89" s="1003"/>
      <c r="CR89" s="1003"/>
      <c r="CS89" s="1003"/>
      <c r="CT89" s="1003"/>
      <c r="CU89" s="1003"/>
      <c r="CV89" s="1003"/>
      <c r="CW89" s="1003"/>
      <c r="CX89" s="1003"/>
      <c r="CY89" s="1003"/>
      <c r="CZ89" s="1003"/>
      <c r="DA89" s="1003"/>
      <c r="DB89" s="1003"/>
      <c r="DC89" s="1003"/>
      <c r="DD89" s="1003"/>
      <c r="DE89" s="1003"/>
      <c r="DF89" s="1003"/>
      <c r="DG89" s="1003"/>
      <c r="DH89" s="1003"/>
      <c r="DI89" s="1003"/>
      <c r="DJ89" s="1003"/>
      <c r="DK89" s="1003"/>
      <c r="DL89" s="1003"/>
      <c r="DM89" s="1003"/>
      <c r="DN89" s="1003"/>
      <c r="DO89" s="1003"/>
      <c r="DP89" s="1003"/>
      <c r="DQ89" s="1003"/>
      <c r="DR89" s="1003"/>
      <c r="DS89" s="1003"/>
      <c r="DT89" s="1003"/>
      <c r="DU89" s="1003"/>
      <c r="DV89" s="1003"/>
      <c r="DW89" s="1003"/>
      <c r="DX89" s="1003"/>
      <c r="DY89" s="1003"/>
      <c r="DZ89" s="1003"/>
      <c r="EA89" s="1003"/>
      <c r="EB89" s="1003"/>
      <c r="EC89" s="1003"/>
      <c r="ED89" s="1003"/>
      <c r="EE89" s="1003"/>
      <c r="EF89" s="1003"/>
      <c r="EG89" s="1003"/>
      <c r="EH89" s="1003"/>
      <c r="EI89" s="1003"/>
      <c r="EJ89" s="1003"/>
      <c r="EK89" s="1003"/>
      <c r="EL89" s="1003"/>
      <c r="EM89" s="1003"/>
      <c r="EN89" s="1003"/>
      <c r="EO89" s="1003"/>
      <c r="EP89" s="1003"/>
      <c r="EQ89" s="1003"/>
      <c r="ER89" s="1003"/>
      <c r="ES89" s="1003"/>
      <c r="ET89" s="1003"/>
      <c r="EU89" s="1003"/>
      <c r="EV89" s="1003"/>
      <c r="EW89" s="1003"/>
      <c r="EX89" s="1003"/>
      <c r="EY89" s="1003"/>
      <c r="EZ89" s="1003"/>
      <c r="FA89" s="1003"/>
      <c r="FB89" s="1003"/>
      <c r="FC89" s="1003"/>
      <c r="FD89" s="1003"/>
      <c r="FE89" s="1003"/>
      <c r="FF89" s="1003"/>
      <c r="FG89" s="1003"/>
      <c r="FH89" s="1003"/>
      <c r="FI89" s="1003"/>
      <c r="FJ89" s="1003"/>
      <c r="FK89" s="1003"/>
      <c r="FL89" s="1003"/>
      <c r="FM89" s="1003"/>
      <c r="FN89" s="1003"/>
      <c r="FO89" s="1003"/>
      <c r="FP89" s="1003"/>
      <c r="FQ89" s="1003"/>
      <c r="FR89" s="1003"/>
      <c r="FS89" s="1003"/>
      <c r="FT89" s="1003"/>
      <c r="FU89" s="1003"/>
      <c r="FV89" s="1003"/>
      <c r="FW89" s="1003"/>
      <c r="FX89" s="1003"/>
      <c r="FY89" s="1003"/>
      <c r="FZ89" s="1003"/>
      <c r="GA89" s="1003"/>
      <c r="GB89" s="1003"/>
      <c r="GC89" s="1003"/>
      <c r="GD89" s="1003"/>
      <c r="GE89" s="1003"/>
      <c r="GF89" s="1003"/>
      <c r="GG89" s="1003"/>
      <c r="GH89" s="1003"/>
      <c r="GI89" s="1003"/>
      <c r="GJ89" s="1003"/>
      <c r="GK89" s="1003"/>
      <c r="GL89" s="1003"/>
      <c r="GM89" s="1003"/>
      <c r="GN89" s="1003"/>
      <c r="GO89" s="1003"/>
      <c r="GP89" s="1003"/>
      <c r="GQ89" s="1003"/>
      <c r="GR89" s="1003"/>
      <c r="GS89" s="1003"/>
      <c r="GT89" s="1003"/>
      <c r="GU89" s="1003"/>
      <c r="GV89" s="1003"/>
      <c r="GW89" s="1003"/>
      <c r="GX89" s="1003"/>
      <c r="GY89" s="1003"/>
      <c r="GZ89" s="1003"/>
      <c r="HA89" s="1003"/>
      <c r="HB89" s="1003"/>
      <c r="HC89" s="1003"/>
      <c r="HD89" s="1003"/>
      <c r="HE89" s="1003"/>
      <c r="HF89" s="1003"/>
      <c r="HG89" s="1003"/>
      <c r="HH89" s="1003"/>
      <c r="HI89" s="1003"/>
      <c r="HJ89" s="1003"/>
      <c r="HK89" s="1003"/>
      <c r="HL89" s="1003"/>
      <c r="HM89" s="1003"/>
      <c r="HN89" s="1003"/>
      <c r="HO89" s="1003"/>
      <c r="HP89" s="1003"/>
      <c r="HQ89" s="1003"/>
      <c r="HR89" s="1003"/>
      <c r="HS89" s="1003"/>
      <c r="HT89" s="1003"/>
      <c r="HU89" s="1003"/>
      <c r="HV89" s="1003"/>
      <c r="HW89" s="1003"/>
      <c r="HX89" s="1003"/>
      <c r="HY89" s="1003"/>
      <c r="HZ89" s="1003"/>
      <c r="IA89" s="1003"/>
      <c r="IB89" s="1003"/>
      <c r="IC89" s="1003"/>
      <c r="ID89" s="1003"/>
      <c r="IE89" s="1003"/>
      <c r="IF89" s="1003"/>
      <c r="IG89" s="1003"/>
      <c r="IH89" s="1003"/>
      <c r="II89" s="1003"/>
      <c r="IJ89" s="1003"/>
      <c r="IK89" s="1003"/>
      <c r="IL89" s="1003"/>
      <c r="IM89" s="1003"/>
      <c r="IN89" s="1003"/>
      <c r="IO89" s="1003"/>
      <c r="IP89" s="1003"/>
      <c r="IQ89" s="1003"/>
      <c r="IR89" s="1003"/>
      <c r="IS89" s="1003"/>
      <c r="IT89" s="1003"/>
      <c r="IU89" s="1003"/>
      <c r="IV89" s="1003"/>
    </row>
    <row r="90" spans="1:256" ht="30">
      <c r="A90" s="1003" t="s">
        <v>1321</v>
      </c>
      <c r="B90" s="1047">
        <v>94965</v>
      </c>
      <c r="C90" s="772" t="str">
        <f>IF($A90="INSUMO",VLOOKUP($B90,'BANCO DE DADOS SETEMBRO INS'!$A:$D,2,FALSE),VLOOKUP($B90,'BANCO DE DADOS SETEMBRO SERV'!$B:$E,2,FALSE))</f>
        <v>CONCRETO FCK = 25MPA, TRAÇO 1:2,3:2,7 (CIMENTO/ AREIA MÉDIA/ BRITA 1)  - PREPARO MECÂNICO COM BETONEIRA 400 L. AF_07/2016</v>
      </c>
      <c r="D90" s="771" t="str">
        <f>IF($A90="INSUMO",VLOOKUP($B90,'BANCO DE DADOS SETEMBRO INS'!$A:$D,3,FALSE),VLOOKUP($B90,'BANCO DE DADOS SETEMBRO SERV'!$B:$E,3,FALSE))</f>
        <v>M3</v>
      </c>
      <c r="E90" s="1290">
        <f>E89</f>
        <v>0.12800000000000003</v>
      </c>
      <c r="F90" s="775">
        <f>IF($A90="INSUMO",VLOOKUP($B90,'BANCO DE DADOS SETEMBRO INS'!$A:$D,4,FALSE),VLOOKUP($B90,'BANCO DE DADOS SETEMBRO SERV'!$B:$E,4,FALSE))</f>
        <v>324.73</v>
      </c>
      <c r="G90" s="1046">
        <f>TRUNC(F90*E90,2)</f>
        <v>41.56</v>
      </c>
      <c r="H90" s="1003"/>
      <c r="I90" s="1003"/>
      <c r="J90" s="1003"/>
      <c r="K90" s="1003"/>
      <c r="L90" s="1003"/>
      <c r="M90" s="1003"/>
      <c r="N90" s="1003"/>
      <c r="O90" s="1003"/>
      <c r="P90" s="1003"/>
      <c r="Q90" s="1003"/>
      <c r="R90" s="1003"/>
      <c r="S90" s="1003"/>
      <c r="T90" s="1003"/>
      <c r="U90" s="1003"/>
      <c r="V90" s="1003"/>
      <c r="W90" s="1003"/>
      <c r="X90" s="1003"/>
      <c r="Y90" s="1003"/>
      <c r="Z90" s="1003"/>
      <c r="AA90" s="1003"/>
      <c r="AB90" s="1003"/>
      <c r="AC90" s="1003"/>
      <c r="AD90" s="1003"/>
      <c r="AE90" s="1003"/>
      <c r="AF90" s="1003"/>
      <c r="AG90" s="1003"/>
      <c r="AH90" s="1003"/>
      <c r="AI90" s="1003"/>
      <c r="AJ90" s="1003"/>
      <c r="AK90" s="1003"/>
      <c r="AL90" s="1003"/>
      <c r="AM90" s="1003"/>
      <c r="AN90" s="1003"/>
      <c r="AO90" s="1003"/>
      <c r="AP90" s="1003"/>
      <c r="AQ90" s="1003"/>
      <c r="AR90" s="1003"/>
      <c r="AS90" s="1003"/>
      <c r="AT90" s="1003"/>
      <c r="AU90" s="1003"/>
      <c r="AV90" s="1003"/>
      <c r="AW90" s="1003"/>
      <c r="AX90" s="1003"/>
      <c r="AY90" s="1003"/>
      <c r="AZ90" s="1003"/>
      <c r="BA90" s="1003"/>
      <c r="BB90" s="1003"/>
      <c r="BC90" s="1003"/>
      <c r="BD90" s="1003"/>
      <c r="BE90" s="1003"/>
      <c r="BF90" s="1003"/>
      <c r="BG90" s="1003"/>
      <c r="BH90" s="1003"/>
      <c r="BI90" s="1003"/>
      <c r="BJ90" s="1003"/>
      <c r="BK90" s="1003"/>
      <c r="BL90" s="1003"/>
      <c r="BM90" s="1003"/>
      <c r="BN90" s="1003"/>
      <c r="BO90" s="1003"/>
      <c r="BP90" s="1003"/>
      <c r="BQ90" s="1003"/>
      <c r="BR90" s="1003"/>
      <c r="BS90" s="1003"/>
      <c r="BT90" s="1003"/>
      <c r="BU90" s="1003"/>
      <c r="BV90" s="1003"/>
      <c r="BW90" s="1003"/>
      <c r="BX90" s="1003"/>
      <c r="BY90" s="1003"/>
      <c r="BZ90" s="1003"/>
      <c r="CA90" s="1003"/>
      <c r="CB90" s="1003"/>
      <c r="CC90" s="1003"/>
      <c r="CD90" s="1003"/>
      <c r="CE90" s="1003"/>
      <c r="CF90" s="1003"/>
      <c r="CG90" s="1003"/>
      <c r="CH90" s="1003"/>
      <c r="CI90" s="1003"/>
      <c r="CJ90" s="1003"/>
      <c r="CK90" s="1003"/>
      <c r="CL90" s="1003"/>
      <c r="CM90" s="1003"/>
      <c r="CN90" s="1003"/>
      <c r="CO90" s="1003"/>
      <c r="CP90" s="1003"/>
      <c r="CQ90" s="1003"/>
      <c r="CR90" s="1003"/>
      <c r="CS90" s="1003"/>
      <c r="CT90" s="1003"/>
      <c r="CU90" s="1003"/>
      <c r="CV90" s="1003"/>
      <c r="CW90" s="1003"/>
      <c r="CX90" s="1003"/>
      <c r="CY90" s="1003"/>
      <c r="CZ90" s="1003"/>
      <c r="DA90" s="1003"/>
      <c r="DB90" s="1003"/>
      <c r="DC90" s="1003"/>
      <c r="DD90" s="1003"/>
      <c r="DE90" s="1003"/>
      <c r="DF90" s="1003"/>
      <c r="DG90" s="1003"/>
      <c r="DH90" s="1003"/>
      <c r="DI90" s="1003"/>
      <c r="DJ90" s="1003"/>
      <c r="DK90" s="1003"/>
      <c r="DL90" s="1003"/>
      <c r="DM90" s="1003"/>
      <c r="DN90" s="1003"/>
      <c r="DO90" s="1003"/>
      <c r="DP90" s="1003"/>
      <c r="DQ90" s="1003"/>
      <c r="DR90" s="1003"/>
      <c r="DS90" s="1003"/>
      <c r="DT90" s="1003"/>
      <c r="DU90" s="1003"/>
      <c r="DV90" s="1003"/>
      <c r="DW90" s="1003"/>
      <c r="DX90" s="1003"/>
      <c r="DY90" s="1003"/>
      <c r="DZ90" s="1003"/>
      <c r="EA90" s="1003"/>
      <c r="EB90" s="1003"/>
      <c r="EC90" s="1003"/>
      <c r="ED90" s="1003"/>
      <c r="EE90" s="1003"/>
      <c r="EF90" s="1003"/>
      <c r="EG90" s="1003"/>
      <c r="EH90" s="1003"/>
      <c r="EI90" s="1003"/>
      <c r="EJ90" s="1003"/>
      <c r="EK90" s="1003"/>
      <c r="EL90" s="1003"/>
      <c r="EM90" s="1003"/>
      <c r="EN90" s="1003"/>
      <c r="EO90" s="1003"/>
      <c r="EP90" s="1003"/>
      <c r="EQ90" s="1003"/>
      <c r="ER90" s="1003"/>
      <c r="ES90" s="1003"/>
      <c r="ET90" s="1003"/>
      <c r="EU90" s="1003"/>
      <c r="EV90" s="1003"/>
      <c r="EW90" s="1003"/>
      <c r="EX90" s="1003"/>
      <c r="EY90" s="1003"/>
      <c r="EZ90" s="1003"/>
      <c r="FA90" s="1003"/>
      <c r="FB90" s="1003"/>
      <c r="FC90" s="1003"/>
      <c r="FD90" s="1003"/>
      <c r="FE90" s="1003"/>
      <c r="FF90" s="1003"/>
      <c r="FG90" s="1003"/>
      <c r="FH90" s="1003"/>
      <c r="FI90" s="1003"/>
      <c r="FJ90" s="1003"/>
      <c r="FK90" s="1003"/>
      <c r="FL90" s="1003"/>
      <c r="FM90" s="1003"/>
      <c r="FN90" s="1003"/>
      <c r="FO90" s="1003"/>
      <c r="FP90" s="1003"/>
      <c r="FQ90" s="1003"/>
      <c r="FR90" s="1003"/>
      <c r="FS90" s="1003"/>
      <c r="FT90" s="1003"/>
      <c r="FU90" s="1003"/>
      <c r="FV90" s="1003"/>
      <c r="FW90" s="1003"/>
      <c r="FX90" s="1003"/>
      <c r="FY90" s="1003"/>
      <c r="FZ90" s="1003"/>
      <c r="GA90" s="1003"/>
      <c r="GB90" s="1003"/>
      <c r="GC90" s="1003"/>
      <c r="GD90" s="1003"/>
      <c r="GE90" s="1003"/>
      <c r="GF90" s="1003"/>
      <c r="GG90" s="1003"/>
      <c r="GH90" s="1003"/>
      <c r="GI90" s="1003"/>
      <c r="GJ90" s="1003"/>
      <c r="GK90" s="1003"/>
      <c r="GL90" s="1003"/>
      <c r="GM90" s="1003"/>
      <c r="GN90" s="1003"/>
      <c r="GO90" s="1003"/>
      <c r="GP90" s="1003"/>
      <c r="GQ90" s="1003"/>
      <c r="GR90" s="1003"/>
      <c r="GS90" s="1003"/>
      <c r="GT90" s="1003"/>
      <c r="GU90" s="1003"/>
      <c r="GV90" s="1003"/>
      <c r="GW90" s="1003"/>
      <c r="GX90" s="1003"/>
      <c r="GY90" s="1003"/>
      <c r="GZ90" s="1003"/>
      <c r="HA90" s="1003"/>
      <c r="HB90" s="1003"/>
      <c r="HC90" s="1003"/>
      <c r="HD90" s="1003"/>
      <c r="HE90" s="1003"/>
      <c r="HF90" s="1003"/>
      <c r="HG90" s="1003"/>
      <c r="HH90" s="1003"/>
      <c r="HI90" s="1003"/>
      <c r="HJ90" s="1003"/>
      <c r="HK90" s="1003"/>
      <c r="HL90" s="1003"/>
      <c r="HM90" s="1003"/>
      <c r="HN90" s="1003"/>
      <c r="HO90" s="1003"/>
      <c r="HP90" s="1003"/>
      <c r="HQ90" s="1003"/>
      <c r="HR90" s="1003"/>
      <c r="HS90" s="1003"/>
      <c r="HT90" s="1003"/>
      <c r="HU90" s="1003"/>
      <c r="HV90" s="1003"/>
      <c r="HW90" s="1003"/>
      <c r="HX90" s="1003"/>
      <c r="HY90" s="1003"/>
      <c r="HZ90" s="1003"/>
      <c r="IA90" s="1003"/>
      <c r="IB90" s="1003"/>
      <c r="IC90" s="1003"/>
      <c r="ID90" s="1003"/>
      <c r="IE90" s="1003"/>
      <c r="IF90" s="1003"/>
      <c r="IG90" s="1003"/>
      <c r="IH90" s="1003"/>
      <c r="II90" s="1003"/>
      <c r="IJ90" s="1003"/>
      <c r="IK90" s="1003"/>
      <c r="IL90" s="1003"/>
      <c r="IM90" s="1003"/>
      <c r="IN90" s="1003"/>
      <c r="IO90" s="1003"/>
      <c r="IP90" s="1003"/>
      <c r="IQ90" s="1003"/>
      <c r="IR90" s="1003"/>
      <c r="IS90" s="1003"/>
      <c r="IT90" s="1003"/>
      <c r="IU90" s="1003"/>
      <c r="IV90" s="1003"/>
    </row>
    <row r="91" spans="1:256" ht="15.75" thickBot="1">
      <c r="A91" s="1003" t="s">
        <v>1321</v>
      </c>
      <c r="B91" s="1048" t="s">
        <v>203</v>
      </c>
      <c r="C91" s="773" t="str">
        <f>IF($A91="INSUMO",VLOOKUP($B91,'BANCO DE DADOS SETEMBRO INS'!$A:$D,2,FALSE),VLOOKUP($B91,'BANCO DE DADOS SETEMBRO SERV'!$B:$E,2,FALSE))</f>
        <v>LANCAMENTO/APLICACAO MANUAL DE CONCRETO EM FUNDACOES</v>
      </c>
      <c r="D91" s="774" t="str">
        <f>IF($A91="INSUMO",VLOOKUP($B91,'BANCO DE DADOS SETEMBRO INS'!$A:$D,3,FALSE),VLOOKUP($B91,'BANCO DE DADOS SETEMBRO SERV'!$B:$E,3,FALSE))</f>
        <v>M3</v>
      </c>
      <c r="E91" s="1291">
        <f>E89</f>
        <v>0.12800000000000003</v>
      </c>
      <c r="F91" s="776">
        <f>IF($A91="INSUMO",VLOOKUP($B91,'BANCO DE DADOS SETEMBRO INS'!$A:$D,4,FALSE),VLOOKUP($B91,'BANCO DE DADOS SETEMBRO SERV'!$B:$E,4,FALSE))</f>
        <v>103.48</v>
      </c>
      <c r="G91" s="1049">
        <f>TRUNC(F91*E91,2)</f>
        <v>13.24</v>
      </c>
      <c r="H91" s="1003"/>
      <c r="I91" s="1003"/>
      <c r="J91" s="1003"/>
      <c r="K91" s="1003"/>
      <c r="L91" s="1003"/>
      <c r="M91" s="1003"/>
      <c r="N91" s="1003"/>
      <c r="O91" s="1003"/>
      <c r="P91" s="1003"/>
      <c r="Q91" s="1003"/>
      <c r="R91" s="1003"/>
      <c r="S91" s="1003"/>
      <c r="T91" s="1003"/>
      <c r="U91" s="1003"/>
      <c r="V91" s="1003"/>
      <c r="W91" s="1003"/>
      <c r="X91" s="1003"/>
      <c r="Y91" s="1003"/>
      <c r="Z91" s="1003"/>
      <c r="AA91" s="1003"/>
      <c r="AB91" s="1003"/>
      <c r="AC91" s="1003"/>
      <c r="AD91" s="1003"/>
      <c r="AE91" s="1003"/>
      <c r="AF91" s="1003"/>
      <c r="AG91" s="1003"/>
      <c r="AH91" s="1003"/>
      <c r="AI91" s="1003"/>
      <c r="AJ91" s="1003"/>
      <c r="AK91" s="1003"/>
      <c r="AL91" s="1003"/>
      <c r="AM91" s="1003"/>
      <c r="AN91" s="1003"/>
      <c r="AO91" s="1003"/>
      <c r="AP91" s="1003"/>
      <c r="AQ91" s="1003"/>
      <c r="AR91" s="1003"/>
      <c r="AS91" s="1003"/>
      <c r="AT91" s="1003"/>
      <c r="AU91" s="1003"/>
      <c r="AV91" s="1003"/>
      <c r="AW91" s="1003"/>
      <c r="AX91" s="1003"/>
      <c r="AY91" s="1003"/>
      <c r="AZ91" s="1003"/>
      <c r="BA91" s="1003"/>
      <c r="BB91" s="1003"/>
      <c r="BC91" s="1003"/>
      <c r="BD91" s="1003"/>
      <c r="BE91" s="1003"/>
      <c r="BF91" s="1003"/>
      <c r="BG91" s="1003"/>
      <c r="BH91" s="1003"/>
      <c r="BI91" s="1003"/>
      <c r="BJ91" s="1003"/>
      <c r="BK91" s="1003"/>
      <c r="BL91" s="1003"/>
      <c r="BM91" s="1003"/>
      <c r="BN91" s="1003"/>
      <c r="BO91" s="1003"/>
      <c r="BP91" s="1003"/>
      <c r="BQ91" s="1003"/>
      <c r="BR91" s="1003"/>
      <c r="BS91" s="1003"/>
      <c r="BT91" s="1003"/>
      <c r="BU91" s="1003"/>
      <c r="BV91" s="1003"/>
      <c r="BW91" s="1003"/>
      <c r="BX91" s="1003"/>
      <c r="BY91" s="1003"/>
      <c r="BZ91" s="1003"/>
      <c r="CA91" s="1003"/>
      <c r="CB91" s="1003"/>
      <c r="CC91" s="1003"/>
      <c r="CD91" s="1003"/>
      <c r="CE91" s="1003"/>
      <c r="CF91" s="1003"/>
      <c r="CG91" s="1003"/>
      <c r="CH91" s="1003"/>
      <c r="CI91" s="1003"/>
      <c r="CJ91" s="1003"/>
      <c r="CK91" s="1003"/>
      <c r="CL91" s="1003"/>
      <c r="CM91" s="1003"/>
      <c r="CN91" s="1003"/>
      <c r="CO91" s="1003"/>
      <c r="CP91" s="1003"/>
      <c r="CQ91" s="1003"/>
      <c r="CR91" s="1003"/>
      <c r="CS91" s="1003"/>
      <c r="CT91" s="1003"/>
      <c r="CU91" s="1003"/>
      <c r="CV91" s="1003"/>
      <c r="CW91" s="1003"/>
      <c r="CX91" s="1003"/>
      <c r="CY91" s="1003"/>
      <c r="CZ91" s="1003"/>
      <c r="DA91" s="1003"/>
      <c r="DB91" s="1003"/>
      <c r="DC91" s="1003"/>
      <c r="DD91" s="1003"/>
      <c r="DE91" s="1003"/>
      <c r="DF91" s="1003"/>
      <c r="DG91" s="1003"/>
      <c r="DH91" s="1003"/>
      <c r="DI91" s="1003"/>
      <c r="DJ91" s="1003"/>
      <c r="DK91" s="1003"/>
      <c r="DL91" s="1003"/>
      <c r="DM91" s="1003"/>
      <c r="DN91" s="1003"/>
      <c r="DO91" s="1003"/>
      <c r="DP91" s="1003"/>
      <c r="DQ91" s="1003"/>
      <c r="DR91" s="1003"/>
      <c r="DS91" s="1003"/>
      <c r="DT91" s="1003"/>
      <c r="DU91" s="1003"/>
      <c r="DV91" s="1003"/>
      <c r="DW91" s="1003"/>
      <c r="DX91" s="1003"/>
      <c r="DY91" s="1003"/>
      <c r="DZ91" s="1003"/>
      <c r="EA91" s="1003"/>
      <c r="EB91" s="1003"/>
      <c r="EC91" s="1003"/>
      <c r="ED91" s="1003"/>
      <c r="EE91" s="1003"/>
      <c r="EF91" s="1003"/>
      <c r="EG91" s="1003"/>
      <c r="EH91" s="1003"/>
      <c r="EI91" s="1003"/>
      <c r="EJ91" s="1003"/>
      <c r="EK91" s="1003"/>
      <c r="EL91" s="1003"/>
      <c r="EM91" s="1003"/>
      <c r="EN91" s="1003"/>
      <c r="EO91" s="1003"/>
      <c r="EP91" s="1003"/>
      <c r="EQ91" s="1003"/>
      <c r="ER91" s="1003"/>
      <c r="ES91" s="1003"/>
      <c r="ET91" s="1003"/>
      <c r="EU91" s="1003"/>
      <c r="EV91" s="1003"/>
      <c r="EW91" s="1003"/>
      <c r="EX91" s="1003"/>
      <c r="EY91" s="1003"/>
      <c r="EZ91" s="1003"/>
      <c r="FA91" s="1003"/>
      <c r="FB91" s="1003"/>
      <c r="FC91" s="1003"/>
      <c r="FD91" s="1003"/>
      <c r="FE91" s="1003"/>
      <c r="FF91" s="1003"/>
      <c r="FG91" s="1003"/>
      <c r="FH91" s="1003"/>
      <c r="FI91" s="1003"/>
      <c r="FJ91" s="1003"/>
      <c r="FK91" s="1003"/>
      <c r="FL91" s="1003"/>
      <c r="FM91" s="1003"/>
      <c r="FN91" s="1003"/>
      <c r="FO91" s="1003"/>
      <c r="FP91" s="1003"/>
      <c r="FQ91" s="1003"/>
      <c r="FR91" s="1003"/>
      <c r="FS91" s="1003"/>
      <c r="FT91" s="1003"/>
      <c r="FU91" s="1003"/>
      <c r="FV91" s="1003"/>
      <c r="FW91" s="1003"/>
      <c r="FX91" s="1003"/>
      <c r="FY91" s="1003"/>
      <c r="FZ91" s="1003"/>
      <c r="GA91" s="1003"/>
      <c r="GB91" s="1003"/>
      <c r="GC91" s="1003"/>
      <c r="GD91" s="1003"/>
      <c r="GE91" s="1003"/>
      <c r="GF91" s="1003"/>
      <c r="GG91" s="1003"/>
      <c r="GH91" s="1003"/>
      <c r="GI91" s="1003"/>
      <c r="GJ91" s="1003"/>
      <c r="GK91" s="1003"/>
      <c r="GL91" s="1003"/>
      <c r="GM91" s="1003"/>
      <c r="GN91" s="1003"/>
      <c r="GO91" s="1003"/>
      <c r="GP91" s="1003"/>
      <c r="GQ91" s="1003"/>
      <c r="GR91" s="1003"/>
      <c r="GS91" s="1003"/>
      <c r="GT91" s="1003"/>
      <c r="GU91" s="1003"/>
      <c r="GV91" s="1003"/>
      <c r="GW91" s="1003"/>
      <c r="GX91" s="1003"/>
      <c r="GY91" s="1003"/>
      <c r="GZ91" s="1003"/>
      <c r="HA91" s="1003"/>
      <c r="HB91" s="1003"/>
      <c r="HC91" s="1003"/>
      <c r="HD91" s="1003"/>
      <c r="HE91" s="1003"/>
      <c r="HF91" s="1003"/>
      <c r="HG91" s="1003"/>
      <c r="HH91" s="1003"/>
      <c r="HI91" s="1003"/>
      <c r="HJ91" s="1003"/>
      <c r="HK91" s="1003"/>
      <c r="HL91" s="1003"/>
      <c r="HM91" s="1003"/>
      <c r="HN91" s="1003"/>
      <c r="HO91" s="1003"/>
      <c r="HP91" s="1003"/>
      <c r="HQ91" s="1003"/>
      <c r="HR91" s="1003"/>
      <c r="HS91" s="1003"/>
      <c r="HT91" s="1003"/>
      <c r="HU91" s="1003"/>
      <c r="HV91" s="1003"/>
      <c r="HW91" s="1003"/>
      <c r="HX91" s="1003"/>
      <c r="HY91" s="1003"/>
      <c r="HZ91" s="1003"/>
      <c r="IA91" s="1003"/>
      <c r="IB91" s="1003"/>
      <c r="IC91" s="1003"/>
      <c r="ID91" s="1003"/>
      <c r="IE91" s="1003"/>
      <c r="IF91" s="1003"/>
      <c r="IG91" s="1003"/>
      <c r="IH91" s="1003"/>
      <c r="II91" s="1003"/>
      <c r="IJ91" s="1003"/>
      <c r="IK91" s="1003"/>
      <c r="IL91" s="1003"/>
      <c r="IM91" s="1003"/>
      <c r="IN91" s="1003"/>
      <c r="IO91" s="1003"/>
      <c r="IP91" s="1003"/>
      <c r="IQ91" s="1003"/>
      <c r="IR91" s="1003"/>
      <c r="IS91" s="1003"/>
      <c r="IT91" s="1003"/>
      <c r="IU91" s="1003"/>
      <c r="IV91" s="1003"/>
    </row>
    <row r="92" spans="1:256" ht="16.5" thickBot="1">
      <c r="A92" s="1003"/>
      <c r="B92" s="1050" t="s">
        <v>6021</v>
      </c>
      <c r="C92" s="1051"/>
      <c r="D92" s="1052"/>
      <c r="E92" s="1053"/>
      <c r="F92" s="1054" t="s">
        <v>692</v>
      </c>
      <c r="G92" s="1055">
        <f>TRUNC(SUM(G88:G91),2)</f>
        <v>2388.7600000000002</v>
      </c>
      <c r="H92" s="1003"/>
      <c r="I92" s="1003"/>
      <c r="J92" s="1003"/>
      <c r="K92" s="1003"/>
      <c r="L92" s="1003"/>
      <c r="M92" s="1003"/>
      <c r="N92" s="1003"/>
      <c r="O92" s="1003"/>
      <c r="P92" s="1003"/>
      <c r="Q92" s="1003"/>
      <c r="R92" s="1003"/>
      <c r="S92" s="1003"/>
      <c r="T92" s="1003"/>
      <c r="U92" s="1003"/>
      <c r="V92" s="1003"/>
      <c r="W92" s="1003"/>
      <c r="X92" s="1003"/>
      <c r="Y92" s="1003"/>
      <c r="Z92" s="1003"/>
      <c r="AA92" s="1003"/>
      <c r="AB92" s="1003"/>
      <c r="AC92" s="1003"/>
      <c r="AD92" s="1003"/>
      <c r="AE92" s="1003"/>
      <c r="AF92" s="1003"/>
      <c r="AG92" s="1003"/>
      <c r="AH92" s="1003"/>
      <c r="AI92" s="1003"/>
      <c r="AJ92" s="1003"/>
      <c r="AK92" s="1003"/>
      <c r="AL92" s="1003"/>
      <c r="AM92" s="1003"/>
      <c r="AN92" s="1003"/>
      <c r="AO92" s="1003"/>
      <c r="AP92" s="1003"/>
      <c r="AQ92" s="1003"/>
      <c r="AR92" s="1003"/>
      <c r="AS92" s="1003"/>
      <c r="AT92" s="1003"/>
      <c r="AU92" s="1003"/>
      <c r="AV92" s="1003"/>
      <c r="AW92" s="1003"/>
      <c r="AX92" s="1003"/>
      <c r="AY92" s="1003"/>
      <c r="AZ92" s="1003"/>
      <c r="BA92" s="1003"/>
      <c r="BB92" s="1003"/>
      <c r="BC92" s="1003"/>
      <c r="BD92" s="1003"/>
      <c r="BE92" s="1003"/>
      <c r="BF92" s="1003"/>
      <c r="BG92" s="1003"/>
      <c r="BH92" s="1003"/>
      <c r="BI92" s="1003"/>
      <c r="BJ92" s="1003"/>
      <c r="BK92" s="1003"/>
      <c r="BL92" s="1003"/>
      <c r="BM92" s="1003"/>
      <c r="BN92" s="1003"/>
      <c r="BO92" s="1003"/>
      <c r="BP92" s="1003"/>
      <c r="BQ92" s="1003"/>
      <c r="BR92" s="1003"/>
      <c r="BS92" s="1003"/>
      <c r="BT92" s="1003"/>
      <c r="BU92" s="1003"/>
      <c r="BV92" s="1003"/>
      <c r="BW92" s="1003"/>
      <c r="BX92" s="1003"/>
      <c r="BY92" s="1003"/>
      <c r="BZ92" s="1003"/>
      <c r="CA92" s="1003"/>
      <c r="CB92" s="1003"/>
      <c r="CC92" s="1003"/>
      <c r="CD92" s="1003"/>
      <c r="CE92" s="1003"/>
      <c r="CF92" s="1003"/>
      <c r="CG92" s="1003"/>
      <c r="CH92" s="1003"/>
      <c r="CI92" s="1003"/>
      <c r="CJ92" s="1003"/>
      <c r="CK92" s="1003"/>
      <c r="CL92" s="1003"/>
      <c r="CM92" s="1003"/>
      <c r="CN92" s="1003"/>
      <c r="CO92" s="1003"/>
      <c r="CP92" s="1003"/>
      <c r="CQ92" s="1003"/>
      <c r="CR92" s="1003"/>
      <c r="CS92" s="1003"/>
      <c r="CT92" s="1003"/>
      <c r="CU92" s="1003"/>
      <c r="CV92" s="1003"/>
      <c r="CW92" s="1003"/>
      <c r="CX92" s="1003"/>
      <c r="CY92" s="1003"/>
      <c r="CZ92" s="1003"/>
      <c r="DA92" s="1003"/>
      <c r="DB92" s="1003"/>
      <c r="DC92" s="1003"/>
      <c r="DD92" s="1003"/>
      <c r="DE92" s="1003"/>
      <c r="DF92" s="1003"/>
      <c r="DG92" s="1003"/>
      <c r="DH92" s="1003"/>
      <c r="DI92" s="1003"/>
      <c r="DJ92" s="1003"/>
      <c r="DK92" s="1003"/>
      <c r="DL92" s="1003"/>
      <c r="DM92" s="1003"/>
      <c r="DN92" s="1003"/>
      <c r="DO92" s="1003"/>
      <c r="DP92" s="1003"/>
      <c r="DQ92" s="1003"/>
      <c r="DR92" s="1003"/>
      <c r="DS92" s="1003"/>
      <c r="DT92" s="1003"/>
      <c r="DU92" s="1003"/>
      <c r="DV92" s="1003"/>
      <c r="DW92" s="1003"/>
      <c r="DX92" s="1003"/>
      <c r="DY92" s="1003"/>
      <c r="DZ92" s="1003"/>
      <c r="EA92" s="1003"/>
      <c r="EB92" s="1003"/>
      <c r="EC92" s="1003"/>
      <c r="ED92" s="1003"/>
      <c r="EE92" s="1003"/>
      <c r="EF92" s="1003"/>
      <c r="EG92" s="1003"/>
      <c r="EH92" s="1003"/>
      <c r="EI92" s="1003"/>
      <c r="EJ92" s="1003"/>
      <c r="EK92" s="1003"/>
      <c r="EL92" s="1003"/>
      <c r="EM92" s="1003"/>
      <c r="EN92" s="1003"/>
      <c r="EO92" s="1003"/>
      <c r="EP92" s="1003"/>
      <c r="EQ92" s="1003"/>
      <c r="ER92" s="1003"/>
      <c r="ES92" s="1003"/>
      <c r="ET92" s="1003"/>
      <c r="EU92" s="1003"/>
      <c r="EV92" s="1003"/>
      <c r="EW92" s="1003"/>
      <c r="EX92" s="1003"/>
      <c r="EY92" s="1003"/>
      <c r="EZ92" s="1003"/>
      <c r="FA92" s="1003"/>
      <c r="FB92" s="1003"/>
      <c r="FC92" s="1003"/>
      <c r="FD92" s="1003"/>
      <c r="FE92" s="1003"/>
      <c r="FF92" s="1003"/>
      <c r="FG92" s="1003"/>
      <c r="FH92" s="1003"/>
      <c r="FI92" s="1003"/>
      <c r="FJ92" s="1003"/>
      <c r="FK92" s="1003"/>
      <c r="FL92" s="1003"/>
      <c r="FM92" s="1003"/>
      <c r="FN92" s="1003"/>
      <c r="FO92" s="1003"/>
      <c r="FP92" s="1003"/>
      <c r="FQ92" s="1003"/>
      <c r="FR92" s="1003"/>
      <c r="FS92" s="1003"/>
      <c r="FT92" s="1003"/>
      <c r="FU92" s="1003"/>
      <c r="FV92" s="1003"/>
      <c r="FW92" s="1003"/>
      <c r="FX92" s="1003"/>
      <c r="FY92" s="1003"/>
      <c r="FZ92" s="1003"/>
      <c r="GA92" s="1003"/>
      <c r="GB92" s="1003"/>
      <c r="GC92" s="1003"/>
      <c r="GD92" s="1003"/>
      <c r="GE92" s="1003"/>
      <c r="GF92" s="1003"/>
      <c r="GG92" s="1003"/>
      <c r="GH92" s="1003"/>
      <c r="GI92" s="1003"/>
      <c r="GJ92" s="1003"/>
      <c r="GK92" s="1003"/>
      <c r="GL92" s="1003"/>
      <c r="GM92" s="1003"/>
      <c r="GN92" s="1003"/>
      <c r="GO92" s="1003"/>
      <c r="GP92" s="1003"/>
      <c r="GQ92" s="1003"/>
      <c r="GR92" s="1003"/>
      <c r="GS92" s="1003"/>
      <c r="GT92" s="1003"/>
      <c r="GU92" s="1003"/>
      <c r="GV92" s="1003"/>
      <c r="GW92" s="1003"/>
      <c r="GX92" s="1003"/>
      <c r="GY92" s="1003"/>
      <c r="GZ92" s="1003"/>
      <c r="HA92" s="1003"/>
      <c r="HB92" s="1003"/>
      <c r="HC92" s="1003"/>
      <c r="HD92" s="1003"/>
      <c r="HE92" s="1003"/>
      <c r="HF92" s="1003"/>
      <c r="HG92" s="1003"/>
      <c r="HH92" s="1003"/>
      <c r="HI92" s="1003"/>
      <c r="HJ92" s="1003"/>
      <c r="HK92" s="1003"/>
      <c r="HL92" s="1003"/>
      <c r="HM92" s="1003"/>
      <c r="HN92" s="1003"/>
      <c r="HO92" s="1003"/>
      <c r="HP92" s="1003"/>
      <c r="HQ92" s="1003"/>
      <c r="HR92" s="1003"/>
      <c r="HS92" s="1003"/>
      <c r="HT92" s="1003"/>
      <c r="HU92" s="1003"/>
      <c r="HV92" s="1003"/>
      <c r="HW92" s="1003"/>
      <c r="HX92" s="1003"/>
      <c r="HY92" s="1003"/>
      <c r="HZ92" s="1003"/>
      <c r="IA92" s="1003"/>
      <c r="IB92" s="1003"/>
      <c r="IC92" s="1003"/>
      <c r="ID92" s="1003"/>
      <c r="IE92" s="1003"/>
      <c r="IF92" s="1003"/>
      <c r="IG92" s="1003"/>
      <c r="IH92" s="1003"/>
      <c r="II92" s="1003"/>
      <c r="IJ92" s="1003"/>
      <c r="IK92" s="1003"/>
      <c r="IL92" s="1003"/>
      <c r="IM92" s="1003"/>
      <c r="IN92" s="1003"/>
      <c r="IO92" s="1003"/>
      <c r="IP92" s="1003"/>
      <c r="IQ92" s="1003"/>
      <c r="IR92" s="1003"/>
      <c r="IS92" s="1003"/>
      <c r="IT92" s="1003"/>
      <c r="IU92" s="1003"/>
      <c r="IV92" s="1003"/>
    </row>
    <row r="93" spans="1:256" ht="409.5" customHeight="1">
      <c r="A93" s="1003"/>
      <c r="B93" s="2847"/>
      <c r="C93" s="2847"/>
      <c r="D93" s="2847"/>
      <c r="E93" s="2847"/>
      <c r="F93" s="2847"/>
      <c r="G93" s="2847"/>
      <c r="H93" s="1003"/>
      <c r="I93" s="1003"/>
      <c r="J93" s="1003"/>
      <c r="K93" s="1003"/>
      <c r="L93" s="1003"/>
      <c r="M93" s="1003"/>
      <c r="N93" s="1003"/>
      <c r="O93" s="1003"/>
      <c r="P93" s="1003"/>
      <c r="Q93" s="1003"/>
      <c r="R93" s="1003"/>
      <c r="S93" s="1003"/>
      <c r="T93" s="1003"/>
      <c r="U93" s="1003"/>
      <c r="V93" s="1003"/>
      <c r="W93" s="1003"/>
      <c r="X93" s="1003"/>
      <c r="Y93" s="1003"/>
      <c r="Z93" s="1003"/>
      <c r="AA93" s="1003"/>
      <c r="AB93" s="1003"/>
      <c r="AC93" s="1003"/>
      <c r="AD93" s="1003"/>
      <c r="AE93" s="1003"/>
      <c r="AF93" s="1003"/>
      <c r="AG93" s="1003"/>
      <c r="AH93" s="1003"/>
      <c r="AI93" s="1003"/>
      <c r="AJ93" s="1003"/>
      <c r="AK93" s="1003"/>
      <c r="AL93" s="1003"/>
      <c r="AM93" s="1003"/>
      <c r="AN93" s="1003"/>
      <c r="AO93" s="1003"/>
      <c r="AP93" s="1003"/>
      <c r="AQ93" s="1003"/>
      <c r="AR93" s="1003"/>
      <c r="AS93" s="1003"/>
      <c r="AT93" s="1003"/>
      <c r="AU93" s="1003"/>
      <c r="AV93" s="1003"/>
      <c r="AW93" s="1003"/>
      <c r="AX93" s="1003"/>
      <c r="AY93" s="1003"/>
      <c r="AZ93" s="1003"/>
      <c r="BA93" s="1003"/>
      <c r="BB93" s="1003"/>
      <c r="BC93" s="1003"/>
      <c r="BD93" s="1003"/>
      <c r="BE93" s="1003"/>
      <c r="BF93" s="1003"/>
      <c r="BG93" s="1003"/>
      <c r="BH93" s="1003"/>
      <c r="BI93" s="1003"/>
      <c r="BJ93" s="1003"/>
      <c r="BK93" s="1003"/>
      <c r="BL93" s="1003"/>
      <c r="BM93" s="1003"/>
      <c r="BN93" s="1003"/>
      <c r="BO93" s="1003"/>
      <c r="BP93" s="1003"/>
      <c r="BQ93" s="1003"/>
      <c r="BR93" s="1003"/>
      <c r="BS93" s="1003"/>
      <c r="BT93" s="1003"/>
      <c r="BU93" s="1003"/>
      <c r="BV93" s="1003"/>
      <c r="BW93" s="1003"/>
      <c r="BX93" s="1003"/>
      <c r="BY93" s="1003"/>
      <c r="BZ93" s="1003"/>
      <c r="CA93" s="1003"/>
      <c r="CB93" s="1003"/>
      <c r="CC93" s="1003"/>
      <c r="CD93" s="1003"/>
      <c r="CE93" s="1003"/>
      <c r="CF93" s="1003"/>
      <c r="CG93" s="1003"/>
      <c r="CH93" s="1003"/>
      <c r="CI93" s="1003"/>
      <c r="CJ93" s="1003"/>
      <c r="CK93" s="1003"/>
      <c r="CL93" s="1003"/>
      <c r="CM93" s="1003"/>
      <c r="CN93" s="1003"/>
      <c r="CO93" s="1003"/>
      <c r="CP93" s="1003"/>
      <c r="CQ93" s="1003"/>
      <c r="CR93" s="1003"/>
      <c r="CS93" s="1003"/>
      <c r="CT93" s="1003"/>
      <c r="CU93" s="1003"/>
      <c r="CV93" s="1003"/>
      <c r="CW93" s="1003"/>
      <c r="CX93" s="1003"/>
      <c r="CY93" s="1003"/>
      <c r="CZ93" s="1003"/>
      <c r="DA93" s="1003"/>
      <c r="DB93" s="1003"/>
      <c r="DC93" s="1003"/>
      <c r="DD93" s="1003"/>
      <c r="DE93" s="1003"/>
      <c r="DF93" s="1003"/>
      <c r="DG93" s="1003"/>
      <c r="DH93" s="1003"/>
      <c r="DI93" s="1003"/>
      <c r="DJ93" s="1003"/>
      <c r="DK93" s="1003"/>
      <c r="DL93" s="1003"/>
      <c r="DM93" s="1003"/>
      <c r="DN93" s="1003"/>
      <c r="DO93" s="1003"/>
      <c r="DP93" s="1003"/>
      <c r="DQ93" s="1003"/>
      <c r="DR93" s="1003"/>
      <c r="DS93" s="1003"/>
      <c r="DT93" s="1003"/>
      <c r="DU93" s="1003"/>
      <c r="DV93" s="1003"/>
      <c r="DW93" s="1003"/>
      <c r="DX93" s="1003"/>
      <c r="DY93" s="1003"/>
      <c r="DZ93" s="1003"/>
      <c r="EA93" s="1003"/>
      <c r="EB93" s="1003"/>
      <c r="EC93" s="1003"/>
      <c r="ED93" s="1003"/>
      <c r="EE93" s="1003"/>
      <c r="EF93" s="1003"/>
      <c r="EG93" s="1003"/>
      <c r="EH93" s="1003"/>
      <c r="EI93" s="1003"/>
      <c r="EJ93" s="1003"/>
      <c r="EK93" s="1003"/>
      <c r="EL93" s="1003"/>
      <c r="EM93" s="1003"/>
      <c r="EN93" s="1003"/>
      <c r="EO93" s="1003"/>
      <c r="EP93" s="1003"/>
      <c r="EQ93" s="1003"/>
      <c r="ER93" s="1003"/>
      <c r="ES93" s="1003"/>
      <c r="ET93" s="1003"/>
      <c r="EU93" s="1003"/>
      <c r="EV93" s="1003"/>
      <c r="EW93" s="1003"/>
      <c r="EX93" s="1003"/>
      <c r="EY93" s="1003"/>
      <c r="EZ93" s="1003"/>
      <c r="FA93" s="1003"/>
      <c r="FB93" s="1003"/>
      <c r="FC93" s="1003"/>
      <c r="FD93" s="1003"/>
      <c r="FE93" s="1003"/>
      <c r="FF93" s="1003"/>
      <c r="FG93" s="1003"/>
      <c r="FH93" s="1003"/>
      <c r="FI93" s="1003"/>
      <c r="FJ93" s="1003"/>
      <c r="FK93" s="1003"/>
      <c r="FL93" s="1003"/>
      <c r="FM93" s="1003"/>
      <c r="FN93" s="1003"/>
      <c r="FO93" s="1003"/>
      <c r="FP93" s="1003"/>
      <c r="FQ93" s="1003"/>
      <c r="FR93" s="1003"/>
      <c r="FS93" s="1003"/>
      <c r="FT93" s="1003"/>
      <c r="FU93" s="1003"/>
      <c r="FV93" s="1003"/>
      <c r="FW93" s="1003"/>
      <c r="FX93" s="1003"/>
      <c r="FY93" s="1003"/>
      <c r="FZ93" s="1003"/>
      <c r="GA93" s="1003"/>
      <c r="GB93" s="1003"/>
      <c r="GC93" s="1003"/>
      <c r="GD93" s="1003"/>
      <c r="GE93" s="1003"/>
      <c r="GF93" s="1003"/>
      <c r="GG93" s="1003"/>
      <c r="GH93" s="1003"/>
      <c r="GI93" s="1003"/>
      <c r="GJ93" s="1003"/>
      <c r="GK93" s="1003"/>
      <c r="GL93" s="1003"/>
      <c r="GM93" s="1003"/>
      <c r="GN93" s="1003"/>
      <c r="GO93" s="1003"/>
      <c r="GP93" s="1003"/>
      <c r="GQ93" s="1003"/>
      <c r="GR93" s="1003"/>
      <c r="GS93" s="1003"/>
      <c r="GT93" s="1003"/>
      <c r="GU93" s="1003"/>
      <c r="GV93" s="1003"/>
      <c r="GW93" s="1003"/>
      <c r="GX93" s="1003"/>
      <c r="GY93" s="1003"/>
      <c r="GZ93" s="1003"/>
      <c r="HA93" s="1003"/>
      <c r="HB93" s="1003"/>
      <c r="HC93" s="1003"/>
      <c r="HD93" s="1003"/>
      <c r="HE93" s="1003"/>
      <c r="HF93" s="1003"/>
      <c r="HG93" s="1003"/>
      <c r="HH93" s="1003"/>
      <c r="HI93" s="1003"/>
      <c r="HJ93" s="1003"/>
      <c r="HK93" s="1003"/>
      <c r="HL93" s="1003"/>
      <c r="HM93" s="1003"/>
      <c r="HN93" s="1003"/>
      <c r="HO93" s="1003"/>
      <c r="HP93" s="1003"/>
      <c r="HQ93" s="1003"/>
      <c r="HR93" s="1003"/>
      <c r="HS93" s="1003"/>
      <c r="HT93" s="1003"/>
      <c r="HU93" s="1003"/>
      <c r="HV93" s="1003"/>
      <c r="HW93" s="1003"/>
      <c r="HX93" s="1003"/>
      <c r="HY93" s="1003"/>
      <c r="HZ93" s="1003"/>
      <c r="IA93" s="1003"/>
      <c r="IB93" s="1003"/>
      <c r="IC93" s="1003"/>
      <c r="ID93" s="1003"/>
      <c r="IE93" s="1003"/>
      <c r="IF93" s="1003"/>
      <c r="IG93" s="1003"/>
      <c r="IH93" s="1003"/>
      <c r="II93" s="1003"/>
      <c r="IJ93" s="1003"/>
      <c r="IK93" s="1003"/>
      <c r="IL93" s="1003"/>
      <c r="IM93" s="1003"/>
      <c r="IN93" s="1003"/>
      <c r="IO93" s="1003"/>
      <c r="IP93" s="1003"/>
      <c r="IQ93" s="1003"/>
      <c r="IR93" s="1003"/>
      <c r="IS93" s="1003"/>
      <c r="IT93" s="1003"/>
      <c r="IU93" s="1003"/>
      <c r="IV93" s="1003"/>
    </row>
    <row r="94" spans="1:256" ht="192" customHeight="1" thickBot="1">
      <c r="A94" s="1003"/>
      <c r="B94" s="2848"/>
      <c r="C94" s="2848"/>
      <c r="D94" s="2848"/>
      <c r="E94" s="2848"/>
      <c r="F94" s="2848"/>
      <c r="G94" s="2848"/>
      <c r="H94" s="1003"/>
      <c r="I94" s="1003"/>
      <c r="J94" s="1003"/>
      <c r="K94" s="1003"/>
      <c r="L94" s="1003"/>
      <c r="M94" s="1003"/>
      <c r="N94" s="1003"/>
      <c r="O94" s="1003"/>
      <c r="P94" s="1003"/>
      <c r="Q94" s="1003"/>
      <c r="R94" s="1003"/>
      <c r="S94" s="1003"/>
      <c r="T94" s="1003"/>
      <c r="U94" s="1003"/>
      <c r="V94" s="1003"/>
      <c r="W94" s="1003"/>
      <c r="X94" s="1003"/>
      <c r="Y94" s="1003"/>
      <c r="Z94" s="1003"/>
      <c r="AA94" s="1003"/>
      <c r="AB94" s="1003"/>
      <c r="AC94" s="1003"/>
      <c r="AD94" s="1003"/>
      <c r="AE94" s="1003"/>
      <c r="AF94" s="1003"/>
      <c r="AG94" s="1003"/>
      <c r="AH94" s="1003"/>
      <c r="AI94" s="1003"/>
      <c r="AJ94" s="1003"/>
      <c r="AK94" s="1003"/>
      <c r="AL94" s="1003"/>
      <c r="AM94" s="1003"/>
      <c r="AN94" s="1003"/>
      <c r="AO94" s="1003"/>
      <c r="AP94" s="1003"/>
      <c r="AQ94" s="1003"/>
      <c r="AR94" s="1003"/>
      <c r="AS94" s="1003"/>
      <c r="AT94" s="1003"/>
      <c r="AU94" s="1003"/>
      <c r="AV94" s="1003"/>
      <c r="AW94" s="1003"/>
      <c r="AX94" s="1003"/>
      <c r="AY94" s="1003"/>
      <c r="AZ94" s="1003"/>
      <c r="BA94" s="1003"/>
      <c r="BB94" s="1003"/>
      <c r="BC94" s="1003"/>
      <c r="BD94" s="1003"/>
      <c r="BE94" s="1003"/>
      <c r="BF94" s="1003"/>
      <c r="BG94" s="1003"/>
      <c r="BH94" s="1003"/>
      <c r="BI94" s="1003"/>
      <c r="BJ94" s="1003"/>
      <c r="BK94" s="1003"/>
      <c r="BL94" s="1003"/>
      <c r="BM94" s="1003"/>
      <c r="BN94" s="1003"/>
      <c r="BO94" s="1003"/>
      <c r="BP94" s="1003"/>
      <c r="BQ94" s="1003"/>
      <c r="BR94" s="1003"/>
      <c r="BS94" s="1003"/>
      <c r="BT94" s="1003"/>
      <c r="BU94" s="1003"/>
      <c r="BV94" s="1003"/>
      <c r="BW94" s="1003"/>
      <c r="BX94" s="1003"/>
      <c r="BY94" s="1003"/>
      <c r="BZ94" s="1003"/>
      <c r="CA94" s="1003"/>
      <c r="CB94" s="1003"/>
      <c r="CC94" s="1003"/>
      <c r="CD94" s="1003"/>
      <c r="CE94" s="1003"/>
      <c r="CF94" s="1003"/>
      <c r="CG94" s="1003"/>
      <c r="CH94" s="1003"/>
      <c r="CI94" s="1003"/>
      <c r="CJ94" s="1003"/>
      <c r="CK94" s="1003"/>
      <c r="CL94" s="1003"/>
      <c r="CM94" s="1003"/>
      <c r="CN94" s="1003"/>
      <c r="CO94" s="1003"/>
      <c r="CP94" s="1003"/>
      <c r="CQ94" s="1003"/>
      <c r="CR94" s="1003"/>
      <c r="CS94" s="1003"/>
      <c r="CT94" s="1003"/>
      <c r="CU94" s="1003"/>
      <c r="CV94" s="1003"/>
      <c r="CW94" s="1003"/>
      <c r="CX94" s="1003"/>
      <c r="CY94" s="1003"/>
      <c r="CZ94" s="1003"/>
      <c r="DA94" s="1003"/>
      <c r="DB94" s="1003"/>
      <c r="DC94" s="1003"/>
      <c r="DD94" s="1003"/>
      <c r="DE94" s="1003"/>
      <c r="DF94" s="1003"/>
      <c r="DG94" s="1003"/>
      <c r="DH94" s="1003"/>
      <c r="DI94" s="1003"/>
      <c r="DJ94" s="1003"/>
      <c r="DK94" s="1003"/>
      <c r="DL94" s="1003"/>
      <c r="DM94" s="1003"/>
      <c r="DN94" s="1003"/>
      <c r="DO94" s="1003"/>
      <c r="DP94" s="1003"/>
      <c r="DQ94" s="1003"/>
      <c r="DR94" s="1003"/>
      <c r="DS94" s="1003"/>
      <c r="DT94" s="1003"/>
      <c r="DU94" s="1003"/>
      <c r="DV94" s="1003"/>
      <c r="DW94" s="1003"/>
      <c r="DX94" s="1003"/>
      <c r="DY94" s="1003"/>
      <c r="DZ94" s="1003"/>
      <c r="EA94" s="1003"/>
      <c r="EB94" s="1003"/>
      <c r="EC94" s="1003"/>
      <c r="ED94" s="1003"/>
      <c r="EE94" s="1003"/>
      <c r="EF94" s="1003"/>
      <c r="EG94" s="1003"/>
      <c r="EH94" s="1003"/>
      <c r="EI94" s="1003"/>
      <c r="EJ94" s="1003"/>
      <c r="EK94" s="1003"/>
      <c r="EL94" s="1003"/>
      <c r="EM94" s="1003"/>
      <c r="EN94" s="1003"/>
      <c r="EO94" s="1003"/>
      <c r="EP94" s="1003"/>
      <c r="EQ94" s="1003"/>
      <c r="ER94" s="1003"/>
      <c r="ES94" s="1003"/>
      <c r="ET94" s="1003"/>
      <c r="EU94" s="1003"/>
      <c r="EV94" s="1003"/>
      <c r="EW94" s="1003"/>
      <c r="EX94" s="1003"/>
      <c r="EY94" s="1003"/>
      <c r="EZ94" s="1003"/>
      <c r="FA94" s="1003"/>
      <c r="FB94" s="1003"/>
      <c r="FC94" s="1003"/>
      <c r="FD94" s="1003"/>
      <c r="FE94" s="1003"/>
      <c r="FF94" s="1003"/>
      <c r="FG94" s="1003"/>
      <c r="FH94" s="1003"/>
      <c r="FI94" s="1003"/>
      <c r="FJ94" s="1003"/>
      <c r="FK94" s="1003"/>
      <c r="FL94" s="1003"/>
      <c r="FM94" s="1003"/>
      <c r="FN94" s="1003"/>
      <c r="FO94" s="1003"/>
      <c r="FP94" s="1003"/>
      <c r="FQ94" s="1003"/>
      <c r="FR94" s="1003"/>
      <c r="FS94" s="1003"/>
      <c r="FT94" s="1003"/>
      <c r="FU94" s="1003"/>
      <c r="FV94" s="1003"/>
      <c r="FW94" s="1003"/>
      <c r="FX94" s="1003"/>
      <c r="FY94" s="1003"/>
      <c r="FZ94" s="1003"/>
      <c r="GA94" s="1003"/>
      <c r="GB94" s="1003"/>
      <c r="GC94" s="1003"/>
      <c r="GD94" s="1003"/>
      <c r="GE94" s="1003"/>
      <c r="GF94" s="1003"/>
      <c r="GG94" s="1003"/>
      <c r="GH94" s="1003"/>
      <c r="GI94" s="1003"/>
      <c r="GJ94" s="1003"/>
      <c r="GK94" s="1003"/>
      <c r="GL94" s="1003"/>
      <c r="GM94" s="1003"/>
      <c r="GN94" s="1003"/>
      <c r="GO94" s="1003"/>
      <c r="GP94" s="1003"/>
      <c r="GQ94" s="1003"/>
      <c r="GR94" s="1003"/>
      <c r="GS94" s="1003"/>
      <c r="GT94" s="1003"/>
      <c r="GU94" s="1003"/>
      <c r="GV94" s="1003"/>
      <c r="GW94" s="1003"/>
      <c r="GX94" s="1003"/>
      <c r="GY94" s="1003"/>
      <c r="GZ94" s="1003"/>
      <c r="HA94" s="1003"/>
      <c r="HB94" s="1003"/>
      <c r="HC94" s="1003"/>
      <c r="HD94" s="1003"/>
      <c r="HE94" s="1003"/>
      <c r="HF94" s="1003"/>
      <c r="HG94" s="1003"/>
      <c r="HH94" s="1003"/>
      <c r="HI94" s="1003"/>
      <c r="HJ94" s="1003"/>
      <c r="HK94" s="1003"/>
      <c r="HL94" s="1003"/>
      <c r="HM94" s="1003"/>
      <c r="HN94" s="1003"/>
      <c r="HO94" s="1003"/>
      <c r="HP94" s="1003"/>
      <c r="HQ94" s="1003"/>
      <c r="HR94" s="1003"/>
      <c r="HS94" s="1003"/>
      <c r="HT94" s="1003"/>
      <c r="HU94" s="1003"/>
      <c r="HV94" s="1003"/>
      <c r="HW94" s="1003"/>
      <c r="HX94" s="1003"/>
      <c r="HY94" s="1003"/>
      <c r="HZ94" s="1003"/>
      <c r="IA94" s="1003"/>
      <c r="IB94" s="1003"/>
      <c r="IC94" s="1003"/>
      <c r="ID94" s="1003"/>
      <c r="IE94" s="1003"/>
      <c r="IF94" s="1003"/>
      <c r="IG94" s="1003"/>
      <c r="IH94" s="1003"/>
      <c r="II94" s="1003"/>
      <c r="IJ94" s="1003"/>
      <c r="IK94" s="1003"/>
      <c r="IL94" s="1003"/>
      <c r="IM94" s="1003"/>
      <c r="IN94" s="1003"/>
      <c r="IO94" s="1003"/>
      <c r="IP94" s="1003"/>
      <c r="IQ94" s="1003"/>
      <c r="IR94" s="1003"/>
      <c r="IS94" s="1003"/>
      <c r="IT94" s="1003"/>
      <c r="IU94" s="1003"/>
      <c r="IV94" s="1003"/>
    </row>
    <row r="95" spans="1:256" ht="31.5">
      <c r="A95" s="1003"/>
      <c r="B95" s="1275" t="s">
        <v>6022</v>
      </c>
      <c r="C95" s="2849" t="s">
        <v>6029</v>
      </c>
      <c r="D95" s="2850"/>
      <c r="E95" s="2850"/>
      <c r="F95" s="2851"/>
      <c r="G95" s="1168" t="s">
        <v>29</v>
      </c>
      <c r="H95" s="1003"/>
      <c r="I95" s="1003"/>
      <c r="J95" s="1003"/>
      <c r="K95" s="1003"/>
      <c r="L95" s="1003"/>
      <c r="M95" s="1003"/>
      <c r="N95" s="1003"/>
      <c r="O95" s="1003"/>
      <c r="P95" s="1003"/>
      <c r="Q95" s="1003"/>
      <c r="R95" s="1003"/>
      <c r="S95" s="1003"/>
      <c r="T95" s="1003"/>
      <c r="U95" s="1003"/>
      <c r="V95" s="1003"/>
      <c r="W95" s="1003"/>
      <c r="X95" s="1003"/>
      <c r="Y95" s="1003"/>
      <c r="Z95" s="1003"/>
      <c r="AA95" s="1003"/>
      <c r="AB95" s="1003"/>
      <c r="AC95" s="1003"/>
      <c r="AD95" s="1003"/>
      <c r="AE95" s="1003"/>
      <c r="AF95" s="1003"/>
      <c r="AG95" s="1003"/>
      <c r="AH95" s="1003"/>
      <c r="AI95" s="1003"/>
      <c r="AJ95" s="1003"/>
      <c r="AK95" s="1003"/>
      <c r="AL95" s="1003"/>
      <c r="AM95" s="1003"/>
      <c r="AN95" s="1003"/>
      <c r="AO95" s="1003"/>
      <c r="AP95" s="1003"/>
      <c r="AQ95" s="1003"/>
      <c r="AR95" s="1003"/>
      <c r="AS95" s="1003"/>
      <c r="AT95" s="1003"/>
      <c r="AU95" s="1003"/>
      <c r="AV95" s="1003"/>
      <c r="AW95" s="1003"/>
      <c r="AX95" s="1003"/>
      <c r="AY95" s="1003"/>
      <c r="AZ95" s="1003"/>
      <c r="BA95" s="1003"/>
      <c r="BB95" s="1003"/>
      <c r="BC95" s="1003"/>
      <c r="BD95" s="1003"/>
      <c r="BE95" s="1003"/>
      <c r="BF95" s="1003"/>
      <c r="BG95" s="1003"/>
      <c r="BH95" s="1003"/>
      <c r="BI95" s="1003"/>
      <c r="BJ95" s="1003"/>
      <c r="BK95" s="1003"/>
      <c r="BL95" s="1003"/>
      <c r="BM95" s="1003"/>
      <c r="BN95" s="1003"/>
      <c r="BO95" s="1003"/>
      <c r="BP95" s="1003"/>
      <c r="BQ95" s="1003"/>
      <c r="BR95" s="1003"/>
      <c r="BS95" s="1003"/>
      <c r="BT95" s="1003"/>
      <c r="BU95" s="1003"/>
      <c r="BV95" s="1003"/>
      <c r="BW95" s="1003"/>
      <c r="BX95" s="1003"/>
      <c r="BY95" s="1003"/>
      <c r="BZ95" s="1003"/>
      <c r="CA95" s="1003"/>
      <c r="CB95" s="1003"/>
      <c r="CC95" s="1003"/>
      <c r="CD95" s="1003"/>
      <c r="CE95" s="1003"/>
      <c r="CF95" s="1003"/>
      <c r="CG95" s="1003"/>
      <c r="CH95" s="1003"/>
      <c r="CI95" s="1003"/>
      <c r="CJ95" s="1003"/>
      <c r="CK95" s="1003"/>
      <c r="CL95" s="1003"/>
      <c r="CM95" s="1003"/>
      <c r="CN95" s="1003"/>
      <c r="CO95" s="1003"/>
      <c r="CP95" s="1003"/>
      <c r="CQ95" s="1003"/>
      <c r="CR95" s="1003"/>
      <c r="CS95" s="1003"/>
      <c r="CT95" s="1003"/>
      <c r="CU95" s="1003"/>
      <c r="CV95" s="1003"/>
      <c r="CW95" s="1003"/>
      <c r="CX95" s="1003"/>
      <c r="CY95" s="1003"/>
      <c r="CZ95" s="1003"/>
      <c r="DA95" s="1003"/>
      <c r="DB95" s="1003"/>
      <c r="DC95" s="1003"/>
      <c r="DD95" s="1003"/>
      <c r="DE95" s="1003"/>
      <c r="DF95" s="1003"/>
      <c r="DG95" s="1003"/>
      <c r="DH95" s="1003"/>
      <c r="DI95" s="1003"/>
      <c r="DJ95" s="1003"/>
      <c r="DK95" s="1003"/>
      <c r="DL95" s="1003"/>
      <c r="DM95" s="1003"/>
      <c r="DN95" s="1003"/>
      <c r="DO95" s="1003"/>
      <c r="DP95" s="1003"/>
      <c r="DQ95" s="1003"/>
      <c r="DR95" s="1003"/>
      <c r="DS95" s="1003"/>
      <c r="DT95" s="1003"/>
      <c r="DU95" s="1003"/>
      <c r="DV95" s="1003"/>
      <c r="DW95" s="1003"/>
      <c r="DX95" s="1003"/>
      <c r="DY95" s="1003"/>
      <c r="DZ95" s="1003"/>
      <c r="EA95" s="1003"/>
      <c r="EB95" s="1003"/>
      <c r="EC95" s="1003"/>
      <c r="ED95" s="1003"/>
      <c r="EE95" s="1003"/>
      <c r="EF95" s="1003"/>
      <c r="EG95" s="1003"/>
      <c r="EH95" s="1003"/>
      <c r="EI95" s="1003"/>
      <c r="EJ95" s="1003"/>
      <c r="EK95" s="1003"/>
      <c r="EL95" s="1003"/>
      <c r="EM95" s="1003"/>
      <c r="EN95" s="1003"/>
      <c r="EO95" s="1003"/>
      <c r="EP95" s="1003"/>
      <c r="EQ95" s="1003"/>
      <c r="ER95" s="1003"/>
      <c r="ES95" s="1003"/>
      <c r="ET95" s="1003"/>
      <c r="EU95" s="1003"/>
      <c r="EV95" s="1003"/>
      <c r="EW95" s="1003"/>
      <c r="EX95" s="1003"/>
      <c r="EY95" s="1003"/>
      <c r="EZ95" s="1003"/>
      <c r="FA95" s="1003"/>
      <c r="FB95" s="1003"/>
      <c r="FC95" s="1003"/>
      <c r="FD95" s="1003"/>
      <c r="FE95" s="1003"/>
      <c r="FF95" s="1003"/>
      <c r="FG95" s="1003"/>
      <c r="FH95" s="1003"/>
      <c r="FI95" s="1003"/>
      <c r="FJ95" s="1003"/>
      <c r="FK95" s="1003"/>
      <c r="FL95" s="1003"/>
      <c r="FM95" s="1003"/>
      <c r="FN95" s="1003"/>
      <c r="FO95" s="1003"/>
      <c r="FP95" s="1003"/>
      <c r="FQ95" s="1003"/>
      <c r="FR95" s="1003"/>
      <c r="FS95" s="1003"/>
      <c r="FT95" s="1003"/>
      <c r="FU95" s="1003"/>
      <c r="FV95" s="1003"/>
      <c r="FW95" s="1003"/>
      <c r="FX95" s="1003"/>
      <c r="FY95" s="1003"/>
      <c r="FZ95" s="1003"/>
      <c r="GA95" s="1003"/>
      <c r="GB95" s="1003"/>
      <c r="GC95" s="1003"/>
      <c r="GD95" s="1003"/>
      <c r="GE95" s="1003"/>
      <c r="GF95" s="1003"/>
      <c r="GG95" s="1003"/>
      <c r="GH95" s="1003"/>
      <c r="GI95" s="1003"/>
      <c r="GJ95" s="1003"/>
      <c r="GK95" s="1003"/>
      <c r="GL95" s="1003"/>
      <c r="GM95" s="1003"/>
      <c r="GN95" s="1003"/>
      <c r="GO95" s="1003"/>
      <c r="GP95" s="1003"/>
      <c r="GQ95" s="1003"/>
      <c r="GR95" s="1003"/>
      <c r="GS95" s="1003"/>
      <c r="GT95" s="1003"/>
      <c r="GU95" s="1003"/>
      <c r="GV95" s="1003"/>
      <c r="GW95" s="1003"/>
      <c r="GX95" s="1003"/>
      <c r="GY95" s="1003"/>
      <c r="GZ95" s="1003"/>
      <c r="HA95" s="1003"/>
      <c r="HB95" s="1003"/>
      <c r="HC95" s="1003"/>
      <c r="HD95" s="1003"/>
      <c r="HE95" s="1003"/>
      <c r="HF95" s="1003"/>
      <c r="HG95" s="1003"/>
      <c r="HH95" s="1003"/>
      <c r="HI95" s="1003"/>
      <c r="HJ95" s="1003"/>
      <c r="HK95" s="1003"/>
      <c r="HL95" s="1003"/>
      <c r="HM95" s="1003"/>
      <c r="HN95" s="1003"/>
      <c r="HO95" s="1003"/>
      <c r="HP95" s="1003"/>
      <c r="HQ95" s="1003"/>
      <c r="HR95" s="1003"/>
      <c r="HS95" s="1003"/>
      <c r="HT95" s="1003"/>
      <c r="HU95" s="1003"/>
      <c r="HV95" s="1003"/>
      <c r="HW95" s="1003"/>
      <c r="HX95" s="1003"/>
      <c r="HY95" s="1003"/>
      <c r="HZ95" s="1003"/>
      <c r="IA95" s="1003"/>
      <c r="IB95" s="1003"/>
      <c r="IC95" s="1003"/>
      <c r="ID95" s="1003"/>
      <c r="IE95" s="1003"/>
      <c r="IF95" s="1003"/>
      <c r="IG95" s="1003"/>
      <c r="IH95" s="1003"/>
      <c r="II95" s="1003"/>
      <c r="IJ95" s="1003"/>
      <c r="IK95" s="1003"/>
      <c r="IL95" s="1003"/>
      <c r="IM95" s="1003"/>
      <c r="IN95" s="1003"/>
      <c r="IO95" s="1003"/>
      <c r="IP95" s="1003"/>
      <c r="IQ95" s="1003"/>
      <c r="IR95" s="1003"/>
      <c r="IS95" s="1003"/>
      <c r="IT95" s="1003"/>
      <c r="IU95" s="1003"/>
      <c r="IV95" s="1003"/>
    </row>
    <row r="96" spans="1:256" ht="31.5">
      <c r="A96" s="1003"/>
      <c r="B96" s="2066" t="s">
        <v>6023</v>
      </c>
      <c r="C96" s="2423" t="s">
        <v>686</v>
      </c>
      <c r="D96" s="2423" t="s">
        <v>29</v>
      </c>
      <c r="E96" s="2852" t="s">
        <v>687</v>
      </c>
      <c r="F96" s="2853"/>
      <c r="G96" s="2854"/>
      <c r="H96" s="1003"/>
      <c r="I96" s="1003"/>
      <c r="J96" s="1003"/>
      <c r="K96" s="1003"/>
      <c r="L96" s="1003"/>
      <c r="M96" s="1003"/>
      <c r="N96" s="1003"/>
      <c r="O96" s="1003"/>
      <c r="P96" s="1003"/>
      <c r="Q96" s="1003"/>
      <c r="R96" s="1003"/>
      <c r="S96" s="1003"/>
      <c r="T96" s="1003"/>
      <c r="U96" s="1003"/>
      <c r="V96" s="1003"/>
      <c r="W96" s="1003"/>
      <c r="X96" s="1003"/>
      <c r="Y96" s="1003"/>
      <c r="Z96" s="1003"/>
      <c r="AA96" s="1003"/>
      <c r="AB96" s="1003"/>
      <c r="AC96" s="1003"/>
      <c r="AD96" s="1003"/>
      <c r="AE96" s="1003"/>
      <c r="AF96" s="1003"/>
      <c r="AG96" s="1003"/>
      <c r="AH96" s="1003"/>
      <c r="AI96" s="1003"/>
      <c r="AJ96" s="1003"/>
      <c r="AK96" s="1003"/>
      <c r="AL96" s="1003"/>
      <c r="AM96" s="1003"/>
      <c r="AN96" s="1003"/>
      <c r="AO96" s="1003"/>
      <c r="AP96" s="1003"/>
      <c r="AQ96" s="1003"/>
      <c r="AR96" s="1003"/>
      <c r="AS96" s="1003"/>
      <c r="AT96" s="1003"/>
      <c r="AU96" s="1003"/>
      <c r="AV96" s="1003"/>
      <c r="AW96" s="1003"/>
      <c r="AX96" s="1003"/>
      <c r="AY96" s="1003"/>
      <c r="AZ96" s="1003"/>
      <c r="BA96" s="1003"/>
      <c r="BB96" s="1003"/>
      <c r="BC96" s="1003"/>
      <c r="BD96" s="1003"/>
      <c r="BE96" s="1003"/>
      <c r="BF96" s="1003"/>
      <c r="BG96" s="1003"/>
      <c r="BH96" s="1003"/>
      <c r="BI96" s="1003"/>
      <c r="BJ96" s="1003"/>
      <c r="BK96" s="1003"/>
      <c r="BL96" s="1003"/>
      <c r="BM96" s="1003"/>
      <c r="BN96" s="1003"/>
      <c r="BO96" s="1003"/>
      <c r="BP96" s="1003"/>
      <c r="BQ96" s="1003"/>
      <c r="BR96" s="1003"/>
      <c r="BS96" s="1003"/>
      <c r="BT96" s="1003"/>
      <c r="BU96" s="1003"/>
      <c r="BV96" s="1003"/>
      <c r="BW96" s="1003"/>
      <c r="BX96" s="1003"/>
      <c r="BY96" s="1003"/>
      <c r="BZ96" s="1003"/>
      <c r="CA96" s="1003"/>
      <c r="CB96" s="1003"/>
      <c r="CC96" s="1003"/>
      <c r="CD96" s="1003"/>
      <c r="CE96" s="1003"/>
      <c r="CF96" s="1003"/>
      <c r="CG96" s="1003"/>
      <c r="CH96" s="1003"/>
      <c r="CI96" s="1003"/>
      <c r="CJ96" s="1003"/>
      <c r="CK96" s="1003"/>
      <c r="CL96" s="1003"/>
      <c r="CM96" s="1003"/>
      <c r="CN96" s="1003"/>
      <c r="CO96" s="1003"/>
      <c r="CP96" s="1003"/>
      <c r="CQ96" s="1003"/>
      <c r="CR96" s="1003"/>
      <c r="CS96" s="1003"/>
      <c r="CT96" s="1003"/>
      <c r="CU96" s="1003"/>
      <c r="CV96" s="1003"/>
      <c r="CW96" s="1003"/>
      <c r="CX96" s="1003"/>
      <c r="CY96" s="1003"/>
      <c r="CZ96" s="1003"/>
      <c r="DA96" s="1003"/>
      <c r="DB96" s="1003"/>
      <c r="DC96" s="1003"/>
      <c r="DD96" s="1003"/>
      <c r="DE96" s="1003"/>
      <c r="DF96" s="1003"/>
      <c r="DG96" s="1003"/>
      <c r="DH96" s="1003"/>
      <c r="DI96" s="1003"/>
      <c r="DJ96" s="1003"/>
      <c r="DK96" s="1003"/>
      <c r="DL96" s="1003"/>
      <c r="DM96" s="1003"/>
      <c r="DN96" s="1003"/>
      <c r="DO96" s="1003"/>
      <c r="DP96" s="1003"/>
      <c r="DQ96" s="1003"/>
      <c r="DR96" s="1003"/>
      <c r="DS96" s="1003"/>
      <c r="DT96" s="1003"/>
      <c r="DU96" s="1003"/>
      <c r="DV96" s="1003"/>
      <c r="DW96" s="1003"/>
      <c r="DX96" s="1003"/>
      <c r="DY96" s="1003"/>
      <c r="DZ96" s="1003"/>
      <c r="EA96" s="1003"/>
      <c r="EB96" s="1003"/>
      <c r="EC96" s="1003"/>
      <c r="ED96" s="1003"/>
      <c r="EE96" s="1003"/>
      <c r="EF96" s="1003"/>
      <c r="EG96" s="1003"/>
      <c r="EH96" s="1003"/>
      <c r="EI96" s="1003"/>
      <c r="EJ96" s="1003"/>
      <c r="EK96" s="1003"/>
      <c r="EL96" s="1003"/>
      <c r="EM96" s="1003"/>
      <c r="EN96" s="1003"/>
      <c r="EO96" s="1003"/>
      <c r="EP96" s="1003"/>
      <c r="EQ96" s="1003"/>
      <c r="ER96" s="1003"/>
      <c r="ES96" s="1003"/>
      <c r="ET96" s="1003"/>
      <c r="EU96" s="1003"/>
      <c r="EV96" s="1003"/>
      <c r="EW96" s="1003"/>
      <c r="EX96" s="1003"/>
      <c r="EY96" s="1003"/>
      <c r="EZ96" s="1003"/>
      <c r="FA96" s="1003"/>
      <c r="FB96" s="1003"/>
      <c r="FC96" s="1003"/>
      <c r="FD96" s="1003"/>
      <c r="FE96" s="1003"/>
      <c r="FF96" s="1003"/>
      <c r="FG96" s="1003"/>
      <c r="FH96" s="1003"/>
      <c r="FI96" s="1003"/>
      <c r="FJ96" s="1003"/>
      <c r="FK96" s="1003"/>
      <c r="FL96" s="1003"/>
      <c r="FM96" s="1003"/>
      <c r="FN96" s="1003"/>
      <c r="FO96" s="1003"/>
      <c r="FP96" s="1003"/>
      <c r="FQ96" s="1003"/>
      <c r="FR96" s="1003"/>
      <c r="FS96" s="1003"/>
      <c r="FT96" s="1003"/>
      <c r="FU96" s="1003"/>
      <c r="FV96" s="1003"/>
      <c r="FW96" s="1003"/>
      <c r="FX96" s="1003"/>
      <c r="FY96" s="1003"/>
      <c r="FZ96" s="1003"/>
      <c r="GA96" s="1003"/>
      <c r="GB96" s="1003"/>
      <c r="GC96" s="1003"/>
      <c r="GD96" s="1003"/>
      <c r="GE96" s="1003"/>
      <c r="GF96" s="1003"/>
      <c r="GG96" s="1003"/>
      <c r="GH96" s="1003"/>
      <c r="GI96" s="1003"/>
      <c r="GJ96" s="1003"/>
      <c r="GK96" s="1003"/>
      <c r="GL96" s="1003"/>
      <c r="GM96" s="1003"/>
      <c r="GN96" s="1003"/>
      <c r="GO96" s="1003"/>
      <c r="GP96" s="1003"/>
      <c r="GQ96" s="1003"/>
      <c r="GR96" s="1003"/>
      <c r="GS96" s="1003"/>
      <c r="GT96" s="1003"/>
      <c r="GU96" s="1003"/>
      <c r="GV96" s="1003"/>
      <c r="GW96" s="1003"/>
      <c r="GX96" s="1003"/>
      <c r="GY96" s="1003"/>
      <c r="GZ96" s="1003"/>
      <c r="HA96" s="1003"/>
      <c r="HB96" s="1003"/>
      <c r="HC96" s="1003"/>
      <c r="HD96" s="1003"/>
      <c r="HE96" s="1003"/>
      <c r="HF96" s="1003"/>
      <c r="HG96" s="1003"/>
      <c r="HH96" s="1003"/>
      <c r="HI96" s="1003"/>
      <c r="HJ96" s="1003"/>
      <c r="HK96" s="1003"/>
      <c r="HL96" s="1003"/>
      <c r="HM96" s="1003"/>
      <c r="HN96" s="1003"/>
      <c r="HO96" s="1003"/>
      <c r="HP96" s="1003"/>
      <c r="HQ96" s="1003"/>
      <c r="HR96" s="1003"/>
      <c r="HS96" s="1003"/>
      <c r="HT96" s="1003"/>
      <c r="HU96" s="1003"/>
      <c r="HV96" s="1003"/>
      <c r="HW96" s="1003"/>
      <c r="HX96" s="1003"/>
      <c r="HY96" s="1003"/>
      <c r="HZ96" s="1003"/>
      <c r="IA96" s="1003"/>
      <c r="IB96" s="1003"/>
      <c r="IC96" s="1003"/>
      <c r="ID96" s="1003"/>
      <c r="IE96" s="1003"/>
      <c r="IF96" s="1003"/>
      <c r="IG96" s="1003"/>
      <c r="IH96" s="1003"/>
      <c r="II96" s="1003"/>
      <c r="IJ96" s="1003"/>
      <c r="IK96" s="1003"/>
      <c r="IL96" s="1003"/>
      <c r="IM96" s="1003"/>
      <c r="IN96" s="1003"/>
      <c r="IO96" s="1003"/>
      <c r="IP96" s="1003"/>
      <c r="IQ96" s="1003"/>
      <c r="IR96" s="1003"/>
      <c r="IS96" s="1003"/>
      <c r="IT96" s="1003"/>
      <c r="IU96" s="1003"/>
      <c r="IV96" s="1003"/>
    </row>
    <row r="97" spans="1:256" ht="15.75">
      <c r="A97" s="1003"/>
      <c r="B97" s="2752" t="s">
        <v>690</v>
      </c>
      <c r="C97" s="2753"/>
      <c r="D97" s="2753"/>
      <c r="E97" s="2753"/>
      <c r="F97" s="2753"/>
      <c r="G97" s="2754"/>
      <c r="H97" s="1003"/>
      <c r="I97" s="1003"/>
      <c r="J97" s="1003"/>
      <c r="K97" s="1003"/>
      <c r="L97" s="1003"/>
      <c r="M97" s="1003"/>
      <c r="N97" s="1003"/>
      <c r="O97" s="1003"/>
      <c r="P97" s="1003"/>
      <c r="Q97" s="1003"/>
      <c r="R97" s="1003"/>
      <c r="S97" s="1003"/>
      <c r="T97" s="1003"/>
      <c r="U97" s="1003"/>
      <c r="V97" s="1003"/>
      <c r="W97" s="1003"/>
      <c r="X97" s="1003"/>
      <c r="Y97" s="1003"/>
      <c r="Z97" s="1003"/>
      <c r="AA97" s="1003"/>
      <c r="AB97" s="1003"/>
      <c r="AC97" s="1003"/>
      <c r="AD97" s="1003"/>
      <c r="AE97" s="1003"/>
      <c r="AF97" s="1003"/>
      <c r="AG97" s="1003"/>
      <c r="AH97" s="1003"/>
      <c r="AI97" s="1003"/>
      <c r="AJ97" s="1003"/>
      <c r="AK97" s="1003"/>
      <c r="AL97" s="1003"/>
      <c r="AM97" s="1003"/>
      <c r="AN97" s="1003"/>
      <c r="AO97" s="1003"/>
      <c r="AP97" s="1003"/>
      <c r="AQ97" s="1003"/>
      <c r="AR97" s="1003"/>
      <c r="AS97" s="1003"/>
      <c r="AT97" s="1003"/>
      <c r="AU97" s="1003"/>
      <c r="AV97" s="1003"/>
      <c r="AW97" s="1003"/>
      <c r="AX97" s="1003"/>
      <c r="AY97" s="1003"/>
      <c r="AZ97" s="1003"/>
      <c r="BA97" s="1003"/>
      <c r="BB97" s="1003"/>
      <c r="BC97" s="1003"/>
      <c r="BD97" s="1003"/>
      <c r="BE97" s="1003"/>
      <c r="BF97" s="1003"/>
      <c r="BG97" s="1003"/>
      <c r="BH97" s="1003"/>
      <c r="BI97" s="1003"/>
      <c r="BJ97" s="1003"/>
      <c r="BK97" s="1003"/>
      <c r="BL97" s="1003"/>
      <c r="BM97" s="1003"/>
      <c r="BN97" s="1003"/>
      <c r="BO97" s="1003"/>
      <c r="BP97" s="1003"/>
      <c r="BQ97" s="1003"/>
      <c r="BR97" s="1003"/>
      <c r="BS97" s="1003"/>
      <c r="BT97" s="1003"/>
      <c r="BU97" s="1003"/>
      <c r="BV97" s="1003"/>
      <c r="BW97" s="1003"/>
      <c r="BX97" s="1003"/>
      <c r="BY97" s="1003"/>
      <c r="BZ97" s="1003"/>
      <c r="CA97" s="1003"/>
      <c r="CB97" s="1003"/>
      <c r="CC97" s="1003"/>
      <c r="CD97" s="1003"/>
      <c r="CE97" s="1003"/>
      <c r="CF97" s="1003"/>
      <c r="CG97" s="1003"/>
      <c r="CH97" s="1003"/>
      <c r="CI97" s="1003"/>
      <c r="CJ97" s="1003"/>
      <c r="CK97" s="1003"/>
      <c r="CL97" s="1003"/>
      <c r="CM97" s="1003"/>
      <c r="CN97" s="1003"/>
      <c r="CO97" s="1003"/>
      <c r="CP97" s="1003"/>
      <c r="CQ97" s="1003"/>
      <c r="CR97" s="1003"/>
      <c r="CS97" s="1003"/>
      <c r="CT97" s="1003"/>
      <c r="CU97" s="1003"/>
      <c r="CV97" s="1003"/>
      <c r="CW97" s="1003"/>
      <c r="CX97" s="1003"/>
      <c r="CY97" s="1003"/>
      <c r="CZ97" s="1003"/>
      <c r="DA97" s="1003"/>
      <c r="DB97" s="1003"/>
      <c r="DC97" s="1003"/>
      <c r="DD97" s="1003"/>
      <c r="DE97" s="1003"/>
      <c r="DF97" s="1003"/>
      <c r="DG97" s="1003"/>
      <c r="DH97" s="1003"/>
      <c r="DI97" s="1003"/>
      <c r="DJ97" s="1003"/>
      <c r="DK97" s="1003"/>
      <c r="DL97" s="1003"/>
      <c r="DM97" s="1003"/>
      <c r="DN97" s="1003"/>
      <c r="DO97" s="1003"/>
      <c r="DP97" s="1003"/>
      <c r="DQ97" s="1003"/>
      <c r="DR97" s="1003"/>
      <c r="DS97" s="1003"/>
      <c r="DT97" s="1003"/>
      <c r="DU97" s="1003"/>
      <c r="DV97" s="1003"/>
      <c r="DW97" s="1003"/>
      <c r="DX97" s="1003"/>
      <c r="DY97" s="1003"/>
      <c r="DZ97" s="1003"/>
      <c r="EA97" s="1003"/>
      <c r="EB97" s="1003"/>
      <c r="EC97" s="1003"/>
      <c r="ED97" s="1003"/>
      <c r="EE97" s="1003"/>
      <c r="EF97" s="1003"/>
      <c r="EG97" s="1003"/>
      <c r="EH97" s="1003"/>
      <c r="EI97" s="1003"/>
      <c r="EJ97" s="1003"/>
      <c r="EK97" s="1003"/>
      <c r="EL97" s="1003"/>
      <c r="EM97" s="1003"/>
      <c r="EN97" s="1003"/>
      <c r="EO97" s="1003"/>
      <c r="EP97" s="1003"/>
      <c r="EQ97" s="1003"/>
      <c r="ER97" s="1003"/>
      <c r="ES97" s="1003"/>
      <c r="ET97" s="1003"/>
      <c r="EU97" s="1003"/>
      <c r="EV97" s="1003"/>
      <c r="EW97" s="1003"/>
      <c r="EX97" s="1003"/>
      <c r="EY97" s="1003"/>
      <c r="EZ97" s="1003"/>
      <c r="FA97" s="1003"/>
      <c r="FB97" s="1003"/>
      <c r="FC97" s="1003"/>
      <c r="FD97" s="1003"/>
      <c r="FE97" s="1003"/>
      <c r="FF97" s="1003"/>
      <c r="FG97" s="1003"/>
      <c r="FH97" s="1003"/>
      <c r="FI97" s="1003"/>
      <c r="FJ97" s="1003"/>
      <c r="FK97" s="1003"/>
      <c r="FL97" s="1003"/>
      <c r="FM97" s="1003"/>
      <c r="FN97" s="1003"/>
      <c r="FO97" s="1003"/>
      <c r="FP97" s="1003"/>
      <c r="FQ97" s="1003"/>
      <c r="FR97" s="1003"/>
      <c r="FS97" s="1003"/>
      <c r="FT97" s="1003"/>
      <c r="FU97" s="1003"/>
      <c r="FV97" s="1003"/>
      <c r="FW97" s="1003"/>
      <c r="FX97" s="1003"/>
      <c r="FY97" s="1003"/>
      <c r="FZ97" s="1003"/>
      <c r="GA97" s="1003"/>
      <c r="GB97" s="1003"/>
      <c r="GC97" s="1003"/>
      <c r="GD97" s="1003"/>
      <c r="GE97" s="1003"/>
      <c r="GF97" s="1003"/>
      <c r="GG97" s="1003"/>
      <c r="GH97" s="1003"/>
      <c r="GI97" s="1003"/>
      <c r="GJ97" s="1003"/>
      <c r="GK97" s="1003"/>
      <c r="GL97" s="1003"/>
      <c r="GM97" s="1003"/>
      <c r="GN97" s="1003"/>
      <c r="GO97" s="1003"/>
      <c r="GP97" s="1003"/>
      <c r="GQ97" s="1003"/>
      <c r="GR97" s="1003"/>
      <c r="GS97" s="1003"/>
      <c r="GT97" s="1003"/>
      <c r="GU97" s="1003"/>
      <c r="GV97" s="1003"/>
      <c r="GW97" s="1003"/>
      <c r="GX97" s="1003"/>
      <c r="GY97" s="1003"/>
      <c r="GZ97" s="1003"/>
      <c r="HA97" s="1003"/>
      <c r="HB97" s="1003"/>
      <c r="HC97" s="1003"/>
      <c r="HD97" s="1003"/>
      <c r="HE97" s="1003"/>
      <c r="HF97" s="1003"/>
      <c r="HG97" s="1003"/>
      <c r="HH97" s="1003"/>
      <c r="HI97" s="1003"/>
      <c r="HJ97" s="1003"/>
      <c r="HK97" s="1003"/>
      <c r="HL97" s="1003"/>
      <c r="HM97" s="1003"/>
      <c r="HN97" s="1003"/>
      <c r="HO97" s="1003"/>
      <c r="HP97" s="1003"/>
      <c r="HQ97" s="1003"/>
      <c r="HR97" s="1003"/>
      <c r="HS97" s="1003"/>
      <c r="HT97" s="1003"/>
      <c r="HU97" s="1003"/>
      <c r="HV97" s="1003"/>
      <c r="HW97" s="1003"/>
      <c r="HX97" s="1003"/>
      <c r="HY97" s="1003"/>
      <c r="HZ97" s="1003"/>
      <c r="IA97" s="1003"/>
      <c r="IB97" s="1003"/>
      <c r="IC97" s="1003"/>
      <c r="ID97" s="1003"/>
      <c r="IE97" s="1003"/>
      <c r="IF97" s="1003"/>
      <c r="IG97" s="1003"/>
      <c r="IH97" s="1003"/>
      <c r="II97" s="1003"/>
      <c r="IJ97" s="1003"/>
      <c r="IK97" s="1003"/>
      <c r="IL97" s="1003"/>
      <c r="IM97" s="1003"/>
      <c r="IN97" s="1003"/>
      <c r="IO97" s="1003"/>
      <c r="IP97" s="1003"/>
      <c r="IQ97" s="1003"/>
      <c r="IR97" s="1003"/>
      <c r="IS97" s="1003"/>
      <c r="IT97" s="1003"/>
      <c r="IU97" s="1003"/>
      <c r="IV97" s="1003"/>
    </row>
    <row r="98" spans="1:256" ht="15">
      <c r="A98" s="1003"/>
      <c r="B98" s="2855" t="str">
        <f>C89</f>
        <v>ESCAVAÇÃO MANUAL DE VALA COM PROFUNDIDADE MENOR OU IGUAL A 1,30 M. AF_03/2016</v>
      </c>
      <c r="C98" s="2856"/>
      <c r="D98" s="1276" t="s">
        <v>24</v>
      </c>
      <c r="E98" s="2857" t="s">
        <v>6024</v>
      </c>
      <c r="F98" s="2857"/>
      <c r="G98" s="2858"/>
      <c r="H98" s="1003"/>
      <c r="I98" s="1003"/>
      <c r="J98" s="1003"/>
      <c r="K98" s="1003"/>
      <c r="L98" s="1003"/>
      <c r="M98" s="1003"/>
      <c r="N98" s="1003"/>
      <c r="O98" s="1003"/>
      <c r="P98" s="1003"/>
      <c r="Q98" s="1003"/>
      <c r="R98" s="1003"/>
      <c r="S98" s="1003"/>
      <c r="T98" s="1003"/>
      <c r="U98" s="1003"/>
      <c r="V98" s="1003"/>
      <c r="W98" s="1003"/>
      <c r="X98" s="1003"/>
      <c r="Y98" s="1003"/>
      <c r="Z98" s="1003"/>
      <c r="AA98" s="1003"/>
      <c r="AB98" s="1003"/>
      <c r="AC98" s="1003"/>
      <c r="AD98" s="1003"/>
      <c r="AE98" s="1003"/>
      <c r="AF98" s="1003"/>
      <c r="AG98" s="1003"/>
      <c r="AH98" s="1003"/>
      <c r="AI98" s="1003"/>
      <c r="AJ98" s="1003"/>
      <c r="AK98" s="1003"/>
      <c r="AL98" s="1003"/>
      <c r="AM98" s="1003"/>
      <c r="AN98" s="1003"/>
      <c r="AO98" s="1003"/>
      <c r="AP98" s="1003"/>
      <c r="AQ98" s="1003"/>
      <c r="AR98" s="1003"/>
      <c r="AS98" s="1003"/>
      <c r="AT98" s="1003"/>
      <c r="AU98" s="1003"/>
      <c r="AV98" s="1003"/>
      <c r="AW98" s="1003"/>
      <c r="AX98" s="1003"/>
      <c r="AY98" s="1003"/>
      <c r="AZ98" s="1003"/>
      <c r="BA98" s="1003"/>
      <c r="BB98" s="1003"/>
      <c r="BC98" s="1003"/>
      <c r="BD98" s="1003"/>
      <c r="BE98" s="1003"/>
      <c r="BF98" s="1003"/>
      <c r="BG98" s="1003"/>
      <c r="BH98" s="1003"/>
      <c r="BI98" s="1003"/>
      <c r="BJ98" s="1003"/>
      <c r="BK98" s="1003"/>
      <c r="BL98" s="1003"/>
      <c r="BM98" s="1003"/>
      <c r="BN98" s="1003"/>
      <c r="BO98" s="1003"/>
      <c r="BP98" s="1003"/>
      <c r="BQ98" s="1003"/>
      <c r="BR98" s="1003"/>
      <c r="BS98" s="1003"/>
      <c r="BT98" s="1003"/>
      <c r="BU98" s="1003"/>
      <c r="BV98" s="1003"/>
      <c r="BW98" s="1003"/>
      <c r="BX98" s="1003"/>
      <c r="BY98" s="1003"/>
      <c r="BZ98" s="1003"/>
      <c r="CA98" s="1003"/>
      <c r="CB98" s="1003"/>
      <c r="CC98" s="1003"/>
      <c r="CD98" s="1003"/>
      <c r="CE98" s="1003"/>
      <c r="CF98" s="1003"/>
      <c r="CG98" s="1003"/>
      <c r="CH98" s="1003"/>
      <c r="CI98" s="1003"/>
      <c r="CJ98" s="1003"/>
      <c r="CK98" s="1003"/>
      <c r="CL98" s="1003"/>
      <c r="CM98" s="1003"/>
      <c r="CN98" s="1003"/>
      <c r="CO98" s="1003"/>
      <c r="CP98" s="1003"/>
      <c r="CQ98" s="1003"/>
      <c r="CR98" s="1003"/>
      <c r="CS98" s="1003"/>
      <c r="CT98" s="1003"/>
      <c r="CU98" s="1003"/>
      <c r="CV98" s="1003"/>
      <c r="CW98" s="1003"/>
      <c r="CX98" s="1003"/>
      <c r="CY98" s="1003"/>
      <c r="CZ98" s="1003"/>
      <c r="DA98" s="1003"/>
      <c r="DB98" s="1003"/>
      <c r="DC98" s="1003"/>
      <c r="DD98" s="1003"/>
      <c r="DE98" s="1003"/>
      <c r="DF98" s="1003"/>
      <c r="DG98" s="1003"/>
      <c r="DH98" s="1003"/>
      <c r="DI98" s="1003"/>
      <c r="DJ98" s="1003"/>
      <c r="DK98" s="1003"/>
      <c r="DL98" s="1003"/>
      <c r="DM98" s="1003"/>
      <c r="DN98" s="1003"/>
      <c r="DO98" s="1003"/>
      <c r="DP98" s="1003"/>
      <c r="DQ98" s="1003"/>
      <c r="DR98" s="1003"/>
      <c r="DS98" s="1003"/>
      <c r="DT98" s="1003"/>
      <c r="DU98" s="1003"/>
      <c r="DV98" s="1003"/>
      <c r="DW98" s="1003"/>
      <c r="DX98" s="1003"/>
      <c r="DY98" s="1003"/>
      <c r="DZ98" s="1003"/>
      <c r="EA98" s="1003"/>
      <c r="EB98" s="1003"/>
      <c r="EC98" s="1003"/>
      <c r="ED98" s="1003"/>
      <c r="EE98" s="1003"/>
      <c r="EF98" s="1003"/>
      <c r="EG98" s="1003"/>
      <c r="EH98" s="1003"/>
      <c r="EI98" s="1003"/>
      <c r="EJ98" s="1003"/>
      <c r="EK98" s="1003"/>
      <c r="EL98" s="1003"/>
      <c r="EM98" s="1003"/>
      <c r="EN98" s="1003"/>
      <c r="EO98" s="1003"/>
      <c r="EP98" s="1003"/>
      <c r="EQ98" s="1003"/>
      <c r="ER98" s="1003"/>
      <c r="ES98" s="1003"/>
      <c r="ET98" s="1003"/>
      <c r="EU98" s="1003"/>
      <c r="EV98" s="1003"/>
      <c r="EW98" s="1003"/>
      <c r="EX98" s="1003"/>
      <c r="EY98" s="1003"/>
      <c r="EZ98" s="1003"/>
      <c r="FA98" s="1003"/>
      <c r="FB98" s="1003"/>
      <c r="FC98" s="1003"/>
      <c r="FD98" s="1003"/>
      <c r="FE98" s="1003"/>
      <c r="FF98" s="1003"/>
      <c r="FG98" s="1003"/>
      <c r="FH98" s="1003"/>
      <c r="FI98" s="1003"/>
      <c r="FJ98" s="1003"/>
      <c r="FK98" s="1003"/>
      <c r="FL98" s="1003"/>
      <c r="FM98" s="1003"/>
      <c r="FN98" s="1003"/>
      <c r="FO98" s="1003"/>
      <c r="FP98" s="1003"/>
      <c r="FQ98" s="1003"/>
      <c r="FR98" s="1003"/>
      <c r="FS98" s="1003"/>
      <c r="FT98" s="1003"/>
      <c r="FU98" s="1003"/>
      <c r="FV98" s="1003"/>
      <c r="FW98" s="1003"/>
      <c r="FX98" s="1003"/>
      <c r="FY98" s="1003"/>
      <c r="FZ98" s="1003"/>
      <c r="GA98" s="1003"/>
      <c r="GB98" s="1003"/>
      <c r="GC98" s="1003"/>
      <c r="GD98" s="1003"/>
      <c r="GE98" s="1003"/>
      <c r="GF98" s="1003"/>
      <c r="GG98" s="1003"/>
      <c r="GH98" s="1003"/>
      <c r="GI98" s="1003"/>
      <c r="GJ98" s="1003"/>
      <c r="GK98" s="1003"/>
      <c r="GL98" s="1003"/>
      <c r="GM98" s="1003"/>
      <c r="GN98" s="1003"/>
      <c r="GO98" s="1003"/>
      <c r="GP98" s="1003"/>
      <c r="GQ98" s="1003"/>
      <c r="GR98" s="1003"/>
      <c r="GS98" s="1003"/>
      <c r="GT98" s="1003"/>
      <c r="GU98" s="1003"/>
      <c r="GV98" s="1003"/>
      <c r="GW98" s="1003"/>
      <c r="GX98" s="1003"/>
      <c r="GY98" s="1003"/>
      <c r="GZ98" s="1003"/>
      <c r="HA98" s="1003"/>
      <c r="HB98" s="1003"/>
      <c r="HC98" s="1003"/>
      <c r="HD98" s="1003"/>
      <c r="HE98" s="1003"/>
      <c r="HF98" s="1003"/>
      <c r="HG98" s="1003"/>
      <c r="HH98" s="1003"/>
      <c r="HI98" s="1003"/>
      <c r="HJ98" s="1003"/>
      <c r="HK98" s="1003"/>
      <c r="HL98" s="1003"/>
      <c r="HM98" s="1003"/>
      <c r="HN98" s="1003"/>
      <c r="HO98" s="1003"/>
      <c r="HP98" s="1003"/>
      <c r="HQ98" s="1003"/>
      <c r="HR98" s="1003"/>
      <c r="HS98" s="1003"/>
      <c r="HT98" s="1003"/>
      <c r="HU98" s="1003"/>
      <c r="HV98" s="1003"/>
      <c r="HW98" s="1003"/>
      <c r="HX98" s="1003"/>
      <c r="HY98" s="1003"/>
      <c r="HZ98" s="1003"/>
      <c r="IA98" s="1003"/>
      <c r="IB98" s="1003"/>
      <c r="IC98" s="1003"/>
      <c r="ID98" s="1003"/>
      <c r="IE98" s="1003"/>
      <c r="IF98" s="1003"/>
      <c r="IG98" s="1003"/>
      <c r="IH98" s="1003"/>
      <c r="II98" s="1003"/>
      <c r="IJ98" s="1003"/>
      <c r="IK98" s="1003"/>
      <c r="IL98" s="1003"/>
      <c r="IM98" s="1003"/>
      <c r="IN98" s="1003"/>
      <c r="IO98" s="1003"/>
      <c r="IP98" s="1003"/>
      <c r="IQ98" s="1003"/>
      <c r="IR98" s="1003"/>
      <c r="IS98" s="1003"/>
      <c r="IT98" s="1003"/>
      <c r="IU98" s="1003"/>
      <c r="IV98" s="1003"/>
    </row>
    <row r="99" spans="1:256" ht="36" customHeight="1">
      <c r="A99" s="1003"/>
      <c r="B99" s="2855" t="str">
        <f>C90</f>
        <v>CONCRETO FCK = 25MPA, TRAÇO 1:2,3:2,7 (CIMENTO/ AREIA MÉDIA/ BRITA 1)  - PREPARO MECÂNICO COM BETONEIRA 400 L. AF_07/2016</v>
      </c>
      <c r="C99" s="2856"/>
      <c r="D99" s="2358" t="s">
        <v>24</v>
      </c>
      <c r="E99" s="2859" t="str">
        <f>E98</f>
        <v>(0,8*0,4*0,4)</v>
      </c>
      <c r="F99" s="2859"/>
      <c r="G99" s="2860"/>
      <c r="H99" s="1003"/>
      <c r="I99" s="1003"/>
      <c r="J99" s="1003"/>
      <c r="K99" s="1003"/>
      <c r="L99" s="1003"/>
      <c r="M99" s="1003"/>
      <c r="N99" s="1003"/>
      <c r="O99" s="1003"/>
      <c r="P99" s="1003"/>
      <c r="Q99" s="1003"/>
      <c r="R99" s="1003"/>
      <c r="S99" s="1003"/>
      <c r="T99" s="1003"/>
      <c r="U99" s="1003"/>
      <c r="V99" s="1003"/>
      <c r="W99" s="1003"/>
      <c r="X99" s="1003"/>
      <c r="Y99" s="1003"/>
      <c r="Z99" s="1003"/>
      <c r="AA99" s="1003"/>
      <c r="AB99" s="1003"/>
      <c r="AC99" s="1003"/>
      <c r="AD99" s="1003"/>
      <c r="AE99" s="1003"/>
      <c r="AF99" s="1003"/>
      <c r="AG99" s="1003"/>
      <c r="AH99" s="1003"/>
      <c r="AI99" s="1003"/>
      <c r="AJ99" s="1003"/>
      <c r="AK99" s="1003"/>
      <c r="AL99" s="1003"/>
      <c r="AM99" s="1003"/>
      <c r="AN99" s="1003"/>
      <c r="AO99" s="1003"/>
      <c r="AP99" s="1003"/>
      <c r="AQ99" s="1003"/>
      <c r="AR99" s="1003"/>
      <c r="AS99" s="1003"/>
      <c r="AT99" s="1003"/>
      <c r="AU99" s="1003"/>
      <c r="AV99" s="1003"/>
      <c r="AW99" s="1003"/>
      <c r="AX99" s="1003"/>
      <c r="AY99" s="1003"/>
      <c r="AZ99" s="1003"/>
      <c r="BA99" s="1003"/>
      <c r="BB99" s="1003"/>
      <c r="BC99" s="1003"/>
      <c r="BD99" s="1003"/>
      <c r="BE99" s="1003"/>
      <c r="BF99" s="1003"/>
      <c r="BG99" s="1003"/>
      <c r="BH99" s="1003"/>
      <c r="BI99" s="1003"/>
      <c r="BJ99" s="1003"/>
      <c r="BK99" s="1003"/>
      <c r="BL99" s="1003"/>
      <c r="BM99" s="1003"/>
      <c r="BN99" s="1003"/>
      <c r="BO99" s="1003"/>
      <c r="BP99" s="1003"/>
      <c r="BQ99" s="1003"/>
      <c r="BR99" s="1003"/>
      <c r="BS99" s="1003"/>
      <c r="BT99" s="1003"/>
      <c r="BU99" s="1003"/>
      <c r="BV99" s="1003"/>
      <c r="BW99" s="1003"/>
      <c r="BX99" s="1003"/>
      <c r="BY99" s="1003"/>
      <c r="BZ99" s="1003"/>
      <c r="CA99" s="1003"/>
      <c r="CB99" s="1003"/>
      <c r="CC99" s="1003"/>
      <c r="CD99" s="1003"/>
      <c r="CE99" s="1003"/>
      <c r="CF99" s="1003"/>
      <c r="CG99" s="1003"/>
      <c r="CH99" s="1003"/>
      <c r="CI99" s="1003"/>
      <c r="CJ99" s="1003"/>
      <c r="CK99" s="1003"/>
      <c r="CL99" s="1003"/>
      <c r="CM99" s="1003"/>
      <c r="CN99" s="1003"/>
      <c r="CO99" s="1003"/>
      <c r="CP99" s="1003"/>
      <c r="CQ99" s="1003"/>
      <c r="CR99" s="1003"/>
      <c r="CS99" s="1003"/>
      <c r="CT99" s="1003"/>
      <c r="CU99" s="1003"/>
      <c r="CV99" s="1003"/>
      <c r="CW99" s="1003"/>
      <c r="CX99" s="1003"/>
      <c r="CY99" s="1003"/>
      <c r="CZ99" s="1003"/>
      <c r="DA99" s="1003"/>
      <c r="DB99" s="1003"/>
      <c r="DC99" s="1003"/>
      <c r="DD99" s="1003"/>
      <c r="DE99" s="1003"/>
      <c r="DF99" s="1003"/>
      <c r="DG99" s="1003"/>
      <c r="DH99" s="1003"/>
      <c r="DI99" s="1003"/>
      <c r="DJ99" s="1003"/>
      <c r="DK99" s="1003"/>
      <c r="DL99" s="1003"/>
      <c r="DM99" s="1003"/>
      <c r="DN99" s="1003"/>
      <c r="DO99" s="1003"/>
      <c r="DP99" s="1003"/>
      <c r="DQ99" s="1003"/>
      <c r="DR99" s="1003"/>
      <c r="DS99" s="1003"/>
      <c r="DT99" s="1003"/>
      <c r="DU99" s="1003"/>
      <c r="DV99" s="1003"/>
      <c r="DW99" s="1003"/>
      <c r="DX99" s="1003"/>
      <c r="DY99" s="1003"/>
      <c r="DZ99" s="1003"/>
      <c r="EA99" s="1003"/>
      <c r="EB99" s="1003"/>
      <c r="EC99" s="1003"/>
      <c r="ED99" s="1003"/>
      <c r="EE99" s="1003"/>
      <c r="EF99" s="1003"/>
      <c r="EG99" s="1003"/>
      <c r="EH99" s="1003"/>
      <c r="EI99" s="1003"/>
      <c r="EJ99" s="1003"/>
      <c r="EK99" s="1003"/>
      <c r="EL99" s="1003"/>
      <c r="EM99" s="1003"/>
      <c r="EN99" s="1003"/>
      <c r="EO99" s="1003"/>
      <c r="EP99" s="1003"/>
      <c r="EQ99" s="1003"/>
      <c r="ER99" s="1003"/>
      <c r="ES99" s="1003"/>
      <c r="ET99" s="1003"/>
      <c r="EU99" s="1003"/>
      <c r="EV99" s="1003"/>
      <c r="EW99" s="1003"/>
      <c r="EX99" s="1003"/>
      <c r="EY99" s="1003"/>
      <c r="EZ99" s="1003"/>
      <c r="FA99" s="1003"/>
      <c r="FB99" s="1003"/>
      <c r="FC99" s="1003"/>
      <c r="FD99" s="1003"/>
      <c r="FE99" s="1003"/>
      <c r="FF99" s="1003"/>
      <c r="FG99" s="1003"/>
      <c r="FH99" s="1003"/>
      <c r="FI99" s="1003"/>
      <c r="FJ99" s="1003"/>
      <c r="FK99" s="1003"/>
      <c r="FL99" s="1003"/>
      <c r="FM99" s="1003"/>
      <c r="FN99" s="1003"/>
      <c r="FO99" s="1003"/>
      <c r="FP99" s="1003"/>
      <c r="FQ99" s="1003"/>
      <c r="FR99" s="1003"/>
      <c r="FS99" s="1003"/>
      <c r="FT99" s="1003"/>
      <c r="FU99" s="1003"/>
      <c r="FV99" s="1003"/>
      <c r="FW99" s="1003"/>
      <c r="FX99" s="1003"/>
      <c r="FY99" s="1003"/>
      <c r="FZ99" s="1003"/>
      <c r="GA99" s="1003"/>
      <c r="GB99" s="1003"/>
      <c r="GC99" s="1003"/>
      <c r="GD99" s="1003"/>
      <c r="GE99" s="1003"/>
      <c r="GF99" s="1003"/>
      <c r="GG99" s="1003"/>
      <c r="GH99" s="1003"/>
      <c r="GI99" s="1003"/>
      <c r="GJ99" s="1003"/>
      <c r="GK99" s="1003"/>
      <c r="GL99" s="1003"/>
      <c r="GM99" s="1003"/>
      <c r="GN99" s="1003"/>
      <c r="GO99" s="1003"/>
      <c r="GP99" s="1003"/>
      <c r="GQ99" s="1003"/>
      <c r="GR99" s="1003"/>
      <c r="GS99" s="1003"/>
      <c r="GT99" s="1003"/>
      <c r="GU99" s="1003"/>
      <c r="GV99" s="1003"/>
      <c r="GW99" s="1003"/>
      <c r="GX99" s="1003"/>
      <c r="GY99" s="1003"/>
      <c r="GZ99" s="1003"/>
      <c r="HA99" s="1003"/>
      <c r="HB99" s="1003"/>
      <c r="HC99" s="1003"/>
      <c r="HD99" s="1003"/>
      <c r="HE99" s="1003"/>
      <c r="HF99" s="1003"/>
      <c r="HG99" s="1003"/>
      <c r="HH99" s="1003"/>
      <c r="HI99" s="1003"/>
      <c r="HJ99" s="1003"/>
      <c r="HK99" s="1003"/>
      <c r="HL99" s="1003"/>
      <c r="HM99" s="1003"/>
      <c r="HN99" s="1003"/>
      <c r="HO99" s="1003"/>
      <c r="HP99" s="1003"/>
      <c r="HQ99" s="1003"/>
      <c r="HR99" s="1003"/>
      <c r="HS99" s="1003"/>
      <c r="HT99" s="1003"/>
      <c r="HU99" s="1003"/>
      <c r="HV99" s="1003"/>
      <c r="HW99" s="1003"/>
      <c r="HX99" s="1003"/>
      <c r="HY99" s="1003"/>
      <c r="HZ99" s="1003"/>
      <c r="IA99" s="1003"/>
      <c r="IB99" s="1003"/>
      <c r="IC99" s="1003"/>
      <c r="ID99" s="1003"/>
      <c r="IE99" s="1003"/>
      <c r="IF99" s="1003"/>
      <c r="IG99" s="1003"/>
      <c r="IH99" s="1003"/>
      <c r="II99" s="1003"/>
      <c r="IJ99" s="1003"/>
      <c r="IK99" s="1003"/>
      <c r="IL99" s="1003"/>
      <c r="IM99" s="1003"/>
      <c r="IN99" s="1003"/>
      <c r="IO99" s="1003"/>
      <c r="IP99" s="1003"/>
      <c r="IQ99" s="1003"/>
      <c r="IR99" s="1003"/>
      <c r="IS99" s="1003"/>
      <c r="IT99" s="1003"/>
      <c r="IU99" s="1003"/>
      <c r="IV99" s="1003"/>
    </row>
    <row r="100" spans="1:256" ht="34.5" customHeight="1" thickBot="1">
      <c r="A100" s="1003"/>
      <c r="B100" s="2861" t="str">
        <f>C91</f>
        <v>LANCAMENTO/APLICACAO MANUAL DE CONCRETO EM FUNDACOES</v>
      </c>
      <c r="C100" s="2862"/>
      <c r="D100" s="2424" t="s">
        <v>24</v>
      </c>
      <c r="E100" s="2863" t="str">
        <f>E98</f>
        <v>(0,8*0,4*0,4)</v>
      </c>
      <c r="F100" s="2863"/>
      <c r="G100" s="2864"/>
      <c r="H100" s="1003"/>
      <c r="I100" s="1003"/>
      <c r="J100" s="1003"/>
      <c r="K100" s="1003"/>
      <c r="L100" s="1003"/>
      <c r="M100" s="1003"/>
      <c r="N100" s="1003"/>
      <c r="O100" s="1003"/>
      <c r="P100" s="1003"/>
      <c r="Q100" s="1003"/>
      <c r="R100" s="1003"/>
      <c r="S100" s="1003"/>
      <c r="T100" s="1003"/>
      <c r="U100" s="1003"/>
      <c r="V100" s="1003"/>
      <c r="W100" s="1003"/>
      <c r="X100" s="1003"/>
      <c r="Y100" s="1003"/>
      <c r="Z100" s="1003"/>
      <c r="AA100" s="1003"/>
      <c r="AB100" s="1003"/>
      <c r="AC100" s="1003"/>
      <c r="AD100" s="1003"/>
      <c r="AE100" s="1003"/>
      <c r="AF100" s="1003"/>
      <c r="AG100" s="1003"/>
      <c r="AH100" s="1003"/>
      <c r="AI100" s="1003"/>
      <c r="AJ100" s="1003"/>
      <c r="AK100" s="1003"/>
      <c r="AL100" s="1003"/>
      <c r="AM100" s="1003"/>
      <c r="AN100" s="1003"/>
      <c r="AO100" s="1003"/>
      <c r="AP100" s="1003"/>
      <c r="AQ100" s="1003"/>
      <c r="AR100" s="1003"/>
      <c r="AS100" s="1003"/>
      <c r="AT100" s="1003"/>
      <c r="AU100" s="1003"/>
      <c r="AV100" s="1003"/>
      <c r="AW100" s="1003"/>
      <c r="AX100" s="1003"/>
      <c r="AY100" s="1003"/>
      <c r="AZ100" s="1003"/>
      <c r="BA100" s="1003"/>
      <c r="BB100" s="1003"/>
      <c r="BC100" s="1003"/>
      <c r="BD100" s="1003"/>
      <c r="BE100" s="1003"/>
      <c r="BF100" s="1003"/>
      <c r="BG100" s="1003"/>
      <c r="BH100" s="1003"/>
      <c r="BI100" s="1003"/>
      <c r="BJ100" s="1003"/>
      <c r="BK100" s="1003"/>
      <c r="BL100" s="1003"/>
      <c r="BM100" s="1003"/>
      <c r="BN100" s="1003"/>
      <c r="BO100" s="1003"/>
      <c r="BP100" s="1003"/>
      <c r="BQ100" s="1003"/>
      <c r="BR100" s="1003"/>
      <c r="BS100" s="1003"/>
      <c r="BT100" s="1003"/>
      <c r="BU100" s="1003"/>
      <c r="BV100" s="1003"/>
      <c r="BW100" s="1003"/>
      <c r="BX100" s="1003"/>
      <c r="BY100" s="1003"/>
      <c r="BZ100" s="1003"/>
      <c r="CA100" s="1003"/>
      <c r="CB100" s="1003"/>
      <c r="CC100" s="1003"/>
      <c r="CD100" s="1003"/>
      <c r="CE100" s="1003"/>
      <c r="CF100" s="1003"/>
      <c r="CG100" s="1003"/>
      <c r="CH100" s="1003"/>
      <c r="CI100" s="1003"/>
      <c r="CJ100" s="1003"/>
      <c r="CK100" s="1003"/>
      <c r="CL100" s="1003"/>
      <c r="CM100" s="1003"/>
      <c r="CN100" s="1003"/>
      <c r="CO100" s="1003"/>
      <c r="CP100" s="1003"/>
      <c r="CQ100" s="1003"/>
      <c r="CR100" s="1003"/>
      <c r="CS100" s="1003"/>
      <c r="CT100" s="1003"/>
      <c r="CU100" s="1003"/>
      <c r="CV100" s="1003"/>
      <c r="CW100" s="1003"/>
      <c r="CX100" s="1003"/>
      <c r="CY100" s="1003"/>
      <c r="CZ100" s="1003"/>
      <c r="DA100" s="1003"/>
      <c r="DB100" s="1003"/>
      <c r="DC100" s="1003"/>
      <c r="DD100" s="1003"/>
      <c r="DE100" s="1003"/>
      <c r="DF100" s="1003"/>
      <c r="DG100" s="1003"/>
      <c r="DH100" s="1003"/>
      <c r="DI100" s="1003"/>
      <c r="DJ100" s="1003"/>
      <c r="DK100" s="1003"/>
      <c r="DL100" s="1003"/>
      <c r="DM100" s="1003"/>
      <c r="DN100" s="1003"/>
      <c r="DO100" s="1003"/>
      <c r="DP100" s="1003"/>
      <c r="DQ100" s="1003"/>
      <c r="DR100" s="1003"/>
      <c r="DS100" s="1003"/>
      <c r="DT100" s="1003"/>
      <c r="DU100" s="1003"/>
      <c r="DV100" s="1003"/>
      <c r="DW100" s="1003"/>
      <c r="DX100" s="1003"/>
      <c r="DY100" s="1003"/>
      <c r="DZ100" s="1003"/>
      <c r="EA100" s="1003"/>
      <c r="EB100" s="1003"/>
      <c r="EC100" s="1003"/>
      <c r="ED100" s="1003"/>
      <c r="EE100" s="1003"/>
      <c r="EF100" s="1003"/>
      <c r="EG100" s="1003"/>
      <c r="EH100" s="1003"/>
      <c r="EI100" s="1003"/>
      <c r="EJ100" s="1003"/>
      <c r="EK100" s="1003"/>
      <c r="EL100" s="1003"/>
      <c r="EM100" s="1003"/>
      <c r="EN100" s="1003"/>
      <c r="EO100" s="1003"/>
      <c r="EP100" s="1003"/>
      <c r="EQ100" s="1003"/>
      <c r="ER100" s="1003"/>
      <c r="ES100" s="1003"/>
      <c r="ET100" s="1003"/>
      <c r="EU100" s="1003"/>
      <c r="EV100" s="1003"/>
      <c r="EW100" s="1003"/>
      <c r="EX100" s="1003"/>
      <c r="EY100" s="1003"/>
      <c r="EZ100" s="1003"/>
      <c r="FA100" s="1003"/>
      <c r="FB100" s="1003"/>
      <c r="FC100" s="1003"/>
      <c r="FD100" s="1003"/>
      <c r="FE100" s="1003"/>
      <c r="FF100" s="1003"/>
      <c r="FG100" s="1003"/>
      <c r="FH100" s="1003"/>
      <c r="FI100" s="1003"/>
      <c r="FJ100" s="1003"/>
      <c r="FK100" s="1003"/>
      <c r="FL100" s="1003"/>
      <c r="FM100" s="1003"/>
      <c r="FN100" s="1003"/>
      <c r="FO100" s="1003"/>
      <c r="FP100" s="1003"/>
      <c r="FQ100" s="1003"/>
      <c r="FR100" s="1003"/>
      <c r="FS100" s="1003"/>
      <c r="FT100" s="1003"/>
      <c r="FU100" s="1003"/>
      <c r="FV100" s="1003"/>
      <c r="FW100" s="1003"/>
      <c r="FX100" s="1003"/>
      <c r="FY100" s="1003"/>
      <c r="FZ100" s="1003"/>
      <c r="GA100" s="1003"/>
      <c r="GB100" s="1003"/>
      <c r="GC100" s="1003"/>
      <c r="GD100" s="1003"/>
      <c r="GE100" s="1003"/>
      <c r="GF100" s="1003"/>
      <c r="GG100" s="1003"/>
      <c r="GH100" s="1003"/>
      <c r="GI100" s="1003"/>
      <c r="GJ100" s="1003"/>
      <c r="GK100" s="1003"/>
      <c r="GL100" s="1003"/>
      <c r="GM100" s="1003"/>
      <c r="GN100" s="1003"/>
      <c r="GO100" s="1003"/>
      <c r="GP100" s="1003"/>
      <c r="GQ100" s="1003"/>
      <c r="GR100" s="1003"/>
      <c r="GS100" s="1003"/>
      <c r="GT100" s="1003"/>
      <c r="GU100" s="1003"/>
      <c r="GV100" s="1003"/>
      <c r="GW100" s="1003"/>
      <c r="GX100" s="1003"/>
      <c r="GY100" s="1003"/>
      <c r="GZ100" s="1003"/>
      <c r="HA100" s="1003"/>
      <c r="HB100" s="1003"/>
      <c r="HC100" s="1003"/>
      <c r="HD100" s="1003"/>
      <c r="HE100" s="1003"/>
      <c r="HF100" s="1003"/>
      <c r="HG100" s="1003"/>
      <c r="HH100" s="1003"/>
      <c r="HI100" s="1003"/>
      <c r="HJ100" s="1003"/>
      <c r="HK100" s="1003"/>
      <c r="HL100" s="1003"/>
      <c r="HM100" s="1003"/>
      <c r="HN100" s="1003"/>
      <c r="HO100" s="1003"/>
      <c r="HP100" s="1003"/>
      <c r="HQ100" s="1003"/>
      <c r="HR100" s="1003"/>
      <c r="HS100" s="1003"/>
      <c r="HT100" s="1003"/>
      <c r="HU100" s="1003"/>
      <c r="HV100" s="1003"/>
      <c r="HW100" s="1003"/>
      <c r="HX100" s="1003"/>
      <c r="HY100" s="1003"/>
      <c r="HZ100" s="1003"/>
      <c r="IA100" s="1003"/>
      <c r="IB100" s="1003"/>
      <c r="IC100" s="1003"/>
      <c r="ID100" s="1003"/>
      <c r="IE100" s="1003"/>
      <c r="IF100" s="1003"/>
      <c r="IG100" s="1003"/>
      <c r="IH100" s="1003"/>
      <c r="II100" s="1003"/>
      <c r="IJ100" s="1003"/>
      <c r="IK100" s="1003"/>
      <c r="IL100" s="1003"/>
      <c r="IM100" s="1003"/>
      <c r="IN100" s="1003"/>
      <c r="IO100" s="1003"/>
      <c r="IP100" s="1003"/>
      <c r="IQ100" s="1003"/>
      <c r="IR100" s="1003"/>
      <c r="IS100" s="1003"/>
      <c r="IT100" s="1003"/>
      <c r="IU100" s="1003"/>
      <c r="IV100" s="1003"/>
    </row>
    <row r="101" spans="1:256" ht="13.5" thickBot="1">
      <c r="A101" s="1003"/>
      <c r="B101" s="1057"/>
      <c r="C101" s="1057"/>
      <c r="D101" s="1057"/>
      <c r="E101" s="1057"/>
      <c r="F101" s="1057"/>
      <c r="G101" s="1057"/>
      <c r="H101" s="1003"/>
      <c r="I101" s="1003"/>
      <c r="J101" s="1003"/>
      <c r="K101" s="1003"/>
      <c r="L101" s="1003"/>
      <c r="M101" s="1003"/>
      <c r="N101" s="1003"/>
      <c r="O101" s="1003"/>
      <c r="P101" s="1003"/>
      <c r="Q101" s="1003"/>
      <c r="R101" s="1003"/>
      <c r="S101" s="1003"/>
      <c r="T101" s="1003"/>
      <c r="U101" s="1003"/>
      <c r="V101" s="1003"/>
      <c r="W101" s="1003"/>
      <c r="X101" s="1003"/>
      <c r="Y101" s="1003"/>
      <c r="Z101" s="1003"/>
      <c r="AA101" s="1003"/>
      <c r="AB101" s="1003"/>
      <c r="AC101" s="1003"/>
      <c r="AD101" s="1003"/>
      <c r="AE101" s="1003"/>
      <c r="AF101" s="1003"/>
      <c r="AG101" s="1003"/>
      <c r="AH101" s="1003"/>
      <c r="AI101" s="1003"/>
      <c r="AJ101" s="1003"/>
      <c r="AK101" s="1003"/>
      <c r="AL101" s="1003"/>
      <c r="AM101" s="1003"/>
      <c r="AN101" s="1003"/>
      <c r="AO101" s="1003"/>
      <c r="AP101" s="1003"/>
      <c r="AQ101" s="1003"/>
      <c r="AR101" s="1003"/>
      <c r="AS101" s="1003"/>
      <c r="AT101" s="1003"/>
      <c r="AU101" s="1003"/>
      <c r="AV101" s="1003"/>
      <c r="AW101" s="1003"/>
      <c r="AX101" s="1003"/>
      <c r="AY101" s="1003"/>
      <c r="AZ101" s="1003"/>
      <c r="BA101" s="1003"/>
      <c r="BB101" s="1003"/>
      <c r="BC101" s="1003"/>
      <c r="BD101" s="1003"/>
      <c r="BE101" s="1003"/>
      <c r="BF101" s="1003"/>
      <c r="BG101" s="1003"/>
      <c r="BH101" s="1003"/>
      <c r="BI101" s="1003"/>
      <c r="BJ101" s="1003"/>
      <c r="BK101" s="1003"/>
      <c r="BL101" s="1003"/>
      <c r="BM101" s="1003"/>
      <c r="BN101" s="1003"/>
      <c r="BO101" s="1003"/>
      <c r="BP101" s="1003"/>
      <c r="BQ101" s="1003"/>
      <c r="BR101" s="1003"/>
      <c r="BS101" s="1003"/>
      <c r="BT101" s="1003"/>
      <c r="BU101" s="1003"/>
      <c r="BV101" s="1003"/>
      <c r="BW101" s="1003"/>
      <c r="BX101" s="1003"/>
      <c r="BY101" s="1003"/>
      <c r="BZ101" s="1003"/>
      <c r="CA101" s="1003"/>
      <c r="CB101" s="1003"/>
      <c r="CC101" s="1003"/>
      <c r="CD101" s="1003"/>
      <c r="CE101" s="1003"/>
      <c r="CF101" s="1003"/>
      <c r="CG101" s="1003"/>
      <c r="CH101" s="1003"/>
      <c r="CI101" s="1003"/>
      <c r="CJ101" s="1003"/>
      <c r="CK101" s="1003"/>
      <c r="CL101" s="1003"/>
      <c r="CM101" s="1003"/>
      <c r="CN101" s="1003"/>
      <c r="CO101" s="1003"/>
      <c r="CP101" s="1003"/>
      <c r="CQ101" s="1003"/>
      <c r="CR101" s="1003"/>
      <c r="CS101" s="1003"/>
      <c r="CT101" s="1003"/>
      <c r="CU101" s="1003"/>
      <c r="CV101" s="1003"/>
      <c r="CW101" s="1003"/>
      <c r="CX101" s="1003"/>
      <c r="CY101" s="1003"/>
      <c r="CZ101" s="1003"/>
      <c r="DA101" s="1003"/>
      <c r="DB101" s="1003"/>
      <c r="DC101" s="1003"/>
      <c r="DD101" s="1003"/>
      <c r="DE101" s="1003"/>
      <c r="DF101" s="1003"/>
      <c r="DG101" s="1003"/>
      <c r="DH101" s="1003"/>
      <c r="DI101" s="1003"/>
      <c r="DJ101" s="1003"/>
      <c r="DK101" s="1003"/>
      <c r="DL101" s="1003"/>
      <c r="DM101" s="1003"/>
      <c r="DN101" s="1003"/>
      <c r="DO101" s="1003"/>
      <c r="DP101" s="1003"/>
      <c r="DQ101" s="1003"/>
      <c r="DR101" s="1003"/>
      <c r="DS101" s="1003"/>
      <c r="DT101" s="1003"/>
      <c r="DU101" s="1003"/>
      <c r="DV101" s="1003"/>
      <c r="DW101" s="1003"/>
      <c r="DX101" s="1003"/>
      <c r="DY101" s="1003"/>
      <c r="DZ101" s="1003"/>
      <c r="EA101" s="1003"/>
      <c r="EB101" s="1003"/>
      <c r="EC101" s="1003"/>
      <c r="ED101" s="1003"/>
      <c r="EE101" s="1003"/>
      <c r="EF101" s="1003"/>
      <c r="EG101" s="1003"/>
      <c r="EH101" s="1003"/>
      <c r="EI101" s="1003"/>
      <c r="EJ101" s="1003"/>
      <c r="EK101" s="1003"/>
      <c r="EL101" s="1003"/>
      <c r="EM101" s="1003"/>
      <c r="EN101" s="1003"/>
      <c r="EO101" s="1003"/>
      <c r="EP101" s="1003"/>
      <c r="EQ101" s="1003"/>
      <c r="ER101" s="1003"/>
      <c r="ES101" s="1003"/>
      <c r="ET101" s="1003"/>
      <c r="EU101" s="1003"/>
      <c r="EV101" s="1003"/>
      <c r="EW101" s="1003"/>
      <c r="EX101" s="1003"/>
      <c r="EY101" s="1003"/>
      <c r="EZ101" s="1003"/>
      <c r="FA101" s="1003"/>
      <c r="FB101" s="1003"/>
      <c r="FC101" s="1003"/>
      <c r="FD101" s="1003"/>
      <c r="FE101" s="1003"/>
      <c r="FF101" s="1003"/>
      <c r="FG101" s="1003"/>
      <c r="FH101" s="1003"/>
      <c r="FI101" s="1003"/>
      <c r="FJ101" s="1003"/>
      <c r="FK101" s="1003"/>
      <c r="FL101" s="1003"/>
      <c r="FM101" s="1003"/>
      <c r="FN101" s="1003"/>
      <c r="FO101" s="1003"/>
      <c r="FP101" s="1003"/>
      <c r="FQ101" s="1003"/>
      <c r="FR101" s="1003"/>
      <c r="FS101" s="1003"/>
      <c r="FT101" s="1003"/>
      <c r="FU101" s="1003"/>
      <c r="FV101" s="1003"/>
      <c r="FW101" s="1003"/>
      <c r="FX101" s="1003"/>
      <c r="FY101" s="1003"/>
      <c r="FZ101" s="1003"/>
      <c r="GA101" s="1003"/>
      <c r="GB101" s="1003"/>
      <c r="GC101" s="1003"/>
      <c r="GD101" s="1003"/>
      <c r="GE101" s="1003"/>
      <c r="GF101" s="1003"/>
      <c r="GG101" s="1003"/>
      <c r="GH101" s="1003"/>
      <c r="GI101" s="1003"/>
      <c r="GJ101" s="1003"/>
      <c r="GK101" s="1003"/>
      <c r="GL101" s="1003"/>
      <c r="GM101" s="1003"/>
      <c r="GN101" s="1003"/>
      <c r="GO101" s="1003"/>
      <c r="GP101" s="1003"/>
      <c r="GQ101" s="1003"/>
      <c r="GR101" s="1003"/>
      <c r="GS101" s="1003"/>
      <c r="GT101" s="1003"/>
      <c r="GU101" s="1003"/>
      <c r="GV101" s="1003"/>
      <c r="GW101" s="1003"/>
      <c r="GX101" s="1003"/>
      <c r="GY101" s="1003"/>
      <c r="GZ101" s="1003"/>
      <c r="HA101" s="1003"/>
      <c r="HB101" s="1003"/>
      <c r="HC101" s="1003"/>
      <c r="HD101" s="1003"/>
      <c r="HE101" s="1003"/>
      <c r="HF101" s="1003"/>
      <c r="HG101" s="1003"/>
      <c r="HH101" s="1003"/>
      <c r="HI101" s="1003"/>
      <c r="HJ101" s="1003"/>
      <c r="HK101" s="1003"/>
      <c r="HL101" s="1003"/>
      <c r="HM101" s="1003"/>
      <c r="HN101" s="1003"/>
      <c r="HO101" s="1003"/>
      <c r="HP101" s="1003"/>
      <c r="HQ101" s="1003"/>
      <c r="HR101" s="1003"/>
      <c r="HS101" s="1003"/>
      <c r="HT101" s="1003"/>
      <c r="HU101" s="1003"/>
      <c r="HV101" s="1003"/>
      <c r="HW101" s="1003"/>
      <c r="HX101" s="1003"/>
      <c r="HY101" s="1003"/>
      <c r="HZ101" s="1003"/>
      <c r="IA101" s="1003"/>
      <c r="IB101" s="1003"/>
      <c r="IC101" s="1003"/>
      <c r="ID101" s="1003"/>
      <c r="IE101" s="1003"/>
      <c r="IF101" s="1003"/>
      <c r="IG101" s="1003"/>
      <c r="IH101" s="1003"/>
      <c r="II101" s="1003"/>
      <c r="IJ101" s="1003"/>
      <c r="IK101" s="1003"/>
      <c r="IL101" s="1003"/>
      <c r="IM101" s="1003"/>
      <c r="IN101" s="1003"/>
      <c r="IO101" s="1003"/>
      <c r="IP101" s="1003"/>
      <c r="IQ101" s="1003"/>
      <c r="IR101" s="1003"/>
      <c r="IS101" s="1003"/>
      <c r="IT101" s="1003"/>
      <c r="IU101" s="1003"/>
      <c r="IV101" s="1003"/>
    </row>
    <row r="102" spans="1:256" ht="16.5" thickBot="1">
      <c r="A102" s="1003"/>
      <c r="B102" s="1286" t="s">
        <v>1836</v>
      </c>
      <c r="C102" s="1287" t="s">
        <v>1838</v>
      </c>
      <c r="D102" s="1287"/>
      <c r="E102" s="1287"/>
      <c r="F102" s="1287"/>
      <c r="G102" s="1288" t="s">
        <v>29</v>
      </c>
      <c r="H102" s="1003"/>
      <c r="I102" s="1003"/>
      <c r="J102" s="1003"/>
      <c r="K102" s="1003"/>
      <c r="L102" s="1003"/>
      <c r="M102" s="1003"/>
      <c r="N102" s="1003"/>
      <c r="O102" s="1003"/>
      <c r="P102" s="1003"/>
      <c r="Q102" s="1003"/>
      <c r="R102" s="1003"/>
      <c r="S102" s="1003"/>
      <c r="T102" s="1003"/>
      <c r="U102" s="1003"/>
      <c r="V102" s="1003"/>
      <c r="W102" s="1003"/>
      <c r="X102" s="1003"/>
      <c r="Y102" s="1003"/>
      <c r="Z102" s="1003"/>
      <c r="AA102" s="1003"/>
      <c r="AB102" s="1003"/>
      <c r="AC102" s="1003"/>
      <c r="AD102" s="1003"/>
      <c r="AE102" s="1003"/>
      <c r="AF102" s="1003"/>
      <c r="AG102" s="1003"/>
      <c r="AH102" s="1003"/>
      <c r="AI102" s="1003"/>
      <c r="AJ102" s="1003"/>
      <c r="AK102" s="1003"/>
      <c r="AL102" s="1003"/>
      <c r="AM102" s="1003"/>
      <c r="AN102" s="1003"/>
      <c r="AO102" s="1003"/>
      <c r="AP102" s="1003"/>
      <c r="AQ102" s="1003"/>
      <c r="AR102" s="1003"/>
      <c r="AS102" s="1003"/>
      <c r="AT102" s="1003"/>
      <c r="AU102" s="1003"/>
      <c r="AV102" s="1003"/>
      <c r="AW102" s="1003"/>
      <c r="AX102" s="1003"/>
      <c r="AY102" s="1003"/>
      <c r="AZ102" s="1003"/>
      <c r="BA102" s="1003"/>
      <c r="BB102" s="1003"/>
      <c r="BC102" s="1003"/>
      <c r="BD102" s="1003"/>
      <c r="BE102" s="1003"/>
      <c r="BF102" s="1003"/>
      <c r="BG102" s="1003"/>
      <c r="BH102" s="1003"/>
      <c r="BI102" s="1003"/>
      <c r="BJ102" s="1003"/>
      <c r="BK102" s="1003"/>
      <c r="BL102" s="1003"/>
      <c r="BM102" s="1003"/>
      <c r="BN102" s="1003"/>
      <c r="BO102" s="1003"/>
      <c r="BP102" s="1003"/>
      <c r="BQ102" s="1003"/>
      <c r="BR102" s="1003"/>
      <c r="BS102" s="1003"/>
      <c r="BT102" s="1003"/>
      <c r="BU102" s="1003"/>
      <c r="BV102" s="1003"/>
      <c r="BW102" s="1003"/>
      <c r="BX102" s="1003"/>
      <c r="BY102" s="1003"/>
      <c r="BZ102" s="1003"/>
      <c r="CA102" s="1003"/>
      <c r="CB102" s="1003"/>
      <c r="CC102" s="1003"/>
      <c r="CD102" s="1003"/>
      <c r="CE102" s="1003"/>
      <c r="CF102" s="1003"/>
      <c r="CG102" s="1003"/>
      <c r="CH102" s="1003"/>
      <c r="CI102" s="1003"/>
      <c r="CJ102" s="1003"/>
      <c r="CK102" s="1003"/>
      <c r="CL102" s="1003"/>
      <c r="CM102" s="1003"/>
      <c r="CN102" s="1003"/>
      <c r="CO102" s="1003"/>
      <c r="CP102" s="1003"/>
      <c r="CQ102" s="1003"/>
      <c r="CR102" s="1003"/>
      <c r="CS102" s="1003"/>
      <c r="CT102" s="1003"/>
      <c r="CU102" s="1003"/>
      <c r="CV102" s="1003"/>
      <c r="CW102" s="1003"/>
      <c r="CX102" s="1003"/>
      <c r="CY102" s="1003"/>
      <c r="CZ102" s="1003"/>
      <c r="DA102" s="1003"/>
      <c r="DB102" s="1003"/>
      <c r="DC102" s="1003"/>
      <c r="DD102" s="1003"/>
      <c r="DE102" s="1003"/>
      <c r="DF102" s="1003"/>
      <c r="DG102" s="1003"/>
      <c r="DH102" s="1003"/>
      <c r="DI102" s="1003"/>
      <c r="DJ102" s="1003"/>
      <c r="DK102" s="1003"/>
      <c r="DL102" s="1003"/>
      <c r="DM102" s="1003"/>
      <c r="DN102" s="1003"/>
      <c r="DO102" s="1003"/>
      <c r="DP102" s="1003"/>
      <c r="DQ102" s="1003"/>
      <c r="DR102" s="1003"/>
      <c r="DS102" s="1003"/>
      <c r="DT102" s="1003"/>
      <c r="DU102" s="1003"/>
      <c r="DV102" s="1003"/>
      <c r="DW102" s="1003"/>
      <c r="DX102" s="1003"/>
      <c r="DY102" s="1003"/>
      <c r="DZ102" s="1003"/>
      <c r="EA102" s="1003"/>
      <c r="EB102" s="1003"/>
      <c r="EC102" s="1003"/>
      <c r="ED102" s="1003"/>
      <c r="EE102" s="1003"/>
      <c r="EF102" s="1003"/>
      <c r="EG102" s="1003"/>
      <c r="EH102" s="1003"/>
      <c r="EI102" s="1003"/>
      <c r="EJ102" s="1003"/>
      <c r="EK102" s="1003"/>
      <c r="EL102" s="1003"/>
      <c r="EM102" s="1003"/>
      <c r="EN102" s="1003"/>
      <c r="EO102" s="1003"/>
      <c r="EP102" s="1003"/>
      <c r="EQ102" s="1003"/>
      <c r="ER102" s="1003"/>
      <c r="ES102" s="1003"/>
      <c r="ET102" s="1003"/>
      <c r="EU102" s="1003"/>
      <c r="EV102" s="1003"/>
      <c r="EW102" s="1003"/>
      <c r="EX102" s="1003"/>
      <c r="EY102" s="1003"/>
      <c r="EZ102" s="1003"/>
      <c r="FA102" s="1003"/>
      <c r="FB102" s="1003"/>
      <c r="FC102" s="1003"/>
      <c r="FD102" s="1003"/>
      <c r="FE102" s="1003"/>
      <c r="FF102" s="1003"/>
      <c r="FG102" s="1003"/>
      <c r="FH102" s="1003"/>
      <c r="FI102" s="1003"/>
      <c r="FJ102" s="1003"/>
      <c r="FK102" s="1003"/>
      <c r="FL102" s="1003"/>
      <c r="FM102" s="1003"/>
      <c r="FN102" s="1003"/>
      <c r="FO102" s="1003"/>
      <c r="FP102" s="1003"/>
      <c r="FQ102" s="1003"/>
      <c r="FR102" s="1003"/>
      <c r="FS102" s="1003"/>
      <c r="FT102" s="1003"/>
      <c r="FU102" s="1003"/>
      <c r="FV102" s="1003"/>
      <c r="FW102" s="1003"/>
      <c r="FX102" s="1003"/>
      <c r="FY102" s="1003"/>
      <c r="FZ102" s="1003"/>
      <c r="GA102" s="1003"/>
      <c r="GB102" s="1003"/>
      <c r="GC102" s="1003"/>
      <c r="GD102" s="1003"/>
      <c r="GE102" s="1003"/>
      <c r="GF102" s="1003"/>
      <c r="GG102" s="1003"/>
      <c r="GH102" s="1003"/>
      <c r="GI102" s="1003"/>
      <c r="GJ102" s="1003"/>
      <c r="GK102" s="1003"/>
      <c r="GL102" s="1003"/>
      <c r="GM102" s="1003"/>
      <c r="GN102" s="1003"/>
      <c r="GO102" s="1003"/>
      <c r="GP102" s="1003"/>
      <c r="GQ102" s="1003"/>
      <c r="GR102" s="1003"/>
      <c r="GS102" s="1003"/>
      <c r="GT102" s="1003"/>
      <c r="GU102" s="1003"/>
      <c r="GV102" s="1003"/>
      <c r="GW102" s="1003"/>
      <c r="GX102" s="1003"/>
      <c r="GY102" s="1003"/>
      <c r="GZ102" s="1003"/>
      <c r="HA102" s="1003"/>
      <c r="HB102" s="1003"/>
      <c r="HC102" s="1003"/>
      <c r="HD102" s="1003"/>
      <c r="HE102" s="1003"/>
      <c r="HF102" s="1003"/>
      <c r="HG102" s="1003"/>
      <c r="HH102" s="1003"/>
      <c r="HI102" s="1003"/>
      <c r="HJ102" s="1003"/>
      <c r="HK102" s="1003"/>
      <c r="HL102" s="1003"/>
      <c r="HM102" s="1003"/>
      <c r="HN102" s="1003"/>
      <c r="HO102" s="1003"/>
      <c r="HP102" s="1003"/>
      <c r="HQ102" s="1003"/>
      <c r="HR102" s="1003"/>
      <c r="HS102" s="1003"/>
      <c r="HT102" s="1003"/>
      <c r="HU102" s="1003"/>
      <c r="HV102" s="1003"/>
      <c r="HW102" s="1003"/>
      <c r="HX102" s="1003"/>
      <c r="HY102" s="1003"/>
      <c r="HZ102" s="1003"/>
      <c r="IA102" s="1003"/>
      <c r="IB102" s="1003"/>
      <c r="IC102" s="1003"/>
      <c r="ID102" s="1003"/>
      <c r="IE102" s="1003"/>
      <c r="IF102" s="1003"/>
      <c r="IG102" s="1003"/>
      <c r="IH102" s="1003"/>
      <c r="II102" s="1003"/>
      <c r="IJ102" s="1003"/>
      <c r="IK102" s="1003"/>
      <c r="IL102" s="1003"/>
      <c r="IM102" s="1003"/>
      <c r="IN102" s="1003"/>
      <c r="IO102" s="1003"/>
      <c r="IP102" s="1003"/>
      <c r="IQ102" s="1003"/>
      <c r="IR102" s="1003"/>
      <c r="IS102" s="1003"/>
      <c r="IT102" s="1003"/>
      <c r="IU102" s="1003"/>
      <c r="IV102" s="1003"/>
    </row>
    <row r="103" spans="1:256" ht="31.5">
      <c r="A103" s="1003"/>
      <c r="B103" s="1282" t="s">
        <v>760</v>
      </c>
      <c r="C103" s="1283" t="s">
        <v>686</v>
      </c>
      <c r="D103" s="1283" t="s">
        <v>29</v>
      </c>
      <c r="E103" s="1283" t="s">
        <v>687</v>
      </c>
      <c r="F103" s="1284" t="s">
        <v>709</v>
      </c>
      <c r="G103" s="1285" t="s">
        <v>710</v>
      </c>
      <c r="H103" s="1003"/>
      <c r="I103" s="1003"/>
      <c r="J103" s="1003"/>
      <c r="K103" s="1003"/>
      <c r="L103" s="1003"/>
      <c r="M103" s="1003"/>
      <c r="N103" s="1003"/>
      <c r="O103" s="1003"/>
      <c r="P103" s="1003"/>
      <c r="Q103" s="1003"/>
      <c r="R103" s="1003"/>
      <c r="S103" s="1003"/>
      <c r="T103" s="1003"/>
      <c r="U103" s="1003"/>
      <c r="V103" s="1003"/>
      <c r="W103" s="1003"/>
      <c r="X103" s="1003"/>
      <c r="Y103" s="1003"/>
      <c r="Z103" s="1003"/>
      <c r="AA103" s="1003"/>
      <c r="AB103" s="1003"/>
      <c r="AC103" s="1003"/>
      <c r="AD103" s="1003"/>
      <c r="AE103" s="1003"/>
      <c r="AF103" s="1003"/>
      <c r="AG103" s="1003"/>
      <c r="AH103" s="1003"/>
      <c r="AI103" s="1003"/>
      <c r="AJ103" s="1003"/>
      <c r="AK103" s="1003"/>
      <c r="AL103" s="1003"/>
      <c r="AM103" s="1003"/>
      <c r="AN103" s="1003"/>
      <c r="AO103" s="1003"/>
      <c r="AP103" s="1003"/>
      <c r="AQ103" s="1003"/>
      <c r="AR103" s="1003"/>
      <c r="AS103" s="1003"/>
      <c r="AT103" s="1003"/>
      <c r="AU103" s="1003"/>
      <c r="AV103" s="1003"/>
      <c r="AW103" s="1003"/>
      <c r="AX103" s="1003"/>
      <c r="AY103" s="1003"/>
      <c r="AZ103" s="1003"/>
      <c r="BA103" s="1003"/>
      <c r="BB103" s="1003"/>
      <c r="BC103" s="1003"/>
      <c r="BD103" s="1003"/>
      <c r="BE103" s="1003"/>
      <c r="BF103" s="1003"/>
      <c r="BG103" s="1003"/>
      <c r="BH103" s="1003"/>
      <c r="BI103" s="1003"/>
      <c r="BJ103" s="1003"/>
      <c r="BK103" s="1003"/>
      <c r="BL103" s="1003"/>
      <c r="BM103" s="1003"/>
      <c r="BN103" s="1003"/>
      <c r="BO103" s="1003"/>
      <c r="BP103" s="1003"/>
      <c r="BQ103" s="1003"/>
      <c r="BR103" s="1003"/>
      <c r="BS103" s="1003"/>
      <c r="BT103" s="1003"/>
      <c r="BU103" s="1003"/>
      <c r="BV103" s="1003"/>
      <c r="BW103" s="1003"/>
      <c r="BX103" s="1003"/>
      <c r="BY103" s="1003"/>
      <c r="BZ103" s="1003"/>
      <c r="CA103" s="1003"/>
      <c r="CB103" s="1003"/>
      <c r="CC103" s="1003"/>
      <c r="CD103" s="1003"/>
      <c r="CE103" s="1003"/>
      <c r="CF103" s="1003"/>
      <c r="CG103" s="1003"/>
      <c r="CH103" s="1003"/>
      <c r="CI103" s="1003"/>
      <c r="CJ103" s="1003"/>
      <c r="CK103" s="1003"/>
      <c r="CL103" s="1003"/>
      <c r="CM103" s="1003"/>
      <c r="CN103" s="1003"/>
      <c r="CO103" s="1003"/>
      <c r="CP103" s="1003"/>
      <c r="CQ103" s="1003"/>
      <c r="CR103" s="1003"/>
      <c r="CS103" s="1003"/>
      <c r="CT103" s="1003"/>
      <c r="CU103" s="1003"/>
      <c r="CV103" s="1003"/>
      <c r="CW103" s="1003"/>
      <c r="CX103" s="1003"/>
      <c r="CY103" s="1003"/>
      <c r="CZ103" s="1003"/>
      <c r="DA103" s="1003"/>
      <c r="DB103" s="1003"/>
      <c r="DC103" s="1003"/>
      <c r="DD103" s="1003"/>
      <c r="DE103" s="1003"/>
      <c r="DF103" s="1003"/>
      <c r="DG103" s="1003"/>
      <c r="DH103" s="1003"/>
      <c r="DI103" s="1003"/>
      <c r="DJ103" s="1003"/>
      <c r="DK103" s="1003"/>
      <c r="DL103" s="1003"/>
      <c r="DM103" s="1003"/>
      <c r="DN103" s="1003"/>
      <c r="DO103" s="1003"/>
      <c r="DP103" s="1003"/>
      <c r="DQ103" s="1003"/>
      <c r="DR103" s="1003"/>
      <c r="DS103" s="1003"/>
      <c r="DT103" s="1003"/>
      <c r="DU103" s="1003"/>
      <c r="DV103" s="1003"/>
      <c r="DW103" s="1003"/>
      <c r="DX103" s="1003"/>
      <c r="DY103" s="1003"/>
      <c r="DZ103" s="1003"/>
      <c r="EA103" s="1003"/>
      <c r="EB103" s="1003"/>
      <c r="EC103" s="1003"/>
      <c r="ED103" s="1003"/>
      <c r="EE103" s="1003"/>
      <c r="EF103" s="1003"/>
      <c r="EG103" s="1003"/>
      <c r="EH103" s="1003"/>
      <c r="EI103" s="1003"/>
      <c r="EJ103" s="1003"/>
      <c r="EK103" s="1003"/>
      <c r="EL103" s="1003"/>
      <c r="EM103" s="1003"/>
      <c r="EN103" s="1003"/>
      <c r="EO103" s="1003"/>
      <c r="EP103" s="1003"/>
      <c r="EQ103" s="1003"/>
      <c r="ER103" s="1003"/>
      <c r="ES103" s="1003"/>
      <c r="ET103" s="1003"/>
      <c r="EU103" s="1003"/>
      <c r="EV103" s="1003"/>
      <c r="EW103" s="1003"/>
      <c r="EX103" s="1003"/>
      <c r="EY103" s="1003"/>
      <c r="EZ103" s="1003"/>
      <c r="FA103" s="1003"/>
      <c r="FB103" s="1003"/>
      <c r="FC103" s="1003"/>
      <c r="FD103" s="1003"/>
      <c r="FE103" s="1003"/>
      <c r="FF103" s="1003"/>
      <c r="FG103" s="1003"/>
      <c r="FH103" s="1003"/>
      <c r="FI103" s="1003"/>
      <c r="FJ103" s="1003"/>
      <c r="FK103" s="1003"/>
      <c r="FL103" s="1003"/>
      <c r="FM103" s="1003"/>
      <c r="FN103" s="1003"/>
      <c r="FO103" s="1003"/>
      <c r="FP103" s="1003"/>
      <c r="FQ103" s="1003"/>
      <c r="FR103" s="1003"/>
      <c r="FS103" s="1003"/>
      <c r="FT103" s="1003"/>
      <c r="FU103" s="1003"/>
      <c r="FV103" s="1003"/>
      <c r="FW103" s="1003"/>
      <c r="FX103" s="1003"/>
      <c r="FY103" s="1003"/>
      <c r="FZ103" s="1003"/>
      <c r="GA103" s="1003"/>
      <c r="GB103" s="1003"/>
      <c r="GC103" s="1003"/>
      <c r="GD103" s="1003"/>
      <c r="GE103" s="1003"/>
      <c r="GF103" s="1003"/>
      <c r="GG103" s="1003"/>
      <c r="GH103" s="1003"/>
      <c r="GI103" s="1003"/>
      <c r="GJ103" s="1003"/>
      <c r="GK103" s="1003"/>
      <c r="GL103" s="1003"/>
      <c r="GM103" s="1003"/>
      <c r="GN103" s="1003"/>
      <c r="GO103" s="1003"/>
      <c r="GP103" s="1003"/>
      <c r="GQ103" s="1003"/>
      <c r="GR103" s="1003"/>
      <c r="GS103" s="1003"/>
      <c r="GT103" s="1003"/>
      <c r="GU103" s="1003"/>
      <c r="GV103" s="1003"/>
      <c r="GW103" s="1003"/>
      <c r="GX103" s="1003"/>
      <c r="GY103" s="1003"/>
      <c r="GZ103" s="1003"/>
      <c r="HA103" s="1003"/>
      <c r="HB103" s="1003"/>
      <c r="HC103" s="1003"/>
      <c r="HD103" s="1003"/>
      <c r="HE103" s="1003"/>
      <c r="HF103" s="1003"/>
      <c r="HG103" s="1003"/>
      <c r="HH103" s="1003"/>
      <c r="HI103" s="1003"/>
      <c r="HJ103" s="1003"/>
      <c r="HK103" s="1003"/>
      <c r="HL103" s="1003"/>
      <c r="HM103" s="1003"/>
      <c r="HN103" s="1003"/>
      <c r="HO103" s="1003"/>
      <c r="HP103" s="1003"/>
      <c r="HQ103" s="1003"/>
      <c r="HR103" s="1003"/>
      <c r="HS103" s="1003"/>
      <c r="HT103" s="1003"/>
      <c r="HU103" s="1003"/>
      <c r="HV103" s="1003"/>
      <c r="HW103" s="1003"/>
      <c r="HX103" s="1003"/>
      <c r="HY103" s="1003"/>
      <c r="HZ103" s="1003"/>
      <c r="IA103" s="1003"/>
      <c r="IB103" s="1003"/>
      <c r="IC103" s="1003"/>
      <c r="ID103" s="1003"/>
      <c r="IE103" s="1003"/>
      <c r="IF103" s="1003"/>
      <c r="IG103" s="1003"/>
      <c r="IH103" s="1003"/>
      <c r="II103" s="1003"/>
      <c r="IJ103" s="1003"/>
      <c r="IK103" s="1003"/>
      <c r="IL103" s="1003"/>
      <c r="IM103" s="1003"/>
      <c r="IN103" s="1003"/>
      <c r="IO103" s="1003"/>
      <c r="IP103" s="1003"/>
      <c r="IQ103" s="1003"/>
      <c r="IR103" s="1003"/>
      <c r="IS103" s="1003"/>
      <c r="IT103" s="1003"/>
      <c r="IU103" s="1003"/>
      <c r="IV103" s="1003"/>
    </row>
    <row r="104" spans="1:256" ht="16.5" thickBot="1">
      <c r="A104" s="1003"/>
      <c r="B104" s="2844" t="s">
        <v>690</v>
      </c>
      <c r="C104" s="2845"/>
      <c r="D104" s="2845"/>
      <c r="E104" s="2845"/>
      <c r="F104" s="2845"/>
      <c r="G104" s="2846"/>
      <c r="H104" s="1003"/>
      <c r="I104" s="1003"/>
      <c r="J104" s="1003"/>
      <c r="K104" s="1003"/>
      <c r="L104" s="1003"/>
      <c r="M104" s="1003"/>
      <c r="N104" s="1003"/>
      <c r="O104" s="1003"/>
      <c r="P104" s="1003"/>
      <c r="Q104" s="1003"/>
      <c r="R104" s="1003"/>
      <c r="S104" s="1003"/>
      <c r="T104" s="1003"/>
      <c r="U104" s="1003"/>
      <c r="V104" s="1003"/>
      <c r="W104" s="1003"/>
      <c r="X104" s="1003"/>
      <c r="Y104" s="1003"/>
      <c r="Z104" s="1003"/>
      <c r="AA104" s="1003"/>
      <c r="AB104" s="1003"/>
      <c r="AC104" s="1003"/>
      <c r="AD104" s="1003"/>
      <c r="AE104" s="1003"/>
      <c r="AF104" s="1003"/>
      <c r="AG104" s="1003"/>
      <c r="AH104" s="1003"/>
      <c r="AI104" s="1003"/>
      <c r="AJ104" s="1003"/>
      <c r="AK104" s="1003"/>
      <c r="AL104" s="1003"/>
      <c r="AM104" s="1003"/>
      <c r="AN104" s="1003"/>
      <c r="AO104" s="1003"/>
      <c r="AP104" s="1003"/>
      <c r="AQ104" s="1003"/>
      <c r="AR104" s="1003"/>
      <c r="AS104" s="1003"/>
      <c r="AT104" s="1003"/>
      <c r="AU104" s="1003"/>
      <c r="AV104" s="1003"/>
      <c r="AW104" s="1003"/>
      <c r="AX104" s="1003"/>
      <c r="AY104" s="1003"/>
      <c r="AZ104" s="1003"/>
      <c r="BA104" s="1003"/>
      <c r="BB104" s="1003"/>
      <c r="BC104" s="1003"/>
      <c r="BD104" s="1003"/>
      <c r="BE104" s="1003"/>
      <c r="BF104" s="1003"/>
      <c r="BG104" s="1003"/>
      <c r="BH104" s="1003"/>
      <c r="BI104" s="1003"/>
      <c r="BJ104" s="1003"/>
      <c r="BK104" s="1003"/>
      <c r="BL104" s="1003"/>
      <c r="BM104" s="1003"/>
      <c r="BN104" s="1003"/>
      <c r="BO104" s="1003"/>
      <c r="BP104" s="1003"/>
      <c r="BQ104" s="1003"/>
      <c r="BR104" s="1003"/>
      <c r="BS104" s="1003"/>
      <c r="BT104" s="1003"/>
      <c r="BU104" s="1003"/>
      <c r="BV104" s="1003"/>
      <c r="BW104" s="1003"/>
      <c r="BX104" s="1003"/>
      <c r="BY104" s="1003"/>
      <c r="BZ104" s="1003"/>
      <c r="CA104" s="1003"/>
      <c r="CB104" s="1003"/>
      <c r="CC104" s="1003"/>
      <c r="CD104" s="1003"/>
      <c r="CE104" s="1003"/>
      <c r="CF104" s="1003"/>
      <c r="CG104" s="1003"/>
      <c r="CH104" s="1003"/>
      <c r="CI104" s="1003"/>
      <c r="CJ104" s="1003"/>
      <c r="CK104" s="1003"/>
      <c r="CL104" s="1003"/>
      <c r="CM104" s="1003"/>
      <c r="CN104" s="1003"/>
      <c r="CO104" s="1003"/>
      <c r="CP104" s="1003"/>
      <c r="CQ104" s="1003"/>
      <c r="CR104" s="1003"/>
      <c r="CS104" s="1003"/>
      <c r="CT104" s="1003"/>
      <c r="CU104" s="1003"/>
      <c r="CV104" s="1003"/>
      <c r="CW104" s="1003"/>
      <c r="CX104" s="1003"/>
      <c r="CY104" s="1003"/>
      <c r="CZ104" s="1003"/>
      <c r="DA104" s="1003"/>
      <c r="DB104" s="1003"/>
      <c r="DC104" s="1003"/>
      <c r="DD104" s="1003"/>
      <c r="DE104" s="1003"/>
      <c r="DF104" s="1003"/>
      <c r="DG104" s="1003"/>
      <c r="DH104" s="1003"/>
      <c r="DI104" s="1003"/>
      <c r="DJ104" s="1003"/>
      <c r="DK104" s="1003"/>
      <c r="DL104" s="1003"/>
      <c r="DM104" s="1003"/>
      <c r="DN104" s="1003"/>
      <c r="DO104" s="1003"/>
      <c r="DP104" s="1003"/>
      <c r="DQ104" s="1003"/>
      <c r="DR104" s="1003"/>
      <c r="DS104" s="1003"/>
      <c r="DT104" s="1003"/>
      <c r="DU104" s="1003"/>
      <c r="DV104" s="1003"/>
      <c r="DW104" s="1003"/>
      <c r="DX104" s="1003"/>
      <c r="DY104" s="1003"/>
      <c r="DZ104" s="1003"/>
      <c r="EA104" s="1003"/>
      <c r="EB104" s="1003"/>
      <c r="EC104" s="1003"/>
      <c r="ED104" s="1003"/>
      <c r="EE104" s="1003"/>
      <c r="EF104" s="1003"/>
      <c r="EG104" s="1003"/>
      <c r="EH104" s="1003"/>
      <c r="EI104" s="1003"/>
      <c r="EJ104" s="1003"/>
      <c r="EK104" s="1003"/>
      <c r="EL104" s="1003"/>
      <c r="EM104" s="1003"/>
      <c r="EN104" s="1003"/>
      <c r="EO104" s="1003"/>
      <c r="EP104" s="1003"/>
      <c r="EQ104" s="1003"/>
      <c r="ER104" s="1003"/>
      <c r="ES104" s="1003"/>
      <c r="ET104" s="1003"/>
      <c r="EU104" s="1003"/>
      <c r="EV104" s="1003"/>
      <c r="EW104" s="1003"/>
      <c r="EX104" s="1003"/>
      <c r="EY104" s="1003"/>
      <c r="EZ104" s="1003"/>
      <c r="FA104" s="1003"/>
      <c r="FB104" s="1003"/>
      <c r="FC104" s="1003"/>
      <c r="FD104" s="1003"/>
      <c r="FE104" s="1003"/>
      <c r="FF104" s="1003"/>
      <c r="FG104" s="1003"/>
      <c r="FH104" s="1003"/>
      <c r="FI104" s="1003"/>
      <c r="FJ104" s="1003"/>
      <c r="FK104" s="1003"/>
      <c r="FL104" s="1003"/>
      <c r="FM104" s="1003"/>
      <c r="FN104" s="1003"/>
      <c r="FO104" s="1003"/>
      <c r="FP104" s="1003"/>
      <c r="FQ104" s="1003"/>
      <c r="FR104" s="1003"/>
      <c r="FS104" s="1003"/>
      <c r="FT104" s="1003"/>
      <c r="FU104" s="1003"/>
      <c r="FV104" s="1003"/>
      <c r="FW104" s="1003"/>
      <c r="FX104" s="1003"/>
      <c r="FY104" s="1003"/>
      <c r="FZ104" s="1003"/>
      <c r="GA104" s="1003"/>
      <c r="GB104" s="1003"/>
      <c r="GC104" s="1003"/>
      <c r="GD104" s="1003"/>
      <c r="GE104" s="1003"/>
      <c r="GF104" s="1003"/>
      <c r="GG104" s="1003"/>
      <c r="GH104" s="1003"/>
      <c r="GI104" s="1003"/>
      <c r="GJ104" s="1003"/>
      <c r="GK104" s="1003"/>
      <c r="GL104" s="1003"/>
      <c r="GM104" s="1003"/>
      <c r="GN104" s="1003"/>
      <c r="GO104" s="1003"/>
      <c r="GP104" s="1003"/>
      <c r="GQ104" s="1003"/>
      <c r="GR104" s="1003"/>
      <c r="GS104" s="1003"/>
      <c r="GT104" s="1003"/>
      <c r="GU104" s="1003"/>
      <c r="GV104" s="1003"/>
      <c r="GW104" s="1003"/>
      <c r="GX104" s="1003"/>
      <c r="GY104" s="1003"/>
      <c r="GZ104" s="1003"/>
      <c r="HA104" s="1003"/>
      <c r="HB104" s="1003"/>
      <c r="HC104" s="1003"/>
      <c r="HD104" s="1003"/>
      <c r="HE104" s="1003"/>
      <c r="HF104" s="1003"/>
      <c r="HG104" s="1003"/>
      <c r="HH104" s="1003"/>
      <c r="HI104" s="1003"/>
      <c r="HJ104" s="1003"/>
      <c r="HK104" s="1003"/>
      <c r="HL104" s="1003"/>
      <c r="HM104" s="1003"/>
      <c r="HN104" s="1003"/>
      <c r="HO104" s="1003"/>
      <c r="HP104" s="1003"/>
      <c r="HQ104" s="1003"/>
      <c r="HR104" s="1003"/>
      <c r="HS104" s="1003"/>
      <c r="HT104" s="1003"/>
      <c r="HU104" s="1003"/>
      <c r="HV104" s="1003"/>
      <c r="HW104" s="1003"/>
      <c r="HX104" s="1003"/>
      <c r="HY104" s="1003"/>
      <c r="HZ104" s="1003"/>
      <c r="IA104" s="1003"/>
      <c r="IB104" s="1003"/>
      <c r="IC104" s="1003"/>
      <c r="ID104" s="1003"/>
      <c r="IE104" s="1003"/>
      <c r="IF104" s="1003"/>
      <c r="IG104" s="1003"/>
      <c r="IH104" s="1003"/>
      <c r="II104" s="1003"/>
      <c r="IJ104" s="1003"/>
      <c r="IK104" s="1003"/>
      <c r="IL104" s="1003"/>
      <c r="IM104" s="1003"/>
      <c r="IN104" s="1003"/>
      <c r="IO104" s="1003"/>
      <c r="IP104" s="1003"/>
      <c r="IQ104" s="1003"/>
      <c r="IR104" s="1003"/>
      <c r="IS104" s="1003"/>
      <c r="IT104" s="1003"/>
      <c r="IU104" s="1003"/>
      <c r="IV104" s="1003"/>
    </row>
    <row r="105" spans="1:256" ht="15.75">
      <c r="A105" s="1003"/>
      <c r="B105" s="1277" t="s">
        <v>1819</v>
      </c>
      <c r="C105" s="1278" t="str">
        <f>C19</f>
        <v>SIMULADOR DE CAVALGADA</v>
      </c>
      <c r="D105" s="1279" t="s">
        <v>29</v>
      </c>
      <c r="E105" s="1289">
        <v>1</v>
      </c>
      <c r="F105" s="1280">
        <f>E19</f>
        <v>1680</v>
      </c>
      <c r="G105" s="1281">
        <f>TRUNC(F105*E105,2)</f>
        <v>1680</v>
      </c>
      <c r="H105" s="1003"/>
      <c r="I105" s="1003"/>
      <c r="J105" s="1003"/>
      <c r="K105" s="1003"/>
      <c r="L105" s="1003"/>
      <c r="M105" s="1003"/>
      <c r="N105" s="1003"/>
      <c r="O105" s="1003"/>
      <c r="P105" s="1003"/>
      <c r="Q105" s="1003"/>
      <c r="R105" s="1003"/>
      <c r="S105" s="1003"/>
      <c r="T105" s="1003"/>
      <c r="U105" s="1003"/>
      <c r="V105" s="1003"/>
      <c r="W105" s="1003"/>
      <c r="X105" s="1003"/>
      <c r="Y105" s="1003"/>
      <c r="Z105" s="1003"/>
      <c r="AA105" s="1003"/>
      <c r="AB105" s="1003"/>
      <c r="AC105" s="1003"/>
      <c r="AD105" s="1003"/>
      <c r="AE105" s="1003"/>
      <c r="AF105" s="1003"/>
      <c r="AG105" s="1003"/>
      <c r="AH105" s="1003"/>
      <c r="AI105" s="1003"/>
      <c r="AJ105" s="1003"/>
      <c r="AK105" s="1003"/>
      <c r="AL105" s="1003"/>
      <c r="AM105" s="1003"/>
      <c r="AN105" s="1003"/>
      <c r="AO105" s="1003"/>
      <c r="AP105" s="1003"/>
      <c r="AQ105" s="1003"/>
      <c r="AR105" s="1003"/>
      <c r="AS105" s="1003"/>
      <c r="AT105" s="1003"/>
      <c r="AU105" s="1003"/>
      <c r="AV105" s="1003"/>
      <c r="AW105" s="1003"/>
      <c r="AX105" s="1003"/>
      <c r="AY105" s="1003"/>
      <c r="AZ105" s="1003"/>
      <c r="BA105" s="1003"/>
      <c r="BB105" s="1003"/>
      <c r="BC105" s="1003"/>
      <c r="BD105" s="1003"/>
      <c r="BE105" s="1003"/>
      <c r="BF105" s="1003"/>
      <c r="BG105" s="1003"/>
      <c r="BH105" s="1003"/>
      <c r="BI105" s="1003"/>
      <c r="BJ105" s="1003"/>
      <c r="BK105" s="1003"/>
      <c r="BL105" s="1003"/>
      <c r="BM105" s="1003"/>
      <c r="BN105" s="1003"/>
      <c r="BO105" s="1003"/>
      <c r="BP105" s="1003"/>
      <c r="BQ105" s="1003"/>
      <c r="BR105" s="1003"/>
      <c r="BS105" s="1003"/>
      <c r="BT105" s="1003"/>
      <c r="BU105" s="1003"/>
      <c r="BV105" s="1003"/>
      <c r="BW105" s="1003"/>
      <c r="BX105" s="1003"/>
      <c r="BY105" s="1003"/>
      <c r="BZ105" s="1003"/>
      <c r="CA105" s="1003"/>
      <c r="CB105" s="1003"/>
      <c r="CC105" s="1003"/>
      <c r="CD105" s="1003"/>
      <c r="CE105" s="1003"/>
      <c r="CF105" s="1003"/>
      <c r="CG105" s="1003"/>
      <c r="CH105" s="1003"/>
      <c r="CI105" s="1003"/>
      <c r="CJ105" s="1003"/>
      <c r="CK105" s="1003"/>
      <c r="CL105" s="1003"/>
      <c r="CM105" s="1003"/>
      <c r="CN105" s="1003"/>
      <c r="CO105" s="1003"/>
      <c r="CP105" s="1003"/>
      <c r="CQ105" s="1003"/>
      <c r="CR105" s="1003"/>
      <c r="CS105" s="1003"/>
      <c r="CT105" s="1003"/>
      <c r="CU105" s="1003"/>
      <c r="CV105" s="1003"/>
      <c r="CW105" s="1003"/>
      <c r="CX105" s="1003"/>
      <c r="CY105" s="1003"/>
      <c r="CZ105" s="1003"/>
      <c r="DA105" s="1003"/>
      <c r="DB105" s="1003"/>
      <c r="DC105" s="1003"/>
      <c r="DD105" s="1003"/>
      <c r="DE105" s="1003"/>
      <c r="DF105" s="1003"/>
      <c r="DG105" s="1003"/>
      <c r="DH105" s="1003"/>
      <c r="DI105" s="1003"/>
      <c r="DJ105" s="1003"/>
      <c r="DK105" s="1003"/>
      <c r="DL105" s="1003"/>
      <c r="DM105" s="1003"/>
      <c r="DN105" s="1003"/>
      <c r="DO105" s="1003"/>
      <c r="DP105" s="1003"/>
      <c r="DQ105" s="1003"/>
      <c r="DR105" s="1003"/>
      <c r="DS105" s="1003"/>
      <c r="DT105" s="1003"/>
      <c r="DU105" s="1003"/>
      <c r="DV105" s="1003"/>
      <c r="DW105" s="1003"/>
      <c r="DX105" s="1003"/>
      <c r="DY105" s="1003"/>
      <c r="DZ105" s="1003"/>
      <c r="EA105" s="1003"/>
      <c r="EB105" s="1003"/>
      <c r="EC105" s="1003"/>
      <c r="ED105" s="1003"/>
      <c r="EE105" s="1003"/>
      <c r="EF105" s="1003"/>
      <c r="EG105" s="1003"/>
      <c r="EH105" s="1003"/>
      <c r="EI105" s="1003"/>
      <c r="EJ105" s="1003"/>
      <c r="EK105" s="1003"/>
      <c r="EL105" s="1003"/>
      <c r="EM105" s="1003"/>
      <c r="EN105" s="1003"/>
      <c r="EO105" s="1003"/>
      <c r="EP105" s="1003"/>
      <c r="EQ105" s="1003"/>
      <c r="ER105" s="1003"/>
      <c r="ES105" s="1003"/>
      <c r="ET105" s="1003"/>
      <c r="EU105" s="1003"/>
      <c r="EV105" s="1003"/>
      <c r="EW105" s="1003"/>
      <c r="EX105" s="1003"/>
      <c r="EY105" s="1003"/>
      <c r="EZ105" s="1003"/>
      <c r="FA105" s="1003"/>
      <c r="FB105" s="1003"/>
      <c r="FC105" s="1003"/>
      <c r="FD105" s="1003"/>
      <c r="FE105" s="1003"/>
      <c r="FF105" s="1003"/>
      <c r="FG105" s="1003"/>
      <c r="FH105" s="1003"/>
      <c r="FI105" s="1003"/>
      <c r="FJ105" s="1003"/>
      <c r="FK105" s="1003"/>
      <c r="FL105" s="1003"/>
      <c r="FM105" s="1003"/>
      <c r="FN105" s="1003"/>
      <c r="FO105" s="1003"/>
      <c r="FP105" s="1003"/>
      <c r="FQ105" s="1003"/>
      <c r="FR105" s="1003"/>
      <c r="FS105" s="1003"/>
      <c r="FT105" s="1003"/>
      <c r="FU105" s="1003"/>
      <c r="FV105" s="1003"/>
      <c r="FW105" s="1003"/>
      <c r="FX105" s="1003"/>
      <c r="FY105" s="1003"/>
      <c r="FZ105" s="1003"/>
      <c r="GA105" s="1003"/>
      <c r="GB105" s="1003"/>
      <c r="GC105" s="1003"/>
      <c r="GD105" s="1003"/>
      <c r="GE105" s="1003"/>
      <c r="GF105" s="1003"/>
      <c r="GG105" s="1003"/>
      <c r="GH105" s="1003"/>
      <c r="GI105" s="1003"/>
      <c r="GJ105" s="1003"/>
      <c r="GK105" s="1003"/>
      <c r="GL105" s="1003"/>
      <c r="GM105" s="1003"/>
      <c r="GN105" s="1003"/>
      <c r="GO105" s="1003"/>
      <c r="GP105" s="1003"/>
      <c r="GQ105" s="1003"/>
      <c r="GR105" s="1003"/>
      <c r="GS105" s="1003"/>
      <c r="GT105" s="1003"/>
      <c r="GU105" s="1003"/>
      <c r="GV105" s="1003"/>
      <c r="GW105" s="1003"/>
      <c r="GX105" s="1003"/>
      <c r="GY105" s="1003"/>
      <c r="GZ105" s="1003"/>
      <c r="HA105" s="1003"/>
      <c r="HB105" s="1003"/>
      <c r="HC105" s="1003"/>
      <c r="HD105" s="1003"/>
      <c r="HE105" s="1003"/>
      <c r="HF105" s="1003"/>
      <c r="HG105" s="1003"/>
      <c r="HH105" s="1003"/>
      <c r="HI105" s="1003"/>
      <c r="HJ105" s="1003"/>
      <c r="HK105" s="1003"/>
      <c r="HL105" s="1003"/>
      <c r="HM105" s="1003"/>
      <c r="HN105" s="1003"/>
      <c r="HO105" s="1003"/>
      <c r="HP105" s="1003"/>
      <c r="HQ105" s="1003"/>
      <c r="HR105" s="1003"/>
      <c r="HS105" s="1003"/>
      <c r="HT105" s="1003"/>
      <c r="HU105" s="1003"/>
      <c r="HV105" s="1003"/>
      <c r="HW105" s="1003"/>
      <c r="HX105" s="1003"/>
      <c r="HY105" s="1003"/>
      <c r="HZ105" s="1003"/>
      <c r="IA105" s="1003"/>
      <c r="IB105" s="1003"/>
      <c r="IC105" s="1003"/>
      <c r="ID105" s="1003"/>
      <c r="IE105" s="1003"/>
      <c r="IF105" s="1003"/>
      <c r="IG105" s="1003"/>
      <c r="IH105" s="1003"/>
      <c r="II105" s="1003"/>
      <c r="IJ105" s="1003"/>
      <c r="IK105" s="1003"/>
      <c r="IL105" s="1003"/>
      <c r="IM105" s="1003"/>
      <c r="IN105" s="1003"/>
      <c r="IO105" s="1003"/>
      <c r="IP105" s="1003"/>
      <c r="IQ105" s="1003"/>
      <c r="IR105" s="1003"/>
      <c r="IS105" s="1003"/>
      <c r="IT105" s="1003"/>
      <c r="IU105" s="1003"/>
      <c r="IV105" s="1003"/>
    </row>
    <row r="106" spans="1:256" ht="30">
      <c r="A106" s="1003" t="s">
        <v>1321</v>
      </c>
      <c r="B106" s="1047">
        <v>93358</v>
      </c>
      <c r="C106" s="772" t="str">
        <f>IF($A106="INSUMO",VLOOKUP($B106,'BANCO DE DADOS SETEMBRO INS'!$A:$D,2,FALSE),VLOOKUP($B106,'BANCO DE DADOS SETEMBRO SERV'!$B:$E,2,FALSE))</f>
        <v>ESCAVAÇÃO MANUAL DE VALA COM PROFUNDIDADE MENOR OU IGUAL A 1,30 M. AF_03/2016</v>
      </c>
      <c r="D106" s="771" t="str">
        <f>IF($A106="INSUMO",VLOOKUP($B106,'BANCO DE DADOS SETEMBRO INS'!$A:$D,3,FALSE),VLOOKUP($B106,'BANCO DE DADOS SETEMBRO SERV'!$B:$E,3,FALSE))</f>
        <v>M3</v>
      </c>
      <c r="E106" s="1290">
        <f>((0.3*0.3*0.6)*2)</f>
        <v>0.108</v>
      </c>
      <c r="F106" s="775">
        <f>IF($A106="INSUMO",VLOOKUP($B106,'BANCO DE DADOS SETEMBRO INS'!$A:$D,4,FALSE),VLOOKUP($B106,'BANCO DE DADOS SETEMBRO SERV'!$B:$E,4,FALSE))</f>
        <v>62.26</v>
      </c>
      <c r="G106" s="1046">
        <f>TRUNC(F106*E106,2)</f>
        <v>6.72</v>
      </c>
      <c r="H106" s="1003"/>
      <c r="I106" s="1003"/>
      <c r="J106" s="1003"/>
      <c r="K106" s="1003"/>
      <c r="L106" s="1003"/>
      <c r="M106" s="1003"/>
      <c r="N106" s="1003"/>
      <c r="O106" s="1003"/>
      <c r="P106" s="1003"/>
      <c r="Q106" s="1003"/>
      <c r="R106" s="1003"/>
      <c r="S106" s="1003"/>
      <c r="T106" s="1003"/>
      <c r="U106" s="1003"/>
      <c r="V106" s="1003"/>
      <c r="W106" s="1003"/>
      <c r="X106" s="1003"/>
      <c r="Y106" s="1003"/>
      <c r="Z106" s="1003"/>
      <c r="AA106" s="1003"/>
      <c r="AB106" s="1003"/>
      <c r="AC106" s="1003"/>
      <c r="AD106" s="1003"/>
      <c r="AE106" s="1003"/>
      <c r="AF106" s="1003"/>
      <c r="AG106" s="1003"/>
      <c r="AH106" s="1003"/>
      <c r="AI106" s="1003"/>
      <c r="AJ106" s="1003"/>
      <c r="AK106" s="1003"/>
      <c r="AL106" s="1003"/>
      <c r="AM106" s="1003"/>
      <c r="AN106" s="1003"/>
      <c r="AO106" s="1003"/>
      <c r="AP106" s="1003"/>
      <c r="AQ106" s="1003"/>
      <c r="AR106" s="1003"/>
      <c r="AS106" s="1003"/>
      <c r="AT106" s="1003"/>
      <c r="AU106" s="1003"/>
      <c r="AV106" s="1003"/>
      <c r="AW106" s="1003"/>
      <c r="AX106" s="1003"/>
      <c r="AY106" s="1003"/>
      <c r="AZ106" s="1003"/>
      <c r="BA106" s="1003"/>
      <c r="BB106" s="1003"/>
      <c r="BC106" s="1003"/>
      <c r="BD106" s="1003"/>
      <c r="BE106" s="1003"/>
      <c r="BF106" s="1003"/>
      <c r="BG106" s="1003"/>
      <c r="BH106" s="1003"/>
      <c r="BI106" s="1003"/>
      <c r="BJ106" s="1003"/>
      <c r="BK106" s="1003"/>
      <c r="BL106" s="1003"/>
      <c r="BM106" s="1003"/>
      <c r="BN106" s="1003"/>
      <c r="BO106" s="1003"/>
      <c r="BP106" s="1003"/>
      <c r="BQ106" s="1003"/>
      <c r="BR106" s="1003"/>
      <c r="BS106" s="1003"/>
      <c r="BT106" s="1003"/>
      <c r="BU106" s="1003"/>
      <c r="BV106" s="1003"/>
      <c r="BW106" s="1003"/>
      <c r="BX106" s="1003"/>
      <c r="BY106" s="1003"/>
      <c r="BZ106" s="1003"/>
      <c r="CA106" s="1003"/>
      <c r="CB106" s="1003"/>
      <c r="CC106" s="1003"/>
      <c r="CD106" s="1003"/>
      <c r="CE106" s="1003"/>
      <c r="CF106" s="1003"/>
      <c r="CG106" s="1003"/>
      <c r="CH106" s="1003"/>
      <c r="CI106" s="1003"/>
      <c r="CJ106" s="1003"/>
      <c r="CK106" s="1003"/>
      <c r="CL106" s="1003"/>
      <c r="CM106" s="1003"/>
      <c r="CN106" s="1003"/>
      <c r="CO106" s="1003"/>
      <c r="CP106" s="1003"/>
      <c r="CQ106" s="1003"/>
      <c r="CR106" s="1003"/>
      <c r="CS106" s="1003"/>
      <c r="CT106" s="1003"/>
      <c r="CU106" s="1003"/>
      <c r="CV106" s="1003"/>
      <c r="CW106" s="1003"/>
      <c r="CX106" s="1003"/>
      <c r="CY106" s="1003"/>
      <c r="CZ106" s="1003"/>
      <c r="DA106" s="1003"/>
      <c r="DB106" s="1003"/>
      <c r="DC106" s="1003"/>
      <c r="DD106" s="1003"/>
      <c r="DE106" s="1003"/>
      <c r="DF106" s="1003"/>
      <c r="DG106" s="1003"/>
      <c r="DH106" s="1003"/>
      <c r="DI106" s="1003"/>
      <c r="DJ106" s="1003"/>
      <c r="DK106" s="1003"/>
      <c r="DL106" s="1003"/>
      <c r="DM106" s="1003"/>
      <c r="DN106" s="1003"/>
      <c r="DO106" s="1003"/>
      <c r="DP106" s="1003"/>
      <c r="DQ106" s="1003"/>
      <c r="DR106" s="1003"/>
      <c r="DS106" s="1003"/>
      <c r="DT106" s="1003"/>
      <c r="DU106" s="1003"/>
      <c r="DV106" s="1003"/>
      <c r="DW106" s="1003"/>
      <c r="DX106" s="1003"/>
      <c r="DY106" s="1003"/>
      <c r="DZ106" s="1003"/>
      <c r="EA106" s="1003"/>
      <c r="EB106" s="1003"/>
      <c r="EC106" s="1003"/>
      <c r="ED106" s="1003"/>
      <c r="EE106" s="1003"/>
      <c r="EF106" s="1003"/>
      <c r="EG106" s="1003"/>
      <c r="EH106" s="1003"/>
      <c r="EI106" s="1003"/>
      <c r="EJ106" s="1003"/>
      <c r="EK106" s="1003"/>
      <c r="EL106" s="1003"/>
      <c r="EM106" s="1003"/>
      <c r="EN106" s="1003"/>
      <c r="EO106" s="1003"/>
      <c r="EP106" s="1003"/>
      <c r="EQ106" s="1003"/>
      <c r="ER106" s="1003"/>
      <c r="ES106" s="1003"/>
      <c r="ET106" s="1003"/>
      <c r="EU106" s="1003"/>
      <c r="EV106" s="1003"/>
      <c r="EW106" s="1003"/>
      <c r="EX106" s="1003"/>
      <c r="EY106" s="1003"/>
      <c r="EZ106" s="1003"/>
      <c r="FA106" s="1003"/>
      <c r="FB106" s="1003"/>
      <c r="FC106" s="1003"/>
      <c r="FD106" s="1003"/>
      <c r="FE106" s="1003"/>
      <c r="FF106" s="1003"/>
      <c r="FG106" s="1003"/>
      <c r="FH106" s="1003"/>
      <c r="FI106" s="1003"/>
      <c r="FJ106" s="1003"/>
      <c r="FK106" s="1003"/>
      <c r="FL106" s="1003"/>
      <c r="FM106" s="1003"/>
      <c r="FN106" s="1003"/>
      <c r="FO106" s="1003"/>
      <c r="FP106" s="1003"/>
      <c r="FQ106" s="1003"/>
      <c r="FR106" s="1003"/>
      <c r="FS106" s="1003"/>
      <c r="FT106" s="1003"/>
      <c r="FU106" s="1003"/>
      <c r="FV106" s="1003"/>
      <c r="FW106" s="1003"/>
      <c r="FX106" s="1003"/>
      <c r="FY106" s="1003"/>
      <c r="FZ106" s="1003"/>
      <c r="GA106" s="1003"/>
      <c r="GB106" s="1003"/>
      <c r="GC106" s="1003"/>
      <c r="GD106" s="1003"/>
      <c r="GE106" s="1003"/>
      <c r="GF106" s="1003"/>
      <c r="GG106" s="1003"/>
      <c r="GH106" s="1003"/>
      <c r="GI106" s="1003"/>
      <c r="GJ106" s="1003"/>
      <c r="GK106" s="1003"/>
      <c r="GL106" s="1003"/>
      <c r="GM106" s="1003"/>
      <c r="GN106" s="1003"/>
      <c r="GO106" s="1003"/>
      <c r="GP106" s="1003"/>
      <c r="GQ106" s="1003"/>
      <c r="GR106" s="1003"/>
      <c r="GS106" s="1003"/>
      <c r="GT106" s="1003"/>
      <c r="GU106" s="1003"/>
      <c r="GV106" s="1003"/>
      <c r="GW106" s="1003"/>
      <c r="GX106" s="1003"/>
      <c r="GY106" s="1003"/>
      <c r="GZ106" s="1003"/>
      <c r="HA106" s="1003"/>
      <c r="HB106" s="1003"/>
      <c r="HC106" s="1003"/>
      <c r="HD106" s="1003"/>
      <c r="HE106" s="1003"/>
      <c r="HF106" s="1003"/>
      <c r="HG106" s="1003"/>
      <c r="HH106" s="1003"/>
      <c r="HI106" s="1003"/>
      <c r="HJ106" s="1003"/>
      <c r="HK106" s="1003"/>
      <c r="HL106" s="1003"/>
      <c r="HM106" s="1003"/>
      <c r="HN106" s="1003"/>
      <c r="HO106" s="1003"/>
      <c r="HP106" s="1003"/>
      <c r="HQ106" s="1003"/>
      <c r="HR106" s="1003"/>
      <c r="HS106" s="1003"/>
      <c r="HT106" s="1003"/>
      <c r="HU106" s="1003"/>
      <c r="HV106" s="1003"/>
      <c r="HW106" s="1003"/>
      <c r="HX106" s="1003"/>
      <c r="HY106" s="1003"/>
      <c r="HZ106" s="1003"/>
      <c r="IA106" s="1003"/>
      <c r="IB106" s="1003"/>
      <c r="IC106" s="1003"/>
      <c r="ID106" s="1003"/>
      <c r="IE106" s="1003"/>
      <c r="IF106" s="1003"/>
      <c r="IG106" s="1003"/>
      <c r="IH106" s="1003"/>
      <c r="II106" s="1003"/>
      <c r="IJ106" s="1003"/>
      <c r="IK106" s="1003"/>
      <c r="IL106" s="1003"/>
      <c r="IM106" s="1003"/>
      <c r="IN106" s="1003"/>
      <c r="IO106" s="1003"/>
      <c r="IP106" s="1003"/>
      <c r="IQ106" s="1003"/>
      <c r="IR106" s="1003"/>
      <c r="IS106" s="1003"/>
      <c r="IT106" s="1003"/>
      <c r="IU106" s="1003"/>
      <c r="IV106" s="1003"/>
    </row>
    <row r="107" spans="1:256" ht="30">
      <c r="A107" s="1003" t="s">
        <v>1321</v>
      </c>
      <c r="B107" s="1047">
        <v>94965</v>
      </c>
      <c r="C107" s="772" t="str">
        <f>IF($A107="INSUMO",VLOOKUP($B107,'BANCO DE DADOS SETEMBRO INS'!$A:$D,2,FALSE),VLOOKUP($B107,'BANCO DE DADOS SETEMBRO SERV'!$B:$E,2,FALSE))</f>
        <v>CONCRETO FCK = 25MPA, TRAÇO 1:2,3:2,7 (CIMENTO/ AREIA MÉDIA/ BRITA 1)  - PREPARO MECÂNICO COM BETONEIRA 400 L. AF_07/2016</v>
      </c>
      <c r="D107" s="771" t="str">
        <f>IF($A107="INSUMO",VLOOKUP($B107,'BANCO DE DADOS SETEMBRO INS'!$A:$D,3,FALSE),VLOOKUP($B107,'BANCO DE DADOS SETEMBRO SERV'!$B:$E,3,FALSE))</f>
        <v>M3</v>
      </c>
      <c r="E107" s="1290">
        <f>E106</f>
        <v>0.108</v>
      </c>
      <c r="F107" s="775">
        <f>IF($A107="INSUMO",VLOOKUP($B107,'BANCO DE DADOS SETEMBRO INS'!$A:$D,4,FALSE),VLOOKUP($B107,'BANCO DE DADOS SETEMBRO SERV'!$B:$E,4,FALSE))</f>
        <v>324.73</v>
      </c>
      <c r="G107" s="1046">
        <f>TRUNC(F107*E107,2)</f>
        <v>35.07</v>
      </c>
      <c r="H107" s="1003"/>
      <c r="I107" s="1003"/>
      <c r="J107" s="1003"/>
      <c r="K107" s="1003"/>
      <c r="L107" s="1003"/>
      <c r="M107" s="1003"/>
      <c r="N107" s="1003"/>
      <c r="O107" s="1003"/>
      <c r="P107" s="1003"/>
      <c r="Q107" s="1003"/>
      <c r="R107" s="1003"/>
      <c r="S107" s="1003"/>
      <c r="T107" s="1003"/>
      <c r="U107" s="1003"/>
      <c r="V107" s="1003"/>
      <c r="W107" s="1003"/>
      <c r="X107" s="1003"/>
      <c r="Y107" s="1003"/>
      <c r="Z107" s="1003"/>
      <c r="AA107" s="1003"/>
      <c r="AB107" s="1003"/>
      <c r="AC107" s="1003"/>
      <c r="AD107" s="1003"/>
      <c r="AE107" s="1003"/>
      <c r="AF107" s="1003"/>
      <c r="AG107" s="1003"/>
      <c r="AH107" s="1003"/>
      <c r="AI107" s="1003"/>
      <c r="AJ107" s="1003"/>
      <c r="AK107" s="1003"/>
      <c r="AL107" s="1003"/>
      <c r="AM107" s="1003"/>
      <c r="AN107" s="1003"/>
      <c r="AO107" s="1003"/>
      <c r="AP107" s="1003"/>
      <c r="AQ107" s="1003"/>
      <c r="AR107" s="1003"/>
      <c r="AS107" s="1003"/>
      <c r="AT107" s="1003"/>
      <c r="AU107" s="1003"/>
      <c r="AV107" s="1003"/>
      <c r="AW107" s="1003"/>
      <c r="AX107" s="1003"/>
      <c r="AY107" s="1003"/>
      <c r="AZ107" s="1003"/>
      <c r="BA107" s="1003"/>
      <c r="BB107" s="1003"/>
      <c r="BC107" s="1003"/>
      <c r="BD107" s="1003"/>
      <c r="BE107" s="1003"/>
      <c r="BF107" s="1003"/>
      <c r="BG107" s="1003"/>
      <c r="BH107" s="1003"/>
      <c r="BI107" s="1003"/>
      <c r="BJ107" s="1003"/>
      <c r="BK107" s="1003"/>
      <c r="BL107" s="1003"/>
      <c r="BM107" s="1003"/>
      <c r="BN107" s="1003"/>
      <c r="BO107" s="1003"/>
      <c r="BP107" s="1003"/>
      <c r="BQ107" s="1003"/>
      <c r="BR107" s="1003"/>
      <c r="BS107" s="1003"/>
      <c r="BT107" s="1003"/>
      <c r="BU107" s="1003"/>
      <c r="BV107" s="1003"/>
      <c r="BW107" s="1003"/>
      <c r="BX107" s="1003"/>
      <c r="BY107" s="1003"/>
      <c r="BZ107" s="1003"/>
      <c r="CA107" s="1003"/>
      <c r="CB107" s="1003"/>
      <c r="CC107" s="1003"/>
      <c r="CD107" s="1003"/>
      <c r="CE107" s="1003"/>
      <c r="CF107" s="1003"/>
      <c r="CG107" s="1003"/>
      <c r="CH107" s="1003"/>
      <c r="CI107" s="1003"/>
      <c r="CJ107" s="1003"/>
      <c r="CK107" s="1003"/>
      <c r="CL107" s="1003"/>
      <c r="CM107" s="1003"/>
      <c r="CN107" s="1003"/>
      <c r="CO107" s="1003"/>
      <c r="CP107" s="1003"/>
      <c r="CQ107" s="1003"/>
      <c r="CR107" s="1003"/>
      <c r="CS107" s="1003"/>
      <c r="CT107" s="1003"/>
      <c r="CU107" s="1003"/>
      <c r="CV107" s="1003"/>
      <c r="CW107" s="1003"/>
      <c r="CX107" s="1003"/>
      <c r="CY107" s="1003"/>
      <c r="CZ107" s="1003"/>
      <c r="DA107" s="1003"/>
      <c r="DB107" s="1003"/>
      <c r="DC107" s="1003"/>
      <c r="DD107" s="1003"/>
      <c r="DE107" s="1003"/>
      <c r="DF107" s="1003"/>
      <c r="DG107" s="1003"/>
      <c r="DH107" s="1003"/>
      <c r="DI107" s="1003"/>
      <c r="DJ107" s="1003"/>
      <c r="DK107" s="1003"/>
      <c r="DL107" s="1003"/>
      <c r="DM107" s="1003"/>
      <c r="DN107" s="1003"/>
      <c r="DO107" s="1003"/>
      <c r="DP107" s="1003"/>
      <c r="DQ107" s="1003"/>
      <c r="DR107" s="1003"/>
      <c r="DS107" s="1003"/>
      <c r="DT107" s="1003"/>
      <c r="DU107" s="1003"/>
      <c r="DV107" s="1003"/>
      <c r="DW107" s="1003"/>
      <c r="DX107" s="1003"/>
      <c r="DY107" s="1003"/>
      <c r="DZ107" s="1003"/>
      <c r="EA107" s="1003"/>
      <c r="EB107" s="1003"/>
      <c r="EC107" s="1003"/>
      <c r="ED107" s="1003"/>
      <c r="EE107" s="1003"/>
      <c r="EF107" s="1003"/>
      <c r="EG107" s="1003"/>
      <c r="EH107" s="1003"/>
      <c r="EI107" s="1003"/>
      <c r="EJ107" s="1003"/>
      <c r="EK107" s="1003"/>
      <c r="EL107" s="1003"/>
      <c r="EM107" s="1003"/>
      <c r="EN107" s="1003"/>
      <c r="EO107" s="1003"/>
      <c r="EP107" s="1003"/>
      <c r="EQ107" s="1003"/>
      <c r="ER107" s="1003"/>
      <c r="ES107" s="1003"/>
      <c r="ET107" s="1003"/>
      <c r="EU107" s="1003"/>
      <c r="EV107" s="1003"/>
      <c r="EW107" s="1003"/>
      <c r="EX107" s="1003"/>
      <c r="EY107" s="1003"/>
      <c r="EZ107" s="1003"/>
      <c r="FA107" s="1003"/>
      <c r="FB107" s="1003"/>
      <c r="FC107" s="1003"/>
      <c r="FD107" s="1003"/>
      <c r="FE107" s="1003"/>
      <c r="FF107" s="1003"/>
      <c r="FG107" s="1003"/>
      <c r="FH107" s="1003"/>
      <c r="FI107" s="1003"/>
      <c r="FJ107" s="1003"/>
      <c r="FK107" s="1003"/>
      <c r="FL107" s="1003"/>
      <c r="FM107" s="1003"/>
      <c r="FN107" s="1003"/>
      <c r="FO107" s="1003"/>
      <c r="FP107" s="1003"/>
      <c r="FQ107" s="1003"/>
      <c r="FR107" s="1003"/>
      <c r="FS107" s="1003"/>
      <c r="FT107" s="1003"/>
      <c r="FU107" s="1003"/>
      <c r="FV107" s="1003"/>
      <c r="FW107" s="1003"/>
      <c r="FX107" s="1003"/>
      <c r="FY107" s="1003"/>
      <c r="FZ107" s="1003"/>
      <c r="GA107" s="1003"/>
      <c r="GB107" s="1003"/>
      <c r="GC107" s="1003"/>
      <c r="GD107" s="1003"/>
      <c r="GE107" s="1003"/>
      <c r="GF107" s="1003"/>
      <c r="GG107" s="1003"/>
      <c r="GH107" s="1003"/>
      <c r="GI107" s="1003"/>
      <c r="GJ107" s="1003"/>
      <c r="GK107" s="1003"/>
      <c r="GL107" s="1003"/>
      <c r="GM107" s="1003"/>
      <c r="GN107" s="1003"/>
      <c r="GO107" s="1003"/>
      <c r="GP107" s="1003"/>
      <c r="GQ107" s="1003"/>
      <c r="GR107" s="1003"/>
      <c r="GS107" s="1003"/>
      <c r="GT107" s="1003"/>
      <c r="GU107" s="1003"/>
      <c r="GV107" s="1003"/>
      <c r="GW107" s="1003"/>
      <c r="GX107" s="1003"/>
      <c r="GY107" s="1003"/>
      <c r="GZ107" s="1003"/>
      <c r="HA107" s="1003"/>
      <c r="HB107" s="1003"/>
      <c r="HC107" s="1003"/>
      <c r="HD107" s="1003"/>
      <c r="HE107" s="1003"/>
      <c r="HF107" s="1003"/>
      <c r="HG107" s="1003"/>
      <c r="HH107" s="1003"/>
      <c r="HI107" s="1003"/>
      <c r="HJ107" s="1003"/>
      <c r="HK107" s="1003"/>
      <c r="HL107" s="1003"/>
      <c r="HM107" s="1003"/>
      <c r="HN107" s="1003"/>
      <c r="HO107" s="1003"/>
      <c r="HP107" s="1003"/>
      <c r="HQ107" s="1003"/>
      <c r="HR107" s="1003"/>
      <c r="HS107" s="1003"/>
      <c r="HT107" s="1003"/>
      <c r="HU107" s="1003"/>
      <c r="HV107" s="1003"/>
      <c r="HW107" s="1003"/>
      <c r="HX107" s="1003"/>
      <c r="HY107" s="1003"/>
      <c r="HZ107" s="1003"/>
      <c r="IA107" s="1003"/>
      <c r="IB107" s="1003"/>
      <c r="IC107" s="1003"/>
      <c r="ID107" s="1003"/>
      <c r="IE107" s="1003"/>
      <c r="IF107" s="1003"/>
      <c r="IG107" s="1003"/>
      <c r="IH107" s="1003"/>
      <c r="II107" s="1003"/>
      <c r="IJ107" s="1003"/>
      <c r="IK107" s="1003"/>
      <c r="IL107" s="1003"/>
      <c r="IM107" s="1003"/>
      <c r="IN107" s="1003"/>
      <c r="IO107" s="1003"/>
      <c r="IP107" s="1003"/>
      <c r="IQ107" s="1003"/>
      <c r="IR107" s="1003"/>
      <c r="IS107" s="1003"/>
      <c r="IT107" s="1003"/>
      <c r="IU107" s="1003"/>
      <c r="IV107" s="1003"/>
    </row>
    <row r="108" spans="1:256" ht="15.75" thickBot="1">
      <c r="A108" s="1003" t="s">
        <v>1321</v>
      </c>
      <c r="B108" s="1048" t="s">
        <v>203</v>
      </c>
      <c r="C108" s="773" t="str">
        <f>IF($A108="INSUMO",VLOOKUP($B108,'BANCO DE DADOS SETEMBRO INS'!$A:$D,2,FALSE),VLOOKUP($B108,'BANCO DE DADOS SETEMBRO SERV'!$B:$E,2,FALSE))</f>
        <v>LANCAMENTO/APLICACAO MANUAL DE CONCRETO EM FUNDACOES</v>
      </c>
      <c r="D108" s="774" t="str">
        <f>IF($A108="INSUMO",VLOOKUP($B108,'BANCO DE DADOS SETEMBRO INS'!$A:$D,3,FALSE),VLOOKUP($B108,'BANCO DE DADOS SETEMBRO SERV'!$B:$E,3,FALSE))</f>
        <v>M3</v>
      </c>
      <c r="E108" s="1291">
        <f>E106</f>
        <v>0.108</v>
      </c>
      <c r="F108" s="776">
        <f>IF($A108="INSUMO",VLOOKUP($B108,'BANCO DE DADOS SETEMBRO INS'!$A:$D,4,FALSE),VLOOKUP($B108,'BANCO DE DADOS SETEMBRO SERV'!$B:$E,4,FALSE))</f>
        <v>103.48</v>
      </c>
      <c r="G108" s="1049">
        <f>TRUNC(F108*E108,2)</f>
        <v>11.17</v>
      </c>
      <c r="H108" s="1003"/>
      <c r="I108" s="1003"/>
      <c r="J108" s="1003"/>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3"/>
      <c r="AL108" s="1003"/>
      <c r="AM108" s="1003"/>
      <c r="AN108" s="1003"/>
      <c r="AO108" s="1003"/>
      <c r="AP108" s="1003"/>
      <c r="AQ108" s="1003"/>
      <c r="AR108" s="1003"/>
      <c r="AS108" s="1003"/>
      <c r="AT108" s="1003"/>
      <c r="AU108" s="1003"/>
      <c r="AV108" s="1003"/>
      <c r="AW108" s="1003"/>
      <c r="AX108" s="1003"/>
      <c r="AY108" s="1003"/>
      <c r="AZ108" s="1003"/>
      <c r="BA108" s="1003"/>
      <c r="BB108" s="1003"/>
      <c r="BC108" s="1003"/>
      <c r="BD108" s="1003"/>
      <c r="BE108" s="1003"/>
      <c r="BF108" s="1003"/>
      <c r="BG108" s="1003"/>
      <c r="BH108" s="1003"/>
      <c r="BI108" s="1003"/>
      <c r="BJ108" s="1003"/>
      <c r="BK108" s="1003"/>
      <c r="BL108" s="1003"/>
      <c r="BM108" s="1003"/>
      <c r="BN108" s="1003"/>
      <c r="BO108" s="1003"/>
      <c r="BP108" s="1003"/>
      <c r="BQ108" s="1003"/>
      <c r="BR108" s="1003"/>
      <c r="BS108" s="1003"/>
      <c r="BT108" s="1003"/>
      <c r="BU108" s="1003"/>
      <c r="BV108" s="1003"/>
      <c r="BW108" s="1003"/>
      <c r="BX108" s="1003"/>
      <c r="BY108" s="1003"/>
      <c r="BZ108" s="1003"/>
      <c r="CA108" s="1003"/>
      <c r="CB108" s="1003"/>
      <c r="CC108" s="1003"/>
      <c r="CD108" s="1003"/>
      <c r="CE108" s="1003"/>
      <c r="CF108" s="1003"/>
      <c r="CG108" s="1003"/>
      <c r="CH108" s="1003"/>
      <c r="CI108" s="1003"/>
      <c r="CJ108" s="1003"/>
      <c r="CK108" s="1003"/>
      <c r="CL108" s="1003"/>
      <c r="CM108" s="1003"/>
      <c r="CN108" s="1003"/>
      <c r="CO108" s="1003"/>
      <c r="CP108" s="1003"/>
      <c r="CQ108" s="1003"/>
      <c r="CR108" s="1003"/>
      <c r="CS108" s="1003"/>
      <c r="CT108" s="1003"/>
      <c r="CU108" s="1003"/>
      <c r="CV108" s="1003"/>
      <c r="CW108" s="1003"/>
      <c r="CX108" s="1003"/>
      <c r="CY108" s="1003"/>
      <c r="CZ108" s="1003"/>
      <c r="DA108" s="1003"/>
      <c r="DB108" s="1003"/>
      <c r="DC108" s="1003"/>
      <c r="DD108" s="1003"/>
      <c r="DE108" s="1003"/>
      <c r="DF108" s="1003"/>
      <c r="DG108" s="1003"/>
      <c r="DH108" s="1003"/>
      <c r="DI108" s="1003"/>
      <c r="DJ108" s="1003"/>
      <c r="DK108" s="1003"/>
      <c r="DL108" s="1003"/>
      <c r="DM108" s="1003"/>
      <c r="DN108" s="1003"/>
      <c r="DO108" s="1003"/>
      <c r="DP108" s="1003"/>
      <c r="DQ108" s="1003"/>
      <c r="DR108" s="1003"/>
      <c r="DS108" s="1003"/>
      <c r="DT108" s="1003"/>
      <c r="DU108" s="1003"/>
      <c r="DV108" s="1003"/>
      <c r="DW108" s="1003"/>
      <c r="DX108" s="1003"/>
      <c r="DY108" s="1003"/>
      <c r="DZ108" s="1003"/>
      <c r="EA108" s="1003"/>
      <c r="EB108" s="1003"/>
      <c r="EC108" s="1003"/>
      <c r="ED108" s="1003"/>
      <c r="EE108" s="1003"/>
      <c r="EF108" s="1003"/>
      <c r="EG108" s="1003"/>
      <c r="EH108" s="1003"/>
      <c r="EI108" s="1003"/>
      <c r="EJ108" s="1003"/>
      <c r="EK108" s="1003"/>
      <c r="EL108" s="1003"/>
      <c r="EM108" s="1003"/>
      <c r="EN108" s="1003"/>
      <c r="EO108" s="1003"/>
      <c r="EP108" s="1003"/>
      <c r="EQ108" s="1003"/>
      <c r="ER108" s="1003"/>
      <c r="ES108" s="1003"/>
      <c r="ET108" s="1003"/>
      <c r="EU108" s="1003"/>
      <c r="EV108" s="1003"/>
      <c r="EW108" s="1003"/>
      <c r="EX108" s="1003"/>
      <c r="EY108" s="1003"/>
      <c r="EZ108" s="1003"/>
      <c r="FA108" s="1003"/>
      <c r="FB108" s="1003"/>
      <c r="FC108" s="1003"/>
      <c r="FD108" s="1003"/>
      <c r="FE108" s="1003"/>
      <c r="FF108" s="1003"/>
      <c r="FG108" s="1003"/>
      <c r="FH108" s="1003"/>
      <c r="FI108" s="1003"/>
      <c r="FJ108" s="1003"/>
      <c r="FK108" s="1003"/>
      <c r="FL108" s="1003"/>
      <c r="FM108" s="1003"/>
      <c r="FN108" s="1003"/>
      <c r="FO108" s="1003"/>
      <c r="FP108" s="1003"/>
      <c r="FQ108" s="1003"/>
      <c r="FR108" s="1003"/>
      <c r="FS108" s="1003"/>
      <c r="FT108" s="1003"/>
      <c r="FU108" s="1003"/>
      <c r="FV108" s="1003"/>
      <c r="FW108" s="1003"/>
      <c r="FX108" s="1003"/>
      <c r="FY108" s="1003"/>
      <c r="FZ108" s="1003"/>
      <c r="GA108" s="1003"/>
      <c r="GB108" s="1003"/>
      <c r="GC108" s="1003"/>
      <c r="GD108" s="1003"/>
      <c r="GE108" s="1003"/>
      <c r="GF108" s="1003"/>
      <c r="GG108" s="1003"/>
      <c r="GH108" s="1003"/>
      <c r="GI108" s="1003"/>
      <c r="GJ108" s="1003"/>
      <c r="GK108" s="1003"/>
      <c r="GL108" s="1003"/>
      <c r="GM108" s="1003"/>
      <c r="GN108" s="1003"/>
      <c r="GO108" s="1003"/>
      <c r="GP108" s="1003"/>
      <c r="GQ108" s="1003"/>
      <c r="GR108" s="1003"/>
      <c r="GS108" s="1003"/>
      <c r="GT108" s="1003"/>
      <c r="GU108" s="1003"/>
      <c r="GV108" s="1003"/>
      <c r="GW108" s="1003"/>
      <c r="GX108" s="1003"/>
      <c r="GY108" s="1003"/>
      <c r="GZ108" s="1003"/>
      <c r="HA108" s="1003"/>
      <c r="HB108" s="1003"/>
      <c r="HC108" s="1003"/>
      <c r="HD108" s="1003"/>
      <c r="HE108" s="1003"/>
      <c r="HF108" s="1003"/>
      <c r="HG108" s="1003"/>
      <c r="HH108" s="1003"/>
      <c r="HI108" s="1003"/>
      <c r="HJ108" s="1003"/>
      <c r="HK108" s="1003"/>
      <c r="HL108" s="1003"/>
      <c r="HM108" s="1003"/>
      <c r="HN108" s="1003"/>
      <c r="HO108" s="1003"/>
      <c r="HP108" s="1003"/>
      <c r="HQ108" s="1003"/>
      <c r="HR108" s="1003"/>
      <c r="HS108" s="1003"/>
      <c r="HT108" s="1003"/>
      <c r="HU108" s="1003"/>
      <c r="HV108" s="1003"/>
      <c r="HW108" s="1003"/>
      <c r="HX108" s="1003"/>
      <c r="HY108" s="1003"/>
      <c r="HZ108" s="1003"/>
      <c r="IA108" s="1003"/>
      <c r="IB108" s="1003"/>
      <c r="IC108" s="1003"/>
      <c r="ID108" s="1003"/>
      <c r="IE108" s="1003"/>
      <c r="IF108" s="1003"/>
      <c r="IG108" s="1003"/>
      <c r="IH108" s="1003"/>
      <c r="II108" s="1003"/>
      <c r="IJ108" s="1003"/>
      <c r="IK108" s="1003"/>
      <c r="IL108" s="1003"/>
      <c r="IM108" s="1003"/>
      <c r="IN108" s="1003"/>
      <c r="IO108" s="1003"/>
      <c r="IP108" s="1003"/>
      <c r="IQ108" s="1003"/>
      <c r="IR108" s="1003"/>
      <c r="IS108" s="1003"/>
      <c r="IT108" s="1003"/>
      <c r="IU108" s="1003"/>
      <c r="IV108" s="1003"/>
    </row>
    <row r="109" spans="1:256" ht="16.5" thickBot="1">
      <c r="A109" s="1003"/>
      <c r="B109" s="1050" t="s">
        <v>6021</v>
      </c>
      <c r="C109" s="1051"/>
      <c r="D109" s="1052"/>
      <c r="E109" s="1053"/>
      <c r="F109" s="1054" t="s">
        <v>692</v>
      </c>
      <c r="G109" s="1055">
        <f>TRUNC(SUM(G105:G108),2)</f>
        <v>1732.96</v>
      </c>
      <c r="H109" s="1003"/>
      <c r="I109" s="1003"/>
      <c r="J109" s="1003"/>
      <c r="K109" s="1003"/>
      <c r="L109" s="1003"/>
      <c r="M109" s="1003"/>
      <c r="N109" s="1003"/>
      <c r="O109" s="1003"/>
      <c r="P109" s="1003"/>
      <c r="Q109" s="1003"/>
      <c r="R109" s="1003"/>
      <c r="S109" s="1003"/>
      <c r="T109" s="1003"/>
      <c r="U109" s="1003"/>
      <c r="V109" s="1003"/>
      <c r="W109" s="1003"/>
      <c r="X109" s="1003"/>
      <c r="Y109" s="1003"/>
      <c r="Z109" s="1003"/>
      <c r="AA109" s="1003"/>
      <c r="AB109" s="1003"/>
      <c r="AC109" s="1003"/>
      <c r="AD109" s="1003"/>
      <c r="AE109" s="1003"/>
      <c r="AF109" s="1003"/>
      <c r="AG109" s="1003"/>
      <c r="AH109" s="1003"/>
      <c r="AI109" s="1003"/>
      <c r="AJ109" s="1003"/>
      <c r="AK109" s="1003"/>
      <c r="AL109" s="1003"/>
      <c r="AM109" s="1003"/>
      <c r="AN109" s="1003"/>
      <c r="AO109" s="1003"/>
      <c r="AP109" s="1003"/>
      <c r="AQ109" s="1003"/>
      <c r="AR109" s="1003"/>
      <c r="AS109" s="1003"/>
      <c r="AT109" s="1003"/>
      <c r="AU109" s="1003"/>
      <c r="AV109" s="1003"/>
      <c r="AW109" s="1003"/>
      <c r="AX109" s="1003"/>
      <c r="AY109" s="1003"/>
      <c r="AZ109" s="1003"/>
      <c r="BA109" s="1003"/>
      <c r="BB109" s="1003"/>
      <c r="BC109" s="1003"/>
      <c r="BD109" s="1003"/>
      <c r="BE109" s="1003"/>
      <c r="BF109" s="1003"/>
      <c r="BG109" s="1003"/>
      <c r="BH109" s="1003"/>
      <c r="BI109" s="1003"/>
      <c r="BJ109" s="1003"/>
      <c r="BK109" s="1003"/>
      <c r="BL109" s="1003"/>
      <c r="BM109" s="1003"/>
      <c r="BN109" s="1003"/>
      <c r="BO109" s="1003"/>
      <c r="BP109" s="1003"/>
      <c r="BQ109" s="1003"/>
      <c r="BR109" s="1003"/>
      <c r="BS109" s="1003"/>
      <c r="BT109" s="1003"/>
      <c r="BU109" s="1003"/>
      <c r="BV109" s="1003"/>
      <c r="BW109" s="1003"/>
      <c r="BX109" s="1003"/>
      <c r="BY109" s="1003"/>
      <c r="BZ109" s="1003"/>
      <c r="CA109" s="1003"/>
      <c r="CB109" s="1003"/>
      <c r="CC109" s="1003"/>
      <c r="CD109" s="1003"/>
      <c r="CE109" s="1003"/>
      <c r="CF109" s="1003"/>
      <c r="CG109" s="1003"/>
      <c r="CH109" s="1003"/>
      <c r="CI109" s="1003"/>
      <c r="CJ109" s="1003"/>
      <c r="CK109" s="1003"/>
      <c r="CL109" s="1003"/>
      <c r="CM109" s="1003"/>
      <c r="CN109" s="1003"/>
      <c r="CO109" s="1003"/>
      <c r="CP109" s="1003"/>
      <c r="CQ109" s="1003"/>
      <c r="CR109" s="1003"/>
      <c r="CS109" s="1003"/>
      <c r="CT109" s="1003"/>
      <c r="CU109" s="1003"/>
      <c r="CV109" s="1003"/>
      <c r="CW109" s="1003"/>
      <c r="CX109" s="1003"/>
      <c r="CY109" s="1003"/>
      <c r="CZ109" s="1003"/>
      <c r="DA109" s="1003"/>
      <c r="DB109" s="1003"/>
      <c r="DC109" s="1003"/>
      <c r="DD109" s="1003"/>
      <c r="DE109" s="1003"/>
      <c r="DF109" s="1003"/>
      <c r="DG109" s="1003"/>
      <c r="DH109" s="1003"/>
      <c r="DI109" s="1003"/>
      <c r="DJ109" s="1003"/>
      <c r="DK109" s="1003"/>
      <c r="DL109" s="1003"/>
      <c r="DM109" s="1003"/>
      <c r="DN109" s="1003"/>
      <c r="DO109" s="1003"/>
      <c r="DP109" s="1003"/>
      <c r="DQ109" s="1003"/>
      <c r="DR109" s="1003"/>
      <c r="DS109" s="1003"/>
      <c r="DT109" s="1003"/>
      <c r="DU109" s="1003"/>
      <c r="DV109" s="1003"/>
      <c r="DW109" s="1003"/>
      <c r="DX109" s="1003"/>
      <c r="DY109" s="1003"/>
      <c r="DZ109" s="1003"/>
      <c r="EA109" s="1003"/>
      <c r="EB109" s="1003"/>
      <c r="EC109" s="1003"/>
      <c r="ED109" s="1003"/>
      <c r="EE109" s="1003"/>
      <c r="EF109" s="1003"/>
      <c r="EG109" s="1003"/>
      <c r="EH109" s="1003"/>
      <c r="EI109" s="1003"/>
      <c r="EJ109" s="1003"/>
      <c r="EK109" s="1003"/>
      <c r="EL109" s="1003"/>
      <c r="EM109" s="1003"/>
      <c r="EN109" s="1003"/>
      <c r="EO109" s="1003"/>
      <c r="EP109" s="1003"/>
      <c r="EQ109" s="1003"/>
      <c r="ER109" s="1003"/>
      <c r="ES109" s="1003"/>
      <c r="ET109" s="1003"/>
      <c r="EU109" s="1003"/>
      <c r="EV109" s="1003"/>
      <c r="EW109" s="1003"/>
      <c r="EX109" s="1003"/>
      <c r="EY109" s="1003"/>
      <c r="EZ109" s="1003"/>
      <c r="FA109" s="1003"/>
      <c r="FB109" s="1003"/>
      <c r="FC109" s="1003"/>
      <c r="FD109" s="1003"/>
      <c r="FE109" s="1003"/>
      <c r="FF109" s="1003"/>
      <c r="FG109" s="1003"/>
      <c r="FH109" s="1003"/>
      <c r="FI109" s="1003"/>
      <c r="FJ109" s="1003"/>
      <c r="FK109" s="1003"/>
      <c r="FL109" s="1003"/>
      <c r="FM109" s="1003"/>
      <c r="FN109" s="1003"/>
      <c r="FO109" s="1003"/>
      <c r="FP109" s="1003"/>
      <c r="FQ109" s="1003"/>
      <c r="FR109" s="1003"/>
      <c r="FS109" s="1003"/>
      <c r="FT109" s="1003"/>
      <c r="FU109" s="1003"/>
      <c r="FV109" s="1003"/>
      <c r="FW109" s="1003"/>
      <c r="FX109" s="1003"/>
      <c r="FY109" s="1003"/>
      <c r="FZ109" s="1003"/>
      <c r="GA109" s="1003"/>
      <c r="GB109" s="1003"/>
      <c r="GC109" s="1003"/>
      <c r="GD109" s="1003"/>
      <c r="GE109" s="1003"/>
      <c r="GF109" s="1003"/>
      <c r="GG109" s="1003"/>
      <c r="GH109" s="1003"/>
      <c r="GI109" s="1003"/>
      <c r="GJ109" s="1003"/>
      <c r="GK109" s="1003"/>
      <c r="GL109" s="1003"/>
      <c r="GM109" s="1003"/>
      <c r="GN109" s="1003"/>
      <c r="GO109" s="1003"/>
      <c r="GP109" s="1003"/>
      <c r="GQ109" s="1003"/>
      <c r="GR109" s="1003"/>
      <c r="GS109" s="1003"/>
      <c r="GT109" s="1003"/>
      <c r="GU109" s="1003"/>
      <c r="GV109" s="1003"/>
      <c r="GW109" s="1003"/>
      <c r="GX109" s="1003"/>
      <c r="GY109" s="1003"/>
      <c r="GZ109" s="1003"/>
      <c r="HA109" s="1003"/>
      <c r="HB109" s="1003"/>
      <c r="HC109" s="1003"/>
      <c r="HD109" s="1003"/>
      <c r="HE109" s="1003"/>
      <c r="HF109" s="1003"/>
      <c r="HG109" s="1003"/>
      <c r="HH109" s="1003"/>
      <c r="HI109" s="1003"/>
      <c r="HJ109" s="1003"/>
      <c r="HK109" s="1003"/>
      <c r="HL109" s="1003"/>
      <c r="HM109" s="1003"/>
      <c r="HN109" s="1003"/>
      <c r="HO109" s="1003"/>
      <c r="HP109" s="1003"/>
      <c r="HQ109" s="1003"/>
      <c r="HR109" s="1003"/>
      <c r="HS109" s="1003"/>
      <c r="HT109" s="1003"/>
      <c r="HU109" s="1003"/>
      <c r="HV109" s="1003"/>
      <c r="HW109" s="1003"/>
      <c r="HX109" s="1003"/>
      <c r="HY109" s="1003"/>
      <c r="HZ109" s="1003"/>
      <c r="IA109" s="1003"/>
      <c r="IB109" s="1003"/>
      <c r="IC109" s="1003"/>
      <c r="ID109" s="1003"/>
      <c r="IE109" s="1003"/>
      <c r="IF109" s="1003"/>
      <c r="IG109" s="1003"/>
      <c r="IH109" s="1003"/>
      <c r="II109" s="1003"/>
      <c r="IJ109" s="1003"/>
      <c r="IK109" s="1003"/>
      <c r="IL109" s="1003"/>
      <c r="IM109" s="1003"/>
      <c r="IN109" s="1003"/>
      <c r="IO109" s="1003"/>
      <c r="IP109" s="1003"/>
      <c r="IQ109" s="1003"/>
      <c r="IR109" s="1003"/>
      <c r="IS109" s="1003"/>
      <c r="IT109" s="1003"/>
      <c r="IU109" s="1003"/>
      <c r="IV109" s="1003"/>
    </row>
    <row r="110" spans="1:256" ht="409.5" customHeight="1">
      <c r="A110" s="1003"/>
      <c r="B110" s="2871"/>
      <c r="C110" s="2871"/>
      <c r="D110" s="2871"/>
      <c r="E110" s="2871"/>
      <c r="F110" s="2871"/>
      <c r="G110" s="2871"/>
      <c r="H110" s="1003"/>
      <c r="I110" s="1003"/>
      <c r="J110" s="1003"/>
      <c r="K110" s="1003"/>
      <c r="L110" s="1003"/>
      <c r="M110" s="1003"/>
      <c r="N110" s="1003"/>
      <c r="O110" s="1003"/>
      <c r="P110" s="1003"/>
      <c r="Q110" s="1003"/>
      <c r="R110" s="1003"/>
      <c r="S110" s="1003"/>
      <c r="T110" s="1003"/>
      <c r="U110" s="1003"/>
      <c r="V110" s="1003"/>
      <c r="W110" s="1003"/>
      <c r="X110" s="1003"/>
      <c r="Y110" s="1003"/>
      <c r="Z110" s="1003"/>
      <c r="AA110" s="1003"/>
      <c r="AB110" s="1003"/>
      <c r="AC110" s="1003"/>
      <c r="AD110" s="1003"/>
      <c r="AE110" s="1003"/>
      <c r="AF110" s="1003"/>
      <c r="AG110" s="1003"/>
      <c r="AH110" s="1003"/>
      <c r="AI110" s="1003"/>
      <c r="AJ110" s="1003"/>
      <c r="AK110" s="1003"/>
      <c r="AL110" s="1003"/>
      <c r="AM110" s="1003"/>
      <c r="AN110" s="1003"/>
      <c r="AO110" s="1003"/>
      <c r="AP110" s="1003"/>
      <c r="AQ110" s="1003"/>
      <c r="AR110" s="1003"/>
      <c r="AS110" s="1003"/>
      <c r="AT110" s="1003"/>
      <c r="AU110" s="1003"/>
      <c r="AV110" s="1003"/>
      <c r="AW110" s="1003"/>
      <c r="AX110" s="1003"/>
      <c r="AY110" s="1003"/>
      <c r="AZ110" s="1003"/>
      <c r="BA110" s="1003"/>
      <c r="BB110" s="1003"/>
      <c r="BC110" s="1003"/>
      <c r="BD110" s="1003"/>
      <c r="BE110" s="1003"/>
      <c r="BF110" s="1003"/>
      <c r="BG110" s="1003"/>
      <c r="BH110" s="1003"/>
      <c r="BI110" s="1003"/>
      <c r="BJ110" s="1003"/>
      <c r="BK110" s="1003"/>
      <c r="BL110" s="1003"/>
      <c r="BM110" s="1003"/>
      <c r="BN110" s="1003"/>
      <c r="BO110" s="1003"/>
      <c r="BP110" s="1003"/>
      <c r="BQ110" s="1003"/>
      <c r="BR110" s="1003"/>
      <c r="BS110" s="1003"/>
      <c r="BT110" s="1003"/>
      <c r="BU110" s="1003"/>
      <c r="BV110" s="1003"/>
      <c r="BW110" s="1003"/>
      <c r="BX110" s="1003"/>
      <c r="BY110" s="1003"/>
      <c r="BZ110" s="1003"/>
      <c r="CA110" s="1003"/>
      <c r="CB110" s="1003"/>
      <c r="CC110" s="1003"/>
      <c r="CD110" s="1003"/>
      <c r="CE110" s="1003"/>
      <c r="CF110" s="1003"/>
      <c r="CG110" s="1003"/>
      <c r="CH110" s="1003"/>
      <c r="CI110" s="1003"/>
      <c r="CJ110" s="1003"/>
      <c r="CK110" s="1003"/>
      <c r="CL110" s="1003"/>
      <c r="CM110" s="1003"/>
      <c r="CN110" s="1003"/>
      <c r="CO110" s="1003"/>
      <c r="CP110" s="1003"/>
      <c r="CQ110" s="1003"/>
      <c r="CR110" s="1003"/>
      <c r="CS110" s="1003"/>
      <c r="CT110" s="1003"/>
      <c r="CU110" s="1003"/>
      <c r="CV110" s="1003"/>
      <c r="CW110" s="1003"/>
      <c r="CX110" s="1003"/>
      <c r="CY110" s="1003"/>
      <c r="CZ110" s="1003"/>
      <c r="DA110" s="1003"/>
      <c r="DB110" s="1003"/>
      <c r="DC110" s="1003"/>
      <c r="DD110" s="1003"/>
      <c r="DE110" s="1003"/>
      <c r="DF110" s="1003"/>
      <c r="DG110" s="1003"/>
      <c r="DH110" s="1003"/>
      <c r="DI110" s="1003"/>
      <c r="DJ110" s="1003"/>
      <c r="DK110" s="1003"/>
      <c r="DL110" s="1003"/>
      <c r="DM110" s="1003"/>
      <c r="DN110" s="1003"/>
      <c r="DO110" s="1003"/>
      <c r="DP110" s="1003"/>
      <c r="DQ110" s="1003"/>
      <c r="DR110" s="1003"/>
      <c r="DS110" s="1003"/>
      <c r="DT110" s="1003"/>
      <c r="DU110" s="1003"/>
      <c r="DV110" s="1003"/>
      <c r="DW110" s="1003"/>
      <c r="DX110" s="1003"/>
      <c r="DY110" s="1003"/>
      <c r="DZ110" s="1003"/>
      <c r="EA110" s="1003"/>
      <c r="EB110" s="1003"/>
      <c r="EC110" s="1003"/>
      <c r="ED110" s="1003"/>
      <c r="EE110" s="1003"/>
      <c r="EF110" s="1003"/>
      <c r="EG110" s="1003"/>
      <c r="EH110" s="1003"/>
      <c r="EI110" s="1003"/>
      <c r="EJ110" s="1003"/>
      <c r="EK110" s="1003"/>
      <c r="EL110" s="1003"/>
      <c r="EM110" s="1003"/>
      <c r="EN110" s="1003"/>
      <c r="EO110" s="1003"/>
      <c r="EP110" s="1003"/>
      <c r="EQ110" s="1003"/>
      <c r="ER110" s="1003"/>
      <c r="ES110" s="1003"/>
      <c r="ET110" s="1003"/>
      <c r="EU110" s="1003"/>
      <c r="EV110" s="1003"/>
      <c r="EW110" s="1003"/>
      <c r="EX110" s="1003"/>
      <c r="EY110" s="1003"/>
      <c r="EZ110" s="1003"/>
      <c r="FA110" s="1003"/>
      <c r="FB110" s="1003"/>
      <c r="FC110" s="1003"/>
      <c r="FD110" s="1003"/>
      <c r="FE110" s="1003"/>
      <c r="FF110" s="1003"/>
      <c r="FG110" s="1003"/>
      <c r="FH110" s="1003"/>
      <c r="FI110" s="1003"/>
      <c r="FJ110" s="1003"/>
      <c r="FK110" s="1003"/>
      <c r="FL110" s="1003"/>
      <c r="FM110" s="1003"/>
      <c r="FN110" s="1003"/>
      <c r="FO110" s="1003"/>
      <c r="FP110" s="1003"/>
      <c r="FQ110" s="1003"/>
      <c r="FR110" s="1003"/>
      <c r="FS110" s="1003"/>
      <c r="FT110" s="1003"/>
      <c r="FU110" s="1003"/>
      <c r="FV110" s="1003"/>
      <c r="FW110" s="1003"/>
      <c r="FX110" s="1003"/>
      <c r="FY110" s="1003"/>
      <c r="FZ110" s="1003"/>
      <c r="GA110" s="1003"/>
      <c r="GB110" s="1003"/>
      <c r="GC110" s="1003"/>
      <c r="GD110" s="1003"/>
      <c r="GE110" s="1003"/>
      <c r="GF110" s="1003"/>
      <c r="GG110" s="1003"/>
      <c r="GH110" s="1003"/>
      <c r="GI110" s="1003"/>
      <c r="GJ110" s="1003"/>
      <c r="GK110" s="1003"/>
      <c r="GL110" s="1003"/>
      <c r="GM110" s="1003"/>
      <c r="GN110" s="1003"/>
      <c r="GO110" s="1003"/>
      <c r="GP110" s="1003"/>
      <c r="GQ110" s="1003"/>
      <c r="GR110" s="1003"/>
      <c r="GS110" s="1003"/>
      <c r="GT110" s="1003"/>
      <c r="GU110" s="1003"/>
      <c r="GV110" s="1003"/>
      <c r="GW110" s="1003"/>
      <c r="GX110" s="1003"/>
      <c r="GY110" s="1003"/>
      <c r="GZ110" s="1003"/>
      <c r="HA110" s="1003"/>
      <c r="HB110" s="1003"/>
      <c r="HC110" s="1003"/>
      <c r="HD110" s="1003"/>
      <c r="HE110" s="1003"/>
      <c r="HF110" s="1003"/>
      <c r="HG110" s="1003"/>
      <c r="HH110" s="1003"/>
      <c r="HI110" s="1003"/>
      <c r="HJ110" s="1003"/>
      <c r="HK110" s="1003"/>
      <c r="HL110" s="1003"/>
      <c r="HM110" s="1003"/>
      <c r="HN110" s="1003"/>
      <c r="HO110" s="1003"/>
      <c r="HP110" s="1003"/>
      <c r="HQ110" s="1003"/>
      <c r="HR110" s="1003"/>
      <c r="HS110" s="1003"/>
      <c r="HT110" s="1003"/>
      <c r="HU110" s="1003"/>
      <c r="HV110" s="1003"/>
      <c r="HW110" s="1003"/>
      <c r="HX110" s="1003"/>
      <c r="HY110" s="1003"/>
      <c r="HZ110" s="1003"/>
      <c r="IA110" s="1003"/>
      <c r="IB110" s="1003"/>
      <c r="IC110" s="1003"/>
      <c r="ID110" s="1003"/>
      <c r="IE110" s="1003"/>
      <c r="IF110" s="1003"/>
      <c r="IG110" s="1003"/>
      <c r="IH110" s="1003"/>
      <c r="II110" s="1003"/>
      <c r="IJ110" s="1003"/>
      <c r="IK110" s="1003"/>
      <c r="IL110" s="1003"/>
      <c r="IM110" s="1003"/>
      <c r="IN110" s="1003"/>
      <c r="IO110" s="1003"/>
      <c r="IP110" s="1003"/>
      <c r="IQ110" s="1003"/>
      <c r="IR110" s="1003"/>
      <c r="IS110" s="1003"/>
      <c r="IT110" s="1003"/>
      <c r="IU110" s="1003"/>
      <c r="IV110" s="1003"/>
    </row>
    <row r="111" spans="1:256" ht="168.75" customHeight="1" thickBot="1">
      <c r="A111" s="1003"/>
      <c r="B111" s="2872"/>
      <c r="C111" s="2872"/>
      <c r="D111" s="2872"/>
      <c r="E111" s="2872"/>
      <c r="F111" s="2872"/>
      <c r="G111" s="2872"/>
      <c r="H111" s="1003"/>
      <c r="I111" s="1003"/>
      <c r="J111" s="1003"/>
      <c r="K111" s="1003"/>
      <c r="L111" s="1003"/>
      <c r="M111" s="1003"/>
      <c r="N111" s="1003"/>
      <c r="O111" s="1003"/>
      <c r="P111" s="1003"/>
      <c r="Q111" s="1003"/>
      <c r="R111" s="1003"/>
      <c r="S111" s="1003"/>
      <c r="T111" s="1003"/>
      <c r="U111" s="1003"/>
      <c r="V111" s="1003"/>
      <c r="W111" s="1003"/>
      <c r="X111" s="1003"/>
      <c r="Y111" s="1003"/>
      <c r="Z111" s="1003"/>
      <c r="AA111" s="1003"/>
      <c r="AB111" s="1003"/>
      <c r="AC111" s="1003"/>
      <c r="AD111" s="1003"/>
      <c r="AE111" s="1003"/>
      <c r="AF111" s="1003"/>
      <c r="AG111" s="1003"/>
      <c r="AH111" s="1003"/>
      <c r="AI111" s="1003"/>
      <c r="AJ111" s="1003"/>
      <c r="AK111" s="1003"/>
      <c r="AL111" s="1003"/>
      <c r="AM111" s="1003"/>
      <c r="AN111" s="1003"/>
      <c r="AO111" s="1003"/>
      <c r="AP111" s="1003"/>
      <c r="AQ111" s="1003"/>
      <c r="AR111" s="1003"/>
      <c r="AS111" s="1003"/>
      <c r="AT111" s="1003"/>
      <c r="AU111" s="1003"/>
      <c r="AV111" s="1003"/>
      <c r="AW111" s="1003"/>
      <c r="AX111" s="1003"/>
      <c r="AY111" s="1003"/>
      <c r="AZ111" s="1003"/>
      <c r="BA111" s="1003"/>
      <c r="BB111" s="1003"/>
      <c r="BC111" s="1003"/>
      <c r="BD111" s="1003"/>
      <c r="BE111" s="1003"/>
      <c r="BF111" s="1003"/>
      <c r="BG111" s="1003"/>
      <c r="BH111" s="1003"/>
      <c r="BI111" s="1003"/>
      <c r="BJ111" s="1003"/>
      <c r="BK111" s="1003"/>
      <c r="BL111" s="1003"/>
      <c r="BM111" s="1003"/>
      <c r="BN111" s="1003"/>
      <c r="BO111" s="1003"/>
      <c r="BP111" s="1003"/>
      <c r="BQ111" s="1003"/>
      <c r="BR111" s="1003"/>
      <c r="BS111" s="1003"/>
      <c r="BT111" s="1003"/>
      <c r="BU111" s="1003"/>
      <c r="BV111" s="1003"/>
      <c r="BW111" s="1003"/>
      <c r="BX111" s="1003"/>
      <c r="BY111" s="1003"/>
      <c r="BZ111" s="1003"/>
      <c r="CA111" s="1003"/>
      <c r="CB111" s="1003"/>
      <c r="CC111" s="1003"/>
      <c r="CD111" s="1003"/>
      <c r="CE111" s="1003"/>
      <c r="CF111" s="1003"/>
      <c r="CG111" s="1003"/>
      <c r="CH111" s="1003"/>
      <c r="CI111" s="1003"/>
      <c r="CJ111" s="1003"/>
      <c r="CK111" s="1003"/>
      <c r="CL111" s="1003"/>
      <c r="CM111" s="1003"/>
      <c r="CN111" s="1003"/>
      <c r="CO111" s="1003"/>
      <c r="CP111" s="1003"/>
      <c r="CQ111" s="1003"/>
      <c r="CR111" s="1003"/>
      <c r="CS111" s="1003"/>
      <c r="CT111" s="1003"/>
      <c r="CU111" s="1003"/>
      <c r="CV111" s="1003"/>
      <c r="CW111" s="1003"/>
      <c r="CX111" s="1003"/>
      <c r="CY111" s="1003"/>
      <c r="CZ111" s="1003"/>
      <c r="DA111" s="1003"/>
      <c r="DB111" s="1003"/>
      <c r="DC111" s="1003"/>
      <c r="DD111" s="1003"/>
      <c r="DE111" s="1003"/>
      <c r="DF111" s="1003"/>
      <c r="DG111" s="1003"/>
      <c r="DH111" s="1003"/>
      <c r="DI111" s="1003"/>
      <c r="DJ111" s="1003"/>
      <c r="DK111" s="1003"/>
      <c r="DL111" s="1003"/>
      <c r="DM111" s="1003"/>
      <c r="DN111" s="1003"/>
      <c r="DO111" s="1003"/>
      <c r="DP111" s="1003"/>
      <c r="DQ111" s="1003"/>
      <c r="DR111" s="1003"/>
      <c r="DS111" s="1003"/>
      <c r="DT111" s="1003"/>
      <c r="DU111" s="1003"/>
      <c r="DV111" s="1003"/>
      <c r="DW111" s="1003"/>
      <c r="DX111" s="1003"/>
      <c r="DY111" s="1003"/>
      <c r="DZ111" s="1003"/>
      <c r="EA111" s="1003"/>
      <c r="EB111" s="1003"/>
      <c r="EC111" s="1003"/>
      <c r="ED111" s="1003"/>
      <c r="EE111" s="1003"/>
      <c r="EF111" s="1003"/>
      <c r="EG111" s="1003"/>
      <c r="EH111" s="1003"/>
      <c r="EI111" s="1003"/>
      <c r="EJ111" s="1003"/>
      <c r="EK111" s="1003"/>
      <c r="EL111" s="1003"/>
      <c r="EM111" s="1003"/>
      <c r="EN111" s="1003"/>
      <c r="EO111" s="1003"/>
      <c r="EP111" s="1003"/>
      <c r="EQ111" s="1003"/>
      <c r="ER111" s="1003"/>
      <c r="ES111" s="1003"/>
      <c r="ET111" s="1003"/>
      <c r="EU111" s="1003"/>
      <c r="EV111" s="1003"/>
      <c r="EW111" s="1003"/>
      <c r="EX111" s="1003"/>
      <c r="EY111" s="1003"/>
      <c r="EZ111" s="1003"/>
      <c r="FA111" s="1003"/>
      <c r="FB111" s="1003"/>
      <c r="FC111" s="1003"/>
      <c r="FD111" s="1003"/>
      <c r="FE111" s="1003"/>
      <c r="FF111" s="1003"/>
      <c r="FG111" s="1003"/>
      <c r="FH111" s="1003"/>
      <c r="FI111" s="1003"/>
      <c r="FJ111" s="1003"/>
      <c r="FK111" s="1003"/>
      <c r="FL111" s="1003"/>
      <c r="FM111" s="1003"/>
      <c r="FN111" s="1003"/>
      <c r="FO111" s="1003"/>
      <c r="FP111" s="1003"/>
      <c r="FQ111" s="1003"/>
      <c r="FR111" s="1003"/>
      <c r="FS111" s="1003"/>
      <c r="FT111" s="1003"/>
      <c r="FU111" s="1003"/>
      <c r="FV111" s="1003"/>
      <c r="FW111" s="1003"/>
      <c r="FX111" s="1003"/>
      <c r="FY111" s="1003"/>
      <c r="FZ111" s="1003"/>
      <c r="GA111" s="1003"/>
      <c r="GB111" s="1003"/>
      <c r="GC111" s="1003"/>
      <c r="GD111" s="1003"/>
      <c r="GE111" s="1003"/>
      <c r="GF111" s="1003"/>
      <c r="GG111" s="1003"/>
      <c r="GH111" s="1003"/>
      <c r="GI111" s="1003"/>
      <c r="GJ111" s="1003"/>
      <c r="GK111" s="1003"/>
      <c r="GL111" s="1003"/>
      <c r="GM111" s="1003"/>
      <c r="GN111" s="1003"/>
      <c r="GO111" s="1003"/>
      <c r="GP111" s="1003"/>
      <c r="GQ111" s="1003"/>
      <c r="GR111" s="1003"/>
      <c r="GS111" s="1003"/>
      <c r="GT111" s="1003"/>
      <c r="GU111" s="1003"/>
      <c r="GV111" s="1003"/>
      <c r="GW111" s="1003"/>
      <c r="GX111" s="1003"/>
      <c r="GY111" s="1003"/>
      <c r="GZ111" s="1003"/>
      <c r="HA111" s="1003"/>
      <c r="HB111" s="1003"/>
      <c r="HC111" s="1003"/>
      <c r="HD111" s="1003"/>
      <c r="HE111" s="1003"/>
      <c r="HF111" s="1003"/>
      <c r="HG111" s="1003"/>
      <c r="HH111" s="1003"/>
      <c r="HI111" s="1003"/>
      <c r="HJ111" s="1003"/>
      <c r="HK111" s="1003"/>
      <c r="HL111" s="1003"/>
      <c r="HM111" s="1003"/>
      <c r="HN111" s="1003"/>
      <c r="HO111" s="1003"/>
      <c r="HP111" s="1003"/>
      <c r="HQ111" s="1003"/>
      <c r="HR111" s="1003"/>
      <c r="HS111" s="1003"/>
      <c r="HT111" s="1003"/>
      <c r="HU111" s="1003"/>
      <c r="HV111" s="1003"/>
      <c r="HW111" s="1003"/>
      <c r="HX111" s="1003"/>
      <c r="HY111" s="1003"/>
      <c r="HZ111" s="1003"/>
      <c r="IA111" s="1003"/>
      <c r="IB111" s="1003"/>
      <c r="IC111" s="1003"/>
      <c r="ID111" s="1003"/>
      <c r="IE111" s="1003"/>
      <c r="IF111" s="1003"/>
      <c r="IG111" s="1003"/>
      <c r="IH111" s="1003"/>
      <c r="II111" s="1003"/>
      <c r="IJ111" s="1003"/>
      <c r="IK111" s="1003"/>
      <c r="IL111" s="1003"/>
      <c r="IM111" s="1003"/>
      <c r="IN111" s="1003"/>
      <c r="IO111" s="1003"/>
      <c r="IP111" s="1003"/>
      <c r="IQ111" s="1003"/>
      <c r="IR111" s="1003"/>
      <c r="IS111" s="1003"/>
      <c r="IT111" s="1003"/>
      <c r="IU111" s="1003"/>
      <c r="IV111" s="1003"/>
    </row>
    <row r="112" spans="1:256" ht="31.5">
      <c r="A112" s="1003"/>
      <c r="B112" s="1275" t="s">
        <v>6022</v>
      </c>
      <c r="C112" s="2849" t="s">
        <v>6030</v>
      </c>
      <c r="D112" s="2850"/>
      <c r="E112" s="2850"/>
      <c r="F112" s="2851"/>
      <c r="G112" s="1168" t="s">
        <v>29</v>
      </c>
      <c r="H112" s="1003"/>
      <c r="I112" s="1003"/>
      <c r="J112" s="1003"/>
      <c r="K112" s="1003"/>
      <c r="L112" s="1003"/>
      <c r="M112" s="1003"/>
      <c r="N112" s="1003"/>
      <c r="O112" s="1003"/>
      <c r="P112" s="1003"/>
      <c r="Q112" s="1003"/>
      <c r="R112" s="1003"/>
      <c r="S112" s="1003"/>
      <c r="T112" s="1003"/>
      <c r="U112" s="1003"/>
      <c r="V112" s="1003"/>
      <c r="W112" s="1003"/>
      <c r="X112" s="1003"/>
      <c r="Y112" s="1003"/>
      <c r="Z112" s="1003"/>
      <c r="AA112" s="1003"/>
      <c r="AB112" s="1003"/>
      <c r="AC112" s="1003"/>
      <c r="AD112" s="1003"/>
      <c r="AE112" s="1003"/>
      <c r="AF112" s="1003"/>
      <c r="AG112" s="1003"/>
      <c r="AH112" s="1003"/>
      <c r="AI112" s="1003"/>
      <c r="AJ112" s="1003"/>
      <c r="AK112" s="1003"/>
      <c r="AL112" s="1003"/>
      <c r="AM112" s="1003"/>
      <c r="AN112" s="1003"/>
      <c r="AO112" s="1003"/>
      <c r="AP112" s="1003"/>
      <c r="AQ112" s="1003"/>
      <c r="AR112" s="1003"/>
      <c r="AS112" s="1003"/>
      <c r="AT112" s="1003"/>
      <c r="AU112" s="1003"/>
      <c r="AV112" s="1003"/>
      <c r="AW112" s="1003"/>
      <c r="AX112" s="1003"/>
      <c r="AY112" s="1003"/>
      <c r="AZ112" s="1003"/>
      <c r="BA112" s="1003"/>
      <c r="BB112" s="1003"/>
      <c r="BC112" s="1003"/>
      <c r="BD112" s="1003"/>
      <c r="BE112" s="1003"/>
      <c r="BF112" s="1003"/>
      <c r="BG112" s="1003"/>
      <c r="BH112" s="1003"/>
      <c r="BI112" s="1003"/>
      <c r="BJ112" s="1003"/>
      <c r="BK112" s="1003"/>
      <c r="BL112" s="1003"/>
      <c r="BM112" s="1003"/>
      <c r="BN112" s="1003"/>
      <c r="BO112" s="1003"/>
      <c r="BP112" s="1003"/>
      <c r="BQ112" s="1003"/>
      <c r="BR112" s="1003"/>
      <c r="BS112" s="1003"/>
      <c r="BT112" s="1003"/>
      <c r="BU112" s="1003"/>
      <c r="BV112" s="1003"/>
      <c r="BW112" s="1003"/>
      <c r="BX112" s="1003"/>
      <c r="BY112" s="1003"/>
      <c r="BZ112" s="1003"/>
      <c r="CA112" s="1003"/>
      <c r="CB112" s="1003"/>
      <c r="CC112" s="1003"/>
      <c r="CD112" s="1003"/>
      <c r="CE112" s="1003"/>
      <c r="CF112" s="1003"/>
      <c r="CG112" s="1003"/>
      <c r="CH112" s="1003"/>
      <c r="CI112" s="1003"/>
      <c r="CJ112" s="1003"/>
      <c r="CK112" s="1003"/>
      <c r="CL112" s="1003"/>
      <c r="CM112" s="1003"/>
      <c r="CN112" s="1003"/>
      <c r="CO112" s="1003"/>
      <c r="CP112" s="1003"/>
      <c r="CQ112" s="1003"/>
      <c r="CR112" s="1003"/>
      <c r="CS112" s="1003"/>
      <c r="CT112" s="1003"/>
      <c r="CU112" s="1003"/>
      <c r="CV112" s="1003"/>
      <c r="CW112" s="1003"/>
      <c r="CX112" s="1003"/>
      <c r="CY112" s="1003"/>
      <c r="CZ112" s="1003"/>
      <c r="DA112" s="1003"/>
      <c r="DB112" s="1003"/>
      <c r="DC112" s="1003"/>
      <c r="DD112" s="1003"/>
      <c r="DE112" s="1003"/>
      <c r="DF112" s="1003"/>
      <c r="DG112" s="1003"/>
      <c r="DH112" s="1003"/>
      <c r="DI112" s="1003"/>
      <c r="DJ112" s="1003"/>
      <c r="DK112" s="1003"/>
      <c r="DL112" s="1003"/>
      <c r="DM112" s="1003"/>
      <c r="DN112" s="1003"/>
      <c r="DO112" s="1003"/>
      <c r="DP112" s="1003"/>
      <c r="DQ112" s="1003"/>
      <c r="DR112" s="1003"/>
      <c r="DS112" s="1003"/>
      <c r="DT112" s="1003"/>
      <c r="DU112" s="1003"/>
      <c r="DV112" s="1003"/>
      <c r="DW112" s="1003"/>
      <c r="DX112" s="1003"/>
      <c r="DY112" s="1003"/>
      <c r="DZ112" s="1003"/>
      <c r="EA112" s="1003"/>
      <c r="EB112" s="1003"/>
      <c r="EC112" s="1003"/>
      <c r="ED112" s="1003"/>
      <c r="EE112" s="1003"/>
      <c r="EF112" s="1003"/>
      <c r="EG112" s="1003"/>
      <c r="EH112" s="1003"/>
      <c r="EI112" s="1003"/>
      <c r="EJ112" s="1003"/>
      <c r="EK112" s="1003"/>
      <c r="EL112" s="1003"/>
      <c r="EM112" s="1003"/>
      <c r="EN112" s="1003"/>
      <c r="EO112" s="1003"/>
      <c r="EP112" s="1003"/>
      <c r="EQ112" s="1003"/>
      <c r="ER112" s="1003"/>
      <c r="ES112" s="1003"/>
      <c r="ET112" s="1003"/>
      <c r="EU112" s="1003"/>
      <c r="EV112" s="1003"/>
      <c r="EW112" s="1003"/>
      <c r="EX112" s="1003"/>
      <c r="EY112" s="1003"/>
      <c r="EZ112" s="1003"/>
      <c r="FA112" s="1003"/>
      <c r="FB112" s="1003"/>
      <c r="FC112" s="1003"/>
      <c r="FD112" s="1003"/>
      <c r="FE112" s="1003"/>
      <c r="FF112" s="1003"/>
      <c r="FG112" s="1003"/>
      <c r="FH112" s="1003"/>
      <c r="FI112" s="1003"/>
      <c r="FJ112" s="1003"/>
      <c r="FK112" s="1003"/>
      <c r="FL112" s="1003"/>
      <c r="FM112" s="1003"/>
      <c r="FN112" s="1003"/>
      <c r="FO112" s="1003"/>
      <c r="FP112" s="1003"/>
      <c r="FQ112" s="1003"/>
      <c r="FR112" s="1003"/>
      <c r="FS112" s="1003"/>
      <c r="FT112" s="1003"/>
      <c r="FU112" s="1003"/>
      <c r="FV112" s="1003"/>
      <c r="FW112" s="1003"/>
      <c r="FX112" s="1003"/>
      <c r="FY112" s="1003"/>
      <c r="FZ112" s="1003"/>
      <c r="GA112" s="1003"/>
      <c r="GB112" s="1003"/>
      <c r="GC112" s="1003"/>
      <c r="GD112" s="1003"/>
      <c r="GE112" s="1003"/>
      <c r="GF112" s="1003"/>
      <c r="GG112" s="1003"/>
      <c r="GH112" s="1003"/>
      <c r="GI112" s="1003"/>
      <c r="GJ112" s="1003"/>
      <c r="GK112" s="1003"/>
      <c r="GL112" s="1003"/>
      <c r="GM112" s="1003"/>
      <c r="GN112" s="1003"/>
      <c r="GO112" s="1003"/>
      <c r="GP112" s="1003"/>
      <c r="GQ112" s="1003"/>
      <c r="GR112" s="1003"/>
      <c r="GS112" s="1003"/>
      <c r="GT112" s="1003"/>
      <c r="GU112" s="1003"/>
      <c r="GV112" s="1003"/>
      <c r="GW112" s="1003"/>
      <c r="GX112" s="1003"/>
      <c r="GY112" s="1003"/>
      <c r="GZ112" s="1003"/>
      <c r="HA112" s="1003"/>
      <c r="HB112" s="1003"/>
      <c r="HC112" s="1003"/>
      <c r="HD112" s="1003"/>
      <c r="HE112" s="1003"/>
      <c r="HF112" s="1003"/>
      <c r="HG112" s="1003"/>
      <c r="HH112" s="1003"/>
      <c r="HI112" s="1003"/>
      <c r="HJ112" s="1003"/>
      <c r="HK112" s="1003"/>
      <c r="HL112" s="1003"/>
      <c r="HM112" s="1003"/>
      <c r="HN112" s="1003"/>
      <c r="HO112" s="1003"/>
      <c r="HP112" s="1003"/>
      <c r="HQ112" s="1003"/>
      <c r="HR112" s="1003"/>
      <c r="HS112" s="1003"/>
      <c r="HT112" s="1003"/>
      <c r="HU112" s="1003"/>
      <c r="HV112" s="1003"/>
      <c r="HW112" s="1003"/>
      <c r="HX112" s="1003"/>
      <c r="HY112" s="1003"/>
      <c r="HZ112" s="1003"/>
      <c r="IA112" s="1003"/>
      <c r="IB112" s="1003"/>
      <c r="IC112" s="1003"/>
      <c r="ID112" s="1003"/>
      <c r="IE112" s="1003"/>
      <c r="IF112" s="1003"/>
      <c r="IG112" s="1003"/>
      <c r="IH112" s="1003"/>
      <c r="II112" s="1003"/>
      <c r="IJ112" s="1003"/>
      <c r="IK112" s="1003"/>
      <c r="IL112" s="1003"/>
      <c r="IM112" s="1003"/>
      <c r="IN112" s="1003"/>
      <c r="IO112" s="1003"/>
      <c r="IP112" s="1003"/>
      <c r="IQ112" s="1003"/>
      <c r="IR112" s="1003"/>
      <c r="IS112" s="1003"/>
      <c r="IT112" s="1003"/>
      <c r="IU112" s="1003"/>
      <c r="IV112" s="1003"/>
    </row>
    <row r="113" spans="1:256" ht="31.5">
      <c r="A113" s="1003"/>
      <c r="B113" s="2066" t="s">
        <v>6023</v>
      </c>
      <c r="C113" s="2423" t="s">
        <v>686</v>
      </c>
      <c r="D113" s="2423" t="s">
        <v>29</v>
      </c>
      <c r="E113" s="2852" t="s">
        <v>687</v>
      </c>
      <c r="F113" s="2853"/>
      <c r="G113" s="2854"/>
      <c r="H113" s="1003"/>
      <c r="I113" s="1003"/>
      <c r="J113" s="1003"/>
      <c r="K113" s="1003"/>
      <c r="L113" s="1003"/>
      <c r="M113" s="1003"/>
      <c r="N113" s="1003"/>
      <c r="O113" s="1003"/>
      <c r="P113" s="1003"/>
      <c r="Q113" s="1003"/>
      <c r="R113" s="1003"/>
      <c r="S113" s="1003"/>
      <c r="T113" s="1003"/>
      <c r="U113" s="1003"/>
      <c r="V113" s="1003"/>
      <c r="W113" s="1003"/>
      <c r="X113" s="1003"/>
      <c r="Y113" s="1003"/>
      <c r="Z113" s="1003"/>
      <c r="AA113" s="1003"/>
      <c r="AB113" s="1003"/>
      <c r="AC113" s="1003"/>
      <c r="AD113" s="1003"/>
      <c r="AE113" s="1003"/>
      <c r="AF113" s="1003"/>
      <c r="AG113" s="1003"/>
      <c r="AH113" s="1003"/>
      <c r="AI113" s="1003"/>
      <c r="AJ113" s="1003"/>
      <c r="AK113" s="1003"/>
      <c r="AL113" s="1003"/>
      <c r="AM113" s="1003"/>
      <c r="AN113" s="1003"/>
      <c r="AO113" s="1003"/>
      <c r="AP113" s="1003"/>
      <c r="AQ113" s="1003"/>
      <c r="AR113" s="1003"/>
      <c r="AS113" s="1003"/>
      <c r="AT113" s="1003"/>
      <c r="AU113" s="1003"/>
      <c r="AV113" s="1003"/>
      <c r="AW113" s="1003"/>
      <c r="AX113" s="1003"/>
      <c r="AY113" s="1003"/>
      <c r="AZ113" s="1003"/>
      <c r="BA113" s="1003"/>
      <c r="BB113" s="1003"/>
      <c r="BC113" s="1003"/>
      <c r="BD113" s="1003"/>
      <c r="BE113" s="1003"/>
      <c r="BF113" s="1003"/>
      <c r="BG113" s="1003"/>
      <c r="BH113" s="1003"/>
      <c r="BI113" s="1003"/>
      <c r="BJ113" s="1003"/>
      <c r="BK113" s="1003"/>
      <c r="BL113" s="1003"/>
      <c r="BM113" s="1003"/>
      <c r="BN113" s="1003"/>
      <c r="BO113" s="1003"/>
      <c r="BP113" s="1003"/>
      <c r="BQ113" s="1003"/>
      <c r="BR113" s="1003"/>
      <c r="BS113" s="1003"/>
      <c r="BT113" s="1003"/>
      <c r="BU113" s="1003"/>
      <c r="BV113" s="1003"/>
      <c r="BW113" s="1003"/>
      <c r="BX113" s="1003"/>
      <c r="BY113" s="1003"/>
      <c r="BZ113" s="1003"/>
      <c r="CA113" s="1003"/>
      <c r="CB113" s="1003"/>
      <c r="CC113" s="1003"/>
      <c r="CD113" s="1003"/>
      <c r="CE113" s="1003"/>
      <c r="CF113" s="1003"/>
      <c r="CG113" s="1003"/>
      <c r="CH113" s="1003"/>
      <c r="CI113" s="1003"/>
      <c r="CJ113" s="1003"/>
      <c r="CK113" s="1003"/>
      <c r="CL113" s="1003"/>
      <c r="CM113" s="1003"/>
      <c r="CN113" s="1003"/>
      <c r="CO113" s="1003"/>
      <c r="CP113" s="1003"/>
      <c r="CQ113" s="1003"/>
      <c r="CR113" s="1003"/>
      <c r="CS113" s="1003"/>
      <c r="CT113" s="1003"/>
      <c r="CU113" s="1003"/>
      <c r="CV113" s="1003"/>
      <c r="CW113" s="1003"/>
      <c r="CX113" s="1003"/>
      <c r="CY113" s="1003"/>
      <c r="CZ113" s="1003"/>
      <c r="DA113" s="1003"/>
      <c r="DB113" s="1003"/>
      <c r="DC113" s="1003"/>
      <c r="DD113" s="1003"/>
      <c r="DE113" s="1003"/>
      <c r="DF113" s="1003"/>
      <c r="DG113" s="1003"/>
      <c r="DH113" s="1003"/>
      <c r="DI113" s="1003"/>
      <c r="DJ113" s="1003"/>
      <c r="DK113" s="1003"/>
      <c r="DL113" s="1003"/>
      <c r="DM113" s="1003"/>
      <c r="DN113" s="1003"/>
      <c r="DO113" s="1003"/>
      <c r="DP113" s="1003"/>
      <c r="DQ113" s="1003"/>
      <c r="DR113" s="1003"/>
      <c r="DS113" s="1003"/>
      <c r="DT113" s="1003"/>
      <c r="DU113" s="1003"/>
      <c r="DV113" s="1003"/>
      <c r="DW113" s="1003"/>
      <c r="DX113" s="1003"/>
      <c r="DY113" s="1003"/>
      <c r="DZ113" s="1003"/>
      <c r="EA113" s="1003"/>
      <c r="EB113" s="1003"/>
      <c r="EC113" s="1003"/>
      <c r="ED113" s="1003"/>
      <c r="EE113" s="1003"/>
      <c r="EF113" s="1003"/>
      <c r="EG113" s="1003"/>
      <c r="EH113" s="1003"/>
      <c r="EI113" s="1003"/>
      <c r="EJ113" s="1003"/>
      <c r="EK113" s="1003"/>
      <c r="EL113" s="1003"/>
      <c r="EM113" s="1003"/>
      <c r="EN113" s="1003"/>
      <c r="EO113" s="1003"/>
      <c r="EP113" s="1003"/>
      <c r="EQ113" s="1003"/>
      <c r="ER113" s="1003"/>
      <c r="ES113" s="1003"/>
      <c r="ET113" s="1003"/>
      <c r="EU113" s="1003"/>
      <c r="EV113" s="1003"/>
      <c r="EW113" s="1003"/>
      <c r="EX113" s="1003"/>
      <c r="EY113" s="1003"/>
      <c r="EZ113" s="1003"/>
      <c r="FA113" s="1003"/>
      <c r="FB113" s="1003"/>
      <c r="FC113" s="1003"/>
      <c r="FD113" s="1003"/>
      <c r="FE113" s="1003"/>
      <c r="FF113" s="1003"/>
      <c r="FG113" s="1003"/>
      <c r="FH113" s="1003"/>
      <c r="FI113" s="1003"/>
      <c r="FJ113" s="1003"/>
      <c r="FK113" s="1003"/>
      <c r="FL113" s="1003"/>
      <c r="FM113" s="1003"/>
      <c r="FN113" s="1003"/>
      <c r="FO113" s="1003"/>
      <c r="FP113" s="1003"/>
      <c r="FQ113" s="1003"/>
      <c r="FR113" s="1003"/>
      <c r="FS113" s="1003"/>
      <c r="FT113" s="1003"/>
      <c r="FU113" s="1003"/>
      <c r="FV113" s="1003"/>
      <c r="FW113" s="1003"/>
      <c r="FX113" s="1003"/>
      <c r="FY113" s="1003"/>
      <c r="FZ113" s="1003"/>
      <c r="GA113" s="1003"/>
      <c r="GB113" s="1003"/>
      <c r="GC113" s="1003"/>
      <c r="GD113" s="1003"/>
      <c r="GE113" s="1003"/>
      <c r="GF113" s="1003"/>
      <c r="GG113" s="1003"/>
      <c r="GH113" s="1003"/>
      <c r="GI113" s="1003"/>
      <c r="GJ113" s="1003"/>
      <c r="GK113" s="1003"/>
      <c r="GL113" s="1003"/>
      <c r="GM113" s="1003"/>
      <c r="GN113" s="1003"/>
      <c r="GO113" s="1003"/>
      <c r="GP113" s="1003"/>
      <c r="GQ113" s="1003"/>
      <c r="GR113" s="1003"/>
      <c r="GS113" s="1003"/>
      <c r="GT113" s="1003"/>
      <c r="GU113" s="1003"/>
      <c r="GV113" s="1003"/>
      <c r="GW113" s="1003"/>
      <c r="GX113" s="1003"/>
      <c r="GY113" s="1003"/>
      <c r="GZ113" s="1003"/>
      <c r="HA113" s="1003"/>
      <c r="HB113" s="1003"/>
      <c r="HC113" s="1003"/>
      <c r="HD113" s="1003"/>
      <c r="HE113" s="1003"/>
      <c r="HF113" s="1003"/>
      <c r="HG113" s="1003"/>
      <c r="HH113" s="1003"/>
      <c r="HI113" s="1003"/>
      <c r="HJ113" s="1003"/>
      <c r="HK113" s="1003"/>
      <c r="HL113" s="1003"/>
      <c r="HM113" s="1003"/>
      <c r="HN113" s="1003"/>
      <c r="HO113" s="1003"/>
      <c r="HP113" s="1003"/>
      <c r="HQ113" s="1003"/>
      <c r="HR113" s="1003"/>
      <c r="HS113" s="1003"/>
      <c r="HT113" s="1003"/>
      <c r="HU113" s="1003"/>
      <c r="HV113" s="1003"/>
      <c r="HW113" s="1003"/>
      <c r="HX113" s="1003"/>
      <c r="HY113" s="1003"/>
      <c r="HZ113" s="1003"/>
      <c r="IA113" s="1003"/>
      <c r="IB113" s="1003"/>
      <c r="IC113" s="1003"/>
      <c r="ID113" s="1003"/>
      <c r="IE113" s="1003"/>
      <c r="IF113" s="1003"/>
      <c r="IG113" s="1003"/>
      <c r="IH113" s="1003"/>
      <c r="II113" s="1003"/>
      <c r="IJ113" s="1003"/>
      <c r="IK113" s="1003"/>
      <c r="IL113" s="1003"/>
      <c r="IM113" s="1003"/>
      <c r="IN113" s="1003"/>
      <c r="IO113" s="1003"/>
      <c r="IP113" s="1003"/>
      <c r="IQ113" s="1003"/>
      <c r="IR113" s="1003"/>
      <c r="IS113" s="1003"/>
      <c r="IT113" s="1003"/>
      <c r="IU113" s="1003"/>
      <c r="IV113" s="1003"/>
    </row>
    <row r="114" spans="1:256" ht="15.75">
      <c r="A114" s="1003"/>
      <c r="B114" s="2752" t="s">
        <v>690</v>
      </c>
      <c r="C114" s="2753"/>
      <c r="D114" s="2753"/>
      <c r="E114" s="2753"/>
      <c r="F114" s="2753"/>
      <c r="G114" s="2754"/>
      <c r="H114" s="1003"/>
      <c r="I114" s="1003"/>
      <c r="J114" s="1003"/>
      <c r="K114" s="1003"/>
      <c r="L114" s="1003"/>
      <c r="M114" s="1003"/>
      <c r="N114" s="1003"/>
      <c r="O114" s="1003"/>
      <c r="P114" s="1003"/>
      <c r="Q114" s="1003"/>
      <c r="R114" s="1003"/>
      <c r="S114" s="1003"/>
      <c r="T114" s="1003"/>
      <c r="U114" s="1003"/>
      <c r="V114" s="1003"/>
      <c r="W114" s="1003"/>
      <c r="X114" s="1003"/>
      <c r="Y114" s="1003"/>
      <c r="Z114" s="1003"/>
      <c r="AA114" s="1003"/>
      <c r="AB114" s="1003"/>
      <c r="AC114" s="1003"/>
      <c r="AD114" s="1003"/>
      <c r="AE114" s="1003"/>
      <c r="AF114" s="1003"/>
      <c r="AG114" s="1003"/>
      <c r="AH114" s="1003"/>
      <c r="AI114" s="1003"/>
      <c r="AJ114" s="1003"/>
      <c r="AK114" s="1003"/>
      <c r="AL114" s="1003"/>
      <c r="AM114" s="1003"/>
      <c r="AN114" s="1003"/>
      <c r="AO114" s="1003"/>
      <c r="AP114" s="1003"/>
      <c r="AQ114" s="1003"/>
      <c r="AR114" s="1003"/>
      <c r="AS114" s="1003"/>
      <c r="AT114" s="1003"/>
      <c r="AU114" s="1003"/>
      <c r="AV114" s="1003"/>
      <c r="AW114" s="1003"/>
      <c r="AX114" s="1003"/>
      <c r="AY114" s="1003"/>
      <c r="AZ114" s="1003"/>
      <c r="BA114" s="1003"/>
      <c r="BB114" s="1003"/>
      <c r="BC114" s="1003"/>
      <c r="BD114" s="1003"/>
      <c r="BE114" s="1003"/>
      <c r="BF114" s="1003"/>
      <c r="BG114" s="1003"/>
      <c r="BH114" s="1003"/>
      <c r="BI114" s="1003"/>
      <c r="BJ114" s="1003"/>
      <c r="BK114" s="1003"/>
      <c r="BL114" s="1003"/>
      <c r="BM114" s="1003"/>
      <c r="BN114" s="1003"/>
      <c r="BO114" s="1003"/>
      <c r="BP114" s="1003"/>
      <c r="BQ114" s="1003"/>
      <c r="BR114" s="1003"/>
      <c r="BS114" s="1003"/>
      <c r="BT114" s="1003"/>
      <c r="BU114" s="1003"/>
      <c r="BV114" s="1003"/>
      <c r="BW114" s="1003"/>
      <c r="BX114" s="1003"/>
      <c r="BY114" s="1003"/>
      <c r="BZ114" s="1003"/>
      <c r="CA114" s="1003"/>
      <c r="CB114" s="1003"/>
      <c r="CC114" s="1003"/>
      <c r="CD114" s="1003"/>
      <c r="CE114" s="1003"/>
      <c r="CF114" s="1003"/>
      <c r="CG114" s="1003"/>
      <c r="CH114" s="1003"/>
      <c r="CI114" s="1003"/>
      <c r="CJ114" s="1003"/>
      <c r="CK114" s="1003"/>
      <c r="CL114" s="1003"/>
      <c r="CM114" s="1003"/>
      <c r="CN114" s="1003"/>
      <c r="CO114" s="1003"/>
      <c r="CP114" s="1003"/>
      <c r="CQ114" s="1003"/>
      <c r="CR114" s="1003"/>
      <c r="CS114" s="1003"/>
      <c r="CT114" s="1003"/>
      <c r="CU114" s="1003"/>
      <c r="CV114" s="1003"/>
      <c r="CW114" s="1003"/>
      <c r="CX114" s="1003"/>
      <c r="CY114" s="1003"/>
      <c r="CZ114" s="1003"/>
      <c r="DA114" s="1003"/>
      <c r="DB114" s="1003"/>
      <c r="DC114" s="1003"/>
      <c r="DD114" s="1003"/>
      <c r="DE114" s="1003"/>
      <c r="DF114" s="1003"/>
      <c r="DG114" s="1003"/>
      <c r="DH114" s="1003"/>
      <c r="DI114" s="1003"/>
      <c r="DJ114" s="1003"/>
      <c r="DK114" s="1003"/>
      <c r="DL114" s="1003"/>
      <c r="DM114" s="1003"/>
      <c r="DN114" s="1003"/>
      <c r="DO114" s="1003"/>
      <c r="DP114" s="1003"/>
      <c r="DQ114" s="1003"/>
      <c r="DR114" s="1003"/>
      <c r="DS114" s="1003"/>
      <c r="DT114" s="1003"/>
      <c r="DU114" s="1003"/>
      <c r="DV114" s="1003"/>
      <c r="DW114" s="1003"/>
      <c r="DX114" s="1003"/>
      <c r="DY114" s="1003"/>
      <c r="DZ114" s="1003"/>
      <c r="EA114" s="1003"/>
      <c r="EB114" s="1003"/>
      <c r="EC114" s="1003"/>
      <c r="ED114" s="1003"/>
      <c r="EE114" s="1003"/>
      <c r="EF114" s="1003"/>
      <c r="EG114" s="1003"/>
      <c r="EH114" s="1003"/>
      <c r="EI114" s="1003"/>
      <c r="EJ114" s="1003"/>
      <c r="EK114" s="1003"/>
      <c r="EL114" s="1003"/>
      <c r="EM114" s="1003"/>
      <c r="EN114" s="1003"/>
      <c r="EO114" s="1003"/>
      <c r="EP114" s="1003"/>
      <c r="EQ114" s="1003"/>
      <c r="ER114" s="1003"/>
      <c r="ES114" s="1003"/>
      <c r="ET114" s="1003"/>
      <c r="EU114" s="1003"/>
      <c r="EV114" s="1003"/>
      <c r="EW114" s="1003"/>
      <c r="EX114" s="1003"/>
      <c r="EY114" s="1003"/>
      <c r="EZ114" s="1003"/>
      <c r="FA114" s="1003"/>
      <c r="FB114" s="1003"/>
      <c r="FC114" s="1003"/>
      <c r="FD114" s="1003"/>
      <c r="FE114" s="1003"/>
      <c r="FF114" s="1003"/>
      <c r="FG114" s="1003"/>
      <c r="FH114" s="1003"/>
      <c r="FI114" s="1003"/>
      <c r="FJ114" s="1003"/>
      <c r="FK114" s="1003"/>
      <c r="FL114" s="1003"/>
      <c r="FM114" s="1003"/>
      <c r="FN114" s="1003"/>
      <c r="FO114" s="1003"/>
      <c r="FP114" s="1003"/>
      <c r="FQ114" s="1003"/>
      <c r="FR114" s="1003"/>
      <c r="FS114" s="1003"/>
      <c r="FT114" s="1003"/>
      <c r="FU114" s="1003"/>
      <c r="FV114" s="1003"/>
      <c r="FW114" s="1003"/>
      <c r="FX114" s="1003"/>
      <c r="FY114" s="1003"/>
      <c r="FZ114" s="1003"/>
      <c r="GA114" s="1003"/>
      <c r="GB114" s="1003"/>
      <c r="GC114" s="1003"/>
      <c r="GD114" s="1003"/>
      <c r="GE114" s="1003"/>
      <c r="GF114" s="1003"/>
      <c r="GG114" s="1003"/>
      <c r="GH114" s="1003"/>
      <c r="GI114" s="1003"/>
      <c r="GJ114" s="1003"/>
      <c r="GK114" s="1003"/>
      <c r="GL114" s="1003"/>
      <c r="GM114" s="1003"/>
      <c r="GN114" s="1003"/>
      <c r="GO114" s="1003"/>
      <c r="GP114" s="1003"/>
      <c r="GQ114" s="1003"/>
      <c r="GR114" s="1003"/>
      <c r="GS114" s="1003"/>
      <c r="GT114" s="1003"/>
      <c r="GU114" s="1003"/>
      <c r="GV114" s="1003"/>
      <c r="GW114" s="1003"/>
      <c r="GX114" s="1003"/>
      <c r="GY114" s="1003"/>
      <c r="GZ114" s="1003"/>
      <c r="HA114" s="1003"/>
      <c r="HB114" s="1003"/>
      <c r="HC114" s="1003"/>
      <c r="HD114" s="1003"/>
      <c r="HE114" s="1003"/>
      <c r="HF114" s="1003"/>
      <c r="HG114" s="1003"/>
      <c r="HH114" s="1003"/>
      <c r="HI114" s="1003"/>
      <c r="HJ114" s="1003"/>
      <c r="HK114" s="1003"/>
      <c r="HL114" s="1003"/>
      <c r="HM114" s="1003"/>
      <c r="HN114" s="1003"/>
      <c r="HO114" s="1003"/>
      <c r="HP114" s="1003"/>
      <c r="HQ114" s="1003"/>
      <c r="HR114" s="1003"/>
      <c r="HS114" s="1003"/>
      <c r="HT114" s="1003"/>
      <c r="HU114" s="1003"/>
      <c r="HV114" s="1003"/>
      <c r="HW114" s="1003"/>
      <c r="HX114" s="1003"/>
      <c r="HY114" s="1003"/>
      <c r="HZ114" s="1003"/>
      <c r="IA114" s="1003"/>
      <c r="IB114" s="1003"/>
      <c r="IC114" s="1003"/>
      <c r="ID114" s="1003"/>
      <c r="IE114" s="1003"/>
      <c r="IF114" s="1003"/>
      <c r="IG114" s="1003"/>
      <c r="IH114" s="1003"/>
      <c r="II114" s="1003"/>
      <c r="IJ114" s="1003"/>
      <c r="IK114" s="1003"/>
      <c r="IL114" s="1003"/>
      <c r="IM114" s="1003"/>
      <c r="IN114" s="1003"/>
      <c r="IO114" s="1003"/>
      <c r="IP114" s="1003"/>
      <c r="IQ114" s="1003"/>
      <c r="IR114" s="1003"/>
      <c r="IS114" s="1003"/>
      <c r="IT114" s="1003"/>
      <c r="IU114" s="1003"/>
      <c r="IV114" s="1003"/>
    </row>
    <row r="115" spans="1:256" ht="15">
      <c r="A115" s="1003"/>
      <c r="B115" s="2855" t="str">
        <f>C106</f>
        <v>ESCAVAÇÃO MANUAL DE VALA COM PROFUNDIDADE MENOR OU IGUAL A 1,30 M. AF_03/2016</v>
      </c>
      <c r="C115" s="2856"/>
      <c r="D115" s="1276" t="s">
        <v>24</v>
      </c>
      <c r="E115" s="2857" t="s">
        <v>6031</v>
      </c>
      <c r="F115" s="2857"/>
      <c r="G115" s="2858"/>
      <c r="H115" s="1003"/>
      <c r="I115" s="1003"/>
      <c r="J115" s="1003"/>
      <c r="K115" s="1003"/>
      <c r="L115" s="1003"/>
      <c r="M115" s="1003"/>
      <c r="N115" s="1003"/>
      <c r="O115" s="1003"/>
      <c r="P115" s="1003"/>
      <c r="Q115" s="1003"/>
      <c r="R115" s="1003"/>
      <c r="S115" s="1003"/>
      <c r="T115" s="1003"/>
      <c r="U115" s="1003"/>
      <c r="V115" s="1003"/>
      <c r="W115" s="1003"/>
      <c r="X115" s="1003"/>
      <c r="Y115" s="1003"/>
      <c r="Z115" s="1003"/>
      <c r="AA115" s="1003"/>
      <c r="AB115" s="1003"/>
      <c r="AC115" s="1003"/>
      <c r="AD115" s="1003"/>
      <c r="AE115" s="1003"/>
      <c r="AF115" s="1003"/>
      <c r="AG115" s="1003"/>
      <c r="AH115" s="1003"/>
      <c r="AI115" s="1003"/>
      <c r="AJ115" s="1003"/>
      <c r="AK115" s="1003"/>
      <c r="AL115" s="1003"/>
      <c r="AM115" s="1003"/>
      <c r="AN115" s="1003"/>
      <c r="AO115" s="1003"/>
      <c r="AP115" s="1003"/>
      <c r="AQ115" s="1003"/>
      <c r="AR115" s="1003"/>
      <c r="AS115" s="1003"/>
      <c r="AT115" s="1003"/>
      <c r="AU115" s="1003"/>
      <c r="AV115" s="1003"/>
      <c r="AW115" s="1003"/>
      <c r="AX115" s="1003"/>
      <c r="AY115" s="1003"/>
      <c r="AZ115" s="1003"/>
      <c r="BA115" s="1003"/>
      <c r="BB115" s="1003"/>
      <c r="BC115" s="1003"/>
      <c r="BD115" s="1003"/>
      <c r="BE115" s="1003"/>
      <c r="BF115" s="1003"/>
      <c r="BG115" s="1003"/>
      <c r="BH115" s="1003"/>
      <c r="BI115" s="1003"/>
      <c r="BJ115" s="1003"/>
      <c r="BK115" s="1003"/>
      <c r="BL115" s="1003"/>
      <c r="BM115" s="1003"/>
      <c r="BN115" s="1003"/>
      <c r="BO115" s="1003"/>
      <c r="BP115" s="1003"/>
      <c r="BQ115" s="1003"/>
      <c r="BR115" s="1003"/>
      <c r="BS115" s="1003"/>
      <c r="BT115" s="1003"/>
      <c r="BU115" s="1003"/>
      <c r="BV115" s="1003"/>
      <c r="BW115" s="1003"/>
      <c r="BX115" s="1003"/>
      <c r="BY115" s="1003"/>
      <c r="BZ115" s="1003"/>
      <c r="CA115" s="1003"/>
      <c r="CB115" s="1003"/>
      <c r="CC115" s="1003"/>
      <c r="CD115" s="1003"/>
      <c r="CE115" s="1003"/>
      <c r="CF115" s="1003"/>
      <c r="CG115" s="1003"/>
      <c r="CH115" s="1003"/>
      <c r="CI115" s="1003"/>
      <c r="CJ115" s="1003"/>
      <c r="CK115" s="1003"/>
      <c r="CL115" s="1003"/>
      <c r="CM115" s="1003"/>
      <c r="CN115" s="1003"/>
      <c r="CO115" s="1003"/>
      <c r="CP115" s="1003"/>
      <c r="CQ115" s="1003"/>
      <c r="CR115" s="1003"/>
      <c r="CS115" s="1003"/>
      <c r="CT115" s="1003"/>
      <c r="CU115" s="1003"/>
      <c r="CV115" s="1003"/>
      <c r="CW115" s="1003"/>
      <c r="CX115" s="1003"/>
      <c r="CY115" s="1003"/>
      <c r="CZ115" s="1003"/>
      <c r="DA115" s="1003"/>
      <c r="DB115" s="1003"/>
      <c r="DC115" s="1003"/>
      <c r="DD115" s="1003"/>
      <c r="DE115" s="1003"/>
      <c r="DF115" s="1003"/>
      <c r="DG115" s="1003"/>
      <c r="DH115" s="1003"/>
      <c r="DI115" s="1003"/>
      <c r="DJ115" s="1003"/>
      <c r="DK115" s="1003"/>
      <c r="DL115" s="1003"/>
      <c r="DM115" s="1003"/>
      <c r="DN115" s="1003"/>
      <c r="DO115" s="1003"/>
      <c r="DP115" s="1003"/>
      <c r="DQ115" s="1003"/>
      <c r="DR115" s="1003"/>
      <c r="DS115" s="1003"/>
      <c r="DT115" s="1003"/>
      <c r="DU115" s="1003"/>
      <c r="DV115" s="1003"/>
      <c r="DW115" s="1003"/>
      <c r="DX115" s="1003"/>
      <c r="DY115" s="1003"/>
      <c r="DZ115" s="1003"/>
      <c r="EA115" s="1003"/>
      <c r="EB115" s="1003"/>
      <c r="EC115" s="1003"/>
      <c r="ED115" s="1003"/>
      <c r="EE115" s="1003"/>
      <c r="EF115" s="1003"/>
      <c r="EG115" s="1003"/>
      <c r="EH115" s="1003"/>
      <c r="EI115" s="1003"/>
      <c r="EJ115" s="1003"/>
      <c r="EK115" s="1003"/>
      <c r="EL115" s="1003"/>
      <c r="EM115" s="1003"/>
      <c r="EN115" s="1003"/>
      <c r="EO115" s="1003"/>
      <c r="EP115" s="1003"/>
      <c r="EQ115" s="1003"/>
      <c r="ER115" s="1003"/>
      <c r="ES115" s="1003"/>
      <c r="ET115" s="1003"/>
      <c r="EU115" s="1003"/>
      <c r="EV115" s="1003"/>
      <c r="EW115" s="1003"/>
      <c r="EX115" s="1003"/>
      <c r="EY115" s="1003"/>
      <c r="EZ115" s="1003"/>
      <c r="FA115" s="1003"/>
      <c r="FB115" s="1003"/>
      <c r="FC115" s="1003"/>
      <c r="FD115" s="1003"/>
      <c r="FE115" s="1003"/>
      <c r="FF115" s="1003"/>
      <c r="FG115" s="1003"/>
      <c r="FH115" s="1003"/>
      <c r="FI115" s="1003"/>
      <c r="FJ115" s="1003"/>
      <c r="FK115" s="1003"/>
      <c r="FL115" s="1003"/>
      <c r="FM115" s="1003"/>
      <c r="FN115" s="1003"/>
      <c r="FO115" s="1003"/>
      <c r="FP115" s="1003"/>
      <c r="FQ115" s="1003"/>
      <c r="FR115" s="1003"/>
      <c r="FS115" s="1003"/>
      <c r="FT115" s="1003"/>
      <c r="FU115" s="1003"/>
      <c r="FV115" s="1003"/>
      <c r="FW115" s="1003"/>
      <c r="FX115" s="1003"/>
      <c r="FY115" s="1003"/>
      <c r="FZ115" s="1003"/>
      <c r="GA115" s="1003"/>
      <c r="GB115" s="1003"/>
      <c r="GC115" s="1003"/>
      <c r="GD115" s="1003"/>
      <c r="GE115" s="1003"/>
      <c r="GF115" s="1003"/>
      <c r="GG115" s="1003"/>
      <c r="GH115" s="1003"/>
      <c r="GI115" s="1003"/>
      <c r="GJ115" s="1003"/>
      <c r="GK115" s="1003"/>
      <c r="GL115" s="1003"/>
      <c r="GM115" s="1003"/>
      <c r="GN115" s="1003"/>
      <c r="GO115" s="1003"/>
      <c r="GP115" s="1003"/>
      <c r="GQ115" s="1003"/>
      <c r="GR115" s="1003"/>
      <c r="GS115" s="1003"/>
      <c r="GT115" s="1003"/>
      <c r="GU115" s="1003"/>
      <c r="GV115" s="1003"/>
      <c r="GW115" s="1003"/>
      <c r="GX115" s="1003"/>
      <c r="GY115" s="1003"/>
      <c r="GZ115" s="1003"/>
      <c r="HA115" s="1003"/>
      <c r="HB115" s="1003"/>
      <c r="HC115" s="1003"/>
      <c r="HD115" s="1003"/>
      <c r="HE115" s="1003"/>
      <c r="HF115" s="1003"/>
      <c r="HG115" s="1003"/>
      <c r="HH115" s="1003"/>
      <c r="HI115" s="1003"/>
      <c r="HJ115" s="1003"/>
      <c r="HK115" s="1003"/>
      <c r="HL115" s="1003"/>
      <c r="HM115" s="1003"/>
      <c r="HN115" s="1003"/>
      <c r="HO115" s="1003"/>
      <c r="HP115" s="1003"/>
      <c r="HQ115" s="1003"/>
      <c r="HR115" s="1003"/>
      <c r="HS115" s="1003"/>
      <c r="HT115" s="1003"/>
      <c r="HU115" s="1003"/>
      <c r="HV115" s="1003"/>
      <c r="HW115" s="1003"/>
      <c r="HX115" s="1003"/>
      <c r="HY115" s="1003"/>
      <c r="HZ115" s="1003"/>
      <c r="IA115" s="1003"/>
      <c r="IB115" s="1003"/>
      <c r="IC115" s="1003"/>
      <c r="ID115" s="1003"/>
      <c r="IE115" s="1003"/>
      <c r="IF115" s="1003"/>
      <c r="IG115" s="1003"/>
      <c r="IH115" s="1003"/>
      <c r="II115" s="1003"/>
      <c r="IJ115" s="1003"/>
      <c r="IK115" s="1003"/>
      <c r="IL115" s="1003"/>
      <c r="IM115" s="1003"/>
      <c r="IN115" s="1003"/>
      <c r="IO115" s="1003"/>
      <c r="IP115" s="1003"/>
      <c r="IQ115" s="1003"/>
      <c r="IR115" s="1003"/>
      <c r="IS115" s="1003"/>
      <c r="IT115" s="1003"/>
      <c r="IU115" s="1003"/>
      <c r="IV115" s="1003"/>
    </row>
    <row r="116" spans="1:256" ht="36" customHeight="1">
      <c r="A116" s="1003"/>
      <c r="B116" s="2855" t="str">
        <f>C107</f>
        <v>CONCRETO FCK = 25MPA, TRAÇO 1:2,3:2,7 (CIMENTO/ AREIA MÉDIA/ BRITA 1)  - PREPARO MECÂNICO COM BETONEIRA 400 L. AF_07/2016</v>
      </c>
      <c r="C116" s="2856"/>
      <c r="D116" s="2358" t="s">
        <v>24</v>
      </c>
      <c r="E116" s="2859" t="str">
        <f>E115</f>
        <v>(0,30*0,30*0,60)*2</v>
      </c>
      <c r="F116" s="2859"/>
      <c r="G116" s="2860"/>
      <c r="H116" s="1003"/>
      <c r="I116" s="1003"/>
      <c r="J116" s="1003"/>
      <c r="K116" s="1003"/>
      <c r="L116" s="1003"/>
      <c r="M116" s="1003"/>
      <c r="N116" s="1003"/>
      <c r="O116" s="1003"/>
      <c r="P116" s="1003"/>
      <c r="Q116" s="1003"/>
      <c r="R116" s="1003"/>
      <c r="S116" s="1003"/>
      <c r="T116" s="1003"/>
      <c r="U116" s="1003"/>
      <c r="V116" s="1003"/>
      <c r="W116" s="1003"/>
      <c r="X116" s="1003"/>
      <c r="Y116" s="1003"/>
      <c r="Z116" s="1003"/>
      <c r="AA116" s="1003"/>
      <c r="AB116" s="1003"/>
      <c r="AC116" s="1003"/>
      <c r="AD116" s="1003"/>
      <c r="AE116" s="1003"/>
      <c r="AF116" s="1003"/>
      <c r="AG116" s="1003"/>
      <c r="AH116" s="1003"/>
      <c r="AI116" s="1003"/>
      <c r="AJ116" s="1003"/>
      <c r="AK116" s="1003"/>
      <c r="AL116" s="1003"/>
      <c r="AM116" s="1003"/>
      <c r="AN116" s="1003"/>
      <c r="AO116" s="1003"/>
      <c r="AP116" s="1003"/>
      <c r="AQ116" s="1003"/>
      <c r="AR116" s="1003"/>
      <c r="AS116" s="1003"/>
      <c r="AT116" s="1003"/>
      <c r="AU116" s="1003"/>
      <c r="AV116" s="1003"/>
      <c r="AW116" s="1003"/>
      <c r="AX116" s="1003"/>
      <c r="AY116" s="1003"/>
      <c r="AZ116" s="1003"/>
      <c r="BA116" s="1003"/>
      <c r="BB116" s="1003"/>
      <c r="BC116" s="1003"/>
      <c r="BD116" s="1003"/>
      <c r="BE116" s="1003"/>
      <c r="BF116" s="1003"/>
      <c r="BG116" s="1003"/>
      <c r="BH116" s="1003"/>
      <c r="BI116" s="1003"/>
      <c r="BJ116" s="1003"/>
      <c r="BK116" s="1003"/>
      <c r="BL116" s="1003"/>
      <c r="BM116" s="1003"/>
      <c r="BN116" s="1003"/>
      <c r="BO116" s="1003"/>
      <c r="BP116" s="1003"/>
      <c r="BQ116" s="1003"/>
      <c r="BR116" s="1003"/>
      <c r="BS116" s="1003"/>
      <c r="BT116" s="1003"/>
      <c r="BU116" s="1003"/>
      <c r="BV116" s="1003"/>
      <c r="BW116" s="1003"/>
      <c r="BX116" s="1003"/>
      <c r="BY116" s="1003"/>
      <c r="BZ116" s="1003"/>
      <c r="CA116" s="1003"/>
      <c r="CB116" s="1003"/>
      <c r="CC116" s="1003"/>
      <c r="CD116" s="1003"/>
      <c r="CE116" s="1003"/>
      <c r="CF116" s="1003"/>
      <c r="CG116" s="1003"/>
      <c r="CH116" s="1003"/>
      <c r="CI116" s="1003"/>
      <c r="CJ116" s="1003"/>
      <c r="CK116" s="1003"/>
      <c r="CL116" s="1003"/>
      <c r="CM116" s="1003"/>
      <c r="CN116" s="1003"/>
      <c r="CO116" s="1003"/>
      <c r="CP116" s="1003"/>
      <c r="CQ116" s="1003"/>
      <c r="CR116" s="1003"/>
      <c r="CS116" s="1003"/>
      <c r="CT116" s="1003"/>
      <c r="CU116" s="1003"/>
      <c r="CV116" s="1003"/>
      <c r="CW116" s="1003"/>
      <c r="CX116" s="1003"/>
      <c r="CY116" s="1003"/>
      <c r="CZ116" s="1003"/>
      <c r="DA116" s="1003"/>
      <c r="DB116" s="1003"/>
      <c r="DC116" s="1003"/>
      <c r="DD116" s="1003"/>
      <c r="DE116" s="1003"/>
      <c r="DF116" s="1003"/>
      <c r="DG116" s="1003"/>
      <c r="DH116" s="1003"/>
      <c r="DI116" s="1003"/>
      <c r="DJ116" s="1003"/>
      <c r="DK116" s="1003"/>
      <c r="DL116" s="1003"/>
      <c r="DM116" s="1003"/>
      <c r="DN116" s="1003"/>
      <c r="DO116" s="1003"/>
      <c r="DP116" s="1003"/>
      <c r="DQ116" s="1003"/>
      <c r="DR116" s="1003"/>
      <c r="DS116" s="1003"/>
      <c r="DT116" s="1003"/>
      <c r="DU116" s="1003"/>
      <c r="DV116" s="1003"/>
      <c r="DW116" s="1003"/>
      <c r="DX116" s="1003"/>
      <c r="DY116" s="1003"/>
      <c r="DZ116" s="1003"/>
      <c r="EA116" s="1003"/>
      <c r="EB116" s="1003"/>
      <c r="EC116" s="1003"/>
      <c r="ED116" s="1003"/>
      <c r="EE116" s="1003"/>
      <c r="EF116" s="1003"/>
      <c r="EG116" s="1003"/>
      <c r="EH116" s="1003"/>
      <c r="EI116" s="1003"/>
      <c r="EJ116" s="1003"/>
      <c r="EK116" s="1003"/>
      <c r="EL116" s="1003"/>
      <c r="EM116" s="1003"/>
      <c r="EN116" s="1003"/>
      <c r="EO116" s="1003"/>
      <c r="EP116" s="1003"/>
      <c r="EQ116" s="1003"/>
      <c r="ER116" s="1003"/>
      <c r="ES116" s="1003"/>
      <c r="ET116" s="1003"/>
      <c r="EU116" s="1003"/>
      <c r="EV116" s="1003"/>
      <c r="EW116" s="1003"/>
      <c r="EX116" s="1003"/>
      <c r="EY116" s="1003"/>
      <c r="EZ116" s="1003"/>
      <c r="FA116" s="1003"/>
      <c r="FB116" s="1003"/>
      <c r="FC116" s="1003"/>
      <c r="FD116" s="1003"/>
      <c r="FE116" s="1003"/>
      <c r="FF116" s="1003"/>
      <c r="FG116" s="1003"/>
      <c r="FH116" s="1003"/>
      <c r="FI116" s="1003"/>
      <c r="FJ116" s="1003"/>
      <c r="FK116" s="1003"/>
      <c r="FL116" s="1003"/>
      <c r="FM116" s="1003"/>
      <c r="FN116" s="1003"/>
      <c r="FO116" s="1003"/>
      <c r="FP116" s="1003"/>
      <c r="FQ116" s="1003"/>
      <c r="FR116" s="1003"/>
      <c r="FS116" s="1003"/>
      <c r="FT116" s="1003"/>
      <c r="FU116" s="1003"/>
      <c r="FV116" s="1003"/>
      <c r="FW116" s="1003"/>
      <c r="FX116" s="1003"/>
      <c r="FY116" s="1003"/>
      <c r="FZ116" s="1003"/>
      <c r="GA116" s="1003"/>
      <c r="GB116" s="1003"/>
      <c r="GC116" s="1003"/>
      <c r="GD116" s="1003"/>
      <c r="GE116" s="1003"/>
      <c r="GF116" s="1003"/>
      <c r="GG116" s="1003"/>
      <c r="GH116" s="1003"/>
      <c r="GI116" s="1003"/>
      <c r="GJ116" s="1003"/>
      <c r="GK116" s="1003"/>
      <c r="GL116" s="1003"/>
      <c r="GM116" s="1003"/>
      <c r="GN116" s="1003"/>
      <c r="GO116" s="1003"/>
      <c r="GP116" s="1003"/>
      <c r="GQ116" s="1003"/>
      <c r="GR116" s="1003"/>
      <c r="GS116" s="1003"/>
      <c r="GT116" s="1003"/>
      <c r="GU116" s="1003"/>
      <c r="GV116" s="1003"/>
      <c r="GW116" s="1003"/>
      <c r="GX116" s="1003"/>
      <c r="GY116" s="1003"/>
      <c r="GZ116" s="1003"/>
      <c r="HA116" s="1003"/>
      <c r="HB116" s="1003"/>
      <c r="HC116" s="1003"/>
      <c r="HD116" s="1003"/>
      <c r="HE116" s="1003"/>
      <c r="HF116" s="1003"/>
      <c r="HG116" s="1003"/>
      <c r="HH116" s="1003"/>
      <c r="HI116" s="1003"/>
      <c r="HJ116" s="1003"/>
      <c r="HK116" s="1003"/>
      <c r="HL116" s="1003"/>
      <c r="HM116" s="1003"/>
      <c r="HN116" s="1003"/>
      <c r="HO116" s="1003"/>
      <c r="HP116" s="1003"/>
      <c r="HQ116" s="1003"/>
      <c r="HR116" s="1003"/>
      <c r="HS116" s="1003"/>
      <c r="HT116" s="1003"/>
      <c r="HU116" s="1003"/>
      <c r="HV116" s="1003"/>
      <c r="HW116" s="1003"/>
      <c r="HX116" s="1003"/>
      <c r="HY116" s="1003"/>
      <c r="HZ116" s="1003"/>
      <c r="IA116" s="1003"/>
      <c r="IB116" s="1003"/>
      <c r="IC116" s="1003"/>
      <c r="ID116" s="1003"/>
      <c r="IE116" s="1003"/>
      <c r="IF116" s="1003"/>
      <c r="IG116" s="1003"/>
      <c r="IH116" s="1003"/>
      <c r="II116" s="1003"/>
      <c r="IJ116" s="1003"/>
      <c r="IK116" s="1003"/>
      <c r="IL116" s="1003"/>
      <c r="IM116" s="1003"/>
      <c r="IN116" s="1003"/>
      <c r="IO116" s="1003"/>
      <c r="IP116" s="1003"/>
      <c r="IQ116" s="1003"/>
      <c r="IR116" s="1003"/>
      <c r="IS116" s="1003"/>
      <c r="IT116" s="1003"/>
      <c r="IU116" s="1003"/>
      <c r="IV116" s="1003"/>
    </row>
    <row r="117" spans="1:256" ht="34.5" customHeight="1" thickBot="1">
      <c r="A117" s="1003"/>
      <c r="B117" s="2861" t="str">
        <f>C108</f>
        <v>LANCAMENTO/APLICACAO MANUAL DE CONCRETO EM FUNDACOES</v>
      </c>
      <c r="C117" s="2862"/>
      <c r="D117" s="2424" t="s">
        <v>24</v>
      </c>
      <c r="E117" s="2863" t="str">
        <f>E115</f>
        <v>(0,30*0,30*0,60)*2</v>
      </c>
      <c r="F117" s="2863"/>
      <c r="G117" s="2864"/>
      <c r="H117" s="1003"/>
      <c r="I117" s="1003"/>
      <c r="J117" s="1003"/>
      <c r="K117" s="1003"/>
      <c r="L117" s="1003"/>
      <c r="M117" s="1003"/>
      <c r="N117" s="1003"/>
      <c r="O117" s="1003"/>
      <c r="P117" s="1003"/>
      <c r="Q117" s="1003"/>
      <c r="R117" s="1003"/>
      <c r="S117" s="1003"/>
      <c r="T117" s="1003"/>
      <c r="U117" s="1003"/>
      <c r="V117" s="1003"/>
      <c r="W117" s="1003"/>
      <c r="X117" s="1003"/>
      <c r="Y117" s="1003"/>
      <c r="Z117" s="1003"/>
      <c r="AA117" s="1003"/>
      <c r="AB117" s="1003"/>
      <c r="AC117" s="1003"/>
      <c r="AD117" s="1003"/>
      <c r="AE117" s="1003"/>
      <c r="AF117" s="1003"/>
      <c r="AG117" s="1003"/>
      <c r="AH117" s="1003"/>
      <c r="AI117" s="1003"/>
      <c r="AJ117" s="1003"/>
      <c r="AK117" s="1003"/>
      <c r="AL117" s="1003"/>
      <c r="AM117" s="1003"/>
      <c r="AN117" s="1003"/>
      <c r="AO117" s="1003"/>
      <c r="AP117" s="1003"/>
      <c r="AQ117" s="1003"/>
      <c r="AR117" s="1003"/>
      <c r="AS117" s="1003"/>
      <c r="AT117" s="1003"/>
      <c r="AU117" s="1003"/>
      <c r="AV117" s="1003"/>
      <c r="AW117" s="1003"/>
      <c r="AX117" s="1003"/>
      <c r="AY117" s="1003"/>
      <c r="AZ117" s="1003"/>
      <c r="BA117" s="1003"/>
      <c r="BB117" s="1003"/>
      <c r="BC117" s="1003"/>
      <c r="BD117" s="1003"/>
      <c r="BE117" s="1003"/>
      <c r="BF117" s="1003"/>
      <c r="BG117" s="1003"/>
      <c r="BH117" s="1003"/>
      <c r="BI117" s="1003"/>
      <c r="BJ117" s="1003"/>
      <c r="BK117" s="1003"/>
      <c r="BL117" s="1003"/>
      <c r="BM117" s="1003"/>
      <c r="BN117" s="1003"/>
      <c r="BO117" s="1003"/>
      <c r="BP117" s="1003"/>
      <c r="BQ117" s="1003"/>
      <c r="BR117" s="1003"/>
      <c r="BS117" s="1003"/>
      <c r="BT117" s="1003"/>
      <c r="BU117" s="1003"/>
      <c r="BV117" s="1003"/>
      <c r="BW117" s="1003"/>
      <c r="BX117" s="1003"/>
      <c r="BY117" s="1003"/>
      <c r="BZ117" s="1003"/>
      <c r="CA117" s="1003"/>
      <c r="CB117" s="1003"/>
      <c r="CC117" s="1003"/>
      <c r="CD117" s="1003"/>
      <c r="CE117" s="1003"/>
      <c r="CF117" s="1003"/>
      <c r="CG117" s="1003"/>
      <c r="CH117" s="1003"/>
      <c r="CI117" s="1003"/>
      <c r="CJ117" s="1003"/>
      <c r="CK117" s="1003"/>
      <c r="CL117" s="1003"/>
      <c r="CM117" s="1003"/>
      <c r="CN117" s="1003"/>
      <c r="CO117" s="1003"/>
      <c r="CP117" s="1003"/>
      <c r="CQ117" s="1003"/>
      <c r="CR117" s="1003"/>
      <c r="CS117" s="1003"/>
      <c r="CT117" s="1003"/>
      <c r="CU117" s="1003"/>
      <c r="CV117" s="1003"/>
      <c r="CW117" s="1003"/>
      <c r="CX117" s="1003"/>
      <c r="CY117" s="1003"/>
      <c r="CZ117" s="1003"/>
      <c r="DA117" s="1003"/>
      <c r="DB117" s="1003"/>
      <c r="DC117" s="1003"/>
      <c r="DD117" s="1003"/>
      <c r="DE117" s="1003"/>
      <c r="DF117" s="1003"/>
      <c r="DG117" s="1003"/>
      <c r="DH117" s="1003"/>
      <c r="DI117" s="1003"/>
      <c r="DJ117" s="1003"/>
      <c r="DK117" s="1003"/>
      <c r="DL117" s="1003"/>
      <c r="DM117" s="1003"/>
      <c r="DN117" s="1003"/>
      <c r="DO117" s="1003"/>
      <c r="DP117" s="1003"/>
      <c r="DQ117" s="1003"/>
      <c r="DR117" s="1003"/>
      <c r="DS117" s="1003"/>
      <c r="DT117" s="1003"/>
      <c r="DU117" s="1003"/>
      <c r="DV117" s="1003"/>
      <c r="DW117" s="1003"/>
      <c r="DX117" s="1003"/>
      <c r="DY117" s="1003"/>
      <c r="DZ117" s="1003"/>
      <c r="EA117" s="1003"/>
      <c r="EB117" s="1003"/>
      <c r="EC117" s="1003"/>
      <c r="ED117" s="1003"/>
      <c r="EE117" s="1003"/>
      <c r="EF117" s="1003"/>
      <c r="EG117" s="1003"/>
      <c r="EH117" s="1003"/>
      <c r="EI117" s="1003"/>
      <c r="EJ117" s="1003"/>
      <c r="EK117" s="1003"/>
      <c r="EL117" s="1003"/>
      <c r="EM117" s="1003"/>
      <c r="EN117" s="1003"/>
      <c r="EO117" s="1003"/>
      <c r="EP117" s="1003"/>
      <c r="EQ117" s="1003"/>
      <c r="ER117" s="1003"/>
      <c r="ES117" s="1003"/>
      <c r="ET117" s="1003"/>
      <c r="EU117" s="1003"/>
      <c r="EV117" s="1003"/>
      <c r="EW117" s="1003"/>
      <c r="EX117" s="1003"/>
      <c r="EY117" s="1003"/>
      <c r="EZ117" s="1003"/>
      <c r="FA117" s="1003"/>
      <c r="FB117" s="1003"/>
      <c r="FC117" s="1003"/>
      <c r="FD117" s="1003"/>
      <c r="FE117" s="1003"/>
      <c r="FF117" s="1003"/>
      <c r="FG117" s="1003"/>
      <c r="FH117" s="1003"/>
      <c r="FI117" s="1003"/>
      <c r="FJ117" s="1003"/>
      <c r="FK117" s="1003"/>
      <c r="FL117" s="1003"/>
      <c r="FM117" s="1003"/>
      <c r="FN117" s="1003"/>
      <c r="FO117" s="1003"/>
      <c r="FP117" s="1003"/>
      <c r="FQ117" s="1003"/>
      <c r="FR117" s="1003"/>
      <c r="FS117" s="1003"/>
      <c r="FT117" s="1003"/>
      <c r="FU117" s="1003"/>
      <c r="FV117" s="1003"/>
      <c r="FW117" s="1003"/>
      <c r="FX117" s="1003"/>
      <c r="FY117" s="1003"/>
      <c r="FZ117" s="1003"/>
      <c r="GA117" s="1003"/>
      <c r="GB117" s="1003"/>
      <c r="GC117" s="1003"/>
      <c r="GD117" s="1003"/>
      <c r="GE117" s="1003"/>
      <c r="GF117" s="1003"/>
      <c r="GG117" s="1003"/>
      <c r="GH117" s="1003"/>
      <c r="GI117" s="1003"/>
      <c r="GJ117" s="1003"/>
      <c r="GK117" s="1003"/>
      <c r="GL117" s="1003"/>
      <c r="GM117" s="1003"/>
      <c r="GN117" s="1003"/>
      <c r="GO117" s="1003"/>
      <c r="GP117" s="1003"/>
      <c r="GQ117" s="1003"/>
      <c r="GR117" s="1003"/>
      <c r="GS117" s="1003"/>
      <c r="GT117" s="1003"/>
      <c r="GU117" s="1003"/>
      <c r="GV117" s="1003"/>
      <c r="GW117" s="1003"/>
      <c r="GX117" s="1003"/>
      <c r="GY117" s="1003"/>
      <c r="GZ117" s="1003"/>
      <c r="HA117" s="1003"/>
      <c r="HB117" s="1003"/>
      <c r="HC117" s="1003"/>
      <c r="HD117" s="1003"/>
      <c r="HE117" s="1003"/>
      <c r="HF117" s="1003"/>
      <c r="HG117" s="1003"/>
      <c r="HH117" s="1003"/>
      <c r="HI117" s="1003"/>
      <c r="HJ117" s="1003"/>
      <c r="HK117" s="1003"/>
      <c r="HL117" s="1003"/>
      <c r="HM117" s="1003"/>
      <c r="HN117" s="1003"/>
      <c r="HO117" s="1003"/>
      <c r="HP117" s="1003"/>
      <c r="HQ117" s="1003"/>
      <c r="HR117" s="1003"/>
      <c r="HS117" s="1003"/>
      <c r="HT117" s="1003"/>
      <c r="HU117" s="1003"/>
      <c r="HV117" s="1003"/>
      <c r="HW117" s="1003"/>
      <c r="HX117" s="1003"/>
      <c r="HY117" s="1003"/>
      <c r="HZ117" s="1003"/>
      <c r="IA117" s="1003"/>
      <c r="IB117" s="1003"/>
      <c r="IC117" s="1003"/>
      <c r="ID117" s="1003"/>
      <c r="IE117" s="1003"/>
      <c r="IF117" s="1003"/>
      <c r="IG117" s="1003"/>
      <c r="IH117" s="1003"/>
      <c r="II117" s="1003"/>
      <c r="IJ117" s="1003"/>
      <c r="IK117" s="1003"/>
      <c r="IL117" s="1003"/>
      <c r="IM117" s="1003"/>
      <c r="IN117" s="1003"/>
      <c r="IO117" s="1003"/>
      <c r="IP117" s="1003"/>
      <c r="IQ117" s="1003"/>
      <c r="IR117" s="1003"/>
      <c r="IS117" s="1003"/>
      <c r="IT117" s="1003"/>
      <c r="IU117" s="1003"/>
      <c r="IV117" s="1003"/>
    </row>
    <row r="118" spans="1:256" ht="13.5" thickBot="1">
      <c r="A118" s="1003"/>
      <c r="B118" s="1057"/>
      <c r="C118" s="1057"/>
      <c r="D118" s="1057"/>
      <c r="E118" s="1057"/>
      <c r="F118" s="1057"/>
      <c r="G118" s="1057"/>
      <c r="H118" s="1003"/>
      <c r="I118" s="1003"/>
      <c r="J118" s="1003"/>
      <c r="K118" s="1003"/>
      <c r="L118" s="1003"/>
      <c r="M118" s="1003"/>
      <c r="N118" s="1003"/>
      <c r="O118" s="1003"/>
      <c r="P118" s="1003"/>
      <c r="Q118" s="1003"/>
      <c r="R118" s="1003"/>
      <c r="S118" s="1003"/>
      <c r="T118" s="1003"/>
      <c r="U118" s="1003"/>
      <c r="V118" s="1003"/>
      <c r="W118" s="1003"/>
      <c r="X118" s="1003"/>
      <c r="Y118" s="1003"/>
      <c r="Z118" s="1003"/>
      <c r="AA118" s="1003"/>
      <c r="AB118" s="1003"/>
      <c r="AC118" s="1003"/>
      <c r="AD118" s="1003"/>
      <c r="AE118" s="1003"/>
      <c r="AF118" s="1003"/>
      <c r="AG118" s="1003"/>
      <c r="AH118" s="1003"/>
      <c r="AI118" s="1003"/>
      <c r="AJ118" s="1003"/>
      <c r="AK118" s="1003"/>
      <c r="AL118" s="1003"/>
      <c r="AM118" s="1003"/>
      <c r="AN118" s="1003"/>
      <c r="AO118" s="1003"/>
      <c r="AP118" s="1003"/>
      <c r="AQ118" s="1003"/>
      <c r="AR118" s="1003"/>
      <c r="AS118" s="1003"/>
      <c r="AT118" s="1003"/>
      <c r="AU118" s="1003"/>
      <c r="AV118" s="1003"/>
      <c r="AW118" s="1003"/>
      <c r="AX118" s="1003"/>
      <c r="AY118" s="1003"/>
      <c r="AZ118" s="1003"/>
      <c r="BA118" s="1003"/>
      <c r="BB118" s="1003"/>
      <c r="BC118" s="1003"/>
      <c r="BD118" s="1003"/>
      <c r="BE118" s="1003"/>
      <c r="BF118" s="1003"/>
      <c r="BG118" s="1003"/>
      <c r="BH118" s="1003"/>
      <c r="BI118" s="1003"/>
      <c r="BJ118" s="1003"/>
      <c r="BK118" s="1003"/>
      <c r="BL118" s="1003"/>
      <c r="BM118" s="1003"/>
      <c r="BN118" s="1003"/>
      <c r="BO118" s="1003"/>
      <c r="BP118" s="1003"/>
      <c r="BQ118" s="1003"/>
      <c r="BR118" s="1003"/>
      <c r="BS118" s="1003"/>
      <c r="BT118" s="1003"/>
      <c r="BU118" s="1003"/>
      <c r="BV118" s="1003"/>
      <c r="BW118" s="1003"/>
      <c r="BX118" s="1003"/>
      <c r="BY118" s="1003"/>
      <c r="BZ118" s="1003"/>
      <c r="CA118" s="1003"/>
      <c r="CB118" s="1003"/>
      <c r="CC118" s="1003"/>
      <c r="CD118" s="1003"/>
      <c r="CE118" s="1003"/>
      <c r="CF118" s="1003"/>
      <c r="CG118" s="1003"/>
      <c r="CH118" s="1003"/>
      <c r="CI118" s="1003"/>
      <c r="CJ118" s="1003"/>
      <c r="CK118" s="1003"/>
      <c r="CL118" s="1003"/>
      <c r="CM118" s="1003"/>
      <c r="CN118" s="1003"/>
      <c r="CO118" s="1003"/>
      <c r="CP118" s="1003"/>
      <c r="CQ118" s="1003"/>
      <c r="CR118" s="1003"/>
      <c r="CS118" s="1003"/>
      <c r="CT118" s="1003"/>
      <c r="CU118" s="1003"/>
      <c r="CV118" s="1003"/>
      <c r="CW118" s="1003"/>
      <c r="CX118" s="1003"/>
      <c r="CY118" s="1003"/>
      <c r="CZ118" s="1003"/>
      <c r="DA118" s="1003"/>
      <c r="DB118" s="1003"/>
      <c r="DC118" s="1003"/>
      <c r="DD118" s="1003"/>
      <c r="DE118" s="1003"/>
      <c r="DF118" s="1003"/>
      <c r="DG118" s="1003"/>
      <c r="DH118" s="1003"/>
      <c r="DI118" s="1003"/>
      <c r="DJ118" s="1003"/>
      <c r="DK118" s="1003"/>
      <c r="DL118" s="1003"/>
      <c r="DM118" s="1003"/>
      <c r="DN118" s="1003"/>
      <c r="DO118" s="1003"/>
      <c r="DP118" s="1003"/>
      <c r="DQ118" s="1003"/>
      <c r="DR118" s="1003"/>
      <c r="DS118" s="1003"/>
      <c r="DT118" s="1003"/>
      <c r="DU118" s="1003"/>
      <c r="DV118" s="1003"/>
      <c r="DW118" s="1003"/>
      <c r="DX118" s="1003"/>
      <c r="DY118" s="1003"/>
      <c r="DZ118" s="1003"/>
      <c r="EA118" s="1003"/>
      <c r="EB118" s="1003"/>
      <c r="EC118" s="1003"/>
      <c r="ED118" s="1003"/>
      <c r="EE118" s="1003"/>
      <c r="EF118" s="1003"/>
      <c r="EG118" s="1003"/>
      <c r="EH118" s="1003"/>
      <c r="EI118" s="1003"/>
      <c r="EJ118" s="1003"/>
      <c r="EK118" s="1003"/>
      <c r="EL118" s="1003"/>
      <c r="EM118" s="1003"/>
      <c r="EN118" s="1003"/>
      <c r="EO118" s="1003"/>
      <c r="EP118" s="1003"/>
      <c r="EQ118" s="1003"/>
      <c r="ER118" s="1003"/>
      <c r="ES118" s="1003"/>
      <c r="ET118" s="1003"/>
      <c r="EU118" s="1003"/>
      <c r="EV118" s="1003"/>
      <c r="EW118" s="1003"/>
      <c r="EX118" s="1003"/>
      <c r="EY118" s="1003"/>
      <c r="EZ118" s="1003"/>
      <c r="FA118" s="1003"/>
      <c r="FB118" s="1003"/>
      <c r="FC118" s="1003"/>
      <c r="FD118" s="1003"/>
      <c r="FE118" s="1003"/>
      <c r="FF118" s="1003"/>
      <c r="FG118" s="1003"/>
      <c r="FH118" s="1003"/>
      <c r="FI118" s="1003"/>
      <c r="FJ118" s="1003"/>
      <c r="FK118" s="1003"/>
      <c r="FL118" s="1003"/>
      <c r="FM118" s="1003"/>
      <c r="FN118" s="1003"/>
      <c r="FO118" s="1003"/>
      <c r="FP118" s="1003"/>
      <c r="FQ118" s="1003"/>
      <c r="FR118" s="1003"/>
      <c r="FS118" s="1003"/>
      <c r="FT118" s="1003"/>
      <c r="FU118" s="1003"/>
      <c r="FV118" s="1003"/>
      <c r="FW118" s="1003"/>
      <c r="FX118" s="1003"/>
      <c r="FY118" s="1003"/>
      <c r="FZ118" s="1003"/>
      <c r="GA118" s="1003"/>
      <c r="GB118" s="1003"/>
      <c r="GC118" s="1003"/>
      <c r="GD118" s="1003"/>
      <c r="GE118" s="1003"/>
      <c r="GF118" s="1003"/>
      <c r="GG118" s="1003"/>
      <c r="GH118" s="1003"/>
      <c r="GI118" s="1003"/>
      <c r="GJ118" s="1003"/>
      <c r="GK118" s="1003"/>
      <c r="GL118" s="1003"/>
      <c r="GM118" s="1003"/>
      <c r="GN118" s="1003"/>
      <c r="GO118" s="1003"/>
      <c r="GP118" s="1003"/>
      <c r="GQ118" s="1003"/>
      <c r="GR118" s="1003"/>
      <c r="GS118" s="1003"/>
      <c r="GT118" s="1003"/>
      <c r="GU118" s="1003"/>
      <c r="GV118" s="1003"/>
      <c r="GW118" s="1003"/>
      <c r="GX118" s="1003"/>
      <c r="GY118" s="1003"/>
      <c r="GZ118" s="1003"/>
      <c r="HA118" s="1003"/>
      <c r="HB118" s="1003"/>
      <c r="HC118" s="1003"/>
      <c r="HD118" s="1003"/>
      <c r="HE118" s="1003"/>
      <c r="HF118" s="1003"/>
      <c r="HG118" s="1003"/>
      <c r="HH118" s="1003"/>
      <c r="HI118" s="1003"/>
      <c r="HJ118" s="1003"/>
      <c r="HK118" s="1003"/>
      <c r="HL118" s="1003"/>
      <c r="HM118" s="1003"/>
      <c r="HN118" s="1003"/>
      <c r="HO118" s="1003"/>
      <c r="HP118" s="1003"/>
      <c r="HQ118" s="1003"/>
      <c r="HR118" s="1003"/>
      <c r="HS118" s="1003"/>
      <c r="HT118" s="1003"/>
      <c r="HU118" s="1003"/>
      <c r="HV118" s="1003"/>
      <c r="HW118" s="1003"/>
      <c r="HX118" s="1003"/>
      <c r="HY118" s="1003"/>
      <c r="HZ118" s="1003"/>
      <c r="IA118" s="1003"/>
      <c r="IB118" s="1003"/>
      <c r="IC118" s="1003"/>
      <c r="ID118" s="1003"/>
      <c r="IE118" s="1003"/>
      <c r="IF118" s="1003"/>
      <c r="IG118" s="1003"/>
      <c r="IH118" s="1003"/>
      <c r="II118" s="1003"/>
      <c r="IJ118" s="1003"/>
      <c r="IK118" s="1003"/>
      <c r="IL118" s="1003"/>
      <c r="IM118" s="1003"/>
      <c r="IN118" s="1003"/>
      <c r="IO118" s="1003"/>
      <c r="IP118" s="1003"/>
      <c r="IQ118" s="1003"/>
      <c r="IR118" s="1003"/>
      <c r="IS118" s="1003"/>
      <c r="IT118" s="1003"/>
      <c r="IU118" s="1003"/>
      <c r="IV118" s="1003"/>
    </row>
    <row r="119" spans="1:256" ht="31.5">
      <c r="A119" s="1003"/>
      <c r="B119" s="1059" t="s">
        <v>1839</v>
      </c>
      <c r="C119" s="1060" t="s">
        <v>1840</v>
      </c>
      <c r="D119" s="1040"/>
      <c r="E119" s="1040"/>
      <c r="F119" s="1040"/>
      <c r="G119" s="1041" t="s">
        <v>29</v>
      </c>
      <c r="H119" s="1003"/>
      <c r="I119" s="1003"/>
      <c r="J119" s="1003"/>
      <c r="K119" s="1003"/>
      <c r="L119" s="1003"/>
      <c r="M119" s="1003"/>
      <c r="N119" s="1003"/>
      <c r="O119" s="1003"/>
      <c r="P119" s="1003"/>
      <c r="Q119" s="1003"/>
      <c r="R119" s="1003"/>
      <c r="S119" s="1003"/>
      <c r="T119" s="1003"/>
      <c r="U119" s="1003"/>
      <c r="V119" s="1003"/>
      <c r="W119" s="1003"/>
      <c r="X119" s="1003"/>
      <c r="Y119" s="1003"/>
      <c r="Z119" s="1003"/>
      <c r="AA119" s="1003"/>
      <c r="AB119" s="1003"/>
      <c r="AC119" s="1003"/>
      <c r="AD119" s="1003"/>
      <c r="AE119" s="1003"/>
      <c r="AF119" s="1003"/>
      <c r="AG119" s="1003"/>
      <c r="AH119" s="1003"/>
      <c r="AI119" s="1003"/>
      <c r="AJ119" s="1003"/>
      <c r="AK119" s="1003"/>
      <c r="AL119" s="1003"/>
      <c r="AM119" s="1003"/>
      <c r="AN119" s="1003"/>
      <c r="AO119" s="1003"/>
      <c r="AP119" s="1003"/>
      <c r="AQ119" s="1003"/>
      <c r="AR119" s="1003"/>
      <c r="AS119" s="1003"/>
      <c r="AT119" s="1003"/>
      <c r="AU119" s="1003"/>
      <c r="AV119" s="1003"/>
      <c r="AW119" s="1003"/>
      <c r="AX119" s="1003"/>
      <c r="AY119" s="1003"/>
      <c r="AZ119" s="1003"/>
      <c r="BA119" s="1003"/>
      <c r="BB119" s="1003"/>
      <c r="BC119" s="1003"/>
      <c r="BD119" s="1003"/>
      <c r="BE119" s="1003"/>
      <c r="BF119" s="1003"/>
      <c r="BG119" s="1003"/>
      <c r="BH119" s="1003"/>
      <c r="BI119" s="1003"/>
      <c r="BJ119" s="1003"/>
      <c r="BK119" s="1003"/>
      <c r="BL119" s="1003"/>
      <c r="BM119" s="1003"/>
      <c r="BN119" s="1003"/>
      <c r="BO119" s="1003"/>
      <c r="BP119" s="1003"/>
      <c r="BQ119" s="1003"/>
      <c r="BR119" s="1003"/>
      <c r="BS119" s="1003"/>
      <c r="BT119" s="1003"/>
      <c r="BU119" s="1003"/>
      <c r="BV119" s="1003"/>
      <c r="BW119" s="1003"/>
      <c r="BX119" s="1003"/>
      <c r="BY119" s="1003"/>
      <c r="BZ119" s="1003"/>
      <c r="CA119" s="1003"/>
      <c r="CB119" s="1003"/>
      <c r="CC119" s="1003"/>
      <c r="CD119" s="1003"/>
      <c r="CE119" s="1003"/>
      <c r="CF119" s="1003"/>
      <c r="CG119" s="1003"/>
      <c r="CH119" s="1003"/>
      <c r="CI119" s="1003"/>
      <c r="CJ119" s="1003"/>
      <c r="CK119" s="1003"/>
      <c r="CL119" s="1003"/>
      <c r="CM119" s="1003"/>
      <c r="CN119" s="1003"/>
      <c r="CO119" s="1003"/>
      <c r="CP119" s="1003"/>
      <c r="CQ119" s="1003"/>
      <c r="CR119" s="1003"/>
      <c r="CS119" s="1003"/>
      <c r="CT119" s="1003"/>
      <c r="CU119" s="1003"/>
      <c r="CV119" s="1003"/>
      <c r="CW119" s="1003"/>
      <c r="CX119" s="1003"/>
      <c r="CY119" s="1003"/>
      <c r="CZ119" s="1003"/>
      <c r="DA119" s="1003"/>
      <c r="DB119" s="1003"/>
      <c r="DC119" s="1003"/>
      <c r="DD119" s="1003"/>
      <c r="DE119" s="1003"/>
      <c r="DF119" s="1003"/>
      <c r="DG119" s="1003"/>
      <c r="DH119" s="1003"/>
      <c r="DI119" s="1003"/>
      <c r="DJ119" s="1003"/>
      <c r="DK119" s="1003"/>
      <c r="DL119" s="1003"/>
      <c r="DM119" s="1003"/>
      <c r="DN119" s="1003"/>
      <c r="DO119" s="1003"/>
      <c r="DP119" s="1003"/>
      <c r="DQ119" s="1003"/>
      <c r="DR119" s="1003"/>
      <c r="DS119" s="1003"/>
      <c r="DT119" s="1003"/>
      <c r="DU119" s="1003"/>
      <c r="DV119" s="1003"/>
      <c r="DW119" s="1003"/>
      <c r="DX119" s="1003"/>
      <c r="DY119" s="1003"/>
      <c r="DZ119" s="1003"/>
      <c r="EA119" s="1003"/>
      <c r="EB119" s="1003"/>
      <c r="EC119" s="1003"/>
      <c r="ED119" s="1003"/>
      <c r="EE119" s="1003"/>
      <c r="EF119" s="1003"/>
      <c r="EG119" s="1003"/>
      <c r="EH119" s="1003"/>
      <c r="EI119" s="1003"/>
      <c r="EJ119" s="1003"/>
      <c r="EK119" s="1003"/>
      <c r="EL119" s="1003"/>
      <c r="EM119" s="1003"/>
      <c r="EN119" s="1003"/>
      <c r="EO119" s="1003"/>
      <c r="EP119" s="1003"/>
      <c r="EQ119" s="1003"/>
      <c r="ER119" s="1003"/>
      <c r="ES119" s="1003"/>
      <c r="ET119" s="1003"/>
      <c r="EU119" s="1003"/>
      <c r="EV119" s="1003"/>
      <c r="EW119" s="1003"/>
      <c r="EX119" s="1003"/>
      <c r="EY119" s="1003"/>
      <c r="EZ119" s="1003"/>
      <c r="FA119" s="1003"/>
      <c r="FB119" s="1003"/>
      <c r="FC119" s="1003"/>
      <c r="FD119" s="1003"/>
      <c r="FE119" s="1003"/>
      <c r="FF119" s="1003"/>
      <c r="FG119" s="1003"/>
      <c r="FH119" s="1003"/>
      <c r="FI119" s="1003"/>
      <c r="FJ119" s="1003"/>
      <c r="FK119" s="1003"/>
      <c r="FL119" s="1003"/>
      <c r="FM119" s="1003"/>
      <c r="FN119" s="1003"/>
      <c r="FO119" s="1003"/>
      <c r="FP119" s="1003"/>
      <c r="FQ119" s="1003"/>
      <c r="FR119" s="1003"/>
      <c r="FS119" s="1003"/>
      <c r="FT119" s="1003"/>
      <c r="FU119" s="1003"/>
      <c r="FV119" s="1003"/>
      <c r="FW119" s="1003"/>
      <c r="FX119" s="1003"/>
      <c r="FY119" s="1003"/>
      <c r="FZ119" s="1003"/>
      <c r="GA119" s="1003"/>
      <c r="GB119" s="1003"/>
      <c r="GC119" s="1003"/>
      <c r="GD119" s="1003"/>
      <c r="GE119" s="1003"/>
      <c r="GF119" s="1003"/>
      <c r="GG119" s="1003"/>
      <c r="GH119" s="1003"/>
      <c r="GI119" s="1003"/>
      <c r="GJ119" s="1003"/>
      <c r="GK119" s="1003"/>
      <c r="GL119" s="1003"/>
      <c r="GM119" s="1003"/>
      <c r="GN119" s="1003"/>
      <c r="GO119" s="1003"/>
      <c r="GP119" s="1003"/>
      <c r="GQ119" s="1003"/>
      <c r="GR119" s="1003"/>
      <c r="GS119" s="1003"/>
      <c r="GT119" s="1003"/>
      <c r="GU119" s="1003"/>
      <c r="GV119" s="1003"/>
      <c r="GW119" s="1003"/>
      <c r="GX119" s="1003"/>
      <c r="GY119" s="1003"/>
      <c r="GZ119" s="1003"/>
      <c r="HA119" s="1003"/>
      <c r="HB119" s="1003"/>
      <c r="HC119" s="1003"/>
      <c r="HD119" s="1003"/>
      <c r="HE119" s="1003"/>
      <c r="HF119" s="1003"/>
      <c r="HG119" s="1003"/>
      <c r="HH119" s="1003"/>
      <c r="HI119" s="1003"/>
      <c r="HJ119" s="1003"/>
      <c r="HK119" s="1003"/>
      <c r="HL119" s="1003"/>
      <c r="HM119" s="1003"/>
      <c r="HN119" s="1003"/>
      <c r="HO119" s="1003"/>
      <c r="HP119" s="1003"/>
      <c r="HQ119" s="1003"/>
      <c r="HR119" s="1003"/>
      <c r="HS119" s="1003"/>
      <c r="HT119" s="1003"/>
      <c r="HU119" s="1003"/>
      <c r="HV119" s="1003"/>
      <c r="HW119" s="1003"/>
      <c r="HX119" s="1003"/>
      <c r="HY119" s="1003"/>
      <c r="HZ119" s="1003"/>
      <c r="IA119" s="1003"/>
      <c r="IB119" s="1003"/>
      <c r="IC119" s="1003"/>
      <c r="ID119" s="1003"/>
      <c r="IE119" s="1003"/>
      <c r="IF119" s="1003"/>
      <c r="IG119" s="1003"/>
      <c r="IH119" s="1003"/>
      <c r="II119" s="1003"/>
      <c r="IJ119" s="1003"/>
      <c r="IK119" s="1003"/>
      <c r="IL119" s="1003"/>
      <c r="IM119" s="1003"/>
      <c r="IN119" s="1003"/>
      <c r="IO119" s="1003"/>
      <c r="IP119" s="1003"/>
      <c r="IQ119" s="1003"/>
      <c r="IR119" s="1003"/>
      <c r="IS119" s="1003"/>
      <c r="IT119" s="1003"/>
      <c r="IU119" s="1003"/>
      <c r="IV119" s="1003"/>
    </row>
    <row r="120" spans="1:256" ht="31.5">
      <c r="A120" s="1003"/>
      <c r="B120" s="2425" t="s">
        <v>760</v>
      </c>
      <c r="C120" s="2426" t="s">
        <v>686</v>
      </c>
      <c r="D120" s="2426" t="s">
        <v>29</v>
      </c>
      <c r="E120" s="2426" t="s">
        <v>687</v>
      </c>
      <c r="F120" s="2427" t="s">
        <v>709</v>
      </c>
      <c r="G120" s="2428" t="s">
        <v>710</v>
      </c>
      <c r="H120" s="1003"/>
      <c r="I120" s="1003"/>
      <c r="J120" s="1003"/>
      <c r="K120" s="1003"/>
      <c r="L120" s="1003"/>
      <c r="M120" s="1003"/>
      <c r="N120" s="1003"/>
      <c r="O120" s="1003"/>
      <c r="P120" s="1003"/>
      <c r="Q120" s="1003"/>
      <c r="R120" s="1003"/>
      <c r="S120" s="1003"/>
      <c r="T120" s="1003"/>
      <c r="U120" s="1003"/>
      <c r="V120" s="1003"/>
      <c r="W120" s="1003"/>
      <c r="X120" s="1003"/>
      <c r="Y120" s="1003"/>
      <c r="Z120" s="1003"/>
      <c r="AA120" s="1003"/>
      <c r="AB120" s="1003"/>
      <c r="AC120" s="1003"/>
      <c r="AD120" s="1003"/>
      <c r="AE120" s="1003"/>
      <c r="AF120" s="1003"/>
      <c r="AG120" s="1003"/>
      <c r="AH120" s="1003"/>
      <c r="AI120" s="1003"/>
      <c r="AJ120" s="1003"/>
      <c r="AK120" s="1003"/>
      <c r="AL120" s="1003"/>
      <c r="AM120" s="1003"/>
      <c r="AN120" s="1003"/>
      <c r="AO120" s="1003"/>
      <c r="AP120" s="1003"/>
      <c r="AQ120" s="1003"/>
      <c r="AR120" s="1003"/>
      <c r="AS120" s="1003"/>
      <c r="AT120" s="1003"/>
      <c r="AU120" s="1003"/>
      <c r="AV120" s="1003"/>
      <c r="AW120" s="1003"/>
      <c r="AX120" s="1003"/>
      <c r="AY120" s="1003"/>
      <c r="AZ120" s="1003"/>
      <c r="BA120" s="1003"/>
      <c r="BB120" s="1003"/>
      <c r="BC120" s="1003"/>
      <c r="BD120" s="1003"/>
      <c r="BE120" s="1003"/>
      <c r="BF120" s="1003"/>
      <c r="BG120" s="1003"/>
      <c r="BH120" s="1003"/>
      <c r="BI120" s="1003"/>
      <c r="BJ120" s="1003"/>
      <c r="BK120" s="1003"/>
      <c r="BL120" s="1003"/>
      <c r="BM120" s="1003"/>
      <c r="BN120" s="1003"/>
      <c r="BO120" s="1003"/>
      <c r="BP120" s="1003"/>
      <c r="BQ120" s="1003"/>
      <c r="BR120" s="1003"/>
      <c r="BS120" s="1003"/>
      <c r="BT120" s="1003"/>
      <c r="BU120" s="1003"/>
      <c r="BV120" s="1003"/>
      <c r="BW120" s="1003"/>
      <c r="BX120" s="1003"/>
      <c r="BY120" s="1003"/>
      <c r="BZ120" s="1003"/>
      <c r="CA120" s="1003"/>
      <c r="CB120" s="1003"/>
      <c r="CC120" s="1003"/>
      <c r="CD120" s="1003"/>
      <c r="CE120" s="1003"/>
      <c r="CF120" s="1003"/>
      <c r="CG120" s="1003"/>
      <c r="CH120" s="1003"/>
      <c r="CI120" s="1003"/>
      <c r="CJ120" s="1003"/>
      <c r="CK120" s="1003"/>
      <c r="CL120" s="1003"/>
      <c r="CM120" s="1003"/>
      <c r="CN120" s="1003"/>
      <c r="CO120" s="1003"/>
      <c r="CP120" s="1003"/>
      <c r="CQ120" s="1003"/>
      <c r="CR120" s="1003"/>
      <c r="CS120" s="1003"/>
      <c r="CT120" s="1003"/>
      <c r="CU120" s="1003"/>
      <c r="CV120" s="1003"/>
      <c r="CW120" s="1003"/>
      <c r="CX120" s="1003"/>
      <c r="CY120" s="1003"/>
      <c r="CZ120" s="1003"/>
      <c r="DA120" s="1003"/>
      <c r="DB120" s="1003"/>
      <c r="DC120" s="1003"/>
      <c r="DD120" s="1003"/>
      <c r="DE120" s="1003"/>
      <c r="DF120" s="1003"/>
      <c r="DG120" s="1003"/>
      <c r="DH120" s="1003"/>
      <c r="DI120" s="1003"/>
      <c r="DJ120" s="1003"/>
      <c r="DK120" s="1003"/>
      <c r="DL120" s="1003"/>
      <c r="DM120" s="1003"/>
      <c r="DN120" s="1003"/>
      <c r="DO120" s="1003"/>
      <c r="DP120" s="1003"/>
      <c r="DQ120" s="1003"/>
      <c r="DR120" s="1003"/>
      <c r="DS120" s="1003"/>
      <c r="DT120" s="1003"/>
      <c r="DU120" s="1003"/>
      <c r="DV120" s="1003"/>
      <c r="DW120" s="1003"/>
      <c r="DX120" s="1003"/>
      <c r="DY120" s="1003"/>
      <c r="DZ120" s="1003"/>
      <c r="EA120" s="1003"/>
      <c r="EB120" s="1003"/>
      <c r="EC120" s="1003"/>
      <c r="ED120" s="1003"/>
      <c r="EE120" s="1003"/>
      <c r="EF120" s="1003"/>
      <c r="EG120" s="1003"/>
      <c r="EH120" s="1003"/>
      <c r="EI120" s="1003"/>
      <c r="EJ120" s="1003"/>
      <c r="EK120" s="1003"/>
      <c r="EL120" s="1003"/>
      <c r="EM120" s="1003"/>
      <c r="EN120" s="1003"/>
      <c r="EO120" s="1003"/>
      <c r="EP120" s="1003"/>
      <c r="EQ120" s="1003"/>
      <c r="ER120" s="1003"/>
      <c r="ES120" s="1003"/>
      <c r="ET120" s="1003"/>
      <c r="EU120" s="1003"/>
      <c r="EV120" s="1003"/>
      <c r="EW120" s="1003"/>
      <c r="EX120" s="1003"/>
      <c r="EY120" s="1003"/>
      <c r="EZ120" s="1003"/>
      <c r="FA120" s="1003"/>
      <c r="FB120" s="1003"/>
      <c r="FC120" s="1003"/>
      <c r="FD120" s="1003"/>
      <c r="FE120" s="1003"/>
      <c r="FF120" s="1003"/>
      <c r="FG120" s="1003"/>
      <c r="FH120" s="1003"/>
      <c r="FI120" s="1003"/>
      <c r="FJ120" s="1003"/>
      <c r="FK120" s="1003"/>
      <c r="FL120" s="1003"/>
      <c r="FM120" s="1003"/>
      <c r="FN120" s="1003"/>
      <c r="FO120" s="1003"/>
      <c r="FP120" s="1003"/>
      <c r="FQ120" s="1003"/>
      <c r="FR120" s="1003"/>
      <c r="FS120" s="1003"/>
      <c r="FT120" s="1003"/>
      <c r="FU120" s="1003"/>
      <c r="FV120" s="1003"/>
      <c r="FW120" s="1003"/>
      <c r="FX120" s="1003"/>
      <c r="FY120" s="1003"/>
      <c r="FZ120" s="1003"/>
      <c r="GA120" s="1003"/>
      <c r="GB120" s="1003"/>
      <c r="GC120" s="1003"/>
      <c r="GD120" s="1003"/>
      <c r="GE120" s="1003"/>
      <c r="GF120" s="1003"/>
      <c r="GG120" s="1003"/>
      <c r="GH120" s="1003"/>
      <c r="GI120" s="1003"/>
      <c r="GJ120" s="1003"/>
      <c r="GK120" s="1003"/>
      <c r="GL120" s="1003"/>
      <c r="GM120" s="1003"/>
      <c r="GN120" s="1003"/>
      <c r="GO120" s="1003"/>
      <c r="GP120" s="1003"/>
      <c r="GQ120" s="1003"/>
      <c r="GR120" s="1003"/>
      <c r="GS120" s="1003"/>
      <c r="GT120" s="1003"/>
      <c r="GU120" s="1003"/>
      <c r="GV120" s="1003"/>
      <c r="GW120" s="1003"/>
      <c r="GX120" s="1003"/>
      <c r="GY120" s="1003"/>
      <c r="GZ120" s="1003"/>
      <c r="HA120" s="1003"/>
      <c r="HB120" s="1003"/>
      <c r="HC120" s="1003"/>
      <c r="HD120" s="1003"/>
      <c r="HE120" s="1003"/>
      <c r="HF120" s="1003"/>
      <c r="HG120" s="1003"/>
      <c r="HH120" s="1003"/>
      <c r="HI120" s="1003"/>
      <c r="HJ120" s="1003"/>
      <c r="HK120" s="1003"/>
      <c r="HL120" s="1003"/>
      <c r="HM120" s="1003"/>
      <c r="HN120" s="1003"/>
      <c r="HO120" s="1003"/>
      <c r="HP120" s="1003"/>
      <c r="HQ120" s="1003"/>
      <c r="HR120" s="1003"/>
      <c r="HS120" s="1003"/>
      <c r="HT120" s="1003"/>
      <c r="HU120" s="1003"/>
      <c r="HV120" s="1003"/>
      <c r="HW120" s="1003"/>
      <c r="HX120" s="1003"/>
      <c r="HY120" s="1003"/>
      <c r="HZ120" s="1003"/>
      <c r="IA120" s="1003"/>
      <c r="IB120" s="1003"/>
      <c r="IC120" s="1003"/>
      <c r="ID120" s="1003"/>
      <c r="IE120" s="1003"/>
      <c r="IF120" s="1003"/>
      <c r="IG120" s="1003"/>
      <c r="IH120" s="1003"/>
      <c r="II120" s="1003"/>
      <c r="IJ120" s="1003"/>
      <c r="IK120" s="1003"/>
      <c r="IL120" s="1003"/>
      <c r="IM120" s="1003"/>
      <c r="IN120" s="1003"/>
      <c r="IO120" s="1003"/>
      <c r="IP120" s="1003"/>
      <c r="IQ120" s="1003"/>
      <c r="IR120" s="1003"/>
      <c r="IS120" s="1003"/>
      <c r="IT120" s="1003"/>
      <c r="IU120" s="1003"/>
      <c r="IV120" s="1003"/>
    </row>
    <row r="121" spans="1:256" ht="15.75">
      <c r="A121" s="1003"/>
      <c r="B121" s="2873" t="s">
        <v>1841</v>
      </c>
      <c r="C121" s="2874"/>
      <c r="D121" s="2874"/>
      <c r="E121" s="2874"/>
      <c r="F121" s="2874"/>
      <c r="G121" s="2875"/>
      <c r="H121" s="1003"/>
      <c r="I121" s="1003"/>
      <c r="J121" s="1003"/>
      <c r="K121" s="1003"/>
      <c r="L121" s="1003"/>
      <c r="M121" s="1003"/>
      <c r="N121" s="1003"/>
      <c r="O121" s="1003"/>
      <c r="P121" s="1003"/>
      <c r="Q121" s="1003"/>
      <c r="R121" s="1003"/>
      <c r="S121" s="1003"/>
      <c r="T121" s="1003"/>
      <c r="U121" s="1003"/>
      <c r="V121" s="1003"/>
      <c r="W121" s="1003"/>
      <c r="X121" s="1003"/>
      <c r="Y121" s="1003"/>
      <c r="Z121" s="1003"/>
      <c r="AA121" s="1003"/>
      <c r="AB121" s="1003"/>
      <c r="AC121" s="1003"/>
      <c r="AD121" s="1003"/>
      <c r="AE121" s="1003"/>
      <c r="AF121" s="1003"/>
      <c r="AG121" s="1003"/>
      <c r="AH121" s="1003"/>
      <c r="AI121" s="1003"/>
      <c r="AJ121" s="1003"/>
      <c r="AK121" s="1003"/>
      <c r="AL121" s="1003"/>
      <c r="AM121" s="1003"/>
      <c r="AN121" s="1003"/>
      <c r="AO121" s="1003"/>
      <c r="AP121" s="1003"/>
      <c r="AQ121" s="1003"/>
      <c r="AR121" s="1003"/>
      <c r="AS121" s="1003"/>
      <c r="AT121" s="1003"/>
      <c r="AU121" s="1003"/>
      <c r="AV121" s="1003"/>
      <c r="AW121" s="1003"/>
      <c r="AX121" s="1003"/>
      <c r="AY121" s="1003"/>
      <c r="AZ121" s="1003"/>
      <c r="BA121" s="1003"/>
      <c r="BB121" s="1003"/>
      <c r="BC121" s="1003"/>
      <c r="BD121" s="1003"/>
      <c r="BE121" s="1003"/>
      <c r="BF121" s="1003"/>
      <c r="BG121" s="1003"/>
      <c r="BH121" s="1003"/>
      <c r="BI121" s="1003"/>
      <c r="BJ121" s="1003"/>
      <c r="BK121" s="1003"/>
      <c r="BL121" s="1003"/>
      <c r="BM121" s="1003"/>
      <c r="BN121" s="1003"/>
      <c r="BO121" s="1003"/>
      <c r="BP121" s="1003"/>
      <c r="BQ121" s="1003"/>
      <c r="BR121" s="1003"/>
      <c r="BS121" s="1003"/>
      <c r="BT121" s="1003"/>
      <c r="BU121" s="1003"/>
      <c r="BV121" s="1003"/>
      <c r="BW121" s="1003"/>
      <c r="BX121" s="1003"/>
      <c r="BY121" s="1003"/>
      <c r="BZ121" s="1003"/>
      <c r="CA121" s="1003"/>
      <c r="CB121" s="1003"/>
      <c r="CC121" s="1003"/>
      <c r="CD121" s="1003"/>
      <c r="CE121" s="1003"/>
      <c r="CF121" s="1003"/>
      <c r="CG121" s="1003"/>
      <c r="CH121" s="1003"/>
      <c r="CI121" s="1003"/>
      <c r="CJ121" s="1003"/>
      <c r="CK121" s="1003"/>
      <c r="CL121" s="1003"/>
      <c r="CM121" s="1003"/>
      <c r="CN121" s="1003"/>
      <c r="CO121" s="1003"/>
      <c r="CP121" s="1003"/>
      <c r="CQ121" s="1003"/>
      <c r="CR121" s="1003"/>
      <c r="CS121" s="1003"/>
      <c r="CT121" s="1003"/>
      <c r="CU121" s="1003"/>
      <c r="CV121" s="1003"/>
      <c r="CW121" s="1003"/>
      <c r="CX121" s="1003"/>
      <c r="CY121" s="1003"/>
      <c r="CZ121" s="1003"/>
      <c r="DA121" s="1003"/>
      <c r="DB121" s="1003"/>
      <c r="DC121" s="1003"/>
      <c r="DD121" s="1003"/>
      <c r="DE121" s="1003"/>
      <c r="DF121" s="1003"/>
      <c r="DG121" s="1003"/>
      <c r="DH121" s="1003"/>
      <c r="DI121" s="1003"/>
      <c r="DJ121" s="1003"/>
      <c r="DK121" s="1003"/>
      <c r="DL121" s="1003"/>
      <c r="DM121" s="1003"/>
      <c r="DN121" s="1003"/>
      <c r="DO121" s="1003"/>
      <c r="DP121" s="1003"/>
      <c r="DQ121" s="1003"/>
      <c r="DR121" s="1003"/>
      <c r="DS121" s="1003"/>
      <c r="DT121" s="1003"/>
      <c r="DU121" s="1003"/>
      <c r="DV121" s="1003"/>
      <c r="DW121" s="1003"/>
      <c r="DX121" s="1003"/>
      <c r="DY121" s="1003"/>
      <c r="DZ121" s="1003"/>
      <c r="EA121" s="1003"/>
      <c r="EB121" s="1003"/>
      <c r="EC121" s="1003"/>
      <c r="ED121" s="1003"/>
      <c r="EE121" s="1003"/>
      <c r="EF121" s="1003"/>
      <c r="EG121" s="1003"/>
      <c r="EH121" s="1003"/>
      <c r="EI121" s="1003"/>
      <c r="EJ121" s="1003"/>
      <c r="EK121" s="1003"/>
      <c r="EL121" s="1003"/>
      <c r="EM121" s="1003"/>
      <c r="EN121" s="1003"/>
      <c r="EO121" s="1003"/>
      <c r="EP121" s="1003"/>
      <c r="EQ121" s="1003"/>
      <c r="ER121" s="1003"/>
      <c r="ES121" s="1003"/>
      <c r="ET121" s="1003"/>
      <c r="EU121" s="1003"/>
      <c r="EV121" s="1003"/>
      <c r="EW121" s="1003"/>
      <c r="EX121" s="1003"/>
      <c r="EY121" s="1003"/>
      <c r="EZ121" s="1003"/>
      <c r="FA121" s="1003"/>
      <c r="FB121" s="1003"/>
      <c r="FC121" s="1003"/>
      <c r="FD121" s="1003"/>
      <c r="FE121" s="1003"/>
      <c r="FF121" s="1003"/>
      <c r="FG121" s="1003"/>
      <c r="FH121" s="1003"/>
      <c r="FI121" s="1003"/>
      <c r="FJ121" s="1003"/>
      <c r="FK121" s="1003"/>
      <c r="FL121" s="1003"/>
      <c r="FM121" s="1003"/>
      <c r="FN121" s="1003"/>
      <c r="FO121" s="1003"/>
      <c r="FP121" s="1003"/>
      <c r="FQ121" s="1003"/>
      <c r="FR121" s="1003"/>
      <c r="FS121" s="1003"/>
      <c r="FT121" s="1003"/>
      <c r="FU121" s="1003"/>
      <c r="FV121" s="1003"/>
      <c r="FW121" s="1003"/>
      <c r="FX121" s="1003"/>
      <c r="FY121" s="1003"/>
      <c r="FZ121" s="1003"/>
      <c r="GA121" s="1003"/>
      <c r="GB121" s="1003"/>
      <c r="GC121" s="1003"/>
      <c r="GD121" s="1003"/>
      <c r="GE121" s="1003"/>
      <c r="GF121" s="1003"/>
      <c r="GG121" s="1003"/>
      <c r="GH121" s="1003"/>
      <c r="GI121" s="1003"/>
      <c r="GJ121" s="1003"/>
      <c r="GK121" s="1003"/>
      <c r="GL121" s="1003"/>
      <c r="GM121" s="1003"/>
      <c r="GN121" s="1003"/>
      <c r="GO121" s="1003"/>
      <c r="GP121" s="1003"/>
      <c r="GQ121" s="1003"/>
      <c r="GR121" s="1003"/>
      <c r="GS121" s="1003"/>
      <c r="GT121" s="1003"/>
      <c r="GU121" s="1003"/>
      <c r="GV121" s="1003"/>
      <c r="GW121" s="1003"/>
      <c r="GX121" s="1003"/>
      <c r="GY121" s="1003"/>
      <c r="GZ121" s="1003"/>
      <c r="HA121" s="1003"/>
      <c r="HB121" s="1003"/>
      <c r="HC121" s="1003"/>
      <c r="HD121" s="1003"/>
      <c r="HE121" s="1003"/>
      <c r="HF121" s="1003"/>
      <c r="HG121" s="1003"/>
      <c r="HH121" s="1003"/>
      <c r="HI121" s="1003"/>
      <c r="HJ121" s="1003"/>
      <c r="HK121" s="1003"/>
      <c r="HL121" s="1003"/>
      <c r="HM121" s="1003"/>
      <c r="HN121" s="1003"/>
      <c r="HO121" s="1003"/>
      <c r="HP121" s="1003"/>
      <c r="HQ121" s="1003"/>
      <c r="HR121" s="1003"/>
      <c r="HS121" s="1003"/>
      <c r="HT121" s="1003"/>
      <c r="HU121" s="1003"/>
      <c r="HV121" s="1003"/>
      <c r="HW121" s="1003"/>
      <c r="HX121" s="1003"/>
      <c r="HY121" s="1003"/>
      <c r="HZ121" s="1003"/>
      <c r="IA121" s="1003"/>
      <c r="IB121" s="1003"/>
      <c r="IC121" s="1003"/>
      <c r="ID121" s="1003"/>
      <c r="IE121" s="1003"/>
      <c r="IF121" s="1003"/>
      <c r="IG121" s="1003"/>
      <c r="IH121" s="1003"/>
      <c r="II121" s="1003"/>
      <c r="IJ121" s="1003"/>
      <c r="IK121" s="1003"/>
      <c r="IL121" s="1003"/>
      <c r="IM121" s="1003"/>
      <c r="IN121" s="1003"/>
      <c r="IO121" s="1003"/>
      <c r="IP121" s="1003"/>
      <c r="IQ121" s="1003"/>
      <c r="IR121" s="1003"/>
      <c r="IS121" s="1003"/>
      <c r="IT121" s="1003"/>
      <c r="IU121" s="1003"/>
      <c r="IV121" s="1003"/>
    </row>
    <row r="122" spans="1:256" ht="15.75">
      <c r="A122" s="1003"/>
      <c r="B122" s="2429" t="str">
        <f>B32</f>
        <v>AMM EQUIP 01</v>
      </c>
      <c r="C122" s="2430" t="str">
        <f>C32</f>
        <v>FORNECIMENTO E INSTALAÇÃO - ROTAÇÃO DUPLA DIAGONAL</v>
      </c>
      <c r="D122" s="2431" t="s">
        <v>29</v>
      </c>
      <c r="E122" s="2432">
        <v>1</v>
      </c>
      <c r="F122" s="2433">
        <f>G39</f>
        <v>1445.52</v>
      </c>
      <c r="G122" s="2434">
        <f t="shared" ref="G122:G126" si="0">TRUNC(F122*E122,2)</f>
        <v>1445.52</v>
      </c>
      <c r="H122" s="1003"/>
      <c r="I122" s="1003"/>
      <c r="J122" s="1003"/>
      <c r="K122" s="1003"/>
      <c r="L122" s="1003"/>
      <c r="M122" s="1003"/>
      <c r="N122" s="1003"/>
      <c r="O122" s="1003"/>
      <c r="P122" s="1003"/>
      <c r="Q122" s="1003"/>
      <c r="R122" s="1003"/>
      <c r="S122" s="1003"/>
      <c r="T122" s="1003"/>
      <c r="U122" s="1003"/>
      <c r="V122" s="1003"/>
      <c r="W122" s="1003"/>
      <c r="X122" s="1003"/>
      <c r="Y122" s="1003"/>
      <c r="Z122" s="1003"/>
      <c r="AA122" s="1003"/>
      <c r="AB122" s="1003"/>
      <c r="AC122" s="1003"/>
      <c r="AD122" s="1003"/>
      <c r="AE122" s="1003"/>
      <c r="AF122" s="1003"/>
      <c r="AG122" s="1003"/>
      <c r="AH122" s="1003"/>
      <c r="AI122" s="1003"/>
      <c r="AJ122" s="1003"/>
      <c r="AK122" s="1003"/>
      <c r="AL122" s="1003"/>
      <c r="AM122" s="1003"/>
      <c r="AN122" s="1003"/>
      <c r="AO122" s="1003"/>
      <c r="AP122" s="1003"/>
      <c r="AQ122" s="1003"/>
      <c r="AR122" s="1003"/>
      <c r="AS122" s="1003"/>
      <c r="AT122" s="1003"/>
      <c r="AU122" s="1003"/>
      <c r="AV122" s="1003"/>
      <c r="AW122" s="1003"/>
      <c r="AX122" s="1003"/>
      <c r="AY122" s="1003"/>
      <c r="AZ122" s="1003"/>
      <c r="BA122" s="1003"/>
      <c r="BB122" s="1003"/>
      <c r="BC122" s="1003"/>
      <c r="BD122" s="1003"/>
      <c r="BE122" s="1003"/>
      <c r="BF122" s="1003"/>
      <c r="BG122" s="1003"/>
      <c r="BH122" s="1003"/>
      <c r="BI122" s="1003"/>
      <c r="BJ122" s="1003"/>
      <c r="BK122" s="1003"/>
      <c r="BL122" s="1003"/>
      <c r="BM122" s="1003"/>
      <c r="BN122" s="1003"/>
      <c r="BO122" s="1003"/>
      <c r="BP122" s="1003"/>
      <c r="BQ122" s="1003"/>
      <c r="BR122" s="1003"/>
      <c r="BS122" s="1003"/>
      <c r="BT122" s="1003"/>
      <c r="BU122" s="1003"/>
      <c r="BV122" s="1003"/>
      <c r="BW122" s="1003"/>
      <c r="BX122" s="1003"/>
      <c r="BY122" s="1003"/>
      <c r="BZ122" s="1003"/>
      <c r="CA122" s="1003"/>
      <c r="CB122" s="1003"/>
      <c r="CC122" s="1003"/>
      <c r="CD122" s="1003"/>
      <c r="CE122" s="1003"/>
      <c r="CF122" s="1003"/>
      <c r="CG122" s="1003"/>
      <c r="CH122" s="1003"/>
      <c r="CI122" s="1003"/>
      <c r="CJ122" s="1003"/>
      <c r="CK122" s="1003"/>
      <c r="CL122" s="1003"/>
      <c r="CM122" s="1003"/>
      <c r="CN122" s="1003"/>
      <c r="CO122" s="1003"/>
      <c r="CP122" s="1003"/>
      <c r="CQ122" s="1003"/>
      <c r="CR122" s="1003"/>
      <c r="CS122" s="1003"/>
      <c r="CT122" s="1003"/>
      <c r="CU122" s="1003"/>
      <c r="CV122" s="1003"/>
      <c r="CW122" s="1003"/>
      <c r="CX122" s="1003"/>
      <c r="CY122" s="1003"/>
      <c r="CZ122" s="1003"/>
      <c r="DA122" s="1003"/>
      <c r="DB122" s="1003"/>
      <c r="DC122" s="1003"/>
      <c r="DD122" s="1003"/>
      <c r="DE122" s="1003"/>
      <c r="DF122" s="1003"/>
      <c r="DG122" s="1003"/>
      <c r="DH122" s="1003"/>
      <c r="DI122" s="1003"/>
      <c r="DJ122" s="1003"/>
      <c r="DK122" s="1003"/>
      <c r="DL122" s="1003"/>
      <c r="DM122" s="1003"/>
      <c r="DN122" s="1003"/>
      <c r="DO122" s="1003"/>
      <c r="DP122" s="1003"/>
      <c r="DQ122" s="1003"/>
      <c r="DR122" s="1003"/>
      <c r="DS122" s="1003"/>
      <c r="DT122" s="1003"/>
      <c r="DU122" s="1003"/>
      <c r="DV122" s="1003"/>
      <c r="DW122" s="1003"/>
      <c r="DX122" s="1003"/>
      <c r="DY122" s="1003"/>
      <c r="DZ122" s="1003"/>
      <c r="EA122" s="1003"/>
      <c r="EB122" s="1003"/>
      <c r="EC122" s="1003"/>
      <c r="ED122" s="1003"/>
      <c r="EE122" s="1003"/>
      <c r="EF122" s="1003"/>
      <c r="EG122" s="1003"/>
      <c r="EH122" s="1003"/>
      <c r="EI122" s="1003"/>
      <c r="EJ122" s="1003"/>
      <c r="EK122" s="1003"/>
      <c r="EL122" s="1003"/>
      <c r="EM122" s="1003"/>
      <c r="EN122" s="1003"/>
      <c r="EO122" s="1003"/>
      <c r="EP122" s="1003"/>
      <c r="EQ122" s="1003"/>
      <c r="ER122" s="1003"/>
      <c r="ES122" s="1003"/>
      <c r="ET122" s="1003"/>
      <c r="EU122" s="1003"/>
      <c r="EV122" s="1003"/>
      <c r="EW122" s="1003"/>
      <c r="EX122" s="1003"/>
      <c r="EY122" s="1003"/>
      <c r="EZ122" s="1003"/>
      <c r="FA122" s="1003"/>
      <c r="FB122" s="1003"/>
      <c r="FC122" s="1003"/>
      <c r="FD122" s="1003"/>
      <c r="FE122" s="1003"/>
      <c r="FF122" s="1003"/>
      <c r="FG122" s="1003"/>
      <c r="FH122" s="1003"/>
      <c r="FI122" s="1003"/>
      <c r="FJ122" s="1003"/>
      <c r="FK122" s="1003"/>
      <c r="FL122" s="1003"/>
      <c r="FM122" s="1003"/>
      <c r="FN122" s="1003"/>
      <c r="FO122" s="1003"/>
      <c r="FP122" s="1003"/>
      <c r="FQ122" s="1003"/>
      <c r="FR122" s="1003"/>
      <c r="FS122" s="1003"/>
      <c r="FT122" s="1003"/>
      <c r="FU122" s="1003"/>
      <c r="FV122" s="1003"/>
      <c r="FW122" s="1003"/>
      <c r="FX122" s="1003"/>
      <c r="FY122" s="1003"/>
      <c r="FZ122" s="1003"/>
      <c r="GA122" s="1003"/>
      <c r="GB122" s="1003"/>
      <c r="GC122" s="1003"/>
      <c r="GD122" s="1003"/>
      <c r="GE122" s="1003"/>
      <c r="GF122" s="1003"/>
      <c r="GG122" s="1003"/>
      <c r="GH122" s="1003"/>
      <c r="GI122" s="1003"/>
      <c r="GJ122" s="1003"/>
      <c r="GK122" s="1003"/>
      <c r="GL122" s="1003"/>
      <c r="GM122" s="1003"/>
      <c r="GN122" s="1003"/>
      <c r="GO122" s="1003"/>
      <c r="GP122" s="1003"/>
      <c r="GQ122" s="1003"/>
      <c r="GR122" s="1003"/>
      <c r="GS122" s="1003"/>
      <c r="GT122" s="1003"/>
      <c r="GU122" s="1003"/>
      <c r="GV122" s="1003"/>
      <c r="GW122" s="1003"/>
      <c r="GX122" s="1003"/>
      <c r="GY122" s="1003"/>
      <c r="GZ122" s="1003"/>
      <c r="HA122" s="1003"/>
      <c r="HB122" s="1003"/>
      <c r="HC122" s="1003"/>
      <c r="HD122" s="1003"/>
      <c r="HE122" s="1003"/>
      <c r="HF122" s="1003"/>
      <c r="HG122" s="1003"/>
      <c r="HH122" s="1003"/>
      <c r="HI122" s="1003"/>
      <c r="HJ122" s="1003"/>
      <c r="HK122" s="1003"/>
      <c r="HL122" s="1003"/>
      <c r="HM122" s="1003"/>
      <c r="HN122" s="1003"/>
      <c r="HO122" s="1003"/>
      <c r="HP122" s="1003"/>
      <c r="HQ122" s="1003"/>
      <c r="HR122" s="1003"/>
      <c r="HS122" s="1003"/>
      <c r="HT122" s="1003"/>
      <c r="HU122" s="1003"/>
      <c r="HV122" s="1003"/>
      <c r="HW122" s="1003"/>
      <c r="HX122" s="1003"/>
      <c r="HY122" s="1003"/>
      <c r="HZ122" s="1003"/>
      <c r="IA122" s="1003"/>
      <c r="IB122" s="1003"/>
      <c r="IC122" s="1003"/>
      <c r="ID122" s="1003"/>
      <c r="IE122" s="1003"/>
      <c r="IF122" s="1003"/>
      <c r="IG122" s="1003"/>
      <c r="IH122" s="1003"/>
      <c r="II122" s="1003"/>
      <c r="IJ122" s="1003"/>
      <c r="IK122" s="1003"/>
      <c r="IL122" s="1003"/>
      <c r="IM122" s="1003"/>
      <c r="IN122" s="1003"/>
      <c r="IO122" s="1003"/>
      <c r="IP122" s="1003"/>
      <c r="IQ122" s="1003"/>
      <c r="IR122" s="1003"/>
      <c r="IS122" s="1003"/>
      <c r="IT122" s="1003"/>
      <c r="IU122" s="1003"/>
      <c r="IV122" s="1003"/>
    </row>
    <row r="123" spans="1:256" ht="15.75">
      <c r="A123" s="1003"/>
      <c r="B123" s="2429" t="str">
        <f>B50</f>
        <v>AMM EQUIP 02</v>
      </c>
      <c r="C123" s="2430" t="str">
        <f>C50</f>
        <v>FORNECIMENTO E INSTALAÇÃO - ROTAÇÃO VERTICAL DUPLA</v>
      </c>
      <c r="D123" s="2431" t="s">
        <v>29</v>
      </c>
      <c r="E123" s="2432">
        <v>1</v>
      </c>
      <c r="F123" s="2433">
        <f>G57</f>
        <v>1566.52</v>
      </c>
      <c r="G123" s="2434">
        <f t="shared" si="0"/>
        <v>1566.52</v>
      </c>
      <c r="H123" s="1003"/>
      <c r="I123" s="1003"/>
      <c r="J123" s="1003"/>
      <c r="K123" s="1003"/>
      <c r="L123" s="1003"/>
      <c r="M123" s="1003"/>
      <c r="N123" s="1003"/>
      <c r="O123" s="1003"/>
      <c r="P123" s="1003"/>
      <c r="Q123" s="1003"/>
      <c r="R123" s="1003"/>
      <c r="S123" s="1003"/>
      <c r="T123" s="1003"/>
      <c r="U123" s="1003"/>
      <c r="V123" s="1003"/>
      <c r="W123" s="1003"/>
      <c r="X123" s="1003"/>
      <c r="Y123" s="1003"/>
      <c r="Z123" s="1003"/>
      <c r="AA123" s="1003"/>
      <c r="AB123" s="1003"/>
      <c r="AC123" s="1003"/>
      <c r="AD123" s="1003"/>
      <c r="AE123" s="1003"/>
      <c r="AF123" s="1003"/>
      <c r="AG123" s="1003"/>
      <c r="AH123" s="1003"/>
      <c r="AI123" s="1003"/>
      <c r="AJ123" s="1003"/>
      <c r="AK123" s="1003"/>
      <c r="AL123" s="1003"/>
      <c r="AM123" s="1003"/>
      <c r="AN123" s="1003"/>
      <c r="AO123" s="1003"/>
      <c r="AP123" s="1003"/>
      <c r="AQ123" s="1003"/>
      <c r="AR123" s="1003"/>
      <c r="AS123" s="1003"/>
      <c r="AT123" s="1003"/>
      <c r="AU123" s="1003"/>
      <c r="AV123" s="1003"/>
      <c r="AW123" s="1003"/>
      <c r="AX123" s="1003"/>
      <c r="AY123" s="1003"/>
      <c r="AZ123" s="1003"/>
      <c r="BA123" s="1003"/>
      <c r="BB123" s="1003"/>
      <c r="BC123" s="1003"/>
      <c r="BD123" s="1003"/>
      <c r="BE123" s="1003"/>
      <c r="BF123" s="1003"/>
      <c r="BG123" s="1003"/>
      <c r="BH123" s="1003"/>
      <c r="BI123" s="1003"/>
      <c r="BJ123" s="1003"/>
      <c r="BK123" s="1003"/>
      <c r="BL123" s="1003"/>
      <c r="BM123" s="1003"/>
      <c r="BN123" s="1003"/>
      <c r="BO123" s="1003"/>
      <c r="BP123" s="1003"/>
      <c r="BQ123" s="1003"/>
      <c r="BR123" s="1003"/>
      <c r="BS123" s="1003"/>
      <c r="BT123" s="1003"/>
      <c r="BU123" s="1003"/>
      <c r="BV123" s="1003"/>
      <c r="BW123" s="1003"/>
      <c r="BX123" s="1003"/>
      <c r="BY123" s="1003"/>
      <c r="BZ123" s="1003"/>
      <c r="CA123" s="1003"/>
      <c r="CB123" s="1003"/>
      <c r="CC123" s="1003"/>
      <c r="CD123" s="1003"/>
      <c r="CE123" s="1003"/>
      <c r="CF123" s="1003"/>
      <c r="CG123" s="1003"/>
      <c r="CH123" s="1003"/>
      <c r="CI123" s="1003"/>
      <c r="CJ123" s="1003"/>
      <c r="CK123" s="1003"/>
      <c r="CL123" s="1003"/>
      <c r="CM123" s="1003"/>
      <c r="CN123" s="1003"/>
      <c r="CO123" s="1003"/>
      <c r="CP123" s="1003"/>
      <c r="CQ123" s="1003"/>
      <c r="CR123" s="1003"/>
      <c r="CS123" s="1003"/>
      <c r="CT123" s="1003"/>
      <c r="CU123" s="1003"/>
      <c r="CV123" s="1003"/>
      <c r="CW123" s="1003"/>
      <c r="CX123" s="1003"/>
      <c r="CY123" s="1003"/>
      <c r="CZ123" s="1003"/>
      <c r="DA123" s="1003"/>
      <c r="DB123" s="1003"/>
      <c r="DC123" s="1003"/>
      <c r="DD123" s="1003"/>
      <c r="DE123" s="1003"/>
      <c r="DF123" s="1003"/>
      <c r="DG123" s="1003"/>
      <c r="DH123" s="1003"/>
      <c r="DI123" s="1003"/>
      <c r="DJ123" s="1003"/>
      <c r="DK123" s="1003"/>
      <c r="DL123" s="1003"/>
      <c r="DM123" s="1003"/>
      <c r="DN123" s="1003"/>
      <c r="DO123" s="1003"/>
      <c r="DP123" s="1003"/>
      <c r="DQ123" s="1003"/>
      <c r="DR123" s="1003"/>
      <c r="DS123" s="1003"/>
      <c r="DT123" s="1003"/>
      <c r="DU123" s="1003"/>
      <c r="DV123" s="1003"/>
      <c r="DW123" s="1003"/>
      <c r="DX123" s="1003"/>
      <c r="DY123" s="1003"/>
      <c r="DZ123" s="1003"/>
      <c r="EA123" s="1003"/>
      <c r="EB123" s="1003"/>
      <c r="EC123" s="1003"/>
      <c r="ED123" s="1003"/>
      <c r="EE123" s="1003"/>
      <c r="EF123" s="1003"/>
      <c r="EG123" s="1003"/>
      <c r="EH123" s="1003"/>
      <c r="EI123" s="1003"/>
      <c r="EJ123" s="1003"/>
      <c r="EK123" s="1003"/>
      <c r="EL123" s="1003"/>
      <c r="EM123" s="1003"/>
      <c r="EN123" s="1003"/>
      <c r="EO123" s="1003"/>
      <c r="EP123" s="1003"/>
      <c r="EQ123" s="1003"/>
      <c r="ER123" s="1003"/>
      <c r="ES123" s="1003"/>
      <c r="ET123" s="1003"/>
      <c r="EU123" s="1003"/>
      <c r="EV123" s="1003"/>
      <c r="EW123" s="1003"/>
      <c r="EX123" s="1003"/>
      <c r="EY123" s="1003"/>
      <c r="EZ123" s="1003"/>
      <c r="FA123" s="1003"/>
      <c r="FB123" s="1003"/>
      <c r="FC123" s="1003"/>
      <c r="FD123" s="1003"/>
      <c r="FE123" s="1003"/>
      <c r="FF123" s="1003"/>
      <c r="FG123" s="1003"/>
      <c r="FH123" s="1003"/>
      <c r="FI123" s="1003"/>
      <c r="FJ123" s="1003"/>
      <c r="FK123" s="1003"/>
      <c r="FL123" s="1003"/>
      <c r="FM123" s="1003"/>
      <c r="FN123" s="1003"/>
      <c r="FO123" s="1003"/>
      <c r="FP123" s="1003"/>
      <c r="FQ123" s="1003"/>
      <c r="FR123" s="1003"/>
      <c r="FS123" s="1003"/>
      <c r="FT123" s="1003"/>
      <c r="FU123" s="1003"/>
      <c r="FV123" s="1003"/>
      <c r="FW123" s="1003"/>
      <c r="FX123" s="1003"/>
      <c r="FY123" s="1003"/>
      <c r="FZ123" s="1003"/>
      <c r="GA123" s="1003"/>
      <c r="GB123" s="1003"/>
      <c r="GC123" s="1003"/>
      <c r="GD123" s="1003"/>
      <c r="GE123" s="1003"/>
      <c r="GF123" s="1003"/>
      <c r="GG123" s="1003"/>
      <c r="GH123" s="1003"/>
      <c r="GI123" s="1003"/>
      <c r="GJ123" s="1003"/>
      <c r="GK123" s="1003"/>
      <c r="GL123" s="1003"/>
      <c r="GM123" s="1003"/>
      <c r="GN123" s="1003"/>
      <c r="GO123" s="1003"/>
      <c r="GP123" s="1003"/>
      <c r="GQ123" s="1003"/>
      <c r="GR123" s="1003"/>
      <c r="GS123" s="1003"/>
      <c r="GT123" s="1003"/>
      <c r="GU123" s="1003"/>
      <c r="GV123" s="1003"/>
      <c r="GW123" s="1003"/>
      <c r="GX123" s="1003"/>
      <c r="GY123" s="1003"/>
      <c r="GZ123" s="1003"/>
      <c r="HA123" s="1003"/>
      <c r="HB123" s="1003"/>
      <c r="HC123" s="1003"/>
      <c r="HD123" s="1003"/>
      <c r="HE123" s="1003"/>
      <c r="HF123" s="1003"/>
      <c r="HG123" s="1003"/>
      <c r="HH123" s="1003"/>
      <c r="HI123" s="1003"/>
      <c r="HJ123" s="1003"/>
      <c r="HK123" s="1003"/>
      <c r="HL123" s="1003"/>
      <c r="HM123" s="1003"/>
      <c r="HN123" s="1003"/>
      <c r="HO123" s="1003"/>
      <c r="HP123" s="1003"/>
      <c r="HQ123" s="1003"/>
      <c r="HR123" s="1003"/>
      <c r="HS123" s="1003"/>
      <c r="HT123" s="1003"/>
      <c r="HU123" s="1003"/>
      <c r="HV123" s="1003"/>
      <c r="HW123" s="1003"/>
      <c r="HX123" s="1003"/>
      <c r="HY123" s="1003"/>
      <c r="HZ123" s="1003"/>
      <c r="IA123" s="1003"/>
      <c r="IB123" s="1003"/>
      <c r="IC123" s="1003"/>
      <c r="ID123" s="1003"/>
      <c r="IE123" s="1003"/>
      <c r="IF123" s="1003"/>
      <c r="IG123" s="1003"/>
      <c r="IH123" s="1003"/>
      <c r="II123" s="1003"/>
      <c r="IJ123" s="1003"/>
      <c r="IK123" s="1003"/>
      <c r="IL123" s="1003"/>
      <c r="IM123" s="1003"/>
      <c r="IN123" s="1003"/>
      <c r="IO123" s="1003"/>
      <c r="IP123" s="1003"/>
      <c r="IQ123" s="1003"/>
      <c r="IR123" s="1003"/>
      <c r="IS123" s="1003"/>
      <c r="IT123" s="1003"/>
      <c r="IU123" s="1003"/>
      <c r="IV123" s="1003"/>
    </row>
    <row r="124" spans="1:256" ht="15.75">
      <c r="A124" s="1003"/>
      <c r="B124" s="2429" t="str">
        <f>B67</f>
        <v>AMM EQUIP 03</v>
      </c>
      <c r="C124" s="2430" t="str">
        <f>C67</f>
        <v>FORNECIMENTO E INSTALAÇÃO - SURF DUPLO</v>
      </c>
      <c r="D124" s="2431" t="s">
        <v>29</v>
      </c>
      <c r="E124" s="2432">
        <v>1</v>
      </c>
      <c r="F124" s="2433">
        <f>G74</f>
        <v>2038.76</v>
      </c>
      <c r="G124" s="2434">
        <f t="shared" si="0"/>
        <v>2038.76</v>
      </c>
      <c r="H124" s="1003"/>
      <c r="I124" s="1003"/>
      <c r="J124" s="1003"/>
      <c r="K124" s="1003"/>
      <c r="L124" s="1003"/>
      <c r="M124" s="1003"/>
      <c r="N124" s="1003"/>
      <c r="O124" s="1003"/>
      <c r="P124" s="1003"/>
      <c r="Q124" s="1003"/>
      <c r="R124" s="1003"/>
      <c r="S124" s="1003"/>
      <c r="T124" s="1003"/>
      <c r="U124" s="1003"/>
      <c r="V124" s="1003"/>
      <c r="W124" s="1003"/>
      <c r="X124" s="1003"/>
      <c r="Y124" s="1003"/>
      <c r="Z124" s="1003"/>
      <c r="AA124" s="1003"/>
      <c r="AB124" s="1003"/>
      <c r="AC124" s="1003"/>
      <c r="AD124" s="1003"/>
      <c r="AE124" s="1003"/>
      <c r="AF124" s="1003"/>
      <c r="AG124" s="1003"/>
      <c r="AH124" s="1003"/>
      <c r="AI124" s="1003"/>
      <c r="AJ124" s="1003"/>
      <c r="AK124" s="1003"/>
      <c r="AL124" s="1003"/>
      <c r="AM124" s="1003"/>
      <c r="AN124" s="1003"/>
      <c r="AO124" s="1003"/>
      <c r="AP124" s="1003"/>
      <c r="AQ124" s="1003"/>
      <c r="AR124" s="1003"/>
      <c r="AS124" s="1003"/>
      <c r="AT124" s="1003"/>
      <c r="AU124" s="1003"/>
      <c r="AV124" s="1003"/>
      <c r="AW124" s="1003"/>
      <c r="AX124" s="1003"/>
      <c r="AY124" s="1003"/>
      <c r="AZ124" s="1003"/>
      <c r="BA124" s="1003"/>
      <c r="BB124" s="1003"/>
      <c r="BC124" s="1003"/>
      <c r="BD124" s="1003"/>
      <c r="BE124" s="1003"/>
      <c r="BF124" s="1003"/>
      <c r="BG124" s="1003"/>
      <c r="BH124" s="1003"/>
      <c r="BI124" s="1003"/>
      <c r="BJ124" s="1003"/>
      <c r="BK124" s="1003"/>
      <c r="BL124" s="1003"/>
      <c r="BM124" s="1003"/>
      <c r="BN124" s="1003"/>
      <c r="BO124" s="1003"/>
      <c r="BP124" s="1003"/>
      <c r="BQ124" s="1003"/>
      <c r="BR124" s="1003"/>
      <c r="BS124" s="1003"/>
      <c r="BT124" s="1003"/>
      <c r="BU124" s="1003"/>
      <c r="BV124" s="1003"/>
      <c r="BW124" s="1003"/>
      <c r="BX124" s="1003"/>
      <c r="BY124" s="1003"/>
      <c r="BZ124" s="1003"/>
      <c r="CA124" s="1003"/>
      <c r="CB124" s="1003"/>
      <c r="CC124" s="1003"/>
      <c r="CD124" s="1003"/>
      <c r="CE124" s="1003"/>
      <c r="CF124" s="1003"/>
      <c r="CG124" s="1003"/>
      <c r="CH124" s="1003"/>
      <c r="CI124" s="1003"/>
      <c r="CJ124" s="1003"/>
      <c r="CK124" s="1003"/>
      <c r="CL124" s="1003"/>
      <c r="CM124" s="1003"/>
      <c r="CN124" s="1003"/>
      <c r="CO124" s="1003"/>
      <c r="CP124" s="1003"/>
      <c r="CQ124" s="1003"/>
      <c r="CR124" s="1003"/>
      <c r="CS124" s="1003"/>
      <c r="CT124" s="1003"/>
      <c r="CU124" s="1003"/>
      <c r="CV124" s="1003"/>
      <c r="CW124" s="1003"/>
      <c r="CX124" s="1003"/>
      <c r="CY124" s="1003"/>
      <c r="CZ124" s="1003"/>
      <c r="DA124" s="1003"/>
      <c r="DB124" s="1003"/>
      <c r="DC124" s="1003"/>
      <c r="DD124" s="1003"/>
      <c r="DE124" s="1003"/>
      <c r="DF124" s="1003"/>
      <c r="DG124" s="1003"/>
      <c r="DH124" s="1003"/>
      <c r="DI124" s="1003"/>
      <c r="DJ124" s="1003"/>
      <c r="DK124" s="1003"/>
      <c r="DL124" s="1003"/>
      <c r="DM124" s="1003"/>
      <c r="DN124" s="1003"/>
      <c r="DO124" s="1003"/>
      <c r="DP124" s="1003"/>
      <c r="DQ124" s="1003"/>
      <c r="DR124" s="1003"/>
      <c r="DS124" s="1003"/>
      <c r="DT124" s="1003"/>
      <c r="DU124" s="1003"/>
      <c r="DV124" s="1003"/>
      <c r="DW124" s="1003"/>
      <c r="DX124" s="1003"/>
      <c r="DY124" s="1003"/>
      <c r="DZ124" s="1003"/>
      <c r="EA124" s="1003"/>
      <c r="EB124" s="1003"/>
      <c r="EC124" s="1003"/>
      <c r="ED124" s="1003"/>
      <c r="EE124" s="1003"/>
      <c r="EF124" s="1003"/>
      <c r="EG124" s="1003"/>
      <c r="EH124" s="1003"/>
      <c r="EI124" s="1003"/>
      <c r="EJ124" s="1003"/>
      <c r="EK124" s="1003"/>
      <c r="EL124" s="1003"/>
      <c r="EM124" s="1003"/>
      <c r="EN124" s="1003"/>
      <c r="EO124" s="1003"/>
      <c r="EP124" s="1003"/>
      <c r="EQ124" s="1003"/>
      <c r="ER124" s="1003"/>
      <c r="ES124" s="1003"/>
      <c r="ET124" s="1003"/>
      <c r="EU124" s="1003"/>
      <c r="EV124" s="1003"/>
      <c r="EW124" s="1003"/>
      <c r="EX124" s="1003"/>
      <c r="EY124" s="1003"/>
      <c r="EZ124" s="1003"/>
      <c r="FA124" s="1003"/>
      <c r="FB124" s="1003"/>
      <c r="FC124" s="1003"/>
      <c r="FD124" s="1003"/>
      <c r="FE124" s="1003"/>
      <c r="FF124" s="1003"/>
      <c r="FG124" s="1003"/>
      <c r="FH124" s="1003"/>
      <c r="FI124" s="1003"/>
      <c r="FJ124" s="1003"/>
      <c r="FK124" s="1003"/>
      <c r="FL124" s="1003"/>
      <c r="FM124" s="1003"/>
      <c r="FN124" s="1003"/>
      <c r="FO124" s="1003"/>
      <c r="FP124" s="1003"/>
      <c r="FQ124" s="1003"/>
      <c r="FR124" s="1003"/>
      <c r="FS124" s="1003"/>
      <c r="FT124" s="1003"/>
      <c r="FU124" s="1003"/>
      <c r="FV124" s="1003"/>
      <c r="FW124" s="1003"/>
      <c r="FX124" s="1003"/>
      <c r="FY124" s="1003"/>
      <c r="FZ124" s="1003"/>
      <c r="GA124" s="1003"/>
      <c r="GB124" s="1003"/>
      <c r="GC124" s="1003"/>
      <c r="GD124" s="1003"/>
      <c r="GE124" s="1003"/>
      <c r="GF124" s="1003"/>
      <c r="GG124" s="1003"/>
      <c r="GH124" s="1003"/>
      <c r="GI124" s="1003"/>
      <c r="GJ124" s="1003"/>
      <c r="GK124" s="1003"/>
      <c r="GL124" s="1003"/>
      <c r="GM124" s="1003"/>
      <c r="GN124" s="1003"/>
      <c r="GO124" s="1003"/>
      <c r="GP124" s="1003"/>
      <c r="GQ124" s="1003"/>
      <c r="GR124" s="1003"/>
      <c r="GS124" s="1003"/>
      <c r="GT124" s="1003"/>
      <c r="GU124" s="1003"/>
      <c r="GV124" s="1003"/>
      <c r="GW124" s="1003"/>
      <c r="GX124" s="1003"/>
      <c r="GY124" s="1003"/>
      <c r="GZ124" s="1003"/>
      <c r="HA124" s="1003"/>
      <c r="HB124" s="1003"/>
      <c r="HC124" s="1003"/>
      <c r="HD124" s="1003"/>
      <c r="HE124" s="1003"/>
      <c r="HF124" s="1003"/>
      <c r="HG124" s="1003"/>
      <c r="HH124" s="1003"/>
      <c r="HI124" s="1003"/>
      <c r="HJ124" s="1003"/>
      <c r="HK124" s="1003"/>
      <c r="HL124" s="1003"/>
      <c r="HM124" s="1003"/>
      <c r="HN124" s="1003"/>
      <c r="HO124" s="1003"/>
      <c r="HP124" s="1003"/>
      <c r="HQ124" s="1003"/>
      <c r="HR124" s="1003"/>
      <c r="HS124" s="1003"/>
      <c r="HT124" s="1003"/>
      <c r="HU124" s="1003"/>
      <c r="HV124" s="1003"/>
      <c r="HW124" s="1003"/>
      <c r="HX124" s="1003"/>
      <c r="HY124" s="1003"/>
      <c r="HZ124" s="1003"/>
      <c r="IA124" s="1003"/>
      <c r="IB124" s="1003"/>
      <c r="IC124" s="1003"/>
      <c r="ID124" s="1003"/>
      <c r="IE124" s="1003"/>
      <c r="IF124" s="1003"/>
      <c r="IG124" s="1003"/>
      <c r="IH124" s="1003"/>
      <c r="II124" s="1003"/>
      <c r="IJ124" s="1003"/>
      <c r="IK124" s="1003"/>
      <c r="IL124" s="1003"/>
      <c r="IM124" s="1003"/>
      <c r="IN124" s="1003"/>
      <c r="IO124" s="1003"/>
      <c r="IP124" s="1003"/>
      <c r="IQ124" s="1003"/>
      <c r="IR124" s="1003"/>
      <c r="IS124" s="1003"/>
      <c r="IT124" s="1003"/>
      <c r="IU124" s="1003"/>
      <c r="IV124" s="1003"/>
    </row>
    <row r="125" spans="1:256" ht="15.75">
      <c r="A125" s="1003"/>
      <c r="B125" s="2429" t="str">
        <f>B85</f>
        <v>AMM EQUIP 04</v>
      </c>
      <c r="C125" s="2430" t="str">
        <f>C85</f>
        <v>FORNECIMENTO E INSTALAÇÃO - PRESSÃO DE PERNAS DUPLO</v>
      </c>
      <c r="D125" s="2431" t="s">
        <v>29</v>
      </c>
      <c r="E125" s="2432">
        <v>1</v>
      </c>
      <c r="F125" s="2433">
        <f>G92</f>
        <v>2388.7600000000002</v>
      </c>
      <c r="G125" s="2434">
        <f t="shared" si="0"/>
        <v>2388.7600000000002</v>
      </c>
      <c r="H125" s="1003"/>
      <c r="I125" s="1003"/>
      <c r="J125" s="1003"/>
      <c r="K125" s="1003"/>
      <c r="L125" s="1003"/>
      <c r="M125" s="1003"/>
      <c r="N125" s="1003"/>
      <c r="O125" s="1003"/>
      <c r="P125" s="1003"/>
      <c r="Q125" s="1003"/>
      <c r="R125" s="1003"/>
      <c r="S125" s="1003"/>
      <c r="T125" s="1003"/>
      <c r="U125" s="1003"/>
      <c r="V125" s="1003"/>
      <c r="W125" s="1003"/>
      <c r="X125" s="1003"/>
      <c r="Y125" s="1003"/>
      <c r="Z125" s="1003"/>
      <c r="AA125" s="1003"/>
      <c r="AB125" s="1003"/>
      <c r="AC125" s="1003"/>
      <c r="AD125" s="1003"/>
      <c r="AE125" s="1003"/>
      <c r="AF125" s="1003"/>
      <c r="AG125" s="1003"/>
      <c r="AH125" s="1003"/>
      <c r="AI125" s="1003"/>
      <c r="AJ125" s="1003"/>
      <c r="AK125" s="1003"/>
      <c r="AL125" s="1003"/>
      <c r="AM125" s="1003"/>
      <c r="AN125" s="1003"/>
      <c r="AO125" s="1003"/>
      <c r="AP125" s="1003"/>
      <c r="AQ125" s="1003"/>
      <c r="AR125" s="1003"/>
      <c r="AS125" s="1003"/>
      <c r="AT125" s="1003"/>
      <c r="AU125" s="1003"/>
      <c r="AV125" s="1003"/>
      <c r="AW125" s="1003"/>
      <c r="AX125" s="1003"/>
      <c r="AY125" s="1003"/>
      <c r="AZ125" s="1003"/>
      <c r="BA125" s="1003"/>
      <c r="BB125" s="1003"/>
      <c r="BC125" s="1003"/>
      <c r="BD125" s="1003"/>
      <c r="BE125" s="1003"/>
      <c r="BF125" s="1003"/>
      <c r="BG125" s="1003"/>
      <c r="BH125" s="1003"/>
      <c r="BI125" s="1003"/>
      <c r="BJ125" s="1003"/>
      <c r="BK125" s="1003"/>
      <c r="BL125" s="1003"/>
      <c r="BM125" s="1003"/>
      <c r="BN125" s="1003"/>
      <c r="BO125" s="1003"/>
      <c r="BP125" s="1003"/>
      <c r="BQ125" s="1003"/>
      <c r="BR125" s="1003"/>
      <c r="BS125" s="1003"/>
      <c r="BT125" s="1003"/>
      <c r="BU125" s="1003"/>
      <c r="BV125" s="1003"/>
      <c r="BW125" s="1003"/>
      <c r="BX125" s="1003"/>
      <c r="BY125" s="1003"/>
      <c r="BZ125" s="1003"/>
      <c r="CA125" s="1003"/>
      <c r="CB125" s="1003"/>
      <c r="CC125" s="1003"/>
      <c r="CD125" s="1003"/>
      <c r="CE125" s="1003"/>
      <c r="CF125" s="1003"/>
      <c r="CG125" s="1003"/>
      <c r="CH125" s="1003"/>
      <c r="CI125" s="1003"/>
      <c r="CJ125" s="1003"/>
      <c r="CK125" s="1003"/>
      <c r="CL125" s="1003"/>
      <c r="CM125" s="1003"/>
      <c r="CN125" s="1003"/>
      <c r="CO125" s="1003"/>
      <c r="CP125" s="1003"/>
      <c r="CQ125" s="1003"/>
      <c r="CR125" s="1003"/>
      <c r="CS125" s="1003"/>
      <c r="CT125" s="1003"/>
      <c r="CU125" s="1003"/>
      <c r="CV125" s="1003"/>
      <c r="CW125" s="1003"/>
      <c r="CX125" s="1003"/>
      <c r="CY125" s="1003"/>
      <c r="CZ125" s="1003"/>
      <c r="DA125" s="1003"/>
      <c r="DB125" s="1003"/>
      <c r="DC125" s="1003"/>
      <c r="DD125" s="1003"/>
      <c r="DE125" s="1003"/>
      <c r="DF125" s="1003"/>
      <c r="DG125" s="1003"/>
      <c r="DH125" s="1003"/>
      <c r="DI125" s="1003"/>
      <c r="DJ125" s="1003"/>
      <c r="DK125" s="1003"/>
      <c r="DL125" s="1003"/>
      <c r="DM125" s="1003"/>
      <c r="DN125" s="1003"/>
      <c r="DO125" s="1003"/>
      <c r="DP125" s="1003"/>
      <c r="DQ125" s="1003"/>
      <c r="DR125" s="1003"/>
      <c r="DS125" s="1003"/>
      <c r="DT125" s="1003"/>
      <c r="DU125" s="1003"/>
      <c r="DV125" s="1003"/>
      <c r="DW125" s="1003"/>
      <c r="DX125" s="1003"/>
      <c r="DY125" s="1003"/>
      <c r="DZ125" s="1003"/>
      <c r="EA125" s="1003"/>
      <c r="EB125" s="1003"/>
      <c r="EC125" s="1003"/>
      <c r="ED125" s="1003"/>
      <c r="EE125" s="1003"/>
      <c r="EF125" s="1003"/>
      <c r="EG125" s="1003"/>
      <c r="EH125" s="1003"/>
      <c r="EI125" s="1003"/>
      <c r="EJ125" s="1003"/>
      <c r="EK125" s="1003"/>
      <c r="EL125" s="1003"/>
      <c r="EM125" s="1003"/>
      <c r="EN125" s="1003"/>
      <c r="EO125" s="1003"/>
      <c r="EP125" s="1003"/>
      <c r="EQ125" s="1003"/>
      <c r="ER125" s="1003"/>
      <c r="ES125" s="1003"/>
      <c r="ET125" s="1003"/>
      <c r="EU125" s="1003"/>
      <c r="EV125" s="1003"/>
      <c r="EW125" s="1003"/>
      <c r="EX125" s="1003"/>
      <c r="EY125" s="1003"/>
      <c r="EZ125" s="1003"/>
      <c r="FA125" s="1003"/>
      <c r="FB125" s="1003"/>
      <c r="FC125" s="1003"/>
      <c r="FD125" s="1003"/>
      <c r="FE125" s="1003"/>
      <c r="FF125" s="1003"/>
      <c r="FG125" s="1003"/>
      <c r="FH125" s="1003"/>
      <c r="FI125" s="1003"/>
      <c r="FJ125" s="1003"/>
      <c r="FK125" s="1003"/>
      <c r="FL125" s="1003"/>
      <c r="FM125" s="1003"/>
      <c r="FN125" s="1003"/>
      <c r="FO125" s="1003"/>
      <c r="FP125" s="1003"/>
      <c r="FQ125" s="1003"/>
      <c r="FR125" s="1003"/>
      <c r="FS125" s="1003"/>
      <c r="FT125" s="1003"/>
      <c r="FU125" s="1003"/>
      <c r="FV125" s="1003"/>
      <c r="FW125" s="1003"/>
      <c r="FX125" s="1003"/>
      <c r="FY125" s="1003"/>
      <c r="FZ125" s="1003"/>
      <c r="GA125" s="1003"/>
      <c r="GB125" s="1003"/>
      <c r="GC125" s="1003"/>
      <c r="GD125" s="1003"/>
      <c r="GE125" s="1003"/>
      <c r="GF125" s="1003"/>
      <c r="GG125" s="1003"/>
      <c r="GH125" s="1003"/>
      <c r="GI125" s="1003"/>
      <c r="GJ125" s="1003"/>
      <c r="GK125" s="1003"/>
      <c r="GL125" s="1003"/>
      <c r="GM125" s="1003"/>
      <c r="GN125" s="1003"/>
      <c r="GO125" s="1003"/>
      <c r="GP125" s="1003"/>
      <c r="GQ125" s="1003"/>
      <c r="GR125" s="1003"/>
      <c r="GS125" s="1003"/>
      <c r="GT125" s="1003"/>
      <c r="GU125" s="1003"/>
      <c r="GV125" s="1003"/>
      <c r="GW125" s="1003"/>
      <c r="GX125" s="1003"/>
      <c r="GY125" s="1003"/>
      <c r="GZ125" s="1003"/>
      <c r="HA125" s="1003"/>
      <c r="HB125" s="1003"/>
      <c r="HC125" s="1003"/>
      <c r="HD125" s="1003"/>
      <c r="HE125" s="1003"/>
      <c r="HF125" s="1003"/>
      <c r="HG125" s="1003"/>
      <c r="HH125" s="1003"/>
      <c r="HI125" s="1003"/>
      <c r="HJ125" s="1003"/>
      <c r="HK125" s="1003"/>
      <c r="HL125" s="1003"/>
      <c r="HM125" s="1003"/>
      <c r="HN125" s="1003"/>
      <c r="HO125" s="1003"/>
      <c r="HP125" s="1003"/>
      <c r="HQ125" s="1003"/>
      <c r="HR125" s="1003"/>
      <c r="HS125" s="1003"/>
      <c r="HT125" s="1003"/>
      <c r="HU125" s="1003"/>
      <c r="HV125" s="1003"/>
      <c r="HW125" s="1003"/>
      <c r="HX125" s="1003"/>
      <c r="HY125" s="1003"/>
      <c r="HZ125" s="1003"/>
      <c r="IA125" s="1003"/>
      <c r="IB125" s="1003"/>
      <c r="IC125" s="1003"/>
      <c r="ID125" s="1003"/>
      <c r="IE125" s="1003"/>
      <c r="IF125" s="1003"/>
      <c r="IG125" s="1003"/>
      <c r="IH125" s="1003"/>
      <c r="II125" s="1003"/>
      <c r="IJ125" s="1003"/>
      <c r="IK125" s="1003"/>
      <c r="IL125" s="1003"/>
      <c r="IM125" s="1003"/>
      <c r="IN125" s="1003"/>
      <c r="IO125" s="1003"/>
      <c r="IP125" s="1003"/>
      <c r="IQ125" s="1003"/>
      <c r="IR125" s="1003"/>
      <c r="IS125" s="1003"/>
      <c r="IT125" s="1003"/>
      <c r="IU125" s="1003"/>
      <c r="IV125" s="1003"/>
    </row>
    <row r="126" spans="1:256" ht="16.5" thickBot="1">
      <c r="A126" s="1003"/>
      <c r="B126" s="2435" t="str">
        <f>B102</f>
        <v>AMM EQUIP 05</v>
      </c>
      <c r="C126" s="2436" t="str">
        <f>C102</f>
        <v>FORNECIMENTO E INSTALAÇÃO - SIMULADOR DE CAVALGADA</v>
      </c>
      <c r="D126" s="2437" t="s">
        <v>29</v>
      </c>
      <c r="E126" s="2438">
        <v>1</v>
      </c>
      <c r="F126" s="2439">
        <f>G109</f>
        <v>1732.96</v>
      </c>
      <c r="G126" s="2440">
        <f t="shared" si="0"/>
        <v>1732.96</v>
      </c>
      <c r="H126" s="1003"/>
      <c r="I126" s="1003"/>
      <c r="J126" s="1003"/>
      <c r="K126" s="1003"/>
      <c r="L126" s="1003"/>
      <c r="M126" s="1003"/>
      <c r="N126" s="1003"/>
      <c r="O126" s="1003"/>
      <c r="P126" s="1003"/>
      <c r="Q126" s="1003"/>
      <c r="R126" s="1003"/>
      <c r="S126" s="1003"/>
      <c r="T126" s="1003"/>
      <c r="U126" s="1003"/>
      <c r="V126" s="1003"/>
      <c r="W126" s="1003"/>
      <c r="X126" s="1003"/>
      <c r="Y126" s="1003"/>
      <c r="Z126" s="1003"/>
      <c r="AA126" s="1003"/>
      <c r="AB126" s="1003"/>
      <c r="AC126" s="1003"/>
      <c r="AD126" s="1003"/>
      <c r="AE126" s="1003"/>
      <c r="AF126" s="1003"/>
      <c r="AG126" s="1003"/>
      <c r="AH126" s="1003"/>
      <c r="AI126" s="1003"/>
      <c r="AJ126" s="1003"/>
      <c r="AK126" s="1003"/>
      <c r="AL126" s="1003"/>
      <c r="AM126" s="1003"/>
      <c r="AN126" s="1003"/>
      <c r="AO126" s="1003"/>
      <c r="AP126" s="1003"/>
      <c r="AQ126" s="1003"/>
      <c r="AR126" s="1003"/>
      <c r="AS126" s="1003"/>
      <c r="AT126" s="1003"/>
      <c r="AU126" s="1003"/>
      <c r="AV126" s="1003"/>
      <c r="AW126" s="1003"/>
      <c r="AX126" s="1003"/>
      <c r="AY126" s="1003"/>
      <c r="AZ126" s="1003"/>
      <c r="BA126" s="1003"/>
      <c r="BB126" s="1003"/>
      <c r="BC126" s="1003"/>
      <c r="BD126" s="1003"/>
      <c r="BE126" s="1003"/>
      <c r="BF126" s="1003"/>
      <c r="BG126" s="1003"/>
      <c r="BH126" s="1003"/>
      <c r="BI126" s="1003"/>
      <c r="BJ126" s="1003"/>
      <c r="BK126" s="1003"/>
      <c r="BL126" s="1003"/>
      <c r="BM126" s="1003"/>
      <c r="BN126" s="1003"/>
      <c r="BO126" s="1003"/>
      <c r="BP126" s="1003"/>
      <c r="BQ126" s="1003"/>
      <c r="BR126" s="1003"/>
      <c r="BS126" s="1003"/>
      <c r="BT126" s="1003"/>
      <c r="BU126" s="1003"/>
      <c r="BV126" s="1003"/>
      <c r="BW126" s="1003"/>
      <c r="BX126" s="1003"/>
      <c r="BY126" s="1003"/>
      <c r="BZ126" s="1003"/>
      <c r="CA126" s="1003"/>
      <c r="CB126" s="1003"/>
      <c r="CC126" s="1003"/>
      <c r="CD126" s="1003"/>
      <c r="CE126" s="1003"/>
      <c r="CF126" s="1003"/>
      <c r="CG126" s="1003"/>
      <c r="CH126" s="1003"/>
      <c r="CI126" s="1003"/>
      <c r="CJ126" s="1003"/>
      <c r="CK126" s="1003"/>
      <c r="CL126" s="1003"/>
      <c r="CM126" s="1003"/>
      <c r="CN126" s="1003"/>
      <c r="CO126" s="1003"/>
      <c r="CP126" s="1003"/>
      <c r="CQ126" s="1003"/>
      <c r="CR126" s="1003"/>
      <c r="CS126" s="1003"/>
      <c r="CT126" s="1003"/>
      <c r="CU126" s="1003"/>
      <c r="CV126" s="1003"/>
      <c r="CW126" s="1003"/>
      <c r="CX126" s="1003"/>
      <c r="CY126" s="1003"/>
      <c r="CZ126" s="1003"/>
      <c r="DA126" s="1003"/>
      <c r="DB126" s="1003"/>
      <c r="DC126" s="1003"/>
      <c r="DD126" s="1003"/>
      <c r="DE126" s="1003"/>
      <c r="DF126" s="1003"/>
      <c r="DG126" s="1003"/>
      <c r="DH126" s="1003"/>
      <c r="DI126" s="1003"/>
      <c r="DJ126" s="1003"/>
      <c r="DK126" s="1003"/>
      <c r="DL126" s="1003"/>
      <c r="DM126" s="1003"/>
      <c r="DN126" s="1003"/>
      <c r="DO126" s="1003"/>
      <c r="DP126" s="1003"/>
      <c r="DQ126" s="1003"/>
      <c r="DR126" s="1003"/>
      <c r="DS126" s="1003"/>
      <c r="DT126" s="1003"/>
      <c r="DU126" s="1003"/>
      <c r="DV126" s="1003"/>
      <c r="DW126" s="1003"/>
      <c r="DX126" s="1003"/>
      <c r="DY126" s="1003"/>
      <c r="DZ126" s="1003"/>
      <c r="EA126" s="1003"/>
      <c r="EB126" s="1003"/>
      <c r="EC126" s="1003"/>
      <c r="ED126" s="1003"/>
      <c r="EE126" s="1003"/>
      <c r="EF126" s="1003"/>
      <c r="EG126" s="1003"/>
      <c r="EH126" s="1003"/>
      <c r="EI126" s="1003"/>
      <c r="EJ126" s="1003"/>
      <c r="EK126" s="1003"/>
      <c r="EL126" s="1003"/>
      <c r="EM126" s="1003"/>
      <c r="EN126" s="1003"/>
      <c r="EO126" s="1003"/>
      <c r="EP126" s="1003"/>
      <c r="EQ126" s="1003"/>
      <c r="ER126" s="1003"/>
      <c r="ES126" s="1003"/>
      <c r="ET126" s="1003"/>
      <c r="EU126" s="1003"/>
      <c r="EV126" s="1003"/>
      <c r="EW126" s="1003"/>
      <c r="EX126" s="1003"/>
      <c r="EY126" s="1003"/>
      <c r="EZ126" s="1003"/>
      <c r="FA126" s="1003"/>
      <c r="FB126" s="1003"/>
      <c r="FC126" s="1003"/>
      <c r="FD126" s="1003"/>
      <c r="FE126" s="1003"/>
      <c r="FF126" s="1003"/>
      <c r="FG126" s="1003"/>
      <c r="FH126" s="1003"/>
      <c r="FI126" s="1003"/>
      <c r="FJ126" s="1003"/>
      <c r="FK126" s="1003"/>
      <c r="FL126" s="1003"/>
      <c r="FM126" s="1003"/>
      <c r="FN126" s="1003"/>
      <c r="FO126" s="1003"/>
      <c r="FP126" s="1003"/>
      <c r="FQ126" s="1003"/>
      <c r="FR126" s="1003"/>
      <c r="FS126" s="1003"/>
      <c r="FT126" s="1003"/>
      <c r="FU126" s="1003"/>
      <c r="FV126" s="1003"/>
      <c r="FW126" s="1003"/>
      <c r="FX126" s="1003"/>
      <c r="FY126" s="1003"/>
      <c r="FZ126" s="1003"/>
      <c r="GA126" s="1003"/>
      <c r="GB126" s="1003"/>
      <c r="GC126" s="1003"/>
      <c r="GD126" s="1003"/>
      <c r="GE126" s="1003"/>
      <c r="GF126" s="1003"/>
      <c r="GG126" s="1003"/>
      <c r="GH126" s="1003"/>
      <c r="GI126" s="1003"/>
      <c r="GJ126" s="1003"/>
      <c r="GK126" s="1003"/>
      <c r="GL126" s="1003"/>
      <c r="GM126" s="1003"/>
      <c r="GN126" s="1003"/>
      <c r="GO126" s="1003"/>
      <c r="GP126" s="1003"/>
      <c r="GQ126" s="1003"/>
      <c r="GR126" s="1003"/>
      <c r="GS126" s="1003"/>
      <c r="GT126" s="1003"/>
      <c r="GU126" s="1003"/>
      <c r="GV126" s="1003"/>
      <c r="GW126" s="1003"/>
      <c r="GX126" s="1003"/>
      <c r="GY126" s="1003"/>
      <c r="GZ126" s="1003"/>
      <c r="HA126" s="1003"/>
      <c r="HB126" s="1003"/>
      <c r="HC126" s="1003"/>
      <c r="HD126" s="1003"/>
      <c r="HE126" s="1003"/>
      <c r="HF126" s="1003"/>
      <c r="HG126" s="1003"/>
      <c r="HH126" s="1003"/>
      <c r="HI126" s="1003"/>
      <c r="HJ126" s="1003"/>
      <c r="HK126" s="1003"/>
      <c r="HL126" s="1003"/>
      <c r="HM126" s="1003"/>
      <c r="HN126" s="1003"/>
      <c r="HO126" s="1003"/>
      <c r="HP126" s="1003"/>
      <c r="HQ126" s="1003"/>
      <c r="HR126" s="1003"/>
      <c r="HS126" s="1003"/>
      <c r="HT126" s="1003"/>
      <c r="HU126" s="1003"/>
      <c r="HV126" s="1003"/>
      <c r="HW126" s="1003"/>
      <c r="HX126" s="1003"/>
      <c r="HY126" s="1003"/>
      <c r="HZ126" s="1003"/>
      <c r="IA126" s="1003"/>
      <c r="IB126" s="1003"/>
      <c r="IC126" s="1003"/>
      <c r="ID126" s="1003"/>
      <c r="IE126" s="1003"/>
      <c r="IF126" s="1003"/>
      <c r="IG126" s="1003"/>
      <c r="IH126" s="1003"/>
      <c r="II126" s="1003"/>
      <c r="IJ126" s="1003"/>
      <c r="IK126" s="1003"/>
      <c r="IL126" s="1003"/>
      <c r="IM126" s="1003"/>
      <c r="IN126" s="1003"/>
      <c r="IO126" s="1003"/>
      <c r="IP126" s="1003"/>
      <c r="IQ126" s="1003"/>
      <c r="IR126" s="1003"/>
      <c r="IS126" s="1003"/>
      <c r="IT126" s="1003"/>
      <c r="IU126" s="1003"/>
      <c r="IV126" s="1003"/>
    </row>
    <row r="127" spans="1:256" ht="16.5" thickBot="1">
      <c r="A127" s="1003"/>
      <c r="B127" s="1005"/>
      <c r="C127" s="1051"/>
      <c r="D127" s="1052"/>
      <c r="E127" s="1053"/>
      <c r="F127" s="1054" t="s">
        <v>692</v>
      </c>
      <c r="G127" s="1055">
        <f>TRUNC(SUM(G122:G126),2)</f>
        <v>9172.52</v>
      </c>
      <c r="H127" s="1003"/>
      <c r="I127" s="1003"/>
      <c r="J127" s="1003"/>
      <c r="K127" s="1003"/>
      <c r="L127" s="1003"/>
      <c r="M127" s="1003"/>
      <c r="N127" s="1003"/>
      <c r="O127" s="1003"/>
      <c r="P127" s="1003"/>
      <c r="Q127" s="1003"/>
      <c r="R127" s="1003"/>
      <c r="S127" s="1003"/>
      <c r="T127" s="1003"/>
      <c r="U127" s="1003"/>
      <c r="V127" s="1003"/>
      <c r="W127" s="1003"/>
      <c r="X127" s="1003"/>
      <c r="Y127" s="1003"/>
      <c r="Z127" s="1003"/>
      <c r="AA127" s="1003"/>
      <c r="AB127" s="1003"/>
      <c r="AC127" s="1003"/>
      <c r="AD127" s="1003"/>
      <c r="AE127" s="1003"/>
      <c r="AF127" s="1003"/>
      <c r="AG127" s="1003"/>
      <c r="AH127" s="1003"/>
      <c r="AI127" s="1003"/>
      <c r="AJ127" s="1003"/>
      <c r="AK127" s="1003"/>
      <c r="AL127" s="1003"/>
      <c r="AM127" s="1003"/>
      <c r="AN127" s="1003"/>
      <c r="AO127" s="1003"/>
      <c r="AP127" s="1003"/>
      <c r="AQ127" s="1003"/>
      <c r="AR127" s="1003"/>
      <c r="AS127" s="1003"/>
      <c r="AT127" s="1003"/>
      <c r="AU127" s="1003"/>
      <c r="AV127" s="1003"/>
      <c r="AW127" s="1003"/>
      <c r="AX127" s="1003"/>
      <c r="AY127" s="1003"/>
      <c r="AZ127" s="1003"/>
      <c r="BA127" s="1003"/>
      <c r="BB127" s="1003"/>
      <c r="BC127" s="1003"/>
      <c r="BD127" s="1003"/>
      <c r="BE127" s="1003"/>
      <c r="BF127" s="1003"/>
      <c r="BG127" s="1003"/>
      <c r="BH127" s="1003"/>
      <c r="BI127" s="1003"/>
      <c r="BJ127" s="1003"/>
      <c r="BK127" s="1003"/>
      <c r="BL127" s="1003"/>
      <c r="BM127" s="1003"/>
      <c r="BN127" s="1003"/>
      <c r="BO127" s="1003"/>
      <c r="BP127" s="1003"/>
      <c r="BQ127" s="1003"/>
      <c r="BR127" s="1003"/>
      <c r="BS127" s="1003"/>
      <c r="BT127" s="1003"/>
      <c r="BU127" s="1003"/>
      <c r="BV127" s="1003"/>
      <c r="BW127" s="1003"/>
      <c r="BX127" s="1003"/>
      <c r="BY127" s="1003"/>
      <c r="BZ127" s="1003"/>
      <c r="CA127" s="1003"/>
      <c r="CB127" s="1003"/>
      <c r="CC127" s="1003"/>
      <c r="CD127" s="1003"/>
      <c r="CE127" s="1003"/>
      <c r="CF127" s="1003"/>
      <c r="CG127" s="1003"/>
      <c r="CH127" s="1003"/>
      <c r="CI127" s="1003"/>
      <c r="CJ127" s="1003"/>
      <c r="CK127" s="1003"/>
      <c r="CL127" s="1003"/>
      <c r="CM127" s="1003"/>
      <c r="CN127" s="1003"/>
      <c r="CO127" s="1003"/>
      <c r="CP127" s="1003"/>
      <c r="CQ127" s="1003"/>
      <c r="CR127" s="1003"/>
      <c r="CS127" s="1003"/>
      <c r="CT127" s="1003"/>
      <c r="CU127" s="1003"/>
      <c r="CV127" s="1003"/>
      <c r="CW127" s="1003"/>
      <c r="CX127" s="1003"/>
      <c r="CY127" s="1003"/>
      <c r="CZ127" s="1003"/>
      <c r="DA127" s="1003"/>
      <c r="DB127" s="1003"/>
      <c r="DC127" s="1003"/>
      <c r="DD127" s="1003"/>
      <c r="DE127" s="1003"/>
      <c r="DF127" s="1003"/>
      <c r="DG127" s="1003"/>
      <c r="DH127" s="1003"/>
      <c r="DI127" s="1003"/>
      <c r="DJ127" s="1003"/>
      <c r="DK127" s="1003"/>
      <c r="DL127" s="1003"/>
      <c r="DM127" s="1003"/>
      <c r="DN127" s="1003"/>
      <c r="DO127" s="1003"/>
      <c r="DP127" s="1003"/>
      <c r="DQ127" s="1003"/>
      <c r="DR127" s="1003"/>
      <c r="DS127" s="1003"/>
      <c r="DT127" s="1003"/>
      <c r="DU127" s="1003"/>
      <c r="DV127" s="1003"/>
      <c r="DW127" s="1003"/>
      <c r="DX127" s="1003"/>
      <c r="DY127" s="1003"/>
      <c r="DZ127" s="1003"/>
      <c r="EA127" s="1003"/>
      <c r="EB127" s="1003"/>
      <c r="EC127" s="1003"/>
      <c r="ED127" s="1003"/>
      <c r="EE127" s="1003"/>
      <c r="EF127" s="1003"/>
      <c r="EG127" s="1003"/>
      <c r="EH127" s="1003"/>
      <c r="EI127" s="1003"/>
      <c r="EJ127" s="1003"/>
      <c r="EK127" s="1003"/>
      <c r="EL127" s="1003"/>
      <c r="EM127" s="1003"/>
      <c r="EN127" s="1003"/>
      <c r="EO127" s="1003"/>
      <c r="EP127" s="1003"/>
      <c r="EQ127" s="1003"/>
      <c r="ER127" s="1003"/>
      <c r="ES127" s="1003"/>
      <c r="ET127" s="1003"/>
      <c r="EU127" s="1003"/>
      <c r="EV127" s="1003"/>
      <c r="EW127" s="1003"/>
      <c r="EX127" s="1003"/>
      <c r="EY127" s="1003"/>
      <c r="EZ127" s="1003"/>
      <c r="FA127" s="1003"/>
      <c r="FB127" s="1003"/>
      <c r="FC127" s="1003"/>
      <c r="FD127" s="1003"/>
      <c r="FE127" s="1003"/>
      <c r="FF127" s="1003"/>
      <c r="FG127" s="1003"/>
      <c r="FH127" s="1003"/>
      <c r="FI127" s="1003"/>
      <c r="FJ127" s="1003"/>
      <c r="FK127" s="1003"/>
      <c r="FL127" s="1003"/>
      <c r="FM127" s="1003"/>
      <c r="FN127" s="1003"/>
      <c r="FO127" s="1003"/>
      <c r="FP127" s="1003"/>
      <c r="FQ127" s="1003"/>
      <c r="FR127" s="1003"/>
      <c r="FS127" s="1003"/>
      <c r="FT127" s="1003"/>
      <c r="FU127" s="1003"/>
      <c r="FV127" s="1003"/>
      <c r="FW127" s="1003"/>
      <c r="FX127" s="1003"/>
      <c r="FY127" s="1003"/>
      <c r="FZ127" s="1003"/>
      <c r="GA127" s="1003"/>
      <c r="GB127" s="1003"/>
      <c r="GC127" s="1003"/>
      <c r="GD127" s="1003"/>
      <c r="GE127" s="1003"/>
      <c r="GF127" s="1003"/>
      <c r="GG127" s="1003"/>
      <c r="GH127" s="1003"/>
      <c r="GI127" s="1003"/>
      <c r="GJ127" s="1003"/>
      <c r="GK127" s="1003"/>
      <c r="GL127" s="1003"/>
      <c r="GM127" s="1003"/>
      <c r="GN127" s="1003"/>
      <c r="GO127" s="1003"/>
      <c r="GP127" s="1003"/>
      <c r="GQ127" s="1003"/>
      <c r="GR127" s="1003"/>
      <c r="GS127" s="1003"/>
      <c r="GT127" s="1003"/>
      <c r="GU127" s="1003"/>
      <c r="GV127" s="1003"/>
      <c r="GW127" s="1003"/>
      <c r="GX127" s="1003"/>
      <c r="GY127" s="1003"/>
      <c r="GZ127" s="1003"/>
      <c r="HA127" s="1003"/>
      <c r="HB127" s="1003"/>
      <c r="HC127" s="1003"/>
      <c r="HD127" s="1003"/>
      <c r="HE127" s="1003"/>
      <c r="HF127" s="1003"/>
      <c r="HG127" s="1003"/>
      <c r="HH127" s="1003"/>
      <c r="HI127" s="1003"/>
      <c r="HJ127" s="1003"/>
      <c r="HK127" s="1003"/>
      <c r="HL127" s="1003"/>
      <c r="HM127" s="1003"/>
      <c r="HN127" s="1003"/>
      <c r="HO127" s="1003"/>
      <c r="HP127" s="1003"/>
      <c r="HQ127" s="1003"/>
      <c r="HR127" s="1003"/>
      <c r="HS127" s="1003"/>
      <c r="HT127" s="1003"/>
      <c r="HU127" s="1003"/>
      <c r="HV127" s="1003"/>
      <c r="HW127" s="1003"/>
      <c r="HX127" s="1003"/>
      <c r="HY127" s="1003"/>
      <c r="HZ127" s="1003"/>
      <c r="IA127" s="1003"/>
      <c r="IB127" s="1003"/>
      <c r="IC127" s="1003"/>
      <c r="ID127" s="1003"/>
      <c r="IE127" s="1003"/>
      <c r="IF127" s="1003"/>
      <c r="IG127" s="1003"/>
      <c r="IH127" s="1003"/>
      <c r="II127" s="1003"/>
      <c r="IJ127" s="1003"/>
      <c r="IK127" s="1003"/>
      <c r="IL127" s="1003"/>
      <c r="IM127" s="1003"/>
      <c r="IN127" s="1003"/>
      <c r="IO127" s="1003"/>
      <c r="IP127" s="1003"/>
      <c r="IQ127" s="1003"/>
      <c r="IR127" s="1003"/>
      <c r="IS127" s="1003"/>
      <c r="IT127" s="1003"/>
      <c r="IU127" s="1003"/>
      <c r="IV127" s="1003"/>
    </row>
    <row r="128" spans="1:256">
      <c r="A128" s="1003"/>
      <c r="B128" s="1067"/>
      <c r="C128" s="1067"/>
      <c r="D128" s="1068"/>
      <c r="E128" s="1069"/>
      <c r="F128" s="1070"/>
      <c r="G128" s="1071"/>
      <c r="H128" s="1003"/>
      <c r="I128" s="1003"/>
      <c r="J128" s="1003"/>
      <c r="K128" s="1003"/>
      <c r="L128" s="1003"/>
      <c r="M128" s="1003"/>
      <c r="N128" s="1003"/>
      <c r="O128" s="1003"/>
      <c r="P128" s="1003"/>
      <c r="Q128" s="1003"/>
      <c r="R128" s="1003"/>
      <c r="S128" s="1003"/>
      <c r="T128" s="1003"/>
      <c r="U128" s="1003"/>
      <c r="V128" s="1003"/>
      <c r="W128" s="1003"/>
      <c r="X128" s="1003"/>
      <c r="Y128" s="1003"/>
      <c r="Z128" s="1003"/>
      <c r="AA128" s="1003"/>
      <c r="AB128" s="1003"/>
      <c r="AC128" s="1003"/>
      <c r="AD128" s="1003"/>
      <c r="AE128" s="1003"/>
      <c r="AF128" s="1003"/>
      <c r="AG128" s="1003"/>
      <c r="AH128" s="1003"/>
      <c r="AI128" s="1003"/>
      <c r="AJ128" s="1003"/>
      <c r="AK128" s="1003"/>
      <c r="AL128" s="1003"/>
      <c r="AM128" s="1003"/>
      <c r="AN128" s="1003"/>
      <c r="AO128" s="1003"/>
      <c r="AP128" s="1003"/>
      <c r="AQ128" s="1003"/>
      <c r="AR128" s="1003"/>
      <c r="AS128" s="1003"/>
      <c r="AT128" s="1003"/>
      <c r="AU128" s="1003"/>
      <c r="AV128" s="1003"/>
      <c r="AW128" s="1003"/>
      <c r="AX128" s="1003"/>
      <c r="AY128" s="1003"/>
      <c r="AZ128" s="1003"/>
      <c r="BA128" s="1003"/>
      <c r="BB128" s="1003"/>
      <c r="BC128" s="1003"/>
      <c r="BD128" s="1003"/>
      <c r="BE128" s="1003"/>
      <c r="BF128" s="1003"/>
      <c r="BG128" s="1003"/>
      <c r="BH128" s="1003"/>
      <c r="BI128" s="1003"/>
      <c r="BJ128" s="1003"/>
      <c r="BK128" s="1003"/>
      <c r="BL128" s="1003"/>
      <c r="BM128" s="1003"/>
      <c r="BN128" s="1003"/>
      <c r="BO128" s="1003"/>
      <c r="BP128" s="1003"/>
      <c r="BQ128" s="1003"/>
      <c r="BR128" s="1003"/>
      <c r="BS128" s="1003"/>
      <c r="BT128" s="1003"/>
      <c r="BU128" s="1003"/>
      <c r="BV128" s="1003"/>
      <c r="BW128" s="1003"/>
      <c r="BX128" s="1003"/>
      <c r="BY128" s="1003"/>
      <c r="BZ128" s="1003"/>
      <c r="CA128" s="1003"/>
      <c r="CB128" s="1003"/>
      <c r="CC128" s="1003"/>
      <c r="CD128" s="1003"/>
      <c r="CE128" s="1003"/>
      <c r="CF128" s="1003"/>
      <c r="CG128" s="1003"/>
      <c r="CH128" s="1003"/>
      <c r="CI128" s="1003"/>
      <c r="CJ128" s="1003"/>
      <c r="CK128" s="1003"/>
      <c r="CL128" s="1003"/>
      <c r="CM128" s="1003"/>
      <c r="CN128" s="1003"/>
      <c r="CO128" s="1003"/>
      <c r="CP128" s="1003"/>
      <c r="CQ128" s="1003"/>
      <c r="CR128" s="1003"/>
      <c r="CS128" s="1003"/>
      <c r="CT128" s="1003"/>
      <c r="CU128" s="1003"/>
      <c r="CV128" s="1003"/>
      <c r="CW128" s="1003"/>
      <c r="CX128" s="1003"/>
      <c r="CY128" s="1003"/>
      <c r="CZ128" s="1003"/>
      <c r="DA128" s="1003"/>
      <c r="DB128" s="1003"/>
      <c r="DC128" s="1003"/>
      <c r="DD128" s="1003"/>
      <c r="DE128" s="1003"/>
      <c r="DF128" s="1003"/>
      <c r="DG128" s="1003"/>
      <c r="DH128" s="1003"/>
      <c r="DI128" s="1003"/>
      <c r="DJ128" s="1003"/>
      <c r="DK128" s="1003"/>
      <c r="DL128" s="1003"/>
      <c r="DM128" s="1003"/>
      <c r="DN128" s="1003"/>
      <c r="DO128" s="1003"/>
      <c r="DP128" s="1003"/>
      <c r="DQ128" s="1003"/>
      <c r="DR128" s="1003"/>
      <c r="DS128" s="1003"/>
      <c r="DT128" s="1003"/>
      <c r="DU128" s="1003"/>
      <c r="DV128" s="1003"/>
      <c r="DW128" s="1003"/>
      <c r="DX128" s="1003"/>
      <c r="DY128" s="1003"/>
      <c r="DZ128" s="1003"/>
      <c r="EA128" s="1003"/>
      <c r="EB128" s="1003"/>
      <c r="EC128" s="1003"/>
      <c r="ED128" s="1003"/>
      <c r="EE128" s="1003"/>
      <c r="EF128" s="1003"/>
      <c r="EG128" s="1003"/>
      <c r="EH128" s="1003"/>
      <c r="EI128" s="1003"/>
      <c r="EJ128" s="1003"/>
      <c r="EK128" s="1003"/>
      <c r="EL128" s="1003"/>
      <c r="EM128" s="1003"/>
      <c r="EN128" s="1003"/>
      <c r="EO128" s="1003"/>
      <c r="EP128" s="1003"/>
      <c r="EQ128" s="1003"/>
      <c r="ER128" s="1003"/>
      <c r="ES128" s="1003"/>
      <c r="ET128" s="1003"/>
      <c r="EU128" s="1003"/>
      <c r="EV128" s="1003"/>
      <c r="EW128" s="1003"/>
      <c r="EX128" s="1003"/>
      <c r="EY128" s="1003"/>
      <c r="EZ128" s="1003"/>
      <c r="FA128" s="1003"/>
      <c r="FB128" s="1003"/>
      <c r="FC128" s="1003"/>
      <c r="FD128" s="1003"/>
      <c r="FE128" s="1003"/>
      <c r="FF128" s="1003"/>
      <c r="FG128" s="1003"/>
      <c r="FH128" s="1003"/>
      <c r="FI128" s="1003"/>
      <c r="FJ128" s="1003"/>
      <c r="FK128" s="1003"/>
      <c r="FL128" s="1003"/>
      <c r="FM128" s="1003"/>
      <c r="FN128" s="1003"/>
      <c r="FO128" s="1003"/>
      <c r="FP128" s="1003"/>
      <c r="FQ128" s="1003"/>
      <c r="FR128" s="1003"/>
      <c r="FS128" s="1003"/>
      <c r="FT128" s="1003"/>
      <c r="FU128" s="1003"/>
      <c r="FV128" s="1003"/>
      <c r="FW128" s="1003"/>
      <c r="FX128" s="1003"/>
      <c r="FY128" s="1003"/>
      <c r="FZ128" s="1003"/>
      <c r="GA128" s="1003"/>
      <c r="GB128" s="1003"/>
      <c r="GC128" s="1003"/>
      <c r="GD128" s="1003"/>
      <c r="GE128" s="1003"/>
      <c r="GF128" s="1003"/>
      <c r="GG128" s="1003"/>
      <c r="GH128" s="1003"/>
      <c r="GI128" s="1003"/>
      <c r="GJ128" s="1003"/>
      <c r="GK128" s="1003"/>
      <c r="GL128" s="1003"/>
      <c r="GM128" s="1003"/>
      <c r="GN128" s="1003"/>
      <c r="GO128" s="1003"/>
      <c r="GP128" s="1003"/>
      <c r="GQ128" s="1003"/>
      <c r="GR128" s="1003"/>
      <c r="GS128" s="1003"/>
      <c r="GT128" s="1003"/>
      <c r="GU128" s="1003"/>
      <c r="GV128" s="1003"/>
      <c r="GW128" s="1003"/>
      <c r="GX128" s="1003"/>
      <c r="GY128" s="1003"/>
      <c r="GZ128" s="1003"/>
      <c r="HA128" s="1003"/>
      <c r="HB128" s="1003"/>
      <c r="HC128" s="1003"/>
      <c r="HD128" s="1003"/>
      <c r="HE128" s="1003"/>
      <c r="HF128" s="1003"/>
      <c r="HG128" s="1003"/>
      <c r="HH128" s="1003"/>
      <c r="HI128" s="1003"/>
      <c r="HJ128" s="1003"/>
      <c r="HK128" s="1003"/>
      <c r="HL128" s="1003"/>
      <c r="HM128" s="1003"/>
      <c r="HN128" s="1003"/>
      <c r="HO128" s="1003"/>
      <c r="HP128" s="1003"/>
      <c r="HQ128" s="1003"/>
      <c r="HR128" s="1003"/>
      <c r="HS128" s="1003"/>
      <c r="HT128" s="1003"/>
      <c r="HU128" s="1003"/>
      <c r="HV128" s="1003"/>
      <c r="HW128" s="1003"/>
      <c r="HX128" s="1003"/>
      <c r="HY128" s="1003"/>
      <c r="HZ128" s="1003"/>
      <c r="IA128" s="1003"/>
      <c r="IB128" s="1003"/>
      <c r="IC128" s="1003"/>
      <c r="ID128" s="1003"/>
      <c r="IE128" s="1003"/>
      <c r="IF128" s="1003"/>
      <c r="IG128" s="1003"/>
      <c r="IH128" s="1003"/>
      <c r="II128" s="1003"/>
      <c r="IJ128" s="1003"/>
      <c r="IK128" s="1003"/>
      <c r="IL128" s="1003"/>
      <c r="IM128" s="1003"/>
      <c r="IN128" s="1003"/>
      <c r="IO128" s="1003"/>
      <c r="IP128" s="1003"/>
      <c r="IQ128" s="1003"/>
      <c r="IR128" s="1003"/>
      <c r="IS128" s="1003"/>
      <c r="IT128" s="1003"/>
      <c r="IU128" s="1003"/>
      <c r="IV128" s="1003"/>
    </row>
    <row r="129" spans="1:256">
      <c r="A129" s="1003"/>
      <c r="B129" s="1057"/>
      <c r="C129" s="1057"/>
      <c r="D129" s="1057"/>
      <c r="E129" s="1057"/>
      <c r="F129" s="1057"/>
      <c r="G129" s="1057"/>
      <c r="H129" s="1003"/>
      <c r="I129" s="1003"/>
      <c r="J129" s="1003"/>
      <c r="K129" s="1003"/>
      <c r="L129" s="1003"/>
      <c r="M129" s="1003"/>
      <c r="N129" s="1003"/>
      <c r="O129" s="1003"/>
      <c r="P129" s="1003"/>
      <c r="Q129" s="1003"/>
      <c r="R129" s="1003"/>
      <c r="S129" s="1003"/>
      <c r="T129" s="1003"/>
      <c r="U129" s="1003"/>
      <c r="V129" s="1003"/>
      <c r="W129" s="1003"/>
      <c r="X129" s="1003"/>
      <c r="Y129" s="1003"/>
      <c r="Z129" s="1003"/>
      <c r="AA129" s="1003"/>
      <c r="AB129" s="1003"/>
      <c r="AC129" s="1003"/>
      <c r="AD129" s="1003"/>
      <c r="AE129" s="1003"/>
      <c r="AF129" s="1003"/>
      <c r="AG129" s="1003"/>
      <c r="AH129" s="1003"/>
      <c r="AI129" s="1003"/>
      <c r="AJ129" s="1003"/>
      <c r="AK129" s="1003"/>
      <c r="AL129" s="1003"/>
      <c r="AM129" s="1003"/>
      <c r="AN129" s="1003"/>
      <c r="AO129" s="1003"/>
      <c r="AP129" s="1003"/>
      <c r="AQ129" s="1003"/>
      <c r="AR129" s="1003"/>
      <c r="AS129" s="1003"/>
      <c r="AT129" s="1003"/>
      <c r="AU129" s="1003"/>
      <c r="AV129" s="1003"/>
      <c r="AW129" s="1003"/>
      <c r="AX129" s="1003"/>
      <c r="AY129" s="1003"/>
      <c r="AZ129" s="1003"/>
      <c r="BA129" s="1003"/>
      <c r="BB129" s="1003"/>
      <c r="BC129" s="1003"/>
      <c r="BD129" s="1003"/>
      <c r="BE129" s="1003"/>
      <c r="BF129" s="1003"/>
      <c r="BG129" s="1003"/>
      <c r="BH129" s="1003"/>
      <c r="BI129" s="1003"/>
      <c r="BJ129" s="1003"/>
      <c r="BK129" s="1003"/>
      <c r="BL129" s="1003"/>
      <c r="BM129" s="1003"/>
      <c r="BN129" s="1003"/>
      <c r="BO129" s="1003"/>
      <c r="BP129" s="1003"/>
      <c r="BQ129" s="1003"/>
      <c r="BR129" s="1003"/>
      <c r="BS129" s="1003"/>
      <c r="BT129" s="1003"/>
      <c r="BU129" s="1003"/>
      <c r="BV129" s="1003"/>
      <c r="BW129" s="1003"/>
      <c r="BX129" s="1003"/>
      <c r="BY129" s="1003"/>
      <c r="BZ129" s="1003"/>
      <c r="CA129" s="1003"/>
      <c r="CB129" s="1003"/>
      <c r="CC129" s="1003"/>
      <c r="CD129" s="1003"/>
      <c r="CE129" s="1003"/>
      <c r="CF129" s="1003"/>
      <c r="CG129" s="1003"/>
      <c r="CH129" s="1003"/>
      <c r="CI129" s="1003"/>
      <c r="CJ129" s="1003"/>
      <c r="CK129" s="1003"/>
      <c r="CL129" s="1003"/>
      <c r="CM129" s="1003"/>
      <c r="CN129" s="1003"/>
      <c r="CO129" s="1003"/>
      <c r="CP129" s="1003"/>
      <c r="CQ129" s="1003"/>
      <c r="CR129" s="1003"/>
      <c r="CS129" s="1003"/>
      <c r="CT129" s="1003"/>
      <c r="CU129" s="1003"/>
      <c r="CV129" s="1003"/>
      <c r="CW129" s="1003"/>
      <c r="CX129" s="1003"/>
      <c r="CY129" s="1003"/>
      <c r="CZ129" s="1003"/>
      <c r="DA129" s="1003"/>
      <c r="DB129" s="1003"/>
      <c r="DC129" s="1003"/>
      <c r="DD129" s="1003"/>
      <c r="DE129" s="1003"/>
      <c r="DF129" s="1003"/>
      <c r="DG129" s="1003"/>
      <c r="DH129" s="1003"/>
      <c r="DI129" s="1003"/>
      <c r="DJ129" s="1003"/>
      <c r="DK129" s="1003"/>
      <c r="DL129" s="1003"/>
      <c r="DM129" s="1003"/>
      <c r="DN129" s="1003"/>
      <c r="DO129" s="1003"/>
      <c r="DP129" s="1003"/>
      <c r="DQ129" s="1003"/>
      <c r="DR129" s="1003"/>
      <c r="DS129" s="1003"/>
      <c r="DT129" s="1003"/>
      <c r="DU129" s="1003"/>
      <c r="DV129" s="1003"/>
      <c r="DW129" s="1003"/>
      <c r="DX129" s="1003"/>
      <c r="DY129" s="1003"/>
      <c r="DZ129" s="1003"/>
      <c r="EA129" s="1003"/>
      <c r="EB129" s="1003"/>
      <c r="EC129" s="1003"/>
      <c r="ED129" s="1003"/>
      <c r="EE129" s="1003"/>
      <c r="EF129" s="1003"/>
      <c r="EG129" s="1003"/>
      <c r="EH129" s="1003"/>
      <c r="EI129" s="1003"/>
      <c r="EJ129" s="1003"/>
      <c r="EK129" s="1003"/>
      <c r="EL129" s="1003"/>
      <c r="EM129" s="1003"/>
      <c r="EN129" s="1003"/>
      <c r="EO129" s="1003"/>
      <c r="EP129" s="1003"/>
      <c r="EQ129" s="1003"/>
      <c r="ER129" s="1003"/>
      <c r="ES129" s="1003"/>
      <c r="ET129" s="1003"/>
      <c r="EU129" s="1003"/>
      <c r="EV129" s="1003"/>
      <c r="EW129" s="1003"/>
      <c r="EX129" s="1003"/>
      <c r="EY129" s="1003"/>
      <c r="EZ129" s="1003"/>
      <c r="FA129" s="1003"/>
      <c r="FB129" s="1003"/>
      <c r="FC129" s="1003"/>
      <c r="FD129" s="1003"/>
      <c r="FE129" s="1003"/>
      <c r="FF129" s="1003"/>
      <c r="FG129" s="1003"/>
      <c r="FH129" s="1003"/>
      <c r="FI129" s="1003"/>
      <c r="FJ129" s="1003"/>
      <c r="FK129" s="1003"/>
      <c r="FL129" s="1003"/>
      <c r="FM129" s="1003"/>
      <c r="FN129" s="1003"/>
      <c r="FO129" s="1003"/>
      <c r="FP129" s="1003"/>
      <c r="FQ129" s="1003"/>
      <c r="FR129" s="1003"/>
      <c r="FS129" s="1003"/>
      <c r="FT129" s="1003"/>
      <c r="FU129" s="1003"/>
      <c r="FV129" s="1003"/>
      <c r="FW129" s="1003"/>
      <c r="FX129" s="1003"/>
      <c r="FY129" s="1003"/>
      <c r="FZ129" s="1003"/>
      <c r="GA129" s="1003"/>
      <c r="GB129" s="1003"/>
      <c r="GC129" s="1003"/>
      <c r="GD129" s="1003"/>
      <c r="GE129" s="1003"/>
      <c r="GF129" s="1003"/>
      <c r="GG129" s="1003"/>
      <c r="GH129" s="1003"/>
      <c r="GI129" s="1003"/>
      <c r="GJ129" s="1003"/>
      <c r="GK129" s="1003"/>
      <c r="GL129" s="1003"/>
      <c r="GM129" s="1003"/>
      <c r="GN129" s="1003"/>
      <c r="GO129" s="1003"/>
      <c r="GP129" s="1003"/>
      <c r="GQ129" s="1003"/>
      <c r="GR129" s="1003"/>
      <c r="GS129" s="1003"/>
      <c r="GT129" s="1003"/>
      <c r="GU129" s="1003"/>
      <c r="GV129" s="1003"/>
      <c r="GW129" s="1003"/>
      <c r="GX129" s="1003"/>
      <c r="GY129" s="1003"/>
      <c r="GZ129" s="1003"/>
      <c r="HA129" s="1003"/>
      <c r="HB129" s="1003"/>
      <c r="HC129" s="1003"/>
      <c r="HD129" s="1003"/>
      <c r="HE129" s="1003"/>
      <c r="HF129" s="1003"/>
      <c r="HG129" s="1003"/>
      <c r="HH129" s="1003"/>
      <c r="HI129" s="1003"/>
      <c r="HJ129" s="1003"/>
      <c r="HK129" s="1003"/>
      <c r="HL129" s="1003"/>
      <c r="HM129" s="1003"/>
      <c r="HN129" s="1003"/>
      <c r="HO129" s="1003"/>
      <c r="HP129" s="1003"/>
      <c r="HQ129" s="1003"/>
      <c r="HR129" s="1003"/>
      <c r="HS129" s="1003"/>
      <c r="HT129" s="1003"/>
      <c r="HU129" s="1003"/>
      <c r="HV129" s="1003"/>
      <c r="HW129" s="1003"/>
      <c r="HX129" s="1003"/>
      <c r="HY129" s="1003"/>
      <c r="HZ129" s="1003"/>
      <c r="IA129" s="1003"/>
      <c r="IB129" s="1003"/>
      <c r="IC129" s="1003"/>
      <c r="ID129" s="1003"/>
      <c r="IE129" s="1003"/>
      <c r="IF129" s="1003"/>
      <c r="IG129" s="1003"/>
      <c r="IH129" s="1003"/>
      <c r="II129" s="1003"/>
      <c r="IJ129" s="1003"/>
      <c r="IK129" s="1003"/>
      <c r="IL129" s="1003"/>
      <c r="IM129" s="1003"/>
      <c r="IN129" s="1003"/>
      <c r="IO129" s="1003"/>
      <c r="IP129" s="1003"/>
      <c r="IQ129" s="1003"/>
      <c r="IR129" s="1003"/>
      <c r="IS129" s="1003"/>
      <c r="IT129" s="1003"/>
      <c r="IU129" s="1003"/>
      <c r="IV129" s="1003"/>
    </row>
    <row r="130" spans="1:256">
      <c r="A130" s="1003"/>
      <c r="B130" s="1057"/>
      <c r="C130" s="1057"/>
      <c r="D130" s="1057"/>
      <c r="E130" s="1057"/>
      <c r="F130" s="1057"/>
      <c r="G130" s="1057"/>
      <c r="H130" s="1003"/>
      <c r="I130" s="1003"/>
      <c r="J130" s="1003"/>
      <c r="K130" s="1003"/>
      <c r="L130" s="1003"/>
      <c r="M130" s="1003"/>
      <c r="N130" s="1003"/>
      <c r="O130" s="1003"/>
      <c r="P130" s="1003"/>
      <c r="Q130" s="1003"/>
      <c r="R130" s="1003"/>
      <c r="S130" s="1003"/>
      <c r="T130" s="1003"/>
      <c r="U130" s="1003"/>
      <c r="V130" s="1003"/>
      <c r="W130" s="1003"/>
      <c r="X130" s="1003"/>
      <c r="Y130" s="1003"/>
      <c r="Z130" s="1003"/>
      <c r="AA130" s="1003"/>
      <c r="AB130" s="1003"/>
      <c r="AC130" s="1003"/>
      <c r="AD130" s="1003"/>
      <c r="AE130" s="1003"/>
      <c r="AF130" s="1003"/>
      <c r="AG130" s="1003"/>
      <c r="AH130" s="1003"/>
      <c r="AI130" s="1003"/>
      <c r="AJ130" s="1003"/>
      <c r="AK130" s="1003"/>
      <c r="AL130" s="1003"/>
      <c r="AM130" s="1003"/>
      <c r="AN130" s="1003"/>
      <c r="AO130" s="1003"/>
      <c r="AP130" s="1003"/>
      <c r="AQ130" s="1003"/>
      <c r="AR130" s="1003"/>
      <c r="AS130" s="1003"/>
      <c r="AT130" s="1003"/>
      <c r="AU130" s="1003"/>
      <c r="AV130" s="1003"/>
      <c r="AW130" s="1003"/>
      <c r="AX130" s="1003"/>
      <c r="AY130" s="1003"/>
      <c r="AZ130" s="1003"/>
      <c r="BA130" s="1003"/>
      <c r="BB130" s="1003"/>
      <c r="BC130" s="1003"/>
      <c r="BD130" s="1003"/>
      <c r="BE130" s="1003"/>
      <c r="BF130" s="1003"/>
      <c r="BG130" s="1003"/>
      <c r="BH130" s="1003"/>
      <c r="BI130" s="1003"/>
      <c r="BJ130" s="1003"/>
      <c r="BK130" s="1003"/>
      <c r="BL130" s="1003"/>
      <c r="BM130" s="1003"/>
      <c r="BN130" s="1003"/>
      <c r="BO130" s="1003"/>
      <c r="BP130" s="1003"/>
      <c r="BQ130" s="1003"/>
      <c r="BR130" s="1003"/>
      <c r="BS130" s="1003"/>
      <c r="BT130" s="1003"/>
      <c r="BU130" s="1003"/>
      <c r="BV130" s="1003"/>
      <c r="BW130" s="1003"/>
      <c r="BX130" s="1003"/>
      <c r="BY130" s="1003"/>
      <c r="BZ130" s="1003"/>
      <c r="CA130" s="1003"/>
      <c r="CB130" s="1003"/>
      <c r="CC130" s="1003"/>
      <c r="CD130" s="1003"/>
      <c r="CE130" s="1003"/>
      <c r="CF130" s="1003"/>
      <c r="CG130" s="1003"/>
      <c r="CH130" s="1003"/>
      <c r="CI130" s="1003"/>
      <c r="CJ130" s="1003"/>
      <c r="CK130" s="1003"/>
      <c r="CL130" s="1003"/>
      <c r="CM130" s="1003"/>
      <c r="CN130" s="1003"/>
      <c r="CO130" s="1003"/>
      <c r="CP130" s="1003"/>
      <c r="CQ130" s="1003"/>
      <c r="CR130" s="1003"/>
      <c r="CS130" s="1003"/>
      <c r="CT130" s="1003"/>
      <c r="CU130" s="1003"/>
      <c r="CV130" s="1003"/>
      <c r="CW130" s="1003"/>
      <c r="CX130" s="1003"/>
      <c r="CY130" s="1003"/>
      <c r="CZ130" s="1003"/>
      <c r="DA130" s="1003"/>
      <c r="DB130" s="1003"/>
      <c r="DC130" s="1003"/>
      <c r="DD130" s="1003"/>
      <c r="DE130" s="1003"/>
      <c r="DF130" s="1003"/>
      <c r="DG130" s="1003"/>
      <c r="DH130" s="1003"/>
      <c r="DI130" s="1003"/>
      <c r="DJ130" s="1003"/>
      <c r="DK130" s="1003"/>
      <c r="DL130" s="1003"/>
      <c r="DM130" s="1003"/>
      <c r="DN130" s="1003"/>
      <c r="DO130" s="1003"/>
      <c r="DP130" s="1003"/>
      <c r="DQ130" s="1003"/>
      <c r="DR130" s="1003"/>
      <c r="DS130" s="1003"/>
      <c r="DT130" s="1003"/>
      <c r="DU130" s="1003"/>
      <c r="DV130" s="1003"/>
      <c r="DW130" s="1003"/>
      <c r="DX130" s="1003"/>
      <c r="DY130" s="1003"/>
      <c r="DZ130" s="1003"/>
      <c r="EA130" s="1003"/>
      <c r="EB130" s="1003"/>
      <c r="EC130" s="1003"/>
      <c r="ED130" s="1003"/>
      <c r="EE130" s="1003"/>
      <c r="EF130" s="1003"/>
      <c r="EG130" s="1003"/>
      <c r="EH130" s="1003"/>
      <c r="EI130" s="1003"/>
      <c r="EJ130" s="1003"/>
      <c r="EK130" s="1003"/>
      <c r="EL130" s="1003"/>
      <c r="EM130" s="1003"/>
      <c r="EN130" s="1003"/>
      <c r="EO130" s="1003"/>
      <c r="EP130" s="1003"/>
      <c r="EQ130" s="1003"/>
      <c r="ER130" s="1003"/>
      <c r="ES130" s="1003"/>
      <c r="ET130" s="1003"/>
      <c r="EU130" s="1003"/>
      <c r="EV130" s="1003"/>
      <c r="EW130" s="1003"/>
      <c r="EX130" s="1003"/>
      <c r="EY130" s="1003"/>
      <c r="EZ130" s="1003"/>
      <c r="FA130" s="1003"/>
      <c r="FB130" s="1003"/>
      <c r="FC130" s="1003"/>
      <c r="FD130" s="1003"/>
      <c r="FE130" s="1003"/>
      <c r="FF130" s="1003"/>
      <c r="FG130" s="1003"/>
      <c r="FH130" s="1003"/>
      <c r="FI130" s="1003"/>
      <c r="FJ130" s="1003"/>
      <c r="FK130" s="1003"/>
      <c r="FL130" s="1003"/>
      <c r="FM130" s="1003"/>
      <c r="FN130" s="1003"/>
      <c r="FO130" s="1003"/>
      <c r="FP130" s="1003"/>
      <c r="FQ130" s="1003"/>
      <c r="FR130" s="1003"/>
      <c r="FS130" s="1003"/>
      <c r="FT130" s="1003"/>
      <c r="FU130" s="1003"/>
      <c r="FV130" s="1003"/>
      <c r="FW130" s="1003"/>
      <c r="FX130" s="1003"/>
      <c r="FY130" s="1003"/>
      <c r="FZ130" s="1003"/>
      <c r="GA130" s="1003"/>
      <c r="GB130" s="1003"/>
      <c r="GC130" s="1003"/>
      <c r="GD130" s="1003"/>
      <c r="GE130" s="1003"/>
      <c r="GF130" s="1003"/>
      <c r="GG130" s="1003"/>
      <c r="GH130" s="1003"/>
      <c r="GI130" s="1003"/>
      <c r="GJ130" s="1003"/>
      <c r="GK130" s="1003"/>
      <c r="GL130" s="1003"/>
      <c r="GM130" s="1003"/>
      <c r="GN130" s="1003"/>
      <c r="GO130" s="1003"/>
      <c r="GP130" s="1003"/>
      <c r="GQ130" s="1003"/>
      <c r="GR130" s="1003"/>
      <c r="GS130" s="1003"/>
      <c r="GT130" s="1003"/>
      <c r="GU130" s="1003"/>
      <c r="GV130" s="1003"/>
      <c r="GW130" s="1003"/>
      <c r="GX130" s="1003"/>
      <c r="GY130" s="1003"/>
      <c r="GZ130" s="1003"/>
      <c r="HA130" s="1003"/>
      <c r="HB130" s="1003"/>
      <c r="HC130" s="1003"/>
      <c r="HD130" s="1003"/>
      <c r="HE130" s="1003"/>
      <c r="HF130" s="1003"/>
      <c r="HG130" s="1003"/>
      <c r="HH130" s="1003"/>
      <c r="HI130" s="1003"/>
      <c r="HJ130" s="1003"/>
      <c r="HK130" s="1003"/>
      <c r="HL130" s="1003"/>
      <c r="HM130" s="1003"/>
      <c r="HN130" s="1003"/>
      <c r="HO130" s="1003"/>
      <c r="HP130" s="1003"/>
      <c r="HQ130" s="1003"/>
      <c r="HR130" s="1003"/>
      <c r="HS130" s="1003"/>
      <c r="HT130" s="1003"/>
      <c r="HU130" s="1003"/>
      <c r="HV130" s="1003"/>
      <c r="HW130" s="1003"/>
      <c r="HX130" s="1003"/>
      <c r="HY130" s="1003"/>
      <c r="HZ130" s="1003"/>
      <c r="IA130" s="1003"/>
      <c r="IB130" s="1003"/>
      <c r="IC130" s="1003"/>
      <c r="ID130" s="1003"/>
      <c r="IE130" s="1003"/>
      <c r="IF130" s="1003"/>
      <c r="IG130" s="1003"/>
      <c r="IH130" s="1003"/>
      <c r="II130" s="1003"/>
      <c r="IJ130" s="1003"/>
      <c r="IK130" s="1003"/>
      <c r="IL130" s="1003"/>
      <c r="IM130" s="1003"/>
      <c r="IN130" s="1003"/>
      <c r="IO130" s="1003"/>
      <c r="IP130" s="1003"/>
      <c r="IQ130" s="1003"/>
      <c r="IR130" s="1003"/>
      <c r="IS130" s="1003"/>
      <c r="IT130" s="1003"/>
      <c r="IU130" s="1003"/>
      <c r="IV130" s="1003"/>
    </row>
    <row r="131" spans="1:256">
      <c r="A131" s="1003"/>
      <c r="B131" s="1057"/>
      <c r="C131" s="1057"/>
      <c r="D131" s="1057"/>
      <c r="E131" s="1057"/>
      <c r="F131" s="1057"/>
      <c r="G131" s="1057"/>
      <c r="H131" s="1003"/>
      <c r="I131" s="1003"/>
      <c r="J131" s="1003"/>
      <c r="K131" s="1003"/>
      <c r="L131" s="1003"/>
      <c r="M131" s="1003"/>
      <c r="N131" s="1003"/>
      <c r="O131" s="1003"/>
      <c r="P131" s="1003"/>
      <c r="Q131" s="1003"/>
      <c r="R131" s="1003"/>
      <c r="S131" s="1003"/>
      <c r="T131" s="1003"/>
      <c r="U131" s="1003"/>
      <c r="V131" s="1003"/>
      <c r="W131" s="1003"/>
      <c r="X131" s="1003"/>
      <c r="Y131" s="1003"/>
      <c r="Z131" s="1003"/>
      <c r="AA131" s="1003"/>
      <c r="AB131" s="1003"/>
      <c r="AC131" s="1003"/>
      <c r="AD131" s="1003"/>
      <c r="AE131" s="1003"/>
      <c r="AF131" s="1003"/>
      <c r="AG131" s="1003"/>
      <c r="AH131" s="1003"/>
      <c r="AI131" s="1003"/>
      <c r="AJ131" s="1003"/>
      <c r="AK131" s="1003"/>
      <c r="AL131" s="1003"/>
      <c r="AM131" s="1003"/>
      <c r="AN131" s="1003"/>
      <c r="AO131" s="1003"/>
      <c r="AP131" s="1003"/>
      <c r="AQ131" s="1003"/>
      <c r="AR131" s="1003"/>
      <c r="AS131" s="1003"/>
      <c r="AT131" s="1003"/>
      <c r="AU131" s="1003"/>
      <c r="AV131" s="1003"/>
      <c r="AW131" s="1003"/>
      <c r="AX131" s="1003"/>
      <c r="AY131" s="1003"/>
      <c r="AZ131" s="1003"/>
      <c r="BA131" s="1003"/>
      <c r="BB131" s="1003"/>
      <c r="BC131" s="1003"/>
      <c r="BD131" s="1003"/>
      <c r="BE131" s="1003"/>
      <c r="BF131" s="1003"/>
      <c r="BG131" s="1003"/>
      <c r="BH131" s="1003"/>
      <c r="BI131" s="1003"/>
      <c r="BJ131" s="1003"/>
      <c r="BK131" s="1003"/>
      <c r="BL131" s="1003"/>
      <c r="BM131" s="1003"/>
      <c r="BN131" s="1003"/>
      <c r="BO131" s="1003"/>
      <c r="BP131" s="1003"/>
      <c r="BQ131" s="1003"/>
      <c r="BR131" s="1003"/>
      <c r="BS131" s="1003"/>
      <c r="BT131" s="1003"/>
      <c r="BU131" s="1003"/>
      <c r="BV131" s="1003"/>
      <c r="BW131" s="1003"/>
      <c r="BX131" s="1003"/>
      <c r="BY131" s="1003"/>
      <c r="BZ131" s="1003"/>
      <c r="CA131" s="1003"/>
      <c r="CB131" s="1003"/>
      <c r="CC131" s="1003"/>
      <c r="CD131" s="1003"/>
      <c r="CE131" s="1003"/>
      <c r="CF131" s="1003"/>
      <c r="CG131" s="1003"/>
      <c r="CH131" s="1003"/>
      <c r="CI131" s="1003"/>
      <c r="CJ131" s="1003"/>
      <c r="CK131" s="1003"/>
      <c r="CL131" s="1003"/>
      <c r="CM131" s="1003"/>
      <c r="CN131" s="1003"/>
      <c r="CO131" s="1003"/>
      <c r="CP131" s="1003"/>
      <c r="CQ131" s="1003"/>
      <c r="CR131" s="1003"/>
      <c r="CS131" s="1003"/>
      <c r="CT131" s="1003"/>
      <c r="CU131" s="1003"/>
      <c r="CV131" s="1003"/>
      <c r="CW131" s="1003"/>
      <c r="CX131" s="1003"/>
      <c r="CY131" s="1003"/>
      <c r="CZ131" s="1003"/>
      <c r="DA131" s="1003"/>
      <c r="DB131" s="1003"/>
      <c r="DC131" s="1003"/>
      <c r="DD131" s="1003"/>
      <c r="DE131" s="1003"/>
      <c r="DF131" s="1003"/>
      <c r="DG131" s="1003"/>
      <c r="DH131" s="1003"/>
      <c r="DI131" s="1003"/>
      <c r="DJ131" s="1003"/>
      <c r="DK131" s="1003"/>
      <c r="DL131" s="1003"/>
      <c r="DM131" s="1003"/>
      <c r="DN131" s="1003"/>
      <c r="DO131" s="1003"/>
      <c r="DP131" s="1003"/>
      <c r="DQ131" s="1003"/>
      <c r="DR131" s="1003"/>
      <c r="DS131" s="1003"/>
      <c r="DT131" s="1003"/>
      <c r="DU131" s="1003"/>
      <c r="DV131" s="1003"/>
      <c r="DW131" s="1003"/>
      <c r="DX131" s="1003"/>
      <c r="DY131" s="1003"/>
      <c r="DZ131" s="1003"/>
      <c r="EA131" s="1003"/>
      <c r="EB131" s="1003"/>
      <c r="EC131" s="1003"/>
      <c r="ED131" s="1003"/>
      <c r="EE131" s="1003"/>
      <c r="EF131" s="1003"/>
      <c r="EG131" s="1003"/>
      <c r="EH131" s="1003"/>
      <c r="EI131" s="1003"/>
      <c r="EJ131" s="1003"/>
      <c r="EK131" s="1003"/>
      <c r="EL131" s="1003"/>
      <c r="EM131" s="1003"/>
      <c r="EN131" s="1003"/>
      <c r="EO131" s="1003"/>
      <c r="EP131" s="1003"/>
      <c r="EQ131" s="1003"/>
      <c r="ER131" s="1003"/>
      <c r="ES131" s="1003"/>
      <c r="ET131" s="1003"/>
      <c r="EU131" s="1003"/>
      <c r="EV131" s="1003"/>
      <c r="EW131" s="1003"/>
      <c r="EX131" s="1003"/>
      <c r="EY131" s="1003"/>
      <c r="EZ131" s="1003"/>
      <c r="FA131" s="1003"/>
      <c r="FB131" s="1003"/>
      <c r="FC131" s="1003"/>
      <c r="FD131" s="1003"/>
      <c r="FE131" s="1003"/>
      <c r="FF131" s="1003"/>
      <c r="FG131" s="1003"/>
      <c r="FH131" s="1003"/>
      <c r="FI131" s="1003"/>
      <c r="FJ131" s="1003"/>
      <c r="FK131" s="1003"/>
      <c r="FL131" s="1003"/>
      <c r="FM131" s="1003"/>
      <c r="FN131" s="1003"/>
      <c r="FO131" s="1003"/>
      <c r="FP131" s="1003"/>
      <c r="FQ131" s="1003"/>
      <c r="FR131" s="1003"/>
      <c r="FS131" s="1003"/>
      <c r="FT131" s="1003"/>
      <c r="FU131" s="1003"/>
      <c r="FV131" s="1003"/>
      <c r="FW131" s="1003"/>
      <c r="FX131" s="1003"/>
      <c r="FY131" s="1003"/>
      <c r="FZ131" s="1003"/>
      <c r="GA131" s="1003"/>
      <c r="GB131" s="1003"/>
      <c r="GC131" s="1003"/>
      <c r="GD131" s="1003"/>
      <c r="GE131" s="1003"/>
      <c r="GF131" s="1003"/>
      <c r="GG131" s="1003"/>
      <c r="GH131" s="1003"/>
      <c r="GI131" s="1003"/>
      <c r="GJ131" s="1003"/>
      <c r="GK131" s="1003"/>
      <c r="GL131" s="1003"/>
      <c r="GM131" s="1003"/>
      <c r="GN131" s="1003"/>
      <c r="GO131" s="1003"/>
      <c r="GP131" s="1003"/>
      <c r="GQ131" s="1003"/>
      <c r="GR131" s="1003"/>
      <c r="GS131" s="1003"/>
      <c r="GT131" s="1003"/>
      <c r="GU131" s="1003"/>
      <c r="GV131" s="1003"/>
      <c r="GW131" s="1003"/>
      <c r="GX131" s="1003"/>
      <c r="GY131" s="1003"/>
      <c r="GZ131" s="1003"/>
      <c r="HA131" s="1003"/>
      <c r="HB131" s="1003"/>
      <c r="HC131" s="1003"/>
      <c r="HD131" s="1003"/>
      <c r="HE131" s="1003"/>
      <c r="HF131" s="1003"/>
      <c r="HG131" s="1003"/>
      <c r="HH131" s="1003"/>
      <c r="HI131" s="1003"/>
      <c r="HJ131" s="1003"/>
      <c r="HK131" s="1003"/>
      <c r="HL131" s="1003"/>
      <c r="HM131" s="1003"/>
      <c r="HN131" s="1003"/>
      <c r="HO131" s="1003"/>
      <c r="HP131" s="1003"/>
      <c r="HQ131" s="1003"/>
      <c r="HR131" s="1003"/>
      <c r="HS131" s="1003"/>
      <c r="HT131" s="1003"/>
      <c r="HU131" s="1003"/>
      <c r="HV131" s="1003"/>
      <c r="HW131" s="1003"/>
      <c r="HX131" s="1003"/>
      <c r="HY131" s="1003"/>
      <c r="HZ131" s="1003"/>
      <c r="IA131" s="1003"/>
      <c r="IB131" s="1003"/>
      <c r="IC131" s="1003"/>
      <c r="ID131" s="1003"/>
      <c r="IE131" s="1003"/>
      <c r="IF131" s="1003"/>
      <c r="IG131" s="1003"/>
      <c r="IH131" s="1003"/>
      <c r="II131" s="1003"/>
      <c r="IJ131" s="1003"/>
      <c r="IK131" s="1003"/>
      <c r="IL131" s="1003"/>
      <c r="IM131" s="1003"/>
      <c r="IN131" s="1003"/>
      <c r="IO131" s="1003"/>
      <c r="IP131" s="1003"/>
      <c r="IQ131" s="1003"/>
      <c r="IR131" s="1003"/>
      <c r="IS131" s="1003"/>
      <c r="IT131" s="1003"/>
      <c r="IU131" s="1003"/>
      <c r="IV131" s="1003"/>
    </row>
    <row r="132" spans="1:256">
      <c r="A132" s="1003"/>
      <c r="B132" s="1057"/>
      <c r="C132" s="1057"/>
      <c r="D132" s="1057"/>
      <c r="E132" s="1057"/>
      <c r="F132" s="1057"/>
      <c r="G132" s="1057"/>
      <c r="H132" s="1003"/>
      <c r="I132" s="1003"/>
      <c r="J132" s="1003"/>
      <c r="K132" s="1003"/>
      <c r="L132" s="1003"/>
      <c r="M132" s="1003"/>
      <c r="N132" s="1003"/>
      <c r="O132" s="1003"/>
      <c r="P132" s="1003"/>
      <c r="Q132" s="1003"/>
      <c r="R132" s="1003"/>
      <c r="S132" s="1003"/>
      <c r="T132" s="1003"/>
      <c r="U132" s="1003"/>
      <c r="V132" s="1003"/>
      <c r="W132" s="1003"/>
      <c r="X132" s="1003"/>
      <c r="Y132" s="1003"/>
      <c r="Z132" s="1003"/>
      <c r="AA132" s="1003"/>
      <c r="AB132" s="1003"/>
      <c r="AC132" s="1003"/>
      <c r="AD132" s="1003"/>
      <c r="AE132" s="1003"/>
      <c r="AF132" s="1003"/>
      <c r="AG132" s="1003"/>
      <c r="AH132" s="1003"/>
      <c r="AI132" s="1003"/>
      <c r="AJ132" s="1003"/>
      <c r="AK132" s="1003"/>
      <c r="AL132" s="1003"/>
      <c r="AM132" s="1003"/>
      <c r="AN132" s="1003"/>
      <c r="AO132" s="1003"/>
      <c r="AP132" s="1003"/>
      <c r="AQ132" s="1003"/>
      <c r="AR132" s="1003"/>
      <c r="AS132" s="1003"/>
      <c r="AT132" s="1003"/>
      <c r="AU132" s="1003"/>
      <c r="AV132" s="1003"/>
      <c r="AW132" s="1003"/>
      <c r="AX132" s="1003"/>
      <c r="AY132" s="1003"/>
      <c r="AZ132" s="1003"/>
      <c r="BA132" s="1003"/>
      <c r="BB132" s="1003"/>
      <c r="BC132" s="1003"/>
      <c r="BD132" s="1003"/>
      <c r="BE132" s="1003"/>
      <c r="BF132" s="1003"/>
      <c r="BG132" s="1003"/>
      <c r="BH132" s="1003"/>
      <c r="BI132" s="1003"/>
      <c r="BJ132" s="1003"/>
      <c r="BK132" s="1003"/>
      <c r="BL132" s="1003"/>
      <c r="BM132" s="1003"/>
      <c r="BN132" s="1003"/>
      <c r="BO132" s="1003"/>
      <c r="BP132" s="1003"/>
      <c r="BQ132" s="1003"/>
      <c r="BR132" s="1003"/>
      <c r="BS132" s="1003"/>
      <c r="BT132" s="1003"/>
      <c r="BU132" s="1003"/>
      <c r="BV132" s="1003"/>
      <c r="BW132" s="1003"/>
      <c r="BX132" s="1003"/>
      <c r="BY132" s="1003"/>
      <c r="BZ132" s="1003"/>
      <c r="CA132" s="1003"/>
      <c r="CB132" s="1003"/>
      <c r="CC132" s="1003"/>
      <c r="CD132" s="1003"/>
      <c r="CE132" s="1003"/>
      <c r="CF132" s="1003"/>
      <c r="CG132" s="1003"/>
      <c r="CH132" s="1003"/>
      <c r="CI132" s="1003"/>
      <c r="CJ132" s="1003"/>
      <c r="CK132" s="1003"/>
      <c r="CL132" s="1003"/>
      <c r="CM132" s="1003"/>
      <c r="CN132" s="1003"/>
      <c r="CO132" s="1003"/>
      <c r="CP132" s="1003"/>
      <c r="CQ132" s="1003"/>
      <c r="CR132" s="1003"/>
      <c r="CS132" s="1003"/>
      <c r="CT132" s="1003"/>
      <c r="CU132" s="1003"/>
      <c r="CV132" s="1003"/>
      <c r="CW132" s="1003"/>
      <c r="CX132" s="1003"/>
      <c r="CY132" s="1003"/>
      <c r="CZ132" s="1003"/>
      <c r="DA132" s="1003"/>
      <c r="DB132" s="1003"/>
      <c r="DC132" s="1003"/>
      <c r="DD132" s="1003"/>
      <c r="DE132" s="1003"/>
      <c r="DF132" s="1003"/>
      <c r="DG132" s="1003"/>
      <c r="DH132" s="1003"/>
      <c r="DI132" s="1003"/>
      <c r="DJ132" s="1003"/>
      <c r="DK132" s="1003"/>
      <c r="DL132" s="1003"/>
      <c r="DM132" s="1003"/>
      <c r="DN132" s="1003"/>
      <c r="DO132" s="1003"/>
      <c r="DP132" s="1003"/>
      <c r="DQ132" s="1003"/>
      <c r="DR132" s="1003"/>
      <c r="DS132" s="1003"/>
      <c r="DT132" s="1003"/>
      <c r="DU132" s="1003"/>
      <c r="DV132" s="1003"/>
      <c r="DW132" s="1003"/>
      <c r="DX132" s="1003"/>
      <c r="DY132" s="1003"/>
      <c r="DZ132" s="1003"/>
      <c r="EA132" s="1003"/>
      <c r="EB132" s="1003"/>
      <c r="EC132" s="1003"/>
      <c r="ED132" s="1003"/>
      <c r="EE132" s="1003"/>
      <c r="EF132" s="1003"/>
      <c r="EG132" s="1003"/>
      <c r="EH132" s="1003"/>
      <c r="EI132" s="1003"/>
      <c r="EJ132" s="1003"/>
      <c r="EK132" s="1003"/>
      <c r="EL132" s="1003"/>
      <c r="EM132" s="1003"/>
      <c r="EN132" s="1003"/>
      <c r="EO132" s="1003"/>
      <c r="EP132" s="1003"/>
      <c r="EQ132" s="1003"/>
      <c r="ER132" s="1003"/>
      <c r="ES132" s="1003"/>
      <c r="ET132" s="1003"/>
      <c r="EU132" s="1003"/>
      <c r="EV132" s="1003"/>
      <c r="EW132" s="1003"/>
      <c r="EX132" s="1003"/>
      <c r="EY132" s="1003"/>
      <c r="EZ132" s="1003"/>
      <c r="FA132" s="1003"/>
      <c r="FB132" s="1003"/>
      <c r="FC132" s="1003"/>
      <c r="FD132" s="1003"/>
      <c r="FE132" s="1003"/>
      <c r="FF132" s="1003"/>
      <c r="FG132" s="1003"/>
      <c r="FH132" s="1003"/>
      <c r="FI132" s="1003"/>
      <c r="FJ132" s="1003"/>
      <c r="FK132" s="1003"/>
      <c r="FL132" s="1003"/>
      <c r="FM132" s="1003"/>
      <c r="FN132" s="1003"/>
      <c r="FO132" s="1003"/>
      <c r="FP132" s="1003"/>
      <c r="FQ132" s="1003"/>
      <c r="FR132" s="1003"/>
      <c r="FS132" s="1003"/>
      <c r="FT132" s="1003"/>
      <c r="FU132" s="1003"/>
      <c r="FV132" s="1003"/>
      <c r="FW132" s="1003"/>
      <c r="FX132" s="1003"/>
      <c r="FY132" s="1003"/>
      <c r="FZ132" s="1003"/>
      <c r="GA132" s="1003"/>
      <c r="GB132" s="1003"/>
      <c r="GC132" s="1003"/>
      <c r="GD132" s="1003"/>
      <c r="GE132" s="1003"/>
      <c r="GF132" s="1003"/>
      <c r="GG132" s="1003"/>
      <c r="GH132" s="1003"/>
      <c r="GI132" s="1003"/>
      <c r="GJ132" s="1003"/>
      <c r="GK132" s="1003"/>
      <c r="GL132" s="1003"/>
      <c r="GM132" s="1003"/>
      <c r="GN132" s="1003"/>
      <c r="GO132" s="1003"/>
      <c r="GP132" s="1003"/>
      <c r="GQ132" s="1003"/>
      <c r="GR132" s="1003"/>
      <c r="GS132" s="1003"/>
      <c r="GT132" s="1003"/>
      <c r="GU132" s="1003"/>
      <c r="GV132" s="1003"/>
      <c r="GW132" s="1003"/>
      <c r="GX132" s="1003"/>
      <c r="GY132" s="1003"/>
      <c r="GZ132" s="1003"/>
      <c r="HA132" s="1003"/>
      <c r="HB132" s="1003"/>
      <c r="HC132" s="1003"/>
      <c r="HD132" s="1003"/>
      <c r="HE132" s="1003"/>
      <c r="HF132" s="1003"/>
      <c r="HG132" s="1003"/>
      <c r="HH132" s="1003"/>
      <c r="HI132" s="1003"/>
      <c r="HJ132" s="1003"/>
      <c r="HK132" s="1003"/>
      <c r="HL132" s="1003"/>
      <c r="HM132" s="1003"/>
      <c r="HN132" s="1003"/>
      <c r="HO132" s="1003"/>
      <c r="HP132" s="1003"/>
      <c r="HQ132" s="1003"/>
      <c r="HR132" s="1003"/>
      <c r="HS132" s="1003"/>
      <c r="HT132" s="1003"/>
      <c r="HU132" s="1003"/>
      <c r="HV132" s="1003"/>
      <c r="HW132" s="1003"/>
      <c r="HX132" s="1003"/>
      <c r="HY132" s="1003"/>
      <c r="HZ132" s="1003"/>
      <c r="IA132" s="1003"/>
      <c r="IB132" s="1003"/>
      <c r="IC132" s="1003"/>
      <c r="ID132" s="1003"/>
      <c r="IE132" s="1003"/>
      <c r="IF132" s="1003"/>
      <c r="IG132" s="1003"/>
      <c r="IH132" s="1003"/>
      <c r="II132" s="1003"/>
      <c r="IJ132" s="1003"/>
      <c r="IK132" s="1003"/>
      <c r="IL132" s="1003"/>
      <c r="IM132" s="1003"/>
      <c r="IN132" s="1003"/>
      <c r="IO132" s="1003"/>
      <c r="IP132" s="1003"/>
      <c r="IQ132" s="1003"/>
      <c r="IR132" s="1003"/>
      <c r="IS132" s="1003"/>
      <c r="IT132" s="1003"/>
      <c r="IU132" s="1003"/>
      <c r="IV132" s="1003"/>
    </row>
    <row r="133" spans="1:256">
      <c r="A133" s="1003"/>
      <c r="B133" s="1057"/>
      <c r="C133" s="1057"/>
      <c r="D133" s="1057"/>
      <c r="E133" s="1057"/>
      <c r="F133" s="1057"/>
      <c r="G133" s="1057"/>
      <c r="H133" s="1003"/>
      <c r="I133" s="1003"/>
      <c r="J133" s="1003"/>
      <c r="K133" s="1003"/>
      <c r="L133" s="1003"/>
      <c r="M133" s="1003"/>
      <c r="N133" s="1003"/>
      <c r="O133" s="1003"/>
      <c r="P133" s="1003"/>
      <c r="Q133" s="1003"/>
      <c r="R133" s="1003"/>
      <c r="S133" s="1003"/>
      <c r="T133" s="1003"/>
      <c r="U133" s="1003"/>
      <c r="V133" s="1003"/>
      <c r="W133" s="1003"/>
      <c r="X133" s="1003"/>
      <c r="Y133" s="1003"/>
      <c r="Z133" s="1003"/>
      <c r="AA133" s="1003"/>
      <c r="AB133" s="1003"/>
      <c r="AC133" s="1003"/>
      <c r="AD133" s="1003"/>
      <c r="AE133" s="1003"/>
      <c r="AF133" s="1003"/>
      <c r="AG133" s="1003"/>
      <c r="AH133" s="1003"/>
      <c r="AI133" s="1003"/>
      <c r="AJ133" s="1003"/>
      <c r="AK133" s="1003"/>
      <c r="AL133" s="1003"/>
      <c r="AM133" s="1003"/>
      <c r="AN133" s="1003"/>
      <c r="AO133" s="1003"/>
      <c r="AP133" s="1003"/>
      <c r="AQ133" s="1003"/>
      <c r="AR133" s="1003"/>
      <c r="AS133" s="1003"/>
      <c r="AT133" s="1003"/>
      <c r="AU133" s="1003"/>
      <c r="AV133" s="1003"/>
      <c r="AW133" s="1003"/>
      <c r="AX133" s="1003"/>
      <c r="AY133" s="1003"/>
      <c r="AZ133" s="1003"/>
      <c r="BA133" s="1003"/>
      <c r="BB133" s="1003"/>
      <c r="BC133" s="1003"/>
      <c r="BD133" s="1003"/>
      <c r="BE133" s="1003"/>
      <c r="BF133" s="1003"/>
      <c r="BG133" s="1003"/>
      <c r="BH133" s="1003"/>
      <c r="BI133" s="1003"/>
      <c r="BJ133" s="1003"/>
      <c r="BK133" s="1003"/>
      <c r="BL133" s="1003"/>
      <c r="BM133" s="1003"/>
      <c r="BN133" s="1003"/>
      <c r="BO133" s="1003"/>
      <c r="BP133" s="1003"/>
      <c r="BQ133" s="1003"/>
      <c r="BR133" s="1003"/>
      <c r="BS133" s="1003"/>
      <c r="BT133" s="1003"/>
      <c r="BU133" s="1003"/>
      <c r="BV133" s="1003"/>
      <c r="BW133" s="1003"/>
      <c r="BX133" s="1003"/>
      <c r="BY133" s="1003"/>
      <c r="BZ133" s="1003"/>
      <c r="CA133" s="1003"/>
      <c r="CB133" s="1003"/>
      <c r="CC133" s="1003"/>
      <c r="CD133" s="1003"/>
      <c r="CE133" s="1003"/>
      <c r="CF133" s="1003"/>
      <c r="CG133" s="1003"/>
      <c r="CH133" s="1003"/>
      <c r="CI133" s="1003"/>
      <c r="CJ133" s="1003"/>
      <c r="CK133" s="1003"/>
      <c r="CL133" s="1003"/>
      <c r="CM133" s="1003"/>
      <c r="CN133" s="1003"/>
      <c r="CO133" s="1003"/>
      <c r="CP133" s="1003"/>
      <c r="CQ133" s="1003"/>
      <c r="CR133" s="1003"/>
      <c r="CS133" s="1003"/>
      <c r="CT133" s="1003"/>
      <c r="CU133" s="1003"/>
      <c r="CV133" s="1003"/>
      <c r="CW133" s="1003"/>
      <c r="CX133" s="1003"/>
      <c r="CY133" s="1003"/>
      <c r="CZ133" s="1003"/>
      <c r="DA133" s="1003"/>
      <c r="DB133" s="1003"/>
      <c r="DC133" s="1003"/>
      <c r="DD133" s="1003"/>
      <c r="DE133" s="1003"/>
      <c r="DF133" s="1003"/>
      <c r="DG133" s="1003"/>
      <c r="DH133" s="1003"/>
      <c r="DI133" s="1003"/>
      <c r="DJ133" s="1003"/>
      <c r="DK133" s="1003"/>
      <c r="DL133" s="1003"/>
      <c r="DM133" s="1003"/>
      <c r="DN133" s="1003"/>
      <c r="DO133" s="1003"/>
      <c r="DP133" s="1003"/>
      <c r="DQ133" s="1003"/>
      <c r="DR133" s="1003"/>
      <c r="DS133" s="1003"/>
      <c r="DT133" s="1003"/>
      <c r="DU133" s="1003"/>
      <c r="DV133" s="1003"/>
      <c r="DW133" s="1003"/>
      <c r="DX133" s="1003"/>
      <c r="DY133" s="1003"/>
      <c r="DZ133" s="1003"/>
      <c r="EA133" s="1003"/>
      <c r="EB133" s="1003"/>
      <c r="EC133" s="1003"/>
      <c r="ED133" s="1003"/>
      <c r="EE133" s="1003"/>
      <c r="EF133" s="1003"/>
      <c r="EG133" s="1003"/>
      <c r="EH133" s="1003"/>
      <c r="EI133" s="1003"/>
      <c r="EJ133" s="1003"/>
      <c r="EK133" s="1003"/>
      <c r="EL133" s="1003"/>
      <c r="EM133" s="1003"/>
      <c r="EN133" s="1003"/>
      <c r="EO133" s="1003"/>
      <c r="EP133" s="1003"/>
      <c r="EQ133" s="1003"/>
      <c r="ER133" s="1003"/>
      <c r="ES133" s="1003"/>
      <c r="ET133" s="1003"/>
      <c r="EU133" s="1003"/>
      <c r="EV133" s="1003"/>
      <c r="EW133" s="1003"/>
      <c r="EX133" s="1003"/>
      <c r="EY133" s="1003"/>
      <c r="EZ133" s="1003"/>
      <c r="FA133" s="1003"/>
      <c r="FB133" s="1003"/>
      <c r="FC133" s="1003"/>
      <c r="FD133" s="1003"/>
      <c r="FE133" s="1003"/>
      <c r="FF133" s="1003"/>
      <c r="FG133" s="1003"/>
      <c r="FH133" s="1003"/>
      <c r="FI133" s="1003"/>
      <c r="FJ133" s="1003"/>
      <c r="FK133" s="1003"/>
      <c r="FL133" s="1003"/>
      <c r="FM133" s="1003"/>
      <c r="FN133" s="1003"/>
      <c r="FO133" s="1003"/>
      <c r="FP133" s="1003"/>
      <c r="FQ133" s="1003"/>
      <c r="FR133" s="1003"/>
      <c r="FS133" s="1003"/>
      <c r="FT133" s="1003"/>
      <c r="FU133" s="1003"/>
      <c r="FV133" s="1003"/>
      <c r="FW133" s="1003"/>
      <c r="FX133" s="1003"/>
      <c r="FY133" s="1003"/>
      <c r="FZ133" s="1003"/>
      <c r="GA133" s="1003"/>
      <c r="GB133" s="1003"/>
      <c r="GC133" s="1003"/>
      <c r="GD133" s="1003"/>
      <c r="GE133" s="1003"/>
      <c r="GF133" s="1003"/>
      <c r="GG133" s="1003"/>
      <c r="GH133" s="1003"/>
      <c r="GI133" s="1003"/>
      <c r="GJ133" s="1003"/>
      <c r="GK133" s="1003"/>
      <c r="GL133" s="1003"/>
      <c r="GM133" s="1003"/>
      <c r="GN133" s="1003"/>
      <c r="GO133" s="1003"/>
      <c r="GP133" s="1003"/>
      <c r="GQ133" s="1003"/>
      <c r="GR133" s="1003"/>
      <c r="GS133" s="1003"/>
      <c r="GT133" s="1003"/>
      <c r="GU133" s="1003"/>
      <c r="GV133" s="1003"/>
      <c r="GW133" s="1003"/>
      <c r="GX133" s="1003"/>
      <c r="GY133" s="1003"/>
      <c r="GZ133" s="1003"/>
      <c r="HA133" s="1003"/>
      <c r="HB133" s="1003"/>
      <c r="HC133" s="1003"/>
      <c r="HD133" s="1003"/>
      <c r="HE133" s="1003"/>
      <c r="HF133" s="1003"/>
      <c r="HG133" s="1003"/>
      <c r="HH133" s="1003"/>
      <c r="HI133" s="1003"/>
      <c r="HJ133" s="1003"/>
      <c r="HK133" s="1003"/>
      <c r="HL133" s="1003"/>
      <c r="HM133" s="1003"/>
      <c r="HN133" s="1003"/>
      <c r="HO133" s="1003"/>
      <c r="HP133" s="1003"/>
      <c r="HQ133" s="1003"/>
      <c r="HR133" s="1003"/>
      <c r="HS133" s="1003"/>
      <c r="HT133" s="1003"/>
      <c r="HU133" s="1003"/>
      <c r="HV133" s="1003"/>
      <c r="HW133" s="1003"/>
      <c r="HX133" s="1003"/>
      <c r="HY133" s="1003"/>
      <c r="HZ133" s="1003"/>
      <c r="IA133" s="1003"/>
      <c r="IB133" s="1003"/>
      <c r="IC133" s="1003"/>
      <c r="ID133" s="1003"/>
      <c r="IE133" s="1003"/>
      <c r="IF133" s="1003"/>
      <c r="IG133" s="1003"/>
      <c r="IH133" s="1003"/>
      <c r="II133" s="1003"/>
      <c r="IJ133" s="1003"/>
      <c r="IK133" s="1003"/>
      <c r="IL133" s="1003"/>
      <c r="IM133" s="1003"/>
      <c r="IN133" s="1003"/>
      <c r="IO133" s="1003"/>
      <c r="IP133" s="1003"/>
      <c r="IQ133" s="1003"/>
      <c r="IR133" s="1003"/>
      <c r="IS133" s="1003"/>
      <c r="IT133" s="1003"/>
      <c r="IU133" s="1003"/>
      <c r="IV133" s="1003"/>
    </row>
    <row r="134" spans="1:256">
      <c r="A134" s="1003"/>
      <c r="B134" s="1057"/>
      <c r="C134" s="1057"/>
      <c r="D134" s="1057"/>
      <c r="E134" s="1057"/>
      <c r="F134" s="1057"/>
      <c r="G134" s="1057"/>
      <c r="H134" s="1003"/>
      <c r="I134" s="1003"/>
      <c r="J134" s="1003"/>
      <c r="K134" s="1003"/>
      <c r="L134" s="1003"/>
      <c r="M134" s="1003"/>
      <c r="N134" s="1003"/>
      <c r="O134" s="1003"/>
      <c r="P134" s="1003"/>
      <c r="Q134" s="1003"/>
      <c r="R134" s="1003"/>
      <c r="S134" s="1003"/>
      <c r="T134" s="1003"/>
      <c r="U134" s="1003"/>
      <c r="V134" s="1003"/>
      <c r="W134" s="1003"/>
      <c r="X134" s="1003"/>
      <c r="Y134" s="1003"/>
      <c r="Z134" s="1003"/>
      <c r="AA134" s="1003"/>
      <c r="AB134" s="1003"/>
      <c r="AC134" s="1003"/>
      <c r="AD134" s="1003"/>
      <c r="AE134" s="1003"/>
      <c r="AF134" s="1003"/>
      <c r="AG134" s="1003"/>
      <c r="AH134" s="1003"/>
      <c r="AI134" s="1003"/>
      <c r="AJ134" s="1003"/>
      <c r="AK134" s="1003"/>
      <c r="AL134" s="1003"/>
      <c r="AM134" s="1003"/>
      <c r="AN134" s="1003"/>
      <c r="AO134" s="1003"/>
      <c r="AP134" s="1003"/>
      <c r="AQ134" s="1003"/>
      <c r="AR134" s="1003"/>
      <c r="AS134" s="1003"/>
      <c r="AT134" s="1003"/>
      <c r="AU134" s="1003"/>
      <c r="AV134" s="1003"/>
      <c r="AW134" s="1003"/>
      <c r="AX134" s="1003"/>
      <c r="AY134" s="1003"/>
      <c r="AZ134" s="1003"/>
      <c r="BA134" s="1003"/>
      <c r="BB134" s="1003"/>
      <c r="BC134" s="1003"/>
      <c r="BD134" s="1003"/>
      <c r="BE134" s="1003"/>
      <c r="BF134" s="1003"/>
      <c r="BG134" s="1003"/>
      <c r="BH134" s="1003"/>
      <c r="BI134" s="1003"/>
      <c r="BJ134" s="1003"/>
      <c r="BK134" s="1003"/>
      <c r="BL134" s="1003"/>
      <c r="BM134" s="1003"/>
      <c r="BN134" s="1003"/>
      <c r="BO134" s="1003"/>
      <c r="BP134" s="1003"/>
      <c r="BQ134" s="1003"/>
      <c r="BR134" s="1003"/>
      <c r="BS134" s="1003"/>
      <c r="BT134" s="1003"/>
      <c r="BU134" s="1003"/>
      <c r="BV134" s="1003"/>
      <c r="BW134" s="1003"/>
      <c r="BX134" s="1003"/>
      <c r="BY134" s="1003"/>
      <c r="BZ134" s="1003"/>
      <c r="CA134" s="1003"/>
      <c r="CB134" s="1003"/>
      <c r="CC134" s="1003"/>
      <c r="CD134" s="1003"/>
      <c r="CE134" s="1003"/>
      <c r="CF134" s="1003"/>
      <c r="CG134" s="1003"/>
      <c r="CH134" s="1003"/>
      <c r="CI134" s="1003"/>
      <c r="CJ134" s="1003"/>
      <c r="CK134" s="1003"/>
      <c r="CL134" s="1003"/>
      <c r="CM134" s="1003"/>
      <c r="CN134" s="1003"/>
      <c r="CO134" s="1003"/>
      <c r="CP134" s="1003"/>
      <c r="CQ134" s="1003"/>
      <c r="CR134" s="1003"/>
      <c r="CS134" s="1003"/>
      <c r="CT134" s="1003"/>
      <c r="CU134" s="1003"/>
      <c r="CV134" s="1003"/>
      <c r="CW134" s="1003"/>
      <c r="CX134" s="1003"/>
      <c r="CY134" s="1003"/>
      <c r="CZ134" s="1003"/>
      <c r="DA134" s="1003"/>
      <c r="DB134" s="1003"/>
      <c r="DC134" s="1003"/>
      <c r="DD134" s="1003"/>
      <c r="DE134" s="1003"/>
      <c r="DF134" s="1003"/>
      <c r="DG134" s="1003"/>
      <c r="DH134" s="1003"/>
      <c r="DI134" s="1003"/>
      <c r="DJ134" s="1003"/>
      <c r="DK134" s="1003"/>
      <c r="DL134" s="1003"/>
      <c r="DM134" s="1003"/>
      <c r="DN134" s="1003"/>
      <c r="DO134" s="1003"/>
      <c r="DP134" s="1003"/>
      <c r="DQ134" s="1003"/>
      <c r="DR134" s="1003"/>
      <c r="DS134" s="1003"/>
      <c r="DT134" s="1003"/>
      <c r="DU134" s="1003"/>
      <c r="DV134" s="1003"/>
      <c r="DW134" s="1003"/>
      <c r="DX134" s="1003"/>
      <c r="DY134" s="1003"/>
      <c r="DZ134" s="1003"/>
      <c r="EA134" s="1003"/>
      <c r="EB134" s="1003"/>
      <c r="EC134" s="1003"/>
      <c r="ED134" s="1003"/>
      <c r="EE134" s="1003"/>
      <c r="EF134" s="1003"/>
      <c r="EG134" s="1003"/>
      <c r="EH134" s="1003"/>
      <c r="EI134" s="1003"/>
      <c r="EJ134" s="1003"/>
      <c r="EK134" s="1003"/>
      <c r="EL134" s="1003"/>
      <c r="EM134" s="1003"/>
      <c r="EN134" s="1003"/>
      <c r="EO134" s="1003"/>
      <c r="EP134" s="1003"/>
      <c r="EQ134" s="1003"/>
      <c r="ER134" s="1003"/>
      <c r="ES134" s="1003"/>
      <c r="ET134" s="1003"/>
      <c r="EU134" s="1003"/>
      <c r="EV134" s="1003"/>
      <c r="EW134" s="1003"/>
      <c r="EX134" s="1003"/>
      <c r="EY134" s="1003"/>
      <c r="EZ134" s="1003"/>
      <c r="FA134" s="1003"/>
      <c r="FB134" s="1003"/>
      <c r="FC134" s="1003"/>
      <c r="FD134" s="1003"/>
      <c r="FE134" s="1003"/>
      <c r="FF134" s="1003"/>
      <c r="FG134" s="1003"/>
      <c r="FH134" s="1003"/>
      <c r="FI134" s="1003"/>
      <c r="FJ134" s="1003"/>
      <c r="FK134" s="1003"/>
      <c r="FL134" s="1003"/>
      <c r="FM134" s="1003"/>
      <c r="FN134" s="1003"/>
      <c r="FO134" s="1003"/>
      <c r="FP134" s="1003"/>
      <c r="FQ134" s="1003"/>
      <c r="FR134" s="1003"/>
      <c r="FS134" s="1003"/>
      <c r="FT134" s="1003"/>
      <c r="FU134" s="1003"/>
      <c r="FV134" s="1003"/>
      <c r="FW134" s="1003"/>
      <c r="FX134" s="1003"/>
      <c r="FY134" s="1003"/>
      <c r="FZ134" s="1003"/>
      <c r="GA134" s="1003"/>
      <c r="GB134" s="1003"/>
      <c r="GC134" s="1003"/>
      <c r="GD134" s="1003"/>
      <c r="GE134" s="1003"/>
      <c r="GF134" s="1003"/>
      <c r="GG134" s="1003"/>
      <c r="GH134" s="1003"/>
      <c r="GI134" s="1003"/>
      <c r="GJ134" s="1003"/>
      <c r="GK134" s="1003"/>
      <c r="GL134" s="1003"/>
      <c r="GM134" s="1003"/>
      <c r="GN134" s="1003"/>
      <c r="GO134" s="1003"/>
      <c r="GP134" s="1003"/>
      <c r="GQ134" s="1003"/>
      <c r="GR134" s="1003"/>
      <c r="GS134" s="1003"/>
      <c r="GT134" s="1003"/>
      <c r="GU134" s="1003"/>
      <c r="GV134" s="1003"/>
      <c r="GW134" s="1003"/>
      <c r="GX134" s="1003"/>
      <c r="GY134" s="1003"/>
      <c r="GZ134" s="1003"/>
      <c r="HA134" s="1003"/>
      <c r="HB134" s="1003"/>
      <c r="HC134" s="1003"/>
      <c r="HD134" s="1003"/>
      <c r="HE134" s="1003"/>
      <c r="HF134" s="1003"/>
      <c r="HG134" s="1003"/>
      <c r="HH134" s="1003"/>
      <c r="HI134" s="1003"/>
      <c r="HJ134" s="1003"/>
      <c r="HK134" s="1003"/>
      <c r="HL134" s="1003"/>
      <c r="HM134" s="1003"/>
      <c r="HN134" s="1003"/>
      <c r="HO134" s="1003"/>
      <c r="HP134" s="1003"/>
      <c r="HQ134" s="1003"/>
      <c r="HR134" s="1003"/>
      <c r="HS134" s="1003"/>
      <c r="HT134" s="1003"/>
      <c r="HU134" s="1003"/>
      <c r="HV134" s="1003"/>
      <c r="HW134" s="1003"/>
      <c r="HX134" s="1003"/>
      <c r="HY134" s="1003"/>
      <c r="HZ134" s="1003"/>
      <c r="IA134" s="1003"/>
      <c r="IB134" s="1003"/>
      <c r="IC134" s="1003"/>
      <c r="ID134" s="1003"/>
      <c r="IE134" s="1003"/>
      <c r="IF134" s="1003"/>
      <c r="IG134" s="1003"/>
      <c r="IH134" s="1003"/>
      <c r="II134" s="1003"/>
      <c r="IJ134" s="1003"/>
      <c r="IK134" s="1003"/>
      <c r="IL134" s="1003"/>
      <c r="IM134" s="1003"/>
      <c r="IN134" s="1003"/>
      <c r="IO134" s="1003"/>
      <c r="IP134" s="1003"/>
      <c r="IQ134" s="1003"/>
      <c r="IR134" s="1003"/>
      <c r="IS134" s="1003"/>
      <c r="IT134" s="1003"/>
      <c r="IU134" s="1003"/>
      <c r="IV134" s="1003"/>
    </row>
    <row r="135" spans="1:256">
      <c r="A135" s="1003"/>
      <c r="B135" s="1057"/>
      <c r="C135" s="1057"/>
      <c r="D135" s="1057"/>
      <c r="E135" s="1057"/>
      <c r="F135" s="1057"/>
      <c r="G135" s="1057"/>
      <c r="H135" s="1003"/>
      <c r="I135" s="1003"/>
      <c r="J135" s="1003"/>
      <c r="K135" s="1003"/>
      <c r="L135" s="1003"/>
      <c r="M135" s="1003"/>
      <c r="N135" s="1003"/>
      <c r="O135" s="1003"/>
      <c r="P135" s="1003"/>
      <c r="Q135" s="1003"/>
      <c r="R135" s="1003"/>
      <c r="S135" s="1003"/>
      <c r="T135" s="1003"/>
      <c r="U135" s="1003"/>
      <c r="V135" s="1003"/>
      <c r="W135" s="1003"/>
      <c r="X135" s="1003"/>
      <c r="Y135" s="1003"/>
      <c r="Z135" s="1003"/>
      <c r="AA135" s="1003"/>
      <c r="AB135" s="1003"/>
      <c r="AC135" s="1003"/>
      <c r="AD135" s="1003"/>
      <c r="AE135" s="1003"/>
      <c r="AF135" s="1003"/>
      <c r="AG135" s="1003"/>
      <c r="AH135" s="1003"/>
      <c r="AI135" s="1003"/>
      <c r="AJ135" s="1003"/>
      <c r="AK135" s="1003"/>
      <c r="AL135" s="1003"/>
      <c r="AM135" s="1003"/>
      <c r="AN135" s="1003"/>
      <c r="AO135" s="1003"/>
      <c r="AP135" s="1003"/>
      <c r="AQ135" s="1003"/>
      <c r="AR135" s="1003"/>
      <c r="AS135" s="1003"/>
      <c r="AT135" s="1003"/>
      <c r="AU135" s="1003"/>
      <c r="AV135" s="1003"/>
      <c r="AW135" s="1003"/>
      <c r="AX135" s="1003"/>
      <c r="AY135" s="1003"/>
      <c r="AZ135" s="1003"/>
      <c r="BA135" s="1003"/>
      <c r="BB135" s="1003"/>
      <c r="BC135" s="1003"/>
      <c r="BD135" s="1003"/>
      <c r="BE135" s="1003"/>
      <c r="BF135" s="1003"/>
      <c r="BG135" s="1003"/>
      <c r="BH135" s="1003"/>
      <c r="BI135" s="1003"/>
      <c r="BJ135" s="1003"/>
      <c r="BK135" s="1003"/>
      <c r="BL135" s="1003"/>
      <c r="BM135" s="1003"/>
      <c r="BN135" s="1003"/>
      <c r="BO135" s="1003"/>
      <c r="BP135" s="1003"/>
      <c r="BQ135" s="1003"/>
      <c r="BR135" s="1003"/>
      <c r="BS135" s="1003"/>
      <c r="BT135" s="1003"/>
      <c r="BU135" s="1003"/>
      <c r="BV135" s="1003"/>
      <c r="BW135" s="1003"/>
      <c r="BX135" s="1003"/>
      <c r="BY135" s="1003"/>
      <c r="BZ135" s="1003"/>
      <c r="CA135" s="1003"/>
      <c r="CB135" s="1003"/>
      <c r="CC135" s="1003"/>
      <c r="CD135" s="1003"/>
      <c r="CE135" s="1003"/>
      <c r="CF135" s="1003"/>
      <c r="CG135" s="1003"/>
      <c r="CH135" s="1003"/>
      <c r="CI135" s="1003"/>
      <c r="CJ135" s="1003"/>
      <c r="CK135" s="1003"/>
      <c r="CL135" s="1003"/>
      <c r="CM135" s="1003"/>
      <c r="CN135" s="1003"/>
      <c r="CO135" s="1003"/>
      <c r="CP135" s="1003"/>
      <c r="CQ135" s="1003"/>
      <c r="CR135" s="1003"/>
      <c r="CS135" s="1003"/>
      <c r="CT135" s="1003"/>
      <c r="CU135" s="1003"/>
      <c r="CV135" s="1003"/>
      <c r="CW135" s="1003"/>
      <c r="CX135" s="1003"/>
      <c r="CY135" s="1003"/>
      <c r="CZ135" s="1003"/>
      <c r="DA135" s="1003"/>
      <c r="DB135" s="1003"/>
      <c r="DC135" s="1003"/>
      <c r="DD135" s="1003"/>
      <c r="DE135" s="1003"/>
      <c r="DF135" s="1003"/>
      <c r="DG135" s="1003"/>
      <c r="DH135" s="1003"/>
      <c r="DI135" s="1003"/>
      <c r="DJ135" s="1003"/>
      <c r="DK135" s="1003"/>
      <c r="DL135" s="1003"/>
      <c r="DM135" s="1003"/>
      <c r="DN135" s="1003"/>
      <c r="DO135" s="1003"/>
      <c r="DP135" s="1003"/>
      <c r="DQ135" s="1003"/>
      <c r="DR135" s="1003"/>
      <c r="DS135" s="1003"/>
      <c r="DT135" s="1003"/>
      <c r="DU135" s="1003"/>
      <c r="DV135" s="1003"/>
      <c r="DW135" s="1003"/>
      <c r="DX135" s="1003"/>
      <c r="DY135" s="1003"/>
      <c r="DZ135" s="1003"/>
      <c r="EA135" s="1003"/>
      <c r="EB135" s="1003"/>
      <c r="EC135" s="1003"/>
      <c r="ED135" s="1003"/>
      <c r="EE135" s="1003"/>
      <c r="EF135" s="1003"/>
      <c r="EG135" s="1003"/>
      <c r="EH135" s="1003"/>
      <c r="EI135" s="1003"/>
      <c r="EJ135" s="1003"/>
      <c r="EK135" s="1003"/>
      <c r="EL135" s="1003"/>
      <c r="EM135" s="1003"/>
      <c r="EN135" s="1003"/>
      <c r="EO135" s="1003"/>
      <c r="EP135" s="1003"/>
      <c r="EQ135" s="1003"/>
      <c r="ER135" s="1003"/>
      <c r="ES135" s="1003"/>
      <c r="ET135" s="1003"/>
      <c r="EU135" s="1003"/>
      <c r="EV135" s="1003"/>
      <c r="EW135" s="1003"/>
      <c r="EX135" s="1003"/>
      <c r="EY135" s="1003"/>
      <c r="EZ135" s="1003"/>
      <c r="FA135" s="1003"/>
      <c r="FB135" s="1003"/>
      <c r="FC135" s="1003"/>
      <c r="FD135" s="1003"/>
      <c r="FE135" s="1003"/>
      <c r="FF135" s="1003"/>
      <c r="FG135" s="1003"/>
      <c r="FH135" s="1003"/>
      <c r="FI135" s="1003"/>
      <c r="FJ135" s="1003"/>
      <c r="FK135" s="1003"/>
      <c r="FL135" s="1003"/>
      <c r="FM135" s="1003"/>
      <c r="FN135" s="1003"/>
      <c r="FO135" s="1003"/>
      <c r="FP135" s="1003"/>
      <c r="FQ135" s="1003"/>
      <c r="FR135" s="1003"/>
      <c r="FS135" s="1003"/>
      <c r="FT135" s="1003"/>
      <c r="FU135" s="1003"/>
      <c r="FV135" s="1003"/>
      <c r="FW135" s="1003"/>
      <c r="FX135" s="1003"/>
      <c r="FY135" s="1003"/>
      <c r="FZ135" s="1003"/>
      <c r="GA135" s="1003"/>
      <c r="GB135" s="1003"/>
      <c r="GC135" s="1003"/>
      <c r="GD135" s="1003"/>
      <c r="GE135" s="1003"/>
      <c r="GF135" s="1003"/>
      <c r="GG135" s="1003"/>
      <c r="GH135" s="1003"/>
      <c r="GI135" s="1003"/>
      <c r="GJ135" s="1003"/>
      <c r="GK135" s="1003"/>
      <c r="GL135" s="1003"/>
      <c r="GM135" s="1003"/>
      <c r="GN135" s="1003"/>
      <c r="GO135" s="1003"/>
      <c r="GP135" s="1003"/>
      <c r="GQ135" s="1003"/>
      <c r="GR135" s="1003"/>
      <c r="GS135" s="1003"/>
      <c r="GT135" s="1003"/>
      <c r="GU135" s="1003"/>
      <c r="GV135" s="1003"/>
      <c r="GW135" s="1003"/>
      <c r="GX135" s="1003"/>
      <c r="GY135" s="1003"/>
      <c r="GZ135" s="1003"/>
      <c r="HA135" s="1003"/>
      <c r="HB135" s="1003"/>
      <c r="HC135" s="1003"/>
      <c r="HD135" s="1003"/>
      <c r="HE135" s="1003"/>
      <c r="HF135" s="1003"/>
      <c r="HG135" s="1003"/>
      <c r="HH135" s="1003"/>
      <c r="HI135" s="1003"/>
      <c r="HJ135" s="1003"/>
      <c r="HK135" s="1003"/>
      <c r="HL135" s="1003"/>
      <c r="HM135" s="1003"/>
      <c r="HN135" s="1003"/>
      <c r="HO135" s="1003"/>
      <c r="HP135" s="1003"/>
      <c r="HQ135" s="1003"/>
      <c r="HR135" s="1003"/>
      <c r="HS135" s="1003"/>
      <c r="HT135" s="1003"/>
      <c r="HU135" s="1003"/>
      <c r="HV135" s="1003"/>
      <c r="HW135" s="1003"/>
      <c r="HX135" s="1003"/>
      <c r="HY135" s="1003"/>
      <c r="HZ135" s="1003"/>
      <c r="IA135" s="1003"/>
      <c r="IB135" s="1003"/>
      <c r="IC135" s="1003"/>
      <c r="ID135" s="1003"/>
      <c r="IE135" s="1003"/>
      <c r="IF135" s="1003"/>
      <c r="IG135" s="1003"/>
      <c r="IH135" s="1003"/>
      <c r="II135" s="1003"/>
      <c r="IJ135" s="1003"/>
      <c r="IK135" s="1003"/>
      <c r="IL135" s="1003"/>
      <c r="IM135" s="1003"/>
      <c r="IN135" s="1003"/>
      <c r="IO135" s="1003"/>
      <c r="IP135" s="1003"/>
      <c r="IQ135" s="1003"/>
      <c r="IR135" s="1003"/>
      <c r="IS135" s="1003"/>
      <c r="IT135" s="1003"/>
      <c r="IU135" s="1003"/>
      <c r="IV135" s="1003"/>
    </row>
    <row r="136" spans="1:256">
      <c r="A136" s="1003"/>
      <c r="B136" s="1057"/>
      <c r="C136" s="1057"/>
      <c r="D136" s="1057"/>
      <c r="E136" s="1057"/>
      <c r="F136" s="1057"/>
      <c r="G136" s="1057"/>
      <c r="H136" s="1003"/>
      <c r="I136" s="1003"/>
      <c r="J136" s="1003"/>
      <c r="K136" s="1003"/>
      <c r="L136" s="1003"/>
      <c r="M136" s="1003"/>
      <c r="N136" s="1003"/>
      <c r="O136" s="1003"/>
      <c r="P136" s="1003"/>
      <c r="Q136" s="1003"/>
      <c r="R136" s="1003"/>
      <c r="S136" s="1003"/>
      <c r="T136" s="1003"/>
      <c r="U136" s="1003"/>
      <c r="V136" s="1003"/>
      <c r="W136" s="1003"/>
      <c r="X136" s="1003"/>
      <c r="Y136" s="1003"/>
      <c r="Z136" s="1003"/>
      <c r="AA136" s="1003"/>
      <c r="AB136" s="1003"/>
      <c r="AC136" s="1003"/>
      <c r="AD136" s="1003"/>
      <c r="AE136" s="1003"/>
      <c r="AF136" s="1003"/>
      <c r="AG136" s="1003"/>
      <c r="AH136" s="1003"/>
      <c r="AI136" s="1003"/>
      <c r="AJ136" s="1003"/>
      <c r="AK136" s="1003"/>
      <c r="AL136" s="1003"/>
      <c r="AM136" s="1003"/>
      <c r="AN136" s="1003"/>
      <c r="AO136" s="1003"/>
      <c r="AP136" s="1003"/>
      <c r="AQ136" s="1003"/>
      <c r="AR136" s="1003"/>
      <c r="AS136" s="1003"/>
      <c r="AT136" s="1003"/>
      <c r="AU136" s="1003"/>
      <c r="AV136" s="1003"/>
      <c r="AW136" s="1003"/>
      <c r="AX136" s="1003"/>
      <c r="AY136" s="1003"/>
      <c r="AZ136" s="1003"/>
      <c r="BA136" s="1003"/>
      <c r="BB136" s="1003"/>
      <c r="BC136" s="1003"/>
      <c r="BD136" s="1003"/>
      <c r="BE136" s="1003"/>
      <c r="BF136" s="1003"/>
      <c r="BG136" s="1003"/>
      <c r="BH136" s="1003"/>
      <c r="BI136" s="1003"/>
      <c r="BJ136" s="1003"/>
      <c r="BK136" s="1003"/>
      <c r="BL136" s="1003"/>
      <c r="BM136" s="1003"/>
      <c r="BN136" s="1003"/>
      <c r="BO136" s="1003"/>
      <c r="BP136" s="1003"/>
      <c r="BQ136" s="1003"/>
      <c r="BR136" s="1003"/>
      <c r="BS136" s="1003"/>
      <c r="BT136" s="1003"/>
      <c r="BU136" s="1003"/>
      <c r="BV136" s="1003"/>
      <c r="BW136" s="1003"/>
      <c r="BX136" s="1003"/>
      <c r="BY136" s="1003"/>
      <c r="BZ136" s="1003"/>
      <c r="CA136" s="1003"/>
      <c r="CB136" s="1003"/>
      <c r="CC136" s="1003"/>
      <c r="CD136" s="1003"/>
      <c r="CE136" s="1003"/>
      <c r="CF136" s="1003"/>
      <c r="CG136" s="1003"/>
      <c r="CH136" s="1003"/>
      <c r="CI136" s="1003"/>
      <c r="CJ136" s="1003"/>
      <c r="CK136" s="1003"/>
      <c r="CL136" s="1003"/>
      <c r="CM136" s="1003"/>
      <c r="CN136" s="1003"/>
      <c r="CO136" s="1003"/>
      <c r="CP136" s="1003"/>
      <c r="CQ136" s="1003"/>
      <c r="CR136" s="1003"/>
      <c r="CS136" s="1003"/>
      <c r="CT136" s="1003"/>
      <c r="CU136" s="1003"/>
      <c r="CV136" s="1003"/>
      <c r="CW136" s="1003"/>
      <c r="CX136" s="1003"/>
      <c r="CY136" s="1003"/>
      <c r="CZ136" s="1003"/>
      <c r="DA136" s="1003"/>
      <c r="DB136" s="1003"/>
      <c r="DC136" s="1003"/>
      <c r="DD136" s="1003"/>
      <c r="DE136" s="1003"/>
      <c r="DF136" s="1003"/>
      <c r="DG136" s="1003"/>
      <c r="DH136" s="1003"/>
      <c r="DI136" s="1003"/>
      <c r="DJ136" s="1003"/>
      <c r="DK136" s="1003"/>
      <c r="DL136" s="1003"/>
      <c r="DM136" s="1003"/>
      <c r="DN136" s="1003"/>
      <c r="DO136" s="1003"/>
      <c r="DP136" s="1003"/>
      <c r="DQ136" s="1003"/>
      <c r="DR136" s="1003"/>
      <c r="DS136" s="1003"/>
      <c r="DT136" s="1003"/>
      <c r="DU136" s="1003"/>
      <c r="DV136" s="1003"/>
      <c r="DW136" s="1003"/>
      <c r="DX136" s="1003"/>
      <c r="DY136" s="1003"/>
      <c r="DZ136" s="1003"/>
      <c r="EA136" s="1003"/>
      <c r="EB136" s="1003"/>
      <c r="EC136" s="1003"/>
      <c r="ED136" s="1003"/>
      <c r="EE136" s="1003"/>
      <c r="EF136" s="1003"/>
      <c r="EG136" s="1003"/>
      <c r="EH136" s="1003"/>
      <c r="EI136" s="1003"/>
      <c r="EJ136" s="1003"/>
      <c r="EK136" s="1003"/>
      <c r="EL136" s="1003"/>
      <c r="EM136" s="1003"/>
      <c r="EN136" s="1003"/>
      <c r="EO136" s="1003"/>
      <c r="EP136" s="1003"/>
      <c r="EQ136" s="1003"/>
      <c r="ER136" s="1003"/>
      <c r="ES136" s="1003"/>
      <c r="ET136" s="1003"/>
      <c r="EU136" s="1003"/>
      <c r="EV136" s="1003"/>
      <c r="EW136" s="1003"/>
      <c r="EX136" s="1003"/>
      <c r="EY136" s="1003"/>
      <c r="EZ136" s="1003"/>
      <c r="FA136" s="1003"/>
      <c r="FB136" s="1003"/>
      <c r="FC136" s="1003"/>
      <c r="FD136" s="1003"/>
      <c r="FE136" s="1003"/>
      <c r="FF136" s="1003"/>
      <c r="FG136" s="1003"/>
      <c r="FH136" s="1003"/>
      <c r="FI136" s="1003"/>
      <c r="FJ136" s="1003"/>
      <c r="FK136" s="1003"/>
      <c r="FL136" s="1003"/>
      <c r="FM136" s="1003"/>
      <c r="FN136" s="1003"/>
      <c r="FO136" s="1003"/>
      <c r="FP136" s="1003"/>
      <c r="FQ136" s="1003"/>
      <c r="FR136" s="1003"/>
      <c r="FS136" s="1003"/>
      <c r="FT136" s="1003"/>
      <c r="FU136" s="1003"/>
      <c r="FV136" s="1003"/>
      <c r="FW136" s="1003"/>
      <c r="FX136" s="1003"/>
      <c r="FY136" s="1003"/>
      <c r="FZ136" s="1003"/>
      <c r="GA136" s="1003"/>
      <c r="GB136" s="1003"/>
      <c r="GC136" s="1003"/>
      <c r="GD136" s="1003"/>
      <c r="GE136" s="1003"/>
      <c r="GF136" s="1003"/>
      <c r="GG136" s="1003"/>
      <c r="GH136" s="1003"/>
      <c r="GI136" s="1003"/>
      <c r="GJ136" s="1003"/>
      <c r="GK136" s="1003"/>
      <c r="GL136" s="1003"/>
      <c r="GM136" s="1003"/>
      <c r="GN136" s="1003"/>
      <c r="GO136" s="1003"/>
      <c r="GP136" s="1003"/>
      <c r="GQ136" s="1003"/>
      <c r="GR136" s="1003"/>
      <c r="GS136" s="1003"/>
      <c r="GT136" s="1003"/>
      <c r="GU136" s="1003"/>
      <c r="GV136" s="1003"/>
      <c r="GW136" s="1003"/>
      <c r="GX136" s="1003"/>
      <c r="GY136" s="1003"/>
      <c r="GZ136" s="1003"/>
      <c r="HA136" s="1003"/>
      <c r="HB136" s="1003"/>
      <c r="HC136" s="1003"/>
      <c r="HD136" s="1003"/>
      <c r="HE136" s="1003"/>
      <c r="HF136" s="1003"/>
      <c r="HG136" s="1003"/>
      <c r="HH136" s="1003"/>
      <c r="HI136" s="1003"/>
      <c r="HJ136" s="1003"/>
      <c r="HK136" s="1003"/>
      <c r="HL136" s="1003"/>
      <c r="HM136" s="1003"/>
      <c r="HN136" s="1003"/>
      <c r="HO136" s="1003"/>
      <c r="HP136" s="1003"/>
      <c r="HQ136" s="1003"/>
      <c r="HR136" s="1003"/>
      <c r="HS136" s="1003"/>
      <c r="HT136" s="1003"/>
      <c r="HU136" s="1003"/>
      <c r="HV136" s="1003"/>
      <c r="HW136" s="1003"/>
      <c r="HX136" s="1003"/>
      <c r="HY136" s="1003"/>
      <c r="HZ136" s="1003"/>
      <c r="IA136" s="1003"/>
      <c r="IB136" s="1003"/>
      <c r="IC136" s="1003"/>
      <c r="ID136" s="1003"/>
      <c r="IE136" s="1003"/>
      <c r="IF136" s="1003"/>
      <c r="IG136" s="1003"/>
      <c r="IH136" s="1003"/>
      <c r="II136" s="1003"/>
      <c r="IJ136" s="1003"/>
      <c r="IK136" s="1003"/>
      <c r="IL136" s="1003"/>
      <c r="IM136" s="1003"/>
      <c r="IN136" s="1003"/>
      <c r="IO136" s="1003"/>
      <c r="IP136" s="1003"/>
      <c r="IQ136" s="1003"/>
      <c r="IR136" s="1003"/>
      <c r="IS136" s="1003"/>
      <c r="IT136" s="1003"/>
      <c r="IU136" s="1003"/>
      <c r="IV136" s="1003"/>
    </row>
    <row r="137" spans="1:256">
      <c r="A137" s="1003"/>
      <c r="B137" s="1057"/>
      <c r="C137" s="1057"/>
      <c r="D137" s="1057"/>
      <c r="E137" s="1057"/>
      <c r="F137" s="1057"/>
      <c r="G137" s="1057"/>
      <c r="H137" s="1003"/>
      <c r="I137" s="1003"/>
      <c r="J137" s="1003"/>
      <c r="K137" s="1003"/>
      <c r="L137" s="1003"/>
      <c r="M137" s="1003"/>
      <c r="N137" s="1003"/>
      <c r="O137" s="1003"/>
      <c r="P137" s="1003"/>
      <c r="Q137" s="1003"/>
      <c r="R137" s="1003"/>
      <c r="S137" s="1003"/>
      <c r="T137" s="1003"/>
      <c r="U137" s="1003"/>
      <c r="V137" s="1003"/>
      <c r="W137" s="1003"/>
      <c r="X137" s="1003"/>
      <c r="Y137" s="1003"/>
      <c r="Z137" s="1003"/>
      <c r="AA137" s="1003"/>
      <c r="AB137" s="1003"/>
      <c r="AC137" s="1003"/>
      <c r="AD137" s="1003"/>
      <c r="AE137" s="1003"/>
      <c r="AF137" s="1003"/>
      <c r="AG137" s="1003"/>
      <c r="AH137" s="1003"/>
      <c r="AI137" s="1003"/>
      <c r="AJ137" s="1003"/>
      <c r="AK137" s="1003"/>
      <c r="AL137" s="1003"/>
      <c r="AM137" s="1003"/>
      <c r="AN137" s="1003"/>
      <c r="AO137" s="1003"/>
      <c r="AP137" s="1003"/>
      <c r="AQ137" s="1003"/>
      <c r="AR137" s="1003"/>
      <c r="AS137" s="1003"/>
      <c r="AT137" s="1003"/>
      <c r="AU137" s="1003"/>
      <c r="AV137" s="1003"/>
      <c r="AW137" s="1003"/>
      <c r="AX137" s="1003"/>
      <c r="AY137" s="1003"/>
      <c r="AZ137" s="1003"/>
      <c r="BA137" s="1003"/>
      <c r="BB137" s="1003"/>
      <c r="BC137" s="1003"/>
      <c r="BD137" s="1003"/>
      <c r="BE137" s="1003"/>
      <c r="BF137" s="1003"/>
      <c r="BG137" s="1003"/>
      <c r="BH137" s="1003"/>
      <c r="BI137" s="1003"/>
      <c r="BJ137" s="1003"/>
      <c r="BK137" s="1003"/>
      <c r="BL137" s="1003"/>
      <c r="BM137" s="1003"/>
      <c r="BN137" s="1003"/>
      <c r="BO137" s="1003"/>
      <c r="BP137" s="1003"/>
      <c r="BQ137" s="1003"/>
      <c r="BR137" s="1003"/>
      <c r="BS137" s="1003"/>
      <c r="BT137" s="1003"/>
      <c r="BU137" s="1003"/>
      <c r="BV137" s="1003"/>
      <c r="BW137" s="1003"/>
      <c r="BX137" s="1003"/>
      <c r="BY137" s="1003"/>
      <c r="BZ137" s="1003"/>
      <c r="CA137" s="1003"/>
      <c r="CB137" s="1003"/>
      <c r="CC137" s="1003"/>
      <c r="CD137" s="1003"/>
      <c r="CE137" s="1003"/>
      <c r="CF137" s="1003"/>
      <c r="CG137" s="1003"/>
      <c r="CH137" s="1003"/>
      <c r="CI137" s="1003"/>
      <c r="CJ137" s="1003"/>
      <c r="CK137" s="1003"/>
      <c r="CL137" s="1003"/>
      <c r="CM137" s="1003"/>
      <c r="CN137" s="1003"/>
      <c r="CO137" s="1003"/>
      <c r="CP137" s="1003"/>
      <c r="CQ137" s="1003"/>
      <c r="CR137" s="1003"/>
      <c r="CS137" s="1003"/>
      <c r="CT137" s="1003"/>
      <c r="CU137" s="1003"/>
      <c r="CV137" s="1003"/>
      <c r="CW137" s="1003"/>
      <c r="CX137" s="1003"/>
      <c r="CY137" s="1003"/>
      <c r="CZ137" s="1003"/>
      <c r="DA137" s="1003"/>
      <c r="DB137" s="1003"/>
      <c r="DC137" s="1003"/>
      <c r="DD137" s="1003"/>
      <c r="DE137" s="1003"/>
      <c r="DF137" s="1003"/>
      <c r="DG137" s="1003"/>
      <c r="DH137" s="1003"/>
      <c r="DI137" s="1003"/>
      <c r="DJ137" s="1003"/>
      <c r="DK137" s="1003"/>
      <c r="DL137" s="1003"/>
      <c r="DM137" s="1003"/>
      <c r="DN137" s="1003"/>
      <c r="DO137" s="1003"/>
      <c r="DP137" s="1003"/>
      <c r="DQ137" s="1003"/>
      <c r="DR137" s="1003"/>
      <c r="DS137" s="1003"/>
      <c r="DT137" s="1003"/>
      <c r="DU137" s="1003"/>
      <c r="DV137" s="1003"/>
      <c r="DW137" s="1003"/>
      <c r="DX137" s="1003"/>
      <c r="DY137" s="1003"/>
      <c r="DZ137" s="1003"/>
      <c r="EA137" s="1003"/>
      <c r="EB137" s="1003"/>
      <c r="EC137" s="1003"/>
      <c r="ED137" s="1003"/>
      <c r="EE137" s="1003"/>
      <c r="EF137" s="1003"/>
      <c r="EG137" s="1003"/>
      <c r="EH137" s="1003"/>
      <c r="EI137" s="1003"/>
      <c r="EJ137" s="1003"/>
      <c r="EK137" s="1003"/>
      <c r="EL137" s="1003"/>
      <c r="EM137" s="1003"/>
      <c r="EN137" s="1003"/>
      <c r="EO137" s="1003"/>
      <c r="EP137" s="1003"/>
      <c r="EQ137" s="1003"/>
      <c r="ER137" s="1003"/>
      <c r="ES137" s="1003"/>
      <c r="ET137" s="1003"/>
      <c r="EU137" s="1003"/>
      <c r="EV137" s="1003"/>
      <c r="EW137" s="1003"/>
      <c r="EX137" s="1003"/>
      <c r="EY137" s="1003"/>
      <c r="EZ137" s="1003"/>
      <c r="FA137" s="1003"/>
      <c r="FB137" s="1003"/>
      <c r="FC137" s="1003"/>
      <c r="FD137" s="1003"/>
      <c r="FE137" s="1003"/>
      <c r="FF137" s="1003"/>
      <c r="FG137" s="1003"/>
      <c r="FH137" s="1003"/>
      <c r="FI137" s="1003"/>
      <c r="FJ137" s="1003"/>
      <c r="FK137" s="1003"/>
      <c r="FL137" s="1003"/>
      <c r="FM137" s="1003"/>
      <c r="FN137" s="1003"/>
      <c r="FO137" s="1003"/>
      <c r="FP137" s="1003"/>
      <c r="FQ137" s="1003"/>
      <c r="FR137" s="1003"/>
      <c r="FS137" s="1003"/>
      <c r="FT137" s="1003"/>
      <c r="FU137" s="1003"/>
      <c r="FV137" s="1003"/>
      <c r="FW137" s="1003"/>
      <c r="FX137" s="1003"/>
      <c r="FY137" s="1003"/>
      <c r="FZ137" s="1003"/>
      <c r="GA137" s="1003"/>
      <c r="GB137" s="1003"/>
      <c r="GC137" s="1003"/>
      <c r="GD137" s="1003"/>
      <c r="GE137" s="1003"/>
      <c r="GF137" s="1003"/>
      <c r="GG137" s="1003"/>
      <c r="GH137" s="1003"/>
      <c r="GI137" s="1003"/>
      <c r="GJ137" s="1003"/>
      <c r="GK137" s="1003"/>
      <c r="GL137" s="1003"/>
      <c r="GM137" s="1003"/>
      <c r="GN137" s="1003"/>
      <c r="GO137" s="1003"/>
      <c r="GP137" s="1003"/>
      <c r="GQ137" s="1003"/>
      <c r="GR137" s="1003"/>
      <c r="GS137" s="1003"/>
      <c r="GT137" s="1003"/>
      <c r="GU137" s="1003"/>
      <c r="GV137" s="1003"/>
      <c r="GW137" s="1003"/>
      <c r="GX137" s="1003"/>
      <c r="GY137" s="1003"/>
      <c r="GZ137" s="1003"/>
      <c r="HA137" s="1003"/>
      <c r="HB137" s="1003"/>
      <c r="HC137" s="1003"/>
      <c r="HD137" s="1003"/>
      <c r="HE137" s="1003"/>
      <c r="HF137" s="1003"/>
      <c r="HG137" s="1003"/>
      <c r="HH137" s="1003"/>
      <c r="HI137" s="1003"/>
      <c r="HJ137" s="1003"/>
      <c r="HK137" s="1003"/>
      <c r="HL137" s="1003"/>
      <c r="HM137" s="1003"/>
      <c r="HN137" s="1003"/>
      <c r="HO137" s="1003"/>
      <c r="HP137" s="1003"/>
      <c r="HQ137" s="1003"/>
      <c r="HR137" s="1003"/>
      <c r="HS137" s="1003"/>
      <c r="HT137" s="1003"/>
      <c r="HU137" s="1003"/>
      <c r="HV137" s="1003"/>
      <c r="HW137" s="1003"/>
      <c r="HX137" s="1003"/>
      <c r="HY137" s="1003"/>
      <c r="HZ137" s="1003"/>
      <c r="IA137" s="1003"/>
      <c r="IB137" s="1003"/>
      <c r="IC137" s="1003"/>
      <c r="ID137" s="1003"/>
      <c r="IE137" s="1003"/>
      <c r="IF137" s="1003"/>
      <c r="IG137" s="1003"/>
      <c r="IH137" s="1003"/>
      <c r="II137" s="1003"/>
      <c r="IJ137" s="1003"/>
      <c r="IK137" s="1003"/>
      <c r="IL137" s="1003"/>
      <c r="IM137" s="1003"/>
      <c r="IN137" s="1003"/>
      <c r="IO137" s="1003"/>
      <c r="IP137" s="1003"/>
      <c r="IQ137" s="1003"/>
      <c r="IR137" s="1003"/>
      <c r="IS137" s="1003"/>
      <c r="IT137" s="1003"/>
      <c r="IU137" s="1003"/>
      <c r="IV137" s="1003"/>
    </row>
    <row r="138" spans="1:256">
      <c r="A138" s="1003"/>
      <c r="B138" s="1057"/>
      <c r="C138" s="1057"/>
      <c r="D138" s="1057"/>
      <c r="E138" s="1057"/>
      <c r="F138" s="1057"/>
      <c r="G138" s="1057"/>
      <c r="H138" s="1003"/>
      <c r="I138" s="1003"/>
      <c r="J138" s="1003"/>
      <c r="K138" s="1003"/>
      <c r="L138" s="1003"/>
      <c r="M138" s="1003"/>
      <c r="N138" s="1003"/>
      <c r="O138" s="1003"/>
      <c r="P138" s="1003"/>
      <c r="Q138" s="1003"/>
      <c r="R138" s="1003"/>
      <c r="S138" s="1003"/>
      <c r="T138" s="1003"/>
      <c r="U138" s="1003"/>
      <c r="V138" s="1003"/>
      <c r="W138" s="1003"/>
      <c r="X138" s="1003"/>
      <c r="Y138" s="1003"/>
      <c r="Z138" s="1003"/>
      <c r="AA138" s="1003"/>
      <c r="AB138" s="1003"/>
      <c r="AC138" s="1003"/>
      <c r="AD138" s="1003"/>
      <c r="AE138" s="1003"/>
      <c r="AF138" s="1003"/>
      <c r="AG138" s="1003"/>
      <c r="AH138" s="1003"/>
      <c r="AI138" s="1003"/>
      <c r="AJ138" s="1003"/>
      <c r="AK138" s="1003"/>
      <c r="AL138" s="1003"/>
      <c r="AM138" s="1003"/>
      <c r="AN138" s="1003"/>
      <c r="AO138" s="1003"/>
      <c r="AP138" s="1003"/>
      <c r="AQ138" s="1003"/>
      <c r="AR138" s="1003"/>
      <c r="AS138" s="1003"/>
      <c r="AT138" s="1003"/>
      <c r="AU138" s="1003"/>
      <c r="AV138" s="1003"/>
      <c r="AW138" s="1003"/>
      <c r="AX138" s="1003"/>
      <c r="AY138" s="1003"/>
      <c r="AZ138" s="1003"/>
      <c r="BA138" s="1003"/>
      <c r="BB138" s="1003"/>
      <c r="BC138" s="1003"/>
      <c r="BD138" s="1003"/>
      <c r="BE138" s="1003"/>
      <c r="BF138" s="1003"/>
      <c r="BG138" s="1003"/>
      <c r="BH138" s="1003"/>
      <c r="BI138" s="1003"/>
      <c r="BJ138" s="1003"/>
      <c r="BK138" s="1003"/>
      <c r="BL138" s="1003"/>
      <c r="BM138" s="1003"/>
      <c r="BN138" s="1003"/>
      <c r="BO138" s="1003"/>
      <c r="BP138" s="1003"/>
      <c r="BQ138" s="1003"/>
      <c r="BR138" s="1003"/>
      <c r="BS138" s="1003"/>
      <c r="BT138" s="1003"/>
      <c r="BU138" s="1003"/>
      <c r="BV138" s="1003"/>
      <c r="BW138" s="1003"/>
      <c r="BX138" s="1003"/>
      <c r="BY138" s="1003"/>
      <c r="BZ138" s="1003"/>
      <c r="CA138" s="1003"/>
      <c r="CB138" s="1003"/>
      <c r="CC138" s="1003"/>
      <c r="CD138" s="1003"/>
      <c r="CE138" s="1003"/>
      <c r="CF138" s="1003"/>
      <c r="CG138" s="1003"/>
      <c r="CH138" s="1003"/>
      <c r="CI138" s="1003"/>
      <c r="CJ138" s="1003"/>
      <c r="CK138" s="1003"/>
      <c r="CL138" s="1003"/>
      <c r="CM138" s="1003"/>
      <c r="CN138" s="1003"/>
      <c r="CO138" s="1003"/>
      <c r="CP138" s="1003"/>
      <c r="CQ138" s="1003"/>
      <c r="CR138" s="1003"/>
      <c r="CS138" s="1003"/>
      <c r="CT138" s="1003"/>
      <c r="CU138" s="1003"/>
      <c r="CV138" s="1003"/>
      <c r="CW138" s="1003"/>
      <c r="CX138" s="1003"/>
      <c r="CY138" s="1003"/>
      <c r="CZ138" s="1003"/>
      <c r="DA138" s="1003"/>
      <c r="DB138" s="1003"/>
      <c r="DC138" s="1003"/>
      <c r="DD138" s="1003"/>
      <c r="DE138" s="1003"/>
      <c r="DF138" s="1003"/>
      <c r="DG138" s="1003"/>
      <c r="DH138" s="1003"/>
      <c r="DI138" s="1003"/>
      <c r="DJ138" s="1003"/>
      <c r="DK138" s="1003"/>
      <c r="DL138" s="1003"/>
      <c r="DM138" s="1003"/>
      <c r="DN138" s="1003"/>
      <c r="DO138" s="1003"/>
      <c r="DP138" s="1003"/>
      <c r="DQ138" s="1003"/>
      <c r="DR138" s="1003"/>
      <c r="DS138" s="1003"/>
      <c r="DT138" s="1003"/>
      <c r="DU138" s="1003"/>
      <c r="DV138" s="1003"/>
      <c r="DW138" s="1003"/>
      <c r="DX138" s="1003"/>
      <c r="DY138" s="1003"/>
      <c r="DZ138" s="1003"/>
      <c r="EA138" s="1003"/>
      <c r="EB138" s="1003"/>
      <c r="EC138" s="1003"/>
      <c r="ED138" s="1003"/>
      <c r="EE138" s="1003"/>
      <c r="EF138" s="1003"/>
      <c r="EG138" s="1003"/>
      <c r="EH138" s="1003"/>
      <c r="EI138" s="1003"/>
      <c r="EJ138" s="1003"/>
      <c r="EK138" s="1003"/>
      <c r="EL138" s="1003"/>
      <c r="EM138" s="1003"/>
      <c r="EN138" s="1003"/>
      <c r="EO138" s="1003"/>
      <c r="EP138" s="1003"/>
      <c r="EQ138" s="1003"/>
      <c r="ER138" s="1003"/>
      <c r="ES138" s="1003"/>
      <c r="ET138" s="1003"/>
      <c r="EU138" s="1003"/>
      <c r="EV138" s="1003"/>
      <c r="EW138" s="1003"/>
      <c r="EX138" s="1003"/>
      <c r="EY138" s="1003"/>
      <c r="EZ138" s="1003"/>
      <c r="FA138" s="1003"/>
      <c r="FB138" s="1003"/>
      <c r="FC138" s="1003"/>
      <c r="FD138" s="1003"/>
      <c r="FE138" s="1003"/>
      <c r="FF138" s="1003"/>
      <c r="FG138" s="1003"/>
      <c r="FH138" s="1003"/>
      <c r="FI138" s="1003"/>
      <c r="FJ138" s="1003"/>
      <c r="FK138" s="1003"/>
      <c r="FL138" s="1003"/>
      <c r="FM138" s="1003"/>
      <c r="FN138" s="1003"/>
      <c r="FO138" s="1003"/>
      <c r="FP138" s="1003"/>
      <c r="FQ138" s="1003"/>
      <c r="FR138" s="1003"/>
      <c r="FS138" s="1003"/>
      <c r="FT138" s="1003"/>
      <c r="FU138" s="1003"/>
      <c r="FV138" s="1003"/>
      <c r="FW138" s="1003"/>
      <c r="FX138" s="1003"/>
      <c r="FY138" s="1003"/>
      <c r="FZ138" s="1003"/>
      <c r="GA138" s="1003"/>
      <c r="GB138" s="1003"/>
      <c r="GC138" s="1003"/>
      <c r="GD138" s="1003"/>
      <c r="GE138" s="1003"/>
      <c r="GF138" s="1003"/>
      <c r="GG138" s="1003"/>
      <c r="GH138" s="1003"/>
      <c r="GI138" s="1003"/>
      <c r="GJ138" s="1003"/>
      <c r="GK138" s="1003"/>
      <c r="GL138" s="1003"/>
      <c r="GM138" s="1003"/>
      <c r="GN138" s="1003"/>
      <c r="GO138" s="1003"/>
      <c r="GP138" s="1003"/>
      <c r="GQ138" s="1003"/>
      <c r="GR138" s="1003"/>
      <c r="GS138" s="1003"/>
      <c r="GT138" s="1003"/>
      <c r="GU138" s="1003"/>
      <c r="GV138" s="1003"/>
      <c r="GW138" s="1003"/>
      <c r="GX138" s="1003"/>
      <c r="GY138" s="1003"/>
      <c r="GZ138" s="1003"/>
      <c r="HA138" s="1003"/>
      <c r="HB138" s="1003"/>
      <c r="HC138" s="1003"/>
      <c r="HD138" s="1003"/>
      <c r="HE138" s="1003"/>
      <c r="HF138" s="1003"/>
      <c r="HG138" s="1003"/>
      <c r="HH138" s="1003"/>
      <c r="HI138" s="1003"/>
      <c r="HJ138" s="1003"/>
      <c r="HK138" s="1003"/>
      <c r="HL138" s="1003"/>
      <c r="HM138" s="1003"/>
      <c r="HN138" s="1003"/>
      <c r="HO138" s="1003"/>
      <c r="HP138" s="1003"/>
      <c r="HQ138" s="1003"/>
      <c r="HR138" s="1003"/>
      <c r="HS138" s="1003"/>
      <c r="HT138" s="1003"/>
      <c r="HU138" s="1003"/>
      <c r="HV138" s="1003"/>
      <c r="HW138" s="1003"/>
      <c r="HX138" s="1003"/>
      <c r="HY138" s="1003"/>
      <c r="HZ138" s="1003"/>
      <c r="IA138" s="1003"/>
      <c r="IB138" s="1003"/>
      <c r="IC138" s="1003"/>
      <c r="ID138" s="1003"/>
      <c r="IE138" s="1003"/>
      <c r="IF138" s="1003"/>
      <c r="IG138" s="1003"/>
      <c r="IH138" s="1003"/>
      <c r="II138" s="1003"/>
      <c r="IJ138" s="1003"/>
      <c r="IK138" s="1003"/>
      <c r="IL138" s="1003"/>
      <c r="IM138" s="1003"/>
      <c r="IN138" s="1003"/>
      <c r="IO138" s="1003"/>
      <c r="IP138" s="1003"/>
      <c r="IQ138" s="1003"/>
      <c r="IR138" s="1003"/>
      <c r="IS138" s="1003"/>
      <c r="IT138" s="1003"/>
      <c r="IU138" s="1003"/>
      <c r="IV138" s="1003"/>
    </row>
    <row r="139" spans="1:256">
      <c r="A139" s="1003"/>
      <c r="B139" s="1057"/>
      <c r="C139" s="1057"/>
      <c r="D139" s="1057"/>
      <c r="E139" s="1057"/>
      <c r="F139" s="1057"/>
      <c r="G139" s="1057"/>
      <c r="H139" s="1003"/>
      <c r="I139" s="1003"/>
      <c r="J139" s="1003"/>
      <c r="K139" s="1003"/>
      <c r="L139" s="1003"/>
      <c r="M139" s="1003"/>
      <c r="N139" s="1003"/>
      <c r="O139" s="1003"/>
      <c r="P139" s="1003"/>
      <c r="Q139" s="1003"/>
      <c r="R139" s="1003"/>
      <c r="S139" s="1003"/>
      <c r="T139" s="1003"/>
      <c r="U139" s="1003"/>
      <c r="V139" s="1003"/>
      <c r="W139" s="1003"/>
      <c r="X139" s="1003"/>
      <c r="Y139" s="1003"/>
      <c r="Z139" s="1003"/>
      <c r="AA139" s="1003"/>
      <c r="AB139" s="1003"/>
      <c r="AC139" s="1003"/>
      <c r="AD139" s="1003"/>
      <c r="AE139" s="1003"/>
      <c r="AF139" s="1003"/>
      <c r="AG139" s="1003"/>
      <c r="AH139" s="1003"/>
      <c r="AI139" s="1003"/>
      <c r="AJ139" s="1003"/>
      <c r="AK139" s="1003"/>
      <c r="AL139" s="1003"/>
      <c r="AM139" s="1003"/>
      <c r="AN139" s="1003"/>
      <c r="AO139" s="1003"/>
      <c r="AP139" s="1003"/>
      <c r="AQ139" s="1003"/>
      <c r="AR139" s="1003"/>
      <c r="AS139" s="1003"/>
      <c r="AT139" s="1003"/>
      <c r="AU139" s="1003"/>
      <c r="AV139" s="1003"/>
      <c r="AW139" s="1003"/>
      <c r="AX139" s="1003"/>
      <c r="AY139" s="1003"/>
      <c r="AZ139" s="1003"/>
      <c r="BA139" s="1003"/>
      <c r="BB139" s="1003"/>
      <c r="BC139" s="1003"/>
      <c r="BD139" s="1003"/>
      <c r="BE139" s="1003"/>
      <c r="BF139" s="1003"/>
      <c r="BG139" s="1003"/>
      <c r="BH139" s="1003"/>
      <c r="BI139" s="1003"/>
      <c r="BJ139" s="1003"/>
      <c r="BK139" s="1003"/>
      <c r="BL139" s="1003"/>
      <c r="BM139" s="1003"/>
      <c r="BN139" s="1003"/>
      <c r="BO139" s="1003"/>
      <c r="BP139" s="1003"/>
      <c r="BQ139" s="1003"/>
      <c r="BR139" s="1003"/>
      <c r="BS139" s="1003"/>
      <c r="BT139" s="1003"/>
      <c r="BU139" s="1003"/>
      <c r="BV139" s="1003"/>
      <c r="BW139" s="1003"/>
      <c r="BX139" s="1003"/>
      <c r="BY139" s="1003"/>
      <c r="BZ139" s="1003"/>
      <c r="CA139" s="1003"/>
      <c r="CB139" s="1003"/>
      <c r="CC139" s="1003"/>
      <c r="CD139" s="1003"/>
      <c r="CE139" s="1003"/>
      <c r="CF139" s="1003"/>
      <c r="CG139" s="1003"/>
      <c r="CH139" s="1003"/>
      <c r="CI139" s="1003"/>
      <c r="CJ139" s="1003"/>
      <c r="CK139" s="1003"/>
      <c r="CL139" s="1003"/>
      <c r="CM139" s="1003"/>
      <c r="CN139" s="1003"/>
      <c r="CO139" s="1003"/>
      <c r="CP139" s="1003"/>
      <c r="CQ139" s="1003"/>
      <c r="CR139" s="1003"/>
      <c r="CS139" s="1003"/>
      <c r="CT139" s="1003"/>
      <c r="CU139" s="1003"/>
      <c r="CV139" s="1003"/>
      <c r="CW139" s="1003"/>
      <c r="CX139" s="1003"/>
      <c r="CY139" s="1003"/>
      <c r="CZ139" s="1003"/>
      <c r="DA139" s="1003"/>
      <c r="DB139" s="1003"/>
      <c r="DC139" s="1003"/>
      <c r="DD139" s="1003"/>
      <c r="DE139" s="1003"/>
      <c r="DF139" s="1003"/>
      <c r="DG139" s="1003"/>
      <c r="DH139" s="1003"/>
      <c r="DI139" s="1003"/>
      <c r="DJ139" s="1003"/>
      <c r="DK139" s="1003"/>
      <c r="DL139" s="1003"/>
      <c r="DM139" s="1003"/>
      <c r="DN139" s="1003"/>
      <c r="DO139" s="1003"/>
      <c r="DP139" s="1003"/>
      <c r="DQ139" s="1003"/>
      <c r="DR139" s="1003"/>
      <c r="DS139" s="1003"/>
      <c r="DT139" s="1003"/>
      <c r="DU139" s="1003"/>
      <c r="DV139" s="1003"/>
      <c r="DW139" s="1003"/>
      <c r="DX139" s="1003"/>
      <c r="DY139" s="1003"/>
      <c r="DZ139" s="1003"/>
      <c r="EA139" s="1003"/>
      <c r="EB139" s="1003"/>
      <c r="EC139" s="1003"/>
      <c r="ED139" s="1003"/>
      <c r="EE139" s="1003"/>
      <c r="EF139" s="1003"/>
      <c r="EG139" s="1003"/>
      <c r="EH139" s="1003"/>
      <c r="EI139" s="1003"/>
      <c r="EJ139" s="1003"/>
      <c r="EK139" s="1003"/>
      <c r="EL139" s="1003"/>
      <c r="EM139" s="1003"/>
      <c r="EN139" s="1003"/>
      <c r="EO139" s="1003"/>
      <c r="EP139" s="1003"/>
      <c r="EQ139" s="1003"/>
      <c r="ER139" s="1003"/>
      <c r="ES139" s="1003"/>
      <c r="ET139" s="1003"/>
      <c r="EU139" s="1003"/>
      <c r="EV139" s="1003"/>
      <c r="EW139" s="1003"/>
      <c r="EX139" s="1003"/>
      <c r="EY139" s="1003"/>
      <c r="EZ139" s="1003"/>
      <c r="FA139" s="1003"/>
      <c r="FB139" s="1003"/>
      <c r="FC139" s="1003"/>
      <c r="FD139" s="1003"/>
      <c r="FE139" s="1003"/>
      <c r="FF139" s="1003"/>
      <c r="FG139" s="1003"/>
      <c r="FH139" s="1003"/>
      <c r="FI139" s="1003"/>
      <c r="FJ139" s="1003"/>
      <c r="FK139" s="1003"/>
      <c r="FL139" s="1003"/>
      <c r="FM139" s="1003"/>
      <c r="FN139" s="1003"/>
      <c r="FO139" s="1003"/>
      <c r="FP139" s="1003"/>
      <c r="FQ139" s="1003"/>
      <c r="FR139" s="1003"/>
      <c r="FS139" s="1003"/>
      <c r="FT139" s="1003"/>
      <c r="FU139" s="1003"/>
      <c r="FV139" s="1003"/>
      <c r="FW139" s="1003"/>
      <c r="FX139" s="1003"/>
      <c r="FY139" s="1003"/>
      <c r="FZ139" s="1003"/>
      <c r="GA139" s="1003"/>
      <c r="GB139" s="1003"/>
      <c r="GC139" s="1003"/>
      <c r="GD139" s="1003"/>
      <c r="GE139" s="1003"/>
      <c r="GF139" s="1003"/>
      <c r="GG139" s="1003"/>
      <c r="GH139" s="1003"/>
      <c r="GI139" s="1003"/>
      <c r="GJ139" s="1003"/>
      <c r="GK139" s="1003"/>
      <c r="GL139" s="1003"/>
      <c r="GM139" s="1003"/>
      <c r="GN139" s="1003"/>
      <c r="GO139" s="1003"/>
      <c r="GP139" s="1003"/>
      <c r="GQ139" s="1003"/>
      <c r="GR139" s="1003"/>
      <c r="GS139" s="1003"/>
      <c r="GT139" s="1003"/>
      <c r="GU139" s="1003"/>
      <c r="GV139" s="1003"/>
      <c r="GW139" s="1003"/>
      <c r="GX139" s="1003"/>
      <c r="GY139" s="1003"/>
      <c r="GZ139" s="1003"/>
      <c r="HA139" s="1003"/>
      <c r="HB139" s="1003"/>
      <c r="HC139" s="1003"/>
      <c r="HD139" s="1003"/>
      <c r="HE139" s="1003"/>
      <c r="HF139" s="1003"/>
      <c r="HG139" s="1003"/>
      <c r="HH139" s="1003"/>
      <c r="HI139" s="1003"/>
      <c r="HJ139" s="1003"/>
      <c r="HK139" s="1003"/>
      <c r="HL139" s="1003"/>
      <c r="HM139" s="1003"/>
      <c r="HN139" s="1003"/>
      <c r="HO139" s="1003"/>
      <c r="HP139" s="1003"/>
      <c r="HQ139" s="1003"/>
      <c r="HR139" s="1003"/>
      <c r="HS139" s="1003"/>
      <c r="HT139" s="1003"/>
      <c r="HU139" s="1003"/>
      <c r="HV139" s="1003"/>
      <c r="HW139" s="1003"/>
      <c r="HX139" s="1003"/>
      <c r="HY139" s="1003"/>
      <c r="HZ139" s="1003"/>
      <c r="IA139" s="1003"/>
      <c r="IB139" s="1003"/>
      <c r="IC139" s="1003"/>
      <c r="ID139" s="1003"/>
      <c r="IE139" s="1003"/>
      <c r="IF139" s="1003"/>
      <c r="IG139" s="1003"/>
      <c r="IH139" s="1003"/>
      <c r="II139" s="1003"/>
      <c r="IJ139" s="1003"/>
      <c r="IK139" s="1003"/>
      <c r="IL139" s="1003"/>
      <c r="IM139" s="1003"/>
      <c r="IN139" s="1003"/>
      <c r="IO139" s="1003"/>
      <c r="IP139" s="1003"/>
      <c r="IQ139" s="1003"/>
      <c r="IR139" s="1003"/>
      <c r="IS139" s="1003"/>
      <c r="IT139" s="1003"/>
      <c r="IU139" s="1003"/>
      <c r="IV139" s="1003"/>
    </row>
    <row r="140" spans="1:256">
      <c r="A140" s="1003"/>
      <c r="B140" s="1057"/>
      <c r="C140" s="1057"/>
      <c r="D140" s="1057"/>
      <c r="E140" s="1057"/>
      <c r="F140" s="1057"/>
      <c r="G140" s="1057"/>
      <c r="H140" s="1003"/>
      <c r="I140" s="1003"/>
      <c r="J140" s="1003"/>
      <c r="K140" s="1003"/>
      <c r="L140" s="1003"/>
      <c r="M140" s="1003"/>
      <c r="N140" s="1003"/>
      <c r="O140" s="1003"/>
      <c r="P140" s="1003"/>
      <c r="Q140" s="1003"/>
      <c r="R140" s="1003"/>
      <c r="S140" s="1003"/>
      <c r="T140" s="1003"/>
      <c r="U140" s="1003"/>
      <c r="V140" s="1003"/>
      <c r="W140" s="1003"/>
      <c r="X140" s="1003"/>
      <c r="Y140" s="1003"/>
      <c r="Z140" s="1003"/>
      <c r="AA140" s="1003"/>
      <c r="AB140" s="1003"/>
      <c r="AC140" s="1003"/>
      <c r="AD140" s="1003"/>
      <c r="AE140" s="1003"/>
      <c r="AF140" s="1003"/>
      <c r="AG140" s="1003"/>
      <c r="AH140" s="1003"/>
      <c r="AI140" s="1003"/>
      <c r="AJ140" s="1003"/>
      <c r="AK140" s="1003"/>
      <c r="AL140" s="1003"/>
      <c r="AM140" s="1003"/>
      <c r="AN140" s="1003"/>
      <c r="AO140" s="1003"/>
      <c r="AP140" s="1003"/>
      <c r="AQ140" s="1003"/>
      <c r="AR140" s="1003"/>
      <c r="AS140" s="1003"/>
      <c r="AT140" s="1003"/>
      <c r="AU140" s="1003"/>
      <c r="AV140" s="1003"/>
      <c r="AW140" s="1003"/>
      <c r="AX140" s="1003"/>
      <c r="AY140" s="1003"/>
      <c r="AZ140" s="1003"/>
      <c r="BA140" s="1003"/>
      <c r="BB140" s="1003"/>
      <c r="BC140" s="1003"/>
      <c r="BD140" s="1003"/>
      <c r="BE140" s="1003"/>
      <c r="BF140" s="1003"/>
      <c r="BG140" s="1003"/>
      <c r="BH140" s="1003"/>
      <c r="BI140" s="1003"/>
      <c r="BJ140" s="1003"/>
      <c r="BK140" s="1003"/>
      <c r="BL140" s="1003"/>
      <c r="BM140" s="1003"/>
      <c r="BN140" s="1003"/>
      <c r="BO140" s="1003"/>
      <c r="BP140" s="1003"/>
      <c r="BQ140" s="1003"/>
      <c r="BR140" s="1003"/>
      <c r="BS140" s="1003"/>
      <c r="BT140" s="1003"/>
      <c r="BU140" s="1003"/>
      <c r="BV140" s="1003"/>
      <c r="BW140" s="1003"/>
      <c r="BX140" s="1003"/>
      <c r="BY140" s="1003"/>
      <c r="BZ140" s="1003"/>
      <c r="CA140" s="1003"/>
      <c r="CB140" s="1003"/>
      <c r="CC140" s="1003"/>
      <c r="CD140" s="1003"/>
      <c r="CE140" s="1003"/>
      <c r="CF140" s="1003"/>
      <c r="CG140" s="1003"/>
      <c r="CH140" s="1003"/>
      <c r="CI140" s="1003"/>
      <c r="CJ140" s="1003"/>
      <c r="CK140" s="1003"/>
      <c r="CL140" s="1003"/>
      <c r="CM140" s="1003"/>
      <c r="CN140" s="1003"/>
      <c r="CO140" s="1003"/>
      <c r="CP140" s="1003"/>
      <c r="CQ140" s="1003"/>
      <c r="CR140" s="1003"/>
      <c r="CS140" s="1003"/>
      <c r="CT140" s="1003"/>
      <c r="CU140" s="1003"/>
      <c r="CV140" s="1003"/>
      <c r="CW140" s="1003"/>
      <c r="CX140" s="1003"/>
      <c r="CY140" s="1003"/>
      <c r="CZ140" s="1003"/>
      <c r="DA140" s="1003"/>
      <c r="DB140" s="1003"/>
      <c r="DC140" s="1003"/>
      <c r="DD140" s="1003"/>
      <c r="DE140" s="1003"/>
      <c r="DF140" s="1003"/>
      <c r="DG140" s="1003"/>
      <c r="DH140" s="1003"/>
      <c r="DI140" s="1003"/>
      <c r="DJ140" s="1003"/>
      <c r="DK140" s="1003"/>
      <c r="DL140" s="1003"/>
      <c r="DM140" s="1003"/>
      <c r="DN140" s="1003"/>
      <c r="DO140" s="1003"/>
      <c r="DP140" s="1003"/>
      <c r="DQ140" s="1003"/>
      <c r="DR140" s="1003"/>
      <c r="DS140" s="1003"/>
      <c r="DT140" s="1003"/>
      <c r="DU140" s="1003"/>
      <c r="DV140" s="1003"/>
      <c r="DW140" s="1003"/>
      <c r="DX140" s="1003"/>
      <c r="DY140" s="1003"/>
      <c r="DZ140" s="1003"/>
      <c r="EA140" s="1003"/>
      <c r="EB140" s="1003"/>
      <c r="EC140" s="1003"/>
      <c r="ED140" s="1003"/>
      <c r="EE140" s="1003"/>
      <c r="EF140" s="1003"/>
      <c r="EG140" s="1003"/>
      <c r="EH140" s="1003"/>
      <c r="EI140" s="1003"/>
      <c r="EJ140" s="1003"/>
      <c r="EK140" s="1003"/>
      <c r="EL140" s="1003"/>
      <c r="EM140" s="1003"/>
      <c r="EN140" s="1003"/>
      <c r="EO140" s="1003"/>
      <c r="EP140" s="1003"/>
      <c r="EQ140" s="1003"/>
      <c r="ER140" s="1003"/>
      <c r="ES140" s="1003"/>
      <c r="ET140" s="1003"/>
      <c r="EU140" s="1003"/>
      <c r="EV140" s="1003"/>
      <c r="EW140" s="1003"/>
      <c r="EX140" s="1003"/>
      <c r="EY140" s="1003"/>
      <c r="EZ140" s="1003"/>
      <c r="FA140" s="1003"/>
      <c r="FB140" s="1003"/>
      <c r="FC140" s="1003"/>
      <c r="FD140" s="1003"/>
      <c r="FE140" s="1003"/>
      <c r="FF140" s="1003"/>
      <c r="FG140" s="1003"/>
      <c r="FH140" s="1003"/>
      <c r="FI140" s="1003"/>
      <c r="FJ140" s="1003"/>
      <c r="FK140" s="1003"/>
      <c r="FL140" s="1003"/>
      <c r="FM140" s="1003"/>
      <c r="FN140" s="1003"/>
      <c r="FO140" s="1003"/>
      <c r="FP140" s="1003"/>
      <c r="FQ140" s="1003"/>
      <c r="FR140" s="1003"/>
      <c r="FS140" s="1003"/>
      <c r="FT140" s="1003"/>
      <c r="FU140" s="1003"/>
      <c r="FV140" s="1003"/>
      <c r="FW140" s="1003"/>
      <c r="FX140" s="1003"/>
      <c r="FY140" s="1003"/>
      <c r="FZ140" s="1003"/>
      <c r="GA140" s="1003"/>
      <c r="GB140" s="1003"/>
      <c r="GC140" s="1003"/>
      <c r="GD140" s="1003"/>
      <c r="GE140" s="1003"/>
      <c r="GF140" s="1003"/>
      <c r="GG140" s="1003"/>
      <c r="GH140" s="1003"/>
      <c r="GI140" s="1003"/>
      <c r="GJ140" s="1003"/>
      <c r="GK140" s="1003"/>
      <c r="GL140" s="1003"/>
      <c r="GM140" s="1003"/>
      <c r="GN140" s="1003"/>
      <c r="GO140" s="1003"/>
      <c r="GP140" s="1003"/>
      <c r="GQ140" s="1003"/>
      <c r="GR140" s="1003"/>
      <c r="GS140" s="1003"/>
      <c r="GT140" s="1003"/>
      <c r="GU140" s="1003"/>
      <c r="GV140" s="1003"/>
      <c r="GW140" s="1003"/>
      <c r="GX140" s="1003"/>
      <c r="GY140" s="1003"/>
      <c r="GZ140" s="1003"/>
      <c r="HA140" s="1003"/>
      <c r="HB140" s="1003"/>
      <c r="HC140" s="1003"/>
      <c r="HD140" s="1003"/>
      <c r="HE140" s="1003"/>
      <c r="HF140" s="1003"/>
      <c r="HG140" s="1003"/>
      <c r="HH140" s="1003"/>
      <c r="HI140" s="1003"/>
      <c r="HJ140" s="1003"/>
      <c r="HK140" s="1003"/>
      <c r="HL140" s="1003"/>
      <c r="HM140" s="1003"/>
      <c r="HN140" s="1003"/>
      <c r="HO140" s="1003"/>
      <c r="HP140" s="1003"/>
      <c r="HQ140" s="1003"/>
      <c r="HR140" s="1003"/>
      <c r="HS140" s="1003"/>
      <c r="HT140" s="1003"/>
      <c r="HU140" s="1003"/>
      <c r="HV140" s="1003"/>
      <c r="HW140" s="1003"/>
      <c r="HX140" s="1003"/>
      <c r="HY140" s="1003"/>
      <c r="HZ140" s="1003"/>
      <c r="IA140" s="1003"/>
      <c r="IB140" s="1003"/>
      <c r="IC140" s="1003"/>
      <c r="ID140" s="1003"/>
      <c r="IE140" s="1003"/>
      <c r="IF140" s="1003"/>
      <c r="IG140" s="1003"/>
      <c r="IH140" s="1003"/>
      <c r="II140" s="1003"/>
      <c r="IJ140" s="1003"/>
      <c r="IK140" s="1003"/>
      <c r="IL140" s="1003"/>
      <c r="IM140" s="1003"/>
      <c r="IN140" s="1003"/>
      <c r="IO140" s="1003"/>
      <c r="IP140" s="1003"/>
      <c r="IQ140" s="1003"/>
      <c r="IR140" s="1003"/>
      <c r="IS140" s="1003"/>
      <c r="IT140" s="1003"/>
      <c r="IU140" s="1003"/>
      <c r="IV140" s="1003"/>
    </row>
    <row r="141" spans="1:256">
      <c r="A141" s="1003"/>
      <c r="B141" s="1057"/>
      <c r="C141" s="1057"/>
      <c r="D141" s="1057"/>
      <c r="E141" s="1057"/>
      <c r="F141" s="1057"/>
      <c r="G141" s="1057"/>
      <c r="H141" s="1003"/>
      <c r="I141" s="1003"/>
      <c r="J141" s="1003"/>
      <c r="K141" s="1003"/>
      <c r="L141" s="1003"/>
      <c r="M141" s="1003"/>
      <c r="N141" s="1003"/>
      <c r="O141" s="1003"/>
      <c r="P141" s="1003"/>
      <c r="Q141" s="1003"/>
      <c r="R141" s="1003"/>
      <c r="S141" s="1003"/>
      <c r="T141" s="1003"/>
      <c r="U141" s="1003"/>
      <c r="V141" s="1003"/>
      <c r="W141" s="1003"/>
      <c r="X141" s="1003"/>
      <c r="Y141" s="1003"/>
      <c r="Z141" s="1003"/>
      <c r="AA141" s="1003"/>
      <c r="AB141" s="1003"/>
      <c r="AC141" s="1003"/>
      <c r="AD141" s="1003"/>
      <c r="AE141" s="1003"/>
      <c r="AF141" s="1003"/>
      <c r="AG141" s="1003"/>
      <c r="AH141" s="1003"/>
      <c r="AI141" s="1003"/>
      <c r="AJ141" s="1003"/>
      <c r="AK141" s="1003"/>
      <c r="AL141" s="1003"/>
      <c r="AM141" s="1003"/>
      <c r="AN141" s="1003"/>
      <c r="AO141" s="1003"/>
      <c r="AP141" s="1003"/>
      <c r="AQ141" s="1003"/>
      <c r="AR141" s="1003"/>
      <c r="AS141" s="1003"/>
      <c r="AT141" s="1003"/>
      <c r="AU141" s="1003"/>
      <c r="AV141" s="1003"/>
      <c r="AW141" s="1003"/>
      <c r="AX141" s="1003"/>
      <c r="AY141" s="1003"/>
      <c r="AZ141" s="1003"/>
      <c r="BA141" s="1003"/>
      <c r="BB141" s="1003"/>
      <c r="BC141" s="1003"/>
      <c r="BD141" s="1003"/>
      <c r="BE141" s="1003"/>
      <c r="BF141" s="1003"/>
      <c r="BG141" s="1003"/>
      <c r="BH141" s="1003"/>
      <c r="BI141" s="1003"/>
      <c r="BJ141" s="1003"/>
      <c r="BK141" s="1003"/>
      <c r="BL141" s="1003"/>
      <c r="BM141" s="1003"/>
      <c r="BN141" s="1003"/>
      <c r="BO141" s="1003"/>
      <c r="BP141" s="1003"/>
      <c r="BQ141" s="1003"/>
      <c r="BR141" s="1003"/>
      <c r="BS141" s="1003"/>
      <c r="BT141" s="1003"/>
      <c r="BU141" s="1003"/>
      <c r="BV141" s="1003"/>
      <c r="BW141" s="1003"/>
      <c r="BX141" s="1003"/>
      <c r="BY141" s="1003"/>
      <c r="BZ141" s="1003"/>
      <c r="CA141" s="1003"/>
      <c r="CB141" s="1003"/>
      <c r="CC141" s="1003"/>
      <c r="CD141" s="1003"/>
      <c r="CE141" s="1003"/>
      <c r="CF141" s="1003"/>
      <c r="CG141" s="1003"/>
      <c r="CH141" s="1003"/>
      <c r="CI141" s="1003"/>
      <c r="CJ141" s="1003"/>
      <c r="CK141" s="1003"/>
      <c r="CL141" s="1003"/>
      <c r="CM141" s="1003"/>
      <c r="CN141" s="1003"/>
      <c r="CO141" s="1003"/>
      <c r="CP141" s="1003"/>
      <c r="CQ141" s="1003"/>
      <c r="CR141" s="1003"/>
      <c r="CS141" s="1003"/>
      <c r="CT141" s="1003"/>
      <c r="CU141" s="1003"/>
      <c r="CV141" s="1003"/>
      <c r="CW141" s="1003"/>
      <c r="CX141" s="1003"/>
      <c r="CY141" s="1003"/>
      <c r="CZ141" s="1003"/>
      <c r="DA141" s="1003"/>
      <c r="DB141" s="1003"/>
      <c r="DC141" s="1003"/>
      <c r="DD141" s="1003"/>
      <c r="DE141" s="1003"/>
      <c r="DF141" s="1003"/>
      <c r="DG141" s="1003"/>
      <c r="DH141" s="1003"/>
      <c r="DI141" s="1003"/>
      <c r="DJ141" s="1003"/>
      <c r="DK141" s="1003"/>
      <c r="DL141" s="1003"/>
      <c r="DM141" s="1003"/>
      <c r="DN141" s="1003"/>
      <c r="DO141" s="1003"/>
      <c r="DP141" s="1003"/>
      <c r="DQ141" s="1003"/>
      <c r="DR141" s="1003"/>
      <c r="DS141" s="1003"/>
      <c r="DT141" s="1003"/>
      <c r="DU141" s="1003"/>
      <c r="DV141" s="1003"/>
      <c r="DW141" s="1003"/>
      <c r="DX141" s="1003"/>
      <c r="DY141" s="1003"/>
      <c r="DZ141" s="1003"/>
      <c r="EA141" s="1003"/>
      <c r="EB141" s="1003"/>
      <c r="EC141" s="1003"/>
      <c r="ED141" s="1003"/>
      <c r="EE141" s="1003"/>
      <c r="EF141" s="1003"/>
      <c r="EG141" s="1003"/>
      <c r="EH141" s="1003"/>
      <c r="EI141" s="1003"/>
      <c r="EJ141" s="1003"/>
      <c r="EK141" s="1003"/>
      <c r="EL141" s="1003"/>
      <c r="EM141" s="1003"/>
      <c r="EN141" s="1003"/>
      <c r="EO141" s="1003"/>
      <c r="EP141" s="1003"/>
      <c r="EQ141" s="1003"/>
      <c r="ER141" s="1003"/>
      <c r="ES141" s="1003"/>
      <c r="ET141" s="1003"/>
      <c r="EU141" s="1003"/>
      <c r="EV141" s="1003"/>
      <c r="EW141" s="1003"/>
      <c r="EX141" s="1003"/>
      <c r="EY141" s="1003"/>
      <c r="EZ141" s="1003"/>
      <c r="FA141" s="1003"/>
      <c r="FB141" s="1003"/>
      <c r="FC141" s="1003"/>
      <c r="FD141" s="1003"/>
      <c r="FE141" s="1003"/>
      <c r="FF141" s="1003"/>
      <c r="FG141" s="1003"/>
      <c r="FH141" s="1003"/>
      <c r="FI141" s="1003"/>
      <c r="FJ141" s="1003"/>
      <c r="FK141" s="1003"/>
      <c r="FL141" s="1003"/>
      <c r="FM141" s="1003"/>
      <c r="FN141" s="1003"/>
      <c r="FO141" s="1003"/>
      <c r="FP141" s="1003"/>
      <c r="FQ141" s="1003"/>
      <c r="FR141" s="1003"/>
      <c r="FS141" s="1003"/>
      <c r="FT141" s="1003"/>
      <c r="FU141" s="1003"/>
      <c r="FV141" s="1003"/>
      <c r="FW141" s="1003"/>
      <c r="FX141" s="1003"/>
      <c r="FY141" s="1003"/>
      <c r="FZ141" s="1003"/>
      <c r="GA141" s="1003"/>
      <c r="GB141" s="1003"/>
      <c r="GC141" s="1003"/>
      <c r="GD141" s="1003"/>
      <c r="GE141" s="1003"/>
      <c r="GF141" s="1003"/>
      <c r="GG141" s="1003"/>
      <c r="GH141" s="1003"/>
      <c r="GI141" s="1003"/>
      <c r="GJ141" s="1003"/>
      <c r="GK141" s="1003"/>
      <c r="GL141" s="1003"/>
      <c r="GM141" s="1003"/>
      <c r="GN141" s="1003"/>
      <c r="GO141" s="1003"/>
      <c r="GP141" s="1003"/>
      <c r="GQ141" s="1003"/>
      <c r="GR141" s="1003"/>
      <c r="GS141" s="1003"/>
      <c r="GT141" s="1003"/>
      <c r="GU141" s="1003"/>
      <c r="GV141" s="1003"/>
      <c r="GW141" s="1003"/>
      <c r="GX141" s="1003"/>
      <c r="GY141" s="1003"/>
      <c r="GZ141" s="1003"/>
      <c r="HA141" s="1003"/>
      <c r="HB141" s="1003"/>
      <c r="HC141" s="1003"/>
      <c r="HD141" s="1003"/>
      <c r="HE141" s="1003"/>
      <c r="HF141" s="1003"/>
      <c r="HG141" s="1003"/>
      <c r="HH141" s="1003"/>
      <c r="HI141" s="1003"/>
      <c r="HJ141" s="1003"/>
      <c r="HK141" s="1003"/>
      <c r="HL141" s="1003"/>
      <c r="HM141" s="1003"/>
      <c r="HN141" s="1003"/>
      <c r="HO141" s="1003"/>
      <c r="HP141" s="1003"/>
      <c r="HQ141" s="1003"/>
      <c r="HR141" s="1003"/>
      <c r="HS141" s="1003"/>
      <c r="HT141" s="1003"/>
      <c r="HU141" s="1003"/>
      <c r="HV141" s="1003"/>
      <c r="HW141" s="1003"/>
      <c r="HX141" s="1003"/>
      <c r="HY141" s="1003"/>
      <c r="HZ141" s="1003"/>
      <c r="IA141" s="1003"/>
      <c r="IB141" s="1003"/>
      <c r="IC141" s="1003"/>
      <c r="ID141" s="1003"/>
      <c r="IE141" s="1003"/>
      <c r="IF141" s="1003"/>
      <c r="IG141" s="1003"/>
      <c r="IH141" s="1003"/>
      <c r="II141" s="1003"/>
      <c r="IJ141" s="1003"/>
      <c r="IK141" s="1003"/>
      <c r="IL141" s="1003"/>
      <c r="IM141" s="1003"/>
      <c r="IN141" s="1003"/>
      <c r="IO141" s="1003"/>
      <c r="IP141" s="1003"/>
      <c r="IQ141" s="1003"/>
      <c r="IR141" s="1003"/>
      <c r="IS141" s="1003"/>
      <c r="IT141" s="1003"/>
      <c r="IU141" s="1003"/>
      <c r="IV141" s="1003"/>
    </row>
    <row r="142" spans="1:256">
      <c r="A142" s="1003"/>
      <c r="B142" s="1057"/>
      <c r="C142" s="1057"/>
      <c r="D142" s="1057"/>
      <c r="E142" s="1057"/>
      <c r="F142" s="1057"/>
      <c r="G142" s="1057"/>
      <c r="H142" s="1003"/>
      <c r="I142" s="1003"/>
      <c r="J142" s="1003"/>
      <c r="K142" s="1003"/>
      <c r="L142" s="1003"/>
      <c r="M142" s="1003"/>
      <c r="N142" s="1003"/>
      <c r="O142" s="1003"/>
      <c r="P142" s="1003"/>
      <c r="Q142" s="1003"/>
      <c r="R142" s="1003"/>
      <c r="S142" s="1003"/>
      <c r="T142" s="1003"/>
      <c r="U142" s="1003"/>
      <c r="V142" s="1003"/>
      <c r="W142" s="1003"/>
      <c r="X142" s="1003"/>
      <c r="Y142" s="1003"/>
      <c r="Z142" s="1003"/>
      <c r="AA142" s="1003"/>
      <c r="AB142" s="1003"/>
      <c r="AC142" s="1003"/>
      <c r="AD142" s="1003"/>
      <c r="AE142" s="1003"/>
      <c r="AF142" s="1003"/>
      <c r="AG142" s="1003"/>
      <c r="AH142" s="1003"/>
      <c r="AI142" s="1003"/>
      <c r="AJ142" s="1003"/>
      <c r="AK142" s="1003"/>
      <c r="AL142" s="1003"/>
      <c r="AM142" s="1003"/>
      <c r="AN142" s="1003"/>
      <c r="AO142" s="1003"/>
      <c r="AP142" s="1003"/>
      <c r="AQ142" s="1003"/>
      <c r="AR142" s="1003"/>
      <c r="AS142" s="1003"/>
      <c r="AT142" s="1003"/>
      <c r="AU142" s="1003"/>
      <c r="AV142" s="1003"/>
      <c r="AW142" s="1003"/>
      <c r="AX142" s="1003"/>
      <c r="AY142" s="1003"/>
      <c r="AZ142" s="1003"/>
      <c r="BA142" s="1003"/>
      <c r="BB142" s="1003"/>
      <c r="BC142" s="1003"/>
      <c r="BD142" s="1003"/>
      <c r="BE142" s="1003"/>
      <c r="BF142" s="1003"/>
      <c r="BG142" s="1003"/>
      <c r="BH142" s="1003"/>
      <c r="BI142" s="1003"/>
      <c r="BJ142" s="1003"/>
      <c r="BK142" s="1003"/>
      <c r="BL142" s="1003"/>
      <c r="BM142" s="1003"/>
      <c r="BN142" s="1003"/>
      <c r="BO142" s="1003"/>
      <c r="BP142" s="1003"/>
      <c r="BQ142" s="1003"/>
      <c r="BR142" s="1003"/>
      <c r="BS142" s="1003"/>
      <c r="BT142" s="1003"/>
      <c r="BU142" s="1003"/>
      <c r="BV142" s="1003"/>
      <c r="BW142" s="1003"/>
      <c r="BX142" s="1003"/>
      <c r="BY142" s="1003"/>
      <c r="BZ142" s="1003"/>
      <c r="CA142" s="1003"/>
      <c r="CB142" s="1003"/>
      <c r="CC142" s="1003"/>
      <c r="CD142" s="1003"/>
      <c r="CE142" s="1003"/>
      <c r="CF142" s="1003"/>
      <c r="CG142" s="1003"/>
      <c r="CH142" s="1003"/>
      <c r="CI142" s="1003"/>
      <c r="CJ142" s="1003"/>
      <c r="CK142" s="1003"/>
      <c r="CL142" s="1003"/>
      <c r="CM142" s="1003"/>
      <c r="CN142" s="1003"/>
      <c r="CO142" s="1003"/>
      <c r="CP142" s="1003"/>
      <c r="CQ142" s="1003"/>
      <c r="CR142" s="1003"/>
      <c r="CS142" s="1003"/>
      <c r="CT142" s="1003"/>
      <c r="CU142" s="1003"/>
      <c r="CV142" s="1003"/>
      <c r="CW142" s="1003"/>
      <c r="CX142" s="1003"/>
      <c r="CY142" s="1003"/>
      <c r="CZ142" s="1003"/>
      <c r="DA142" s="1003"/>
      <c r="DB142" s="1003"/>
      <c r="DC142" s="1003"/>
      <c r="DD142" s="1003"/>
      <c r="DE142" s="1003"/>
      <c r="DF142" s="1003"/>
      <c r="DG142" s="1003"/>
      <c r="DH142" s="1003"/>
      <c r="DI142" s="1003"/>
      <c r="DJ142" s="1003"/>
      <c r="DK142" s="1003"/>
      <c r="DL142" s="1003"/>
      <c r="DM142" s="1003"/>
      <c r="DN142" s="1003"/>
      <c r="DO142" s="1003"/>
      <c r="DP142" s="1003"/>
      <c r="DQ142" s="1003"/>
      <c r="DR142" s="1003"/>
      <c r="DS142" s="1003"/>
      <c r="DT142" s="1003"/>
      <c r="DU142" s="1003"/>
      <c r="DV142" s="1003"/>
      <c r="DW142" s="1003"/>
      <c r="DX142" s="1003"/>
      <c r="DY142" s="1003"/>
      <c r="DZ142" s="1003"/>
      <c r="EA142" s="1003"/>
      <c r="EB142" s="1003"/>
      <c r="EC142" s="1003"/>
      <c r="ED142" s="1003"/>
      <c r="EE142" s="1003"/>
      <c r="EF142" s="1003"/>
      <c r="EG142" s="1003"/>
      <c r="EH142" s="1003"/>
      <c r="EI142" s="1003"/>
      <c r="EJ142" s="1003"/>
      <c r="EK142" s="1003"/>
      <c r="EL142" s="1003"/>
      <c r="EM142" s="1003"/>
      <c r="EN142" s="1003"/>
      <c r="EO142" s="1003"/>
      <c r="EP142" s="1003"/>
      <c r="EQ142" s="1003"/>
      <c r="ER142" s="1003"/>
      <c r="ES142" s="1003"/>
      <c r="ET142" s="1003"/>
      <c r="EU142" s="1003"/>
      <c r="EV142" s="1003"/>
      <c r="EW142" s="1003"/>
      <c r="EX142" s="1003"/>
      <c r="EY142" s="1003"/>
      <c r="EZ142" s="1003"/>
      <c r="FA142" s="1003"/>
      <c r="FB142" s="1003"/>
      <c r="FC142" s="1003"/>
      <c r="FD142" s="1003"/>
      <c r="FE142" s="1003"/>
      <c r="FF142" s="1003"/>
      <c r="FG142" s="1003"/>
      <c r="FH142" s="1003"/>
      <c r="FI142" s="1003"/>
      <c r="FJ142" s="1003"/>
      <c r="FK142" s="1003"/>
      <c r="FL142" s="1003"/>
      <c r="FM142" s="1003"/>
      <c r="FN142" s="1003"/>
      <c r="FO142" s="1003"/>
      <c r="FP142" s="1003"/>
      <c r="FQ142" s="1003"/>
      <c r="FR142" s="1003"/>
      <c r="FS142" s="1003"/>
      <c r="FT142" s="1003"/>
      <c r="FU142" s="1003"/>
      <c r="FV142" s="1003"/>
      <c r="FW142" s="1003"/>
      <c r="FX142" s="1003"/>
      <c r="FY142" s="1003"/>
      <c r="FZ142" s="1003"/>
      <c r="GA142" s="1003"/>
      <c r="GB142" s="1003"/>
      <c r="GC142" s="1003"/>
      <c r="GD142" s="1003"/>
      <c r="GE142" s="1003"/>
      <c r="GF142" s="1003"/>
      <c r="GG142" s="1003"/>
      <c r="GH142" s="1003"/>
      <c r="GI142" s="1003"/>
      <c r="GJ142" s="1003"/>
      <c r="GK142" s="1003"/>
      <c r="GL142" s="1003"/>
      <c r="GM142" s="1003"/>
      <c r="GN142" s="1003"/>
      <c r="GO142" s="1003"/>
      <c r="GP142" s="1003"/>
      <c r="GQ142" s="1003"/>
      <c r="GR142" s="1003"/>
      <c r="GS142" s="1003"/>
      <c r="GT142" s="1003"/>
      <c r="GU142" s="1003"/>
      <c r="GV142" s="1003"/>
      <c r="GW142" s="1003"/>
      <c r="GX142" s="1003"/>
      <c r="GY142" s="1003"/>
      <c r="GZ142" s="1003"/>
      <c r="HA142" s="1003"/>
      <c r="HB142" s="1003"/>
      <c r="HC142" s="1003"/>
      <c r="HD142" s="1003"/>
      <c r="HE142" s="1003"/>
      <c r="HF142" s="1003"/>
      <c r="HG142" s="1003"/>
      <c r="HH142" s="1003"/>
      <c r="HI142" s="1003"/>
      <c r="HJ142" s="1003"/>
      <c r="HK142" s="1003"/>
      <c r="HL142" s="1003"/>
      <c r="HM142" s="1003"/>
      <c r="HN142" s="1003"/>
      <c r="HO142" s="1003"/>
      <c r="HP142" s="1003"/>
      <c r="HQ142" s="1003"/>
      <c r="HR142" s="1003"/>
      <c r="HS142" s="1003"/>
      <c r="HT142" s="1003"/>
      <c r="HU142" s="1003"/>
      <c r="HV142" s="1003"/>
      <c r="HW142" s="1003"/>
      <c r="HX142" s="1003"/>
      <c r="HY142" s="1003"/>
      <c r="HZ142" s="1003"/>
      <c r="IA142" s="1003"/>
      <c r="IB142" s="1003"/>
      <c r="IC142" s="1003"/>
      <c r="ID142" s="1003"/>
      <c r="IE142" s="1003"/>
      <c r="IF142" s="1003"/>
      <c r="IG142" s="1003"/>
      <c r="IH142" s="1003"/>
      <c r="II142" s="1003"/>
      <c r="IJ142" s="1003"/>
      <c r="IK142" s="1003"/>
      <c r="IL142" s="1003"/>
      <c r="IM142" s="1003"/>
      <c r="IN142" s="1003"/>
      <c r="IO142" s="1003"/>
      <c r="IP142" s="1003"/>
      <c r="IQ142" s="1003"/>
      <c r="IR142" s="1003"/>
      <c r="IS142" s="1003"/>
      <c r="IT142" s="1003"/>
      <c r="IU142" s="1003"/>
      <c r="IV142" s="1003"/>
    </row>
    <row r="143" spans="1:256">
      <c r="A143" s="1003"/>
      <c r="B143" s="1057"/>
      <c r="C143" s="1057"/>
      <c r="D143" s="1057"/>
      <c r="E143" s="1057"/>
      <c r="F143" s="1057"/>
      <c r="G143" s="1057"/>
      <c r="H143" s="1003"/>
      <c r="I143" s="1003"/>
      <c r="J143" s="1003"/>
      <c r="K143" s="1003"/>
      <c r="L143" s="1003"/>
      <c r="M143" s="1003"/>
      <c r="N143" s="1003"/>
      <c r="O143" s="1003"/>
      <c r="P143" s="1003"/>
      <c r="Q143" s="1003"/>
      <c r="R143" s="1003"/>
      <c r="S143" s="1003"/>
      <c r="T143" s="1003"/>
      <c r="U143" s="1003"/>
      <c r="V143" s="1003"/>
      <c r="W143" s="1003"/>
      <c r="X143" s="1003"/>
      <c r="Y143" s="1003"/>
      <c r="Z143" s="1003"/>
      <c r="AA143" s="1003"/>
      <c r="AB143" s="1003"/>
      <c r="AC143" s="1003"/>
      <c r="AD143" s="1003"/>
      <c r="AE143" s="1003"/>
      <c r="AF143" s="1003"/>
      <c r="AG143" s="1003"/>
      <c r="AH143" s="1003"/>
      <c r="AI143" s="1003"/>
      <c r="AJ143" s="1003"/>
      <c r="AK143" s="1003"/>
      <c r="AL143" s="1003"/>
      <c r="AM143" s="1003"/>
      <c r="AN143" s="1003"/>
      <c r="AO143" s="1003"/>
      <c r="AP143" s="1003"/>
      <c r="AQ143" s="1003"/>
      <c r="AR143" s="1003"/>
      <c r="AS143" s="1003"/>
      <c r="AT143" s="1003"/>
      <c r="AU143" s="1003"/>
      <c r="AV143" s="1003"/>
      <c r="AW143" s="1003"/>
      <c r="AX143" s="1003"/>
      <c r="AY143" s="1003"/>
      <c r="AZ143" s="1003"/>
      <c r="BA143" s="1003"/>
      <c r="BB143" s="1003"/>
      <c r="BC143" s="1003"/>
      <c r="BD143" s="1003"/>
      <c r="BE143" s="1003"/>
      <c r="BF143" s="1003"/>
      <c r="BG143" s="1003"/>
      <c r="BH143" s="1003"/>
      <c r="BI143" s="1003"/>
      <c r="BJ143" s="1003"/>
      <c r="BK143" s="1003"/>
      <c r="BL143" s="1003"/>
      <c r="BM143" s="1003"/>
      <c r="BN143" s="1003"/>
      <c r="BO143" s="1003"/>
      <c r="BP143" s="1003"/>
      <c r="BQ143" s="1003"/>
      <c r="BR143" s="1003"/>
      <c r="BS143" s="1003"/>
      <c r="BT143" s="1003"/>
      <c r="BU143" s="1003"/>
      <c r="BV143" s="1003"/>
      <c r="BW143" s="1003"/>
      <c r="BX143" s="1003"/>
      <c r="BY143" s="1003"/>
      <c r="BZ143" s="1003"/>
      <c r="CA143" s="1003"/>
      <c r="CB143" s="1003"/>
      <c r="CC143" s="1003"/>
      <c r="CD143" s="1003"/>
      <c r="CE143" s="1003"/>
      <c r="CF143" s="1003"/>
      <c r="CG143" s="1003"/>
      <c r="CH143" s="1003"/>
      <c r="CI143" s="1003"/>
      <c r="CJ143" s="1003"/>
      <c r="CK143" s="1003"/>
      <c r="CL143" s="1003"/>
      <c r="CM143" s="1003"/>
      <c r="CN143" s="1003"/>
      <c r="CO143" s="1003"/>
      <c r="CP143" s="1003"/>
      <c r="CQ143" s="1003"/>
      <c r="CR143" s="1003"/>
      <c r="CS143" s="1003"/>
      <c r="CT143" s="1003"/>
      <c r="CU143" s="1003"/>
      <c r="CV143" s="1003"/>
      <c r="CW143" s="1003"/>
      <c r="CX143" s="1003"/>
      <c r="CY143" s="1003"/>
      <c r="CZ143" s="1003"/>
      <c r="DA143" s="1003"/>
      <c r="DB143" s="1003"/>
      <c r="DC143" s="1003"/>
      <c r="DD143" s="1003"/>
      <c r="DE143" s="1003"/>
      <c r="DF143" s="1003"/>
      <c r="DG143" s="1003"/>
      <c r="DH143" s="1003"/>
      <c r="DI143" s="1003"/>
      <c r="DJ143" s="1003"/>
      <c r="DK143" s="1003"/>
      <c r="DL143" s="1003"/>
      <c r="DM143" s="1003"/>
      <c r="DN143" s="1003"/>
      <c r="DO143" s="1003"/>
      <c r="DP143" s="1003"/>
      <c r="DQ143" s="1003"/>
      <c r="DR143" s="1003"/>
      <c r="DS143" s="1003"/>
      <c r="DT143" s="1003"/>
      <c r="DU143" s="1003"/>
      <c r="DV143" s="1003"/>
      <c r="DW143" s="1003"/>
      <c r="DX143" s="1003"/>
      <c r="DY143" s="1003"/>
      <c r="DZ143" s="1003"/>
      <c r="EA143" s="1003"/>
      <c r="EB143" s="1003"/>
      <c r="EC143" s="1003"/>
      <c r="ED143" s="1003"/>
      <c r="EE143" s="1003"/>
      <c r="EF143" s="1003"/>
      <c r="EG143" s="1003"/>
      <c r="EH143" s="1003"/>
      <c r="EI143" s="1003"/>
      <c r="EJ143" s="1003"/>
      <c r="EK143" s="1003"/>
      <c r="EL143" s="1003"/>
      <c r="EM143" s="1003"/>
      <c r="EN143" s="1003"/>
      <c r="EO143" s="1003"/>
      <c r="EP143" s="1003"/>
      <c r="EQ143" s="1003"/>
      <c r="ER143" s="1003"/>
      <c r="ES143" s="1003"/>
      <c r="ET143" s="1003"/>
      <c r="EU143" s="1003"/>
      <c r="EV143" s="1003"/>
      <c r="EW143" s="1003"/>
      <c r="EX143" s="1003"/>
      <c r="EY143" s="1003"/>
      <c r="EZ143" s="1003"/>
      <c r="FA143" s="1003"/>
      <c r="FB143" s="1003"/>
      <c r="FC143" s="1003"/>
      <c r="FD143" s="1003"/>
      <c r="FE143" s="1003"/>
      <c r="FF143" s="1003"/>
      <c r="FG143" s="1003"/>
      <c r="FH143" s="1003"/>
      <c r="FI143" s="1003"/>
      <c r="FJ143" s="1003"/>
      <c r="FK143" s="1003"/>
      <c r="FL143" s="1003"/>
      <c r="FM143" s="1003"/>
      <c r="FN143" s="1003"/>
      <c r="FO143" s="1003"/>
      <c r="FP143" s="1003"/>
      <c r="FQ143" s="1003"/>
      <c r="FR143" s="1003"/>
      <c r="FS143" s="1003"/>
      <c r="FT143" s="1003"/>
      <c r="FU143" s="1003"/>
      <c r="FV143" s="1003"/>
      <c r="FW143" s="1003"/>
      <c r="FX143" s="1003"/>
      <c r="FY143" s="1003"/>
      <c r="FZ143" s="1003"/>
      <c r="GA143" s="1003"/>
      <c r="GB143" s="1003"/>
      <c r="GC143" s="1003"/>
      <c r="GD143" s="1003"/>
      <c r="GE143" s="1003"/>
      <c r="GF143" s="1003"/>
      <c r="GG143" s="1003"/>
      <c r="GH143" s="1003"/>
      <c r="GI143" s="1003"/>
      <c r="GJ143" s="1003"/>
      <c r="GK143" s="1003"/>
      <c r="GL143" s="1003"/>
      <c r="GM143" s="1003"/>
      <c r="GN143" s="1003"/>
      <c r="GO143" s="1003"/>
      <c r="GP143" s="1003"/>
      <c r="GQ143" s="1003"/>
      <c r="GR143" s="1003"/>
      <c r="GS143" s="1003"/>
      <c r="GT143" s="1003"/>
      <c r="GU143" s="1003"/>
      <c r="GV143" s="1003"/>
      <c r="GW143" s="1003"/>
      <c r="GX143" s="1003"/>
      <c r="GY143" s="1003"/>
      <c r="GZ143" s="1003"/>
      <c r="HA143" s="1003"/>
      <c r="HB143" s="1003"/>
      <c r="HC143" s="1003"/>
      <c r="HD143" s="1003"/>
      <c r="HE143" s="1003"/>
      <c r="HF143" s="1003"/>
      <c r="HG143" s="1003"/>
      <c r="HH143" s="1003"/>
      <c r="HI143" s="1003"/>
      <c r="HJ143" s="1003"/>
      <c r="HK143" s="1003"/>
      <c r="HL143" s="1003"/>
      <c r="HM143" s="1003"/>
      <c r="HN143" s="1003"/>
      <c r="HO143" s="1003"/>
      <c r="HP143" s="1003"/>
      <c r="HQ143" s="1003"/>
      <c r="HR143" s="1003"/>
      <c r="HS143" s="1003"/>
      <c r="HT143" s="1003"/>
      <c r="HU143" s="1003"/>
      <c r="HV143" s="1003"/>
      <c r="HW143" s="1003"/>
      <c r="HX143" s="1003"/>
      <c r="HY143" s="1003"/>
      <c r="HZ143" s="1003"/>
      <c r="IA143" s="1003"/>
      <c r="IB143" s="1003"/>
      <c r="IC143" s="1003"/>
      <c r="ID143" s="1003"/>
      <c r="IE143" s="1003"/>
      <c r="IF143" s="1003"/>
      <c r="IG143" s="1003"/>
      <c r="IH143" s="1003"/>
      <c r="II143" s="1003"/>
      <c r="IJ143" s="1003"/>
      <c r="IK143" s="1003"/>
      <c r="IL143" s="1003"/>
      <c r="IM143" s="1003"/>
      <c r="IN143" s="1003"/>
      <c r="IO143" s="1003"/>
      <c r="IP143" s="1003"/>
      <c r="IQ143" s="1003"/>
      <c r="IR143" s="1003"/>
      <c r="IS143" s="1003"/>
      <c r="IT143" s="1003"/>
      <c r="IU143" s="1003"/>
      <c r="IV143" s="1003"/>
    </row>
    <row r="144" spans="1:256">
      <c r="A144" s="1003"/>
      <c r="B144" s="1057"/>
      <c r="C144" s="1057"/>
      <c r="D144" s="1057"/>
      <c r="E144" s="1057"/>
      <c r="F144" s="1057"/>
      <c r="G144" s="1057"/>
      <c r="H144" s="1003"/>
      <c r="I144" s="1003"/>
      <c r="J144" s="1003"/>
      <c r="K144" s="1003"/>
      <c r="L144" s="1003"/>
      <c r="M144" s="1003"/>
      <c r="N144" s="1003"/>
      <c r="O144" s="1003"/>
      <c r="P144" s="1003"/>
      <c r="Q144" s="1003"/>
      <c r="R144" s="1003"/>
      <c r="S144" s="1003"/>
      <c r="T144" s="1003"/>
      <c r="U144" s="1003"/>
      <c r="V144" s="1003"/>
      <c r="W144" s="1003"/>
      <c r="X144" s="1003"/>
      <c r="Y144" s="1003"/>
      <c r="Z144" s="1003"/>
      <c r="AA144" s="1003"/>
      <c r="AB144" s="1003"/>
      <c r="AC144" s="1003"/>
      <c r="AD144" s="1003"/>
      <c r="AE144" s="1003"/>
      <c r="AF144" s="1003"/>
      <c r="AG144" s="1003"/>
      <c r="AH144" s="1003"/>
      <c r="AI144" s="1003"/>
      <c r="AJ144" s="1003"/>
      <c r="AK144" s="1003"/>
      <c r="AL144" s="1003"/>
      <c r="AM144" s="1003"/>
      <c r="AN144" s="1003"/>
      <c r="AO144" s="1003"/>
      <c r="AP144" s="1003"/>
      <c r="AQ144" s="1003"/>
      <c r="AR144" s="1003"/>
      <c r="AS144" s="1003"/>
      <c r="AT144" s="1003"/>
      <c r="AU144" s="1003"/>
      <c r="AV144" s="1003"/>
      <c r="AW144" s="1003"/>
      <c r="AX144" s="1003"/>
      <c r="AY144" s="1003"/>
      <c r="AZ144" s="1003"/>
      <c r="BA144" s="1003"/>
      <c r="BB144" s="1003"/>
      <c r="BC144" s="1003"/>
      <c r="BD144" s="1003"/>
      <c r="BE144" s="1003"/>
      <c r="BF144" s="1003"/>
      <c r="BG144" s="1003"/>
      <c r="BH144" s="1003"/>
      <c r="BI144" s="1003"/>
      <c r="BJ144" s="1003"/>
      <c r="BK144" s="1003"/>
      <c r="BL144" s="1003"/>
      <c r="BM144" s="1003"/>
      <c r="BN144" s="1003"/>
      <c r="BO144" s="1003"/>
      <c r="BP144" s="1003"/>
      <c r="BQ144" s="1003"/>
      <c r="BR144" s="1003"/>
      <c r="BS144" s="1003"/>
      <c r="BT144" s="1003"/>
      <c r="BU144" s="1003"/>
      <c r="BV144" s="1003"/>
      <c r="BW144" s="1003"/>
      <c r="BX144" s="1003"/>
      <c r="BY144" s="1003"/>
      <c r="BZ144" s="1003"/>
      <c r="CA144" s="1003"/>
      <c r="CB144" s="1003"/>
      <c r="CC144" s="1003"/>
      <c r="CD144" s="1003"/>
      <c r="CE144" s="1003"/>
      <c r="CF144" s="1003"/>
      <c r="CG144" s="1003"/>
      <c r="CH144" s="1003"/>
      <c r="CI144" s="1003"/>
      <c r="CJ144" s="1003"/>
      <c r="CK144" s="1003"/>
      <c r="CL144" s="1003"/>
      <c r="CM144" s="1003"/>
      <c r="CN144" s="1003"/>
      <c r="CO144" s="1003"/>
      <c r="CP144" s="1003"/>
      <c r="CQ144" s="1003"/>
      <c r="CR144" s="1003"/>
      <c r="CS144" s="1003"/>
      <c r="CT144" s="1003"/>
      <c r="CU144" s="1003"/>
      <c r="CV144" s="1003"/>
      <c r="CW144" s="1003"/>
      <c r="CX144" s="1003"/>
      <c r="CY144" s="1003"/>
      <c r="CZ144" s="1003"/>
      <c r="DA144" s="1003"/>
      <c r="DB144" s="1003"/>
      <c r="DC144" s="1003"/>
      <c r="DD144" s="1003"/>
      <c r="DE144" s="1003"/>
      <c r="DF144" s="1003"/>
      <c r="DG144" s="1003"/>
      <c r="DH144" s="1003"/>
      <c r="DI144" s="1003"/>
      <c r="DJ144" s="1003"/>
      <c r="DK144" s="1003"/>
      <c r="DL144" s="1003"/>
      <c r="DM144" s="1003"/>
      <c r="DN144" s="1003"/>
      <c r="DO144" s="1003"/>
      <c r="DP144" s="1003"/>
      <c r="DQ144" s="1003"/>
      <c r="DR144" s="1003"/>
      <c r="DS144" s="1003"/>
      <c r="DT144" s="1003"/>
      <c r="DU144" s="1003"/>
      <c r="DV144" s="1003"/>
      <c r="DW144" s="1003"/>
      <c r="DX144" s="1003"/>
      <c r="DY144" s="1003"/>
      <c r="DZ144" s="1003"/>
      <c r="EA144" s="1003"/>
      <c r="EB144" s="1003"/>
      <c r="EC144" s="1003"/>
      <c r="ED144" s="1003"/>
      <c r="EE144" s="1003"/>
      <c r="EF144" s="1003"/>
      <c r="EG144" s="1003"/>
      <c r="EH144" s="1003"/>
      <c r="EI144" s="1003"/>
      <c r="EJ144" s="1003"/>
      <c r="EK144" s="1003"/>
      <c r="EL144" s="1003"/>
      <c r="EM144" s="1003"/>
      <c r="EN144" s="1003"/>
      <c r="EO144" s="1003"/>
      <c r="EP144" s="1003"/>
      <c r="EQ144" s="1003"/>
      <c r="ER144" s="1003"/>
      <c r="ES144" s="1003"/>
      <c r="ET144" s="1003"/>
      <c r="EU144" s="1003"/>
      <c r="EV144" s="1003"/>
      <c r="EW144" s="1003"/>
      <c r="EX144" s="1003"/>
      <c r="EY144" s="1003"/>
      <c r="EZ144" s="1003"/>
      <c r="FA144" s="1003"/>
      <c r="FB144" s="1003"/>
      <c r="FC144" s="1003"/>
      <c r="FD144" s="1003"/>
      <c r="FE144" s="1003"/>
      <c r="FF144" s="1003"/>
      <c r="FG144" s="1003"/>
      <c r="FH144" s="1003"/>
      <c r="FI144" s="1003"/>
      <c r="FJ144" s="1003"/>
      <c r="FK144" s="1003"/>
      <c r="FL144" s="1003"/>
      <c r="FM144" s="1003"/>
      <c r="FN144" s="1003"/>
      <c r="FO144" s="1003"/>
      <c r="FP144" s="1003"/>
      <c r="FQ144" s="1003"/>
      <c r="FR144" s="1003"/>
      <c r="FS144" s="1003"/>
      <c r="FT144" s="1003"/>
      <c r="FU144" s="1003"/>
      <c r="FV144" s="1003"/>
      <c r="FW144" s="1003"/>
      <c r="FX144" s="1003"/>
      <c r="FY144" s="1003"/>
      <c r="FZ144" s="1003"/>
      <c r="GA144" s="1003"/>
      <c r="GB144" s="1003"/>
      <c r="GC144" s="1003"/>
      <c r="GD144" s="1003"/>
      <c r="GE144" s="1003"/>
      <c r="GF144" s="1003"/>
      <c r="GG144" s="1003"/>
      <c r="GH144" s="1003"/>
      <c r="GI144" s="1003"/>
      <c r="GJ144" s="1003"/>
      <c r="GK144" s="1003"/>
      <c r="GL144" s="1003"/>
      <c r="GM144" s="1003"/>
      <c r="GN144" s="1003"/>
      <c r="GO144" s="1003"/>
      <c r="GP144" s="1003"/>
      <c r="GQ144" s="1003"/>
      <c r="GR144" s="1003"/>
      <c r="GS144" s="1003"/>
      <c r="GT144" s="1003"/>
      <c r="GU144" s="1003"/>
      <c r="GV144" s="1003"/>
      <c r="GW144" s="1003"/>
      <c r="GX144" s="1003"/>
      <c r="GY144" s="1003"/>
      <c r="GZ144" s="1003"/>
      <c r="HA144" s="1003"/>
      <c r="HB144" s="1003"/>
      <c r="HC144" s="1003"/>
      <c r="HD144" s="1003"/>
      <c r="HE144" s="1003"/>
      <c r="HF144" s="1003"/>
      <c r="HG144" s="1003"/>
      <c r="HH144" s="1003"/>
      <c r="HI144" s="1003"/>
      <c r="HJ144" s="1003"/>
      <c r="HK144" s="1003"/>
      <c r="HL144" s="1003"/>
      <c r="HM144" s="1003"/>
      <c r="HN144" s="1003"/>
      <c r="HO144" s="1003"/>
      <c r="HP144" s="1003"/>
      <c r="HQ144" s="1003"/>
      <c r="HR144" s="1003"/>
      <c r="HS144" s="1003"/>
      <c r="HT144" s="1003"/>
      <c r="HU144" s="1003"/>
      <c r="HV144" s="1003"/>
      <c r="HW144" s="1003"/>
      <c r="HX144" s="1003"/>
      <c r="HY144" s="1003"/>
      <c r="HZ144" s="1003"/>
      <c r="IA144" s="1003"/>
      <c r="IB144" s="1003"/>
      <c r="IC144" s="1003"/>
      <c r="ID144" s="1003"/>
      <c r="IE144" s="1003"/>
      <c r="IF144" s="1003"/>
      <c r="IG144" s="1003"/>
      <c r="IH144" s="1003"/>
      <c r="II144" s="1003"/>
      <c r="IJ144" s="1003"/>
      <c r="IK144" s="1003"/>
      <c r="IL144" s="1003"/>
      <c r="IM144" s="1003"/>
      <c r="IN144" s="1003"/>
      <c r="IO144" s="1003"/>
      <c r="IP144" s="1003"/>
      <c r="IQ144" s="1003"/>
      <c r="IR144" s="1003"/>
      <c r="IS144" s="1003"/>
      <c r="IT144" s="1003"/>
      <c r="IU144" s="1003"/>
      <c r="IV144" s="1003"/>
    </row>
    <row r="145" spans="1:256">
      <c r="A145" s="1003"/>
      <c r="B145" s="1057"/>
      <c r="C145" s="1057"/>
      <c r="D145" s="1057"/>
      <c r="E145" s="1057"/>
      <c r="F145" s="1057"/>
      <c r="G145" s="1057"/>
      <c r="H145" s="1003"/>
      <c r="I145" s="1003"/>
      <c r="J145" s="1003"/>
      <c r="K145" s="1003"/>
      <c r="L145" s="1003"/>
      <c r="M145" s="1003"/>
      <c r="N145" s="1003"/>
      <c r="O145" s="1003"/>
      <c r="P145" s="1003"/>
      <c r="Q145" s="1003"/>
      <c r="R145" s="1003"/>
      <c r="S145" s="1003"/>
      <c r="T145" s="1003"/>
      <c r="U145" s="1003"/>
      <c r="V145" s="1003"/>
      <c r="W145" s="1003"/>
      <c r="X145" s="1003"/>
      <c r="Y145" s="1003"/>
      <c r="Z145" s="1003"/>
      <c r="AA145" s="1003"/>
      <c r="AB145" s="1003"/>
      <c r="AC145" s="1003"/>
      <c r="AD145" s="1003"/>
      <c r="AE145" s="1003"/>
      <c r="AF145" s="1003"/>
      <c r="AG145" s="1003"/>
      <c r="AH145" s="1003"/>
      <c r="AI145" s="1003"/>
      <c r="AJ145" s="1003"/>
      <c r="AK145" s="1003"/>
      <c r="AL145" s="1003"/>
      <c r="AM145" s="1003"/>
      <c r="AN145" s="1003"/>
      <c r="AO145" s="1003"/>
      <c r="AP145" s="1003"/>
      <c r="AQ145" s="1003"/>
      <c r="AR145" s="1003"/>
      <c r="AS145" s="1003"/>
      <c r="AT145" s="1003"/>
      <c r="AU145" s="1003"/>
      <c r="AV145" s="1003"/>
      <c r="AW145" s="1003"/>
      <c r="AX145" s="1003"/>
      <c r="AY145" s="1003"/>
      <c r="AZ145" s="1003"/>
      <c r="BA145" s="1003"/>
      <c r="BB145" s="1003"/>
      <c r="BC145" s="1003"/>
      <c r="BD145" s="1003"/>
      <c r="BE145" s="1003"/>
      <c r="BF145" s="1003"/>
      <c r="BG145" s="1003"/>
      <c r="BH145" s="1003"/>
      <c r="BI145" s="1003"/>
      <c r="BJ145" s="1003"/>
      <c r="BK145" s="1003"/>
      <c r="BL145" s="1003"/>
      <c r="BM145" s="1003"/>
      <c r="BN145" s="1003"/>
      <c r="BO145" s="1003"/>
      <c r="BP145" s="1003"/>
      <c r="BQ145" s="1003"/>
      <c r="BR145" s="1003"/>
      <c r="BS145" s="1003"/>
      <c r="BT145" s="1003"/>
      <c r="BU145" s="1003"/>
      <c r="BV145" s="1003"/>
      <c r="BW145" s="1003"/>
      <c r="BX145" s="1003"/>
      <c r="BY145" s="1003"/>
      <c r="BZ145" s="1003"/>
      <c r="CA145" s="1003"/>
      <c r="CB145" s="1003"/>
      <c r="CC145" s="1003"/>
      <c r="CD145" s="1003"/>
      <c r="CE145" s="1003"/>
      <c r="CF145" s="1003"/>
      <c r="CG145" s="1003"/>
      <c r="CH145" s="1003"/>
      <c r="CI145" s="1003"/>
      <c r="CJ145" s="1003"/>
      <c r="CK145" s="1003"/>
      <c r="CL145" s="1003"/>
      <c r="CM145" s="1003"/>
      <c r="CN145" s="1003"/>
      <c r="CO145" s="1003"/>
      <c r="CP145" s="1003"/>
      <c r="CQ145" s="1003"/>
      <c r="CR145" s="1003"/>
      <c r="CS145" s="1003"/>
      <c r="CT145" s="1003"/>
      <c r="CU145" s="1003"/>
      <c r="CV145" s="1003"/>
      <c r="CW145" s="1003"/>
      <c r="CX145" s="1003"/>
      <c r="CY145" s="1003"/>
      <c r="CZ145" s="1003"/>
      <c r="DA145" s="1003"/>
      <c r="DB145" s="1003"/>
      <c r="DC145" s="1003"/>
      <c r="DD145" s="1003"/>
      <c r="DE145" s="1003"/>
      <c r="DF145" s="1003"/>
      <c r="DG145" s="1003"/>
      <c r="DH145" s="1003"/>
      <c r="DI145" s="1003"/>
      <c r="DJ145" s="1003"/>
      <c r="DK145" s="1003"/>
      <c r="DL145" s="1003"/>
      <c r="DM145" s="1003"/>
      <c r="DN145" s="1003"/>
      <c r="DO145" s="1003"/>
      <c r="DP145" s="1003"/>
      <c r="DQ145" s="1003"/>
      <c r="DR145" s="1003"/>
      <c r="DS145" s="1003"/>
      <c r="DT145" s="1003"/>
      <c r="DU145" s="1003"/>
      <c r="DV145" s="1003"/>
      <c r="DW145" s="1003"/>
      <c r="DX145" s="1003"/>
      <c r="DY145" s="1003"/>
      <c r="DZ145" s="1003"/>
      <c r="EA145" s="1003"/>
      <c r="EB145" s="1003"/>
      <c r="EC145" s="1003"/>
      <c r="ED145" s="1003"/>
      <c r="EE145" s="1003"/>
      <c r="EF145" s="1003"/>
      <c r="EG145" s="1003"/>
      <c r="EH145" s="1003"/>
      <c r="EI145" s="1003"/>
      <c r="EJ145" s="1003"/>
      <c r="EK145" s="1003"/>
      <c r="EL145" s="1003"/>
      <c r="EM145" s="1003"/>
      <c r="EN145" s="1003"/>
      <c r="EO145" s="1003"/>
      <c r="EP145" s="1003"/>
      <c r="EQ145" s="1003"/>
      <c r="ER145" s="1003"/>
      <c r="ES145" s="1003"/>
      <c r="ET145" s="1003"/>
      <c r="EU145" s="1003"/>
      <c r="EV145" s="1003"/>
      <c r="EW145" s="1003"/>
      <c r="EX145" s="1003"/>
      <c r="EY145" s="1003"/>
      <c r="EZ145" s="1003"/>
      <c r="FA145" s="1003"/>
      <c r="FB145" s="1003"/>
      <c r="FC145" s="1003"/>
      <c r="FD145" s="1003"/>
      <c r="FE145" s="1003"/>
      <c r="FF145" s="1003"/>
      <c r="FG145" s="1003"/>
      <c r="FH145" s="1003"/>
      <c r="FI145" s="1003"/>
      <c r="FJ145" s="1003"/>
      <c r="FK145" s="1003"/>
      <c r="FL145" s="1003"/>
      <c r="FM145" s="1003"/>
      <c r="FN145" s="1003"/>
      <c r="FO145" s="1003"/>
      <c r="FP145" s="1003"/>
      <c r="FQ145" s="1003"/>
      <c r="FR145" s="1003"/>
      <c r="FS145" s="1003"/>
      <c r="FT145" s="1003"/>
      <c r="FU145" s="1003"/>
      <c r="FV145" s="1003"/>
      <c r="FW145" s="1003"/>
      <c r="FX145" s="1003"/>
      <c r="FY145" s="1003"/>
      <c r="FZ145" s="1003"/>
      <c r="GA145" s="1003"/>
      <c r="GB145" s="1003"/>
      <c r="GC145" s="1003"/>
      <c r="GD145" s="1003"/>
      <c r="GE145" s="1003"/>
      <c r="GF145" s="1003"/>
      <c r="GG145" s="1003"/>
      <c r="GH145" s="1003"/>
      <c r="GI145" s="1003"/>
      <c r="GJ145" s="1003"/>
      <c r="GK145" s="1003"/>
      <c r="GL145" s="1003"/>
      <c r="GM145" s="1003"/>
      <c r="GN145" s="1003"/>
      <c r="GO145" s="1003"/>
      <c r="GP145" s="1003"/>
      <c r="GQ145" s="1003"/>
      <c r="GR145" s="1003"/>
      <c r="GS145" s="1003"/>
      <c r="GT145" s="1003"/>
      <c r="GU145" s="1003"/>
      <c r="GV145" s="1003"/>
      <c r="GW145" s="1003"/>
      <c r="GX145" s="1003"/>
      <c r="GY145" s="1003"/>
      <c r="GZ145" s="1003"/>
      <c r="HA145" s="1003"/>
      <c r="HB145" s="1003"/>
      <c r="HC145" s="1003"/>
      <c r="HD145" s="1003"/>
      <c r="HE145" s="1003"/>
      <c r="HF145" s="1003"/>
      <c r="HG145" s="1003"/>
      <c r="HH145" s="1003"/>
      <c r="HI145" s="1003"/>
      <c r="HJ145" s="1003"/>
      <c r="HK145" s="1003"/>
      <c r="HL145" s="1003"/>
      <c r="HM145" s="1003"/>
      <c r="HN145" s="1003"/>
      <c r="HO145" s="1003"/>
      <c r="HP145" s="1003"/>
      <c r="HQ145" s="1003"/>
      <c r="HR145" s="1003"/>
      <c r="HS145" s="1003"/>
      <c r="HT145" s="1003"/>
      <c r="HU145" s="1003"/>
      <c r="HV145" s="1003"/>
      <c r="HW145" s="1003"/>
      <c r="HX145" s="1003"/>
      <c r="HY145" s="1003"/>
      <c r="HZ145" s="1003"/>
      <c r="IA145" s="1003"/>
      <c r="IB145" s="1003"/>
      <c r="IC145" s="1003"/>
      <c r="ID145" s="1003"/>
      <c r="IE145" s="1003"/>
      <c r="IF145" s="1003"/>
      <c r="IG145" s="1003"/>
      <c r="IH145" s="1003"/>
      <c r="II145" s="1003"/>
      <c r="IJ145" s="1003"/>
      <c r="IK145" s="1003"/>
      <c r="IL145" s="1003"/>
      <c r="IM145" s="1003"/>
      <c r="IN145" s="1003"/>
      <c r="IO145" s="1003"/>
      <c r="IP145" s="1003"/>
      <c r="IQ145" s="1003"/>
      <c r="IR145" s="1003"/>
      <c r="IS145" s="1003"/>
      <c r="IT145" s="1003"/>
      <c r="IU145" s="1003"/>
      <c r="IV145" s="1003"/>
    </row>
    <row r="146" spans="1:256">
      <c r="A146" s="1003"/>
      <c r="B146" s="1057"/>
      <c r="C146" s="1057"/>
      <c r="D146" s="1057"/>
      <c r="E146" s="1057"/>
      <c r="F146" s="1057"/>
      <c r="G146" s="1057"/>
      <c r="H146" s="1003"/>
      <c r="I146" s="1003"/>
      <c r="J146" s="1003"/>
      <c r="K146" s="1003"/>
      <c r="L146" s="1003"/>
      <c r="M146" s="1003"/>
      <c r="N146" s="1003"/>
      <c r="O146" s="1003"/>
      <c r="P146" s="1003"/>
      <c r="Q146" s="1003"/>
      <c r="R146" s="1003"/>
      <c r="S146" s="1003"/>
      <c r="T146" s="1003"/>
      <c r="U146" s="1003"/>
      <c r="V146" s="1003"/>
      <c r="W146" s="1003"/>
      <c r="X146" s="1003"/>
      <c r="Y146" s="1003"/>
      <c r="Z146" s="1003"/>
      <c r="AA146" s="1003"/>
      <c r="AB146" s="1003"/>
      <c r="AC146" s="1003"/>
      <c r="AD146" s="1003"/>
      <c r="AE146" s="1003"/>
      <c r="AF146" s="1003"/>
      <c r="AG146" s="1003"/>
      <c r="AH146" s="1003"/>
      <c r="AI146" s="1003"/>
      <c r="AJ146" s="1003"/>
      <c r="AK146" s="1003"/>
      <c r="AL146" s="1003"/>
      <c r="AM146" s="1003"/>
      <c r="AN146" s="1003"/>
      <c r="AO146" s="1003"/>
      <c r="AP146" s="1003"/>
      <c r="AQ146" s="1003"/>
      <c r="AR146" s="1003"/>
      <c r="AS146" s="1003"/>
      <c r="AT146" s="1003"/>
      <c r="AU146" s="1003"/>
      <c r="AV146" s="1003"/>
      <c r="AW146" s="1003"/>
      <c r="AX146" s="1003"/>
      <c r="AY146" s="1003"/>
      <c r="AZ146" s="1003"/>
      <c r="BA146" s="1003"/>
      <c r="BB146" s="1003"/>
      <c r="BC146" s="1003"/>
      <c r="BD146" s="1003"/>
      <c r="BE146" s="1003"/>
      <c r="BF146" s="1003"/>
      <c r="BG146" s="1003"/>
      <c r="BH146" s="1003"/>
      <c r="BI146" s="1003"/>
      <c r="BJ146" s="1003"/>
      <c r="BK146" s="1003"/>
      <c r="BL146" s="1003"/>
      <c r="BM146" s="1003"/>
      <c r="BN146" s="1003"/>
      <c r="BO146" s="1003"/>
      <c r="BP146" s="1003"/>
      <c r="BQ146" s="1003"/>
      <c r="BR146" s="1003"/>
      <c r="BS146" s="1003"/>
      <c r="BT146" s="1003"/>
      <c r="BU146" s="1003"/>
      <c r="BV146" s="1003"/>
      <c r="BW146" s="1003"/>
      <c r="BX146" s="1003"/>
      <c r="BY146" s="1003"/>
      <c r="BZ146" s="1003"/>
      <c r="CA146" s="1003"/>
      <c r="CB146" s="1003"/>
      <c r="CC146" s="1003"/>
      <c r="CD146" s="1003"/>
      <c r="CE146" s="1003"/>
      <c r="CF146" s="1003"/>
      <c r="CG146" s="1003"/>
      <c r="CH146" s="1003"/>
      <c r="CI146" s="1003"/>
      <c r="CJ146" s="1003"/>
      <c r="CK146" s="1003"/>
      <c r="CL146" s="1003"/>
      <c r="CM146" s="1003"/>
      <c r="CN146" s="1003"/>
      <c r="CO146" s="1003"/>
      <c r="CP146" s="1003"/>
      <c r="CQ146" s="1003"/>
      <c r="CR146" s="1003"/>
      <c r="CS146" s="1003"/>
      <c r="CT146" s="1003"/>
      <c r="CU146" s="1003"/>
      <c r="CV146" s="1003"/>
      <c r="CW146" s="1003"/>
      <c r="CX146" s="1003"/>
      <c r="CY146" s="1003"/>
      <c r="CZ146" s="1003"/>
      <c r="DA146" s="1003"/>
      <c r="DB146" s="1003"/>
      <c r="DC146" s="1003"/>
      <c r="DD146" s="1003"/>
      <c r="DE146" s="1003"/>
      <c r="DF146" s="1003"/>
      <c r="DG146" s="1003"/>
      <c r="DH146" s="1003"/>
      <c r="DI146" s="1003"/>
      <c r="DJ146" s="1003"/>
      <c r="DK146" s="1003"/>
      <c r="DL146" s="1003"/>
      <c r="DM146" s="1003"/>
      <c r="DN146" s="1003"/>
      <c r="DO146" s="1003"/>
      <c r="DP146" s="1003"/>
      <c r="DQ146" s="1003"/>
      <c r="DR146" s="1003"/>
      <c r="DS146" s="1003"/>
      <c r="DT146" s="1003"/>
      <c r="DU146" s="1003"/>
      <c r="DV146" s="1003"/>
      <c r="DW146" s="1003"/>
      <c r="DX146" s="1003"/>
      <c r="DY146" s="1003"/>
      <c r="DZ146" s="1003"/>
      <c r="EA146" s="1003"/>
      <c r="EB146" s="1003"/>
      <c r="EC146" s="1003"/>
      <c r="ED146" s="1003"/>
      <c r="EE146" s="1003"/>
      <c r="EF146" s="1003"/>
      <c r="EG146" s="1003"/>
      <c r="EH146" s="1003"/>
      <c r="EI146" s="1003"/>
      <c r="EJ146" s="1003"/>
      <c r="EK146" s="1003"/>
      <c r="EL146" s="1003"/>
      <c r="EM146" s="1003"/>
      <c r="EN146" s="1003"/>
      <c r="EO146" s="1003"/>
      <c r="EP146" s="1003"/>
      <c r="EQ146" s="1003"/>
      <c r="ER146" s="1003"/>
      <c r="ES146" s="1003"/>
      <c r="ET146" s="1003"/>
      <c r="EU146" s="1003"/>
      <c r="EV146" s="1003"/>
      <c r="EW146" s="1003"/>
      <c r="EX146" s="1003"/>
      <c r="EY146" s="1003"/>
      <c r="EZ146" s="1003"/>
      <c r="FA146" s="1003"/>
      <c r="FB146" s="1003"/>
      <c r="FC146" s="1003"/>
      <c r="FD146" s="1003"/>
      <c r="FE146" s="1003"/>
      <c r="FF146" s="1003"/>
      <c r="FG146" s="1003"/>
      <c r="FH146" s="1003"/>
      <c r="FI146" s="1003"/>
      <c r="FJ146" s="1003"/>
      <c r="FK146" s="1003"/>
      <c r="FL146" s="1003"/>
      <c r="FM146" s="1003"/>
      <c r="FN146" s="1003"/>
      <c r="FO146" s="1003"/>
      <c r="FP146" s="1003"/>
      <c r="FQ146" s="1003"/>
      <c r="FR146" s="1003"/>
      <c r="FS146" s="1003"/>
      <c r="FT146" s="1003"/>
      <c r="FU146" s="1003"/>
      <c r="FV146" s="1003"/>
      <c r="FW146" s="1003"/>
      <c r="FX146" s="1003"/>
      <c r="FY146" s="1003"/>
      <c r="FZ146" s="1003"/>
      <c r="GA146" s="1003"/>
      <c r="GB146" s="1003"/>
      <c r="GC146" s="1003"/>
      <c r="GD146" s="1003"/>
      <c r="GE146" s="1003"/>
      <c r="GF146" s="1003"/>
      <c r="GG146" s="1003"/>
      <c r="GH146" s="1003"/>
      <c r="GI146" s="1003"/>
      <c r="GJ146" s="1003"/>
      <c r="GK146" s="1003"/>
      <c r="GL146" s="1003"/>
      <c r="GM146" s="1003"/>
      <c r="GN146" s="1003"/>
      <c r="GO146" s="1003"/>
      <c r="GP146" s="1003"/>
      <c r="GQ146" s="1003"/>
      <c r="GR146" s="1003"/>
      <c r="GS146" s="1003"/>
      <c r="GT146" s="1003"/>
      <c r="GU146" s="1003"/>
      <c r="GV146" s="1003"/>
      <c r="GW146" s="1003"/>
      <c r="GX146" s="1003"/>
      <c r="GY146" s="1003"/>
      <c r="GZ146" s="1003"/>
      <c r="HA146" s="1003"/>
      <c r="HB146" s="1003"/>
      <c r="HC146" s="1003"/>
      <c r="HD146" s="1003"/>
      <c r="HE146" s="1003"/>
      <c r="HF146" s="1003"/>
      <c r="HG146" s="1003"/>
      <c r="HH146" s="1003"/>
      <c r="HI146" s="1003"/>
      <c r="HJ146" s="1003"/>
      <c r="HK146" s="1003"/>
      <c r="HL146" s="1003"/>
      <c r="HM146" s="1003"/>
      <c r="HN146" s="1003"/>
      <c r="HO146" s="1003"/>
      <c r="HP146" s="1003"/>
      <c r="HQ146" s="1003"/>
      <c r="HR146" s="1003"/>
      <c r="HS146" s="1003"/>
      <c r="HT146" s="1003"/>
      <c r="HU146" s="1003"/>
      <c r="HV146" s="1003"/>
      <c r="HW146" s="1003"/>
      <c r="HX146" s="1003"/>
      <c r="HY146" s="1003"/>
      <c r="HZ146" s="1003"/>
      <c r="IA146" s="1003"/>
      <c r="IB146" s="1003"/>
      <c r="IC146" s="1003"/>
      <c r="ID146" s="1003"/>
      <c r="IE146" s="1003"/>
      <c r="IF146" s="1003"/>
      <c r="IG146" s="1003"/>
      <c r="IH146" s="1003"/>
      <c r="II146" s="1003"/>
      <c r="IJ146" s="1003"/>
      <c r="IK146" s="1003"/>
      <c r="IL146" s="1003"/>
      <c r="IM146" s="1003"/>
      <c r="IN146" s="1003"/>
      <c r="IO146" s="1003"/>
      <c r="IP146" s="1003"/>
      <c r="IQ146" s="1003"/>
      <c r="IR146" s="1003"/>
      <c r="IS146" s="1003"/>
      <c r="IT146" s="1003"/>
      <c r="IU146" s="1003"/>
      <c r="IV146" s="1003"/>
    </row>
    <row r="147" spans="1:256">
      <c r="A147" s="1003"/>
      <c r="B147" s="1057"/>
      <c r="C147" s="1057"/>
      <c r="D147" s="1057"/>
      <c r="E147" s="1057"/>
      <c r="F147" s="1057"/>
      <c r="G147" s="1057"/>
      <c r="H147" s="1003"/>
      <c r="I147" s="1003"/>
      <c r="J147" s="1003"/>
      <c r="K147" s="1003"/>
      <c r="L147" s="1003"/>
      <c r="M147" s="1003"/>
      <c r="N147" s="1003"/>
      <c r="O147" s="1003"/>
      <c r="P147" s="1003"/>
      <c r="Q147" s="1003"/>
      <c r="R147" s="1003"/>
      <c r="S147" s="1003"/>
      <c r="T147" s="1003"/>
      <c r="U147" s="1003"/>
      <c r="V147" s="1003"/>
      <c r="W147" s="1003"/>
      <c r="X147" s="1003"/>
      <c r="Y147" s="1003"/>
      <c r="Z147" s="1003"/>
      <c r="AA147" s="1003"/>
      <c r="AB147" s="1003"/>
      <c r="AC147" s="1003"/>
      <c r="AD147" s="1003"/>
      <c r="AE147" s="1003"/>
      <c r="AF147" s="1003"/>
      <c r="AG147" s="1003"/>
      <c r="AH147" s="1003"/>
      <c r="AI147" s="1003"/>
      <c r="AJ147" s="1003"/>
      <c r="AK147" s="1003"/>
      <c r="AL147" s="1003"/>
      <c r="AM147" s="1003"/>
      <c r="AN147" s="1003"/>
      <c r="AO147" s="1003"/>
      <c r="AP147" s="1003"/>
      <c r="AQ147" s="1003"/>
      <c r="AR147" s="1003"/>
      <c r="AS147" s="1003"/>
      <c r="AT147" s="1003"/>
      <c r="AU147" s="1003"/>
      <c r="AV147" s="1003"/>
      <c r="AW147" s="1003"/>
      <c r="AX147" s="1003"/>
      <c r="AY147" s="1003"/>
      <c r="AZ147" s="1003"/>
      <c r="BA147" s="1003"/>
      <c r="BB147" s="1003"/>
      <c r="BC147" s="1003"/>
      <c r="BD147" s="1003"/>
      <c r="BE147" s="1003"/>
      <c r="BF147" s="1003"/>
      <c r="BG147" s="1003"/>
      <c r="BH147" s="1003"/>
      <c r="BI147" s="1003"/>
      <c r="BJ147" s="1003"/>
      <c r="BK147" s="1003"/>
      <c r="BL147" s="1003"/>
      <c r="BM147" s="1003"/>
      <c r="BN147" s="1003"/>
      <c r="BO147" s="1003"/>
      <c r="BP147" s="1003"/>
      <c r="BQ147" s="1003"/>
      <c r="BR147" s="1003"/>
      <c r="BS147" s="1003"/>
      <c r="BT147" s="1003"/>
      <c r="BU147" s="1003"/>
      <c r="BV147" s="1003"/>
      <c r="BW147" s="1003"/>
      <c r="BX147" s="1003"/>
      <c r="BY147" s="1003"/>
      <c r="BZ147" s="1003"/>
      <c r="CA147" s="1003"/>
      <c r="CB147" s="1003"/>
      <c r="CC147" s="1003"/>
      <c r="CD147" s="1003"/>
      <c r="CE147" s="1003"/>
      <c r="CF147" s="1003"/>
      <c r="CG147" s="1003"/>
      <c r="CH147" s="1003"/>
      <c r="CI147" s="1003"/>
      <c r="CJ147" s="1003"/>
      <c r="CK147" s="1003"/>
      <c r="CL147" s="1003"/>
      <c r="CM147" s="1003"/>
      <c r="CN147" s="1003"/>
      <c r="CO147" s="1003"/>
      <c r="CP147" s="1003"/>
      <c r="CQ147" s="1003"/>
      <c r="CR147" s="1003"/>
      <c r="CS147" s="1003"/>
      <c r="CT147" s="1003"/>
      <c r="CU147" s="1003"/>
      <c r="CV147" s="1003"/>
      <c r="CW147" s="1003"/>
      <c r="CX147" s="1003"/>
      <c r="CY147" s="1003"/>
      <c r="CZ147" s="1003"/>
      <c r="DA147" s="1003"/>
      <c r="DB147" s="1003"/>
      <c r="DC147" s="1003"/>
      <c r="DD147" s="1003"/>
      <c r="DE147" s="1003"/>
      <c r="DF147" s="1003"/>
      <c r="DG147" s="1003"/>
      <c r="DH147" s="1003"/>
      <c r="DI147" s="1003"/>
      <c r="DJ147" s="1003"/>
      <c r="DK147" s="1003"/>
      <c r="DL147" s="1003"/>
      <c r="DM147" s="1003"/>
      <c r="DN147" s="1003"/>
      <c r="DO147" s="1003"/>
      <c r="DP147" s="1003"/>
      <c r="DQ147" s="1003"/>
      <c r="DR147" s="1003"/>
      <c r="DS147" s="1003"/>
      <c r="DT147" s="1003"/>
      <c r="DU147" s="1003"/>
      <c r="DV147" s="1003"/>
      <c r="DW147" s="1003"/>
      <c r="DX147" s="1003"/>
      <c r="DY147" s="1003"/>
      <c r="DZ147" s="1003"/>
      <c r="EA147" s="1003"/>
      <c r="EB147" s="1003"/>
      <c r="EC147" s="1003"/>
      <c r="ED147" s="1003"/>
      <c r="EE147" s="1003"/>
      <c r="EF147" s="1003"/>
      <c r="EG147" s="1003"/>
      <c r="EH147" s="1003"/>
      <c r="EI147" s="1003"/>
      <c r="EJ147" s="1003"/>
      <c r="EK147" s="1003"/>
      <c r="EL147" s="1003"/>
      <c r="EM147" s="1003"/>
      <c r="EN147" s="1003"/>
      <c r="EO147" s="1003"/>
      <c r="EP147" s="1003"/>
      <c r="EQ147" s="1003"/>
      <c r="ER147" s="1003"/>
      <c r="ES147" s="1003"/>
      <c r="ET147" s="1003"/>
      <c r="EU147" s="1003"/>
      <c r="EV147" s="1003"/>
      <c r="EW147" s="1003"/>
      <c r="EX147" s="1003"/>
      <c r="EY147" s="1003"/>
      <c r="EZ147" s="1003"/>
      <c r="FA147" s="1003"/>
      <c r="FB147" s="1003"/>
      <c r="FC147" s="1003"/>
      <c r="FD147" s="1003"/>
      <c r="FE147" s="1003"/>
      <c r="FF147" s="1003"/>
      <c r="FG147" s="1003"/>
      <c r="FH147" s="1003"/>
      <c r="FI147" s="1003"/>
      <c r="FJ147" s="1003"/>
      <c r="FK147" s="1003"/>
      <c r="FL147" s="1003"/>
      <c r="FM147" s="1003"/>
      <c r="FN147" s="1003"/>
      <c r="FO147" s="1003"/>
      <c r="FP147" s="1003"/>
      <c r="FQ147" s="1003"/>
      <c r="FR147" s="1003"/>
      <c r="FS147" s="1003"/>
      <c r="FT147" s="1003"/>
      <c r="FU147" s="1003"/>
      <c r="FV147" s="1003"/>
      <c r="FW147" s="1003"/>
      <c r="FX147" s="1003"/>
      <c r="FY147" s="1003"/>
      <c r="FZ147" s="1003"/>
      <c r="GA147" s="1003"/>
      <c r="GB147" s="1003"/>
      <c r="GC147" s="1003"/>
      <c r="GD147" s="1003"/>
      <c r="GE147" s="1003"/>
      <c r="GF147" s="1003"/>
      <c r="GG147" s="1003"/>
      <c r="GH147" s="1003"/>
      <c r="GI147" s="1003"/>
      <c r="GJ147" s="1003"/>
      <c r="GK147" s="1003"/>
      <c r="GL147" s="1003"/>
      <c r="GM147" s="1003"/>
      <c r="GN147" s="1003"/>
      <c r="GO147" s="1003"/>
      <c r="GP147" s="1003"/>
      <c r="GQ147" s="1003"/>
      <c r="GR147" s="1003"/>
      <c r="GS147" s="1003"/>
      <c r="GT147" s="1003"/>
      <c r="GU147" s="1003"/>
      <c r="GV147" s="1003"/>
      <c r="GW147" s="1003"/>
      <c r="GX147" s="1003"/>
      <c r="GY147" s="1003"/>
      <c r="GZ147" s="1003"/>
      <c r="HA147" s="1003"/>
      <c r="HB147" s="1003"/>
      <c r="HC147" s="1003"/>
      <c r="HD147" s="1003"/>
      <c r="HE147" s="1003"/>
      <c r="HF147" s="1003"/>
      <c r="HG147" s="1003"/>
      <c r="HH147" s="1003"/>
      <c r="HI147" s="1003"/>
      <c r="HJ147" s="1003"/>
      <c r="HK147" s="1003"/>
      <c r="HL147" s="1003"/>
      <c r="HM147" s="1003"/>
      <c r="HN147" s="1003"/>
      <c r="HO147" s="1003"/>
      <c r="HP147" s="1003"/>
      <c r="HQ147" s="1003"/>
      <c r="HR147" s="1003"/>
      <c r="HS147" s="1003"/>
      <c r="HT147" s="1003"/>
      <c r="HU147" s="1003"/>
      <c r="HV147" s="1003"/>
      <c r="HW147" s="1003"/>
      <c r="HX147" s="1003"/>
      <c r="HY147" s="1003"/>
      <c r="HZ147" s="1003"/>
      <c r="IA147" s="1003"/>
      <c r="IB147" s="1003"/>
      <c r="IC147" s="1003"/>
      <c r="ID147" s="1003"/>
      <c r="IE147" s="1003"/>
      <c r="IF147" s="1003"/>
      <c r="IG147" s="1003"/>
      <c r="IH147" s="1003"/>
      <c r="II147" s="1003"/>
      <c r="IJ147" s="1003"/>
      <c r="IK147" s="1003"/>
      <c r="IL147" s="1003"/>
      <c r="IM147" s="1003"/>
      <c r="IN147" s="1003"/>
      <c r="IO147" s="1003"/>
      <c r="IP147" s="1003"/>
      <c r="IQ147" s="1003"/>
      <c r="IR147" s="1003"/>
      <c r="IS147" s="1003"/>
      <c r="IT147" s="1003"/>
      <c r="IU147" s="1003"/>
      <c r="IV147" s="1003"/>
    </row>
    <row r="148" spans="1:256">
      <c r="A148" s="1003"/>
      <c r="B148" s="1057"/>
      <c r="C148" s="1057"/>
      <c r="D148" s="1057"/>
      <c r="E148" s="1057"/>
      <c r="F148" s="1057"/>
      <c r="G148" s="1057"/>
      <c r="H148" s="1003"/>
      <c r="I148" s="1003"/>
      <c r="J148" s="1003"/>
      <c r="K148" s="1003"/>
      <c r="L148" s="1003"/>
      <c r="M148" s="1003"/>
      <c r="N148" s="1003"/>
      <c r="O148" s="1003"/>
      <c r="P148" s="1003"/>
      <c r="Q148" s="1003"/>
      <c r="R148" s="1003"/>
      <c r="S148" s="1003"/>
      <c r="T148" s="1003"/>
      <c r="U148" s="1003"/>
      <c r="V148" s="1003"/>
      <c r="W148" s="1003"/>
      <c r="X148" s="1003"/>
      <c r="Y148" s="1003"/>
      <c r="Z148" s="1003"/>
      <c r="AA148" s="1003"/>
      <c r="AB148" s="1003"/>
      <c r="AC148" s="1003"/>
      <c r="AD148" s="1003"/>
      <c r="AE148" s="1003"/>
      <c r="AF148" s="1003"/>
      <c r="AG148" s="1003"/>
      <c r="AH148" s="1003"/>
      <c r="AI148" s="1003"/>
      <c r="AJ148" s="1003"/>
      <c r="AK148" s="1003"/>
      <c r="AL148" s="1003"/>
      <c r="AM148" s="1003"/>
      <c r="AN148" s="1003"/>
      <c r="AO148" s="1003"/>
      <c r="AP148" s="1003"/>
      <c r="AQ148" s="1003"/>
      <c r="AR148" s="1003"/>
      <c r="AS148" s="1003"/>
      <c r="AT148" s="1003"/>
      <c r="AU148" s="1003"/>
      <c r="AV148" s="1003"/>
      <c r="AW148" s="1003"/>
      <c r="AX148" s="1003"/>
      <c r="AY148" s="1003"/>
      <c r="AZ148" s="1003"/>
      <c r="BA148" s="1003"/>
      <c r="BB148" s="1003"/>
      <c r="BC148" s="1003"/>
      <c r="BD148" s="1003"/>
      <c r="BE148" s="1003"/>
      <c r="BF148" s="1003"/>
      <c r="BG148" s="1003"/>
      <c r="BH148" s="1003"/>
      <c r="BI148" s="1003"/>
      <c r="BJ148" s="1003"/>
      <c r="BK148" s="1003"/>
      <c r="BL148" s="1003"/>
      <c r="BM148" s="1003"/>
      <c r="BN148" s="1003"/>
      <c r="BO148" s="1003"/>
      <c r="BP148" s="1003"/>
      <c r="BQ148" s="1003"/>
      <c r="BR148" s="1003"/>
      <c r="BS148" s="1003"/>
      <c r="BT148" s="1003"/>
      <c r="BU148" s="1003"/>
      <c r="BV148" s="1003"/>
      <c r="BW148" s="1003"/>
      <c r="BX148" s="1003"/>
      <c r="BY148" s="1003"/>
      <c r="BZ148" s="1003"/>
      <c r="CA148" s="1003"/>
      <c r="CB148" s="1003"/>
      <c r="CC148" s="1003"/>
      <c r="CD148" s="1003"/>
      <c r="CE148" s="1003"/>
      <c r="CF148" s="1003"/>
      <c r="CG148" s="1003"/>
      <c r="CH148" s="1003"/>
      <c r="CI148" s="1003"/>
      <c r="CJ148" s="1003"/>
      <c r="CK148" s="1003"/>
      <c r="CL148" s="1003"/>
      <c r="CM148" s="1003"/>
      <c r="CN148" s="1003"/>
      <c r="CO148" s="1003"/>
      <c r="CP148" s="1003"/>
      <c r="CQ148" s="1003"/>
      <c r="CR148" s="1003"/>
      <c r="CS148" s="1003"/>
      <c r="CT148" s="1003"/>
      <c r="CU148" s="1003"/>
      <c r="CV148" s="1003"/>
      <c r="CW148" s="1003"/>
      <c r="CX148" s="1003"/>
      <c r="CY148" s="1003"/>
      <c r="CZ148" s="1003"/>
      <c r="DA148" s="1003"/>
      <c r="DB148" s="1003"/>
      <c r="DC148" s="1003"/>
      <c r="DD148" s="1003"/>
      <c r="DE148" s="1003"/>
      <c r="DF148" s="1003"/>
      <c r="DG148" s="1003"/>
      <c r="DH148" s="1003"/>
      <c r="DI148" s="1003"/>
      <c r="DJ148" s="1003"/>
      <c r="DK148" s="1003"/>
      <c r="DL148" s="1003"/>
      <c r="DM148" s="1003"/>
      <c r="DN148" s="1003"/>
      <c r="DO148" s="1003"/>
      <c r="DP148" s="1003"/>
      <c r="DQ148" s="1003"/>
      <c r="DR148" s="1003"/>
      <c r="DS148" s="1003"/>
      <c r="DT148" s="1003"/>
      <c r="DU148" s="1003"/>
      <c r="DV148" s="1003"/>
      <c r="DW148" s="1003"/>
      <c r="DX148" s="1003"/>
      <c r="DY148" s="1003"/>
      <c r="DZ148" s="1003"/>
      <c r="EA148" s="1003"/>
      <c r="EB148" s="1003"/>
      <c r="EC148" s="1003"/>
      <c r="ED148" s="1003"/>
      <c r="EE148" s="1003"/>
      <c r="EF148" s="1003"/>
      <c r="EG148" s="1003"/>
      <c r="EH148" s="1003"/>
      <c r="EI148" s="1003"/>
      <c r="EJ148" s="1003"/>
      <c r="EK148" s="1003"/>
      <c r="EL148" s="1003"/>
      <c r="EM148" s="1003"/>
      <c r="EN148" s="1003"/>
      <c r="EO148" s="1003"/>
      <c r="EP148" s="1003"/>
      <c r="EQ148" s="1003"/>
      <c r="ER148" s="1003"/>
      <c r="ES148" s="1003"/>
      <c r="ET148" s="1003"/>
      <c r="EU148" s="1003"/>
      <c r="EV148" s="1003"/>
      <c r="EW148" s="1003"/>
      <c r="EX148" s="1003"/>
      <c r="EY148" s="1003"/>
      <c r="EZ148" s="1003"/>
      <c r="FA148" s="1003"/>
      <c r="FB148" s="1003"/>
      <c r="FC148" s="1003"/>
      <c r="FD148" s="1003"/>
      <c r="FE148" s="1003"/>
      <c r="FF148" s="1003"/>
      <c r="FG148" s="1003"/>
      <c r="FH148" s="1003"/>
      <c r="FI148" s="1003"/>
      <c r="FJ148" s="1003"/>
      <c r="FK148" s="1003"/>
      <c r="FL148" s="1003"/>
      <c r="FM148" s="1003"/>
      <c r="FN148" s="1003"/>
      <c r="FO148" s="1003"/>
      <c r="FP148" s="1003"/>
      <c r="FQ148" s="1003"/>
      <c r="FR148" s="1003"/>
      <c r="FS148" s="1003"/>
      <c r="FT148" s="1003"/>
      <c r="FU148" s="1003"/>
      <c r="FV148" s="1003"/>
      <c r="FW148" s="1003"/>
      <c r="FX148" s="1003"/>
      <c r="FY148" s="1003"/>
      <c r="FZ148" s="1003"/>
      <c r="GA148" s="1003"/>
      <c r="GB148" s="1003"/>
      <c r="GC148" s="1003"/>
      <c r="GD148" s="1003"/>
      <c r="GE148" s="1003"/>
      <c r="GF148" s="1003"/>
      <c r="GG148" s="1003"/>
      <c r="GH148" s="1003"/>
      <c r="GI148" s="1003"/>
      <c r="GJ148" s="1003"/>
      <c r="GK148" s="1003"/>
      <c r="GL148" s="1003"/>
      <c r="GM148" s="1003"/>
      <c r="GN148" s="1003"/>
      <c r="GO148" s="1003"/>
      <c r="GP148" s="1003"/>
      <c r="GQ148" s="1003"/>
      <c r="GR148" s="1003"/>
      <c r="GS148" s="1003"/>
      <c r="GT148" s="1003"/>
      <c r="GU148" s="1003"/>
      <c r="GV148" s="1003"/>
      <c r="GW148" s="1003"/>
      <c r="GX148" s="1003"/>
      <c r="GY148" s="1003"/>
      <c r="GZ148" s="1003"/>
      <c r="HA148" s="1003"/>
      <c r="HB148" s="1003"/>
      <c r="HC148" s="1003"/>
      <c r="HD148" s="1003"/>
      <c r="HE148" s="1003"/>
      <c r="HF148" s="1003"/>
      <c r="HG148" s="1003"/>
      <c r="HH148" s="1003"/>
      <c r="HI148" s="1003"/>
      <c r="HJ148" s="1003"/>
      <c r="HK148" s="1003"/>
      <c r="HL148" s="1003"/>
      <c r="HM148" s="1003"/>
      <c r="HN148" s="1003"/>
      <c r="HO148" s="1003"/>
      <c r="HP148" s="1003"/>
      <c r="HQ148" s="1003"/>
      <c r="HR148" s="1003"/>
      <c r="HS148" s="1003"/>
      <c r="HT148" s="1003"/>
      <c r="HU148" s="1003"/>
      <c r="HV148" s="1003"/>
      <c r="HW148" s="1003"/>
      <c r="HX148" s="1003"/>
      <c r="HY148" s="1003"/>
      <c r="HZ148" s="1003"/>
      <c r="IA148" s="1003"/>
      <c r="IB148" s="1003"/>
      <c r="IC148" s="1003"/>
      <c r="ID148" s="1003"/>
      <c r="IE148" s="1003"/>
      <c r="IF148" s="1003"/>
      <c r="IG148" s="1003"/>
      <c r="IH148" s="1003"/>
      <c r="II148" s="1003"/>
      <c r="IJ148" s="1003"/>
      <c r="IK148" s="1003"/>
      <c r="IL148" s="1003"/>
      <c r="IM148" s="1003"/>
      <c r="IN148" s="1003"/>
      <c r="IO148" s="1003"/>
      <c r="IP148" s="1003"/>
      <c r="IQ148" s="1003"/>
      <c r="IR148" s="1003"/>
      <c r="IS148" s="1003"/>
      <c r="IT148" s="1003"/>
      <c r="IU148" s="1003"/>
      <c r="IV148" s="1003"/>
    </row>
    <row r="149" spans="1:256">
      <c r="A149" s="1003"/>
      <c r="B149" s="1057"/>
      <c r="C149" s="1057"/>
      <c r="D149" s="1057"/>
      <c r="E149" s="1057"/>
      <c r="F149" s="1057"/>
      <c r="G149" s="1057"/>
      <c r="H149" s="1003"/>
      <c r="I149" s="1003"/>
      <c r="J149" s="1003"/>
      <c r="K149" s="1003"/>
      <c r="L149" s="1003"/>
      <c r="M149" s="1003"/>
      <c r="N149" s="1003"/>
      <c r="O149" s="1003"/>
      <c r="P149" s="1003"/>
      <c r="Q149" s="1003"/>
      <c r="R149" s="1003"/>
      <c r="S149" s="1003"/>
      <c r="T149" s="1003"/>
      <c r="U149" s="1003"/>
      <c r="V149" s="1003"/>
      <c r="W149" s="1003"/>
      <c r="X149" s="1003"/>
      <c r="Y149" s="1003"/>
      <c r="Z149" s="1003"/>
      <c r="AA149" s="1003"/>
      <c r="AB149" s="1003"/>
      <c r="AC149" s="1003"/>
      <c r="AD149" s="1003"/>
      <c r="AE149" s="1003"/>
      <c r="AF149" s="1003"/>
      <c r="AG149" s="1003"/>
      <c r="AH149" s="1003"/>
      <c r="AI149" s="1003"/>
      <c r="AJ149" s="1003"/>
      <c r="AK149" s="1003"/>
      <c r="AL149" s="1003"/>
      <c r="AM149" s="1003"/>
      <c r="AN149" s="1003"/>
      <c r="AO149" s="1003"/>
      <c r="AP149" s="1003"/>
      <c r="AQ149" s="1003"/>
      <c r="AR149" s="1003"/>
      <c r="AS149" s="1003"/>
      <c r="AT149" s="1003"/>
      <c r="AU149" s="1003"/>
      <c r="AV149" s="1003"/>
      <c r="AW149" s="1003"/>
      <c r="AX149" s="1003"/>
      <c r="AY149" s="1003"/>
      <c r="AZ149" s="1003"/>
      <c r="BA149" s="1003"/>
      <c r="BB149" s="1003"/>
      <c r="BC149" s="1003"/>
      <c r="BD149" s="1003"/>
      <c r="BE149" s="1003"/>
      <c r="BF149" s="1003"/>
      <c r="BG149" s="1003"/>
      <c r="BH149" s="1003"/>
      <c r="BI149" s="1003"/>
      <c r="BJ149" s="1003"/>
      <c r="BK149" s="1003"/>
      <c r="BL149" s="1003"/>
      <c r="BM149" s="1003"/>
      <c r="BN149" s="1003"/>
      <c r="BO149" s="1003"/>
      <c r="BP149" s="1003"/>
      <c r="BQ149" s="1003"/>
      <c r="BR149" s="1003"/>
      <c r="BS149" s="1003"/>
      <c r="BT149" s="1003"/>
      <c r="BU149" s="1003"/>
      <c r="BV149" s="1003"/>
      <c r="BW149" s="1003"/>
      <c r="BX149" s="1003"/>
      <c r="BY149" s="1003"/>
      <c r="BZ149" s="1003"/>
      <c r="CA149" s="1003"/>
      <c r="CB149" s="1003"/>
      <c r="CC149" s="1003"/>
      <c r="CD149" s="1003"/>
      <c r="CE149" s="1003"/>
      <c r="CF149" s="1003"/>
      <c r="CG149" s="1003"/>
      <c r="CH149" s="1003"/>
      <c r="CI149" s="1003"/>
      <c r="CJ149" s="1003"/>
      <c r="CK149" s="1003"/>
      <c r="CL149" s="1003"/>
      <c r="CM149" s="1003"/>
      <c r="CN149" s="1003"/>
      <c r="CO149" s="1003"/>
      <c r="CP149" s="1003"/>
      <c r="CQ149" s="1003"/>
      <c r="CR149" s="1003"/>
      <c r="CS149" s="1003"/>
      <c r="CT149" s="1003"/>
      <c r="CU149" s="1003"/>
      <c r="CV149" s="1003"/>
      <c r="CW149" s="1003"/>
      <c r="CX149" s="1003"/>
      <c r="CY149" s="1003"/>
      <c r="CZ149" s="1003"/>
      <c r="DA149" s="1003"/>
      <c r="DB149" s="1003"/>
      <c r="DC149" s="1003"/>
      <c r="DD149" s="1003"/>
      <c r="DE149" s="1003"/>
      <c r="DF149" s="1003"/>
      <c r="DG149" s="1003"/>
      <c r="DH149" s="1003"/>
      <c r="DI149" s="1003"/>
      <c r="DJ149" s="1003"/>
      <c r="DK149" s="1003"/>
      <c r="DL149" s="1003"/>
      <c r="DM149" s="1003"/>
      <c r="DN149" s="1003"/>
      <c r="DO149" s="1003"/>
      <c r="DP149" s="1003"/>
      <c r="DQ149" s="1003"/>
      <c r="DR149" s="1003"/>
      <c r="DS149" s="1003"/>
      <c r="DT149" s="1003"/>
      <c r="DU149" s="1003"/>
      <c r="DV149" s="1003"/>
      <c r="DW149" s="1003"/>
      <c r="DX149" s="1003"/>
      <c r="DY149" s="1003"/>
      <c r="DZ149" s="1003"/>
      <c r="EA149" s="1003"/>
      <c r="EB149" s="1003"/>
      <c r="EC149" s="1003"/>
      <c r="ED149" s="1003"/>
      <c r="EE149" s="1003"/>
      <c r="EF149" s="1003"/>
      <c r="EG149" s="1003"/>
      <c r="EH149" s="1003"/>
      <c r="EI149" s="1003"/>
      <c r="EJ149" s="1003"/>
      <c r="EK149" s="1003"/>
      <c r="EL149" s="1003"/>
      <c r="EM149" s="1003"/>
      <c r="EN149" s="1003"/>
      <c r="EO149" s="1003"/>
      <c r="EP149" s="1003"/>
      <c r="EQ149" s="1003"/>
      <c r="ER149" s="1003"/>
      <c r="ES149" s="1003"/>
      <c r="ET149" s="1003"/>
      <c r="EU149" s="1003"/>
      <c r="EV149" s="1003"/>
      <c r="EW149" s="1003"/>
      <c r="EX149" s="1003"/>
      <c r="EY149" s="1003"/>
      <c r="EZ149" s="1003"/>
      <c r="FA149" s="1003"/>
      <c r="FB149" s="1003"/>
      <c r="FC149" s="1003"/>
      <c r="FD149" s="1003"/>
      <c r="FE149" s="1003"/>
      <c r="FF149" s="1003"/>
      <c r="FG149" s="1003"/>
      <c r="FH149" s="1003"/>
      <c r="FI149" s="1003"/>
      <c r="FJ149" s="1003"/>
      <c r="FK149" s="1003"/>
      <c r="FL149" s="1003"/>
      <c r="FM149" s="1003"/>
      <c r="FN149" s="1003"/>
      <c r="FO149" s="1003"/>
      <c r="FP149" s="1003"/>
      <c r="FQ149" s="1003"/>
      <c r="FR149" s="1003"/>
      <c r="FS149" s="1003"/>
      <c r="FT149" s="1003"/>
      <c r="FU149" s="1003"/>
      <c r="FV149" s="1003"/>
      <c r="FW149" s="1003"/>
      <c r="FX149" s="1003"/>
      <c r="FY149" s="1003"/>
      <c r="FZ149" s="1003"/>
      <c r="GA149" s="1003"/>
      <c r="GB149" s="1003"/>
      <c r="GC149" s="1003"/>
      <c r="GD149" s="1003"/>
      <c r="GE149" s="1003"/>
      <c r="GF149" s="1003"/>
      <c r="GG149" s="1003"/>
      <c r="GH149" s="1003"/>
      <c r="GI149" s="1003"/>
      <c r="GJ149" s="1003"/>
      <c r="GK149" s="1003"/>
      <c r="GL149" s="1003"/>
      <c r="GM149" s="1003"/>
      <c r="GN149" s="1003"/>
      <c r="GO149" s="1003"/>
      <c r="GP149" s="1003"/>
      <c r="GQ149" s="1003"/>
      <c r="GR149" s="1003"/>
      <c r="GS149" s="1003"/>
      <c r="GT149" s="1003"/>
      <c r="GU149" s="1003"/>
      <c r="GV149" s="1003"/>
      <c r="GW149" s="1003"/>
      <c r="GX149" s="1003"/>
      <c r="GY149" s="1003"/>
      <c r="GZ149" s="1003"/>
      <c r="HA149" s="1003"/>
      <c r="HB149" s="1003"/>
      <c r="HC149" s="1003"/>
      <c r="HD149" s="1003"/>
      <c r="HE149" s="1003"/>
      <c r="HF149" s="1003"/>
      <c r="HG149" s="1003"/>
      <c r="HH149" s="1003"/>
      <c r="HI149" s="1003"/>
      <c r="HJ149" s="1003"/>
      <c r="HK149" s="1003"/>
      <c r="HL149" s="1003"/>
      <c r="HM149" s="1003"/>
      <c r="HN149" s="1003"/>
      <c r="HO149" s="1003"/>
      <c r="HP149" s="1003"/>
      <c r="HQ149" s="1003"/>
      <c r="HR149" s="1003"/>
      <c r="HS149" s="1003"/>
      <c r="HT149" s="1003"/>
      <c r="HU149" s="1003"/>
      <c r="HV149" s="1003"/>
      <c r="HW149" s="1003"/>
      <c r="HX149" s="1003"/>
      <c r="HY149" s="1003"/>
      <c r="HZ149" s="1003"/>
      <c r="IA149" s="1003"/>
      <c r="IB149" s="1003"/>
      <c r="IC149" s="1003"/>
      <c r="ID149" s="1003"/>
      <c r="IE149" s="1003"/>
      <c r="IF149" s="1003"/>
      <c r="IG149" s="1003"/>
      <c r="IH149" s="1003"/>
      <c r="II149" s="1003"/>
      <c r="IJ149" s="1003"/>
      <c r="IK149" s="1003"/>
      <c r="IL149" s="1003"/>
      <c r="IM149" s="1003"/>
      <c r="IN149" s="1003"/>
      <c r="IO149" s="1003"/>
      <c r="IP149" s="1003"/>
      <c r="IQ149" s="1003"/>
      <c r="IR149" s="1003"/>
      <c r="IS149" s="1003"/>
      <c r="IT149" s="1003"/>
      <c r="IU149" s="1003"/>
      <c r="IV149" s="1003"/>
    </row>
    <row r="150" spans="1:256">
      <c r="A150" s="1003"/>
      <c r="B150" s="1057"/>
      <c r="C150" s="1057"/>
      <c r="D150" s="1057"/>
      <c r="E150" s="1057"/>
      <c r="F150" s="1057"/>
      <c r="G150" s="1057"/>
      <c r="H150" s="1003"/>
      <c r="I150" s="1003"/>
      <c r="J150" s="1003"/>
      <c r="K150" s="1003"/>
      <c r="L150" s="1003"/>
      <c r="M150" s="1003"/>
      <c r="N150" s="1003"/>
      <c r="O150" s="1003"/>
      <c r="P150" s="1003"/>
      <c r="Q150" s="1003"/>
      <c r="R150" s="1003"/>
      <c r="S150" s="1003"/>
      <c r="T150" s="1003"/>
      <c r="U150" s="1003"/>
      <c r="V150" s="1003"/>
      <c r="W150" s="1003"/>
      <c r="X150" s="1003"/>
      <c r="Y150" s="1003"/>
      <c r="Z150" s="1003"/>
      <c r="AA150" s="1003"/>
      <c r="AB150" s="1003"/>
      <c r="AC150" s="1003"/>
      <c r="AD150" s="1003"/>
      <c r="AE150" s="1003"/>
      <c r="AF150" s="1003"/>
      <c r="AG150" s="1003"/>
      <c r="AH150" s="1003"/>
      <c r="AI150" s="1003"/>
      <c r="AJ150" s="1003"/>
      <c r="AK150" s="1003"/>
      <c r="AL150" s="1003"/>
      <c r="AM150" s="1003"/>
      <c r="AN150" s="1003"/>
      <c r="AO150" s="1003"/>
      <c r="AP150" s="1003"/>
      <c r="AQ150" s="1003"/>
      <c r="AR150" s="1003"/>
      <c r="AS150" s="1003"/>
      <c r="AT150" s="1003"/>
      <c r="AU150" s="1003"/>
      <c r="AV150" s="1003"/>
      <c r="AW150" s="1003"/>
      <c r="AX150" s="1003"/>
      <c r="AY150" s="1003"/>
      <c r="AZ150" s="1003"/>
      <c r="BA150" s="1003"/>
      <c r="BB150" s="1003"/>
      <c r="BC150" s="1003"/>
      <c r="BD150" s="1003"/>
      <c r="BE150" s="1003"/>
      <c r="BF150" s="1003"/>
      <c r="BG150" s="1003"/>
      <c r="BH150" s="1003"/>
      <c r="BI150" s="1003"/>
      <c r="BJ150" s="1003"/>
      <c r="BK150" s="1003"/>
      <c r="BL150" s="1003"/>
      <c r="BM150" s="1003"/>
      <c r="BN150" s="1003"/>
      <c r="BO150" s="1003"/>
      <c r="BP150" s="1003"/>
      <c r="BQ150" s="1003"/>
      <c r="BR150" s="1003"/>
      <c r="BS150" s="1003"/>
      <c r="BT150" s="1003"/>
      <c r="BU150" s="1003"/>
      <c r="BV150" s="1003"/>
      <c r="BW150" s="1003"/>
      <c r="BX150" s="1003"/>
      <c r="BY150" s="1003"/>
      <c r="BZ150" s="1003"/>
      <c r="CA150" s="1003"/>
      <c r="CB150" s="1003"/>
      <c r="CC150" s="1003"/>
      <c r="CD150" s="1003"/>
      <c r="CE150" s="1003"/>
      <c r="CF150" s="1003"/>
      <c r="CG150" s="1003"/>
      <c r="CH150" s="1003"/>
      <c r="CI150" s="1003"/>
      <c r="CJ150" s="1003"/>
      <c r="CK150" s="1003"/>
      <c r="CL150" s="1003"/>
      <c r="CM150" s="1003"/>
      <c r="CN150" s="1003"/>
      <c r="CO150" s="1003"/>
      <c r="CP150" s="1003"/>
      <c r="CQ150" s="1003"/>
      <c r="CR150" s="1003"/>
      <c r="CS150" s="1003"/>
      <c r="CT150" s="1003"/>
      <c r="CU150" s="1003"/>
      <c r="CV150" s="1003"/>
      <c r="CW150" s="1003"/>
      <c r="CX150" s="1003"/>
      <c r="CY150" s="1003"/>
      <c r="CZ150" s="1003"/>
      <c r="DA150" s="1003"/>
      <c r="DB150" s="1003"/>
      <c r="DC150" s="1003"/>
      <c r="DD150" s="1003"/>
      <c r="DE150" s="1003"/>
      <c r="DF150" s="1003"/>
      <c r="DG150" s="1003"/>
      <c r="DH150" s="1003"/>
      <c r="DI150" s="1003"/>
      <c r="DJ150" s="1003"/>
      <c r="DK150" s="1003"/>
      <c r="DL150" s="1003"/>
      <c r="DM150" s="1003"/>
      <c r="DN150" s="1003"/>
      <c r="DO150" s="1003"/>
      <c r="DP150" s="1003"/>
      <c r="DQ150" s="1003"/>
      <c r="DR150" s="1003"/>
      <c r="DS150" s="1003"/>
      <c r="DT150" s="1003"/>
      <c r="DU150" s="1003"/>
      <c r="DV150" s="1003"/>
      <c r="DW150" s="1003"/>
      <c r="DX150" s="1003"/>
      <c r="DY150" s="1003"/>
      <c r="DZ150" s="1003"/>
      <c r="EA150" s="1003"/>
      <c r="EB150" s="1003"/>
      <c r="EC150" s="1003"/>
      <c r="ED150" s="1003"/>
      <c r="EE150" s="1003"/>
      <c r="EF150" s="1003"/>
      <c r="EG150" s="1003"/>
      <c r="EH150" s="1003"/>
      <c r="EI150" s="1003"/>
      <c r="EJ150" s="1003"/>
      <c r="EK150" s="1003"/>
      <c r="EL150" s="1003"/>
      <c r="EM150" s="1003"/>
      <c r="EN150" s="1003"/>
      <c r="EO150" s="1003"/>
      <c r="EP150" s="1003"/>
      <c r="EQ150" s="1003"/>
      <c r="ER150" s="1003"/>
      <c r="ES150" s="1003"/>
      <c r="ET150" s="1003"/>
      <c r="EU150" s="1003"/>
      <c r="EV150" s="1003"/>
      <c r="EW150" s="1003"/>
      <c r="EX150" s="1003"/>
      <c r="EY150" s="1003"/>
      <c r="EZ150" s="1003"/>
      <c r="FA150" s="1003"/>
      <c r="FB150" s="1003"/>
      <c r="FC150" s="1003"/>
      <c r="FD150" s="1003"/>
      <c r="FE150" s="1003"/>
      <c r="FF150" s="1003"/>
      <c r="FG150" s="1003"/>
      <c r="FH150" s="1003"/>
      <c r="FI150" s="1003"/>
      <c r="FJ150" s="1003"/>
      <c r="FK150" s="1003"/>
      <c r="FL150" s="1003"/>
      <c r="FM150" s="1003"/>
      <c r="FN150" s="1003"/>
      <c r="FO150" s="1003"/>
      <c r="FP150" s="1003"/>
      <c r="FQ150" s="1003"/>
      <c r="FR150" s="1003"/>
      <c r="FS150" s="1003"/>
      <c r="FT150" s="1003"/>
      <c r="FU150" s="1003"/>
      <c r="FV150" s="1003"/>
      <c r="FW150" s="1003"/>
      <c r="FX150" s="1003"/>
      <c r="FY150" s="1003"/>
      <c r="FZ150" s="1003"/>
      <c r="GA150" s="1003"/>
      <c r="GB150" s="1003"/>
      <c r="GC150" s="1003"/>
      <c r="GD150" s="1003"/>
      <c r="GE150" s="1003"/>
      <c r="GF150" s="1003"/>
      <c r="GG150" s="1003"/>
      <c r="GH150" s="1003"/>
      <c r="GI150" s="1003"/>
      <c r="GJ150" s="1003"/>
      <c r="GK150" s="1003"/>
      <c r="GL150" s="1003"/>
      <c r="GM150" s="1003"/>
      <c r="GN150" s="1003"/>
      <c r="GO150" s="1003"/>
      <c r="GP150" s="1003"/>
      <c r="GQ150" s="1003"/>
      <c r="GR150" s="1003"/>
      <c r="GS150" s="1003"/>
      <c r="GT150" s="1003"/>
      <c r="GU150" s="1003"/>
      <c r="GV150" s="1003"/>
      <c r="GW150" s="1003"/>
      <c r="GX150" s="1003"/>
      <c r="GY150" s="1003"/>
      <c r="GZ150" s="1003"/>
      <c r="HA150" s="1003"/>
      <c r="HB150" s="1003"/>
      <c r="HC150" s="1003"/>
      <c r="HD150" s="1003"/>
      <c r="HE150" s="1003"/>
      <c r="HF150" s="1003"/>
      <c r="HG150" s="1003"/>
      <c r="HH150" s="1003"/>
      <c r="HI150" s="1003"/>
      <c r="HJ150" s="1003"/>
      <c r="HK150" s="1003"/>
      <c r="HL150" s="1003"/>
      <c r="HM150" s="1003"/>
      <c r="HN150" s="1003"/>
      <c r="HO150" s="1003"/>
      <c r="HP150" s="1003"/>
      <c r="HQ150" s="1003"/>
      <c r="HR150" s="1003"/>
      <c r="HS150" s="1003"/>
      <c r="HT150" s="1003"/>
      <c r="HU150" s="1003"/>
      <c r="HV150" s="1003"/>
      <c r="HW150" s="1003"/>
      <c r="HX150" s="1003"/>
      <c r="HY150" s="1003"/>
      <c r="HZ150" s="1003"/>
      <c r="IA150" s="1003"/>
      <c r="IB150" s="1003"/>
      <c r="IC150" s="1003"/>
      <c r="ID150" s="1003"/>
      <c r="IE150" s="1003"/>
      <c r="IF150" s="1003"/>
      <c r="IG150" s="1003"/>
      <c r="IH150" s="1003"/>
      <c r="II150" s="1003"/>
      <c r="IJ150" s="1003"/>
      <c r="IK150" s="1003"/>
      <c r="IL150" s="1003"/>
      <c r="IM150" s="1003"/>
      <c r="IN150" s="1003"/>
      <c r="IO150" s="1003"/>
      <c r="IP150" s="1003"/>
      <c r="IQ150" s="1003"/>
      <c r="IR150" s="1003"/>
      <c r="IS150" s="1003"/>
      <c r="IT150" s="1003"/>
      <c r="IU150" s="1003"/>
      <c r="IV150" s="1003"/>
    </row>
    <row r="151" spans="1:256">
      <c r="A151" s="1003"/>
      <c r="B151" s="1057"/>
      <c r="C151" s="1057"/>
      <c r="D151" s="1057"/>
      <c r="E151" s="1057"/>
      <c r="F151" s="1057"/>
      <c r="G151" s="1057"/>
      <c r="H151" s="1003"/>
      <c r="I151" s="1003"/>
      <c r="J151" s="1003"/>
      <c r="K151" s="1003"/>
      <c r="L151" s="1003"/>
      <c r="M151" s="1003"/>
      <c r="N151" s="1003"/>
      <c r="O151" s="1003"/>
      <c r="P151" s="1003"/>
      <c r="Q151" s="1003"/>
      <c r="R151" s="1003"/>
      <c r="S151" s="1003"/>
      <c r="T151" s="1003"/>
      <c r="U151" s="1003"/>
      <c r="V151" s="1003"/>
      <c r="W151" s="1003"/>
      <c r="X151" s="1003"/>
      <c r="Y151" s="1003"/>
      <c r="Z151" s="1003"/>
      <c r="AA151" s="1003"/>
      <c r="AB151" s="1003"/>
      <c r="AC151" s="1003"/>
      <c r="AD151" s="1003"/>
      <c r="AE151" s="1003"/>
      <c r="AF151" s="1003"/>
      <c r="AG151" s="1003"/>
      <c r="AH151" s="1003"/>
      <c r="AI151" s="1003"/>
      <c r="AJ151" s="1003"/>
      <c r="AK151" s="1003"/>
      <c r="AL151" s="1003"/>
      <c r="AM151" s="1003"/>
      <c r="AN151" s="1003"/>
      <c r="AO151" s="1003"/>
      <c r="AP151" s="1003"/>
      <c r="AQ151" s="1003"/>
      <c r="AR151" s="1003"/>
      <c r="AS151" s="1003"/>
      <c r="AT151" s="1003"/>
      <c r="AU151" s="1003"/>
      <c r="AV151" s="1003"/>
      <c r="AW151" s="1003"/>
      <c r="AX151" s="1003"/>
      <c r="AY151" s="1003"/>
      <c r="AZ151" s="1003"/>
      <c r="BA151" s="1003"/>
      <c r="BB151" s="1003"/>
      <c r="BC151" s="1003"/>
      <c r="BD151" s="1003"/>
      <c r="BE151" s="1003"/>
      <c r="BF151" s="1003"/>
      <c r="BG151" s="1003"/>
      <c r="BH151" s="1003"/>
      <c r="BI151" s="1003"/>
      <c r="BJ151" s="1003"/>
      <c r="BK151" s="1003"/>
      <c r="BL151" s="1003"/>
      <c r="BM151" s="1003"/>
      <c r="BN151" s="1003"/>
      <c r="BO151" s="1003"/>
      <c r="BP151" s="1003"/>
      <c r="BQ151" s="1003"/>
      <c r="BR151" s="1003"/>
      <c r="BS151" s="1003"/>
      <c r="BT151" s="1003"/>
      <c r="BU151" s="1003"/>
      <c r="BV151" s="1003"/>
      <c r="BW151" s="1003"/>
      <c r="BX151" s="1003"/>
      <c r="BY151" s="1003"/>
      <c r="BZ151" s="1003"/>
      <c r="CA151" s="1003"/>
      <c r="CB151" s="1003"/>
      <c r="CC151" s="1003"/>
      <c r="CD151" s="1003"/>
      <c r="CE151" s="1003"/>
      <c r="CF151" s="1003"/>
      <c r="CG151" s="1003"/>
      <c r="CH151" s="1003"/>
      <c r="CI151" s="1003"/>
      <c r="CJ151" s="1003"/>
      <c r="CK151" s="1003"/>
      <c r="CL151" s="1003"/>
      <c r="CM151" s="1003"/>
      <c r="CN151" s="1003"/>
      <c r="CO151" s="1003"/>
      <c r="CP151" s="1003"/>
      <c r="CQ151" s="1003"/>
      <c r="CR151" s="1003"/>
      <c r="CS151" s="1003"/>
      <c r="CT151" s="1003"/>
      <c r="CU151" s="1003"/>
      <c r="CV151" s="1003"/>
      <c r="CW151" s="1003"/>
      <c r="CX151" s="1003"/>
      <c r="CY151" s="1003"/>
      <c r="CZ151" s="1003"/>
      <c r="DA151" s="1003"/>
      <c r="DB151" s="1003"/>
      <c r="DC151" s="1003"/>
      <c r="DD151" s="1003"/>
      <c r="DE151" s="1003"/>
      <c r="DF151" s="1003"/>
      <c r="DG151" s="1003"/>
      <c r="DH151" s="1003"/>
      <c r="DI151" s="1003"/>
      <c r="DJ151" s="1003"/>
      <c r="DK151" s="1003"/>
      <c r="DL151" s="1003"/>
      <c r="DM151" s="1003"/>
      <c r="DN151" s="1003"/>
      <c r="DO151" s="1003"/>
      <c r="DP151" s="1003"/>
      <c r="DQ151" s="1003"/>
      <c r="DR151" s="1003"/>
      <c r="DS151" s="1003"/>
      <c r="DT151" s="1003"/>
      <c r="DU151" s="1003"/>
      <c r="DV151" s="1003"/>
      <c r="DW151" s="1003"/>
      <c r="DX151" s="1003"/>
      <c r="DY151" s="1003"/>
      <c r="DZ151" s="1003"/>
      <c r="EA151" s="1003"/>
      <c r="EB151" s="1003"/>
      <c r="EC151" s="1003"/>
      <c r="ED151" s="1003"/>
      <c r="EE151" s="1003"/>
      <c r="EF151" s="1003"/>
      <c r="EG151" s="1003"/>
      <c r="EH151" s="1003"/>
      <c r="EI151" s="1003"/>
      <c r="EJ151" s="1003"/>
      <c r="EK151" s="1003"/>
      <c r="EL151" s="1003"/>
      <c r="EM151" s="1003"/>
      <c r="EN151" s="1003"/>
      <c r="EO151" s="1003"/>
      <c r="EP151" s="1003"/>
      <c r="EQ151" s="1003"/>
      <c r="ER151" s="1003"/>
      <c r="ES151" s="1003"/>
      <c r="ET151" s="1003"/>
      <c r="EU151" s="1003"/>
      <c r="EV151" s="1003"/>
      <c r="EW151" s="1003"/>
      <c r="EX151" s="1003"/>
      <c r="EY151" s="1003"/>
      <c r="EZ151" s="1003"/>
      <c r="FA151" s="1003"/>
      <c r="FB151" s="1003"/>
      <c r="FC151" s="1003"/>
      <c r="FD151" s="1003"/>
      <c r="FE151" s="1003"/>
      <c r="FF151" s="1003"/>
      <c r="FG151" s="1003"/>
      <c r="FH151" s="1003"/>
      <c r="FI151" s="1003"/>
      <c r="FJ151" s="1003"/>
      <c r="FK151" s="1003"/>
      <c r="FL151" s="1003"/>
      <c r="FM151" s="1003"/>
      <c r="FN151" s="1003"/>
      <c r="FO151" s="1003"/>
      <c r="FP151" s="1003"/>
      <c r="FQ151" s="1003"/>
      <c r="FR151" s="1003"/>
      <c r="FS151" s="1003"/>
      <c r="FT151" s="1003"/>
      <c r="FU151" s="1003"/>
      <c r="FV151" s="1003"/>
      <c r="FW151" s="1003"/>
      <c r="FX151" s="1003"/>
      <c r="FY151" s="1003"/>
      <c r="FZ151" s="1003"/>
      <c r="GA151" s="1003"/>
      <c r="GB151" s="1003"/>
      <c r="GC151" s="1003"/>
      <c r="GD151" s="1003"/>
      <c r="GE151" s="1003"/>
      <c r="GF151" s="1003"/>
      <c r="GG151" s="1003"/>
      <c r="GH151" s="1003"/>
      <c r="GI151" s="1003"/>
      <c r="GJ151" s="1003"/>
      <c r="GK151" s="1003"/>
      <c r="GL151" s="1003"/>
      <c r="GM151" s="1003"/>
      <c r="GN151" s="1003"/>
      <c r="GO151" s="1003"/>
      <c r="GP151" s="1003"/>
      <c r="GQ151" s="1003"/>
      <c r="GR151" s="1003"/>
      <c r="GS151" s="1003"/>
      <c r="GT151" s="1003"/>
      <c r="GU151" s="1003"/>
      <c r="GV151" s="1003"/>
      <c r="GW151" s="1003"/>
      <c r="GX151" s="1003"/>
      <c r="GY151" s="1003"/>
      <c r="GZ151" s="1003"/>
      <c r="HA151" s="1003"/>
      <c r="HB151" s="1003"/>
      <c r="HC151" s="1003"/>
      <c r="HD151" s="1003"/>
      <c r="HE151" s="1003"/>
      <c r="HF151" s="1003"/>
      <c r="HG151" s="1003"/>
      <c r="HH151" s="1003"/>
      <c r="HI151" s="1003"/>
      <c r="HJ151" s="1003"/>
      <c r="HK151" s="1003"/>
      <c r="HL151" s="1003"/>
      <c r="HM151" s="1003"/>
      <c r="HN151" s="1003"/>
      <c r="HO151" s="1003"/>
      <c r="HP151" s="1003"/>
      <c r="HQ151" s="1003"/>
      <c r="HR151" s="1003"/>
      <c r="HS151" s="1003"/>
      <c r="HT151" s="1003"/>
      <c r="HU151" s="1003"/>
      <c r="HV151" s="1003"/>
      <c r="HW151" s="1003"/>
      <c r="HX151" s="1003"/>
      <c r="HY151" s="1003"/>
      <c r="HZ151" s="1003"/>
      <c r="IA151" s="1003"/>
      <c r="IB151" s="1003"/>
      <c r="IC151" s="1003"/>
      <c r="ID151" s="1003"/>
      <c r="IE151" s="1003"/>
      <c r="IF151" s="1003"/>
      <c r="IG151" s="1003"/>
      <c r="IH151" s="1003"/>
      <c r="II151" s="1003"/>
      <c r="IJ151" s="1003"/>
      <c r="IK151" s="1003"/>
      <c r="IL151" s="1003"/>
      <c r="IM151" s="1003"/>
      <c r="IN151" s="1003"/>
      <c r="IO151" s="1003"/>
      <c r="IP151" s="1003"/>
      <c r="IQ151" s="1003"/>
      <c r="IR151" s="1003"/>
      <c r="IS151" s="1003"/>
      <c r="IT151" s="1003"/>
      <c r="IU151" s="1003"/>
      <c r="IV151" s="1003"/>
    </row>
    <row r="152" spans="1:256">
      <c r="A152" s="1003"/>
      <c r="B152" s="1057"/>
      <c r="C152" s="1057"/>
      <c r="D152" s="1057"/>
      <c r="E152" s="1057"/>
      <c r="F152" s="1057"/>
      <c r="G152" s="1057"/>
      <c r="H152" s="1003"/>
      <c r="I152" s="1003"/>
      <c r="J152" s="1003"/>
      <c r="K152" s="1003"/>
      <c r="L152" s="1003"/>
      <c r="M152" s="1003"/>
      <c r="N152" s="1003"/>
      <c r="O152" s="1003"/>
      <c r="P152" s="1003"/>
      <c r="Q152" s="1003"/>
      <c r="R152" s="1003"/>
      <c r="S152" s="1003"/>
      <c r="T152" s="1003"/>
      <c r="U152" s="1003"/>
      <c r="V152" s="1003"/>
      <c r="W152" s="1003"/>
      <c r="X152" s="1003"/>
      <c r="Y152" s="1003"/>
      <c r="Z152" s="1003"/>
      <c r="AA152" s="1003"/>
      <c r="AB152" s="1003"/>
      <c r="AC152" s="1003"/>
      <c r="AD152" s="1003"/>
      <c r="AE152" s="1003"/>
      <c r="AF152" s="1003"/>
      <c r="AG152" s="1003"/>
      <c r="AH152" s="1003"/>
      <c r="AI152" s="1003"/>
      <c r="AJ152" s="1003"/>
      <c r="AK152" s="1003"/>
      <c r="AL152" s="1003"/>
      <c r="AM152" s="1003"/>
      <c r="AN152" s="1003"/>
      <c r="AO152" s="1003"/>
      <c r="AP152" s="1003"/>
      <c r="AQ152" s="1003"/>
      <c r="AR152" s="1003"/>
      <c r="AS152" s="1003"/>
      <c r="AT152" s="1003"/>
      <c r="AU152" s="1003"/>
      <c r="AV152" s="1003"/>
      <c r="AW152" s="1003"/>
      <c r="AX152" s="1003"/>
      <c r="AY152" s="1003"/>
      <c r="AZ152" s="1003"/>
      <c r="BA152" s="1003"/>
      <c r="BB152" s="1003"/>
      <c r="BC152" s="1003"/>
      <c r="BD152" s="1003"/>
      <c r="BE152" s="1003"/>
      <c r="BF152" s="1003"/>
      <c r="BG152" s="1003"/>
      <c r="BH152" s="1003"/>
      <c r="BI152" s="1003"/>
      <c r="BJ152" s="1003"/>
      <c r="BK152" s="1003"/>
      <c r="BL152" s="1003"/>
      <c r="BM152" s="1003"/>
      <c r="BN152" s="1003"/>
      <c r="BO152" s="1003"/>
      <c r="BP152" s="1003"/>
      <c r="BQ152" s="1003"/>
      <c r="BR152" s="1003"/>
      <c r="BS152" s="1003"/>
      <c r="BT152" s="1003"/>
      <c r="BU152" s="1003"/>
      <c r="BV152" s="1003"/>
      <c r="BW152" s="1003"/>
      <c r="BX152" s="1003"/>
      <c r="BY152" s="1003"/>
      <c r="BZ152" s="1003"/>
      <c r="CA152" s="1003"/>
      <c r="CB152" s="1003"/>
      <c r="CC152" s="1003"/>
      <c r="CD152" s="1003"/>
      <c r="CE152" s="1003"/>
      <c r="CF152" s="1003"/>
      <c r="CG152" s="1003"/>
      <c r="CH152" s="1003"/>
      <c r="CI152" s="1003"/>
      <c r="CJ152" s="1003"/>
      <c r="CK152" s="1003"/>
      <c r="CL152" s="1003"/>
      <c r="CM152" s="1003"/>
      <c r="CN152" s="1003"/>
      <c r="CO152" s="1003"/>
      <c r="CP152" s="1003"/>
      <c r="CQ152" s="1003"/>
      <c r="CR152" s="1003"/>
      <c r="CS152" s="1003"/>
      <c r="CT152" s="1003"/>
      <c r="CU152" s="1003"/>
      <c r="CV152" s="1003"/>
      <c r="CW152" s="1003"/>
      <c r="CX152" s="1003"/>
      <c r="CY152" s="1003"/>
      <c r="CZ152" s="1003"/>
      <c r="DA152" s="1003"/>
      <c r="DB152" s="1003"/>
      <c r="DC152" s="1003"/>
      <c r="DD152" s="1003"/>
      <c r="DE152" s="1003"/>
      <c r="DF152" s="1003"/>
      <c r="DG152" s="1003"/>
      <c r="DH152" s="1003"/>
      <c r="DI152" s="1003"/>
      <c r="DJ152" s="1003"/>
      <c r="DK152" s="1003"/>
      <c r="DL152" s="1003"/>
      <c r="DM152" s="1003"/>
      <c r="DN152" s="1003"/>
      <c r="DO152" s="1003"/>
      <c r="DP152" s="1003"/>
      <c r="DQ152" s="1003"/>
      <c r="DR152" s="1003"/>
      <c r="DS152" s="1003"/>
      <c r="DT152" s="1003"/>
      <c r="DU152" s="1003"/>
      <c r="DV152" s="1003"/>
      <c r="DW152" s="1003"/>
      <c r="DX152" s="1003"/>
      <c r="DY152" s="1003"/>
      <c r="DZ152" s="1003"/>
      <c r="EA152" s="1003"/>
      <c r="EB152" s="1003"/>
      <c r="EC152" s="1003"/>
      <c r="ED152" s="1003"/>
      <c r="EE152" s="1003"/>
      <c r="EF152" s="1003"/>
      <c r="EG152" s="1003"/>
      <c r="EH152" s="1003"/>
      <c r="EI152" s="1003"/>
      <c r="EJ152" s="1003"/>
      <c r="EK152" s="1003"/>
      <c r="EL152" s="1003"/>
      <c r="EM152" s="1003"/>
      <c r="EN152" s="1003"/>
      <c r="EO152" s="1003"/>
      <c r="EP152" s="1003"/>
      <c r="EQ152" s="1003"/>
      <c r="ER152" s="1003"/>
      <c r="ES152" s="1003"/>
      <c r="ET152" s="1003"/>
      <c r="EU152" s="1003"/>
      <c r="EV152" s="1003"/>
      <c r="EW152" s="1003"/>
      <c r="EX152" s="1003"/>
      <c r="EY152" s="1003"/>
      <c r="EZ152" s="1003"/>
      <c r="FA152" s="1003"/>
      <c r="FB152" s="1003"/>
      <c r="FC152" s="1003"/>
      <c r="FD152" s="1003"/>
      <c r="FE152" s="1003"/>
      <c r="FF152" s="1003"/>
      <c r="FG152" s="1003"/>
      <c r="FH152" s="1003"/>
      <c r="FI152" s="1003"/>
      <c r="FJ152" s="1003"/>
      <c r="FK152" s="1003"/>
      <c r="FL152" s="1003"/>
      <c r="FM152" s="1003"/>
      <c r="FN152" s="1003"/>
      <c r="FO152" s="1003"/>
      <c r="FP152" s="1003"/>
      <c r="FQ152" s="1003"/>
      <c r="FR152" s="1003"/>
      <c r="FS152" s="1003"/>
      <c r="FT152" s="1003"/>
      <c r="FU152" s="1003"/>
      <c r="FV152" s="1003"/>
      <c r="FW152" s="1003"/>
      <c r="FX152" s="1003"/>
      <c r="FY152" s="1003"/>
      <c r="FZ152" s="1003"/>
      <c r="GA152" s="1003"/>
      <c r="GB152" s="1003"/>
      <c r="GC152" s="1003"/>
      <c r="GD152" s="1003"/>
      <c r="GE152" s="1003"/>
      <c r="GF152" s="1003"/>
      <c r="GG152" s="1003"/>
      <c r="GH152" s="1003"/>
      <c r="GI152" s="1003"/>
      <c r="GJ152" s="1003"/>
      <c r="GK152" s="1003"/>
      <c r="GL152" s="1003"/>
      <c r="GM152" s="1003"/>
      <c r="GN152" s="1003"/>
      <c r="GO152" s="1003"/>
      <c r="GP152" s="1003"/>
      <c r="GQ152" s="1003"/>
      <c r="GR152" s="1003"/>
      <c r="GS152" s="1003"/>
      <c r="GT152" s="1003"/>
      <c r="GU152" s="1003"/>
      <c r="GV152" s="1003"/>
      <c r="GW152" s="1003"/>
      <c r="GX152" s="1003"/>
      <c r="GY152" s="1003"/>
      <c r="GZ152" s="1003"/>
      <c r="HA152" s="1003"/>
      <c r="HB152" s="1003"/>
      <c r="HC152" s="1003"/>
      <c r="HD152" s="1003"/>
      <c r="HE152" s="1003"/>
      <c r="HF152" s="1003"/>
      <c r="HG152" s="1003"/>
      <c r="HH152" s="1003"/>
      <c r="HI152" s="1003"/>
      <c r="HJ152" s="1003"/>
      <c r="HK152" s="1003"/>
      <c r="HL152" s="1003"/>
      <c r="HM152" s="1003"/>
      <c r="HN152" s="1003"/>
      <c r="HO152" s="1003"/>
      <c r="HP152" s="1003"/>
      <c r="HQ152" s="1003"/>
      <c r="HR152" s="1003"/>
      <c r="HS152" s="1003"/>
      <c r="HT152" s="1003"/>
      <c r="HU152" s="1003"/>
      <c r="HV152" s="1003"/>
      <c r="HW152" s="1003"/>
      <c r="HX152" s="1003"/>
      <c r="HY152" s="1003"/>
      <c r="HZ152" s="1003"/>
      <c r="IA152" s="1003"/>
      <c r="IB152" s="1003"/>
      <c r="IC152" s="1003"/>
      <c r="ID152" s="1003"/>
      <c r="IE152" s="1003"/>
      <c r="IF152" s="1003"/>
      <c r="IG152" s="1003"/>
      <c r="IH152" s="1003"/>
      <c r="II152" s="1003"/>
      <c r="IJ152" s="1003"/>
      <c r="IK152" s="1003"/>
      <c r="IL152" s="1003"/>
      <c r="IM152" s="1003"/>
      <c r="IN152" s="1003"/>
      <c r="IO152" s="1003"/>
      <c r="IP152" s="1003"/>
      <c r="IQ152" s="1003"/>
      <c r="IR152" s="1003"/>
      <c r="IS152" s="1003"/>
      <c r="IT152" s="1003"/>
      <c r="IU152" s="1003"/>
      <c r="IV152" s="1003"/>
    </row>
    <row r="153" spans="1:256">
      <c r="A153" s="1003"/>
      <c r="B153" s="1057"/>
      <c r="C153" s="1057"/>
      <c r="D153" s="1057"/>
      <c r="E153" s="1057"/>
      <c r="F153" s="1057"/>
      <c r="G153" s="1057"/>
      <c r="H153" s="1003"/>
      <c r="I153" s="1003"/>
      <c r="J153" s="1003"/>
      <c r="K153" s="1003"/>
      <c r="L153" s="1003"/>
      <c r="M153" s="1003"/>
      <c r="N153" s="1003"/>
      <c r="O153" s="1003"/>
      <c r="P153" s="1003"/>
      <c r="Q153" s="1003"/>
      <c r="R153" s="1003"/>
      <c r="S153" s="1003"/>
      <c r="T153" s="1003"/>
      <c r="U153" s="1003"/>
      <c r="V153" s="1003"/>
      <c r="W153" s="1003"/>
      <c r="X153" s="1003"/>
      <c r="Y153" s="1003"/>
      <c r="Z153" s="1003"/>
      <c r="AA153" s="1003"/>
      <c r="AB153" s="1003"/>
      <c r="AC153" s="1003"/>
      <c r="AD153" s="1003"/>
      <c r="AE153" s="1003"/>
      <c r="AF153" s="1003"/>
      <c r="AG153" s="1003"/>
      <c r="AH153" s="1003"/>
      <c r="AI153" s="1003"/>
      <c r="AJ153" s="1003"/>
      <c r="AK153" s="1003"/>
      <c r="AL153" s="1003"/>
      <c r="AM153" s="1003"/>
      <c r="AN153" s="1003"/>
      <c r="AO153" s="1003"/>
      <c r="AP153" s="1003"/>
      <c r="AQ153" s="1003"/>
      <c r="AR153" s="1003"/>
      <c r="AS153" s="1003"/>
      <c r="AT153" s="1003"/>
      <c r="AU153" s="1003"/>
      <c r="AV153" s="1003"/>
      <c r="AW153" s="1003"/>
      <c r="AX153" s="1003"/>
      <c r="AY153" s="1003"/>
      <c r="AZ153" s="1003"/>
      <c r="BA153" s="1003"/>
      <c r="BB153" s="1003"/>
      <c r="BC153" s="1003"/>
      <c r="BD153" s="1003"/>
      <c r="BE153" s="1003"/>
      <c r="BF153" s="1003"/>
      <c r="BG153" s="1003"/>
      <c r="BH153" s="1003"/>
      <c r="BI153" s="1003"/>
      <c r="BJ153" s="1003"/>
      <c r="BK153" s="1003"/>
      <c r="BL153" s="1003"/>
      <c r="BM153" s="1003"/>
      <c r="BN153" s="1003"/>
      <c r="BO153" s="1003"/>
      <c r="BP153" s="1003"/>
      <c r="BQ153" s="1003"/>
      <c r="BR153" s="1003"/>
      <c r="BS153" s="1003"/>
      <c r="BT153" s="1003"/>
      <c r="BU153" s="1003"/>
      <c r="BV153" s="1003"/>
      <c r="BW153" s="1003"/>
      <c r="BX153" s="1003"/>
      <c r="BY153" s="1003"/>
      <c r="BZ153" s="1003"/>
      <c r="CA153" s="1003"/>
      <c r="CB153" s="1003"/>
      <c r="CC153" s="1003"/>
      <c r="CD153" s="1003"/>
      <c r="CE153" s="1003"/>
      <c r="CF153" s="1003"/>
      <c r="CG153" s="1003"/>
      <c r="CH153" s="1003"/>
      <c r="CI153" s="1003"/>
      <c r="CJ153" s="1003"/>
      <c r="CK153" s="1003"/>
      <c r="CL153" s="1003"/>
      <c r="CM153" s="1003"/>
      <c r="CN153" s="1003"/>
      <c r="CO153" s="1003"/>
      <c r="CP153" s="1003"/>
      <c r="CQ153" s="1003"/>
      <c r="CR153" s="1003"/>
      <c r="CS153" s="1003"/>
      <c r="CT153" s="1003"/>
      <c r="CU153" s="1003"/>
      <c r="CV153" s="1003"/>
      <c r="CW153" s="1003"/>
      <c r="CX153" s="1003"/>
      <c r="CY153" s="1003"/>
      <c r="CZ153" s="1003"/>
      <c r="DA153" s="1003"/>
      <c r="DB153" s="1003"/>
      <c r="DC153" s="1003"/>
      <c r="DD153" s="1003"/>
      <c r="DE153" s="1003"/>
      <c r="DF153" s="1003"/>
      <c r="DG153" s="1003"/>
      <c r="DH153" s="1003"/>
      <c r="DI153" s="1003"/>
      <c r="DJ153" s="1003"/>
      <c r="DK153" s="1003"/>
      <c r="DL153" s="1003"/>
      <c r="DM153" s="1003"/>
      <c r="DN153" s="1003"/>
      <c r="DO153" s="1003"/>
      <c r="DP153" s="1003"/>
      <c r="DQ153" s="1003"/>
      <c r="DR153" s="1003"/>
      <c r="DS153" s="1003"/>
      <c r="DT153" s="1003"/>
      <c r="DU153" s="1003"/>
      <c r="DV153" s="1003"/>
      <c r="DW153" s="1003"/>
      <c r="DX153" s="1003"/>
      <c r="DY153" s="1003"/>
      <c r="DZ153" s="1003"/>
      <c r="EA153" s="1003"/>
      <c r="EB153" s="1003"/>
      <c r="EC153" s="1003"/>
      <c r="ED153" s="1003"/>
      <c r="EE153" s="1003"/>
      <c r="EF153" s="1003"/>
      <c r="EG153" s="1003"/>
      <c r="EH153" s="1003"/>
      <c r="EI153" s="1003"/>
      <c r="EJ153" s="1003"/>
      <c r="EK153" s="1003"/>
      <c r="EL153" s="1003"/>
      <c r="EM153" s="1003"/>
      <c r="EN153" s="1003"/>
      <c r="EO153" s="1003"/>
      <c r="EP153" s="1003"/>
      <c r="EQ153" s="1003"/>
      <c r="ER153" s="1003"/>
      <c r="ES153" s="1003"/>
      <c r="ET153" s="1003"/>
      <c r="EU153" s="1003"/>
      <c r="EV153" s="1003"/>
      <c r="EW153" s="1003"/>
      <c r="EX153" s="1003"/>
      <c r="EY153" s="1003"/>
      <c r="EZ153" s="1003"/>
      <c r="FA153" s="1003"/>
      <c r="FB153" s="1003"/>
      <c r="FC153" s="1003"/>
      <c r="FD153" s="1003"/>
      <c r="FE153" s="1003"/>
      <c r="FF153" s="1003"/>
      <c r="FG153" s="1003"/>
      <c r="FH153" s="1003"/>
      <c r="FI153" s="1003"/>
      <c r="FJ153" s="1003"/>
      <c r="FK153" s="1003"/>
      <c r="FL153" s="1003"/>
      <c r="FM153" s="1003"/>
      <c r="FN153" s="1003"/>
      <c r="FO153" s="1003"/>
      <c r="FP153" s="1003"/>
      <c r="FQ153" s="1003"/>
      <c r="FR153" s="1003"/>
      <c r="FS153" s="1003"/>
      <c r="FT153" s="1003"/>
      <c r="FU153" s="1003"/>
      <c r="FV153" s="1003"/>
      <c r="FW153" s="1003"/>
      <c r="FX153" s="1003"/>
      <c r="FY153" s="1003"/>
      <c r="FZ153" s="1003"/>
      <c r="GA153" s="1003"/>
      <c r="GB153" s="1003"/>
      <c r="GC153" s="1003"/>
      <c r="GD153" s="1003"/>
      <c r="GE153" s="1003"/>
      <c r="GF153" s="1003"/>
      <c r="GG153" s="1003"/>
      <c r="GH153" s="1003"/>
      <c r="GI153" s="1003"/>
      <c r="GJ153" s="1003"/>
      <c r="GK153" s="1003"/>
      <c r="GL153" s="1003"/>
      <c r="GM153" s="1003"/>
      <c r="GN153" s="1003"/>
      <c r="GO153" s="1003"/>
      <c r="GP153" s="1003"/>
      <c r="GQ153" s="1003"/>
      <c r="GR153" s="1003"/>
      <c r="GS153" s="1003"/>
      <c r="GT153" s="1003"/>
      <c r="GU153" s="1003"/>
      <c r="GV153" s="1003"/>
      <c r="GW153" s="1003"/>
      <c r="GX153" s="1003"/>
      <c r="GY153" s="1003"/>
      <c r="GZ153" s="1003"/>
      <c r="HA153" s="1003"/>
      <c r="HB153" s="1003"/>
      <c r="HC153" s="1003"/>
      <c r="HD153" s="1003"/>
      <c r="HE153" s="1003"/>
      <c r="HF153" s="1003"/>
      <c r="HG153" s="1003"/>
      <c r="HH153" s="1003"/>
      <c r="HI153" s="1003"/>
      <c r="HJ153" s="1003"/>
      <c r="HK153" s="1003"/>
      <c r="HL153" s="1003"/>
      <c r="HM153" s="1003"/>
      <c r="HN153" s="1003"/>
      <c r="HO153" s="1003"/>
      <c r="HP153" s="1003"/>
      <c r="HQ153" s="1003"/>
      <c r="HR153" s="1003"/>
      <c r="HS153" s="1003"/>
      <c r="HT153" s="1003"/>
      <c r="HU153" s="1003"/>
      <c r="HV153" s="1003"/>
      <c r="HW153" s="1003"/>
      <c r="HX153" s="1003"/>
      <c r="HY153" s="1003"/>
      <c r="HZ153" s="1003"/>
      <c r="IA153" s="1003"/>
      <c r="IB153" s="1003"/>
      <c r="IC153" s="1003"/>
      <c r="ID153" s="1003"/>
      <c r="IE153" s="1003"/>
      <c r="IF153" s="1003"/>
      <c r="IG153" s="1003"/>
      <c r="IH153" s="1003"/>
      <c r="II153" s="1003"/>
      <c r="IJ153" s="1003"/>
      <c r="IK153" s="1003"/>
      <c r="IL153" s="1003"/>
      <c r="IM153" s="1003"/>
      <c r="IN153" s="1003"/>
      <c r="IO153" s="1003"/>
      <c r="IP153" s="1003"/>
      <c r="IQ153" s="1003"/>
      <c r="IR153" s="1003"/>
      <c r="IS153" s="1003"/>
      <c r="IT153" s="1003"/>
      <c r="IU153" s="1003"/>
      <c r="IV153" s="1003"/>
    </row>
    <row r="154" spans="1:256">
      <c r="A154" s="1003"/>
      <c r="B154" s="1057"/>
      <c r="C154" s="1057"/>
      <c r="D154" s="1057"/>
      <c r="E154" s="1057"/>
      <c r="F154" s="1057"/>
      <c r="G154" s="1057"/>
      <c r="H154" s="1003"/>
      <c r="I154" s="1003"/>
      <c r="J154" s="1003"/>
      <c r="K154" s="1003"/>
      <c r="L154" s="1003"/>
      <c r="M154" s="1003"/>
      <c r="N154" s="1003"/>
      <c r="O154" s="1003"/>
      <c r="P154" s="1003"/>
      <c r="Q154" s="1003"/>
      <c r="R154" s="1003"/>
      <c r="S154" s="1003"/>
      <c r="T154" s="1003"/>
      <c r="U154" s="1003"/>
      <c r="V154" s="1003"/>
      <c r="W154" s="1003"/>
      <c r="X154" s="1003"/>
      <c r="Y154" s="1003"/>
      <c r="Z154" s="1003"/>
      <c r="AA154" s="1003"/>
      <c r="AB154" s="1003"/>
      <c r="AC154" s="1003"/>
      <c r="AD154" s="1003"/>
      <c r="AE154" s="1003"/>
      <c r="AF154" s="1003"/>
      <c r="AG154" s="1003"/>
      <c r="AH154" s="1003"/>
      <c r="AI154" s="1003"/>
      <c r="AJ154" s="1003"/>
      <c r="AK154" s="1003"/>
      <c r="AL154" s="1003"/>
      <c r="AM154" s="1003"/>
      <c r="AN154" s="1003"/>
      <c r="AO154" s="1003"/>
      <c r="AP154" s="1003"/>
      <c r="AQ154" s="1003"/>
      <c r="AR154" s="1003"/>
      <c r="AS154" s="1003"/>
      <c r="AT154" s="1003"/>
      <c r="AU154" s="1003"/>
      <c r="AV154" s="1003"/>
      <c r="AW154" s="1003"/>
      <c r="AX154" s="1003"/>
      <c r="AY154" s="1003"/>
      <c r="AZ154" s="1003"/>
      <c r="BA154" s="1003"/>
      <c r="BB154" s="1003"/>
      <c r="BC154" s="1003"/>
      <c r="BD154" s="1003"/>
      <c r="BE154" s="1003"/>
      <c r="BF154" s="1003"/>
      <c r="BG154" s="1003"/>
      <c r="BH154" s="1003"/>
      <c r="BI154" s="1003"/>
      <c r="BJ154" s="1003"/>
      <c r="BK154" s="1003"/>
      <c r="BL154" s="1003"/>
      <c r="BM154" s="1003"/>
      <c r="BN154" s="1003"/>
      <c r="BO154" s="1003"/>
      <c r="BP154" s="1003"/>
      <c r="BQ154" s="1003"/>
      <c r="BR154" s="1003"/>
      <c r="BS154" s="1003"/>
      <c r="BT154" s="1003"/>
      <c r="BU154" s="1003"/>
      <c r="BV154" s="1003"/>
      <c r="BW154" s="1003"/>
      <c r="BX154" s="1003"/>
      <c r="BY154" s="1003"/>
      <c r="BZ154" s="1003"/>
      <c r="CA154" s="1003"/>
      <c r="CB154" s="1003"/>
      <c r="CC154" s="1003"/>
      <c r="CD154" s="1003"/>
      <c r="CE154" s="1003"/>
      <c r="CF154" s="1003"/>
      <c r="CG154" s="1003"/>
      <c r="CH154" s="1003"/>
      <c r="CI154" s="1003"/>
      <c r="CJ154" s="1003"/>
      <c r="CK154" s="1003"/>
      <c r="CL154" s="1003"/>
      <c r="CM154" s="1003"/>
      <c r="CN154" s="1003"/>
      <c r="CO154" s="1003"/>
      <c r="CP154" s="1003"/>
      <c r="CQ154" s="1003"/>
      <c r="CR154" s="1003"/>
      <c r="CS154" s="1003"/>
      <c r="CT154" s="1003"/>
      <c r="CU154" s="1003"/>
      <c r="CV154" s="1003"/>
      <c r="CW154" s="1003"/>
      <c r="CX154" s="1003"/>
      <c r="CY154" s="1003"/>
      <c r="CZ154" s="1003"/>
      <c r="DA154" s="1003"/>
      <c r="DB154" s="1003"/>
      <c r="DC154" s="1003"/>
      <c r="DD154" s="1003"/>
      <c r="DE154" s="1003"/>
      <c r="DF154" s="1003"/>
      <c r="DG154" s="1003"/>
      <c r="DH154" s="1003"/>
      <c r="DI154" s="1003"/>
      <c r="DJ154" s="1003"/>
      <c r="DK154" s="1003"/>
      <c r="DL154" s="1003"/>
      <c r="DM154" s="1003"/>
      <c r="DN154" s="1003"/>
      <c r="DO154" s="1003"/>
      <c r="DP154" s="1003"/>
      <c r="DQ154" s="1003"/>
      <c r="DR154" s="1003"/>
      <c r="DS154" s="1003"/>
      <c r="DT154" s="1003"/>
      <c r="DU154" s="1003"/>
      <c r="DV154" s="1003"/>
      <c r="DW154" s="1003"/>
      <c r="DX154" s="1003"/>
      <c r="DY154" s="1003"/>
      <c r="DZ154" s="1003"/>
      <c r="EA154" s="1003"/>
      <c r="EB154" s="1003"/>
      <c r="EC154" s="1003"/>
      <c r="ED154" s="1003"/>
      <c r="EE154" s="1003"/>
      <c r="EF154" s="1003"/>
      <c r="EG154" s="1003"/>
      <c r="EH154" s="1003"/>
      <c r="EI154" s="1003"/>
      <c r="EJ154" s="1003"/>
      <c r="EK154" s="1003"/>
      <c r="EL154" s="1003"/>
      <c r="EM154" s="1003"/>
      <c r="EN154" s="1003"/>
      <c r="EO154" s="1003"/>
      <c r="EP154" s="1003"/>
      <c r="EQ154" s="1003"/>
      <c r="ER154" s="1003"/>
      <c r="ES154" s="1003"/>
      <c r="ET154" s="1003"/>
      <c r="EU154" s="1003"/>
      <c r="EV154" s="1003"/>
      <c r="EW154" s="1003"/>
      <c r="EX154" s="1003"/>
      <c r="EY154" s="1003"/>
      <c r="EZ154" s="1003"/>
      <c r="FA154" s="1003"/>
      <c r="FB154" s="1003"/>
      <c r="FC154" s="1003"/>
      <c r="FD154" s="1003"/>
      <c r="FE154" s="1003"/>
      <c r="FF154" s="1003"/>
      <c r="FG154" s="1003"/>
      <c r="FH154" s="1003"/>
      <c r="FI154" s="1003"/>
      <c r="FJ154" s="1003"/>
      <c r="FK154" s="1003"/>
      <c r="FL154" s="1003"/>
      <c r="FM154" s="1003"/>
      <c r="FN154" s="1003"/>
      <c r="FO154" s="1003"/>
      <c r="FP154" s="1003"/>
      <c r="FQ154" s="1003"/>
      <c r="FR154" s="1003"/>
      <c r="FS154" s="1003"/>
      <c r="FT154" s="1003"/>
      <c r="FU154" s="1003"/>
      <c r="FV154" s="1003"/>
      <c r="FW154" s="1003"/>
      <c r="FX154" s="1003"/>
      <c r="FY154" s="1003"/>
      <c r="FZ154" s="1003"/>
      <c r="GA154" s="1003"/>
      <c r="GB154" s="1003"/>
      <c r="GC154" s="1003"/>
      <c r="GD154" s="1003"/>
      <c r="GE154" s="1003"/>
      <c r="GF154" s="1003"/>
      <c r="GG154" s="1003"/>
      <c r="GH154" s="1003"/>
      <c r="GI154" s="1003"/>
      <c r="GJ154" s="1003"/>
      <c r="GK154" s="1003"/>
      <c r="GL154" s="1003"/>
      <c r="GM154" s="1003"/>
      <c r="GN154" s="1003"/>
      <c r="GO154" s="1003"/>
      <c r="GP154" s="1003"/>
      <c r="GQ154" s="1003"/>
      <c r="GR154" s="1003"/>
      <c r="GS154" s="1003"/>
      <c r="GT154" s="1003"/>
      <c r="GU154" s="1003"/>
      <c r="GV154" s="1003"/>
      <c r="GW154" s="1003"/>
      <c r="GX154" s="1003"/>
      <c r="GY154" s="1003"/>
      <c r="GZ154" s="1003"/>
      <c r="HA154" s="1003"/>
      <c r="HB154" s="1003"/>
      <c r="HC154" s="1003"/>
      <c r="HD154" s="1003"/>
      <c r="HE154" s="1003"/>
      <c r="HF154" s="1003"/>
      <c r="HG154" s="1003"/>
      <c r="HH154" s="1003"/>
      <c r="HI154" s="1003"/>
      <c r="HJ154" s="1003"/>
      <c r="HK154" s="1003"/>
      <c r="HL154" s="1003"/>
      <c r="HM154" s="1003"/>
      <c r="HN154" s="1003"/>
      <c r="HO154" s="1003"/>
      <c r="HP154" s="1003"/>
      <c r="HQ154" s="1003"/>
      <c r="HR154" s="1003"/>
      <c r="HS154" s="1003"/>
      <c r="HT154" s="1003"/>
      <c r="HU154" s="1003"/>
      <c r="HV154" s="1003"/>
      <c r="HW154" s="1003"/>
      <c r="HX154" s="1003"/>
      <c r="HY154" s="1003"/>
      <c r="HZ154" s="1003"/>
      <c r="IA154" s="1003"/>
      <c r="IB154" s="1003"/>
      <c r="IC154" s="1003"/>
      <c r="ID154" s="1003"/>
      <c r="IE154" s="1003"/>
      <c r="IF154" s="1003"/>
      <c r="IG154" s="1003"/>
      <c r="IH154" s="1003"/>
      <c r="II154" s="1003"/>
      <c r="IJ154" s="1003"/>
      <c r="IK154" s="1003"/>
      <c r="IL154" s="1003"/>
      <c r="IM154" s="1003"/>
      <c r="IN154" s="1003"/>
      <c r="IO154" s="1003"/>
      <c r="IP154" s="1003"/>
      <c r="IQ154" s="1003"/>
      <c r="IR154" s="1003"/>
      <c r="IS154" s="1003"/>
      <c r="IT154" s="1003"/>
      <c r="IU154" s="1003"/>
      <c r="IV154" s="1003"/>
    </row>
    <row r="155" spans="1:256">
      <c r="A155" s="1003"/>
      <c r="B155" s="1057"/>
      <c r="C155" s="1057"/>
      <c r="D155" s="1057"/>
      <c r="E155" s="1057"/>
      <c r="F155" s="1057"/>
      <c r="G155" s="1057"/>
      <c r="H155" s="1003"/>
      <c r="I155" s="1003"/>
      <c r="J155" s="1003"/>
      <c r="K155" s="1003"/>
      <c r="L155" s="1003"/>
      <c r="M155" s="1003"/>
      <c r="N155" s="1003"/>
      <c r="O155" s="1003"/>
      <c r="P155" s="1003"/>
      <c r="Q155" s="1003"/>
      <c r="R155" s="1003"/>
      <c r="S155" s="1003"/>
      <c r="T155" s="1003"/>
      <c r="U155" s="1003"/>
      <c r="V155" s="1003"/>
      <c r="W155" s="1003"/>
      <c r="X155" s="1003"/>
      <c r="Y155" s="1003"/>
      <c r="Z155" s="1003"/>
      <c r="AA155" s="1003"/>
      <c r="AB155" s="1003"/>
      <c r="AC155" s="1003"/>
      <c r="AD155" s="1003"/>
      <c r="AE155" s="1003"/>
      <c r="AF155" s="1003"/>
      <c r="AG155" s="1003"/>
      <c r="AH155" s="1003"/>
      <c r="AI155" s="1003"/>
      <c r="AJ155" s="1003"/>
      <c r="AK155" s="1003"/>
      <c r="AL155" s="1003"/>
      <c r="AM155" s="1003"/>
      <c r="AN155" s="1003"/>
      <c r="AO155" s="1003"/>
      <c r="AP155" s="1003"/>
      <c r="AQ155" s="1003"/>
      <c r="AR155" s="1003"/>
      <c r="AS155" s="1003"/>
      <c r="AT155" s="1003"/>
      <c r="AU155" s="1003"/>
      <c r="AV155" s="1003"/>
      <c r="AW155" s="1003"/>
      <c r="AX155" s="1003"/>
      <c r="AY155" s="1003"/>
      <c r="AZ155" s="1003"/>
      <c r="BA155" s="1003"/>
      <c r="BB155" s="1003"/>
      <c r="BC155" s="1003"/>
      <c r="BD155" s="1003"/>
      <c r="BE155" s="1003"/>
      <c r="BF155" s="1003"/>
      <c r="BG155" s="1003"/>
      <c r="BH155" s="1003"/>
      <c r="BI155" s="1003"/>
      <c r="BJ155" s="1003"/>
      <c r="BK155" s="1003"/>
      <c r="BL155" s="1003"/>
      <c r="BM155" s="1003"/>
      <c r="BN155" s="1003"/>
      <c r="BO155" s="1003"/>
      <c r="BP155" s="1003"/>
      <c r="BQ155" s="1003"/>
      <c r="BR155" s="1003"/>
      <c r="BS155" s="1003"/>
      <c r="BT155" s="1003"/>
      <c r="BU155" s="1003"/>
      <c r="BV155" s="1003"/>
      <c r="BW155" s="1003"/>
      <c r="BX155" s="1003"/>
      <c r="BY155" s="1003"/>
      <c r="BZ155" s="1003"/>
      <c r="CA155" s="1003"/>
      <c r="CB155" s="1003"/>
      <c r="CC155" s="1003"/>
      <c r="CD155" s="1003"/>
      <c r="CE155" s="1003"/>
      <c r="CF155" s="1003"/>
      <c r="CG155" s="1003"/>
      <c r="CH155" s="1003"/>
      <c r="CI155" s="1003"/>
      <c r="CJ155" s="1003"/>
      <c r="CK155" s="1003"/>
      <c r="CL155" s="1003"/>
      <c r="CM155" s="1003"/>
      <c r="CN155" s="1003"/>
      <c r="CO155" s="1003"/>
      <c r="CP155" s="1003"/>
      <c r="CQ155" s="1003"/>
      <c r="CR155" s="1003"/>
      <c r="CS155" s="1003"/>
      <c r="CT155" s="1003"/>
      <c r="CU155" s="1003"/>
      <c r="CV155" s="1003"/>
      <c r="CW155" s="1003"/>
      <c r="CX155" s="1003"/>
      <c r="CY155" s="1003"/>
      <c r="CZ155" s="1003"/>
      <c r="DA155" s="1003"/>
      <c r="DB155" s="1003"/>
      <c r="DC155" s="1003"/>
      <c r="DD155" s="1003"/>
      <c r="DE155" s="1003"/>
      <c r="DF155" s="1003"/>
      <c r="DG155" s="1003"/>
      <c r="DH155" s="1003"/>
      <c r="DI155" s="1003"/>
      <c r="DJ155" s="1003"/>
      <c r="DK155" s="1003"/>
      <c r="DL155" s="1003"/>
      <c r="DM155" s="1003"/>
      <c r="DN155" s="1003"/>
      <c r="DO155" s="1003"/>
      <c r="DP155" s="1003"/>
      <c r="DQ155" s="1003"/>
      <c r="DR155" s="1003"/>
      <c r="DS155" s="1003"/>
      <c r="DT155" s="1003"/>
      <c r="DU155" s="1003"/>
      <c r="DV155" s="1003"/>
      <c r="DW155" s="1003"/>
      <c r="DX155" s="1003"/>
      <c r="DY155" s="1003"/>
      <c r="DZ155" s="1003"/>
      <c r="EA155" s="1003"/>
      <c r="EB155" s="1003"/>
      <c r="EC155" s="1003"/>
      <c r="ED155" s="1003"/>
      <c r="EE155" s="1003"/>
      <c r="EF155" s="1003"/>
      <c r="EG155" s="1003"/>
      <c r="EH155" s="1003"/>
      <c r="EI155" s="1003"/>
      <c r="EJ155" s="1003"/>
      <c r="EK155" s="1003"/>
      <c r="EL155" s="1003"/>
      <c r="EM155" s="1003"/>
      <c r="EN155" s="1003"/>
      <c r="EO155" s="1003"/>
      <c r="EP155" s="1003"/>
      <c r="EQ155" s="1003"/>
      <c r="ER155" s="1003"/>
      <c r="ES155" s="1003"/>
      <c r="ET155" s="1003"/>
      <c r="EU155" s="1003"/>
      <c r="EV155" s="1003"/>
      <c r="EW155" s="1003"/>
      <c r="EX155" s="1003"/>
      <c r="EY155" s="1003"/>
      <c r="EZ155" s="1003"/>
      <c r="FA155" s="1003"/>
      <c r="FB155" s="1003"/>
      <c r="FC155" s="1003"/>
      <c r="FD155" s="1003"/>
      <c r="FE155" s="1003"/>
      <c r="FF155" s="1003"/>
      <c r="FG155" s="1003"/>
      <c r="FH155" s="1003"/>
      <c r="FI155" s="1003"/>
      <c r="FJ155" s="1003"/>
      <c r="FK155" s="1003"/>
      <c r="FL155" s="1003"/>
      <c r="FM155" s="1003"/>
      <c r="FN155" s="1003"/>
      <c r="FO155" s="1003"/>
      <c r="FP155" s="1003"/>
      <c r="FQ155" s="1003"/>
      <c r="FR155" s="1003"/>
      <c r="FS155" s="1003"/>
      <c r="FT155" s="1003"/>
      <c r="FU155" s="1003"/>
      <c r="FV155" s="1003"/>
      <c r="FW155" s="1003"/>
      <c r="FX155" s="1003"/>
      <c r="FY155" s="1003"/>
      <c r="FZ155" s="1003"/>
      <c r="GA155" s="1003"/>
      <c r="GB155" s="1003"/>
      <c r="GC155" s="1003"/>
      <c r="GD155" s="1003"/>
      <c r="GE155" s="1003"/>
      <c r="GF155" s="1003"/>
      <c r="GG155" s="1003"/>
      <c r="GH155" s="1003"/>
      <c r="GI155" s="1003"/>
      <c r="GJ155" s="1003"/>
      <c r="GK155" s="1003"/>
      <c r="GL155" s="1003"/>
      <c r="GM155" s="1003"/>
      <c r="GN155" s="1003"/>
      <c r="GO155" s="1003"/>
      <c r="GP155" s="1003"/>
      <c r="GQ155" s="1003"/>
      <c r="GR155" s="1003"/>
      <c r="GS155" s="1003"/>
      <c r="GT155" s="1003"/>
      <c r="GU155" s="1003"/>
      <c r="GV155" s="1003"/>
      <c r="GW155" s="1003"/>
      <c r="GX155" s="1003"/>
      <c r="GY155" s="1003"/>
      <c r="GZ155" s="1003"/>
      <c r="HA155" s="1003"/>
      <c r="HB155" s="1003"/>
      <c r="HC155" s="1003"/>
      <c r="HD155" s="1003"/>
      <c r="HE155" s="1003"/>
      <c r="HF155" s="1003"/>
      <c r="HG155" s="1003"/>
      <c r="HH155" s="1003"/>
      <c r="HI155" s="1003"/>
      <c r="HJ155" s="1003"/>
      <c r="HK155" s="1003"/>
      <c r="HL155" s="1003"/>
      <c r="HM155" s="1003"/>
      <c r="HN155" s="1003"/>
      <c r="HO155" s="1003"/>
      <c r="HP155" s="1003"/>
      <c r="HQ155" s="1003"/>
      <c r="HR155" s="1003"/>
      <c r="HS155" s="1003"/>
      <c r="HT155" s="1003"/>
      <c r="HU155" s="1003"/>
      <c r="HV155" s="1003"/>
      <c r="HW155" s="1003"/>
      <c r="HX155" s="1003"/>
      <c r="HY155" s="1003"/>
      <c r="HZ155" s="1003"/>
      <c r="IA155" s="1003"/>
      <c r="IB155" s="1003"/>
      <c r="IC155" s="1003"/>
      <c r="ID155" s="1003"/>
      <c r="IE155" s="1003"/>
      <c r="IF155" s="1003"/>
      <c r="IG155" s="1003"/>
      <c r="IH155" s="1003"/>
      <c r="II155" s="1003"/>
      <c r="IJ155" s="1003"/>
      <c r="IK155" s="1003"/>
      <c r="IL155" s="1003"/>
      <c r="IM155" s="1003"/>
      <c r="IN155" s="1003"/>
      <c r="IO155" s="1003"/>
      <c r="IP155" s="1003"/>
      <c r="IQ155" s="1003"/>
      <c r="IR155" s="1003"/>
      <c r="IS155" s="1003"/>
      <c r="IT155" s="1003"/>
      <c r="IU155" s="1003"/>
      <c r="IV155" s="1003"/>
    </row>
    <row r="156" spans="1:256">
      <c r="A156" s="1003"/>
      <c r="B156" s="1057"/>
      <c r="C156" s="1057"/>
      <c r="D156" s="1057"/>
      <c r="E156" s="1057"/>
      <c r="F156" s="1057"/>
      <c r="G156" s="1057"/>
      <c r="H156" s="1003"/>
      <c r="I156" s="1003"/>
      <c r="J156" s="1003"/>
      <c r="K156" s="1003"/>
      <c r="L156" s="1003"/>
      <c r="M156" s="1003"/>
      <c r="N156" s="1003"/>
      <c r="O156" s="1003"/>
      <c r="P156" s="1003"/>
      <c r="Q156" s="1003"/>
      <c r="R156" s="1003"/>
      <c r="S156" s="1003"/>
      <c r="T156" s="1003"/>
      <c r="U156" s="1003"/>
      <c r="V156" s="1003"/>
      <c r="W156" s="1003"/>
      <c r="X156" s="1003"/>
      <c r="Y156" s="1003"/>
      <c r="Z156" s="1003"/>
      <c r="AA156" s="1003"/>
      <c r="AB156" s="1003"/>
      <c r="AC156" s="1003"/>
      <c r="AD156" s="1003"/>
      <c r="AE156" s="1003"/>
      <c r="AF156" s="1003"/>
      <c r="AG156" s="1003"/>
      <c r="AH156" s="1003"/>
      <c r="AI156" s="1003"/>
      <c r="AJ156" s="1003"/>
      <c r="AK156" s="1003"/>
      <c r="AL156" s="1003"/>
      <c r="AM156" s="1003"/>
      <c r="AN156" s="1003"/>
      <c r="AO156" s="1003"/>
      <c r="AP156" s="1003"/>
      <c r="AQ156" s="1003"/>
      <c r="AR156" s="1003"/>
      <c r="AS156" s="1003"/>
      <c r="AT156" s="1003"/>
      <c r="AU156" s="1003"/>
      <c r="AV156" s="1003"/>
      <c r="AW156" s="1003"/>
      <c r="AX156" s="1003"/>
      <c r="AY156" s="1003"/>
      <c r="AZ156" s="1003"/>
      <c r="BA156" s="1003"/>
      <c r="BB156" s="1003"/>
      <c r="BC156" s="1003"/>
      <c r="BD156" s="1003"/>
      <c r="BE156" s="1003"/>
      <c r="BF156" s="1003"/>
      <c r="BG156" s="1003"/>
      <c r="BH156" s="1003"/>
      <c r="BI156" s="1003"/>
      <c r="BJ156" s="1003"/>
      <c r="BK156" s="1003"/>
      <c r="BL156" s="1003"/>
      <c r="BM156" s="1003"/>
      <c r="BN156" s="1003"/>
      <c r="BO156" s="1003"/>
      <c r="BP156" s="1003"/>
      <c r="BQ156" s="1003"/>
      <c r="BR156" s="1003"/>
      <c r="BS156" s="1003"/>
      <c r="BT156" s="1003"/>
      <c r="BU156" s="1003"/>
      <c r="BV156" s="1003"/>
      <c r="BW156" s="1003"/>
      <c r="BX156" s="1003"/>
      <c r="BY156" s="1003"/>
      <c r="BZ156" s="1003"/>
      <c r="CA156" s="1003"/>
      <c r="CB156" s="1003"/>
      <c r="CC156" s="1003"/>
      <c r="CD156" s="1003"/>
      <c r="CE156" s="1003"/>
      <c r="CF156" s="1003"/>
      <c r="CG156" s="1003"/>
      <c r="CH156" s="1003"/>
      <c r="CI156" s="1003"/>
      <c r="CJ156" s="1003"/>
      <c r="CK156" s="1003"/>
      <c r="CL156" s="1003"/>
      <c r="CM156" s="1003"/>
      <c r="CN156" s="1003"/>
      <c r="CO156" s="1003"/>
      <c r="CP156" s="1003"/>
      <c r="CQ156" s="1003"/>
      <c r="CR156" s="1003"/>
      <c r="CS156" s="1003"/>
      <c r="CT156" s="1003"/>
      <c r="CU156" s="1003"/>
      <c r="CV156" s="1003"/>
      <c r="CW156" s="1003"/>
      <c r="CX156" s="1003"/>
      <c r="CY156" s="1003"/>
      <c r="CZ156" s="1003"/>
      <c r="DA156" s="1003"/>
      <c r="DB156" s="1003"/>
      <c r="DC156" s="1003"/>
      <c r="DD156" s="1003"/>
      <c r="DE156" s="1003"/>
      <c r="DF156" s="1003"/>
      <c r="DG156" s="1003"/>
      <c r="DH156" s="1003"/>
      <c r="DI156" s="1003"/>
      <c r="DJ156" s="1003"/>
      <c r="DK156" s="1003"/>
      <c r="DL156" s="1003"/>
      <c r="DM156" s="1003"/>
      <c r="DN156" s="1003"/>
      <c r="DO156" s="1003"/>
      <c r="DP156" s="1003"/>
      <c r="DQ156" s="1003"/>
      <c r="DR156" s="1003"/>
      <c r="DS156" s="1003"/>
      <c r="DT156" s="1003"/>
      <c r="DU156" s="1003"/>
      <c r="DV156" s="1003"/>
      <c r="DW156" s="1003"/>
      <c r="DX156" s="1003"/>
      <c r="DY156" s="1003"/>
      <c r="DZ156" s="1003"/>
      <c r="EA156" s="1003"/>
      <c r="EB156" s="1003"/>
      <c r="EC156" s="1003"/>
      <c r="ED156" s="1003"/>
      <c r="EE156" s="1003"/>
      <c r="EF156" s="1003"/>
      <c r="EG156" s="1003"/>
      <c r="EH156" s="1003"/>
      <c r="EI156" s="1003"/>
      <c r="EJ156" s="1003"/>
      <c r="EK156" s="1003"/>
      <c r="EL156" s="1003"/>
      <c r="EM156" s="1003"/>
      <c r="EN156" s="1003"/>
      <c r="EO156" s="1003"/>
      <c r="EP156" s="1003"/>
      <c r="EQ156" s="1003"/>
      <c r="ER156" s="1003"/>
      <c r="ES156" s="1003"/>
      <c r="ET156" s="1003"/>
      <c r="EU156" s="1003"/>
      <c r="EV156" s="1003"/>
      <c r="EW156" s="1003"/>
      <c r="EX156" s="1003"/>
      <c r="EY156" s="1003"/>
      <c r="EZ156" s="1003"/>
      <c r="FA156" s="1003"/>
      <c r="FB156" s="1003"/>
      <c r="FC156" s="1003"/>
      <c r="FD156" s="1003"/>
      <c r="FE156" s="1003"/>
      <c r="FF156" s="1003"/>
      <c r="FG156" s="1003"/>
      <c r="FH156" s="1003"/>
      <c r="FI156" s="1003"/>
      <c r="FJ156" s="1003"/>
      <c r="FK156" s="1003"/>
      <c r="FL156" s="1003"/>
      <c r="FM156" s="1003"/>
      <c r="FN156" s="1003"/>
      <c r="FO156" s="1003"/>
      <c r="FP156" s="1003"/>
      <c r="FQ156" s="1003"/>
      <c r="FR156" s="1003"/>
      <c r="FS156" s="1003"/>
      <c r="FT156" s="1003"/>
      <c r="FU156" s="1003"/>
      <c r="FV156" s="1003"/>
      <c r="FW156" s="1003"/>
      <c r="FX156" s="1003"/>
      <c r="FY156" s="1003"/>
      <c r="FZ156" s="1003"/>
      <c r="GA156" s="1003"/>
      <c r="GB156" s="1003"/>
      <c r="GC156" s="1003"/>
      <c r="GD156" s="1003"/>
      <c r="GE156" s="1003"/>
      <c r="GF156" s="1003"/>
      <c r="GG156" s="1003"/>
      <c r="GH156" s="1003"/>
      <c r="GI156" s="1003"/>
      <c r="GJ156" s="1003"/>
      <c r="GK156" s="1003"/>
      <c r="GL156" s="1003"/>
      <c r="GM156" s="1003"/>
      <c r="GN156" s="1003"/>
      <c r="GO156" s="1003"/>
      <c r="GP156" s="1003"/>
      <c r="GQ156" s="1003"/>
      <c r="GR156" s="1003"/>
      <c r="GS156" s="1003"/>
      <c r="GT156" s="1003"/>
      <c r="GU156" s="1003"/>
      <c r="GV156" s="1003"/>
      <c r="GW156" s="1003"/>
      <c r="GX156" s="1003"/>
      <c r="GY156" s="1003"/>
      <c r="GZ156" s="1003"/>
      <c r="HA156" s="1003"/>
      <c r="HB156" s="1003"/>
      <c r="HC156" s="1003"/>
      <c r="HD156" s="1003"/>
      <c r="HE156" s="1003"/>
      <c r="HF156" s="1003"/>
      <c r="HG156" s="1003"/>
      <c r="HH156" s="1003"/>
      <c r="HI156" s="1003"/>
      <c r="HJ156" s="1003"/>
      <c r="HK156" s="1003"/>
      <c r="HL156" s="1003"/>
      <c r="HM156" s="1003"/>
      <c r="HN156" s="1003"/>
      <c r="HO156" s="1003"/>
      <c r="HP156" s="1003"/>
      <c r="HQ156" s="1003"/>
      <c r="HR156" s="1003"/>
      <c r="HS156" s="1003"/>
      <c r="HT156" s="1003"/>
      <c r="HU156" s="1003"/>
      <c r="HV156" s="1003"/>
      <c r="HW156" s="1003"/>
      <c r="HX156" s="1003"/>
      <c r="HY156" s="1003"/>
      <c r="HZ156" s="1003"/>
      <c r="IA156" s="1003"/>
      <c r="IB156" s="1003"/>
      <c r="IC156" s="1003"/>
      <c r="ID156" s="1003"/>
      <c r="IE156" s="1003"/>
      <c r="IF156" s="1003"/>
      <c r="IG156" s="1003"/>
      <c r="IH156" s="1003"/>
      <c r="II156" s="1003"/>
      <c r="IJ156" s="1003"/>
      <c r="IK156" s="1003"/>
      <c r="IL156" s="1003"/>
      <c r="IM156" s="1003"/>
      <c r="IN156" s="1003"/>
      <c r="IO156" s="1003"/>
      <c r="IP156" s="1003"/>
      <c r="IQ156" s="1003"/>
      <c r="IR156" s="1003"/>
      <c r="IS156" s="1003"/>
      <c r="IT156" s="1003"/>
      <c r="IU156" s="1003"/>
      <c r="IV156" s="1003"/>
    </row>
    <row r="157" spans="1:256">
      <c r="A157" s="1003"/>
      <c r="B157" s="1057"/>
      <c r="C157" s="1057"/>
      <c r="D157" s="1057"/>
      <c r="E157" s="1057"/>
      <c r="F157" s="1057"/>
      <c r="G157" s="1057"/>
      <c r="H157" s="1003"/>
      <c r="I157" s="1003"/>
      <c r="J157" s="1003"/>
      <c r="K157" s="1003"/>
      <c r="L157" s="1003"/>
      <c r="M157" s="1003"/>
      <c r="N157" s="1003"/>
      <c r="O157" s="1003"/>
      <c r="P157" s="1003"/>
      <c r="Q157" s="1003"/>
      <c r="R157" s="1003"/>
      <c r="S157" s="1003"/>
      <c r="T157" s="1003"/>
      <c r="U157" s="1003"/>
      <c r="V157" s="1003"/>
      <c r="W157" s="1003"/>
      <c r="X157" s="1003"/>
      <c r="Y157" s="1003"/>
      <c r="Z157" s="1003"/>
      <c r="AA157" s="1003"/>
      <c r="AB157" s="1003"/>
      <c r="AC157" s="1003"/>
      <c r="AD157" s="1003"/>
      <c r="AE157" s="1003"/>
      <c r="AF157" s="1003"/>
      <c r="AG157" s="1003"/>
      <c r="AH157" s="1003"/>
      <c r="AI157" s="1003"/>
      <c r="AJ157" s="1003"/>
      <c r="AK157" s="1003"/>
      <c r="AL157" s="1003"/>
      <c r="AM157" s="1003"/>
      <c r="AN157" s="1003"/>
      <c r="AO157" s="1003"/>
      <c r="AP157" s="1003"/>
      <c r="AQ157" s="1003"/>
      <c r="AR157" s="1003"/>
      <c r="AS157" s="1003"/>
      <c r="AT157" s="1003"/>
      <c r="AU157" s="1003"/>
      <c r="AV157" s="1003"/>
      <c r="AW157" s="1003"/>
      <c r="AX157" s="1003"/>
      <c r="AY157" s="1003"/>
      <c r="AZ157" s="1003"/>
      <c r="BA157" s="1003"/>
      <c r="BB157" s="1003"/>
      <c r="BC157" s="1003"/>
      <c r="BD157" s="1003"/>
      <c r="BE157" s="1003"/>
      <c r="BF157" s="1003"/>
      <c r="BG157" s="1003"/>
      <c r="BH157" s="1003"/>
      <c r="BI157" s="1003"/>
      <c r="BJ157" s="1003"/>
      <c r="BK157" s="1003"/>
      <c r="BL157" s="1003"/>
      <c r="BM157" s="1003"/>
      <c r="BN157" s="1003"/>
      <c r="BO157" s="1003"/>
      <c r="BP157" s="1003"/>
      <c r="BQ157" s="1003"/>
      <c r="BR157" s="1003"/>
      <c r="BS157" s="1003"/>
      <c r="BT157" s="1003"/>
      <c r="BU157" s="1003"/>
      <c r="BV157" s="1003"/>
      <c r="BW157" s="1003"/>
      <c r="BX157" s="1003"/>
      <c r="BY157" s="1003"/>
      <c r="BZ157" s="1003"/>
      <c r="CA157" s="1003"/>
      <c r="CB157" s="1003"/>
      <c r="CC157" s="1003"/>
      <c r="CD157" s="1003"/>
      <c r="CE157" s="1003"/>
      <c r="CF157" s="1003"/>
      <c r="CG157" s="1003"/>
      <c r="CH157" s="1003"/>
      <c r="CI157" s="1003"/>
      <c r="CJ157" s="1003"/>
      <c r="CK157" s="1003"/>
      <c r="CL157" s="1003"/>
      <c r="CM157" s="1003"/>
      <c r="CN157" s="1003"/>
      <c r="CO157" s="1003"/>
      <c r="CP157" s="1003"/>
      <c r="CQ157" s="1003"/>
      <c r="CR157" s="1003"/>
      <c r="CS157" s="1003"/>
      <c r="CT157" s="1003"/>
      <c r="CU157" s="1003"/>
      <c r="CV157" s="1003"/>
      <c r="CW157" s="1003"/>
      <c r="CX157" s="1003"/>
      <c r="CY157" s="1003"/>
      <c r="CZ157" s="1003"/>
      <c r="DA157" s="1003"/>
      <c r="DB157" s="1003"/>
      <c r="DC157" s="1003"/>
      <c r="DD157" s="1003"/>
      <c r="DE157" s="1003"/>
      <c r="DF157" s="1003"/>
      <c r="DG157" s="1003"/>
      <c r="DH157" s="1003"/>
      <c r="DI157" s="1003"/>
      <c r="DJ157" s="1003"/>
      <c r="DK157" s="1003"/>
      <c r="DL157" s="1003"/>
      <c r="DM157" s="1003"/>
      <c r="DN157" s="1003"/>
      <c r="DO157" s="1003"/>
      <c r="DP157" s="1003"/>
      <c r="DQ157" s="1003"/>
      <c r="DR157" s="1003"/>
      <c r="DS157" s="1003"/>
      <c r="DT157" s="1003"/>
      <c r="DU157" s="1003"/>
      <c r="DV157" s="1003"/>
      <c r="DW157" s="1003"/>
      <c r="DX157" s="1003"/>
      <c r="DY157" s="1003"/>
      <c r="DZ157" s="1003"/>
      <c r="EA157" s="1003"/>
      <c r="EB157" s="1003"/>
      <c r="EC157" s="1003"/>
      <c r="ED157" s="1003"/>
      <c r="EE157" s="1003"/>
      <c r="EF157" s="1003"/>
      <c r="EG157" s="1003"/>
      <c r="EH157" s="1003"/>
      <c r="EI157" s="1003"/>
      <c r="EJ157" s="1003"/>
      <c r="EK157" s="1003"/>
      <c r="EL157" s="1003"/>
      <c r="EM157" s="1003"/>
      <c r="EN157" s="1003"/>
      <c r="EO157" s="1003"/>
      <c r="EP157" s="1003"/>
      <c r="EQ157" s="1003"/>
      <c r="ER157" s="1003"/>
      <c r="ES157" s="1003"/>
      <c r="ET157" s="1003"/>
      <c r="EU157" s="1003"/>
      <c r="EV157" s="1003"/>
      <c r="EW157" s="1003"/>
      <c r="EX157" s="1003"/>
      <c r="EY157" s="1003"/>
      <c r="EZ157" s="1003"/>
      <c r="FA157" s="1003"/>
      <c r="FB157" s="1003"/>
      <c r="FC157" s="1003"/>
      <c r="FD157" s="1003"/>
      <c r="FE157" s="1003"/>
      <c r="FF157" s="1003"/>
      <c r="FG157" s="1003"/>
      <c r="FH157" s="1003"/>
      <c r="FI157" s="1003"/>
      <c r="FJ157" s="1003"/>
      <c r="FK157" s="1003"/>
      <c r="FL157" s="1003"/>
      <c r="FM157" s="1003"/>
      <c r="FN157" s="1003"/>
      <c r="FO157" s="1003"/>
      <c r="FP157" s="1003"/>
      <c r="FQ157" s="1003"/>
      <c r="FR157" s="1003"/>
      <c r="FS157" s="1003"/>
      <c r="FT157" s="1003"/>
      <c r="FU157" s="1003"/>
      <c r="FV157" s="1003"/>
      <c r="FW157" s="1003"/>
      <c r="FX157" s="1003"/>
      <c r="FY157" s="1003"/>
      <c r="FZ157" s="1003"/>
      <c r="GA157" s="1003"/>
      <c r="GB157" s="1003"/>
      <c r="GC157" s="1003"/>
      <c r="GD157" s="1003"/>
      <c r="GE157" s="1003"/>
      <c r="GF157" s="1003"/>
      <c r="GG157" s="1003"/>
      <c r="GH157" s="1003"/>
      <c r="GI157" s="1003"/>
      <c r="GJ157" s="1003"/>
      <c r="GK157" s="1003"/>
      <c r="GL157" s="1003"/>
      <c r="GM157" s="1003"/>
      <c r="GN157" s="1003"/>
      <c r="GO157" s="1003"/>
      <c r="GP157" s="1003"/>
      <c r="GQ157" s="1003"/>
      <c r="GR157" s="1003"/>
      <c r="GS157" s="1003"/>
      <c r="GT157" s="1003"/>
      <c r="GU157" s="1003"/>
      <c r="GV157" s="1003"/>
      <c r="GW157" s="1003"/>
      <c r="GX157" s="1003"/>
      <c r="GY157" s="1003"/>
      <c r="GZ157" s="1003"/>
      <c r="HA157" s="1003"/>
      <c r="HB157" s="1003"/>
      <c r="HC157" s="1003"/>
      <c r="HD157" s="1003"/>
      <c r="HE157" s="1003"/>
      <c r="HF157" s="1003"/>
      <c r="HG157" s="1003"/>
      <c r="HH157" s="1003"/>
      <c r="HI157" s="1003"/>
      <c r="HJ157" s="1003"/>
      <c r="HK157" s="1003"/>
      <c r="HL157" s="1003"/>
      <c r="HM157" s="1003"/>
      <c r="HN157" s="1003"/>
      <c r="HO157" s="1003"/>
      <c r="HP157" s="1003"/>
      <c r="HQ157" s="1003"/>
      <c r="HR157" s="1003"/>
      <c r="HS157" s="1003"/>
      <c r="HT157" s="1003"/>
      <c r="HU157" s="1003"/>
      <c r="HV157" s="1003"/>
      <c r="HW157" s="1003"/>
      <c r="HX157" s="1003"/>
      <c r="HY157" s="1003"/>
      <c r="HZ157" s="1003"/>
      <c r="IA157" s="1003"/>
      <c r="IB157" s="1003"/>
      <c r="IC157" s="1003"/>
      <c r="ID157" s="1003"/>
      <c r="IE157" s="1003"/>
      <c r="IF157" s="1003"/>
      <c r="IG157" s="1003"/>
      <c r="IH157" s="1003"/>
      <c r="II157" s="1003"/>
      <c r="IJ157" s="1003"/>
      <c r="IK157" s="1003"/>
      <c r="IL157" s="1003"/>
      <c r="IM157" s="1003"/>
      <c r="IN157" s="1003"/>
      <c r="IO157" s="1003"/>
      <c r="IP157" s="1003"/>
      <c r="IQ157" s="1003"/>
      <c r="IR157" s="1003"/>
      <c r="IS157" s="1003"/>
      <c r="IT157" s="1003"/>
      <c r="IU157" s="1003"/>
      <c r="IV157" s="1003"/>
    </row>
    <row r="158" spans="1:256">
      <c r="A158" s="1003"/>
      <c r="B158" s="1057"/>
      <c r="C158" s="1057"/>
      <c r="D158" s="1057"/>
      <c r="E158" s="1057"/>
      <c r="F158" s="1057"/>
      <c r="G158" s="1057"/>
      <c r="H158" s="1003"/>
      <c r="I158" s="1003"/>
      <c r="J158" s="1003"/>
      <c r="K158" s="1003"/>
      <c r="L158" s="1003"/>
      <c r="M158" s="1003"/>
      <c r="N158" s="1003"/>
      <c r="O158" s="1003"/>
      <c r="P158" s="1003"/>
      <c r="Q158" s="1003"/>
      <c r="R158" s="1003"/>
      <c r="S158" s="1003"/>
      <c r="T158" s="1003"/>
      <c r="U158" s="1003"/>
      <c r="V158" s="1003"/>
      <c r="W158" s="1003"/>
      <c r="X158" s="1003"/>
      <c r="Y158" s="1003"/>
      <c r="Z158" s="1003"/>
      <c r="AA158" s="1003"/>
      <c r="AB158" s="1003"/>
      <c r="AC158" s="1003"/>
      <c r="AD158" s="1003"/>
      <c r="AE158" s="1003"/>
      <c r="AF158" s="1003"/>
      <c r="AG158" s="1003"/>
      <c r="AH158" s="1003"/>
      <c r="AI158" s="1003"/>
      <c r="AJ158" s="1003"/>
      <c r="AK158" s="1003"/>
      <c r="AL158" s="1003"/>
      <c r="AM158" s="1003"/>
      <c r="AN158" s="1003"/>
      <c r="AO158" s="1003"/>
      <c r="AP158" s="1003"/>
      <c r="AQ158" s="1003"/>
      <c r="AR158" s="1003"/>
      <c r="AS158" s="1003"/>
      <c r="AT158" s="1003"/>
      <c r="AU158" s="1003"/>
      <c r="AV158" s="1003"/>
      <c r="AW158" s="1003"/>
      <c r="AX158" s="1003"/>
      <c r="AY158" s="1003"/>
      <c r="AZ158" s="1003"/>
      <c r="BA158" s="1003"/>
      <c r="BB158" s="1003"/>
      <c r="BC158" s="1003"/>
      <c r="BD158" s="1003"/>
      <c r="BE158" s="1003"/>
      <c r="BF158" s="1003"/>
      <c r="BG158" s="1003"/>
      <c r="BH158" s="1003"/>
      <c r="BI158" s="1003"/>
      <c r="BJ158" s="1003"/>
      <c r="BK158" s="1003"/>
      <c r="BL158" s="1003"/>
      <c r="BM158" s="1003"/>
      <c r="BN158" s="1003"/>
      <c r="BO158" s="1003"/>
      <c r="BP158" s="1003"/>
      <c r="BQ158" s="1003"/>
      <c r="BR158" s="1003"/>
      <c r="BS158" s="1003"/>
      <c r="BT158" s="1003"/>
      <c r="BU158" s="1003"/>
      <c r="BV158" s="1003"/>
      <c r="BW158" s="1003"/>
      <c r="BX158" s="1003"/>
      <c r="BY158" s="1003"/>
      <c r="BZ158" s="1003"/>
      <c r="CA158" s="1003"/>
      <c r="CB158" s="1003"/>
      <c r="CC158" s="1003"/>
      <c r="CD158" s="1003"/>
      <c r="CE158" s="1003"/>
      <c r="CF158" s="1003"/>
      <c r="CG158" s="1003"/>
      <c r="CH158" s="1003"/>
      <c r="CI158" s="1003"/>
      <c r="CJ158" s="1003"/>
      <c r="CK158" s="1003"/>
      <c r="CL158" s="1003"/>
      <c r="CM158" s="1003"/>
      <c r="CN158" s="1003"/>
      <c r="CO158" s="1003"/>
      <c r="CP158" s="1003"/>
      <c r="CQ158" s="1003"/>
      <c r="CR158" s="1003"/>
      <c r="CS158" s="1003"/>
      <c r="CT158" s="1003"/>
      <c r="CU158" s="1003"/>
      <c r="CV158" s="1003"/>
      <c r="CW158" s="1003"/>
      <c r="CX158" s="1003"/>
      <c r="CY158" s="1003"/>
      <c r="CZ158" s="1003"/>
      <c r="DA158" s="1003"/>
      <c r="DB158" s="1003"/>
      <c r="DC158" s="1003"/>
      <c r="DD158" s="1003"/>
      <c r="DE158" s="1003"/>
      <c r="DF158" s="1003"/>
      <c r="DG158" s="1003"/>
      <c r="DH158" s="1003"/>
      <c r="DI158" s="1003"/>
      <c r="DJ158" s="1003"/>
      <c r="DK158" s="1003"/>
      <c r="DL158" s="1003"/>
      <c r="DM158" s="1003"/>
      <c r="DN158" s="1003"/>
      <c r="DO158" s="1003"/>
      <c r="DP158" s="1003"/>
      <c r="DQ158" s="1003"/>
      <c r="DR158" s="1003"/>
      <c r="DS158" s="1003"/>
      <c r="DT158" s="1003"/>
      <c r="DU158" s="1003"/>
      <c r="DV158" s="1003"/>
      <c r="DW158" s="1003"/>
      <c r="DX158" s="1003"/>
      <c r="DY158" s="1003"/>
      <c r="DZ158" s="1003"/>
      <c r="EA158" s="1003"/>
      <c r="EB158" s="1003"/>
      <c r="EC158" s="1003"/>
      <c r="ED158" s="1003"/>
      <c r="EE158" s="1003"/>
      <c r="EF158" s="1003"/>
      <c r="EG158" s="1003"/>
      <c r="EH158" s="1003"/>
      <c r="EI158" s="1003"/>
      <c r="EJ158" s="1003"/>
      <c r="EK158" s="1003"/>
      <c r="EL158" s="1003"/>
      <c r="EM158" s="1003"/>
      <c r="EN158" s="1003"/>
      <c r="EO158" s="1003"/>
      <c r="EP158" s="1003"/>
      <c r="EQ158" s="1003"/>
      <c r="ER158" s="1003"/>
      <c r="ES158" s="1003"/>
      <c r="ET158" s="1003"/>
      <c r="EU158" s="1003"/>
      <c r="EV158" s="1003"/>
      <c r="EW158" s="1003"/>
      <c r="EX158" s="1003"/>
      <c r="EY158" s="1003"/>
      <c r="EZ158" s="1003"/>
      <c r="FA158" s="1003"/>
      <c r="FB158" s="1003"/>
      <c r="FC158" s="1003"/>
      <c r="FD158" s="1003"/>
      <c r="FE158" s="1003"/>
      <c r="FF158" s="1003"/>
      <c r="FG158" s="1003"/>
      <c r="FH158" s="1003"/>
      <c r="FI158" s="1003"/>
      <c r="FJ158" s="1003"/>
      <c r="FK158" s="1003"/>
      <c r="FL158" s="1003"/>
      <c r="FM158" s="1003"/>
      <c r="FN158" s="1003"/>
      <c r="FO158" s="1003"/>
      <c r="FP158" s="1003"/>
      <c r="FQ158" s="1003"/>
      <c r="FR158" s="1003"/>
      <c r="FS158" s="1003"/>
      <c r="FT158" s="1003"/>
      <c r="FU158" s="1003"/>
      <c r="FV158" s="1003"/>
      <c r="FW158" s="1003"/>
      <c r="FX158" s="1003"/>
      <c r="FY158" s="1003"/>
      <c r="FZ158" s="1003"/>
      <c r="GA158" s="1003"/>
      <c r="GB158" s="1003"/>
      <c r="GC158" s="1003"/>
      <c r="GD158" s="1003"/>
      <c r="GE158" s="1003"/>
      <c r="GF158" s="1003"/>
      <c r="GG158" s="1003"/>
      <c r="GH158" s="1003"/>
      <c r="GI158" s="1003"/>
      <c r="GJ158" s="1003"/>
      <c r="GK158" s="1003"/>
      <c r="GL158" s="1003"/>
      <c r="GM158" s="1003"/>
      <c r="GN158" s="1003"/>
      <c r="GO158" s="1003"/>
      <c r="GP158" s="1003"/>
      <c r="GQ158" s="1003"/>
      <c r="GR158" s="1003"/>
      <c r="GS158" s="1003"/>
      <c r="GT158" s="1003"/>
      <c r="GU158" s="1003"/>
      <c r="GV158" s="1003"/>
      <c r="GW158" s="1003"/>
      <c r="GX158" s="1003"/>
      <c r="GY158" s="1003"/>
      <c r="GZ158" s="1003"/>
      <c r="HA158" s="1003"/>
      <c r="HB158" s="1003"/>
      <c r="HC158" s="1003"/>
      <c r="HD158" s="1003"/>
      <c r="HE158" s="1003"/>
      <c r="HF158" s="1003"/>
      <c r="HG158" s="1003"/>
      <c r="HH158" s="1003"/>
      <c r="HI158" s="1003"/>
      <c r="HJ158" s="1003"/>
      <c r="HK158" s="1003"/>
      <c r="HL158" s="1003"/>
      <c r="HM158" s="1003"/>
      <c r="HN158" s="1003"/>
      <c r="HO158" s="1003"/>
      <c r="HP158" s="1003"/>
      <c r="HQ158" s="1003"/>
      <c r="HR158" s="1003"/>
      <c r="HS158" s="1003"/>
      <c r="HT158" s="1003"/>
      <c r="HU158" s="1003"/>
      <c r="HV158" s="1003"/>
      <c r="HW158" s="1003"/>
      <c r="HX158" s="1003"/>
      <c r="HY158" s="1003"/>
      <c r="HZ158" s="1003"/>
      <c r="IA158" s="1003"/>
      <c r="IB158" s="1003"/>
      <c r="IC158" s="1003"/>
      <c r="ID158" s="1003"/>
      <c r="IE158" s="1003"/>
      <c r="IF158" s="1003"/>
      <c r="IG158" s="1003"/>
      <c r="IH158" s="1003"/>
      <c r="II158" s="1003"/>
      <c r="IJ158" s="1003"/>
      <c r="IK158" s="1003"/>
      <c r="IL158" s="1003"/>
      <c r="IM158" s="1003"/>
      <c r="IN158" s="1003"/>
      <c r="IO158" s="1003"/>
      <c r="IP158" s="1003"/>
      <c r="IQ158" s="1003"/>
      <c r="IR158" s="1003"/>
      <c r="IS158" s="1003"/>
      <c r="IT158" s="1003"/>
      <c r="IU158" s="1003"/>
      <c r="IV158" s="1003"/>
    </row>
    <row r="159" spans="1:256">
      <c r="A159" s="1003"/>
      <c r="B159" s="1057"/>
      <c r="C159" s="1057"/>
      <c r="D159" s="1057"/>
      <c r="E159" s="1057"/>
      <c r="F159" s="1057"/>
      <c r="G159" s="1057"/>
      <c r="H159" s="1003"/>
      <c r="I159" s="1003"/>
      <c r="J159" s="1003"/>
      <c r="K159" s="1003"/>
      <c r="L159" s="1003"/>
      <c r="M159" s="1003"/>
      <c r="N159" s="1003"/>
      <c r="O159" s="1003"/>
      <c r="P159" s="1003"/>
      <c r="Q159" s="1003"/>
      <c r="R159" s="1003"/>
      <c r="S159" s="1003"/>
      <c r="T159" s="1003"/>
      <c r="U159" s="1003"/>
      <c r="V159" s="1003"/>
      <c r="W159" s="1003"/>
      <c r="X159" s="1003"/>
      <c r="Y159" s="1003"/>
      <c r="Z159" s="1003"/>
      <c r="AA159" s="1003"/>
      <c r="AB159" s="1003"/>
      <c r="AC159" s="1003"/>
      <c r="AD159" s="1003"/>
      <c r="AE159" s="1003"/>
      <c r="AF159" s="1003"/>
      <c r="AG159" s="1003"/>
      <c r="AH159" s="1003"/>
      <c r="AI159" s="1003"/>
      <c r="AJ159" s="1003"/>
      <c r="AK159" s="1003"/>
      <c r="AL159" s="1003"/>
      <c r="AM159" s="1003"/>
      <c r="AN159" s="1003"/>
      <c r="AO159" s="1003"/>
      <c r="AP159" s="1003"/>
      <c r="AQ159" s="1003"/>
      <c r="AR159" s="1003"/>
      <c r="AS159" s="1003"/>
      <c r="AT159" s="1003"/>
      <c r="AU159" s="1003"/>
      <c r="AV159" s="1003"/>
      <c r="AW159" s="1003"/>
      <c r="AX159" s="1003"/>
      <c r="AY159" s="1003"/>
      <c r="AZ159" s="1003"/>
      <c r="BA159" s="1003"/>
      <c r="BB159" s="1003"/>
      <c r="BC159" s="1003"/>
      <c r="BD159" s="1003"/>
      <c r="BE159" s="1003"/>
      <c r="BF159" s="1003"/>
      <c r="BG159" s="1003"/>
      <c r="BH159" s="1003"/>
      <c r="BI159" s="1003"/>
      <c r="BJ159" s="1003"/>
      <c r="BK159" s="1003"/>
      <c r="BL159" s="1003"/>
      <c r="BM159" s="1003"/>
      <c r="BN159" s="1003"/>
      <c r="BO159" s="1003"/>
      <c r="BP159" s="1003"/>
      <c r="BQ159" s="1003"/>
      <c r="BR159" s="1003"/>
      <c r="BS159" s="1003"/>
      <c r="BT159" s="1003"/>
      <c r="BU159" s="1003"/>
      <c r="BV159" s="1003"/>
      <c r="BW159" s="1003"/>
      <c r="BX159" s="1003"/>
      <c r="BY159" s="1003"/>
      <c r="BZ159" s="1003"/>
      <c r="CA159" s="1003"/>
      <c r="CB159" s="1003"/>
      <c r="CC159" s="1003"/>
      <c r="CD159" s="1003"/>
      <c r="CE159" s="1003"/>
      <c r="CF159" s="1003"/>
      <c r="CG159" s="1003"/>
      <c r="CH159" s="1003"/>
      <c r="CI159" s="1003"/>
      <c r="CJ159" s="1003"/>
      <c r="CK159" s="1003"/>
      <c r="CL159" s="1003"/>
      <c r="CM159" s="1003"/>
      <c r="CN159" s="1003"/>
      <c r="CO159" s="1003"/>
      <c r="CP159" s="1003"/>
      <c r="CQ159" s="1003"/>
      <c r="CR159" s="1003"/>
      <c r="CS159" s="1003"/>
      <c r="CT159" s="1003"/>
      <c r="CU159" s="1003"/>
      <c r="CV159" s="1003"/>
      <c r="CW159" s="1003"/>
      <c r="CX159" s="1003"/>
      <c r="CY159" s="1003"/>
      <c r="CZ159" s="1003"/>
      <c r="DA159" s="1003"/>
      <c r="DB159" s="1003"/>
      <c r="DC159" s="1003"/>
      <c r="DD159" s="1003"/>
      <c r="DE159" s="1003"/>
      <c r="DF159" s="1003"/>
      <c r="DG159" s="1003"/>
      <c r="DH159" s="1003"/>
      <c r="DI159" s="1003"/>
      <c r="DJ159" s="1003"/>
      <c r="DK159" s="1003"/>
      <c r="DL159" s="1003"/>
      <c r="DM159" s="1003"/>
      <c r="DN159" s="1003"/>
      <c r="DO159" s="1003"/>
      <c r="DP159" s="1003"/>
      <c r="DQ159" s="1003"/>
      <c r="DR159" s="1003"/>
      <c r="DS159" s="1003"/>
      <c r="DT159" s="1003"/>
      <c r="DU159" s="1003"/>
      <c r="DV159" s="1003"/>
      <c r="DW159" s="1003"/>
      <c r="DX159" s="1003"/>
      <c r="DY159" s="1003"/>
      <c r="DZ159" s="1003"/>
      <c r="EA159" s="1003"/>
      <c r="EB159" s="1003"/>
      <c r="EC159" s="1003"/>
      <c r="ED159" s="1003"/>
      <c r="EE159" s="1003"/>
      <c r="EF159" s="1003"/>
      <c r="EG159" s="1003"/>
      <c r="EH159" s="1003"/>
      <c r="EI159" s="1003"/>
      <c r="EJ159" s="1003"/>
      <c r="EK159" s="1003"/>
      <c r="EL159" s="1003"/>
      <c r="EM159" s="1003"/>
      <c r="EN159" s="1003"/>
      <c r="EO159" s="1003"/>
      <c r="EP159" s="1003"/>
      <c r="EQ159" s="1003"/>
      <c r="ER159" s="1003"/>
      <c r="ES159" s="1003"/>
      <c r="ET159" s="1003"/>
      <c r="EU159" s="1003"/>
      <c r="EV159" s="1003"/>
      <c r="EW159" s="1003"/>
      <c r="EX159" s="1003"/>
      <c r="EY159" s="1003"/>
      <c r="EZ159" s="1003"/>
      <c r="FA159" s="1003"/>
      <c r="FB159" s="1003"/>
      <c r="FC159" s="1003"/>
      <c r="FD159" s="1003"/>
      <c r="FE159" s="1003"/>
      <c r="FF159" s="1003"/>
      <c r="FG159" s="1003"/>
      <c r="FH159" s="1003"/>
      <c r="FI159" s="1003"/>
      <c r="FJ159" s="1003"/>
      <c r="FK159" s="1003"/>
      <c r="FL159" s="1003"/>
      <c r="FM159" s="1003"/>
      <c r="FN159" s="1003"/>
      <c r="FO159" s="1003"/>
      <c r="FP159" s="1003"/>
      <c r="FQ159" s="1003"/>
      <c r="FR159" s="1003"/>
      <c r="FS159" s="1003"/>
      <c r="FT159" s="1003"/>
      <c r="FU159" s="1003"/>
      <c r="FV159" s="1003"/>
      <c r="FW159" s="1003"/>
      <c r="FX159" s="1003"/>
      <c r="FY159" s="1003"/>
      <c r="FZ159" s="1003"/>
      <c r="GA159" s="1003"/>
      <c r="GB159" s="1003"/>
      <c r="GC159" s="1003"/>
      <c r="GD159" s="1003"/>
      <c r="GE159" s="1003"/>
      <c r="GF159" s="1003"/>
      <c r="GG159" s="1003"/>
      <c r="GH159" s="1003"/>
      <c r="GI159" s="1003"/>
      <c r="GJ159" s="1003"/>
      <c r="GK159" s="1003"/>
      <c r="GL159" s="1003"/>
      <c r="GM159" s="1003"/>
      <c r="GN159" s="1003"/>
      <c r="GO159" s="1003"/>
      <c r="GP159" s="1003"/>
      <c r="GQ159" s="1003"/>
      <c r="GR159" s="1003"/>
      <c r="GS159" s="1003"/>
      <c r="GT159" s="1003"/>
      <c r="GU159" s="1003"/>
      <c r="GV159" s="1003"/>
      <c r="GW159" s="1003"/>
      <c r="GX159" s="1003"/>
      <c r="GY159" s="1003"/>
      <c r="GZ159" s="1003"/>
      <c r="HA159" s="1003"/>
      <c r="HB159" s="1003"/>
      <c r="HC159" s="1003"/>
      <c r="HD159" s="1003"/>
      <c r="HE159" s="1003"/>
      <c r="HF159" s="1003"/>
      <c r="HG159" s="1003"/>
      <c r="HH159" s="1003"/>
      <c r="HI159" s="1003"/>
      <c r="HJ159" s="1003"/>
      <c r="HK159" s="1003"/>
      <c r="HL159" s="1003"/>
      <c r="HM159" s="1003"/>
      <c r="HN159" s="1003"/>
      <c r="HO159" s="1003"/>
      <c r="HP159" s="1003"/>
      <c r="HQ159" s="1003"/>
      <c r="HR159" s="1003"/>
      <c r="HS159" s="1003"/>
      <c r="HT159" s="1003"/>
      <c r="HU159" s="1003"/>
      <c r="HV159" s="1003"/>
      <c r="HW159" s="1003"/>
      <c r="HX159" s="1003"/>
      <c r="HY159" s="1003"/>
      <c r="HZ159" s="1003"/>
      <c r="IA159" s="1003"/>
      <c r="IB159" s="1003"/>
      <c r="IC159" s="1003"/>
      <c r="ID159" s="1003"/>
      <c r="IE159" s="1003"/>
      <c r="IF159" s="1003"/>
      <c r="IG159" s="1003"/>
      <c r="IH159" s="1003"/>
      <c r="II159" s="1003"/>
      <c r="IJ159" s="1003"/>
      <c r="IK159" s="1003"/>
      <c r="IL159" s="1003"/>
      <c r="IM159" s="1003"/>
      <c r="IN159" s="1003"/>
      <c r="IO159" s="1003"/>
      <c r="IP159" s="1003"/>
      <c r="IQ159" s="1003"/>
      <c r="IR159" s="1003"/>
      <c r="IS159" s="1003"/>
      <c r="IT159" s="1003"/>
      <c r="IU159" s="1003"/>
      <c r="IV159" s="1003"/>
    </row>
    <row r="160" spans="1:256">
      <c r="A160" s="1003"/>
      <c r="B160" s="1057"/>
      <c r="C160" s="1057"/>
      <c r="D160" s="1057"/>
      <c r="E160" s="1057"/>
      <c r="F160" s="1057"/>
      <c r="G160" s="1057"/>
      <c r="H160" s="1003"/>
      <c r="I160" s="1003"/>
      <c r="J160" s="1003"/>
      <c r="K160" s="1003"/>
      <c r="L160" s="1003"/>
      <c r="M160" s="1003"/>
      <c r="N160" s="1003"/>
      <c r="O160" s="1003"/>
      <c r="P160" s="1003"/>
      <c r="Q160" s="1003"/>
      <c r="R160" s="1003"/>
      <c r="S160" s="1003"/>
      <c r="T160" s="1003"/>
      <c r="U160" s="1003"/>
      <c r="V160" s="1003"/>
      <c r="W160" s="1003"/>
      <c r="X160" s="1003"/>
      <c r="Y160" s="1003"/>
      <c r="Z160" s="1003"/>
      <c r="AA160" s="1003"/>
      <c r="AB160" s="1003"/>
      <c r="AC160" s="1003"/>
      <c r="AD160" s="1003"/>
      <c r="AE160" s="1003"/>
      <c r="AF160" s="1003"/>
      <c r="AG160" s="1003"/>
      <c r="AH160" s="1003"/>
      <c r="AI160" s="1003"/>
      <c r="AJ160" s="1003"/>
      <c r="AK160" s="1003"/>
      <c r="AL160" s="1003"/>
      <c r="AM160" s="1003"/>
      <c r="AN160" s="1003"/>
      <c r="AO160" s="1003"/>
      <c r="AP160" s="1003"/>
      <c r="AQ160" s="1003"/>
      <c r="AR160" s="1003"/>
      <c r="AS160" s="1003"/>
      <c r="AT160" s="1003"/>
      <c r="AU160" s="1003"/>
      <c r="AV160" s="1003"/>
      <c r="AW160" s="1003"/>
      <c r="AX160" s="1003"/>
      <c r="AY160" s="1003"/>
      <c r="AZ160" s="1003"/>
      <c r="BA160" s="1003"/>
      <c r="BB160" s="1003"/>
      <c r="BC160" s="1003"/>
      <c r="BD160" s="1003"/>
      <c r="BE160" s="1003"/>
      <c r="BF160" s="1003"/>
      <c r="BG160" s="1003"/>
      <c r="BH160" s="1003"/>
      <c r="BI160" s="1003"/>
      <c r="BJ160" s="1003"/>
      <c r="BK160" s="1003"/>
      <c r="BL160" s="1003"/>
      <c r="BM160" s="1003"/>
      <c r="BN160" s="1003"/>
      <c r="BO160" s="1003"/>
      <c r="BP160" s="1003"/>
      <c r="BQ160" s="1003"/>
      <c r="BR160" s="1003"/>
      <c r="BS160" s="1003"/>
      <c r="BT160" s="1003"/>
      <c r="BU160" s="1003"/>
      <c r="BV160" s="1003"/>
      <c r="BW160" s="1003"/>
      <c r="BX160" s="1003"/>
      <c r="BY160" s="1003"/>
      <c r="BZ160" s="1003"/>
      <c r="CA160" s="1003"/>
      <c r="CB160" s="1003"/>
      <c r="CC160" s="1003"/>
      <c r="CD160" s="1003"/>
      <c r="CE160" s="1003"/>
      <c r="CF160" s="1003"/>
      <c r="CG160" s="1003"/>
      <c r="CH160" s="1003"/>
      <c r="CI160" s="1003"/>
      <c r="CJ160" s="1003"/>
      <c r="CK160" s="1003"/>
      <c r="CL160" s="1003"/>
      <c r="CM160" s="1003"/>
      <c r="CN160" s="1003"/>
      <c r="CO160" s="1003"/>
      <c r="CP160" s="1003"/>
      <c r="CQ160" s="1003"/>
      <c r="CR160" s="1003"/>
      <c r="CS160" s="1003"/>
      <c r="CT160" s="1003"/>
      <c r="CU160" s="1003"/>
      <c r="CV160" s="1003"/>
      <c r="CW160" s="1003"/>
      <c r="CX160" s="1003"/>
      <c r="CY160" s="1003"/>
      <c r="CZ160" s="1003"/>
      <c r="DA160" s="1003"/>
      <c r="DB160" s="1003"/>
      <c r="DC160" s="1003"/>
      <c r="DD160" s="1003"/>
      <c r="DE160" s="1003"/>
      <c r="DF160" s="1003"/>
      <c r="DG160" s="1003"/>
      <c r="DH160" s="1003"/>
      <c r="DI160" s="1003"/>
      <c r="DJ160" s="1003"/>
      <c r="DK160" s="1003"/>
      <c r="DL160" s="1003"/>
      <c r="DM160" s="1003"/>
      <c r="DN160" s="1003"/>
      <c r="DO160" s="1003"/>
      <c r="DP160" s="1003"/>
      <c r="DQ160" s="1003"/>
      <c r="DR160" s="1003"/>
      <c r="DS160" s="1003"/>
      <c r="DT160" s="1003"/>
      <c r="DU160" s="1003"/>
      <c r="DV160" s="1003"/>
      <c r="DW160" s="1003"/>
      <c r="DX160" s="1003"/>
      <c r="DY160" s="1003"/>
      <c r="DZ160" s="1003"/>
      <c r="EA160" s="1003"/>
      <c r="EB160" s="1003"/>
      <c r="EC160" s="1003"/>
      <c r="ED160" s="1003"/>
      <c r="EE160" s="1003"/>
      <c r="EF160" s="1003"/>
      <c r="EG160" s="1003"/>
      <c r="EH160" s="1003"/>
      <c r="EI160" s="1003"/>
      <c r="EJ160" s="1003"/>
      <c r="EK160" s="1003"/>
      <c r="EL160" s="1003"/>
      <c r="EM160" s="1003"/>
      <c r="EN160" s="1003"/>
      <c r="EO160" s="1003"/>
      <c r="EP160" s="1003"/>
      <c r="EQ160" s="1003"/>
      <c r="ER160" s="1003"/>
      <c r="ES160" s="1003"/>
      <c r="ET160" s="1003"/>
      <c r="EU160" s="1003"/>
      <c r="EV160" s="1003"/>
      <c r="EW160" s="1003"/>
      <c r="EX160" s="1003"/>
      <c r="EY160" s="1003"/>
      <c r="EZ160" s="1003"/>
      <c r="FA160" s="1003"/>
      <c r="FB160" s="1003"/>
      <c r="FC160" s="1003"/>
      <c r="FD160" s="1003"/>
      <c r="FE160" s="1003"/>
      <c r="FF160" s="1003"/>
      <c r="FG160" s="1003"/>
      <c r="FH160" s="1003"/>
      <c r="FI160" s="1003"/>
      <c r="FJ160" s="1003"/>
      <c r="FK160" s="1003"/>
      <c r="FL160" s="1003"/>
      <c r="FM160" s="1003"/>
      <c r="FN160" s="1003"/>
      <c r="FO160" s="1003"/>
      <c r="FP160" s="1003"/>
      <c r="FQ160" s="1003"/>
      <c r="FR160" s="1003"/>
      <c r="FS160" s="1003"/>
      <c r="FT160" s="1003"/>
      <c r="FU160" s="1003"/>
      <c r="FV160" s="1003"/>
      <c r="FW160" s="1003"/>
      <c r="FX160" s="1003"/>
      <c r="FY160" s="1003"/>
      <c r="FZ160" s="1003"/>
      <c r="GA160" s="1003"/>
      <c r="GB160" s="1003"/>
      <c r="GC160" s="1003"/>
      <c r="GD160" s="1003"/>
      <c r="GE160" s="1003"/>
      <c r="GF160" s="1003"/>
      <c r="GG160" s="1003"/>
      <c r="GH160" s="1003"/>
      <c r="GI160" s="1003"/>
      <c r="GJ160" s="1003"/>
      <c r="GK160" s="1003"/>
      <c r="GL160" s="1003"/>
      <c r="GM160" s="1003"/>
      <c r="GN160" s="1003"/>
      <c r="GO160" s="1003"/>
      <c r="GP160" s="1003"/>
      <c r="GQ160" s="1003"/>
      <c r="GR160" s="1003"/>
      <c r="GS160" s="1003"/>
      <c r="GT160" s="1003"/>
      <c r="GU160" s="1003"/>
      <c r="GV160" s="1003"/>
      <c r="GW160" s="1003"/>
      <c r="GX160" s="1003"/>
      <c r="GY160" s="1003"/>
      <c r="GZ160" s="1003"/>
      <c r="HA160" s="1003"/>
      <c r="HB160" s="1003"/>
      <c r="HC160" s="1003"/>
      <c r="HD160" s="1003"/>
      <c r="HE160" s="1003"/>
      <c r="HF160" s="1003"/>
      <c r="HG160" s="1003"/>
      <c r="HH160" s="1003"/>
      <c r="HI160" s="1003"/>
      <c r="HJ160" s="1003"/>
      <c r="HK160" s="1003"/>
      <c r="HL160" s="1003"/>
      <c r="HM160" s="1003"/>
      <c r="HN160" s="1003"/>
      <c r="HO160" s="1003"/>
      <c r="HP160" s="1003"/>
      <c r="HQ160" s="1003"/>
      <c r="HR160" s="1003"/>
      <c r="HS160" s="1003"/>
      <c r="HT160" s="1003"/>
      <c r="HU160" s="1003"/>
      <c r="HV160" s="1003"/>
      <c r="HW160" s="1003"/>
      <c r="HX160" s="1003"/>
      <c r="HY160" s="1003"/>
      <c r="HZ160" s="1003"/>
      <c r="IA160" s="1003"/>
      <c r="IB160" s="1003"/>
      <c r="IC160" s="1003"/>
      <c r="ID160" s="1003"/>
      <c r="IE160" s="1003"/>
      <c r="IF160" s="1003"/>
      <c r="IG160" s="1003"/>
      <c r="IH160" s="1003"/>
      <c r="II160" s="1003"/>
      <c r="IJ160" s="1003"/>
      <c r="IK160" s="1003"/>
      <c r="IL160" s="1003"/>
      <c r="IM160" s="1003"/>
      <c r="IN160" s="1003"/>
      <c r="IO160" s="1003"/>
      <c r="IP160" s="1003"/>
      <c r="IQ160" s="1003"/>
      <c r="IR160" s="1003"/>
      <c r="IS160" s="1003"/>
      <c r="IT160" s="1003"/>
      <c r="IU160" s="1003"/>
      <c r="IV160" s="1003"/>
    </row>
    <row r="161" spans="1:256">
      <c r="A161" s="1003"/>
      <c r="B161" s="1057"/>
      <c r="C161" s="1057"/>
      <c r="D161" s="1057"/>
      <c r="E161" s="1057"/>
      <c r="F161" s="1057"/>
      <c r="G161" s="1057"/>
      <c r="H161" s="1003"/>
      <c r="I161" s="1003"/>
      <c r="J161" s="1003"/>
      <c r="K161" s="1003"/>
      <c r="L161" s="1003"/>
      <c r="M161" s="1003"/>
      <c r="N161" s="1003"/>
      <c r="O161" s="1003"/>
      <c r="P161" s="1003"/>
      <c r="Q161" s="1003"/>
      <c r="R161" s="1003"/>
      <c r="S161" s="1003"/>
      <c r="T161" s="1003"/>
      <c r="U161" s="1003"/>
      <c r="V161" s="1003"/>
      <c r="W161" s="1003"/>
      <c r="X161" s="1003"/>
      <c r="Y161" s="1003"/>
      <c r="Z161" s="1003"/>
      <c r="AA161" s="1003"/>
      <c r="AB161" s="1003"/>
      <c r="AC161" s="1003"/>
      <c r="AD161" s="1003"/>
      <c r="AE161" s="1003"/>
      <c r="AF161" s="1003"/>
      <c r="AG161" s="1003"/>
      <c r="AH161" s="1003"/>
      <c r="AI161" s="1003"/>
      <c r="AJ161" s="1003"/>
      <c r="AK161" s="1003"/>
      <c r="AL161" s="1003"/>
      <c r="AM161" s="1003"/>
      <c r="AN161" s="1003"/>
      <c r="AO161" s="1003"/>
      <c r="AP161" s="1003"/>
      <c r="AQ161" s="1003"/>
      <c r="AR161" s="1003"/>
      <c r="AS161" s="1003"/>
      <c r="AT161" s="1003"/>
      <c r="AU161" s="1003"/>
      <c r="AV161" s="1003"/>
      <c r="AW161" s="1003"/>
      <c r="AX161" s="1003"/>
      <c r="AY161" s="1003"/>
      <c r="AZ161" s="1003"/>
      <c r="BA161" s="1003"/>
      <c r="BB161" s="1003"/>
      <c r="BC161" s="1003"/>
      <c r="BD161" s="1003"/>
      <c r="BE161" s="1003"/>
      <c r="BF161" s="1003"/>
      <c r="BG161" s="1003"/>
      <c r="BH161" s="1003"/>
      <c r="BI161" s="1003"/>
      <c r="BJ161" s="1003"/>
      <c r="BK161" s="1003"/>
      <c r="BL161" s="1003"/>
      <c r="BM161" s="1003"/>
      <c r="BN161" s="1003"/>
      <c r="BO161" s="1003"/>
      <c r="BP161" s="1003"/>
      <c r="BQ161" s="1003"/>
      <c r="BR161" s="1003"/>
      <c r="BS161" s="1003"/>
      <c r="BT161" s="1003"/>
      <c r="BU161" s="1003"/>
      <c r="BV161" s="1003"/>
      <c r="BW161" s="1003"/>
      <c r="BX161" s="1003"/>
      <c r="BY161" s="1003"/>
      <c r="BZ161" s="1003"/>
      <c r="CA161" s="1003"/>
      <c r="CB161" s="1003"/>
      <c r="CC161" s="1003"/>
      <c r="CD161" s="1003"/>
      <c r="CE161" s="1003"/>
      <c r="CF161" s="1003"/>
      <c r="CG161" s="1003"/>
      <c r="CH161" s="1003"/>
      <c r="CI161" s="1003"/>
      <c r="CJ161" s="1003"/>
      <c r="CK161" s="1003"/>
      <c r="CL161" s="1003"/>
      <c r="CM161" s="1003"/>
      <c r="CN161" s="1003"/>
      <c r="CO161" s="1003"/>
      <c r="CP161" s="1003"/>
      <c r="CQ161" s="1003"/>
      <c r="CR161" s="1003"/>
      <c r="CS161" s="1003"/>
      <c r="CT161" s="1003"/>
      <c r="CU161" s="1003"/>
      <c r="CV161" s="1003"/>
      <c r="CW161" s="1003"/>
      <c r="CX161" s="1003"/>
      <c r="CY161" s="1003"/>
      <c r="CZ161" s="1003"/>
      <c r="DA161" s="1003"/>
      <c r="DB161" s="1003"/>
      <c r="DC161" s="1003"/>
      <c r="DD161" s="1003"/>
      <c r="DE161" s="1003"/>
      <c r="DF161" s="1003"/>
      <c r="DG161" s="1003"/>
      <c r="DH161" s="1003"/>
      <c r="DI161" s="1003"/>
      <c r="DJ161" s="1003"/>
      <c r="DK161" s="1003"/>
      <c r="DL161" s="1003"/>
      <c r="DM161" s="1003"/>
      <c r="DN161" s="1003"/>
      <c r="DO161" s="1003"/>
      <c r="DP161" s="1003"/>
      <c r="DQ161" s="1003"/>
      <c r="DR161" s="1003"/>
      <c r="DS161" s="1003"/>
      <c r="DT161" s="1003"/>
      <c r="DU161" s="1003"/>
      <c r="DV161" s="1003"/>
      <c r="DW161" s="1003"/>
      <c r="DX161" s="1003"/>
      <c r="DY161" s="1003"/>
      <c r="DZ161" s="1003"/>
      <c r="EA161" s="1003"/>
      <c r="EB161" s="1003"/>
      <c r="EC161" s="1003"/>
      <c r="ED161" s="1003"/>
      <c r="EE161" s="1003"/>
      <c r="EF161" s="1003"/>
      <c r="EG161" s="1003"/>
      <c r="EH161" s="1003"/>
      <c r="EI161" s="1003"/>
      <c r="EJ161" s="1003"/>
      <c r="EK161" s="1003"/>
      <c r="EL161" s="1003"/>
      <c r="EM161" s="1003"/>
      <c r="EN161" s="1003"/>
      <c r="EO161" s="1003"/>
      <c r="EP161" s="1003"/>
      <c r="EQ161" s="1003"/>
      <c r="ER161" s="1003"/>
      <c r="ES161" s="1003"/>
      <c r="ET161" s="1003"/>
      <c r="EU161" s="1003"/>
      <c r="EV161" s="1003"/>
      <c r="EW161" s="1003"/>
      <c r="EX161" s="1003"/>
      <c r="EY161" s="1003"/>
      <c r="EZ161" s="1003"/>
      <c r="FA161" s="1003"/>
      <c r="FB161" s="1003"/>
      <c r="FC161" s="1003"/>
      <c r="FD161" s="1003"/>
      <c r="FE161" s="1003"/>
      <c r="FF161" s="1003"/>
      <c r="FG161" s="1003"/>
      <c r="FH161" s="1003"/>
      <c r="FI161" s="1003"/>
      <c r="FJ161" s="1003"/>
      <c r="FK161" s="1003"/>
      <c r="FL161" s="1003"/>
      <c r="FM161" s="1003"/>
      <c r="FN161" s="1003"/>
      <c r="FO161" s="1003"/>
      <c r="FP161" s="1003"/>
      <c r="FQ161" s="1003"/>
      <c r="FR161" s="1003"/>
      <c r="FS161" s="1003"/>
      <c r="FT161" s="1003"/>
      <c r="FU161" s="1003"/>
      <c r="FV161" s="1003"/>
      <c r="FW161" s="1003"/>
      <c r="FX161" s="1003"/>
      <c r="FY161" s="1003"/>
      <c r="FZ161" s="1003"/>
      <c r="GA161" s="1003"/>
      <c r="GB161" s="1003"/>
      <c r="GC161" s="1003"/>
      <c r="GD161" s="1003"/>
      <c r="GE161" s="1003"/>
      <c r="GF161" s="1003"/>
      <c r="GG161" s="1003"/>
      <c r="GH161" s="1003"/>
      <c r="GI161" s="1003"/>
      <c r="GJ161" s="1003"/>
      <c r="GK161" s="1003"/>
      <c r="GL161" s="1003"/>
      <c r="GM161" s="1003"/>
      <c r="GN161" s="1003"/>
      <c r="GO161" s="1003"/>
      <c r="GP161" s="1003"/>
      <c r="GQ161" s="1003"/>
      <c r="GR161" s="1003"/>
      <c r="GS161" s="1003"/>
      <c r="GT161" s="1003"/>
      <c r="GU161" s="1003"/>
      <c r="GV161" s="1003"/>
      <c r="GW161" s="1003"/>
      <c r="GX161" s="1003"/>
      <c r="GY161" s="1003"/>
      <c r="GZ161" s="1003"/>
      <c r="HA161" s="1003"/>
      <c r="HB161" s="1003"/>
      <c r="HC161" s="1003"/>
      <c r="HD161" s="1003"/>
      <c r="HE161" s="1003"/>
      <c r="HF161" s="1003"/>
      <c r="HG161" s="1003"/>
      <c r="HH161" s="1003"/>
      <c r="HI161" s="1003"/>
      <c r="HJ161" s="1003"/>
      <c r="HK161" s="1003"/>
      <c r="HL161" s="1003"/>
      <c r="HM161" s="1003"/>
      <c r="HN161" s="1003"/>
      <c r="HO161" s="1003"/>
      <c r="HP161" s="1003"/>
      <c r="HQ161" s="1003"/>
      <c r="HR161" s="1003"/>
      <c r="HS161" s="1003"/>
      <c r="HT161" s="1003"/>
      <c r="HU161" s="1003"/>
      <c r="HV161" s="1003"/>
      <c r="HW161" s="1003"/>
      <c r="HX161" s="1003"/>
      <c r="HY161" s="1003"/>
      <c r="HZ161" s="1003"/>
      <c r="IA161" s="1003"/>
      <c r="IB161" s="1003"/>
      <c r="IC161" s="1003"/>
      <c r="ID161" s="1003"/>
      <c r="IE161" s="1003"/>
      <c r="IF161" s="1003"/>
      <c r="IG161" s="1003"/>
      <c r="IH161" s="1003"/>
      <c r="II161" s="1003"/>
      <c r="IJ161" s="1003"/>
      <c r="IK161" s="1003"/>
      <c r="IL161" s="1003"/>
      <c r="IM161" s="1003"/>
      <c r="IN161" s="1003"/>
      <c r="IO161" s="1003"/>
      <c r="IP161" s="1003"/>
      <c r="IQ161" s="1003"/>
      <c r="IR161" s="1003"/>
      <c r="IS161" s="1003"/>
      <c r="IT161" s="1003"/>
      <c r="IU161" s="1003"/>
      <c r="IV161" s="1003"/>
    </row>
    <row r="162" spans="1:256">
      <c r="A162" s="1003"/>
      <c r="B162" s="1057"/>
      <c r="C162" s="1057"/>
      <c r="D162" s="1057"/>
      <c r="E162" s="1057"/>
      <c r="F162" s="1057"/>
      <c r="G162" s="1057"/>
      <c r="H162" s="1003"/>
      <c r="I162" s="1003"/>
      <c r="J162" s="1003"/>
      <c r="K162" s="1003"/>
      <c r="L162" s="1003"/>
      <c r="M162" s="1003"/>
      <c r="N162" s="1003"/>
      <c r="O162" s="1003"/>
      <c r="P162" s="1003"/>
      <c r="Q162" s="1003"/>
      <c r="R162" s="1003"/>
      <c r="S162" s="1003"/>
      <c r="T162" s="1003"/>
      <c r="U162" s="1003"/>
      <c r="V162" s="1003"/>
      <c r="W162" s="1003"/>
      <c r="X162" s="1003"/>
      <c r="Y162" s="1003"/>
      <c r="Z162" s="1003"/>
      <c r="AA162" s="1003"/>
      <c r="AB162" s="1003"/>
      <c r="AC162" s="1003"/>
      <c r="AD162" s="1003"/>
      <c r="AE162" s="1003"/>
      <c r="AF162" s="1003"/>
      <c r="AG162" s="1003"/>
      <c r="AH162" s="1003"/>
      <c r="AI162" s="1003"/>
      <c r="AJ162" s="1003"/>
      <c r="AK162" s="1003"/>
      <c r="AL162" s="1003"/>
      <c r="AM162" s="1003"/>
      <c r="AN162" s="1003"/>
      <c r="AO162" s="1003"/>
      <c r="AP162" s="1003"/>
      <c r="AQ162" s="1003"/>
      <c r="AR162" s="1003"/>
      <c r="AS162" s="1003"/>
      <c r="AT162" s="1003"/>
      <c r="AU162" s="1003"/>
      <c r="AV162" s="1003"/>
      <c r="AW162" s="1003"/>
      <c r="AX162" s="1003"/>
      <c r="AY162" s="1003"/>
      <c r="AZ162" s="1003"/>
      <c r="BA162" s="1003"/>
      <c r="BB162" s="1003"/>
      <c r="BC162" s="1003"/>
      <c r="BD162" s="1003"/>
      <c r="BE162" s="1003"/>
      <c r="BF162" s="1003"/>
      <c r="BG162" s="1003"/>
      <c r="BH162" s="1003"/>
      <c r="BI162" s="1003"/>
      <c r="BJ162" s="1003"/>
      <c r="BK162" s="1003"/>
      <c r="BL162" s="1003"/>
      <c r="BM162" s="1003"/>
      <c r="BN162" s="1003"/>
      <c r="BO162" s="1003"/>
      <c r="BP162" s="1003"/>
      <c r="BQ162" s="1003"/>
      <c r="BR162" s="1003"/>
      <c r="BS162" s="1003"/>
      <c r="BT162" s="1003"/>
      <c r="BU162" s="1003"/>
      <c r="BV162" s="1003"/>
      <c r="BW162" s="1003"/>
      <c r="BX162" s="1003"/>
      <c r="BY162" s="1003"/>
      <c r="BZ162" s="1003"/>
      <c r="CA162" s="1003"/>
      <c r="CB162" s="1003"/>
      <c r="CC162" s="1003"/>
      <c r="CD162" s="1003"/>
      <c r="CE162" s="1003"/>
      <c r="CF162" s="1003"/>
      <c r="CG162" s="1003"/>
      <c r="CH162" s="1003"/>
      <c r="CI162" s="1003"/>
      <c r="CJ162" s="1003"/>
      <c r="CK162" s="1003"/>
      <c r="CL162" s="1003"/>
      <c r="CM162" s="1003"/>
      <c r="CN162" s="1003"/>
      <c r="CO162" s="1003"/>
      <c r="CP162" s="1003"/>
      <c r="CQ162" s="1003"/>
      <c r="CR162" s="1003"/>
      <c r="CS162" s="1003"/>
      <c r="CT162" s="1003"/>
      <c r="CU162" s="1003"/>
      <c r="CV162" s="1003"/>
      <c r="CW162" s="1003"/>
      <c r="CX162" s="1003"/>
      <c r="CY162" s="1003"/>
      <c r="CZ162" s="1003"/>
      <c r="DA162" s="1003"/>
      <c r="DB162" s="1003"/>
      <c r="DC162" s="1003"/>
      <c r="DD162" s="1003"/>
      <c r="DE162" s="1003"/>
      <c r="DF162" s="1003"/>
      <c r="DG162" s="1003"/>
      <c r="DH162" s="1003"/>
      <c r="DI162" s="1003"/>
      <c r="DJ162" s="1003"/>
      <c r="DK162" s="1003"/>
      <c r="DL162" s="1003"/>
      <c r="DM162" s="1003"/>
      <c r="DN162" s="1003"/>
      <c r="DO162" s="1003"/>
      <c r="DP162" s="1003"/>
      <c r="DQ162" s="1003"/>
      <c r="DR162" s="1003"/>
      <c r="DS162" s="1003"/>
      <c r="DT162" s="1003"/>
      <c r="DU162" s="1003"/>
      <c r="DV162" s="1003"/>
      <c r="DW162" s="1003"/>
      <c r="DX162" s="1003"/>
      <c r="DY162" s="1003"/>
      <c r="DZ162" s="1003"/>
      <c r="EA162" s="1003"/>
      <c r="EB162" s="1003"/>
      <c r="EC162" s="1003"/>
      <c r="ED162" s="1003"/>
      <c r="EE162" s="1003"/>
      <c r="EF162" s="1003"/>
      <c r="EG162" s="1003"/>
      <c r="EH162" s="1003"/>
      <c r="EI162" s="1003"/>
      <c r="EJ162" s="1003"/>
      <c r="EK162" s="1003"/>
      <c r="EL162" s="1003"/>
      <c r="EM162" s="1003"/>
      <c r="EN162" s="1003"/>
      <c r="EO162" s="1003"/>
      <c r="EP162" s="1003"/>
      <c r="EQ162" s="1003"/>
      <c r="ER162" s="1003"/>
      <c r="ES162" s="1003"/>
      <c r="ET162" s="1003"/>
      <c r="EU162" s="1003"/>
      <c r="EV162" s="1003"/>
      <c r="EW162" s="1003"/>
      <c r="EX162" s="1003"/>
      <c r="EY162" s="1003"/>
      <c r="EZ162" s="1003"/>
      <c r="FA162" s="1003"/>
      <c r="FB162" s="1003"/>
      <c r="FC162" s="1003"/>
      <c r="FD162" s="1003"/>
      <c r="FE162" s="1003"/>
      <c r="FF162" s="1003"/>
      <c r="FG162" s="1003"/>
      <c r="FH162" s="1003"/>
      <c r="FI162" s="1003"/>
      <c r="FJ162" s="1003"/>
      <c r="FK162" s="1003"/>
      <c r="FL162" s="1003"/>
      <c r="FM162" s="1003"/>
      <c r="FN162" s="1003"/>
      <c r="FO162" s="1003"/>
      <c r="FP162" s="1003"/>
      <c r="FQ162" s="1003"/>
      <c r="FR162" s="1003"/>
      <c r="FS162" s="1003"/>
      <c r="FT162" s="1003"/>
      <c r="FU162" s="1003"/>
      <c r="FV162" s="1003"/>
      <c r="FW162" s="1003"/>
      <c r="FX162" s="1003"/>
      <c r="FY162" s="1003"/>
      <c r="FZ162" s="1003"/>
      <c r="GA162" s="1003"/>
      <c r="GB162" s="1003"/>
      <c r="GC162" s="1003"/>
      <c r="GD162" s="1003"/>
      <c r="GE162" s="1003"/>
      <c r="GF162" s="1003"/>
      <c r="GG162" s="1003"/>
      <c r="GH162" s="1003"/>
      <c r="GI162" s="1003"/>
      <c r="GJ162" s="1003"/>
      <c r="GK162" s="1003"/>
      <c r="GL162" s="1003"/>
      <c r="GM162" s="1003"/>
      <c r="GN162" s="1003"/>
      <c r="GO162" s="1003"/>
      <c r="GP162" s="1003"/>
      <c r="GQ162" s="1003"/>
      <c r="GR162" s="1003"/>
      <c r="GS162" s="1003"/>
      <c r="GT162" s="1003"/>
      <c r="GU162" s="1003"/>
      <c r="GV162" s="1003"/>
      <c r="GW162" s="1003"/>
      <c r="GX162" s="1003"/>
      <c r="GY162" s="1003"/>
      <c r="GZ162" s="1003"/>
      <c r="HA162" s="1003"/>
      <c r="HB162" s="1003"/>
      <c r="HC162" s="1003"/>
      <c r="HD162" s="1003"/>
      <c r="HE162" s="1003"/>
      <c r="HF162" s="1003"/>
      <c r="HG162" s="1003"/>
      <c r="HH162" s="1003"/>
      <c r="HI162" s="1003"/>
      <c r="HJ162" s="1003"/>
      <c r="HK162" s="1003"/>
      <c r="HL162" s="1003"/>
      <c r="HM162" s="1003"/>
      <c r="HN162" s="1003"/>
      <c r="HO162" s="1003"/>
      <c r="HP162" s="1003"/>
      <c r="HQ162" s="1003"/>
      <c r="HR162" s="1003"/>
      <c r="HS162" s="1003"/>
      <c r="HT162" s="1003"/>
      <c r="HU162" s="1003"/>
      <c r="HV162" s="1003"/>
      <c r="HW162" s="1003"/>
      <c r="HX162" s="1003"/>
      <c r="HY162" s="1003"/>
      <c r="HZ162" s="1003"/>
      <c r="IA162" s="1003"/>
      <c r="IB162" s="1003"/>
      <c r="IC162" s="1003"/>
      <c r="ID162" s="1003"/>
      <c r="IE162" s="1003"/>
      <c r="IF162" s="1003"/>
      <c r="IG162" s="1003"/>
      <c r="IH162" s="1003"/>
      <c r="II162" s="1003"/>
      <c r="IJ162" s="1003"/>
      <c r="IK162" s="1003"/>
      <c r="IL162" s="1003"/>
      <c r="IM162" s="1003"/>
      <c r="IN162" s="1003"/>
      <c r="IO162" s="1003"/>
      <c r="IP162" s="1003"/>
      <c r="IQ162" s="1003"/>
      <c r="IR162" s="1003"/>
      <c r="IS162" s="1003"/>
      <c r="IT162" s="1003"/>
      <c r="IU162" s="1003"/>
      <c r="IV162" s="1003"/>
    </row>
    <row r="163" spans="1:256">
      <c r="A163" s="1003"/>
      <c r="B163" s="1057"/>
      <c r="C163" s="1057"/>
      <c r="D163" s="1057"/>
      <c r="E163" s="1057"/>
      <c r="F163" s="1057"/>
      <c r="G163" s="1057"/>
      <c r="H163" s="1003"/>
      <c r="I163" s="1003"/>
      <c r="J163" s="1003"/>
      <c r="K163" s="1003"/>
      <c r="L163" s="1003"/>
      <c r="M163" s="1003"/>
      <c r="N163" s="1003"/>
      <c r="O163" s="1003"/>
      <c r="P163" s="1003"/>
      <c r="Q163" s="1003"/>
      <c r="R163" s="1003"/>
      <c r="S163" s="1003"/>
      <c r="T163" s="1003"/>
      <c r="U163" s="1003"/>
      <c r="V163" s="1003"/>
      <c r="W163" s="1003"/>
      <c r="X163" s="1003"/>
      <c r="Y163" s="1003"/>
      <c r="Z163" s="1003"/>
      <c r="AA163" s="1003"/>
      <c r="AB163" s="1003"/>
      <c r="AC163" s="1003"/>
      <c r="AD163" s="1003"/>
      <c r="AE163" s="1003"/>
      <c r="AF163" s="1003"/>
      <c r="AG163" s="1003"/>
      <c r="AH163" s="1003"/>
      <c r="AI163" s="1003"/>
      <c r="AJ163" s="1003"/>
      <c r="AK163" s="1003"/>
      <c r="AL163" s="1003"/>
      <c r="AM163" s="1003"/>
      <c r="AN163" s="1003"/>
      <c r="AO163" s="1003"/>
      <c r="AP163" s="1003"/>
      <c r="AQ163" s="1003"/>
      <c r="AR163" s="1003"/>
      <c r="AS163" s="1003"/>
      <c r="AT163" s="1003"/>
      <c r="AU163" s="1003"/>
      <c r="AV163" s="1003"/>
      <c r="AW163" s="1003"/>
      <c r="AX163" s="1003"/>
      <c r="AY163" s="1003"/>
      <c r="AZ163" s="1003"/>
      <c r="BA163" s="1003"/>
      <c r="BB163" s="1003"/>
      <c r="BC163" s="1003"/>
      <c r="BD163" s="1003"/>
      <c r="BE163" s="1003"/>
      <c r="BF163" s="1003"/>
      <c r="BG163" s="1003"/>
      <c r="BH163" s="1003"/>
      <c r="BI163" s="1003"/>
      <c r="BJ163" s="1003"/>
      <c r="BK163" s="1003"/>
      <c r="BL163" s="1003"/>
      <c r="BM163" s="1003"/>
      <c r="BN163" s="1003"/>
      <c r="BO163" s="1003"/>
      <c r="BP163" s="1003"/>
      <c r="BQ163" s="1003"/>
      <c r="BR163" s="1003"/>
      <c r="BS163" s="1003"/>
      <c r="BT163" s="1003"/>
      <c r="BU163" s="1003"/>
      <c r="BV163" s="1003"/>
      <c r="BW163" s="1003"/>
      <c r="BX163" s="1003"/>
      <c r="BY163" s="1003"/>
      <c r="BZ163" s="1003"/>
      <c r="CA163" s="1003"/>
      <c r="CB163" s="1003"/>
      <c r="CC163" s="1003"/>
      <c r="CD163" s="1003"/>
      <c r="CE163" s="1003"/>
      <c r="CF163" s="1003"/>
      <c r="CG163" s="1003"/>
      <c r="CH163" s="1003"/>
      <c r="CI163" s="1003"/>
      <c r="CJ163" s="1003"/>
      <c r="CK163" s="1003"/>
      <c r="CL163" s="1003"/>
      <c r="CM163" s="1003"/>
      <c r="CN163" s="1003"/>
      <c r="CO163" s="1003"/>
      <c r="CP163" s="1003"/>
      <c r="CQ163" s="1003"/>
      <c r="CR163" s="1003"/>
      <c r="CS163" s="1003"/>
      <c r="CT163" s="1003"/>
      <c r="CU163" s="1003"/>
      <c r="CV163" s="1003"/>
      <c r="CW163" s="1003"/>
      <c r="CX163" s="1003"/>
      <c r="CY163" s="1003"/>
      <c r="CZ163" s="1003"/>
      <c r="DA163" s="1003"/>
      <c r="DB163" s="1003"/>
      <c r="DC163" s="1003"/>
      <c r="DD163" s="1003"/>
      <c r="DE163" s="1003"/>
      <c r="DF163" s="1003"/>
      <c r="DG163" s="1003"/>
      <c r="DH163" s="1003"/>
      <c r="DI163" s="1003"/>
      <c r="DJ163" s="1003"/>
      <c r="DK163" s="1003"/>
      <c r="DL163" s="1003"/>
      <c r="DM163" s="1003"/>
      <c r="DN163" s="1003"/>
      <c r="DO163" s="1003"/>
      <c r="DP163" s="1003"/>
      <c r="DQ163" s="1003"/>
      <c r="DR163" s="1003"/>
      <c r="DS163" s="1003"/>
      <c r="DT163" s="1003"/>
      <c r="DU163" s="1003"/>
      <c r="DV163" s="1003"/>
      <c r="DW163" s="1003"/>
      <c r="DX163" s="1003"/>
      <c r="DY163" s="1003"/>
      <c r="DZ163" s="1003"/>
      <c r="EA163" s="1003"/>
      <c r="EB163" s="1003"/>
      <c r="EC163" s="1003"/>
      <c r="ED163" s="1003"/>
      <c r="EE163" s="1003"/>
      <c r="EF163" s="1003"/>
      <c r="EG163" s="1003"/>
      <c r="EH163" s="1003"/>
      <c r="EI163" s="1003"/>
      <c r="EJ163" s="1003"/>
      <c r="EK163" s="1003"/>
      <c r="EL163" s="1003"/>
      <c r="EM163" s="1003"/>
      <c r="EN163" s="1003"/>
      <c r="EO163" s="1003"/>
      <c r="EP163" s="1003"/>
      <c r="EQ163" s="1003"/>
      <c r="ER163" s="1003"/>
      <c r="ES163" s="1003"/>
      <c r="ET163" s="1003"/>
      <c r="EU163" s="1003"/>
      <c r="EV163" s="1003"/>
      <c r="EW163" s="1003"/>
      <c r="EX163" s="1003"/>
      <c r="EY163" s="1003"/>
      <c r="EZ163" s="1003"/>
      <c r="FA163" s="1003"/>
      <c r="FB163" s="1003"/>
      <c r="FC163" s="1003"/>
      <c r="FD163" s="1003"/>
      <c r="FE163" s="1003"/>
      <c r="FF163" s="1003"/>
      <c r="FG163" s="1003"/>
      <c r="FH163" s="1003"/>
      <c r="FI163" s="1003"/>
      <c r="FJ163" s="1003"/>
      <c r="FK163" s="1003"/>
      <c r="FL163" s="1003"/>
      <c r="FM163" s="1003"/>
      <c r="FN163" s="1003"/>
      <c r="FO163" s="1003"/>
      <c r="FP163" s="1003"/>
      <c r="FQ163" s="1003"/>
      <c r="FR163" s="1003"/>
      <c r="FS163" s="1003"/>
      <c r="FT163" s="1003"/>
      <c r="FU163" s="1003"/>
      <c r="FV163" s="1003"/>
      <c r="FW163" s="1003"/>
      <c r="FX163" s="1003"/>
      <c r="FY163" s="1003"/>
      <c r="FZ163" s="1003"/>
      <c r="GA163" s="1003"/>
      <c r="GB163" s="1003"/>
      <c r="GC163" s="1003"/>
      <c r="GD163" s="1003"/>
      <c r="GE163" s="1003"/>
      <c r="GF163" s="1003"/>
      <c r="GG163" s="1003"/>
      <c r="GH163" s="1003"/>
      <c r="GI163" s="1003"/>
      <c r="GJ163" s="1003"/>
      <c r="GK163" s="1003"/>
      <c r="GL163" s="1003"/>
      <c r="GM163" s="1003"/>
      <c r="GN163" s="1003"/>
      <c r="GO163" s="1003"/>
      <c r="GP163" s="1003"/>
      <c r="GQ163" s="1003"/>
      <c r="GR163" s="1003"/>
      <c r="GS163" s="1003"/>
      <c r="GT163" s="1003"/>
      <c r="GU163" s="1003"/>
      <c r="GV163" s="1003"/>
      <c r="GW163" s="1003"/>
      <c r="GX163" s="1003"/>
      <c r="GY163" s="1003"/>
      <c r="GZ163" s="1003"/>
      <c r="HA163" s="1003"/>
      <c r="HB163" s="1003"/>
      <c r="HC163" s="1003"/>
      <c r="HD163" s="1003"/>
      <c r="HE163" s="1003"/>
      <c r="HF163" s="1003"/>
      <c r="HG163" s="1003"/>
      <c r="HH163" s="1003"/>
      <c r="HI163" s="1003"/>
      <c r="HJ163" s="1003"/>
      <c r="HK163" s="1003"/>
      <c r="HL163" s="1003"/>
      <c r="HM163" s="1003"/>
      <c r="HN163" s="1003"/>
      <c r="HO163" s="1003"/>
      <c r="HP163" s="1003"/>
      <c r="HQ163" s="1003"/>
      <c r="HR163" s="1003"/>
      <c r="HS163" s="1003"/>
      <c r="HT163" s="1003"/>
      <c r="HU163" s="1003"/>
      <c r="HV163" s="1003"/>
      <c r="HW163" s="1003"/>
      <c r="HX163" s="1003"/>
      <c r="HY163" s="1003"/>
      <c r="HZ163" s="1003"/>
      <c r="IA163" s="1003"/>
      <c r="IB163" s="1003"/>
      <c r="IC163" s="1003"/>
      <c r="ID163" s="1003"/>
      <c r="IE163" s="1003"/>
      <c r="IF163" s="1003"/>
      <c r="IG163" s="1003"/>
      <c r="IH163" s="1003"/>
      <c r="II163" s="1003"/>
      <c r="IJ163" s="1003"/>
      <c r="IK163" s="1003"/>
      <c r="IL163" s="1003"/>
      <c r="IM163" s="1003"/>
      <c r="IN163" s="1003"/>
      <c r="IO163" s="1003"/>
      <c r="IP163" s="1003"/>
      <c r="IQ163" s="1003"/>
      <c r="IR163" s="1003"/>
      <c r="IS163" s="1003"/>
      <c r="IT163" s="1003"/>
      <c r="IU163" s="1003"/>
      <c r="IV163" s="1003"/>
    </row>
    <row r="164" spans="1:256">
      <c r="A164" s="1003"/>
      <c r="B164" s="1057"/>
      <c r="C164" s="1057"/>
      <c r="D164" s="1057"/>
      <c r="E164" s="1057"/>
      <c r="F164" s="1057"/>
      <c r="G164" s="1057"/>
      <c r="H164" s="1003"/>
      <c r="I164" s="1003"/>
      <c r="J164" s="1003"/>
      <c r="K164" s="1003"/>
      <c r="L164" s="1003"/>
      <c r="M164" s="1003"/>
      <c r="N164" s="1003"/>
      <c r="O164" s="1003"/>
      <c r="P164" s="1003"/>
      <c r="Q164" s="1003"/>
      <c r="R164" s="1003"/>
      <c r="S164" s="1003"/>
      <c r="T164" s="1003"/>
      <c r="U164" s="1003"/>
      <c r="V164" s="1003"/>
      <c r="W164" s="1003"/>
      <c r="X164" s="1003"/>
      <c r="Y164" s="1003"/>
      <c r="Z164" s="1003"/>
      <c r="AA164" s="1003"/>
      <c r="AB164" s="1003"/>
      <c r="AC164" s="1003"/>
      <c r="AD164" s="1003"/>
      <c r="AE164" s="1003"/>
      <c r="AF164" s="1003"/>
      <c r="AG164" s="1003"/>
      <c r="AH164" s="1003"/>
      <c r="AI164" s="1003"/>
      <c r="AJ164" s="1003"/>
      <c r="AK164" s="1003"/>
      <c r="AL164" s="1003"/>
      <c r="AM164" s="1003"/>
      <c r="AN164" s="1003"/>
      <c r="AO164" s="1003"/>
      <c r="AP164" s="1003"/>
      <c r="AQ164" s="1003"/>
      <c r="AR164" s="1003"/>
      <c r="AS164" s="1003"/>
      <c r="AT164" s="1003"/>
      <c r="AU164" s="1003"/>
      <c r="AV164" s="1003"/>
      <c r="AW164" s="1003"/>
      <c r="AX164" s="1003"/>
      <c r="AY164" s="1003"/>
      <c r="AZ164" s="1003"/>
      <c r="BA164" s="1003"/>
      <c r="BB164" s="1003"/>
      <c r="BC164" s="1003"/>
      <c r="BD164" s="1003"/>
      <c r="BE164" s="1003"/>
      <c r="BF164" s="1003"/>
      <c r="BG164" s="1003"/>
      <c r="BH164" s="1003"/>
      <c r="BI164" s="1003"/>
      <c r="BJ164" s="1003"/>
      <c r="BK164" s="1003"/>
      <c r="BL164" s="1003"/>
      <c r="BM164" s="1003"/>
      <c r="BN164" s="1003"/>
      <c r="BO164" s="1003"/>
      <c r="BP164" s="1003"/>
      <c r="BQ164" s="1003"/>
      <c r="BR164" s="1003"/>
      <c r="BS164" s="1003"/>
      <c r="BT164" s="1003"/>
      <c r="BU164" s="1003"/>
      <c r="BV164" s="1003"/>
      <c r="BW164" s="1003"/>
      <c r="BX164" s="1003"/>
      <c r="BY164" s="1003"/>
      <c r="BZ164" s="1003"/>
      <c r="CA164" s="1003"/>
      <c r="CB164" s="1003"/>
      <c r="CC164" s="1003"/>
      <c r="CD164" s="1003"/>
      <c r="CE164" s="1003"/>
      <c r="CF164" s="1003"/>
      <c r="CG164" s="1003"/>
      <c r="CH164" s="1003"/>
      <c r="CI164" s="1003"/>
      <c r="CJ164" s="1003"/>
      <c r="CK164" s="1003"/>
      <c r="CL164" s="1003"/>
      <c r="CM164" s="1003"/>
      <c r="CN164" s="1003"/>
      <c r="CO164" s="1003"/>
      <c r="CP164" s="1003"/>
      <c r="CQ164" s="1003"/>
      <c r="CR164" s="1003"/>
      <c r="CS164" s="1003"/>
      <c r="CT164" s="1003"/>
      <c r="CU164" s="1003"/>
      <c r="CV164" s="1003"/>
      <c r="CW164" s="1003"/>
      <c r="CX164" s="1003"/>
      <c r="CY164" s="1003"/>
      <c r="CZ164" s="1003"/>
      <c r="DA164" s="1003"/>
      <c r="DB164" s="1003"/>
      <c r="DC164" s="1003"/>
      <c r="DD164" s="1003"/>
      <c r="DE164" s="1003"/>
      <c r="DF164" s="1003"/>
      <c r="DG164" s="1003"/>
      <c r="DH164" s="1003"/>
      <c r="DI164" s="1003"/>
      <c r="DJ164" s="1003"/>
      <c r="DK164" s="1003"/>
      <c r="DL164" s="1003"/>
      <c r="DM164" s="1003"/>
      <c r="DN164" s="1003"/>
      <c r="DO164" s="1003"/>
      <c r="DP164" s="1003"/>
      <c r="DQ164" s="1003"/>
      <c r="DR164" s="1003"/>
      <c r="DS164" s="1003"/>
      <c r="DT164" s="1003"/>
      <c r="DU164" s="1003"/>
      <c r="DV164" s="1003"/>
      <c r="DW164" s="1003"/>
      <c r="DX164" s="1003"/>
      <c r="DY164" s="1003"/>
      <c r="DZ164" s="1003"/>
      <c r="EA164" s="1003"/>
      <c r="EB164" s="1003"/>
      <c r="EC164" s="1003"/>
      <c r="ED164" s="1003"/>
      <c r="EE164" s="1003"/>
      <c r="EF164" s="1003"/>
      <c r="EG164" s="1003"/>
      <c r="EH164" s="1003"/>
      <c r="EI164" s="1003"/>
      <c r="EJ164" s="1003"/>
      <c r="EK164" s="1003"/>
      <c r="EL164" s="1003"/>
      <c r="EM164" s="1003"/>
      <c r="EN164" s="1003"/>
      <c r="EO164" s="1003"/>
      <c r="EP164" s="1003"/>
      <c r="EQ164" s="1003"/>
      <c r="ER164" s="1003"/>
      <c r="ES164" s="1003"/>
      <c r="ET164" s="1003"/>
      <c r="EU164" s="1003"/>
      <c r="EV164" s="1003"/>
      <c r="EW164" s="1003"/>
      <c r="EX164" s="1003"/>
      <c r="EY164" s="1003"/>
      <c r="EZ164" s="1003"/>
      <c r="FA164" s="1003"/>
      <c r="FB164" s="1003"/>
      <c r="FC164" s="1003"/>
      <c r="FD164" s="1003"/>
      <c r="FE164" s="1003"/>
      <c r="FF164" s="1003"/>
      <c r="FG164" s="1003"/>
      <c r="FH164" s="1003"/>
      <c r="FI164" s="1003"/>
      <c r="FJ164" s="1003"/>
      <c r="FK164" s="1003"/>
      <c r="FL164" s="1003"/>
      <c r="FM164" s="1003"/>
      <c r="FN164" s="1003"/>
      <c r="FO164" s="1003"/>
      <c r="FP164" s="1003"/>
      <c r="FQ164" s="1003"/>
      <c r="FR164" s="1003"/>
      <c r="FS164" s="1003"/>
      <c r="FT164" s="1003"/>
      <c r="FU164" s="1003"/>
      <c r="FV164" s="1003"/>
      <c r="FW164" s="1003"/>
      <c r="FX164" s="1003"/>
      <c r="FY164" s="1003"/>
      <c r="FZ164" s="1003"/>
      <c r="GA164" s="1003"/>
      <c r="GB164" s="1003"/>
      <c r="GC164" s="1003"/>
      <c r="GD164" s="1003"/>
      <c r="GE164" s="1003"/>
      <c r="GF164" s="1003"/>
      <c r="GG164" s="1003"/>
      <c r="GH164" s="1003"/>
      <c r="GI164" s="1003"/>
      <c r="GJ164" s="1003"/>
      <c r="GK164" s="1003"/>
      <c r="GL164" s="1003"/>
      <c r="GM164" s="1003"/>
      <c r="GN164" s="1003"/>
      <c r="GO164" s="1003"/>
      <c r="GP164" s="1003"/>
      <c r="GQ164" s="1003"/>
      <c r="GR164" s="1003"/>
      <c r="GS164" s="1003"/>
      <c r="GT164" s="1003"/>
      <c r="GU164" s="1003"/>
      <c r="GV164" s="1003"/>
      <c r="GW164" s="1003"/>
      <c r="GX164" s="1003"/>
      <c r="GY164" s="1003"/>
      <c r="GZ164" s="1003"/>
      <c r="HA164" s="1003"/>
      <c r="HB164" s="1003"/>
      <c r="HC164" s="1003"/>
      <c r="HD164" s="1003"/>
      <c r="HE164" s="1003"/>
      <c r="HF164" s="1003"/>
      <c r="HG164" s="1003"/>
      <c r="HH164" s="1003"/>
      <c r="HI164" s="1003"/>
      <c r="HJ164" s="1003"/>
      <c r="HK164" s="1003"/>
      <c r="HL164" s="1003"/>
      <c r="HM164" s="1003"/>
      <c r="HN164" s="1003"/>
      <c r="HO164" s="1003"/>
      <c r="HP164" s="1003"/>
      <c r="HQ164" s="1003"/>
      <c r="HR164" s="1003"/>
      <c r="HS164" s="1003"/>
      <c r="HT164" s="1003"/>
      <c r="HU164" s="1003"/>
      <c r="HV164" s="1003"/>
      <c r="HW164" s="1003"/>
      <c r="HX164" s="1003"/>
      <c r="HY164" s="1003"/>
      <c r="HZ164" s="1003"/>
      <c r="IA164" s="1003"/>
      <c r="IB164" s="1003"/>
      <c r="IC164" s="1003"/>
      <c r="ID164" s="1003"/>
      <c r="IE164" s="1003"/>
      <c r="IF164" s="1003"/>
      <c r="IG164" s="1003"/>
      <c r="IH164" s="1003"/>
      <c r="II164" s="1003"/>
      <c r="IJ164" s="1003"/>
      <c r="IK164" s="1003"/>
      <c r="IL164" s="1003"/>
      <c r="IM164" s="1003"/>
      <c r="IN164" s="1003"/>
      <c r="IO164" s="1003"/>
      <c r="IP164" s="1003"/>
      <c r="IQ164" s="1003"/>
      <c r="IR164" s="1003"/>
      <c r="IS164" s="1003"/>
      <c r="IT164" s="1003"/>
      <c r="IU164" s="1003"/>
      <c r="IV164" s="1003"/>
    </row>
    <row r="165" spans="1:256">
      <c r="A165" s="1003"/>
      <c r="B165" s="1057"/>
      <c r="C165" s="1057"/>
      <c r="D165" s="1057"/>
      <c r="E165" s="1057"/>
      <c r="F165" s="1057"/>
      <c r="G165" s="1057"/>
      <c r="H165" s="1003"/>
      <c r="I165" s="1003"/>
      <c r="J165" s="1003"/>
      <c r="K165" s="1003"/>
      <c r="L165" s="1003"/>
      <c r="M165" s="1003"/>
      <c r="N165" s="1003"/>
      <c r="O165" s="1003"/>
      <c r="P165" s="1003"/>
      <c r="Q165" s="1003"/>
      <c r="R165" s="1003"/>
      <c r="S165" s="1003"/>
      <c r="T165" s="1003"/>
      <c r="U165" s="1003"/>
      <c r="V165" s="1003"/>
      <c r="W165" s="1003"/>
      <c r="X165" s="1003"/>
      <c r="Y165" s="1003"/>
      <c r="Z165" s="1003"/>
      <c r="AA165" s="1003"/>
      <c r="AB165" s="1003"/>
      <c r="AC165" s="1003"/>
      <c r="AD165" s="1003"/>
      <c r="AE165" s="1003"/>
      <c r="AF165" s="1003"/>
      <c r="AG165" s="1003"/>
      <c r="AH165" s="1003"/>
      <c r="AI165" s="1003"/>
      <c r="AJ165" s="1003"/>
      <c r="AK165" s="1003"/>
      <c r="AL165" s="1003"/>
      <c r="AM165" s="1003"/>
      <c r="AN165" s="1003"/>
      <c r="AO165" s="1003"/>
      <c r="AP165" s="1003"/>
      <c r="AQ165" s="1003"/>
      <c r="AR165" s="1003"/>
      <c r="AS165" s="1003"/>
      <c r="AT165" s="1003"/>
      <c r="AU165" s="1003"/>
      <c r="AV165" s="1003"/>
      <c r="AW165" s="1003"/>
      <c r="AX165" s="1003"/>
      <c r="AY165" s="1003"/>
      <c r="AZ165" s="1003"/>
      <c r="BA165" s="1003"/>
      <c r="BB165" s="1003"/>
      <c r="BC165" s="1003"/>
      <c r="BD165" s="1003"/>
      <c r="BE165" s="1003"/>
      <c r="BF165" s="1003"/>
      <c r="BG165" s="1003"/>
      <c r="BH165" s="1003"/>
      <c r="BI165" s="1003"/>
      <c r="BJ165" s="1003"/>
      <c r="BK165" s="1003"/>
      <c r="BL165" s="1003"/>
      <c r="BM165" s="1003"/>
      <c r="BN165" s="1003"/>
      <c r="BO165" s="1003"/>
      <c r="BP165" s="1003"/>
      <c r="BQ165" s="1003"/>
      <c r="BR165" s="1003"/>
      <c r="BS165" s="1003"/>
      <c r="BT165" s="1003"/>
      <c r="BU165" s="1003"/>
      <c r="BV165" s="1003"/>
      <c r="BW165" s="1003"/>
      <c r="BX165" s="1003"/>
      <c r="BY165" s="1003"/>
      <c r="BZ165" s="1003"/>
      <c r="CA165" s="1003"/>
      <c r="CB165" s="1003"/>
      <c r="CC165" s="1003"/>
      <c r="CD165" s="1003"/>
      <c r="CE165" s="1003"/>
      <c r="CF165" s="1003"/>
      <c r="CG165" s="1003"/>
      <c r="CH165" s="1003"/>
      <c r="CI165" s="1003"/>
      <c r="CJ165" s="1003"/>
      <c r="CK165" s="1003"/>
      <c r="CL165" s="1003"/>
      <c r="CM165" s="1003"/>
      <c r="CN165" s="1003"/>
      <c r="CO165" s="1003"/>
      <c r="CP165" s="1003"/>
      <c r="CQ165" s="1003"/>
      <c r="CR165" s="1003"/>
      <c r="CS165" s="1003"/>
      <c r="CT165" s="1003"/>
      <c r="CU165" s="1003"/>
      <c r="CV165" s="1003"/>
      <c r="CW165" s="1003"/>
      <c r="CX165" s="1003"/>
      <c r="CY165" s="1003"/>
      <c r="CZ165" s="1003"/>
      <c r="DA165" s="1003"/>
      <c r="DB165" s="1003"/>
      <c r="DC165" s="1003"/>
      <c r="DD165" s="1003"/>
      <c r="DE165" s="1003"/>
      <c r="DF165" s="1003"/>
      <c r="DG165" s="1003"/>
      <c r="DH165" s="1003"/>
      <c r="DI165" s="1003"/>
      <c r="DJ165" s="1003"/>
      <c r="DK165" s="1003"/>
      <c r="DL165" s="1003"/>
      <c r="DM165" s="1003"/>
      <c r="DN165" s="1003"/>
      <c r="DO165" s="1003"/>
      <c r="DP165" s="1003"/>
      <c r="DQ165" s="1003"/>
      <c r="DR165" s="1003"/>
      <c r="DS165" s="1003"/>
      <c r="DT165" s="1003"/>
      <c r="DU165" s="1003"/>
      <c r="DV165" s="1003"/>
      <c r="DW165" s="1003"/>
      <c r="DX165" s="1003"/>
      <c r="DY165" s="1003"/>
      <c r="DZ165" s="1003"/>
      <c r="EA165" s="1003"/>
      <c r="EB165" s="1003"/>
      <c r="EC165" s="1003"/>
      <c r="ED165" s="1003"/>
      <c r="EE165" s="1003"/>
      <c r="EF165" s="1003"/>
      <c r="EG165" s="1003"/>
      <c r="EH165" s="1003"/>
      <c r="EI165" s="1003"/>
      <c r="EJ165" s="1003"/>
      <c r="EK165" s="1003"/>
      <c r="EL165" s="1003"/>
      <c r="EM165" s="1003"/>
      <c r="EN165" s="1003"/>
      <c r="EO165" s="1003"/>
      <c r="EP165" s="1003"/>
      <c r="EQ165" s="1003"/>
      <c r="ER165" s="1003"/>
      <c r="ES165" s="1003"/>
      <c r="ET165" s="1003"/>
      <c r="EU165" s="1003"/>
      <c r="EV165" s="1003"/>
      <c r="EW165" s="1003"/>
      <c r="EX165" s="1003"/>
      <c r="EY165" s="1003"/>
      <c r="EZ165" s="1003"/>
      <c r="FA165" s="1003"/>
      <c r="FB165" s="1003"/>
      <c r="FC165" s="1003"/>
      <c r="FD165" s="1003"/>
      <c r="FE165" s="1003"/>
      <c r="FF165" s="1003"/>
      <c r="FG165" s="1003"/>
      <c r="FH165" s="1003"/>
      <c r="FI165" s="1003"/>
      <c r="FJ165" s="1003"/>
      <c r="FK165" s="1003"/>
      <c r="FL165" s="1003"/>
      <c r="FM165" s="1003"/>
      <c r="FN165" s="1003"/>
      <c r="FO165" s="1003"/>
      <c r="FP165" s="1003"/>
      <c r="FQ165" s="1003"/>
      <c r="FR165" s="1003"/>
      <c r="FS165" s="1003"/>
      <c r="FT165" s="1003"/>
      <c r="FU165" s="1003"/>
      <c r="FV165" s="1003"/>
      <c r="FW165" s="1003"/>
      <c r="FX165" s="1003"/>
      <c r="FY165" s="1003"/>
      <c r="FZ165" s="1003"/>
      <c r="GA165" s="1003"/>
      <c r="GB165" s="1003"/>
      <c r="GC165" s="1003"/>
      <c r="GD165" s="1003"/>
      <c r="GE165" s="1003"/>
      <c r="GF165" s="1003"/>
      <c r="GG165" s="1003"/>
      <c r="GH165" s="1003"/>
      <c r="GI165" s="1003"/>
      <c r="GJ165" s="1003"/>
      <c r="GK165" s="1003"/>
      <c r="GL165" s="1003"/>
      <c r="GM165" s="1003"/>
      <c r="GN165" s="1003"/>
      <c r="GO165" s="1003"/>
      <c r="GP165" s="1003"/>
      <c r="GQ165" s="1003"/>
      <c r="GR165" s="1003"/>
      <c r="GS165" s="1003"/>
      <c r="GT165" s="1003"/>
      <c r="GU165" s="1003"/>
      <c r="GV165" s="1003"/>
      <c r="GW165" s="1003"/>
      <c r="GX165" s="1003"/>
      <c r="GY165" s="1003"/>
      <c r="GZ165" s="1003"/>
      <c r="HA165" s="1003"/>
      <c r="HB165" s="1003"/>
      <c r="HC165" s="1003"/>
      <c r="HD165" s="1003"/>
      <c r="HE165" s="1003"/>
      <c r="HF165" s="1003"/>
      <c r="HG165" s="1003"/>
      <c r="HH165" s="1003"/>
      <c r="HI165" s="1003"/>
      <c r="HJ165" s="1003"/>
      <c r="HK165" s="1003"/>
      <c r="HL165" s="1003"/>
      <c r="HM165" s="1003"/>
      <c r="HN165" s="1003"/>
      <c r="HO165" s="1003"/>
      <c r="HP165" s="1003"/>
      <c r="HQ165" s="1003"/>
      <c r="HR165" s="1003"/>
      <c r="HS165" s="1003"/>
      <c r="HT165" s="1003"/>
      <c r="HU165" s="1003"/>
      <c r="HV165" s="1003"/>
      <c r="HW165" s="1003"/>
      <c r="HX165" s="1003"/>
      <c r="HY165" s="1003"/>
      <c r="HZ165" s="1003"/>
      <c r="IA165" s="1003"/>
      <c r="IB165" s="1003"/>
      <c r="IC165" s="1003"/>
      <c r="ID165" s="1003"/>
      <c r="IE165" s="1003"/>
      <c r="IF165" s="1003"/>
      <c r="IG165" s="1003"/>
      <c r="IH165" s="1003"/>
      <c r="II165" s="1003"/>
      <c r="IJ165" s="1003"/>
      <c r="IK165" s="1003"/>
      <c r="IL165" s="1003"/>
      <c r="IM165" s="1003"/>
      <c r="IN165" s="1003"/>
      <c r="IO165" s="1003"/>
      <c r="IP165" s="1003"/>
      <c r="IQ165" s="1003"/>
      <c r="IR165" s="1003"/>
      <c r="IS165" s="1003"/>
      <c r="IT165" s="1003"/>
      <c r="IU165" s="1003"/>
      <c r="IV165" s="1003"/>
    </row>
    <row r="166" spans="1:256">
      <c r="A166" s="1003"/>
      <c r="B166" s="1057"/>
      <c r="C166" s="1057"/>
      <c r="D166" s="1057"/>
      <c r="E166" s="1057"/>
      <c r="F166" s="1057"/>
      <c r="G166" s="1057"/>
      <c r="H166" s="1003"/>
      <c r="I166" s="1003"/>
      <c r="J166" s="1003"/>
      <c r="K166" s="1003"/>
      <c r="L166" s="1003"/>
      <c r="M166" s="1003"/>
      <c r="N166" s="1003"/>
      <c r="O166" s="1003"/>
      <c r="P166" s="1003"/>
      <c r="Q166" s="1003"/>
      <c r="R166" s="1003"/>
      <c r="S166" s="1003"/>
      <c r="T166" s="1003"/>
      <c r="U166" s="1003"/>
      <c r="V166" s="1003"/>
      <c r="W166" s="1003"/>
      <c r="X166" s="1003"/>
      <c r="Y166" s="1003"/>
      <c r="Z166" s="1003"/>
      <c r="AA166" s="1003"/>
      <c r="AB166" s="1003"/>
      <c r="AC166" s="1003"/>
      <c r="AD166" s="1003"/>
      <c r="AE166" s="1003"/>
      <c r="AF166" s="1003"/>
      <c r="AG166" s="1003"/>
      <c r="AH166" s="1003"/>
      <c r="AI166" s="1003"/>
      <c r="AJ166" s="1003"/>
      <c r="AK166" s="1003"/>
      <c r="AL166" s="1003"/>
      <c r="AM166" s="1003"/>
      <c r="AN166" s="1003"/>
      <c r="AO166" s="1003"/>
      <c r="AP166" s="1003"/>
      <c r="AQ166" s="1003"/>
      <c r="AR166" s="1003"/>
      <c r="AS166" s="1003"/>
      <c r="AT166" s="1003"/>
      <c r="AU166" s="1003"/>
      <c r="AV166" s="1003"/>
      <c r="AW166" s="1003"/>
      <c r="AX166" s="1003"/>
      <c r="AY166" s="1003"/>
      <c r="AZ166" s="1003"/>
      <c r="BA166" s="1003"/>
      <c r="BB166" s="1003"/>
      <c r="BC166" s="1003"/>
      <c r="BD166" s="1003"/>
      <c r="BE166" s="1003"/>
      <c r="BF166" s="1003"/>
      <c r="BG166" s="1003"/>
      <c r="BH166" s="1003"/>
      <c r="BI166" s="1003"/>
      <c r="BJ166" s="1003"/>
      <c r="BK166" s="1003"/>
      <c r="BL166" s="1003"/>
      <c r="BM166" s="1003"/>
      <c r="BN166" s="1003"/>
      <c r="BO166" s="1003"/>
      <c r="BP166" s="1003"/>
      <c r="BQ166" s="1003"/>
      <c r="BR166" s="1003"/>
      <c r="BS166" s="1003"/>
      <c r="BT166" s="1003"/>
      <c r="BU166" s="1003"/>
      <c r="BV166" s="1003"/>
      <c r="BW166" s="1003"/>
      <c r="BX166" s="1003"/>
      <c r="BY166" s="1003"/>
      <c r="BZ166" s="1003"/>
      <c r="CA166" s="1003"/>
      <c r="CB166" s="1003"/>
      <c r="CC166" s="1003"/>
      <c r="CD166" s="1003"/>
      <c r="CE166" s="1003"/>
      <c r="CF166" s="1003"/>
      <c r="CG166" s="1003"/>
      <c r="CH166" s="1003"/>
      <c r="CI166" s="1003"/>
      <c r="CJ166" s="1003"/>
      <c r="CK166" s="1003"/>
      <c r="CL166" s="1003"/>
      <c r="CM166" s="1003"/>
      <c r="CN166" s="1003"/>
      <c r="CO166" s="1003"/>
      <c r="CP166" s="1003"/>
      <c r="CQ166" s="1003"/>
      <c r="CR166" s="1003"/>
      <c r="CS166" s="1003"/>
      <c r="CT166" s="1003"/>
      <c r="CU166" s="1003"/>
      <c r="CV166" s="1003"/>
      <c r="CW166" s="1003"/>
      <c r="CX166" s="1003"/>
      <c r="CY166" s="1003"/>
      <c r="CZ166" s="1003"/>
      <c r="DA166" s="1003"/>
      <c r="DB166" s="1003"/>
      <c r="DC166" s="1003"/>
      <c r="DD166" s="1003"/>
      <c r="DE166" s="1003"/>
      <c r="DF166" s="1003"/>
      <c r="DG166" s="1003"/>
      <c r="DH166" s="1003"/>
      <c r="DI166" s="1003"/>
      <c r="DJ166" s="1003"/>
      <c r="DK166" s="1003"/>
      <c r="DL166" s="1003"/>
      <c r="DM166" s="1003"/>
      <c r="DN166" s="1003"/>
      <c r="DO166" s="1003"/>
      <c r="DP166" s="1003"/>
      <c r="DQ166" s="1003"/>
      <c r="DR166" s="1003"/>
      <c r="DS166" s="1003"/>
      <c r="DT166" s="1003"/>
      <c r="DU166" s="1003"/>
      <c r="DV166" s="1003"/>
      <c r="DW166" s="1003"/>
      <c r="DX166" s="1003"/>
      <c r="DY166" s="1003"/>
      <c r="DZ166" s="1003"/>
      <c r="EA166" s="1003"/>
      <c r="EB166" s="1003"/>
      <c r="EC166" s="1003"/>
      <c r="ED166" s="1003"/>
      <c r="EE166" s="1003"/>
      <c r="EF166" s="1003"/>
      <c r="EG166" s="1003"/>
      <c r="EH166" s="1003"/>
      <c r="EI166" s="1003"/>
      <c r="EJ166" s="1003"/>
      <c r="EK166" s="1003"/>
      <c r="EL166" s="1003"/>
      <c r="EM166" s="1003"/>
      <c r="EN166" s="1003"/>
      <c r="EO166" s="1003"/>
      <c r="EP166" s="1003"/>
      <c r="EQ166" s="1003"/>
      <c r="ER166" s="1003"/>
      <c r="ES166" s="1003"/>
      <c r="ET166" s="1003"/>
      <c r="EU166" s="1003"/>
      <c r="EV166" s="1003"/>
      <c r="EW166" s="1003"/>
      <c r="EX166" s="1003"/>
      <c r="EY166" s="1003"/>
      <c r="EZ166" s="1003"/>
      <c r="FA166" s="1003"/>
      <c r="FB166" s="1003"/>
      <c r="FC166" s="1003"/>
      <c r="FD166" s="1003"/>
      <c r="FE166" s="1003"/>
      <c r="FF166" s="1003"/>
      <c r="FG166" s="1003"/>
      <c r="FH166" s="1003"/>
      <c r="FI166" s="1003"/>
      <c r="FJ166" s="1003"/>
      <c r="FK166" s="1003"/>
      <c r="FL166" s="1003"/>
      <c r="FM166" s="1003"/>
      <c r="FN166" s="1003"/>
      <c r="FO166" s="1003"/>
      <c r="FP166" s="1003"/>
      <c r="FQ166" s="1003"/>
      <c r="FR166" s="1003"/>
      <c r="FS166" s="1003"/>
      <c r="FT166" s="1003"/>
      <c r="FU166" s="1003"/>
      <c r="FV166" s="1003"/>
      <c r="FW166" s="1003"/>
      <c r="FX166" s="1003"/>
      <c r="FY166" s="1003"/>
      <c r="FZ166" s="1003"/>
      <c r="GA166" s="1003"/>
      <c r="GB166" s="1003"/>
      <c r="GC166" s="1003"/>
      <c r="GD166" s="1003"/>
      <c r="GE166" s="1003"/>
      <c r="GF166" s="1003"/>
      <c r="GG166" s="1003"/>
      <c r="GH166" s="1003"/>
      <c r="GI166" s="1003"/>
      <c r="GJ166" s="1003"/>
      <c r="GK166" s="1003"/>
      <c r="GL166" s="1003"/>
      <c r="GM166" s="1003"/>
      <c r="GN166" s="1003"/>
      <c r="GO166" s="1003"/>
      <c r="GP166" s="1003"/>
      <c r="GQ166" s="1003"/>
      <c r="GR166" s="1003"/>
      <c r="GS166" s="1003"/>
      <c r="GT166" s="1003"/>
      <c r="GU166" s="1003"/>
      <c r="GV166" s="1003"/>
      <c r="GW166" s="1003"/>
      <c r="GX166" s="1003"/>
      <c r="GY166" s="1003"/>
      <c r="GZ166" s="1003"/>
      <c r="HA166" s="1003"/>
      <c r="HB166" s="1003"/>
      <c r="HC166" s="1003"/>
      <c r="HD166" s="1003"/>
      <c r="HE166" s="1003"/>
      <c r="HF166" s="1003"/>
      <c r="HG166" s="1003"/>
      <c r="HH166" s="1003"/>
      <c r="HI166" s="1003"/>
      <c r="HJ166" s="1003"/>
      <c r="HK166" s="1003"/>
      <c r="HL166" s="1003"/>
      <c r="HM166" s="1003"/>
      <c r="HN166" s="1003"/>
      <c r="HO166" s="1003"/>
      <c r="HP166" s="1003"/>
      <c r="HQ166" s="1003"/>
      <c r="HR166" s="1003"/>
      <c r="HS166" s="1003"/>
      <c r="HT166" s="1003"/>
      <c r="HU166" s="1003"/>
      <c r="HV166" s="1003"/>
      <c r="HW166" s="1003"/>
      <c r="HX166" s="1003"/>
      <c r="HY166" s="1003"/>
      <c r="HZ166" s="1003"/>
      <c r="IA166" s="1003"/>
      <c r="IB166" s="1003"/>
      <c r="IC166" s="1003"/>
      <c r="ID166" s="1003"/>
      <c r="IE166" s="1003"/>
      <c r="IF166" s="1003"/>
      <c r="IG166" s="1003"/>
      <c r="IH166" s="1003"/>
      <c r="II166" s="1003"/>
      <c r="IJ166" s="1003"/>
      <c r="IK166" s="1003"/>
      <c r="IL166" s="1003"/>
      <c r="IM166" s="1003"/>
      <c r="IN166" s="1003"/>
      <c r="IO166" s="1003"/>
      <c r="IP166" s="1003"/>
      <c r="IQ166" s="1003"/>
      <c r="IR166" s="1003"/>
      <c r="IS166" s="1003"/>
      <c r="IT166" s="1003"/>
      <c r="IU166" s="1003"/>
      <c r="IV166" s="1003"/>
    </row>
    <row r="167" spans="1:256">
      <c r="A167" s="1003"/>
      <c r="B167" s="1057"/>
      <c r="C167" s="1057"/>
      <c r="D167" s="1057"/>
      <c r="E167" s="1057"/>
      <c r="F167" s="1057"/>
      <c r="G167" s="1057"/>
      <c r="H167" s="1003"/>
      <c r="I167" s="1003"/>
      <c r="J167" s="1003"/>
      <c r="K167" s="1003"/>
      <c r="L167" s="1003"/>
      <c r="M167" s="1003"/>
      <c r="N167" s="1003"/>
      <c r="O167" s="1003"/>
      <c r="P167" s="1003"/>
      <c r="Q167" s="1003"/>
      <c r="R167" s="1003"/>
      <c r="S167" s="1003"/>
      <c r="T167" s="1003"/>
      <c r="U167" s="1003"/>
      <c r="V167" s="1003"/>
      <c r="W167" s="1003"/>
      <c r="X167" s="1003"/>
      <c r="Y167" s="1003"/>
      <c r="Z167" s="1003"/>
      <c r="AA167" s="1003"/>
      <c r="AB167" s="1003"/>
      <c r="AC167" s="1003"/>
      <c r="AD167" s="1003"/>
      <c r="AE167" s="1003"/>
      <c r="AF167" s="1003"/>
      <c r="AG167" s="1003"/>
      <c r="AH167" s="1003"/>
      <c r="AI167" s="1003"/>
      <c r="AJ167" s="1003"/>
      <c r="AK167" s="1003"/>
      <c r="AL167" s="1003"/>
      <c r="AM167" s="1003"/>
      <c r="AN167" s="1003"/>
      <c r="AO167" s="1003"/>
      <c r="AP167" s="1003"/>
      <c r="AQ167" s="1003"/>
      <c r="AR167" s="1003"/>
      <c r="AS167" s="1003"/>
      <c r="AT167" s="1003"/>
      <c r="AU167" s="1003"/>
      <c r="AV167" s="1003"/>
      <c r="AW167" s="1003"/>
      <c r="AX167" s="1003"/>
      <c r="AY167" s="1003"/>
      <c r="AZ167" s="1003"/>
      <c r="BA167" s="1003"/>
      <c r="BB167" s="1003"/>
      <c r="BC167" s="1003"/>
      <c r="BD167" s="1003"/>
      <c r="BE167" s="1003"/>
      <c r="BF167" s="1003"/>
      <c r="BG167" s="1003"/>
      <c r="BH167" s="1003"/>
      <c r="BI167" s="1003"/>
      <c r="BJ167" s="1003"/>
      <c r="BK167" s="1003"/>
      <c r="BL167" s="1003"/>
      <c r="BM167" s="1003"/>
      <c r="BN167" s="1003"/>
      <c r="BO167" s="1003"/>
      <c r="BP167" s="1003"/>
      <c r="BQ167" s="1003"/>
      <c r="BR167" s="1003"/>
      <c r="BS167" s="1003"/>
      <c r="BT167" s="1003"/>
      <c r="BU167" s="1003"/>
      <c r="BV167" s="1003"/>
      <c r="BW167" s="1003"/>
      <c r="BX167" s="1003"/>
      <c r="BY167" s="1003"/>
      <c r="BZ167" s="1003"/>
      <c r="CA167" s="1003"/>
      <c r="CB167" s="1003"/>
      <c r="CC167" s="1003"/>
      <c r="CD167" s="1003"/>
      <c r="CE167" s="1003"/>
      <c r="CF167" s="1003"/>
      <c r="CG167" s="1003"/>
      <c r="CH167" s="1003"/>
      <c r="CI167" s="1003"/>
      <c r="CJ167" s="1003"/>
      <c r="CK167" s="1003"/>
      <c r="CL167" s="1003"/>
      <c r="CM167" s="1003"/>
      <c r="CN167" s="1003"/>
      <c r="CO167" s="1003"/>
      <c r="CP167" s="1003"/>
      <c r="CQ167" s="1003"/>
      <c r="CR167" s="1003"/>
      <c r="CS167" s="1003"/>
      <c r="CT167" s="1003"/>
      <c r="CU167" s="1003"/>
      <c r="CV167" s="1003"/>
      <c r="CW167" s="1003"/>
      <c r="CX167" s="1003"/>
      <c r="CY167" s="1003"/>
      <c r="CZ167" s="1003"/>
      <c r="DA167" s="1003"/>
      <c r="DB167" s="1003"/>
      <c r="DC167" s="1003"/>
      <c r="DD167" s="1003"/>
      <c r="DE167" s="1003"/>
      <c r="DF167" s="1003"/>
      <c r="DG167" s="1003"/>
      <c r="DH167" s="1003"/>
      <c r="DI167" s="1003"/>
      <c r="DJ167" s="1003"/>
      <c r="DK167" s="1003"/>
      <c r="DL167" s="1003"/>
      <c r="DM167" s="1003"/>
      <c r="DN167" s="1003"/>
      <c r="DO167" s="1003"/>
      <c r="DP167" s="1003"/>
      <c r="DQ167" s="1003"/>
      <c r="DR167" s="1003"/>
      <c r="DS167" s="1003"/>
      <c r="DT167" s="1003"/>
      <c r="DU167" s="1003"/>
      <c r="DV167" s="1003"/>
      <c r="DW167" s="1003"/>
      <c r="DX167" s="1003"/>
      <c r="DY167" s="1003"/>
      <c r="DZ167" s="1003"/>
      <c r="EA167" s="1003"/>
      <c r="EB167" s="1003"/>
      <c r="EC167" s="1003"/>
      <c r="ED167" s="1003"/>
      <c r="EE167" s="1003"/>
      <c r="EF167" s="1003"/>
      <c r="EG167" s="1003"/>
      <c r="EH167" s="1003"/>
      <c r="EI167" s="1003"/>
      <c r="EJ167" s="1003"/>
      <c r="EK167" s="1003"/>
      <c r="EL167" s="1003"/>
      <c r="EM167" s="1003"/>
      <c r="EN167" s="1003"/>
      <c r="EO167" s="1003"/>
      <c r="EP167" s="1003"/>
      <c r="EQ167" s="1003"/>
      <c r="ER167" s="1003"/>
      <c r="ES167" s="1003"/>
      <c r="ET167" s="1003"/>
      <c r="EU167" s="1003"/>
      <c r="EV167" s="1003"/>
      <c r="EW167" s="1003"/>
      <c r="EX167" s="1003"/>
      <c r="EY167" s="1003"/>
      <c r="EZ167" s="1003"/>
      <c r="FA167" s="1003"/>
      <c r="FB167" s="1003"/>
      <c r="FC167" s="1003"/>
      <c r="FD167" s="1003"/>
      <c r="FE167" s="1003"/>
      <c r="FF167" s="1003"/>
      <c r="FG167" s="1003"/>
      <c r="FH167" s="1003"/>
      <c r="FI167" s="1003"/>
      <c r="FJ167" s="1003"/>
      <c r="FK167" s="1003"/>
      <c r="FL167" s="1003"/>
      <c r="FM167" s="1003"/>
      <c r="FN167" s="1003"/>
      <c r="FO167" s="1003"/>
      <c r="FP167" s="1003"/>
      <c r="FQ167" s="1003"/>
      <c r="FR167" s="1003"/>
      <c r="FS167" s="1003"/>
      <c r="FT167" s="1003"/>
      <c r="FU167" s="1003"/>
      <c r="FV167" s="1003"/>
      <c r="FW167" s="1003"/>
      <c r="FX167" s="1003"/>
      <c r="FY167" s="1003"/>
      <c r="FZ167" s="1003"/>
      <c r="GA167" s="1003"/>
      <c r="GB167" s="1003"/>
      <c r="GC167" s="1003"/>
      <c r="GD167" s="1003"/>
      <c r="GE167" s="1003"/>
      <c r="GF167" s="1003"/>
      <c r="GG167" s="1003"/>
      <c r="GH167" s="1003"/>
      <c r="GI167" s="1003"/>
      <c r="GJ167" s="1003"/>
      <c r="GK167" s="1003"/>
      <c r="GL167" s="1003"/>
      <c r="GM167" s="1003"/>
      <c r="GN167" s="1003"/>
      <c r="GO167" s="1003"/>
      <c r="GP167" s="1003"/>
      <c r="GQ167" s="1003"/>
      <c r="GR167" s="1003"/>
      <c r="GS167" s="1003"/>
      <c r="GT167" s="1003"/>
      <c r="GU167" s="1003"/>
      <c r="GV167" s="1003"/>
      <c r="GW167" s="1003"/>
      <c r="GX167" s="1003"/>
      <c r="GY167" s="1003"/>
      <c r="GZ167" s="1003"/>
      <c r="HA167" s="1003"/>
      <c r="HB167" s="1003"/>
      <c r="HC167" s="1003"/>
      <c r="HD167" s="1003"/>
      <c r="HE167" s="1003"/>
      <c r="HF167" s="1003"/>
      <c r="HG167" s="1003"/>
      <c r="HH167" s="1003"/>
      <c r="HI167" s="1003"/>
      <c r="HJ167" s="1003"/>
      <c r="HK167" s="1003"/>
      <c r="HL167" s="1003"/>
      <c r="HM167" s="1003"/>
      <c r="HN167" s="1003"/>
      <c r="HO167" s="1003"/>
      <c r="HP167" s="1003"/>
      <c r="HQ167" s="1003"/>
      <c r="HR167" s="1003"/>
      <c r="HS167" s="1003"/>
      <c r="HT167" s="1003"/>
      <c r="HU167" s="1003"/>
      <c r="HV167" s="1003"/>
      <c r="HW167" s="1003"/>
      <c r="HX167" s="1003"/>
      <c r="HY167" s="1003"/>
      <c r="HZ167" s="1003"/>
      <c r="IA167" s="1003"/>
      <c r="IB167" s="1003"/>
      <c r="IC167" s="1003"/>
      <c r="ID167" s="1003"/>
      <c r="IE167" s="1003"/>
      <c r="IF167" s="1003"/>
      <c r="IG167" s="1003"/>
      <c r="IH167" s="1003"/>
      <c r="II167" s="1003"/>
      <c r="IJ167" s="1003"/>
      <c r="IK167" s="1003"/>
      <c r="IL167" s="1003"/>
      <c r="IM167" s="1003"/>
      <c r="IN167" s="1003"/>
      <c r="IO167" s="1003"/>
      <c r="IP167" s="1003"/>
      <c r="IQ167" s="1003"/>
      <c r="IR167" s="1003"/>
      <c r="IS167" s="1003"/>
      <c r="IT167" s="1003"/>
      <c r="IU167" s="1003"/>
      <c r="IV167" s="1003"/>
    </row>
    <row r="168" spans="1:256">
      <c r="A168" s="1003"/>
      <c r="B168" s="1057"/>
      <c r="C168" s="1057"/>
      <c r="D168" s="1057"/>
      <c r="E168" s="1057"/>
      <c r="F168" s="1057"/>
      <c r="G168" s="1057"/>
      <c r="H168" s="1003"/>
      <c r="I168" s="1003"/>
      <c r="J168" s="1003"/>
      <c r="K168" s="1003"/>
      <c r="L168" s="1003"/>
      <c r="M168" s="1003"/>
      <c r="N168" s="1003"/>
      <c r="O168" s="1003"/>
      <c r="P168" s="1003"/>
      <c r="Q168" s="1003"/>
      <c r="R168" s="1003"/>
      <c r="S168" s="1003"/>
      <c r="T168" s="1003"/>
      <c r="U168" s="1003"/>
      <c r="V168" s="1003"/>
      <c r="W168" s="1003"/>
      <c r="X168" s="1003"/>
      <c r="Y168" s="1003"/>
      <c r="Z168" s="1003"/>
      <c r="AA168" s="1003"/>
      <c r="AB168" s="1003"/>
      <c r="AC168" s="1003"/>
      <c r="AD168" s="1003"/>
      <c r="AE168" s="1003"/>
      <c r="AF168" s="1003"/>
      <c r="AG168" s="1003"/>
      <c r="AH168" s="1003"/>
      <c r="AI168" s="1003"/>
      <c r="AJ168" s="1003"/>
      <c r="AK168" s="1003"/>
      <c r="AL168" s="1003"/>
      <c r="AM168" s="1003"/>
      <c r="AN168" s="1003"/>
      <c r="AO168" s="1003"/>
      <c r="AP168" s="1003"/>
      <c r="AQ168" s="1003"/>
      <c r="AR168" s="1003"/>
      <c r="AS168" s="1003"/>
      <c r="AT168" s="1003"/>
      <c r="AU168" s="1003"/>
      <c r="AV168" s="1003"/>
      <c r="AW168" s="1003"/>
      <c r="AX168" s="1003"/>
      <c r="AY168" s="1003"/>
      <c r="AZ168" s="1003"/>
      <c r="BA168" s="1003"/>
      <c r="BB168" s="1003"/>
      <c r="BC168" s="1003"/>
      <c r="BD168" s="1003"/>
      <c r="BE168" s="1003"/>
      <c r="BF168" s="1003"/>
      <c r="BG168" s="1003"/>
      <c r="BH168" s="1003"/>
      <c r="BI168" s="1003"/>
      <c r="BJ168" s="1003"/>
      <c r="BK168" s="1003"/>
      <c r="BL168" s="1003"/>
      <c r="BM168" s="1003"/>
      <c r="BN168" s="1003"/>
      <c r="BO168" s="1003"/>
      <c r="BP168" s="1003"/>
      <c r="BQ168" s="1003"/>
      <c r="BR168" s="1003"/>
      <c r="BS168" s="1003"/>
      <c r="BT168" s="1003"/>
      <c r="BU168" s="1003"/>
      <c r="BV168" s="1003"/>
      <c r="BW168" s="1003"/>
      <c r="BX168" s="1003"/>
      <c r="BY168" s="1003"/>
      <c r="BZ168" s="1003"/>
      <c r="CA168" s="1003"/>
      <c r="CB168" s="1003"/>
      <c r="CC168" s="1003"/>
      <c r="CD168" s="1003"/>
      <c r="CE168" s="1003"/>
      <c r="CF168" s="1003"/>
      <c r="CG168" s="1003"/>
      <c r="CH168" s="1003"/>
      <c r="CI168" s="1003"/>
      <c r="CJ168" s="1003"/>
      <c r="CK168" s="1003"/>
      <c r="CL168" s="1003"/>
      <c r="CM168" s="1003"/>
      <c r="CN168" s="1003"/>
      <c r="CO168" s="1003"/>
      <c r="CP168" s="1003"/>
      <c r="CQ168" s="1003"/>
      <c r="CR168" s="1003"/>
      <c r="CS168" s="1003"/>
      <c r="CT168" s="1003"/>
      <c r="CU168" s="1003"/>
      <c r="CV168" s="1003"/>
      <c r="CW168" s="1003"/>
      <c r="CX168" s="1003"/>
      <c r="CY168" s="1003"/>
      <c r="CZ168" s="1003"/>
      <c r="DA168" s="1003"/>
      <c r="DB168" s="1003"/>
      <c r="DC168" s="1003"/>
      <c r="DD168" s="1003"/>
      <c r="DE168" s="1003"/>
      <c r="DF168" s="1003"/>
      <c r="DG168" s="1003"/>
      <c r="DH168" s="1003"/>
      <c r="DI168" s="1003"/>
      <c r="DJ168" s="1003"/>
      <c r="DK168" s="1003"/>
      <c r="DL168" s="1003"/>
      <c r="DM168" s="1003"/>
      <c r="DN168" s="1003"/>
      <c r="DO168" s="1003"/>
      <c r="DP168" s="1003"/>
      <c r="DQ168" s="1003"/>
      <c r="DR168" s="1003"/>
      <c r="DS168" s="1003"/>
      <c r="DT168" s="1003"/>
      <c r="DU168" s="1003"/>
      <c r="DV168" s="1003"/>
      <c r="DW168" s="1003"/>
      <c r="DX168" s="1003"/>
      <c r="DY168" s="1003"/>
      <c r="DZ168" s="1003"/>
      <c r="EA168" s="1003"/>
      <c r="EB168" s="1003"/>
      <c r="EC168" s="1003"/>
      <c r="ED168" s="1003"/>
      <c r="EE168" s="1003"/>
      <c r="EF168" s="1003"/>
      <c r="EG168" s="1003"/>
      <c r="EH168" s="1003"/>
      <c r="EI168" s="1003"/>
      <c r="EJ168" s="1003"/>
      <c r="EK168" s="1003"/>
      <c r="EL168" s="1003"/>
      <c r="EM168" s="1003"/>
      <c r="EN168" s="1003"/>
      <c r="EO168" s="1003"/>
      <c r="EP168" s="1003"/>
      <c r="EQ168" s="1003"/>
      <c r="ER168" s="1003"/>
      <c r="ES168" s="1003"/>
      <c r="ET168" s="1003"/>
      <c r="EU168" s="1003"/>
      <c r="EV168" s="1003"/>
      <c r="EW168" s="1003"/>
      <c r="EX168" s="1003"/>
      <c r="EY168" s="1003"/>
      <c r="EZ168" s="1003"/>
      <c r="FA168" s="1003"/>
      <c r="FB168" s="1003"/>
      <c r="FC168" s="1003"/>
      <c r="FD168" s="1003"/>
      <c r="FE168" s="1003"/>
      <c r="FF168" s="1003"/>
      <c r="FG168" s="1003"/>
      <c r="FH168" s="1003"/>
      <c r="FI168" s="1003"/>
      <c r="FJ168" s="1003"/>
      <c r="FK168" s="1003"/>
      <c r="FL168" s="1003"/>
      <c r="FM168" s="1003"/>
      <c r="FN168" s="1003"/>
      <c r="FO168" s="1003"/>
      <c r="FP168" s="1003"/>
      <c r="FQ168" s="1003"/>
      <c r="FR168" s="1003"/>
      <c r="FS168" s="1003"/>
      <c r="FT168" s="1003"/>
      <c r="FU168" s="1003"/>
      <c r="FV168" s="1003"/>
      <c r="FW168" s="1003"/>
      <c r="FX168" s="1003"/>
      <c r="FY168" s="1003"/>
      <c r="FZ168" s="1003"/>
      <c r="GA168" s="1003"/>
      <c r="GB168" s="1003"/>
      <c r="GC168" s="1003"/>
      <c r="GD168" s="1003"/>
      <c r="GE168" s="1003"/>
      <c r="GF168" s="1003"/>
      <c r="GG168" s="1003"/>
      <c r="GH168" s="1003"/>
      <c r="GI168" s="1003"/>
      <c r="GJ168" s="1003"/>
      <c r="GK168" s="1003"/>
      <c r="GL168" s="1003"/>
      <c r="GM168" s="1003"/>
      <c r="GN168" s="1003"/>
      <c r="GO168" s="1003"/>
      <c r="GP168" s="1003"/>
      <c r="GQ168" s="1003"/>
      <c r="GR168" s="1003"/>
      <c r="GS168" s="1003"/>
      <c r="GT168" s="1003"/>
      <c r="GU168" s="1003"/>
      <c r="GV168" s="1003"/>
      <c r="GW168" s="1003"/>
      <c r="GX168" s="1003"/>
      <c r="GY168" s="1003"/>
      <c r="GZ168" s="1003"/>
      <c r="HA168" s="1003"/>
      <c r="HB168" s="1003"/>
      <c r="HC168" s="1003"/>
      <c r="HD168" s="1003"/>
      <c r="HE168" s="1003"/>
      <c r="HF168" s="1003"/>
      <c r="HG168" s="1003"/>
      <c r="HH168" s="1003"/>
      <c r="HI168" s="1003"/>
      <c r="HJ168" s="1003"/>
      <c r="HK168" s="1003"/>
      <c r="HL168" s="1003"/>
      <c r="HM168" s="1003"/>
      <c r="HN168" s="1003"/>
      <c r="HO168" s="1003"/>
      <c r="HP168" s="1003"/>
      <c r="HQ168" s="1003"/>
      <c r="HR168" s="1003"/>
      <c r="HS168" s="1003"/>
      <c r="HT168" s="1003"/>
      <c r="HU168" s="1003"/>
      <c r="HV168" s="1003"/>
      <c r="HW168" s="1003"/>
      <c r="HX168" s="1003"/>
      <c r="HY168" s="1003"/>
      <c r="HZ168" s="1003"/>
      <c r="IA168" s="1003"/>
      <c r="IB168" s="1003"/>
      <c r="IC168" s="1003"/>
      <c r="ID168" s="1003"/>
      <c r="IE168" s="1003"/>
      <c r="IF168" s="1003"/>
      <c r="IG168" s="1003"/>
      <c r="IH168" s="1003"/>
      <c r="II168" s="1003"/>
      <c r="IJ168" s="1003"/>
      <c r="IK168" s="1003"/>
      <c r="IL168" s="1003"/>
      <c r="IM168" s="1003"/>
      <c r="IN168" s="1003"/>
      <c r="IO168" s="1003"/>
      <c r="IP168" s="1003"/>
      <c r="IQ168" s="1003"/>
      <c r="IR168" s="1003"/>
      <c r="IS168" s="1003"/>
      <c r="IT168" s="1003"/>
      <c r="IU168" s="1003"/>
      <c r="IV168" s="1003"/>
    </row>
    <row r="169" spans="1:256">
      <c r="A169" s="1003"/>
      <c r="B169" s="1057"/>
      <c r="C169" s="1057"/>
      <c r="D169" s="1057"/>
      <c r="E169" s="1057"/>
      <c r="F169" s="1057"/>
      <c r="G169" s="1057"/>
      <c r="H169" s="1003"/>
      <c r="I169" s="1003"/>
      <c r="J169" s="1003"/>
      <c r="K169" s="1003"/>
      <c r="L169" s="1003"/>
      <c r="M169" s="1003"/>
      <c r="N169" s="1003"/>
      <c r="O169" s="1003"/>
      <c r="P169" s="1003"/>
      <c r="Q169" s="1003"/>
      <c r="R169" s="1003"/>
      <c r="S169" s="1003"/>
      <c r="T169" s="1003"/>
      <c r="U169" s="1003"/>
      <c r="V169" s="1003"/>
      <c r="W169" s="1003"/>
      <c r="X169" s="1003"/>
      <c r="Y169" s="1003"/>
      <c r="Z169" s="1003"/>
      <c r="AA169" s="1003"/>
      <c r="AB169" s="1003"/>
      <c r="AC169" s="1003"/>
      <c r="AD169" s="1003"/>
      <c r="AE169" s="1003"/>
      <c r="AF169" s="1003"/>
      <c r="AG169" s="1003"/>
      <c r="AH169" s="1003"/>
      <c r="AI169" s="1003"/>
      <c r="AJ169" s="1003"/>
      <c r="AK169" s="1003"/>
      <c r="AL169" s="1003"/>
      <c r="AM169" s="1003"/>
      <c r="AN169" s="1003"/>
      <c r="AO169" s="1003"/>
      <c r="AP169" s="1003"/>
      <c r="AQ169" s="1003"/>
      <c r="AR169" s="1003"/>
      <c r="AS169" s="1003"/>
      <c r="AT169" s="1003"/>
      <c r="AU169" s="1003"/>
      <c r="AV169" s="1003"/>
      <c r="AW169" s="1003"/>
      <c r="AX169" s="1003"/>
      <c r="AY169" s="1003"/>
      <c r="AZ169" s="1003"/>
      <c r="BA169" s="1003"/>
      <c r="BB169" s="1003"/>
      <c r="BC169" s="1003"/>
      <c r="BD169" s="1003"/>
      <c r="BE169" s="1003"/>
      <c r="BF169" s="1003"/>
      <c r="BG169" s="1003"/>
      <c r="BH169" s="1003"/>
      <c r="BI169" s="1003"/>
      <c r="BJ169" s="1003"/>
      <c r="BK169" s="1003"/>
      <c r="BL169" s="1003"/>
      <c r="BM169" s="1003"/>
      <c r="BN169" s="1003"/>
      <c r="BO169" s="1003"/>
      <c r="BP169" s="1003"/>
      <c r="BQ169" s="1003"/>
      <c r="BR169" s="1003"/>
      <c r="BS169" s="1003"/>
      <c r="BT169" s="1003"/>
      <c r="BU169" s="1003"/>
      <c r="BV169" s="1003"/>
      <c r="BW169" s="1003"/>
      <c r="BX169" s="1003"/>
      <c r="BY169" s="1003"/>
      <c r="BZ169" s="1003"/>
      <c r="CA169" s="1003"/>
      <c r="CB169" s="1003"/>
      <c r="CC169" s="1003"/>
      <c r="CD169" s="1003"/>
      <c r="CE169" s="1003"/>
      <c r="CF169" s="1003"/>
      <c r="CG169" s="1003"/>
      <c r="CH169" s="1003"/>
      <c r="CI169" s="1003"/>
      <c r="CJ169" s="1003"/>
      <c r="CK169" s="1003"/>
      <c r="CL169" s="1003"/>
      <c r="CM169" s="1003"/>
      <c r="CN169" s="1003"/>
      <c r="CO169" s="1003"/>
      <c r="CP169" s="1003"/>
      <c r="CQ169" s="1003"/>
      <c r="CR169" s="1003"/>
      <c r="CS169" s="1003"/>
      <c r="CT169" s="1003"/>
      <c r="CU169" s="1003"/>
      <c r="CV169" s="1003"/>
      <c r="CW169" s="1003"/>
      <c r="CX169" s="1003"/>
      <c r="CY169" s="1003"/>
      <c r="CZ169" s="1003"/>
      <c r="DA169" s="1003"/>
      <c r="DB169" s="1003"/>
      <c r="DC169" s="1003"/>
      <c r="DD169" s="1003"/>
      <c r="DE169" s="1003"/>
      <c r="DF169" s="1003"/>
      <c r="DG169" s="1003"/>
      <c r="DH169" s="1003"/>
      <c r="DI169" s="1003"/>
      <c r="DJ169" s="1003"/>
      <c r="DK169" s="1003"/>
      <c r="DL169" s="1003"/>
      <c r="DM169" s="1003"/>
      <c r="DN169" s="1003"/>
      <c r="DO169" s="1003"/>
      <c r="DP169" s="1003"/>
      <c r="DQ169" s="1003"/>
      <c r="DR169" s="1003"/>
      <c r="DS169" s="1003"/>
      <c r="DT169" s="1003"/>
      <c r="DU169" s="1003"/>
      <c r="DV169" s="1003"/>
      <c r="DW169" s="1003"/>
      <c r="DX169" s="1003"/>
      <c r="DY169" s="1003"/>
      <c r="DZ169" s="1003"/>
      <c r="EA169" s="1003"/>
      <c r="EB169" s="1003"/>
      <c r="EC169" s="1003"/>
      <c r="ED169" s="1003"/>
      <c r="EE169" s="1003"/>
      <c r="EF169" s="1003"/>
      <c r="EG169" s="1003"/>
      <c r="EH169" s="1003"/>
      <c r="EI169" s="1003"/>
      <c r="EJ169" s="1003"/>
      <c r="EK169" s="1003"/>
      <c r="EL169" s="1003"/>
      <c r="EM169" s="1003"/>
      <c r="EN169" s="1003"/>
      <c r="EO169" s="1003"/>
      <c r="EP169" s="1003"/>
      <c r="EQ169" s="1003"/>
      <c r="ER169" s="1003"/>
      <c r="ES169" s="1003"/>
      <c r="ET169" s="1003"/>
      <c r="EU169" s="1003"/>
      <c r="EV169" s="1003"/>
      <c r="EW169" s="1003"/>
      <c r="EX169" s="1003"/>
      <c r="EY169" s="1003"/>
      <c r="EZ169" s="1003"/>
      <c r="FA169" s="1003"/>
      <c r="FB169" s="1003"/>
      <c r="FC169" s="1003"/>
      <c r="FD169" s="1003"/>
      <c r="FE169" s="1003"/>
      <c r="FF169" s="1003"/>
      <c r="FG169" s="1003"/>
      <c r="FH169" s="1003"/>
      <c r="FI169" s="1003"/>
      <c r="FJ169" s="1003"/>
      <c r="FK169" s="1003"/>
      <c r="FL169" s="1003"/>
      <c r="FM169" s="1003"/>
      <c r="FN169" s="1003"/>
      <c r="FO169" s="1003"/>
      <c r="FP169" s="1003"/>
      <c r="FQ169" s="1003"/>
      <c r="FR169" s="1003"/>
      <c r="FS169" s="1003"/>
      <c r="FT169" s="1003"/>
      <c r="FU169" s="1003"/>
      <c r="FV169" s="1003"/>
      <c r="FW169" s="1003"/>
      <c r="FX169" s="1003"/>
      <c r="FY169" s="1003"/>
      <c r="FZ169" s="1003"/>
      <c r="GA169" s="1003"/>
      <c r="GB169" s="1003"/>
      <c r="GC169" s="1003"/>
      <c r="GD169" s="1003"/>
      <c r="GE169" s="1003"/>
      <c r="GF169" s="1003"/>
      <c r="GG169" s="1003"/>
      <c r="GH169" s="1003"/>
      <c r="GI169" s="1003"/>
      <c r="GJ169" s="1003"/>
      <c r="GK169" s="1003"/>
      <c r="GL169" s="1003"/>
      <c r="GM169" s="1003"/>
      <c r="GN169" s="1003"/>
      <c r="GO169" s="1003"/>
      <c r="GP169" s="1003"/>
      <c r="GQ169" s="1003"/>
      <c r="GR169" s="1003"/>
      <c r="GS169" s="1003"/>
      <c r="GT169" s="1003"/>
      <c r="GU169" s="1003"/>
      <c r="GV169" s="1003"/>
      <c r="GW169" s="1003"/>
      <c r="GX169" s="1003"/>
      <c r="GY169" s="1003"/>
      <c r="GZ169" s="1003"/>
      <c r="HA169" s="1003"/>
      <c r="HB169" s="1003"/>
      <c r="HC169" s="1003"/>
      <c r="HD169" s="1003"/>
      <c r="HE169" s="1003"/>
      <c r="HF169" s="1003"/>
      <c r="HG169" s="1003"/>
      <c r="HH169" s="1003"/>
      <c r="HI169" s="1003"/>
      <c r="HJ169" s="1003"/>
      <c r="HK169" s="1003"/>
      <c r="HL169" s="1003"/>
      <c r="HM169" s="1003"/>
      <c r="HN169" s="1003"/>
      <c r="HO169" s="1003"/>
      <c r="HP169" s="1003"/>
      <c r="HQ169" s="1003"/>
      <c r="HR169" s="1003"/>
      <c r="HS169" s="1003"/>
      <c r="HT169" s="1003"/>
      <c r="HU169" s="1003"/>
      <c r="HV169" s="1003"/>
      <c r="HW169" s="1003"/>
      <c r="HX169" s="1003"/>
      <c r="HY169" s="1003"/>
      <c r="HZ169" s="1003"/>
      <c r="IA169" s="1003"/>
      <c r="IB169" s="1003"/>
      <c r="IC169" s="1003"/>
      <c r="ID169" s="1003"/>
      <c r="IE169" s="1003"/>
      <c r="IF169" s="1003"/>
      <c r="IG169" s="1003"/>
      <c r="IH169" s="1003"/>
      <c r="II169" s="1003"/>
      <c r="IJ169" s="1003"/>
      <c r="IK169" s="1003"/>
      <c r="IL169" s="1003"/>
      <c r="IM169" s="1003"/>
      <c r="IN169" s="1003"/>
      <c r="IO169" s="1003"/>
      <c r="IP169" s="1003"/>
      <c r="IQ169" s="1003"/>
      <c r="IR169" s="1003"/>
      <c r="IS169" s="1003"/>
      <c r="IT169" s="1003"/>
      <c r="IU169" s="1003"/>
      <c r="IV169" s="1003"/>
    </row>
    <row r="170" spans="1:256">
      <c r="A170" s="1003"/>
      <c r="B170" s="1057"/>
      <c r="C170" s="1057"/>
      <c r="D170" s="1057"/>
      <c r="E170" s="1057"/>
      <c r="F170" s="1057"/>
      <c r="G170" s="1057"/>
      <c r="H170" s="1003"/>
      <c r="I170" s="1003"/>
      <c r="J170" s="1003"/>
      <c r="K170" s="1003"/>
      <c r="L170" s="1003"/>
      <c r="M170" s="1003"/>
      <c r="N170" s="1003"/>
      <c r="O170" s="1003"/>
      <c r="P170" s="1003"/>
      <c r="Q170" s="1003"/>
      <c r="R170" s="1003"/>
      <c r="S170" s="1003"/>
      <c r="T170" s="1003"/>
      <c r="U170" s="1003"/>
      <c r="V170" s="1003"/>
      <c r="W170" s="1003"/>
      <c r="X170" s="1003"/>
      <c r="Y170" s="1003"/>
      <c r="Z170" s="1003"/>
      <c r="AA170" s="1003"/>
      <c r="AB170" s="1003"/>
      <c r="AC170" s="1003"/>
      <c r="AD170" s="1003"/>
      <c r="AE170" s="1003"/>
      <c r="AF170" s="1003"/>
      <c r="AG170" s="1003"/>
      <c r="AH170" s="1003"/>
      <c r="AI170" s="1003"/>
      <c r="AJ170" s="1003"/>
      <c r="AK170" s="1003"/>
      <c r="AL170" s="1003"/>
      <c r="AM170" s="1003"/>
      <c r="AN170" s="1003"/>
      <c r="AO170" s="1003"/>
      <c r="AP170" s="1003"/>
      <c r="AQ170" s="1003"/>
      <c r="AR170" s="1003"/>
      <c r="AS170" s="1003"/>
      <c r="AT170" s="1003"/>
      <c r="AU170" s="1003"/>
      <c r="AV170" s="1003"/>
      <c r="AW170" s="1003"/>
      <c r="AX170" s="1003"/>
      <c r="AY170" s="1003"/>
      <c r="AZ170" s="1003"/>
      <c r="BA170" s="1003"/>
      <c r="BB170" s="1003"/>
      <c r="BC170" s="1003"/>
      <c r="BD170" s="1003"/>
      <c r="BE170" s="1003"/>
      <c r="BF170" s="1003"/>
      <c r="BG170" s="1003"/>
      <c r="BH170" s="1003"/>
      <c r="BI170" s="1003"/>
      <c r="BJ170" s="1003"/>
      <c r="BK170" s="1003"/>
      <c r="BL170" s="1003"/>
      <c r="BM170" s="1003"/>
      <c r="BN170" s="1003"/>
      <c r="BO170" s="1003"/>
      <c r="BP170" s="1003"/>
      <c r="BQ170" s="1003"/>
      <c r="BR170" s="1003"/>
      <c r="BS170" s="1003"/>
      <c r="BT170" s="1003"/>
      <c r="BU170" s="1003"/>
      <c r="BV170" s="1003"/>
      <c r="BW170" s="1003"/>
      <c r="BX170" s="1003"/>
      <c r="BY170" s="1003"/>
      <c r="BZ170" s="1003"/>
      <c r="CA170" s="1003"/>
      <c r="CB170" s="1003"/>
      <c r="CC170" s="1003"/>
      <c r="CD170" s="1003"/>
      <c r="CE170" s="1003"/>
      <c r="CF170" s="1003"/>
      <c r="CG170" s="1003"/>
      <c r="CH170" s="1003"/>
      <c r="CI170" s="1003"/>
      <c r="CJ170" s="1003"/>
      <c r="CK170" s="1003"/>
      <c r="CL170" s="1003"/>
      <c r="CM170" s="1003"/>
      <c r="CN170" s="1003"/>
      <c r="CO170" s="1003"/>
      <c r="CP170" s="1003"/>
      <c r="CQ170" s="1003"/>
      <c r="CR170" s="1003"/>
      <c r="CS170" s="1003"/>
      <c r="CT170" s="1003"/>
      <c r="CU170" s="1003"/>
      <c r="CV170" s="1003"/>
      <c r="CW170" s="1003"/>
      <c r="CX170" s="1003"/>
      <c r="CY170" s="1003"/>
      <c r="CZ170" s="1003"/>
      <c r="DA170" s="1003"/>
      <c r="DB170" s="1003"/>
      <c r="DC170" s="1003"/>
      <c r="DD170" s="1003"/>
      <c r="DE170" s="1003"/>
      <c r="DF170" s="1003"/>
      <c r="DG170" s="1003"/>
      <c r="DH170" s="1003"/>
      <c r="DI170" s="1003"/>
      <c r="DJ170" s="1003"/>
      <c r="DK170" s="1003"/>
      <c r="DL170" s="1003"/>
      <c r="DM170" s="1003"/>
      <c r="DN170" s="1003"/>
      <c r="DO170" s="1003"/>
      <c r="DP170" s="1003"/>
      <c r="DQ170" s="1003"/>
      <c r="DR170" s="1003"/>
      <c r="DS170" s="1003"/>
      <c r="DT170" s="1003"/>
      <c r="DU170" s="1003"/>
      <c r="DV170" s="1003"/>
      <c r="DW170" s="1003"/>
      <c r="DX170" s="1003"/>
      <c r="DY170" s="1003"/>
      <c r="DZ170" s="1003"/>
      <c r="EA170" s="1003"/>
      <c r="EB170" s="1003"/>
      <c r="EC170" s="1003"/>
      <c r="ED170" s="1003"/>
      <c r="EE170" s="1003"/>
      <c r="EF170" s="1003"/>
      <c r="EG170" s="1003"/>
      <c r="EH170" s="1003"/>
      <c r="EI170" s="1003"/>
      <c r="EJ170" s="1003"/>
      <c r="EK170" s="1003"/>
      <c r="EL170" s="1003"/>
      <c r="EM170" s="1003"/>
      <c r="EN170" s="1003"/>
      <c r="EO170" s="1003"/>
      <c r="EP170" s="1003"/>
      <c r="EQ170" s="1003"/>
      <c r="ER170" s="1003"/>
      <c r="ES170" s="1003"/>
      <c r="ET170" s="1003"/>
      <c r="EU170" s="1003"/>
      <c r="EV170" s="1003"/>
      <c r="EW170" s="1003"/>
      <c r="EX170" s="1003"/>
      <c r="EY170" s="1003"/>
      <c r="EZ170" s="1003"/>
      <c r="FA170" s="1003"/>
      <c r="FB170" s="1003"/>
      <c r="FC170" s="1003"/>
      <c r="FD170" s="1003"/>
      <c r="FE170" s="1003"/>
      <c r="FF170" s="1003"/>
      <c r="FG170" s="1003"/>
      <c r="FH170" s="1003"/>
      <c r="FI170" s="1003"/>
      <c r="FJ170" s="1003"/>
      <c r="FK170" s="1003"/>
      <c r="FL170" s="1003"/>
      <c r="FM170" s="1003"/>
      <c r="FN170" s="1003"/>
      <c r="FO170" s="1003"/>
      <c r="FP170" s="1003"/>
      <c r="FQ170" s="1003"/>
      <c r="FR170" s="1003"/>
      <c r="FS170" s="1003"/>
      <c r="FT170" s="1003"/>
      <c r="FU170" s="1003"/>
      <c r="FV170" s="1003"/>
      <c r="FW170" s="1003"/>
      <c r="FX170" s="1003"/>
      <c r="FY170" s="1003"/>
      <c r="FZ170" s="1003"/>
      <c r="GA170" s="1003"/>
      <c r="GB170" s="1003"/>
      <c r="GC170" s="1003"/>
      <c r="GD170" s="1003"/>
      <c r="GE170" s="1003"/>
      <c r="GF170" s="1003"/>
      <c r="GG170" s="1003"/>
      <c r="GH170" s="1003"/>
      <c r="GI170" s="1003"/>
      <c r="GJ170" s="1003"/>
      <c r="GK170" s="1003"/>
      <c r="GL170" s="1003"/>
      <c r="GM170" s="1003"/>
      <c r="GN170" s="1003"/>
      <c r="GO170" s="1003"/>
      <c r="GP170" s="1003"/>
      <c r="GQ170" s="1003"/>
      <c r="GR170" s="1003"/>
      <c r="GS170" s="1003"/>
      <c r="GT170" s="1003"/>
      <c r="GU170" s="1003"/>
      <c r="GV170" s="1003"/>
      <c r="GW170" s="1003"/>
      <c r="GX170" s="1003"/>
      <c r="GY170" s="1003"/>
      <c r="GZ170" s="1003"/>
      <c r="HA170" s="1003"/>
      <c r="HB170" s="1003"/>
      <c r="HC170" s="1003"/>
      <c r="HD170" s="1003"/>
      <c r="HE170" s="1003"/>
      <c r="HF170" s="1003"/>
      <c r="HG170" s="1003"/>
      <c r="HH170" s="1003"/>
      <c r="HI170" s="1003"/>
      <c r="HJ170" s="1003"/>
      <c r="HK170" s="1003"/>
      <c r="HL170" s="1003"/>
      <c r="HM170" s="1003"/>
      <c r="HN170" s="1003"/>
      <c r="HO170" s="1003"/>
      <c r="HP170" s="1003"/>
      <c r="HQ170" s="1003"/>
      <c r="HR170" s="1003"/>
      <c r="HS170" s="1003"/>
      <c r="HT170" s="1003"/>
      <c r="HU170" s="1003"/>
      <c r="HV170" s="1003"/>
      <c r="HW170" s="1003"/>
      <c r="HX170" s="1003"/>
      <c r="HY170" s="1003"/>
      <c r="HZ170" s="1003"/>
      <c r="IA170" s="1003"/>
      <c r="IB170" s="1003"/>
      <c r="IC170" s="1003"/>
      <c r="ID170" s="1003"/>
      <c r="IE170" s="1003"/>
      <c r="IF170" s="1003"/>
      <c r="IG170" s="1003"/>
      <c r="IH170" s="1003"/>
      <c r="II170" s="1003"/>
      <c r="IJ170" s="1003"/>
      <c r="IK170" s="1003"/>
      <c r="IL170" s="1003"/>
      <c r="IM170" s="1003"/>
      <c r="IN170" s="1003"/>
      <c r="IO170" s="1003"/>
      <c r="IP170" s="1003"/>
      <c r="IQ170" s="1003"/>
      <c r="IR170" s="1003"/>
      <c r="IS170" s="1003"/>
      <c r="IT170" s="1003"/>
      <c r="IU170" s="1003"/>
      <c r="IV170" s="1003"/>
    </row>
    <row r="171" spans="1:256">
      <c r="A171" s="1003"/>
      <c r="B171" s="1057"/>
      <c r="C171" s="1057"/>
      <c r="D171" s="1057"/>
      <c r="E171" s="1057"/>
      <c r="F171" s="1057"/>
      <c r="G171" s="1057"/>
      <c r="H171" s="1003"/>
      <c r="I171" s="1003"/>
      <c r="J171" s="1003"/>
      <c r="K171" s="1003"/>
      <c r="L171" s="1003"/>
      <c r="M171" s="1003"/>
      <c r="N171" s="1003"/>
      <c r="O171" s="1003"/>
      <c r="P171" s="1003"/>
      <c r="Q171" s="1003"/>
      <c r="R171" s="1003"/>
      <c r="S171" s="1003"/>
      <c r="T171" s="1003"/>
      <c r="U171" s="1003"/>
      <c r="V171" s="1003"/>
      <c r="W171" s="1003"/>
      <c r="X171" s="1003"/>
      <c r="Y171" s="1003"/>
      <c r="Z171" s="1003"/>
      <c r="AA171" s="1003"/>
      <c r="AB171" s="1003"/>
      <c r="AC171" s="1003"/>
      <c r="AD171" s="1003"/>
      <c r="AE171" s="1003"/>
      <c r="AF171" s="1003"/>
      <c r="AG171" s="1003"/>
      <c r="AH171" s="1003"/>
      <c r="AI171" s="1003"/>
      <c r="AJ171" s="1003"/>
      <c r="AK171" s="1003"/>
      <c r="AL171" s="1003"/>
      <c r="AM171" s="1003"/>
      <c r="AN171" s="1003"/>
      <c r="AO171" s="1003"/>
      <c r="AP171" s="1003"/>
      <c r="AQ171" s="1003"/>
      <c r="AR171" s="1003"/>
      <c r="AS171" s="1003"/>
      <c r="AT171" s="1003"/>
      <c r="AU171" s="1003"/>
      <c r="AV171" s="1003"/>
      <c r="AW171" s="1003"/>
      <c r="AX171" s="1003"/>
      <c r="AY171" s="1003"/>
      <c r="AZ171" s="1003"/>
      <c r="BA171" s="1003"/>
      <c r="BB171" s="1003"/>
      <c r="BC171" s="1003"/>
      <c r="BD171" s="1003"/>
      <c r="BE171" s="1003"/>
      <c r="BF171" s="1003"/>
      <c r="BG171" s="1003"/>
      <c r="BH171" s="1003"/>
      <c r="BI171" s="1003"/>
      <c r="BJ171" s="1003"/>
      <c r="BK171" s="1003"/>
      <c r="BL171" s="1003"/>
      <c r="BM171" s="1003"/>
      <c r="BN171" s="1003"/>
      <c r="BO171" s="1003"/>
      <c r="BP171" s="1003"/>
      <c r="BQ171" s="1003"/>
      <c r="BR171" s="1003"/>
      <c r="BS171" s="1003"/>
      <c r="BT171" s="1003"/>
      <c r="BU171" s="1003"/>
      <c r="BV171" s="1003"/>
      <c r="BW171" s="1003"/>
      <c r="BX171" s="1003"/>
      <c r="BY171" s="1003"/>
      <c r="BZ171" s="1003"/>
      <c r="CA171" s="1003"/>
      <c r="CB171" s="1003"/>
      <c r="CC171" s="1003"/>
      <c r="CD171" s="1003"/>
      <c r="CE171" s="1003"/>
      <c r="CF171" s="1003"/>
      <c r="CG171" s="1003"/>
      <c r="CH171" s="1003"/>
      <c r="CI171" s="1003"/>
      <c r="CJ171" s="1003"/>
      <c r="CK171" s="1003"/>
      <c r="CL171" s="1003"/>
      <c r="CM171" s="1003"/>
      <c r="CN171" s="1003"/>
      <c r="CO171" s="1003"/>
      <c r="CP171" s="1003"/>
      <c r="CQ171" s="1003"/>
      <c r="CR171" s="1003"/>
      <c r="CS171" s="1003"/>
      <c r="CT171" s="1003"/>
      <c r="CU171" s="1003"/>
      <c r="CV171" s="1003"/>
      <c r="CW171" s="1003"/>
      <c r="CX171" s="1003"/>
      <c r="CY171" s="1003"/>
      <c r="CZ171" s="1003"/>
      <c r="DA171" s="1003"/>
      <c r="DB171" s="1003"/>
      <c r="DC171" s="1003"/>
      <c r="DD171" s="1003"/>
      <c r="DE171" s="1003"/>
      <c r="DF171" s="1003"/>
      <c r="DG171" s="1003"/>
      <c r="DH171" s="1003"/>
      <c r="DI171" s="1003"/>
      <c r="DJ171" s="1003"/>
      <c r="DK171" s="1003"/>
      <c r="DL171" s="1003"/>
      <c r="DM171" s="1003"/>
      <c r="DN171" s="1003"/>
      <c r="DO171" s="1003"/>
      <c r="DP171" s="1003"/>
      <c r="DQ171" s="1003"/>
      <c r="DR171" s="1003"/>
      <c r="DS171" s="1003"/>
      <c r="DT171" s="1003"/>
      <c r="DU171" s="1003"/>
      <c r="DV171" s="1003"/>
      <c r="DW171" s="1003"/>
      <c r="DX171" s="1003"/>
      <c r="DY171" s="1003"/>
      <c r="DZ171" s="1003"/>
      <c r="EA171" s="1003"/>
      <c r="EB171" s="1003"/>
      <c r="EC171" s="1003"/>
      <c r="ED171" s="1003"/>
      <c r="EE171" s="1003"/>
      <c r="EF171" s="1003"/>
      <c r="EG171" s="1003"/>
      <c r="EH171" s="1003"/>
      <c r="EI171" s="1003"/>
      <c r="EJ171" s="1003"/>
      <c r="EK171" s="1003"/>
      <c r="EL171" s="1003"/>
      <c r="EM171" s="1003"/>
      <c r="EN171" s="1003"/>
      <c r="EO171" s="1003"/>
      <c r="EP171" s="1003"/>
      <c r="EQ171" s="1003"/>
      <c r="ER171" s="1003"/>
      <c r="ES171" s="1003"/>
      <c r="ET171" s="1003"/>
      <c r="EU171" s="1003"/>
      <c r="EV171" s="1003"/>
      <c r="EW171" s="1003"/>
      <c r="EX171" s="1003"/>
      <c r="EY171" s="1003"/>
      <c r="EZ171" s="1003"/>
      <c r="FA171" s="1003"/>
      <c r="FB171" s="1003"/>
      <c r="FC171" s="1003"/>
      <c r="FD171" s="1003"/>
      <c r="FE171" s="1003"/>
      <c r="FF171" s="1003"/>
      <c r="FG171" s="1003"/>
      <c r="FH171" s="1003"/>
      <c r="FI171" s="1003"/>
      <c r="FJ171" s="1003"/>
      <c r="FK171" s="1003"/>
      <c r="FL171" s="1003"/>
      <c r="FM171" s="1003"/>
      <c r="FN171" s="1003"/>
      <c r="FO171" s="1003"/>
      <c r="FP171" s="1003"/>
      <c r="FQ171" s="1003"/>
      <c r="FR171" s="1003"/>
      <c r="FS171" s="1003"/>
      <c r="FT171" s="1003"/>
      <c r="FU171" s="1003"/>
      <c r="FV171" s="1003"/>
      <c r="FW171" s="1003"/>
      <c r="FX171" s="1003"/>
      <c r="FY171" s="1003"/>
      <c r="FZ171" s="1003"/>
      <c r="GA171" s="1003"/>
      <c r="GB171" s="1003"/>
      <c r="GC171" s="1003"/>
      <c r="GD171" s="1003"/>
      <c r="GE171" s="1003"/>
      <c r="GF171" s="1003"/>
      <c r="GG171" s="1003"/>
      <c r="GH171" s="1003"/>
      <c r="GI171" s="1003"/>
      <c r="GJ171" s="1003"/>
      <c r="GK171" s="1003"/>
      <c r="GL171" s="1003"/>
      <c r="GM171" s="1003"/>
      <c r="GN171" s="1003"/>
      <c r="GO171" s="1003"/>
      <c r="GP171" s="1003"/>
      <c r="GQ171" s="1003"/>
      <c r="GR171" s="1003"/>
      <c r="GS171" s="1003"/>
      <c r="GT171" s="1003"/>
      <c r="GU171" s="1003"/>
      <c r="GV171" s="1003"/>
      <c r="GW171" s="1003"/>
      <c r="GX171" s="1003"/>
      <c r="GY171" s="1003"/>
      <c r="GZ171" s="1003"/>
      <c r="HA171" s="1003"/>
      <c r="HB171" s="1003"/>
      <c r="HC171" s="1003"/>
      <c r="HD171" s="1003"/>
      <c r="HE171" s="1003"/>
      <c r="HF171" s="1003"/>
      <c r="HG171" s="1003"/>
      <c r="HH171" s="1003"/>
      <c r="HI171" s="1003"/>
      <c r="HJ171" s="1003"/>
      <c r="HK171" s="1003"/>
      <c r="HL171" s="1003"/>
      <c r="HM171" s="1003"/>
      <c r="HN171" s="1003"/>
      <c r="HO171" s="1003"/>
      <c r="HP171" s="1003"/>
      <c r="HQ171" s="1003"/>
      <c r="HR171" s="1003"/>
      <c r="HS171" s="1003"/>
      <c r="HT171" s="1003"/>
      <c r="HU171" s="1003"/>
      <c r="HV171" s="1003"/>
      <c r="HW171" s="1003"/>
      <c r="HX171" s="1003"/>
      <c r="HY171" s="1003"/>
      <c r="HZ171" s="1003"/>
      <c r="IA171" s="1003"/>
      <c r="IB171" s="1003"/>
      <c r="IC171" s="1003"/>
      <c r="ID171" s="1003"/>
      <c r="IE171" s="1003"/>
      <c r="IF171" s="1003"/>
      <c r="IG171" s="1003"/>
      <c r="IH171" s="1003"/>
      <c r="II171" s="1003"/>
      <c r="IJ171" s="1003"/>
      <c r="IK171" s="1003"/>
      <c r="IL171" s="1003"/>
      <c r="IM171" s="1003"/>
      <c r="IN171" s="1003"/>
      <c r="IO171" s="1003"/>
      <c r="IP171" s="1003"/>
      <c r="IQ171" s="1003"/>
      <c r="IR171" s="1003"/>
      <c r="IS171" s="1003"/>
      <c r="IT171" s="1003"/>
      <c r="IU171" s="1003"/>
      <c r="IV171" s="1003"/>
    </row>
    <row r="172" spans="1:256">
      <c r="A172" s="1003"/>
      <c r="B172" s="1057"/>
      <c r="C172" s="1057"/>
      <c r="D172" s="1057"/>
      <c r="E172" s="1057"/>
      <c r="F172" s="1057"/>
      <c r="G172" s="1057"/>
      <c r="H172" s="1003"/>
      <c r="I172" s="1003"/>
      <c r="J172" s="1003"/>
      <c r="K172" s="1003"/>
      <c r="L172" s="1003"/>
      <c r="M172" s="1003"/>
      <c r="N172" s="1003"/>
      <c r="O172" s="1003"/>
      <c r="P172" s="1003"/>
      <c r="Q172" s="1003"/>
      <c r="R172" s="1003"/>
      <c r="S172" s="1003"/>
      <c r="T172" s="1003"/>
      <c r="U172" s="1003"/>
      <c r="V172" s="1003"/>
      <c r="W172" s="1003"/>
      <c r="X172" s="1003"/>
      <c r="Y172" s="1003"/>
      <c r="Z172" s="1003"/>
      <c r="AA172" s="1003"/>
      <c r="AB172" s="1003"/>
      <c r="AC172" s="1003"/>
      <c r="AD172" s="1003"/>
      <c r="AE172" s="1003"/>
      <c r="AF172" s="1003"/>
      <c r="AG172" s="1003"/>
      <c r="AH172" s="1003"/>
      <c r="AI172" s="1003"/>
      <c r="AJ172" s="1003"/>
      <c r="AK172" s="1003"/>
      <c r="AL172" s="1003"/>
      <c r="AM172" s="1003"/>
      <c r="AN172" s="1003"/>
      <c r="AO172" s="1003"/>
      <c r="AP172" s="1003"/>
      <c r="AQ172" s="1003"/>
      <c r="AR172" s="1003"/>
      <c r="AS172" s="1003"/>
      <c r="AT172" s="1003"/>
      <c r="AU172" s="1003"/>
      <c r="AV172" s="1003"/>
      <c r="AW172" s="1003"/>
      <c r="AX172" s="1003"/>
      <c r="AY172" s="1003"/>
      <c r="AZ172" s="1003"/>
      <c r="BA172" s="1003"/>
      <c r="BB172" s="1003"/>
      <c r="BC172" s="1003"/>
      <c r="BD172" s="1003"/>
      <c r="BE172" s="1003"/>
      <c r="BF172" s="1003"/>
      <c r="BG172" s="1003"/>
      <c r="BH172" s="1003"/>
      <c r="BI172" s="1003"/>
      <c r="BJ172" s="1003"/>
      <c r="BK172" s="1003"/>
      <c r="BL172" s="1003"/>
      <c r="BM172" s="1003"/>
      <c r="BN172" s="1003"/>
      <c r="BO172" s="1003"/>
      <c r="BP172" s="1003"/>
      <c r="BQ172" s="1003"/>
      <c r="BR172" s="1003"/>
      <c r="BS172" s="1003"/>
      <c r="BT172" s="1003"/>
      <c r="BU172" s="1003"/>
      <c r="BV172" s="1003"/>
      <c r="BW172" s="1003"/>
      <c r="BX172" s="1003"/>
      <c r="BY172" s="1003"/>
      <c r="BZ172" s="1003"/>
      <c r="CA172" s="1003"/>
      <c r="CB172" s="1003"/>
      <c r="CC172" s="1003"/>
      <c r="CD172" s="1003"/>
      <c r="CE172" s="1003"/>
      <c r="CF172" s="1003"/>
      <c r="CG172" s="1003"/>
      <c r="CH172" s="1003"/>
      <c r="CI172" s="1003"/>
      <c r="CJ172" s="1003"/>
      <c r="CK172" s="1003"/>
      <c r="CL172" s="1003"/>
      <c r="CM172" s="1003"/>
      <c r="CN172" s="1003"/>
      <c r="CO172" s="1003"/>
      <c r="CP172" s="1003"/>
      <c r="CQ172" s="1003"/>
      <c r="CR172" s="1003"/>
      <c r="CS172" s="1003"/>
      <c r="CT172" s="1003"/>
      <c r="CU172" s="1003"/>
      <c r="CV172" s="1003"/>
      <c r="CW172" s="1003"/>
      <c r="CX172" s="1003"/>
      <c r="CY172" s="1003"/>
      <c r="CZ172" s="1003"/>
      <c r="DA172" s="1003"/>
      <c r="DB172" s="1003"/>
      <c r="DC172" s="1003"/>
      <c r="DD172" s="1003"/>
      <c r="DE172" s="1003"/>
      <c r="DF172" s="1003"/>
      <c r="DG172" s="1003"/>
      <c r="DH172" s="1003"/>
      <c r="DI172" s="1003"/>
      <c r="DJ172" s="1003"/>
      <c r="DK172" s="1003"/>
      <c r="DL172" s="1003"/>
      <c r="DM172" s="1003"/>
      <c r="DN172" s="1003"/>
      <c r="DO172" s="1003"/>
      <c r="DP172" s="1003"/>
      <c r="DQ172" s="1003"/>
      <c r="DR172" s="1003"/>
      <c r="DS172" s="1003"/>
      <c r="DT172" s="1003"/>
      <c r="DU172" s="1003"/>
      <c r="DV172" s="1003"/>
      <c r="DW172" s="1003"/>
      <c r="DX172" s="1003"/>
      <c r="DY172" s="1003"/>
      <c r="DZ172" s="1003"/>
      <c r="EA172" s="1003"/>
      <c r="EB172" s="1003"/>
      <c r="EC172" s="1003"/>
      <c r="ED172" s="1003"/>
      <c r="EE172" s="1003"/>
      <c r="EF172" s="1003"/>
      <c r="EG172" s="1003"/>
      <c r="EH172" s="1003"/>
      <c r="EI172" s="1003"/>
      <c r="EJ172" s="1003"/>
      <c r="EK172" s="1003"/>
      <c r="EL172" s="1003"/>
      <c r="EM172" s="1003"/>
      <c r="EN172" s="1003"/>
      <c r="EO172" s="1003"/>
      <c r="EP172" s="1003"/>
      <c r="EQ172" s="1003"/>
      <c r="ER172" s="1003"/>
      <c r="ES172" s="1003"/>
      <c r="ET172" s="1003"/>
      <c r="EU172" s="1003"/>
      <c r="EV172" s="1003"/>
      <c r="EW172" s="1003"/>
      <c r="EX172" s="1003"/>
      <c r="EY172" s="1003"/>
      <c r="EZ172" s="1003"/>
      <c r="FA172" s="1003"/>
      <c r="FB172" s="1003"/>
      <c r="FC172" s="1003"/>
      <c r="FD172" s="1003"/>
      <c r="FE172" s="1003"/>
      <c r="FF172" s="1003"/>
      <c r="FG172" s="1003"/>
      <c r="FH172" s="1003"/>
      <c r="FI172" s="1003"/>
      <c r="FJ172" s="1003"/>
      <c r="FK172" s="1003"/>
      <c r="FL172" s="1003"/>
      <c r="FM172" s="1003"/>
      <c r="FN172" s="1003"/>
      <c r="FO172" s="1003"/>
      <c r="FP172" s="1003"/>
      <c r="FQ172" s="1003"/>
      <c r="FR172" s="1003"/>
      <c r="FS172" s="1003"/>
      <c r="FT172" s="1003"/>
      <c r="FU172" s="1003"/>
      <c r="FV172" s="1003"/>
      <c r="FW172" s="1003"/>
      <c r="FX172" s="1003"/>
      <c r="FY172" s="1003"/>
      <c r="FZ172" s="1003"/>
      <c r="GA172" s="1003"/>
      <c r="GB172" s="1003"/>
      <c r="GC172" s="1003"/>
      <c r="GD172" s="1003"/>
      <c r="GE172" s="1003"/>
      <c r="GF172" s="1003"/>
      <c r="GG172" s="1003"/>
      <c r="GH172" s="1003"/>
      <c r="GI172" s="1003"/>
      <c r="GJ172" s="1003"/>
      <c r="GK172" s="1003"/>
      <c r="GL172" s="1003"/>
      <c r="GM172" s="1003"/>
      <c r="GN172" s="1003"/>
      <c r="GO172" s="1003"/>
      <c r="GP172" s="1003"/>
      <c r="GQ172" s="1003"/>
      <c r="GR172" s="1003"/>
      <c r="GS172" s="1003"/>
      <c r="GT172" s="1003"/>
      <c r="GU172" s="1003"/>
      <c r="GV172" s="1003"/>
      <c r="GW172" s="1003"/>
      <c r="GX172" s="1003"/>
      <c r="GY172" s="1003"/>
      <c r="GZ172" s="1003"/>
      <c r="HA172" s="1003"/>
      <c r="HB172" s="1003"/>
      <c r="HC172" s="1003"/>
      <c r="HD172" s="1003"/>
      <c r="HE172" s="1003"/>
      <c r="HF172" s="1003"/>
      <c r="HG172" s="1003"/>
      <c r="HH172" s="1003"/>
      <c r="HI172" s="1003"/>
      <c r="HJ172" s="1003"/>
      <c r="HK172" s="1003"/>
      <c r="HL172" s="1003"/>
      <c r="HM172" s="1003"/>
      <c r="HN172" s="1003"/>
      <c r="HO172" s="1003"/>
      <c r="HP172" s="1003"/>
      <c r="HQ172" s="1003"/>
      <c r="HR172" s="1003"/>
      <c r="HS172" s="1003"/>
      <c r="HT172" s="1003"/>
      <c r="HU172" s="1003"/>
      <c r="HV172" s="1003"/>
      <c r="HW172" s="1003"/>
      <c r="HX172" s="1003"/>
      <c r="HY172" s="1003"/>
      <c r="HZ172" s="1003"/>
      <c r="IA172" s="1003"/>
      <c r="IB172" s="1003"/>
      <c r="IC172" s="1003"/>
      <c r="ID172" s="1003"/>
      <c r="IE172" s="1003"/>
      <c r="IF172" s="1003"/>
      <c r="IG172" s="1003"/>
      <c r="IH172" s="1003"/>
      <c r="II172" s="1003"/>
      <c r="IJ172" s="1003"/>
      <c r="IK172" s="1003"/>
      <c r="IL172" s="1003"/>
      <c r="IM172" s="1003"/>
      <c r="IN172" s="1003"/>
      <c r="IO172" s="1003"/>
      <c r="IP172" s="1003"/>
      <c r="IQ172" s="1003"/>
      <c r="IR172" s="1003"/>
      <c r="IS172" s="1003"/>
      <c r="IT172" s="1003"/>
      <c r="IU172" s="1003"/>
      <c r="IV172" s="1003"/>
    </row>
    <row r="173" spans="1:256">
      <c r="A173" s="1003"/>
      <c r="B173" s="1057"/>
      <c r="C173" s="1057"/>
      <c r="D173" s="1057"/>
      <c r="E173" s="1057"/>
      <c r="F173" s="1057"/>
      <c r="G173" s="1057"/>
      <c r="H173" s="1003"/>
      <c r="I173" s="1003"/>
      <c r="J173" s="1003"/>
      <c r="K173" s="1003"/>
      <c r="L173" s="1003"/>
      <c r="M173" s="1003"/>
      <c r="N173" s="1003"/>
      <c r="O173" s="1003"/>
      <c r="P173" s="1003"/>
      <c r="Q173" s="1003"/>
      <c r="R173" s="1003"/>
      <c r="S173" s="1003"/>
      <c r="T173" s="1003"/>
      <c r="U173" s="1003"/>
      <c r="V173" s="1003"/>
      <c r="W173" s="1003"/>
      <c r="X173" s="1003"/>
      <c r="Y173" s="1003"/>
      <c r="Z173" s="1003"/>
      <c r="AA173" s="1003"/>
      <c r="AB173" s="1003"/>
      <c r="AC173" s="1003"/>
      <c r="AD173" s="1003"/>
      <c r="AE173" s="1003"/>
      <c r="AF173" s="1003"/>
      <c r="AG173" s="1003"/>
      <c r="AH173" s="1003"/>
      <c r="AI173" s="1003"/>
      <c r="AJ173" s="1003"/>
      <c r="AK173" s="1003"/>
      <c r="AL173" s="1003"/>
      <c r="AM173" s="1003"/>
      <c r="AN173" s="1003"/>
      <c r="AO173" s="1003"/>
      <c r="AP173" s="1003"/>
      <c r="AQ173" s="1003"/>
      <c r="AR173" s="1003"/>
      <c r="AS173" s="1003"/>
      <c r="AT173" s="1003"/>
      <c r="AU173" s="1003"/>
      <c r="AV173" s="1003"/>
      <c r="AW173" s="1003"/>
      <c r="AX173" s="1003"/>
      <c r="AY173" s="1003"/>
      <c r="AZ173" s="1003"/>
      <c r="BA173" s="1003"/>
      <c r="BB173" s="1003"/>
      <c r="BC173" s="1003"/>
      <c r="BD173" s="1003"/>
      <c r="BE173" s="1003"/>
      <c r="BF173" s="1003"/>
      <c r="BG173" s="1003"/>
      <c r="BH173" s="1003"/>
      <c r="BI173" s="1003"/>
      <c r="BJ173" s="1003"/>
      <c r="BK173" s="1003"/>
      <c r="BL173" s="1003"/>
      <c r="BM173" s="1003"/>
      <c r="BN173" s="1003"/>
      <c r="BO173" s="1003"/>
      <c r="BP173" s="1003"/>
      <c r="BQ173" s="1003"/>
      <c r="BR173" s="1003"/>
      <c r="BS173" s="1003"/>
      <c r="BT173" s="1003"/>
      <c r="BU173" s="1003"/>
      <c r="BV173" s="1003"/>
      <c r="BW173" s="1003"/>
      <c r="BX173" s="1003"/>
      <c r="BY173" s="1003"/>
      <c r="BZ173" s="1003"/>
      <c r="CA173" s="1003"/>
      <c r="CB173" s="1003"/>
      <c r="CC173" s="1003"/>
      <c r="CD173" s="1003"/>
      <c r="CE173" s="1003"/>
      <c r="CF173" s="1003"/>
      <c r="CG173" s="1003"/>
      <c r="CH173" s="1003"/>
      <c r="CI173" s="1003"/>
      <c r="CJ173" s="1003"/>
      <c r="CK173" s="1003"/>
      <c r="CL173" s="1003"/>
      <c r="CM173" s="1003"/>
      <c r="CN173" s="1003"/>
      <c r="CO173" s="1003"/>
      <c r="CP173" s="1003"/>
      <c r="CQ173" s="1003"/>
      <c r="CR173" s="1003"/>
      <c r="CS173" s="1003"/>
      <c r="CT173" s="1003"/>
      <c r="CU173" s="1003"/>
      <c r="CV173" s="1003"/>
      <c r="CW173" s="1003"/>
      <c r="CX173" s="1003"/>
      <c r="CY173" s="1003"/>
      <c r="CZ173" s="1003"/>
      <c r="DA173" s="1003"/>
      <c r="DB173" s="1003"/>
      <c r="DC173" s="1003"/>
      <c r="DD173" s="1003"/>
      <c r="DE173" s="1003"/>
      <c r="DF173" s="1003"/>
      <c r="DG173" s="1003"/>
      <c r="DH173" s="1003"/>
      <c r="DI173" s="1003"/>
      <c r="DJ173" s="1003"/>
      <c r="DK173" s="1003"/>
      <c r="DL173" s="1003"/>
      <c r="DM173" s="1003"/>
      <c r="DN173" s="1003"/>
      <c r="DO173" s="1003"/>
      <c r="DP173" s="1003"/>
      <c r="DQ173" s="1003"/>
      <c r="DR173" s="1003"/>
      <c r="DS173" s="1003"/>
      <c r="DT173" s="1003"/>
      <c r="DU173" s="1003"/>
      <c r="DV173" s="1003"/>
      <c r="DW173" s="1003"/>
      <c r="DX173" s="1003"/>
      <c r="DY173" s="1003"/>
      <c r="DZ173" s="1003"/>
      <c r="EA173" s="1003"/>
      <c r="EB173" s="1003"/>
      <c r="EC173" s="1003"/>
      <c r="ED173" s="1003"/>
      <c r="EE173" s="1003"/>
      <c r="EF173" s="1003"/>
      <c r="EG173" s="1003"/>
      <c r="EH173" s="1003"/>
      <c r="EI173" s="1003"/>
      <c r="EJ173" s="1003"/>
      <c r="EK173" s="1003"/>
      <c r="EL173" s="1003"/>
      <c r="EM173" s="1003"/>
      <c r="EN173" s="1003"/>
      <c r="EO173" s="1003"/>
      <c r="EP173" s="1003"/>
      <c r="EQ173" s="1003"/>
      <c r="ER173" s="1003"/>
      <c r="ES173" s="1003"/>
      <c r="ET173" s="1003"/>
      <c r="EU173" s="1003"/>
      <c r="EV173" s="1003"/>
      <c r="EW173" s="1003"/>
      <c r="EX173" s="1003"/>
      <c r="EY173" s="1003"/>
      <c r="EZ173" s="1003"/>
      <c r="FA173" s="1003"/>
      <c r="FB173" s="1003"/>
      <c r="FC173" s="1003"/>
      <c r="FD173" s="1003"/>
      <c r="FE173" s="1003"/>
      <c r="FF173" s="1003"/>
      <c r="FG173" s="1003"/>
      <c r="FH173" s="1003"/>
      <c r="FI173" s="1003"/>
      <c r="FJ173" s="1003"/>
      <c r="FK173" s="1003"/>
      <c r="FL173" s="1003"/>
      <c r="FM173" s="1003"/>
      <c r="FN173" s="1003"/>
      <c r="FO173" s="1003"/>
      <c r="FP173" s="1003"/>
      <c r="FQ173" s="1003"/>
      <c r="FR173" s="1003"/>
      <c r="FS173" s="1003"/>
      <c r="FT173" s="1003"/>
      <c r="FU173" s="1003"/>
      <c r="FV173" s="1003"/>
      <c r="FW173" s="1003"/>
      <c r="FX173" s="1003"/>
      <c r="FY173" s="1003"/>
      <c r="FZ173" s="1003"/>
      <c r="GA173" s="1003"/>
      <c r="GB173" s="1003"/>
      <c r="GC173" s="1003"/>
      <c r="GD173" s="1003"/>
      <c r="GE173" s="1003"/>
      <c r="GF173" s="1003"/>
      <c r="GG173" s="1003"/>
      <c r="GH173" s="1003"/>
      <c r="GI173" s="1003"/>
      <c r="GJ173" s="1003"/>
      <c r="GK173" s="1003"/>
      <c r="GL173" s="1003"/>
      <c r="GM173" s="1003"/>
      <c r="GN173" s="1003"/>
      <c r="GO173" s="1003"/>
      <c r="GP173" s="1003"/>
      <c r="GQ173" s="1003"/>
      <c r="GR173" s="1003"/>
      <c r="GS173" s="1003"/>
      <c r="GT173" s="1003"/>
      <c r="GU173" s="1003"/>
      <c r="GV173" s="1003"/>
      <c r="GW173" s="1003"/>
      <c r="GX173" s="1003"/>
      <c r="GY173" s="1003"/>
      <c r="GZ173" s="1003"/>
      <c r="HA173" s="1003"/>
      <c r="HB173" s="1003"/>
      <c r="HC173" s="1003"/>
      <c r="HD173" s="1003"/>
      <c r="HE173" s="1003"/>
      <c r="HF173" s="1003"/>
      <c r="HG173" s="1003"/>
      <c r="HH173" s="1003"/>
      <c r="HI173" s="1003"/>
      <c r="HJ173" s="1003"/>
      <c r="HK173" s="1003"/>
      <c r="HL173" s="1003"/>
      <c r="HM173" s="1003"/>
      <c r="HN173" s="1003"/>
      <c r="HO173" s="1003"/>
      <c r="HP173" s="1003"/>
      <c r="HQ173" s="1003"/>
      <c r="HR173" s="1003"/>
      <c r="HS173" s="1003"/>
      <c r="HT173" s="1003"/>
      <c r="HU173" s="1003"/>
      <c r="HV173" s="1003"/>
      <c r="HW173" s="1003"/>
      <c r="HX173" s="1003"/>
      <c r="HY173" s="1003"/>
      <c r="HZ173" s="1003"/>
      <c r="IA173" s="1003"/>
      <c r="IB173" s="1003"/>
      <c r="IC173" s="1003"/>
      <c r="ID173" s="1003"/>
      <c r="IE173" s="1003"/>
      <c r="IF173" s="1003"/>
      <c r="IG173" s="1003"/>
      <c r="IH173" s="1003"/>
      <c r="II173" s="1003"/>
      <c r="IJ173" s="1003"/>
      <c r="IK173" s="1003"/>
      <c r="IL173" s="1003"/>
      <c r="IM173" s="1003"/>
      <c r="IN173" s="1003"/>
      <c r="IO173" s="1003"/>
      <c r="IP173" s="1003"/>
      <c r="IQ173" s="1003"/>
      <c r="IR173" s="1003"/>
      <c r="IS173" s="1003"/>
      <c r="IT173" s="1003"/>
      <c r="IU173" s="1003"/>
      <c r="IV173" s="1003"/>
    </row>
    <row r="174" spans="1:256">
      <c r="A174" s="1003"/>
      <c r="B174" s="1057"/>
      <c r="C174" s="1057"/>
      <c r="D174" s="1057"/>
      <c r="E174" s="1057"/>
      <c r="F174" s="1057"/>
      <c r="G174" s="1057"/>
      <c r="H174" s="1003"/>
      <c r="I174" s="1003"/>
      <c r="J174" s="1003"/>
      <c r="K174" s="1003"/>
      <c r="L174" s="1003"/>
      <c r="M174" s="1003"/>
      <c r="N174" s="1003"/>
      <c r="O174" s="1003"/>
      <c r="P174" s="1003"/>
      <c r="Q174" s="1003"/>
      <c r="R174" s="1003"/>
      <c r="S174" s="1003"/>
      <c r="T174" s="1003"/>
      <c r="U174" s="1003"/>
      <c r="V174" s="1003"/>
      <c r="W174" s="1003"/>
      <c r="X174" s="1003"/>
      <c r="Y174" s="1003"/>
      <c r="Z174" s="1003"/>
      <c r="AA174" s="1003"/>
      <c r="AB174" s="1003"/>
      <c r="AC174" s="1003"/>
      <c r="AD174" s="1003"/>
      <c r="AE174" s="1003"/>
      <c r="AF174" s="1003"/>
      <c r="AG174" s="1003"/>
      <c r="AH174" s="1003"/>
      <c r="AI174" s="1003"/>
      <c r="AJ174" s="1003"/>
      <c r="AK174" s="1003"/>
      <c r="AL174" s="1003"/>
      <c r="AM174" s="1003"/>
      <c r="AN174" s="1003"/>
      <c r="AO174" s="1003"/>
      <c r="AP174" s="1003"/>
      <c r="AQ174" s="1003"/>
      <c r="AR174" s="1003"/>
      <c r="AS174" s="1003"/>
      <c r="AT174" s="1003"/>
      <c r="AU174" s="1003"/>
      <c r="AV174" s="1003"/>
      <c r="AW174" s="1003"/>
      <c r="AX174" s="1003"/>
      <c r="AY174" s="1003"/>
      <c r="AZ174" s="1003"/>
      <c r="BA174" s="1003"/>
      <c r="BB174" s="1003"/>
      <c r="BC174" s="1003"/>
      <c r="BD174" s="1003"/>
      <c r="BE174" s="1003"/>
      <c r="BF174" s="1003"/>
      <c r="BG174" s="1003"/>
      <c r="BH174" s="1003"/>
      <c r="BI174" s="1003"/>
      <c r="BJ174" s="1003"/>
      <c r="BK174" s="1003"/>
      <c r="BL174" s="1003"/>
      <c r="BM174" s="1003"/>
      <c r="BN174" s="1003"/>
      <c r="BO174" s="1003"/>
      <c r="BP174" s="1003"/>
      <c r="BQ174" s="1003"/>
      <c r="BR174" s="1003"/>
      <c r="BS174" s="1003"/>
      <c r="BT174" s="1003"/>
      <c r="BU174" s="1003"/>
      <c r="BV174" s="1003"/>
      <c r="BW174" s="1003"/>
      <c r="BX174" s="1003"/>
      <c r="BY174" s="1003"/>
      <c r="BZ174" s="1003"/>
      <c r="CA174" s="1003"/>
      <c r="CB174" s="1003"/>
      <c r="CC174" s="1003"/>
      <c r="CD174" s="1003"/>
      <c r="CE174" s="1003"/>
      <c r="CF174" s="1003"/>
      <c r="CG174" s="1003"/>
      <c r="CH174" s="1003"/>
      <c r="CI174" s="1003"/>
      <c r="CJ174" s="1003"/>
      <c r="CK174" s="1003"/>
      <c r="CL174" s="1003"/>
      <c r="CM174" s="1003"/>
      <c r="CN174" s="1003"/>
      <c r="CO174" s="1003"/>
      <c r="CP174" s="1003"/>
      <c r="CQ174" s="1003"/>
      <c r="CR174" s="1003"/>
      <c r="CS174" s="1003"/>
      <c r="CT174" s="1003"/>
      <c r="CU174" s="1003"/>
      <c r="CV174" s="1003"/>
      <c r="CW174" s="1003"/>
      <c r="CX174" s="1003"/>
      <c r="CY174" s="1003"/>
      <c r="CZ174" s="1003"/>
      <c r="DA174" s="1003"/>
      <c r="DB174" s="1003"/>
      <c r="DC174" s="1003"/>
      <c r="DD174" s="1003"/>
      <c r="DE174" s="1003"/>
      <c r="DF174" s="1003"/>
      <c r="DG174" s="1003"/>
      <c r="DH174" s="1003"/>
      <c r="DI174" s="1003"/>
      <c r="DJ174" s="1003"/>
      <c r="DK174" s="1003"/>
      <c r="DL174" s="1003"/>
      <c r="DM174" s="1003"/>
      <c r="DN174" s="1003"/>
      <c r="DO174" s="1003"/>
      <c r="DP174" s="1003"/>
      <c r="DQ174" s="1003"/>
      <c r="DR174" s="1003"/>
      <c r="DS174" s="1003"/>
      <c r="DT174" s="1003"/>
      <c r="DU174" s="1003"/>
      <c r="DV174" s="1003"/>
      <c r="DW174" s="1003"/>
      <c r="DX174" s="1003"/>
      <c r="DY174" s="1003"/>
      <c r="DZ174" s="1003"/>
      <c r="EA174" s="1003"/>
      <c r="EB174" s="1003"/>
      <c r="EC174" s="1003"/>
      <c r="ED174" s="1003"/>
      <c r="EE174" s="1003"/>
      <c r="EF174" s="1003"/>
      <c r="EG174" s="1003"/>
      <c r="EH174" s="1003"/>
      <c r="EI174" s="1003"/>
      <c r="EJ174" s="1003"/>
      <c r="EK174" s="1003"/>
      <c r="EL174" s="1003"/>
      <c r="EM174" s="1003"/>
      <c r="EN174" s="1003"/>
      <c r="EO174" s="1003"/>
      <c r="EP174" s="1003"/>
      <c r="EQ174" s="1003"/>
      <c r="ER174" s="1003"/>
      <c r="ES174" s="1003"/>
      <c r="ET174" s="1003"/>
      <c r="EU174" s="1003"/>
      <c r="EV174" s="1003"/>
      <c r="EW174" s="1003"/>
      <c r="EX174" s="1003"/>
      <c r="EY174" s="1003"/>
      <c r="EZ174" s="1003"/>
      <c r="FA174" s="1003"/>
      <c r="FB174" s="1003"/>
      <c r="FC174" s="1003"/>
      <c r="FD174" s="1003"/>
      <c r="FE174" s="1003"/>
      <c r="FF174" s="1003"/>
      <c r="FG174" s="1003"/>
      <c r="FH174" s="1003"/>
      <c r="FI174" s="1003"/>
      <c r="FJ174" s="1003"/>
      <c r="FK174" s="1003"/>
      <c r="FL174" s="1003"/>
      <c r="FM174" s="1003"/>
      <c r="FN174" s="1003"/>
      <c r="FO174" s="1003"/>
      <c r="FP174" s="1003"/>
      <c r="FQ174" s="1003"/>
      <c r="FR174" s="1003"/>
      <c r="FS174" s="1003"/>
      <c r="FT174" s="1003"/>
      <c r="FU174" s="1003"/>
      <c r="FV174" s="1003"/>
      <c r="FW174" s="1003"/>
      <c r="FX174" s="1003"/>
      <c r="FY174" s="1003"/>
      <c r="FZ174" s="1003"/>
      <c r="GA174" s="1003"/>
      <c r="GB174" s="1003"/>
      <c r="GC174" s="1003"/>
      <c r="GD174" s="1003"/>
      <c r="GE174" s="1003"/>
      <c r="GF174" s="1003"/>
      <c r="GG174" s="1003"/>
      <c r="GH174" s="1003"/>
      <c r="GI174" s="1003"/>
      <c r="GJ174" s="1003"/>
      <c r="GK174" s="1003"/>
      <c r="GL174" s="1003"/>
      <c r="GM174" s="1003"/>
      <c r="GN174" s="1003"/>
      <c r="GO174" s="1003"/>
      <c r="GP174" s="1003"/>
      <c r="GQ174" s="1003"/>
      <c r="GR174" s="1003"/>
      <c r="GS174" s="1003"/>
      <c r="GT174" s="1003"/>
      <c r="GU174" s="1003"/>
      <c r="GV174" s="1003"/>
      <c r="GW174" s="1003"/>
      <c r="GX174" s="1003"/>
      <c r="GY174" s="1003"/>
      <c r="GZ174" s="1003"/>
      <c r="HA174" s="1003"/>
      <c r="HB174" s="1003"/>
      <c r="HC174" s="1003"/>
      <c r="HD174" s="1003"/>
      <c r="HE174" s="1003"/>
      <c r="HF174" s="1003"/>
      <c r="HG174" s="1003"/>
      <c r="HH174" s="1003"/>
      <c r="HI174" s="1003"/>
      <c r="HJ174" s="1003"/>
      <c r="HK174" s="1003"/>
      <c r="HL174" s="1003"/>
      <c r="HM174" s="1003"/>
      <c r="HN174" s="1003"/>
      <c r="HO174" s="1003"/>
      <c r="HP174" s="1003"/>
      <c r="HQ174" s="1003"/>
      <c r="HR174" s="1003"/>
      <c r="HS174" s="1003"/>
      <c r="HT174" s="1003"/>
      <c r="HU174" s="1003"/>
      <c r="HV174" s="1003"/>
      <c r="HW174" s="1003"/>
      <c r="HX174" s="1003"/>
      <c r="HY174" s="1003"/>
      <c r="HZ174" s="1003"/>
      <c r="IA174" s="1003"/>
      <c r="IB174" s="1003"/>
      <c r="IC174" s="1003"/>
      <c r="ID174" s="1003"/>
      <c r="IE174" s="1003"/>
      <c r="IF174" s="1003"/>
      <c r="IG174" s="1003"/>
      <c r="IH174" s="1003"/>
      <c r="II174" s="1003"/>
      <c r="IJ174" s="1003"/>
      <c r="IK174" s="1003"/>
      <c r="IL174" s="1003"/>
      <c r="IM174" s="1003"/>
      <c r="IN174" s="1003"/>
      <c r="IO174" s="1003"/>
      <c r="IP174" s="1003"/>
      <c r="IQ174" s="1003"/>
      <c r="IR174" s="1003"/>
      <c r="IS174" s="1003"/>
      <c r="IT174" s="1003"/>
      <c r="IU174" s="1003"/>
      <c r="IV174" s="1003"/>
    </row>
    <row r="175" spans="1:256">
      <c r="A175" s="1003"/>
      <c r="B175" s="1057"/>
      <c r="C175" s="1057"/>
      <c r="D175" s="1057"/>
      <c r="E175" s="1057"/>
      <c r="F175" s="1057"/>
      <c r="G175" s="1057"/>
      <c r="H175" s="1003"/>
      <c r="I175" s="1003"/>
      <c r="J175" s="1003"/>
      <c r="K175" s="1003"/>
      <c r="L175" s="1003"/>
      <c r="M175" s="1003"/>
      <c r="N175" s="1003"/>
      <c r="O175" s="1003"/>
      <c r="P175" s="1003"/>
      <c r="Q175" s="1003"/>
      <c r="R175" s="1003"/>
      <c r="S175" s="1003"/>
      <c r="T175" s="1003"/>
      <c r="U175" s="1003"/>
      <c r="V175" s="1003"/>
      <c r="W175" s="1003"/>
      <c r="X175" s="1003"/>
      <c r="Y175" s="1003"/>
      <c r="Z175" s="1003"/>
      <c r="AA175" s="1003"/>
      <c r="AB175" s="1003"/>
      <c r="AC175" s="1003"/>
      <c r="AD175" s="1003"/>
      <c r="AE175" s="1003"/>
      <c r="AF175" s="1003"/>
      <c r="AG175" s="1003"/>
      <c r="AH175" s="1003"/>
      <c r="AI175" s="1003"/>
      <c r="AJ175" s="1003"/>
      <c r="AK175" s="1003"/>
      <c r="AL175" s="1003"/>
      <c r="AM175" s="1003"/>
      <c r="AN175" s="1003"/>
      <c r="AO175" s="1003"/>
      <c r="AP175" s="1003"/>
      <c r="AQ175" s="1003"/>
      <c r="AR175" s="1003"/>
      <c r="AS175" s="1003"/>
      <c r="AT175" s="1003"/>
      <c r="AU175" s="1003"/>
      <c r="AV175" s="1003"/>
      <c r="AW175" s="1003"/>
      <c r="AX175" s="1003"/>
      <c r="AY175" s="1003"/>
      <c r="AZ175" s="1003"/>
      <c r="BA175" s="1003"/>
      <c r="BB175" s="1003"/>
      <c r="BC175" s="1003"/>
      <c r="BD175" s="1003"/>
      <c r="BE175" s="1003"/>
      <c r="BF175" s="1003"/>
      <c r="BG175" s="1003"/>
      <c r="BH175" s="1003"/>
      <c r="BI175" s="1003"/>
      <c r="BJ175" s="1003"/>
      <c r="BK175" s="1003"/>
      <c r="BL175" s="1003"/>
      <c r="BM175" s="1003"/>
      <c r="BN175" s="1003"/>
      <c r="BO175" s="1003"/>
      <c r="BP175" s="1003"/>
      <c r="BQ175" s="1003"/>
      <c r="BR175" s="1003"/>
      <c r="BS175" s="1003"/>
      <c r="BT175" s="1003"/>
      <c r="BU175" s="1003"/>
      <c r="BV175" s="1003"/>
      <c r="BW175" s="1003"/>
      <c r="BX175" s="1003"/>
      <c r="BY175" s="1003"/>
      <c r="BZ175" s="1003"/>
      <c r="CA175" s="1003"/>
      <c r="CB175" s="1003"/>
      <c r="CC175" s="1003"/>
      <c r="CD175" s="1003"/>
      <c r="CE175" s="1003"/>
      <c r="CF175" s="1003"/>
      <c r="CG175" s="1003"/>
      <c r="CH175" s="1003"/>
      <c r="CI175" s="1003"/>
      <c r="CJ175" s="1003"/>
      <c r="CK175" s="1003"/>
      <c r="CL175" s="1003"/>
      <c r="CM175" s="1003"/>
      <c r="CN175" s="1003"/>
      <c r="CO175" s="1003"/>
      <c r="CP175" s="1003"/>
      <c r="CQ175" s="1003"/>
      <c r="CR175" s="1003"/>
      <c r="CS175" s="1003"/>
      <c r="CT175" s="1003"/>
      <c r="CU175" s="1003"/>
      <c r="CV175" s="1003"/>
      <c r="CW175" s="1003"/>
      <c r="CX175" s="1003"/>
      <c r="CY175" s="1003"/>
      <c r="CZ175" s="1003"/>
      <c r="DA175" s="1003"/>
      <c r="DB175" s="1003"/>
      <c r="DC175" s="1003"/>
      <c r="DD175" s="1003"/>
      <c r="DE175" s="1003"/>
      <c r="DF175" s="1003"/>
      <c r="DG175" s="1003"/>
      <c r="DH175" s="1003"/>
      <c r="DI175" s="1003"/>
      <c r="DJ175" s="1003"/>
      <c r="DK175" s="1003"/>
      <c r="DL175" s="1003"/>
      <c r="DM175" s="1003"/>
      <c r="DN175" s="1003"/>
      <c r="DO175" s="1003"/>
      <c r="DP175" s="1003"/>
      <c r="DQ175" s="1003"/>
      <c r="DR175" s="1003"/>
      <c r="DS175" s="1003"/>
      <c r="DT175" s="1003"/>
      <c r="DU175" s="1003"/>
      <c r="DV175" s="1003"/>
      <c r="DW175" s="1003"/>
      <c r="DX175" s="1003"/>
      <c r="DY175" s="1003"/>
      <c r="DZ175" s="1003"/>
      <c r="EA175" s="1003"/>
      <c r="EB175" s="1003"/>
      <c r="EC175" s="1003"/>
      <c r="ED175" s="1003"/>
      <c r="EE175" s="1003"/>
      <c r="EF175" s="1003"/>
      <c r="EG175" s="1003"/>
      <c r="EH175" s="1003"/>
      <c r="EI175" s="1003"/>
      <c r="EJ175" s="1003"/>
      <c r="EK175" s="1003"/>
      <c r="EL175" s="1003"/>
      <c r="EM175" s="1003"/>
      <c r="EN175" s="1003"/>
      <c r="EO175" s="1003"/>
      <c r="EP175" s="1003"/>
      <c r="EQ175" s="1003"/>
      <c r="ER175" s="1003"/>
      <c r="ES175" s="1003"/>
      <c r="ET175" s="1003"/>
      <c r="EU175" s="1003"/>
      <c r="EV175" s="1003"/>
      <c r="EW175" s="1003"/>
      <c r="EX175" s="1003"/>
      <c r="EY175" s="1003"/>
      <c r="EZ175" s="1003"/>
      <c r="FA175" s="1003"/>
      <c r="FB175" s="1003"/>
      <c r="FC175" s="1003"/>
      <c r="FD175" s="1003"/>
      <c r="FE175" s="1003"/>
      <c r="FF175" s="1003"/>
      <c r="FG175" s="1003"/>
      <c r="FH175" s="1003"/>
      <c r="FI175" s="1003"/>
      <c r="FJ175" s="1003"/>
      <c r="FK175" s="1003"/>
      <c r="FL175" s="1003"/>
      <c r="FM175" s="1003"/>
      <c r="FN175" s="1003"/>
      <c r="FO175" s="1003"/>
      <c r="FP175" s="1003"/>
      <c r="FQ175" s="1003"/>
      <c r="FR175" s="1003"/>
      <c r="FS175" s="1003"/>
      <c r="FT175" s="1003"/>
      <c r="FU175" s="1003"/>
      <c r="FV175" s="1003"/>
      <c r="FW175" s="1003"/>
      <c r="FX175" s="1003"/>
      <c r="FY175" s="1003"/>
      <c r="FZ175" s="1003"/>
      <c r="GA175" s="1003"/>
      <c r="GB175" s="1003"/>
      <c r="GC175" s="1003"/>
      <c r="GD175" s="1003"/>
      <c r="GE175" s="1003"/>
      <c r="GF175" s="1003"/>
      <c r="GG175" s="1003"/>
      <c r="GH175" s="1003"/>
      <c r="GI175" s="1003"/>
      <c r="GJ175" s="1003"/>
      <c r="GK175" s="1003"/>
      <c r="GL175" s="1003"/>
      <c r="GM175" s="1003"/>
      <c r="GN175" s="1003"/>
      <c r="GO175" s="1003"/>
      <c r="GP175" s="1003"/>
      <c r="GQ175" s="1003"/>
      <c r="GR175" s="1003"/>
      <c r="GS175" s="1003"/>
      <c r="GT175" s="1003"/>
      <c r="GU175" s="1003"/>
      <c r="GV175" s="1003"/>
      <c r="GW175" s="1003"/>
      <c r="GX175" s="1003"/>
      <c r="GY175" s="1003"/>
      <c r="GZ175" s="1003"/>
      <c r="HA175" s="1003"/>
      <c r="HB175" s="1003"/>
      <c r="HC175" s="1003"/>
      <c r="HD175" s="1003"/>
      <c r="HE175" s="1003"/>
      <c r="HF175" s="1003"/>
      <c r="HG175" s="1003"/>
      <c r="HH175" s="1003"/>
      <c r="HI175" s="1003"/>
      <c r="HJ175" s="1003"/>
      <c r="HK175" s="1003"/>
      <c r="HL175" s="1003"/>
      <c r="HM175" s="1003"/>
      <c r="HN175" s="1003"/>
      <c r="HO175" s="1003"/>
      <c r="HP175" s="1003"/>
      <c r="HQ175" s="1003"/>
      <c r="HR175" s="1003"/>
      <c r="HS175" s="1003"/>
      <c r="HT175" s="1003"/>
      <c r="HU175" s="1003"/>
      <c r="HV175" s="1003"/>
      <c r="HW175" s="1003"/>
      <c r="HX175" s="1003"/>
      <c r="HY175" s="1003"/>
      <c r="HZ175" s="1003"/>
      <c r="IA175" s="1003"/>
      <c r="IB175" s="1003"/>
      <c r="IC175" s="1003"/>
      <c r="ID175" s="1003"/>
      <c r="IE175" s="1003"/>
      <c r="IF175" s="1003"/>
      <c r="IG175" s="1003"/>
      <c r="IH175" s="1003"/>
      <c r="II175" s="1003"/>
      <c r="IJ175" s="1003"/>
      <c r="IK175" s="1003"/>
      <c r="IL175" s="1003"/>
      <c r="IM175" s="1003"/>
      <c r="IN175" s="1003"/>
      <c r="IO175" s="1003"/>
      <c r="IP175" s="1003"/>
      <c r="IQ175" s="1003"/>
      <c r="IR175" s="1003"/>
      <c r="IS175" s="1003"/>
      <c r="IT175" s="1003"/>
      <c r="IU175" s="1003"/>
      <c r="IV175" s="1003"/>
    </row>
    <row r="176" spans="1:256">
      <c r="A176" s="1003"/>
      <c r="B176" s="1057"/>
      <c r="C176" s="1057"/>
      <c r="D176" s="1057"/>
      <c r="E176" s="1057"/>
      <c r="F176" s="1057"/>
      <c r="G176" s="1057"/>
      <c r="H176" s="1003"/>
      <c r="I176" s="1003"/>
      <c r="J176" s="1003"/>
      <c r="K176" s="1003"/>
      <c r="L176" s="1003"/>
      <c r="M176" s="1003"/>
      <c r="N176" s="1003"/>
      <c r="O176" s="1003"/>
      <c r="P176" s="1003"/>
      <c r="Q176" s="1003"/>
      <c r="R176" s="1003"/>
      <c r="S176" s="1003"/>
      <c r="T176" s="1003"/>
      <c r="U176" s="1003"/>
      <c r="V176" s="1003"/>
      <c r="W176" s="1003"/>
      <c r="X176" s="1003"/>
      <c r="Y176" s="1003"/>
      <c r="Z176" s="1003"/>
      <c r="AA176" s="1003"/>
      <c r="AB176" s="1003"/>
      <c r="AC176" s="1003"/>
      <c r="AD176" s="1003"/>
      <c r="AE176" s="1003"/>
      <c r="AF176" s="1003"/>
      <c r="AG176" s="1003"/>
      <c r="AH176" s="1003"/>
      <c r="AI176" s="1003"/>
      <c r="AJ176" s="1003"/>
      <c r="AK176" s="1003"/>
      <c r="AL176" s="1003"/>
      <c r="AM176" s="1003"/>
      <c r="AN176" s="1003"/>
      <c r="AO176" s="1003"/>
      <c r="AP176" s="1003"/>
      <c r="AQ176" s="1003"/>
      <c r="AR176" s="1003"/>
      <c r="AS176" s="1003"/>
      <c r="AT176" s="1003"/>
      <c r="AU176" s="1003"/>
      <c r="AV176" s="1003"/>
      <c r="AW176" s="1003"/>
      <c r="AX176" s="1003"/>
      <c r="AY176" s="1003"/>
      <c r="AZ176" s="1003"/>
      <c r="BA176" s="1003"/>
      <c r="BB176" s="1003"/>
      <c r="BC176" s="1003"/>
      <c r="BD176" s="1003"/>
      <c r="BE176" s="1003"/>
      <c r="BF176" s="1003"/>
      <c r="BG176" s="1003"/>
      <c r="BH176" s="1003"/>
      <c r="BI176" s="1003"/>
      <c r="BJ176" s="1003"/>
      <c r="BK176" s="1003"/>
      <c r="BL176" s="1003"/>
      <c r="BM176" s="1003"/>
      <c r="BN176" s="1003"/>
      <c r="BO176" s="1003"/>
      <c r="BP176" s="1003"/>
      <c r="BQ176" s="1003"/>
      <c r="BR176" s="1003"/>
      <c r="BS176" s="1003"/>
      <c r="BT176" s="1003"/>
      <c r="BU176" s="1003"/>
      <c r="BV176" s="1003"/>
      <c r="BW176" s="1003"/>
      <c r="BX176" s="1003"/>
      <c r="BY176" s="1003"/>
      <c r="BZ176" s="1003"/>
      <c r="CA176" s="1003"/>
      <c r="CB176" s="1003"/>
      <c r="CC176" s="1003"/>
      <c r="CD176" s="1003"/>
      <c r="CE176" s="1003"/>
      <c r="CF176" s="1003"/>
      <c r="CG176" s="1003"/>
      <c r="CH176" s="1003"/>
      <c r="CI176" s="1003"/>
      <c r="CJ176" s="1003"/>
      <c r="CK176" s="1003"/>
      <c r="CL176" s="1003"/>
      <c r="CM176" s="1003"/>
      <c r="CN176" s="1003"/>
      <c r="CO176" s="1003"/>
      <c r="CP176" s="1003"/>
      <c r="CQ176" s="1003"/>
      <c r="CR176" s="1003"/>
      <c r="CS176" s="1003"/>
      <c r="CT176" s="1003"/>
      <c r="CU176" s="1003"/>
      <c r="CV176" s="1003"/>
      <c r="CW176" s="1003"/>
      <c r="CX176" s="1003"/>
      <c r="CY176" s="1003"/>
      <c r="CZ176" s="1003"/>
      <c r="DA176" s="1003"/>
      <c r="DB176" s="1003"/>
      <c r="DC176" s="1003"/>
      <c r="DD176" s="1003"/>
      <c r="DE176" s="1003"/>
      <c r="DF176" s="1003"/>
      <c r="DG176" s="1003"/>
      <c r="DH176" s="1003"/>
      <c r="DI176" s="1003"/>
      <c r="DJ176" s="1003"/>
      <c r="DK176" s="1003"/>
      <c r="DL176" s="1003"/>
      <c r="DM176" s="1003"/>
      <c r="DN176" s="1003"/>
      <c r="DO176" s="1003"/>
      <c r="DP176" s="1003"/>
      <c r="DQ176" s="1003"/>
      <c r="DR176" s="1003"/>
      <c r="DS176" s="1003"/>
      <c r="DT176" s="1003"/>
      <c r="DU176" s="1003"/>
      <c r="DV176" s="1003"/>
      <c r="DW176" s="1003"/>
      <c r="DX176" s="1003"/>
      <c r="DY176" s="1003"/>
      <c r="DZ176" s="1003"/>
      <c r="EA176" s="1003"/>
      <c r="EB176" s="1003"/>
      <c r="EC176" s="1003"/>
      <c r="ED176" s="1003"/>
      <c r="EE176" s="1003"/>
      <c r="EF176" s="1003"/>
      <c r="EG176" s="1003"/>
      <c r="EH176" s="1003"/>
      <c r="EI176" s="1003"/>
      <c r="EJ176" s="1003"/>
      <c r="EK176" s="1003"/>
      <c r="EL176" s="1003"/>
      <c r="EM176" s="1003"/>
      <c r="EN176" s="1003"/>
      <c r="EO176" s="1003"/>
      <c r="EP176" s="1003"/>
      <c r="EQ176" s="1003"/>
      <c r="ER176" s="1003"/>
      <c r="ES176" s="1003"/>
      <c r="ET176" s="1003"/>
      <c r="EU176" s="1003"/>
      <c r="EV176" s="1003"/>
      <c r="EW176" s="1003"/>
      <c r="EX176" s="1003"/>
      <c r="EY176" s="1003"/>
      <c r="EZ176" s="1003"/>
      <c r="FA176" s="1003"/>
      <c r="FB176" s="1003"/>
      <c r="FC176" s="1003"/>
      <c r="FD176" s="1003"/>
      <c r="FE176" s="1003"/>
      <c r="FF176" s="1003"/>
      <c r="FG176" s="1003"/>
      <c r="FH176" s="1003"/>
      <c r="FI176" s="1003"/>
      <c r="FJ176" s="1003"/>
      <c r="FK176" s="1003"/>
      <c r="FL176" s="1003"/>
      <c r="FM176" s="1003"/>
      <c r="FN176" s="1003"/>
      <c r="FO176" s="1003"/>
      <c r="FP176" s="1003"/>
      <c r="FQ176" s="1003"/>
      <c r="FR176" s="1003"/>
      <c r="FS176" s="1003"/>
      <c r="FT176" s="1003"/>
      <c r="FU176" s="1003"/>
      <c r="FV176" s="1003"/>
      <c r="FW176" s="1003"/>
      <c r="FX176" s="1003"/>
      <c r="FY176" s="1003"/>
      <c r="FZ176" s="1003"/>
      <c r="GA176" s="1003"/>
      <c r="GB176" s="1003"/>
      <c r="GC176" s="1003"/>
      <c r="GD176" s="1003"/>
      <c r="GE176" s="1003"/>
      <c r="GF176" s="1003"/>
      <c r="GG176" s="1003"/>
      <c r="GH176" s="1003"/>
      <c r="GI176" s="1003"/>
      <c r="GJ176" s="1003"/>
      <c r="GK176" s="1003"/>
      <c r="GL176" s="1003"/>
      <c r="GM176" s="1003"/>
      <c r="GN176" s="1003"/>
      <c r="GO176" s="1003"/>
      <c r="GP176" s="1003"/>
      <c r="GQ176" s="1003"/>
      <c r="GR176" s="1003"/>
      <c r="GS176" s="1003"/>
      <c r="GT176" s="1003"/>
      <c r="GU176" s="1003"/>
      <c r="GV176" s="1003"/>
      <c r="GW176" s="1003"/>
      <c r="GX176" s="1003"/>
      <c r="GY176" s="1003"/>
      <c r="GZ176" s="1003"/>
      <c r="HA176" s="1003"/>
      <c r="HB176" s="1003"/>
      <c r="HC176" s="1003"/>
      <c r="HD176" s="1003"/>
      <c r="HE176" s="1003"/>
      <c r="HF176" s="1003"/>
      <c r="HG176" s="1003"/>
      <c r="HH176" s="1003"/>
      <c r="HI176" s="1003"/>
      <c r="HJ176" s="1003"/>
      <c r="HK176" s="1003"/>
      <c r="HL176" s="1003"/>
      <c r="HM176" s="1003"/>
      <c r="HN176" s="1003"/>
      <c r="HO176" s="1003"/>
      <c r="HP176" s="1003"/>
      <c r="HQ176" s="1003"/>
      <c r="HR176" s="1003"/>
      <c r="HS176" s="1003"/>
      <c r="HT176" s="1003"/>
      <c r="HU176" s="1003"/>
      <c r="HV176" s="1003"/>
      <c r="HW176" s="1003"/>
      <c r="HX176" s="1003"/>
      <c r="HY176" s="1003"/>
      <c r="HZ176" s="1003"/>
      <c r="IA176" s="1003"/>
      <c r="IB176" s="1003"/>
      <c r="IC176" s="1003"/>
      <c r="ID176" s="1003"/>
      <c r="IE176" s="1003"/>
      <c r="IF176" s="1003"/>
      <c r="IG176" s="1003"/>
      <c r="IH176" s="1003"/>
      <c r="II176" s="1003"/>
      <c r="IJ176" s="1003"/>
      <c r="IK176" s="1003"/>
      <c r="IL176" s="1003"/>
      <c r="IM176" s="1003"/>
      <c r="IN176" s="1003"/>
      <c r="IO176" s="1003"/>
      <c r="IP176" s="1003"/>
      <c r="IQ176" s="1003"/>
      <c r="IR176" s="1003"/>
      <c r="IS176" s="1003"/>
      <c r="IT176" s="1003"/>
      <c r="IU176" s="1003"/>
      <c r="IV176" s="1003"/>
    </row>
    <row r="177" spans="1:256">
      <c r="A177" s="1003"/>
      <c r="B177" s="1057"/>
      <c r="C177" s="1057"/>
      <c r="D177" s="1057"/>
      <c r="E177" s="1057"/>
      <c r="F177" s="1057"/>
      <c r="G177" s="1057"/>
      <c r="H177" s="1003"/>
      <c r="I177" s="1003"/>
      <c r="J177" s="1003"/>
      <c r="K177" s="1003"/>
      <c r="L177" s="1003"/>
      <c r="M177" s="1003"/>
      <c r="N177" s="1003"/>
      <c r="O177" s="1003"/>
      <c r="P177" s="1003"/>
      <c r="Q177" s="1003"/>
      <c r="R177" s="1003"/>
      <c r="S177" s="1003"/>
      <c r="T177" s="1003"/>
      <c r="U177" s="1003"/>
      <c r="V177" s="1003"/>
      <c r="W177" s="1003"/>
      <c r="X177" s="1003"/>
      <c r="Y177" s="1003"/>
      <c r="Z177" s="1003"/>
      <c r="AA177" s="1003"/>
      <c r="AB177" s="1003"/>
      <c r="AC177" s="1003"/>
      <c r="AD177" s="1003"/>
      <c r="AE177" s="1003"/>
      <c r="AF177" s="1003"/>
      <c r="AG177" s="1003"/>
      <c r="AH177" s="1003"/>
      <c r="AI177" s="1003"/>
      <c r="AJ177" s="1003"/>
      <c r="AK177" s="1003"/>
      <c r="AL177" s="1003"/>
      <c r="AM177" s="1003"/>
      <c r="AN177" s="1003"/>
      <c r="AO177" s="1003"/>
      <c r="AP177" s="1003"/>
      <c r="AQ177" s="1003"/>
      <c r="AR177" s="1003"/>
      <c r="AS177" s="1003"/>
      <c r="AT177" s="1003"/>
      <c r="AU177" s="1003"/>
      <c r="AV177" s="1003"/>
      <c r="AW177" s="1003"/>
      <c r="AX177" s="1003"/>
      <c r="AY177" s="1003"/>
      <c r="AZ177" s="1003"/>
      <c r="BA177" s="1003"/>
      <c r="BB177" s="1003"/>
      <c r="BC177" s="1003"/>
      <c r="BD177" s="1003"/>
      <c r="BE177" s="1003"/>
      <c r="BF177" s="1003"/>
      <c r="BG177" s="1003"/>
      <c r="BH177" s="1003"/>
      <c r="BI177" s="1003"/>
      <c r="BJ177" s="1003"/>
      <c r="BK177" s="1003"/>
      <c r="BL177" s="1003"/>
      <c r="BM177" s="1003"/>
      <c r="BN177" s="1003"/>
      <c r="BO177" s="1003"/>
      <c r="BP177" s="1003"/>
      <c r="BQ177" s="1003"/>
      <c r="BR177" s="1003"/>
      <c r="BS177" s="1003"/>
      <c r="BT177" s="1003"/>
      <c r="BU177" s="1003"/>
      <c r="BV177" s="1003"/>
      <c r="BW177" s="1003"/>
      <c r="BX177" s="1003"/>
      <c r="BY177" s="1003"/>
      <c r="BZ177" s="1003"/>
      <c r="CA177" s="1003"/>
      <c r="CB177" s="1003"/>
      <c r="CC177" s="1003"/>
      <c r="CD177" s="1003"/>
      <c r="CE177" s="1003"/>
      <c r="CF177" s="1003"/>
      <c r="CG177" s="1003"/>
      <c r="CH177" s="1003"/>
      <c r="CI177" s="1003"/>
      <c r="CJ177" s="1003"/>
      <c r="CK177" s="1003"/>
      <c r="CL177" s="1003"/>
      <c r="CM177" s="1003"/>
      <c r="CN177" s="1003"/>
      <c r="CO177" s="1003"/>
      <c r="CP177" s="1003"/>
      <c r="CQ177" s="1003"/>
      <c r="CR177" s="1003"/>
      <c r="CS177" s="1003"/>
      <c r="CT177" s="1003"/>
      <c r="CU177" s="1003"/>
      <c r="CV177" s="1003"/>
      <c r="CW177" s="1003"/>
      <c r="CX177" s="1003"/>
      <c r="CY177" s="1003"/>
      <c r="CZ177" s="1003"/>
      <c r="DA177" s="1003"/>
      <c r="DB177" s="1003"/>
      <c r="DC177" s="1003"/>
      <c r="DD177" s="1003"/>
      <c r="DE177" s="1003"/>
      <c r="DF177" s="1003"/>
      <c r="DG177" s="1003"/>
      <c r="DH177" s="1003"/>
      <c r="DI177" s="1003"/>
      <c r="DJ177" s="1003"/>
      <c r="DK177" s="1003"/>
      <c r="DL177" s="1003"/>
      <c r="DM177" s="1003"/>
      <c r="DN177" s="1003"/>
      <c r="DO177" s="1003"/>
      <c r="DP177" s="1003"/>
      <c r="DQ177" s="1003"/>
      <c r="DR177" s="1003"/>
      <c r="DS177" s="1003"/>
      <c r="DT177" s="1003"/>
      <c r="DU177" s="1003"/>
      <c r="DV177" s="1003"/>
      <c r="DW177" s="1003"/>
      <c r="DX177" s="1003"/>
      <c r="DY177" s="1003"/>
      <c r="DZ177" s="1003"/>
      <c r="EA177" s="1003"/>
      <c r="EB177" s="1003"/>
      <c r="EC177" s="1003"/>
      <c r="ED177" s="1003"/>
      <c r="EE177" s="1003"/>
      <c r="EF177" s="1003"/>
      <c r="EG177" s="1003"/>
      <c r="EH177" s="1003"/>
      <c r="EI177" s="1003"/>
      <c r="EJ177" s="1003"/>
      <c r="EK177" s="1003"/>
      <c r="EL177" s="1003"/>
      <c r="EM177" s="1003"/>
      <c r="EN177" s="1003"/>
      <c r="EO177" s="1003"/>
      <c r="EP177" s="1003"/>
      <c r="EQ177" s="1003"/>
      <c r="ER177" s="1003"/>
      <c r="ES177" s="1003"/>
      <c r="ET177" s="1003"/>
      <c r="EU177" s="1003"/>
      <c r="EV177" s="1003"/>
      <c r="EW177" s="1003"/>
      <c r="EX177" s="1003"/>
      <c r="EY177" s="1003"/>
      <c r="EZ177" s="1003"/>
      <c r="FA177" s="1003"/>
      <c r="FB177" s="1003"/>
      <c r="FC177" s="1003"/>
      <c r="FD177" s="1003"/>
      <c r="FE177" s="1003"/>
      <c r="FF177" s="1003"/>
      <c r="FG177" s="1003"/>
      <c r="FH177" s="1003"/>
      <c r="FI177" s="1003"/>
      <c r="FJ177" s="1003"/>
      <c r="FK177" s="1003"/>
      <c r="FL177" s="1003"/>
      <c r="FM177" s="1003"/>
      <c r="FN177" s="1003"/>
      <c r="FO177" s="1003"/>
      <c r="FP177" s="1003"/>
      <c r="FQ177" s="1003"/>
      <c r="FR177" s="1003"/>
      <c r="FS177" s="1003"/>
      <c r="FT177" s="1003"/>
      <c r="FU177" s="1003"/>
      <c r="FV177" s="1003"/>
      <c r="FW177" s="1003"/>
      <c r="FX177" s="1003"/>
      <c r="FY177" s="1003"/>
      <c r="FZ177" s="1003"/>
      <c r="GA177" s="1003"/>
      <c r="GB177" s="1003"/>
      <c r="GC177" s="1003"/>
      <c r="GD177" s="1003"/>
      <c r="GE177" s="1003"/>
      <c r="GF177" s="1003"/>
      <c r="GG177" s="1003"/>
      <c r="GH177" s="1003"/>
      <c r="GI177" s="1003"/>
      <c r="GJ177" s="1003"/>
      <c r="GK177" s="1003"/>
      <c r="GL177" s="1003"/>
      <c r="GM177" s="1003"/>
      <c r="GN177" s="1003"/>
      <c r="GO177" s="1003"/>
      <c r="GP177" s="1003"/>
      <c r="GQ177" s="1003"/>
      <c r="GR177" s="1003"/>
      <c r="GS177" s="1003"/>
      <c r="GT177" s="1003"/>
      <c r="GU177" s="1003"/>
      <c r="GV177" s="1003"/>
      <c r="GW177" s="1003"/>
      <c r="GX177" s="1003"/>
      <c r="GY177" s="1003"/>
      <c r="GZ177" s="1003"/>
      <c r="HA177" s="1003"/>
      <c r="HB177" s="1003"/>
      <c r="HC177" s="1003"/>
      <c r="HD177" s="1003"/>
      <c r="HE177" s="1003"/>
      <c r="HF177" s="1003"/>
      <c r="HG177" s="1003"/>
      <c r="HH177" s="1003"/>
      <c r="HI177" s="1003"/>
      <c r="HJ177" s="1003"/>
      <c r="HK177" s="1003"/>
      <c r="HL177" s="1003"/>
      <c r="HM177" s="1003"/>
      <c r="HN177" s="1003"/>
      <c r="HO177" s="1003"/>
      <c r="HP177" s="1003"/>
      <c r="HQ177" s="1003"/>
      <c r="HR177" s="1003"/>
      <c r="HS177" s="1003"/>
      <c r="HT177" s="1003"/>
      <c r="HU177" s="1003"/>
      <c r="HV177" s="1003"/>
      <c r="HW177" s="1003"/>
      <c r="HX177" s="1003"/>
      <c r="HY177" s="1003"/>
      <c r="HZ177" s="1003"/>
      <c r="IA177" s="1003"/>
      <c r="IB177" s="1003"/>
      <c r="IC177" s="1003"/>
      <c r="ID177" s="1003"/>
      <c r="IE177" s="1003"/>
      <c r="IF177" s="1003"/>
      <c r="IG177" s="1003"/>
      <c r="IH177" s="1003"/>
      <c r="II177" s="1003"/>
      <c r="IJ177" s="1003"/>
      <c r="IK177" s="1003"/>
      <c r="IL177" s="1003"/>
      <c r="IM177" s="1003"/>
      <c r="IN177" s="1003"/>
      <c r="IO177" s="1003"/>
      <c r="IP177" s="1003"/>
      <c r="IQ177" s="1003"/>
      <c r="IR177" s="1003"/>
      <c r="IS177" s="1003"/>
      <c r="IT177" s="1003"/>
      <c r="IU177" s="1003"/>
      <c r="IV177" s="1003"/>
    </row>
    <row r="178" spans="1:256">
      <c r="A178" s="1003"/>
      <c r="B178" s="1057"/>
      <c r="C178" s="1057"/>
      <c r="D178" s="1057"/>
      <c r="E178" s="1057"/>
      <c r="F178" s="1057"/>
      <c r="G178" s="1057"/>
      <c r="H178" s="1003"/>
      <c r="I178" s="1003"/>
      <c r="J178" s="1003"/>
      <c r="K178" s="1003"/>
      <c r="L178" s="1003"/>
      <c r="M178" s="1003"/>
      <c r="N178" s="1003"/>
      <c r="O178" s="1003"/>
      <c r="P178" s="1003"/>
      <c r="Q178" s="1003"/>
      <c r="R178" s="1003"/>
      <c r="S178" s="1003"/>
      <c r="T178" s="1003"/>
      <c r="U178" s="1003"/>
      <c r="V178" s="1003"/>
      <c r="W178" s="1003"/>
      <c r="X178" s="1003"/>
      <c r="Y178" s="1003"/>
      <c r="Z178" s="1003"/>
      <c r="AA178" s="1003"/>
      <c r="AB178" s="1003"/>
      <c r="AC178" s="1003"/>
      <c r="AD178" s="1003"/>
      <c r="AE178" s="1003"/>
      <c r="AF178" s="1003"/>
      <c r="AG178" s="1003"/>
      <c r="AH178" s="1003"/>
      <c r="AI178" s="1003"/>
      <c r="AJ178" s="1003"/>
      <c r="AK178" s="1003"/>
      <c r="AL178" s="1003"/>
      <c r="AM178" s="1003"/>
      <c r="AN178" s="1003"/>
      <c r="AO178" s="1003"/>
      <c r="AP178" s="1003"/>
      <c r="AQ178" s="1003"/>
      <c r="AR178" s="1003"/>
      <c r="AS178" s="1003"/>
      <c r="AT178" s="1003"/>
      <c r="AU178" s="1003"/>
      <c r="AV178" s="1003"/>
      <c r="AW178" s="1003"/>
      <c r="AX178" s="1003"/>
      <c r="AY178" s="1003"/>
      <c r="AZ178" s="1003"/>
      <c r="BA178" s="1003"/>
      <c r="BB178" s="1003"/>
      <c r="BC178" s="1003"/>
      <c r="BD178" s="1003"/>
      <c r="BE178" s="1003"/>
      <c r="BF178" s="1003"/>
      <c r="BG178" s="1003"/>
      <c r="BH178" s="1003"/>
      <c r="BI178" s="1003"/>
      <c r="BJ178" s="1003"/>
      <c r="BK178" s="1003"/>
      <c r="BL178" s="1003"/>
      <c r="BM178" s="1003"/>
      <c r="BN178" s="1003"/>
      <c r="BO178" s="1003"/>
      <c r="BP178" s="1003"/>
      <c r="BQ178" s="1003"/>
      <c r="BR178" s="1003"/>
      <c r="BS178" s="1003"/>
      <c r="BT178" s="1003"/>
      <c r="BU178" s="1003"/>
      <c r="BV178" s="1003"/>
      <c r="BW178" s="1003"/>
      <c r="BX178" s="1003"/>
      <c r="BY178" s="1003"/>
      <c r="BZ178" s="1003"/>
      <c r="CA178" s="1003"/>
      <c r="CB178" s="1003"/>
      <c r="CC178" s="1003"/>
      <c r="CD178" s="1003"/>
      <c r="CE178" s="1003"/>
      <c r="CF178" s="1003"/>
      <c r="CG178" s="1003"/>
      <c r="CH178" s="1003"/>
      <c r="CI178" s="1003"/>
      <c r="CJ178" s="1003"/>
      <c r="CK178" s="1003"/>
      <c r="CL178" s="1003"/>
      <c r="CM178" s="1003"/>
      <c r="CN178" s="1003"/>
      <c r="CO178" s="1003"/>
      <c r="CP178" s="1003"/>
      <c r="CQ178" s="1003"/>
      <c r="CR178" s="1003"/>
      <c r="CS178" s="1003"/>
      <c r="CT178" s="1003"/>
      <c r="CU178" s="1003"/>
      <c r="CV178" s="1003"/>
      <c r="CW178" s="1003"/>
      <c r="CX178" s="1003"/>
      <c r="CY178" s="1003"/>
      <c r="CZ178" s="1003"/>
      <c r="DA178" s="1003"/>
      <c r="DB178" s="1003"/>
      <c r="DC178" s="1003"/>
      <c r="DD178" s="1003"/>
      <c r="DE178" s="1003"/>
      <c r="DF178" s="1003"/>
      <c r="DG178" s="1003"/>
      <c r="DH178" s="1003"/>
      <c r="DI178" s="1003"/>
      <c r="DJ178" s="1003"/>
      <c r="DK178" s="1003"/>
      <c r="DL178" s="1003"/>
      <c r="DM178" s="1003"/>
      <c r="DN178" s="1003"/>
      <c r="DO178" s="1003"/>
      <c r="DP178" s="1003"/>
      <c r="DQ178" s="1003"/>
      <c r="DR178" s="1003"/>
      <c r="DS178" s="1003"/>
      <c r="DT178" s="1003"/>
      <c r="DU178" s="1003"/>
      <c r="DV178" s="1003"/>
      <c r="DW178" s="1003"/>
      <c r="DX178" s="1003"/>
      <c r="DY178" s="1003"/>
      <c r="DZ178" s="1003"/>
      <c r="EA178" s="1003"/>
      <c r="EB178" s="1003"/>
      <c r="EC178" s="1003"/>
      <c r="ED178" s="1003"/>
      <c r="EE178" s="1003"/>
      <c r="EF178" s="1003"/>
      <c r="EG178" s="1003"/>
      <c r="EH178" s="1003"/>
      <c r="EI178" s="1003"/>
      <c r="EJ178" s="1003"/>
      <c r="EK178" s="1003"/>
      <c r="EL178" s="1003"/>
      <c r="EM178" s="1003"/>
      <c r="EN178" s="1003"/>
      <c r="EO178" s="1003"/>
      <c r="EP178" s="1003"/>
      <c r="EQ178" s="1003"/>
      <c r="ER178" s="1003"/>
      <c r="ES178" s="1003"/>
      <c r="ET178" s="1003"/>
      <c r="EU178" s="1003"/>
      <c r="EV178" s="1003"/>
      <c r="EW178" s="1003"/>
      <c r="EX178" s="1003"/>
      <c r="EY178" s="1003"/>
      <c r="EZ178" s="1003"/>
      <c r="FA178" s="1003"/>
      <c r="FB178" s="1003"/>
      <c r="FC178" s="1003"/>
      <c r="FD178" s="1003"/>
      <c r="FE178" s="1003"/>
      <c r="FF178" s="1003"/>
      <c r="FG178" s="1003"/>
      <c r="FH178" s="1003"/>
      <c r="FI178" s="1003"/>
      <c r="FJ178" s="1003"/>
      <c r="FK178" s="1003"/>
      <c r="FL178" s="1003"/>
      <c r="FM178" s="1003"/>
      <c r="FN178" s="1003"/>
      <c r="FO178" s="1003"/>
      <c r="FP178" s="1003"/>
      <c r="FQ178" s="1003"/>
      <c r="FR178" s="1003"/>
      <c r="FS178" s="1003"/>
      <c r="FT178" s="1003"/>
      <c r="FU178" s="1003"/>
      <c r="FV178" s="1003"/>
      <c r="FW178" s="1003"/>
      <c r="FX178" s="1003"/>
      <c r="FY178" s="1003"/>
      <c r="FZ178" s="1003"/>
      <c r="GA178" s="1003"/>
      <c r="GB178" s="1003"/>
      <c r="GC178" s="1003"/>
      <c r="GD178" s="1003"/>
      <c r="GE178" s="1003"/>
      <c r="GF178" s="1003"/>
      <c r="GG178" s="1003"/>
      <c r="GH178" s="1003"/>
      <c r="GI178" s="1003"/>
      <c r="GJ178" s="1003"/>
      <c r="GK178" s="1003"/>
      <c r="GL178" s="1003"/>
      <c r="GM178" s="1003"/>
      <c r="GN178" s="1003"/>
      <c r="GO178" s="1003"/>
      <c r="GP178" s="1003"/>
      <c r="GQ178" s="1003"/>
      <c r="GR178" s="1003"/>
      <c r="GS178" s="1003"/>
      <c r="GT178" s="1003"/>
      <c r="GU178" s="1003"/>
      <c r="GV178" s="1003"/>
      <c r="GW178" s="1003"/>
      <c r="GX178" s="1003"/>
      <c r="GY178" s="1003"/>
      <c r="GZ178" s="1003"/>
      <c r="HA178" s="1003"/>
      <c r="HB178" s="1003"/>
      <c r="HC178" s="1003"/>
      <c r="HD178" s="1003"/>
      <c r="HE178" s="1003"/>
      <c r="HF178" s="1003"/>
      <c r="HG178" s="1003"/>
      <c r="HH178" s="1003"/>
      <c r="HI178" s="1003"/>
      <c r="HJ178" s="1003"/>
      <c r="HK178" s="1003"/>
      <c r="HL178" s="1003"/>
      <c r="HM178" s="1003"/>
      <c r="HN178" s="1003"/>
      <c r="HO178" s="1003"/>
      <c r="HP178" s="1003"/>
      <c r="HQ178" s="1003"/>
      <c r="HR178" s="1003"/>
      <c r="HS178" s="1003"/>
      <c r="HT178" s="1003"/>
      <c r="HU178" s="1003"/>
      <c r="HV178" s="1003"/>
      <c r="HW178" s="1003"/>
      <c r="HX178" s="1003"/>
      <c r="HY178" s="1003"/>
      <c r="HZ178" s="1003"/>
      <c r="IA178" s="1003"/>
      <c r="IB178" s="1003"/>
      <c r="IC178" s="1003"/>
      <c r="ID178" s="1003"/>
      <c r="IE178" s="1003"/>
      <c r="IF178" s="1003"/>
      <c r="IG178" s="1003"/>
      <c r="IH178" s="1003"/>
      <c r="II178" s="1003"/>
      <c r="IJ178" s="1003"/>
      <c r="IK178" s="1003"/>
      <c r="IL178" s="1003"/>
      <c r="IM178" s="1003"/>
      <c r="IN178" s="1003"/>
      <c r="IO178" s="1003"/>
      <c r="IP178" s="1003"/>
      <c r="IQ178" s="1003"/>
      <c r="IR178" s="1003"/>
      <c r="IS178" s="1003"/>
      <c r="IT178" s="1003"/>
      <c r="IU178" s="1003"/>
      <c r="IV178" s="1003"/>
    </row>
    <row r="179" spans="1:256">
      <c r="A179" s="1003"/>
      <c r="B179" s="1057"/>
      <c r="C179" s="1057"/>
      <c r="D179" s="1057"/>
      <c r="E179" s="1057"/>
      <c r="F179" s="1057"/>
      <c r="G179" s="1057"/>
      <c r="H179" s="1003"/>
      <c r="I179" s="1003"/>
      <c r="J179" s="1003"/>
      <c r="K179" s="1003"/>
      <c r="L179" s="1003"/>
      <c r="M179" s="1003"/>
      <c r="N179" s="1003"/>
      <c r="O179" s="1003"/>
      <c r="P179" s="1003"/>
      <c r="Q179" s="1003"/>
      <c r="R179" s="1003"/>
      <c r="S179" s="1003"/>
      <c r="T179" s="1003"/>
      <c r="U179" s="1003"/>
      <c r="V179" s="1003"/>
      <c r="W179" s="1003"/>
      <c r="X179" s="1003"/>
      <c r="Y179" s="1003"/>
      <c r="Z179" s="1003"/>
      <c r="AA179" s="1003"/>
      <c r="AB179" s="1003"/>
      <c r="AC179" s="1003"/>
      <c r="AD179" s="1003"/>
      <c r="AE179" s="1003"/>
      <c r="AF179" s="1003"/>
      <c r="AG179" s="1003"/>
      <c r="AH179" s="1003"/>
      <c r="AI179" s="1003"/>
      <c r="AJ179" s="1003"/>
      <c r="AK179" s="1003"/>
      <c r="AL179" s="1003"/>
      <c r="AM179" s="1003"/>
      <c r="AN179" s="1003"/>
      <c r="AO179" s="1003"/>
      <c r="AP179" s="1003"/>
      <c r="AQ179" s="1003"/>
      <c r="AR179" s="1003"/>
      <c r="AS179" s="1003"/>
      <c r="AT179" s="1003"/>
      <c r="AU179" s="1003"/>
      <c r="AV179" s="1003"/>
      <c r="AW179" s="1003"/>
      <c r="AX179" s="1003"/>
      <c r="AY179" s="1003"/>
      <c r="AZ179" s="1003"/>
      <c r="BA179" s="1003"/>
      <c r="BB179" s="1003"/>
      <c r="BC179" s="1003"/>
      <c r="BD179" s="1003"/>
      <c r="BE179" s="1003"/>
      <c r="BF179" s="1003"/>
      <c r="BG179" s="1003"/>
      <c r="BH179" s="1003"/>
      <c r="BI179" s="1003"/>
      <c r="BJ179" s="1003"/>
      <c r="BK179" s="1003"/>
      <c r="BL179" s="1003"/>
      <c r="BM179" s="1003"/>
      <c r="BN179" s="1003"/>
      <c r="BO179" s="1003"/>
      <c r="BP179" s="1003"/>
      <c r="BQ179" s="1003"/>
      <c r="BR179" s="1003"/>
      <c r="BS179" s="1003"/>
      <c r="BT179" s="1003"/>
      <c r="BU179" s="1003"/>
      <c r="BV179" s="1003"/>
      <c r="BW179" s="1003"/>
      <c r="BX179" s="1003"/>
      <c r="BY179" s="1003"/>
      <c r="BZ179" s="1003"/>
      <c r="CA179" s="1003"/>
      <c r="CB179" s="1003"/>
      <c r="CC179" s="1003"/>
      <c r="CD179" s="1003"/>
      <c r="CE179" s="1003"/>
      <c r="CF179" s="1003"/>
      <c r="CG179" s="1003"/>
      <c r="CH179" s="1003"/>
      <c r="CI179" s="1003"/>
      <c r="CJ179" s="1003"/>
      <c r="CK179" s="1003"/>
      <c r="CL179" s="1003"/>
      <c r="CM179" s="1003"/>
      <c r="CN179" s="1003"/>
      <c r="CO179" s="1003"/>
      <c r="CP179" s="1003"/>
      <c r="CQ179" s="1003"/>
      <c r="CR179" s="1003"/>
      <c r="CS179" s="1003"/>
      <c r="CT179" s="1003"/>
      <c r="CU179" s="1003"/>
      <c r="CV179" s="1003"/>
      <c r="CW179" s="1003"/>
      <c r="CX179" s="1003"/>
      <c r="CY179" s="1003"/>
      <c r="CZ179" s="1003"/>
      <c r="DA179" s="1003"/>
      <c r="DB179" s="1003"/>
      <c r="DC179" s="1003"/>
      <c r="DD179" s="1003"/>
      <c r="DE179" s="1003"/>
      <c r="DF179" s="1003"/>
      <c r="DG179" s="1003"/>
      <c r="DH179" s="1003"/>
      <c r="DI179" s="1003"/>
      <c r="DJ179" s="1003"/>
      <c r="DK179" s="1003"/>
      <c r="DL179" s="1003"/>
      <c r="DM179" s="1003"/>
      <c r="DN179" s="1003"/>
      <c r="DO179" s="1003"/>
      <c r="DP179" s="1003"/>
      <c r="DQ179" s="1003"/>
      <c r="DR179" s="1003"/>
      <c r="DS179" s="1003"/>
      <c r="DT179" s="1003"/>
      <c r="DU179" s="1003"/>
      <c r="DV179" s="1003"/>
      <c r="DW179" s="1003"/>
      <c r="DX179" s="1003"/>
      <c r="DY179" s="1003"/>
      <c r="DZ179" s="1003"/>
      <c r="EA179" s="1003"/>
      <c r="EB179" s="1003"/>
      <c r="EC179" s="1003"/>
      <c r="ED179" s="1003"/>
      <c r="EE179" s="1003"/>
      <c r="EF179" s="1003"/>
      <c r="EG179" s="1003"/>
      <c r="EH179" s="1003"/>
      <c r="EI179" s="1003"/>
      <c r="EJ179" s="1003"/>
      <c r="EK179" s="1003"/>
      <c r="EL179" s="1003"/>
      <c r="EM179" s="1003"/>
      <c r="EN179" s="1003"/>
      <c r="EO179" s="1003"/>
      <c r="EP179" s="1003"/>
      <c r="EQ179" s="1003"/>
      <c r="ER179" s="1003"/>
      <c r="ES179" s="1003"/>
      <c r="ET179" s="1003"/>
      <c r="EU179" s="1003"/>
      <c r="EV179" s="1003"/>
      <c r="EW179" s="1003"/>
      <c r="EX179" s="1003"/>
      <c r="EY179" s="1003"/>
      <c r="EZ179" s="1003"/>
      <c r="FA179" s="1003"/>
      <c r="FB179" s="1003"/>
      <c r="FC179" s="1003"/>
      <c r="FD179" s="1003"/>
      <c r="FE179" s="1003"/>
      <c r="FF179" s="1003"/>
      <c r="FG179" s="1003"/>
      <c r="FH179" s="1003"/>
      <c r="FI179" s="1003"/>
      <c r="FJ179" s="1003"/>
      <c r="FK179" s="1003"/>
      <c r="FL179" s="1003"/>
      <c r="FM179" s="1003"/>
      <c r="FN179" s="1003"/>
      <c r="FO179" s="1003"/>
      <c r="FP179" s="1003"/>
      <c r="FQ179" s="1003"/>
      <c r="FR179" s="1003"/>
      <c r="FS179" s="1003"/>
      <c r="FT179" s="1003"/>
      <c r="FU179" s="1003"/>
      <c r="FV179" s="1003"/>
      <c r="FW179" s="1003"/>
      <c r="FX179" s="1003"/>
      <c r="FY179" s="1003"/>
      <c r="FZ179" s="1003"/>
      <c r="GA179" s="1003"/>
      <c r="GB179" s="1003"/>
      <c r="GC179" s="1003"/>
      <c r="GD179" s="1003"/>
      <c r="GE179" s="1003"/>
      <c r="GF179" s="1003"/>
      <c r="GG179" s="1003"/>
      <c r="GH179" s="1003"/>
      <c r="GI179" s="1003"/>
      <c r="GJ179" s="1003"/>
      <c r="GK179" s="1003"/>
      <c r="GL179" s="1003"/>
      <c r="GM179" s="1003"/>
      <c r="GN179" s="1003"/>
      <c r="GO179" s="1003"/>
      <c r="GP179" s="1003"/>
      <c r="GQ179" s="1003"/>
      <c r="GR179" s="1003"/>
      <c r="GS179" s="1003"/>
      <c r="GT179" s="1003"/>
      <c r="GU179" s="1003"/>
      <c r="GV179" s="1003"/>
      <c r="GW179" s="1003"/>
      <c r="GX179" s="1003"/>
      <c r="GY179" s="1003"/>
      <c r="GZ179" s="1003"/>
      <c r="HA179" s="1003"/>
      <c r="HB179" s="1003"/>
      <c r="HC179" s="1003"/>
      <c r="HD179" s="1003"/>
      <c r="HE179" s="1003"/>
      <c r="HF179" s="1003"/>
      <c r="HG179" s="1003"/>
      <c r="HH179" s="1003"/>
      <c r="HI179" s="1003"/>
      <c r="HJ179" s="1003"/>
      <c r="HK179" s="1003"/>
      <c r="HL179" s="1003"/>
      <c r="HM179" s="1003"/>
      <c r="HN179" s="1003"/>
      <c r="HO179" s="1003"/>
      <c r="HP179" s="1003"/>
      <c r="HQ179" s="1003"/>
      <c r="HR179" s="1003"/>
      <c r="HS179" s="1003"/>
      <c r="HT179" s="1003"/>
      <c r="HU179" s="1003"/>
      <c r="HV179" s="1003"/>
      <c r="HW179" s="1003"/>
      <c r="HX179" s="1003"/>
      <c r="HY179" s="1003"/>
      <c r="HZ179" s="1003"/>
      <c r="IA179" s="1003"/>
      <c r="IB179" s="1003"/>
      <c r="IC179" s="1003"/>
      <c r="ID179" s="1003"/>
      <c r="IE179" s="1003"/>
      <c r="IF179" s="1003"/>
      <c r="IG179" s="1003"/>
      <c r="IH179" s="1003"/>
      <c r="II179" s="1003"/>
      <c r="IJ179" s="1003"/>
      <c r="IK179" s="1003"/>
      <c r="IL179" s="1003"/>
      <c r="IM179" s="1003"/>
      <c r="IN179" s="1003"/>
      <c r="IO179" s="1003"/>
      <c r="IP179" s="1003"/>
      <c r="IQ179" s="1003"/>
      <c r="IR179" s="1003"/>
      <c r="IS179" s="1003"/>
      <c r="IT179" s="1003"/>
      <c r="IU179" s="1003"/>
      <c r="IV179" s="1003"/>
    </row>
    <row r="180" spans="1:256">
      <c r="A180" s="1003"/>
      <c r="B180" s="1057"/>
      <c r="C180" s="1057"/>
      <c r="D180" s="1057"/>
      <c r="E180" s="1057"/>
      <c r="F180" s="1057"/>
      <c r="G180" s="1057"/>
      <c r="H180" s="1003"/>
      <c r="I180" s="1003"/>
      <c r="J180" s="1003"/>
      <c r="K180" s="1003"/>
      <c r="L180" s="1003"/>
      <c r="M180" s="1003"/>
      <c r="N180" s="1003"/>
      <c r="O180" s="1003"/>
      <c r="P180" s="1003"/>
      <c r="Q180" s="1003"/>
      <c r="R180" s="1003"/>
      <c r="S180" s="1003"/>
      <c r="T180" s="1003"/>
      <c r="U180" s="1003"/>
      <c r="V180" s="1003"/>
      <c r="W180" s="1003"/>
      <c r="X180" s="1003"/>
      <c r="Y180" s="1003"/>
      <c r="Z180" s="1003"/>
      <c r="AA180" s="1003"/>
      <c r="AB180" s="1003"/>
      <c r="AC180" s="1003"/>
      <c r="AD180" s="1003"/>
      <c r="AE180" s="1003"/>
      <c r="AF180" s="1003"/>
      <c r="AG180" s="1003"/>
      <c r="AH180" s="1003"/>
      <c r="AI180" s="1003"/>
      <c r="AJ180" s="1003"/>
      <c r="AK180" s="1003"/>
      <c r="AL180" s="1003"/>
      <c r="AM180" s="1003"/>
      <c r="AN180" s="1003"/>
      <c r="AO180" s="1003"/>
      <c r="AP180" s="1003"/>
      <c r="AQ180" s="1003"/>
      <c r="AR180" s="1003"/>
      <c r="AS180" s="1003"/>
      <c r="AT180" s="1003"/>
      <c r="AU180" s="1003"/>
      <c r="AV180" s="1003"/>
      <c r="AW180" s="1003"/>
      <c r="AX180" s="1003"/>
      <c r="AY180" s="1003"/>
      <c r="AZ180" s="1003"/>
      <c r="BA180" s="1003"/>
      <c r="BB180" s="1003"/>
      <c r="BC180" s="1003"/>
      <c r="BD180" s="1003"/>
      <c r="BE180" s="1003"/>
      <c r="BF180" s="1003"/>
      <c r="BG180" s="1003"/>
      <c r="BH180" s="1003"/>
      <c r="BI180" s="1003"/>
      <c r="BJ180" s="1003"/>
      <c r="BK180" s="1003"/>
      <c r="BL180" s="1003"/>
      <c r="BM180" s="1003"/>
      <c r="BN180" s="1003"/>
      <c r="BO180" s="1003"/>
      <c r="BP180" s="1003"/>
      <c r="BQ180" s="1003"/>
      <c r="BR180" s="1003"/>
      <c r="BS180" s="1003"/>
      <c r="BT180" s="1003"/>
      <c r="BU180" s="1003"/>
      <c r="BV180" s="1003"/>
      <c r="BW180" s="1003"/>
      <c r="BX180" s="1003"/>
      <c r="BY180" s="1003"/>
      <c r="BZ180" s="1003"/>
      <c r="CA180" s="1003"/>
      <c r="CB180" s="1003"/>
      <c r="CC180" s="1003"/>
      <c r="CD180" s="1003"/>
      <c r="CE180" s="1003"/>
      <c r="CF180" s="1003"/>
      <c r="CG180" s="1003"/>
      <c r="CH180" s="1003"/>
      <c r="CI180" s="1003"/>
      <c r="CJ180" s="1003"/>
      <c r="CK180" s="1003"/>
      <c r="CL180" s="1003"/>
      <c r="CM180" s="1003"/>
      <c r="CN180" s="1003"/>
      <c r="CO180" s="1003"/>
      <c r="CP180" s="1003"/>
      <c r="CQ180" s="1003"/>
      <c r="CR180" s="1003"/>
      <c r="CS180" s="1003"/>
      <c r="CT180" s="1003"/>
      <c r="CU180" s="1003"/>
      <c r="CV180" s="1003"/>
      <c r="CW180" s="1003"/>
      <c r="CX180" s="1003"/>
      <c r="CY180" s="1003"/>
      <c r="CZ180" s="1003"/>
      <c r="DA180" s="1003"/>
      <c r="DB180" s="1003"/>
      <c r="DC180" s="1003"/>
      <c r="DD180" s="1003"/>
      <c r="DE180" s="1003"/>
      <c r="DF180" s="1003"/>
      <c r="DG180" s="1003"/>
      <c r="DH180" s="1003"/>
      <c r="DI180" s="1003"/>
      <c r="DJ180" s="1003"/>
      <c r="DK180" s="1003"/>
      <c r="DL180" s="1003"/>
      <c r="DM180" s="1003"/>
      <c r="DN180" s="1003"/>
      <c r="DO180" s="1003"/>
      <c r="DP180" s="1003"/>
      <c r="DQ180" s="1003"/>
      <c r="DR180" s="1003"/>
      <c r="DS180" s="1003"/>
      <c r="DT180" s="1003"/>
      <c r="DU180" s="1003"/>
      <c r="DV180" s="1003"/>
      <c r="DW180" s="1003"/>
      <c r="DX180" s="1003"/>
      <c r="DY180" s="1003"/>
      <c r="DZ180" s="1003"/>
      <c r="EA180" s="1003"/>
      <c r="EB180" s="1003"/>
      <c r="EC180" s="1003"/>
      <c r="ED180" s="1003"/>
      <c r="EE180" s="1003"/>
      <c r="EF180" s="1003"/>
      <c r="EG180" s="1003"/>
      <c r="EH180" s="1003"/>
      <c r="EI180" s="1003"/>
      <c r="EJ180" s="1003"/>
      <c r="EK180" s="1003"/>
      <c r="EL180" s="1003"/>
      <c r="EM180" s="1003"/>
      <c r="EN180" s="1003"/>
      <c r="EO180" s="1003"/>
      <c r="EP180" s="1003"/>
      <c r="EQ180" s="1003"/>
      <c r="ER180" s="1003"/>
      <c r="ES180" s="1003"/>
      <c r="ET180" s="1003"/>
      <c r="EU180" s="1003"/>
      <c r="EV180" s="1003"/>
      <c r="EW180" s="1003"/>
      <c r="EX180" s="1003"/>
      <c r="EY180" s="1003"/>
      <c r="EZ180" s="1003"/>
      <c r="FA180" s="1003"/>
      <c r="FB180" s="1003"/>
      <c r="FC180" s="1003"/>
      <c r="FD180" s="1003"/>
      <c r="FE180" s="1003"/>
      <c r="FF180" s="1003"/>
      <c r="FG180" s="1003"/>
      <c r="FH180" s="1003"/>
      <c r="FI180" s="1003"/>
      <c r="FJ180" s="1003"/>
      <c r="FK180" s="1003"/>
      <c r="FL180" s="1003"/>
      <c r="FM180" s="1003"/>
      <c r="FN180" s="1003"/>
      <c r="FO180" s="1003"/>
      <c r="FP180" s="1003"/>
      <c r="FQ180" s="1003"/>
      <c r="FR180" s="1003"/>
      <c r="FS180" s="1003"/>
      <c r="FT180" s="1003"/>
      <c r="FU180" s="1003"/>
      <c r="FV180" s="1003"/>
      <c r="FW180" s="1003"/>
      <c r="FX180" s="1003"/>
      <c r="FY180" s="1003"/>
      <c r="FZ180" s="1003"/>
      <c r="GA180" s="1003"/>
      <c r="GB180" s="1003"/>
      <c r="GC180" s="1003"/>
      <c r="GD180" s="1003"/>
      <c r="GE180" s="1003"/>
      <c r="GF180" s="1003"/>
      <c r="GG180" s="1003"/>
      <c r="GH180" s="1003"/>
      <c r="GI180" s="1003"/>
      <c r="GJ180" s="1003"/>
      <c r="GK180" s="1003"/>
      <c r="GL180" s="1003"/>
      <c r="GM180" s="1003"/>
      <c r="GN180" s="1003"/>
      <c r="GO180" s="1003"/>
      <c r="GP180" s="1003"/>
      <c r="GQ180" s="1003"/>
      <c r="GR180" s="1003"/>
      <c r="GS180" s="1003"/>
      <c r="GT180" s="1003"/>
      <c r="GU180" s="1003"/>
      <c r="GV180" s="1003"/>
      <c r="GW180" s="1003"/>
      <c r="GX180" s="1003"/>
      <c r="GY180" s="1003"/>
      <c r="GZ180" s="1003"/>
      <c r="HA180" s="1003"/>
      <c r="HB180" s="1003"/>
      <c r="HC180" s="1003"/>
      <c r="HD180" s="1003"/>
      <c r="HE180" s="1003"/>
      <c r="HF180" s="1003"/>
      <c r="HG180" s="1003"/>
      <c r="HH180" s="1003"/>
      <c r="HI180" s="1003"/>
      <c r="HJ180" s="1003"/>
      <c r="HK180" s="1003"/>
      <c r="HL180" s="1003"/>
      <c r="HM180" s="1003"/>
      <c r="HN180" s="1003"/>
      <c r="HO180" s="1003"/>
      <c r="HP180" s="1003"/>
      <c r="HQ180" s="1003"/>
      <c r="HR180" s="1003"/>
      <c r="HS180" s="1003"/>
      <c r="HT180" s="1003"/>
      <c r="HU180" s="1003"/>
      <c r="HV180" s="1003"/>
      <c r="HW180" s="1003"/>
      <c r="HX180" s="1003"/>
      <c r="HY180" s="1003"/>
      <c r="HZ180" s="1003"/>
      <c r="IA180" s="1003"/>
      <c r="IB180" s="1003"/>
      <c r="IC180" s="1003"/>
      <c r="ID180" s="1003"/>
      <c r="IE180" s="1003"/>
      <c r="IF180" s="1003"/>
      <c r="IG180" s="1003"/>
      <c r="IH180" s="1003"/>
      <c r="II180" s="1003"/>
      <c r="IJ180" s="1003"/>
      <c r="IK180" s="1003"/>
      <c r="IL180" s="1003"/>
      <c r="IM180" s="1003"/>
      <c r="IN180" s="1003"/>
      <c r="IO180" s="1003"/>
      <c r="IP180" s="1003"/>
      <c r="IQ180" s="1003"/>
      <c r="IR180" s="1003"/>
      <c r="IS180" s="1003"/>
      <c r="IT180" s="1003"/>
      <c r="IU180" s="1003"/>
      <c r="IV180" s="1003"/>
    </row>
    <row r="181" spans="1:256">
      <c r="A181" s="1003"/>
      <c r="B181" s="1057"/>
      <c r="C181" s="1057"/>
      <c r="D181" s="1057"/>
      <c r="E181" s="1057"/>
      <c r="F181" s="1057"/>
      <c r="G181" s="1057"/>
      <c r="H181" s="1003"/>
      <c r="I181" s="1003"/>
      <c r="J181" s="1003"/>
      <c r="K181" s="1003"/>
      <c r="L181" s="1003"/>
      <c r="M181" s="1003"/>
      <c r="N181" s="1003"/>
      <c r="O181" s="1003"/>
      <c r="P181" s="1003"/>
      <c r="Q181" s="1003"/>
      <c r="R181" s="1003"/>
      <c r="S181" s="1003"/>
      <c r="T181" s="1003"/>
      <c r="U181" s="1003"/>
      <c r="V181" s="1003"/>
      <c r="W181" s="1003"/>
      <c r="X181" s="1003"/>
      <c r="Y181" s="1003"/>
      <c r="Z181" s="1003"/>
      <c r="AA181" s="1003"/>
      <c r="AB181" s="1003"/>
      <c r="AC181" s="1003"/>
      <c r="AD181" s="1003"/>
      <c r="AE181" s="1003"/>
      <c r="AF181" s="1003"/>
      <c r="AG181" s="1003"/>
      <c r="AH181" s="1003"/>
      <c r="AI181" s="1003"/>
      <c r="AJ181" s="1003"/>
      <c r="AK181" s="1003"/>
      <c r="AL181" s="1003"/>
      <c r="AM181" s="1003"/>
      <c r="AN181" s="1003"/>
      <c r="AO181" s="1003"/>
      <c r="AP181" s="1003"/>
      <c r="AQ181" s="1003"/>
      <c r="AR181" s="1003"/>
      <c r="AS181" s="1003"/>
      <c r="AT181" s="1003"/>
      <c r="AU181" s="1003"/>
      <c r="AV181" s="1003"/>
      <c r="AW181" s="1003"/>
      <c r="AX181" s="1003"/>
      <c r="AY181" s="1003"/>
      <c r="AZ181" s="1003"/>
      <c r="BA181" s="1003"/>
      <c r="BB181" s="1003"/>
      <c r="BC181" s="1003"/>
      <c r="BD181" s="1003"/>
      <c r="BE181" s="1003"/>
      <c r="BF181" s="1003"/>
      <c r="BG181" s="1003"/>
      <c r="BH181" s="1003"/>
      <c r="BI181" s="1003"/>
      <c r="BJ181" s="1003"/>
      <c r="BK181" s="1003"/>
      <c r="BL181" s="1003"/>
      <c r="BM181" s="1003"/>
      <c r="BN181" s="1003"/>
      <c r="BO181" s="1003"/>
      <c r="BP181" s="1003"/>
      <c r="BQ181" s="1003"/>
      <c r="BR181" s="1003"/>
      <c r="BS181" s="1003"/>
      <c r="BT181" s="1003"/>
      <c r="BU181" s="1003"/>
      <c r="BV181" s="1003"/>
      <c r="BW181" s="1003"/>
      <c r="BX181" s="1003"/>
      <c r="BY181" s="1003"/>
      <c r="BZ181" s="1003"/>
      <c r="CA181" s="1003"/>
      <c r="CB181" s="1003"/>
      <c r="CC181" s="1003"/>
      <c r="CD181" s="1003"/>
      <c r="CE181" s="1003"/>
      <c r="CF181" s="1003"/>
      <c r="CG181" s="1003"/>
      <c r="CH181" s="1003"/>
      <c r="CI181" s="1003"/>
      <c r="CJ181" s="1003"/>
      <c r="CK181" s="1003"/>
      <c r="CL181" s="1003"/>
      <c r="CM181" s="1003"/>
      <c r="CN181" s="1003"/>
      <c r="CO181" s="1003"/>
      <c r="CP181" s="1003"/>
      <c r="CQ181" s="1003"/>
      <c r="CR181" s="1003"/>
      <c r="CS181" s="1003"/>
      <c r="CT181" s="1003"/>
      <c r="CU181" s="1003"/>
      <c r="CV181" s="1003"/>
      <c r="CW181" s="1003"/>
      <c r="CX181" s="1003"/>
      <c r="CY181" s="1003"/>
      <c r="CZ181" s="1003"/>
      <c r="DA181" s="1003"/>
      <c r="DB181" s="1003"/>
      <c r="DC181" s="1003"/>
      <c r="DD181" s="1003"/>
      <c r="DE181" s="1003"/>
      <c r="DF181" s="1003"/>
      <c r="DG181" s="1003"/>
      <c r="DH181" s="1003"/>
      <c r="DI181" s="1003"/>
      <c r="DJ181" s="1003"/>
      <c r="DK181" s="1003"/>
      <c r="DL181" s="1003"/>
      <c r="DM181" s="1003"/>
      <c r="DN181" s="1003"/>
      <c r="DO181" s="1003"/>
      <c r="DP181" s="1003"/>
      <c r="DQ181" s="1003"/>
      <c r="DR181" s="1003"/>
      <c r="DS181" s="1003"/>
      <c r="DT181" s="1003"/>
      <c r="DU181" s="1003"/>
      <c r="DV181" s="1003"/>
      <c r="DW181" s="1003"/>
      <c r="DX181" s="1003"/>
      <c r="DY181" s="1003"/>
      <c r="DZ181" s="1003"/>
      <c r="EA181" s="1003"/>
      <c r="EB181" s="1003"/>
      <c r="EC181" s="1003"/>
      <c r="ED181" s="1003"/>
      <c r="EE181" s="1003"/>
      <c r="EF181" s="1003"/>
      <c r="EG181" s="1003"/>
      <c r="EH181" s="1003"/>
      <c r="EI181" s="1003"/>
      <c r="EJ181" s="1003"/>
      <c r="EK181" s="1003"/>
      <c r="EL181" s="1003"/>
      <c r="EM181" s="1003"/>
      <c r="EN181" s="1003"/>
      <c r="EO181" s="1003"/>
      <c r="EP181" s="1003"/>
      <c r="EQ181" s="1003"/>
      <c r="ER181" s="1003"/>
      <c r="ES181" s="1003"/>
      <c r="ET181" s="1003"/>
      <c r="EU181" s="1003"/>
      <c r="EV181" s="1003"/>
      <c r="EW181" s="1003"/>
      <c r="EX181" s="1003"/>
      <c r="EY181" s="1003"/>
      <c r="EZ181" s="1003"/>
      <c r="FA181" s="1003"/>
      <c r="FB181" s="1003"/>
      <c r="FC181" s="1003"/>
      <c r="FD181" s="1003"/>
      <c r="FE181" s="1003"/>
      <c r="FF181" s="1003"/>
      <c r="FG181" s="1003"/>
      <c r="FH181" s="1003"/>
      <c r="FI181" s="1003"/>
      <c r="FJ181" s="1003"/>
      <c r="FK181" s="1003"/>
      <c r="FL181" s="1003"/>
      <c r="FM181" s="1003"/>
      <c r="FN181" s="1003"/>
      <c r="FO181" s="1003"/>
      <c r="FP181" s="1003"/>
      <c r="FQ181" s="1003"/>
      <c r="FR181" s="1003"/>
      <c r="FS181" s="1003"/>
      <c r="FT181" s="1003"/>
      <c r="FU181" s="1003"/>
      <c r="FV181" s="1003"/>
      <c r="FW181" s="1003"/>
      <c r="FX181" s="1003"/>
      <c r="FY181" s="1003"/>
      <c r="FZ181" s="1003"/>
      <c r="GA181" s="1003"/>
      <c r="GB181" s="1003"/>
      <c r="GC181" s="1003"/>
      <c r="GD181" s="1003"/>
      <c r="GE181" s="1003"/>
      <c r="GF181" s="1003"/>
      <c r="GG181" s="1003"/>
      <c r="GH181" s="1003"/>
      <c r="GI181" s="1003"/>
      <c r="GJ181" s="1003"/>
      <c r="GK181" s="1003"/>
      <c r="GL181" s="1003"/>
      <c r="GM181" s="1003"/>
      <c r="GN181" s="1003"/>
      <c r="GO181" s="1003"/>
      <c r="GP181" s="1003"/>
      <c r="GQ181" s="1003"/>
      <c r="GR181" s="1003"/>
      <c r="GS181" s="1003"/>
      <c r="GT181" s="1003"/>
      <c r="GU181" s="1003"/>
      <c r="GV181" s="1003"/>
      <c r="GW181" s="1003"/>
      <c r="GX181" s="1003"/>
      <c r="GY181" s="1003"/>
      <c r="GZ181" s="1003"/>
      <c r="HA181" s="1003"/>
      <c r="HB181" s="1003"/>
      <c r="HC181" s="1003"/>
      <c r="HD181" s="1003"/>
      <c r="HE181" s="1003"/>
      <c r="HF181" s="1003"/>
      <c r="HG181" s="1003"/>
      <c r="HH181" s="1003"/>
      <c r="HI181" s="1003"/>
      <c r="HJ181" s="1003"/>
      <c r="HK181" s="1003"/>
      <c r="HL181" s="1003"/>
      <c r="HM181" s="1003"/>
      <c r="HN181" s="1003"/>
      <c r="HO181" s="1003"/>
      <c r="HP181" s="1003"/>
      <c r="HQ181" s="1003"/>
      <c r="HR181" s="1003"/>
      <c r="HS181" s="1003"/>
      <c r="HT181" s="1003"/>
      <c r="HU181" s="1003"/>
      <c r="HV181" s="1003"/>
      <c r="HW181" s="1003"/>
      <c r="HX181" s="1003"/>
      <c r="HY181" s="1003"/>
      <c r="HZ181" s="1003"/>
      <c r="IA181" s="1003"/>
      <c r="IB181" s="1003"/>
      <c r="IC181" s="1003"/>
      <c r="ID181" s="1003"/>
      <c r="IE181" s="1003"/>
      <c r="IF181" s="1003"/>
      <c r="IG181" s="1003"/>
      <c r="IH181" s="1003"/>
      <c r="II181" s="1003"/>
      <c r="IJ181" s="1003"/>
      <c r="IK181" s="1003"/>
      <c r="IL181" s="1003"/>
      <c r="IM181" s="1003"/>
      <c r="IN181" s="1003"/>
      <c r="IO181" s="1003"/>
      <c r="IP181" s="1003"/>
      <c r="IQ181" s="1003"/>
      <c r="IR181" s="1003"/>
      <c r="IS181" s="1003"/>
      <c r="IT181" s="1003"/>
      <c r="IU181" s="1003"/>
      <c r="IV181" s="1003"/>
    </row>
    <row r="182" spans="1:256">
      <c r="A182" s="1003"/>
      <c r="B182" s="1057"/>
      <c r="C182" s="1057"/>
      <c r="D182" s="1057"/>
      <c r="E182" s="1057"/>
      <c r="F182" s="1057"/>
      <c r="G182" s="1057"/>
      <c r="H182" s="1003"/>
      <c r="I182" s="1003"/>
      <c r="J182" s="1003"/>
      <c r="K182" s="1003"/>
      <c r="L182" s="1003"/>
      <c r="M182" s="1003"/>
      <c r="N182" s="1003"/>
      <c r="O182" s="1003"/>
      <c r="P182" s="1003"/>
      <c r="Q182" s="1003"/>
      <c r="R182" s="1003"/>
      <c r="S182" s="1003"/>
      <c r="T182" s="1003"/>
      <c r="U182" s="1003"/>
      <c r="V182" s="1003"/>
      <c r="W182" s="1003"/>
      <c r="X182" s="1003"/>
      <c r="Y182" s="1003"/>
      <c r="Z182" s="1003"/>
      <c r="AA182" s="1003"/>
      <c r="AB182" s="1003"/>
      <c r="AC182" s="1003"/>
      <c r="AD182" s="1003"/>
      <c r="AE182" s="1003"/>
      <c r="AF182" s="1003"/>
      <c r="AG182" s="1003"/>
      <c r="AH182" s="1003"/>
      <c r="AI182" s="1003"/>
      <c r="AJ182" s="1003"/>
      <c r="AK182" s="1003"/>
      <c r="AL182" s="1003"/>
      <c r="AM182" s="1003"/>
      <c r="AN182" s="1003"/>
      <c r="AO182" s="1003"/>
      <c r="AP182" s="1003"/>
      <c r="AQ182" s="1003"/>
      <c r="AR182" s="1003"/>
      <c r="AS182" s="1003"/>
      <c r="AT182" s="1003"/>
      <c r="AU182" s="1003"/>
      <c r="AV182" s="1003"/>
      <c r="AW182" s="1003"/>
      <c r="AX182" s="1003"/>
      <c r="AY182" s="1003"/>
      <c r="AZ182" s="1003"/>
      <c r="BA182" s="1003"/>
      <c r="BB182" s="1003"/>
      <c r="BC182" s="1003"/>
      <c r="BD182" s="1003"/>
      <c r="BE182" s="1003"/>
      <c r="BF182" s="1003"/>
      <c r="BG182" s="1003"/>
      <c r="BH182" s="1003"/>
      <c r="BI182" s="1003"/>
      <c r="BJ182" s="1003"/>
      <c r="BK182" s="1003"/>
      <c r="BL182" s="1003"/>
      <c r="BM182" s="1003"/>
      <c r="BN182" s="1003"/>
      <c r="BO182" s="1003"/>
      <c r="BP182" s="1003"/>
      <c r="BQ182" s="1003"/>
      <c r="BR182" s="1003"/>
      <c r="BS182" s="1003"/>
      <c r="BT182" s="1003"/>
      <c r="BU182" s="1003"/>
      <c r="BV182" s="1003"/>
      <c r="BW182" s="1003"/>
      <c r="BX182" s="1003"/>
      <c r="BY182" s="1003"/>
      <c r="BZ182" s="1003"/>
      <c r="CA182" s="1003"/>
      <c r="CB182" s="1003"/>
      <c r="CC182" s="1003"/>
      <c r="CD182" s="1003"/>
      <c r="CE182" s="1003"/>
      <c r="CF182" s="1003"/>
      <c r="CG182" s="1003"/>
      <c r="CH182" s="1003"/>
      <c r="CI182" s="1003"/>
      <c r="CJ182" s="1003"/>
      <c r="CK182" s="1003"/>
      <c r="CL182" s="1003"/>
      <c r="CM182" s="1003"/>
      <c r="CN182" s="1003"/>
      <c r="CO182" s="1003"/>
      <c r="CP182" s="1003"/>
      <c r="CQ182" s="1003"/>
      <c r="CR182" s="1003"/>
      <c r="CS182" s="1003"/>
      <c r="CT182" s="1003"/>
      <c r="CU182" s="1003"/>
      <c r="CV182" s="1003"/>
      <c r="CW182" s="1003"/>
      <c r="CX182" s="1003"/>
      <c r="CY182" s="1003"/>
      <c r="CZ182" s="1003"/>
      <c r="DA182" s="1003"/>
      <c r="DB182" s="1003"/>
      <c r="DC182" s="1003"/>
      <c r="DD182" s="1003"/>
      <c r="DE182" s="1003"/>
      <c r="DF182" s="1003"/>
      <c r="DG182" s="1003"/>
      <c r="DH182" s="1003"/>
      <c r="DI182" s="1003"/>
      <c r="DJ182" s="1003"/>
      <c r="DK182" s="1003"/>
      <c r="DL182" s="1003"/>
      <c r="DM182" s="1003"/>
      <c r="DN182" s="1003"/>
      <c r="DO182" s="1003"/>
      <c r="DP182" s="1003"/>
      <c r="DQ182" s="1003"/>
      <c r="DR182" s="1003"/>
      <c r="DS182" s="1003"/>
      <c r="DT182" s="1003"/>
      <c r="DU182" s="1003"/>
      <c r="DV182" s="1003"/>
      <c r="DW182" s="1003"/>
      <c r="DX182" s="1003"/>
      <c r="DY182" s="1003"/>
      <c r="DZ182" s="1003"/>
      <c r="EA182" s="1003"/>
      <c r="EB182" s="1003"/>
      <c r="EC182" s="1003"/>
      <c r="ED182" s="1003"/>
      <c r="EE182" s="1003"/>
      <c r="EF182" s="1003"/>
      <c r="EG182" s="1003"/>
      <c r="EH182" s="1003"/>
      <c r="EI182" s="1003"/>
      <c r="EJ182" s="1003"/>
      <c r="EK182" s="1003"/>
      <c r="EL182" s="1003"/>
      <c r="EM182" s="1003"/>
      <c r="EN182" s="1003"/>
      <c r="EO182" s="1003"/>
      <c r="EP182" s="1003"/>
      <c r="EQ182" s="1003"/>
      <c r="ER182" s="1003"/>
      <c r="ES182" s="1003"/>
      <c r="ET182" s="1003"/>
      <c r="EU182" s="1003"/>
      <c r="EV182" s="1003"/>
      <c r="EW182" s="1003"/>
      <c r="EX182" s="1003"/>
      <c r="EY182" s="1003"/>
      <c r="EZ182" s="1003"/>
      <c r="FA182" s="1003"/>
      <c r="FB182" s="1003"/>
      <c r="FC182" s="1003"/>
      <c r="FD182" s="1003"/>
      <c r="FE182" s="1003"/>
      <c r="FF182" s="1003"/>
      <c r="FG182" s="1003"/>
      <c r="FH182" s="1003"/>
      <c r="FI182" s="1003"/>
      <c r="FJ182" s="1003"/>
      <c r="FK182" s="1003"/>
      <c r="FL182" s="1003"/>
      <c r="FM182" s="1003"/>
      <c r="FN182" s="1003"/>
      <c r="FO182" s="1003"/>
      <c r="FP182" s="1003"/>
      <c r="FQ182" s="1003"/>
      <c r="FR182" s="1003"/>
      <c r="FS182" s="1003"/>
      <c r="FT182" s="1003"/>
      <c r="FU182" s="1003"/>
      <c r="FV182" s="1003"/>
      <c r="FW182" s="1003"/>
      <c r="FX182" s="1003"/>
      <c r="FY182" s="1003"/>
      <c r="FZ182" s="1003"/>
      <c r="GA182" s="1003"/>
      <c r="GB182" s="1003"/>
      <c r="GC182" s="1003"/>
      <c r="GD182" s="1003"/>
      <c r="GE182" s="1003"/>
      <c r="GF182" s="1003"/>
      <c r="GG182" s="1003"/>
      <c r="GH182" s="1003"/>
      <c r="GI182" s="1003"/>
      <c r="GJ182" s="1003"/>
      <c r="GK182" s="1003"/>
      <c r="GL182" s="1003"/>
      <c r="GM182" s="1003"/>
      <c r="GN182" s="1003"/>
      <c r="GO182" s="1003"/>
      <c r="GP182" s="1003"/>
      <c r="GQ182" s="1003"/>
      <c r="GR182" s="1003"/>
      <c r="GS182" s="1003"/>
      <c r="GT182" s="1003"/>
      <c r="GU182" s="1003"/>
      <c r="GV182" s="1003"/>
      <c r="GW182" s="1003"/>
      <c r="GX182" s="1003"/>
      <c r="GY182" s="1003"/>
      <c r="GZ182" s="1003"/>
      <c r="HA182" s="1003"/>
      <c r="HB182" s="1003"/>
      <c r="HC182" s="1003"/>
      <c r="HD182" s="1003"/>
      <c r="HE182" s="1003"/>
      <c r="HF182" s="1003"/>
      <c r="HG182" s="1003"/>
      <c r="HH182" s="1003"/>
      <c r="HI182" s="1003"/>
      <c r="HJ182" s="1003"/>
      <c r="HK182" s="1003"/>
      <c r="HL182" s="1003"/>
      <c r="HM182" s="1003"/>
      <c r="HN182" s="1003"/>
      <c r="HO182" s="1003"/>
      <c r="HP182" s="1003"/>
      <c r="HQ182" s="1003"/>
      <c r="HR182" s="1003"/>
      <c r="HS182" s="1003"/>
      <c r="HT182" s="1003"/>
      <c r="HU182" s="1003"/>
      <c r="HV182" s="1003"/>
      <c r="HW182" s="1003"/>
      <c r="HX182" s="1003"/>
      <c r="HY182" s="1003"/>
      <c r="HZ182" s="1003"/>
      <c r="IA182" s="1003"/>
      <c r="IB182" s="1003"/>
      <c r="IC182" s="1003"/>
      <c r="ID182" s="1003"/>
      <c r="IE182" s="1003"/>
      <c r="IF182" s="1003"/>
      <c r="IG182" s="1003"/>
      <c r="IH182" s="1003"/>
      <c r="II182" s="1003"/>
      <c r="IJ182" s="1003"/>
      <c r="IK182" s="1003"/>
      <c r="IL182" s="1003"/>
      <c r="IM182" s="1003"/>
      <c r="IN182" s="1003"/>
      <c r="IO182" s="1003"/>
      <c r="IP182" s="1003"/>
      <c r="IQ182" s="1003"/>
      <c r="IR182" s="1003"/>
      <c r="IS182" s="1003"/>
      <c r="IT182" s="1003"/>
      <c r="IU182" s="1003"/>
      <c r="IV182" s="1003"/>
    </row>
    <row r="183" spans="1:256">
      <c r="A183" s="1003"/>
      <c r="B183" s="1057"/>
      <c r="C183" s="1057"/>
      <c r="D183" s="1057"/>
      <c r="E183" s="1057"/>
      <c r="F183" s="1057"/>
      <c r="G183" s="1057"/>
      <c r="H183" s="1003"/>
      <c r="I183" s="1003"/>
      <c r="J183" s="1003"/>
      <c r="K183" s="1003"/>
      <c r="L183" s="1003"/>
      <c r="M183" s="1003"/>
      <c r="N183" s="1003"/>
      <c r="O183" s="1003"/>
      <c r="P183" s="1003"/>
      <c r="Q183" s="1003"/>
      <c r="R183" s="1003"/>
      <c r="S183" s="1003"/>
      <c r="T183" s="1003"/>
      <c r="U183" s="1003"/>
      <c r="V183" s="1003"/>
      <c r="W183" s="1003"/>
      <c r="X183" s="1003"/>
      <c r="Y183" s="1003"/>
      <c r="Z183" s="1003"/>
      <c r="AA183" s="1003"/>
      <c r="AB183" s="1003"/>
      <c r="AC183" s="1003"/>
      <c r="AD183" s="1003"/>
      <c r="AE183" s="1003"/>
      <c r="AF183" s="1003"/>
      <c r="AG183" s="1003"/>
      <c r="AH183" s="1003"/>
      <c r="AI183" s="1003"/>
      <c r="AJ183" s="1003"/>
      <c r="AK183" s="1003"/>
      <c r="AL183" s="1003"/>
      <c r="AM183" s="1003"/>
      <c r="AN183" s="1003"/>
      <c r="AO183" s="1003"/>
      <c r="AP183" s="1003"/>
      <c r="AQ183" s="1003"/>
      <c r="AR183" s="1003"/>
      <c r="AS183" s="1003"/>
      <c r="AT183" s="1003"/>
      <c r="AU183" s="1003"/>
      <c r="AV183" s="1003"/>
      <c r="AW183" s="1003"/>
      <c r="AX183" s="1003"/>
      <c r="AY183" s="1003"/>
      <c r="AZ183" s="1003"/>
      <c r="BA183" s="1003"/>
      <c r="BB183" s="1003"/>
      <c r="BC183" s="1003"/>
      <c r="BD183" s="1003"/>
      <c r="BE183" s="1003"/>
      <c r="BF183" s="1003"/>
      <c r="BG183" s="1003"/>
      <c r="BH183" s="1003"/>
      <c r="BI183" s="1003"/>
      <c r="BJ183" s="1003"/>
      <c r="BK183" s="1003"/>
      <c r="BL183" s="1003"/>
      <c r="BM183" s="1003"/>
      <c r="BN183" s="1003"/>
      <c r="BO183" s="1003"/>
      <c r="BP183" s="1003"/>
      <c r="BQ183" s="1003"/>
      <c r="BR183" s="1003"/>
      <c r="BS183" s="1003"/>
      <c r="BT183" s="1003"/>
      <c r="BU183" s="1003"/>
      <c r="BV183" s="1003"/>
      <c r="BW183" s="1003"/>
      <c r="BX183" s="1003"/>
      <c r="BY183" s="1003"/>
      <c r="BZ183" s="1003"/>
      <c r="CA183" s="1003"/>
      <c r="CB183" s="1003"/>
      <c r="CC183" s="1003"/>
      <c r="CD183" s="1003"/>
      <c r="CE183" s="1003"/>
      <c r="CF183" s="1003"/>
      <c r="CG183" s="1003"/>
      <c r="CH183" s="1003"/>
      <c r="CI183" s="1003"/>
      <c r="CJ183" s="1003"/>
      <c r="CK183" s="1003"/>
      <c r="CL183" s="1003"/>
      <c r="CM183" s="1003"/>
      <c r="CN183" s="1003"/>
      <c r="CO183" s="1003"/>
      <c r="CP183" s="1003"/>
      <c r="CQ183" s="1003"/>
      <c r="CR183" s="1003"/>
      <c r="CS183" s="1003"/>
      <c r="CT183" s="1003"/>
      <c r="CU183" s="1003"/>
      <c r="CV183" s="1003"/>
      <c r="CW183" s="1003"/>
      <c r="CX183" s="1003"/>
      <c r="CY183" s="1003"/>
      <c r="CZ183" s="1003"/>
      <c r="DA183" s="1003"/>
      <c r="DB183" s="1003"/>
      <c r="DC183" s="1003"/>
      <c r="DD183" s="1003"/>
      <c r="DE183" s="1003"/>
      <c r="DF183" s="1003"/>
      <c r="DG183" s="1003"/>
      <c r="DH183" s="1003"/>
      <c r="DI183" s="1003"/>
      <c r="DJ183" s="1003"/>
      <c r="DK183" s="1003"/>
      <c r="DL183" s="1003"/>
      <c r="DM183" s="1003"/>
      <c r="DN183" s="1003"/>
      <c r="DO183" s="1003"/>
      <c r="DP183" s="1003"/>
      <c r="DQ183" s="1003"/>
      <c r="DR183" s="1003"/>
      <c r="DS183" s="1003"/>
      <c r="DT183" s="1003"/>
      <c r="DU183" s="1003"/>
      <c r="DV183" s="1003"/>
      <c r="DW183" s="1003"/>
      <c r="DX183" s="1003"/>
      <c r="DY183" s="1003"/>
      <c r="DZ183" s="1003"/>
      <c r="EA183" s="1003"/>
      <c r="EB183" s="1003"/>
      <c r="EC183" s="1003"/>
      <c r="ED183" s="1003"/>
      <c r="EE183" s="1003"/>
      <c r="EF183" s="1003"/>
      <c r="EG183" s="1003"/>
      <c r="EH183" s="1003"/>
      <c r="EI183" s="1003"/>
      <c r="EJ183" s="1003"/>
      <c r="EK183" s="1003"/>
      <c r="EL183" s="1003"/>
      <c r="EM183" s="1003"/>
      <c r="EN183" s="1003"/>
      <c r="EO183" s="1003"/>
      <c r="EP183" s="1003"/>
      <c r="EQ183" s="1003"/>
      <c r="ER183" s="1003"/>
      <c r="ES183" s="1003"/>
      <c r="ET183" s="1003"/>
      <c r="EU183" s="1003"/>
      <c r="EV183" s="1003"/>
      <c r="EW183" s="1003"/>
      <c r="EX183" s="1003"/>
      <c r="EY183" s="1003"/>
      <c r="EZ183" s="1003"/>
      <c r="FA183" s="1003"/>
      <c r="FB183" s="1003"/>
      <c r="FC183" s="1003"/>
      <c r="FD183" s="1003"/>
      <c r="FE183" s="1003"/>
      <c r="FF183" s="1003"/>
      <c r="FG183" s="1003"/>
      <c r="FH183" s="1003"/>
      <c r="FI183" s="1003"/>
      <c r="FJ183" s="1003"/>
      <c r="FK183" s="1003"/>
      <c r="FL183" s="1003"/>
      <c r="FM183" s="1003"/>
      <c r="FN183" s="1003"/>
      <c r="FO183" s="1003"/>
      <c r="FP183" s="1003"/>
      <c r="FQ183" s="1003"/>
      <c r="FR183" s="1003"/>
      <c r="FS183" s="1003"/>
      <c r="FT183" s="1003"/>
      <c r="FU183" s="1003"/>
      <c r="FV183" s="1003"/>
      <c r="FW183" s="1003"/>
      <c r="FX183" s="1003"/>
      <c r="FY183" s="1003"/>
      <c r="FZ183" s="1003"/>
      <c r="GA183" s="1003"/>
      <c r="GB183" s="1003"/>
      <c r="GC183" s="1003"/>
      <c r="GD183" s="1003"/>
      <c r="GE183" s="1003"/>
      <c r="GF183" s="1003"/>
      <c r="GG183" s="1003"/>
      <c r="GH183" s="1003"/>
      <c r="GI183" s="1003"/>
      <c r="GJ183" s="1003"/>
      <c r="GK183" s="1003"/>
      <c r="GL183" s="1003"/>
      <c r="GM183" s="1003"/>
      <c r="GN183" s="1003"/>
      <c r="GO183" s="1003"/>
      <c r="GP183" s="1003"/>
      <c r="GQ183" s="1003"/>
      <c r="GR183" s="1003"/>
      <c r="GS183" s="1003"/>
      <c r="GT183" s="1003"/>
      <c r="GU183" s="1003"/>
      <c r="GV183" s="1003"/>
      <c r="GW183" s="1003"/>
      <c r="GX183" s="1003"/>
      <c r="GY183" s="1003"/>
      <c r="GZ183" s="1003"/>
      <c r="HA183" s="1003"/>
      <c r="HB183" s="1003"/>
      <c r="HC183" s="1003"/>
      <c r="HD183" s="1003"/>
      <c r="HE183" s="1003"/>
      <c r="HF183" s="1003"/>
      <c r="HG183" s="1003"/>
      <c r="HH183" s="1003"/>
      <c r="HI183" s="1003"/>
      <c r="HJ183" s="1003"/>
      <c r="HK183" s="1003"/>
      <c r="HL183" s="1003"/>
      <c r="HM183" s="1003"/>
      <c r="HN183" s="1003"/>
      <c r="HO183" s="1003"/>
      <c r="HP183" s="1003"/>
      <c r="HQ183" s="1003"/>
      <c r="HR183" s="1003"/>
      <c r="HS183" s="1003"/>
      <c r="HT183" s="1003"/>
      <c r="HU183" s="1003"/>
      <c r="HV183" s="1003"/>
      <c r="HW183" s="1003"/>
      <c r="HX183" s="1003"/>
      <c r="HY183" s="1003"/>
      <c r="HZ183" s="1003"/>
      <c r="IA183" s="1003"/>
      <c r="IB183" s="1003"/>
      <c r="IC183" s="1003"/>
      <c r="ID183" s="1003"/>
      <c r="IE183" s="1003"/>
      <c r="IF183" s="1003"/>
      <c r="IG183" s="1003"/>
      <c r="IH183" s="1003"/>
      <c r="II183" s="1003"/>
      <c r="IJ183" s="1003"/>
      <c r="IK183" s="1003"/>
      <c r="IL183" s="1003"/>
      <c r="IM183" s="1003"/>
      <c r="IN183" s="1003"/>
      <c r="IO183" s="1003"/>
      <c r="IP183" s="1003"/>
      <c r="IQ183" s="1003"/>
      <c r="IR183" s="1003"/>
      <c r="IS183" s="1003"/>
      <c r="IT183" s="1003"/>
      <c r="IU183" s="1003"/>
      <c r="IV183" s="1003"/>
    </row>
    <row r="184" spans="1:256">
      <c r="A184" s="1003"/>
      <c r="B184" s="1057"/>
      <c r="C184" s="1057"/>
      <c r="D184" s="1057"/>
      <c r="E184" s="1057"/>
      <c r="F184" s="1057"/>
      <c r="G184" s="1057"/>
      <c r="H184" s="1003"/>
      <c r="I184" s="1003"/>
      <c r="J184" s="1003"/>
      <c r="K184" s="1003"/>
      <c r="L184" s="1003"/>
      <c r="M184" s="1003"/>
      <c r="N184" s="1003"/>
      <c r="O184" s="1003"/>
      <c r="P184" s="1003"/>
      <c r="Q184" s="1003"/>
      <c r="R184" s="1003"/>
      <c r="S184" s="1003"/>
      <c r="T184" s="1003"/>
      <c r="U184" s="1003"/>
      <c r="V184" s="1003"/>
      <c r="W184" s="1003"/>
      <c r="X184" s="1003"/>
      <c r="Y184" s="1003"/>
      <c r="Z184" s="1003"/>
      <c r="AA184" s="1003"/>
      <c r="AB184" s="1003"/>
      <c r="AC184" s="1003"/>
      <c r="AD184" s="1003"/>
      <c r="AE184" s="1003"/>
      <c r="AF184" s="1003"/>
      <c r="AG184" s="1003"/>
      <c r="AH184" s="1003"/>
      <c r="AI184" s="1003"/>
      <c r="AJ184" s="1003"/>
      <c r="AK184" s="1003"/>
      <c r="AL184" s="1003"/>
      <c r="AM184" s="1003"/>
      <c r="AN184" s="1003"/>
      <c r="AO184" s="1003"/>
      <c r="AP184" s="1003"/>
      <c r="AQ184" s="1003"/>
      <c r="AR184" s="1003"/>
      <c r="AS184" s="1003"/>
      <c r="AT184" s="1003"/>
      <c r="AU184" s="1003"/>
      <c r="AV184" s="1003"/>
      <c r="AW184" s="1003"/>
      <c r="AX184" s="1003"/>
      <c r="AY184" s="1003"/>
      <c r="AZ184" s="1003"/>
      <c r="BA184" s="1003"/>
      <c r="BB184" s="1003"/>
      <c r="BC184" s="1003"/>
      <c r="BD184" s="1003"/>
      <c r="BE184" s="1003"/>
      <c r="BF184" s="1003"/>
      <c r="BG184" s="1003"/>
      <c r="BH184" s="1003"/>
      <c r="BI184" s="1003"/>
      <c r="BJ184" s="1003"/>
      <c r="BK184" s="1003"/>
      <c r="BL184" s="1003"/>
      <c r="BM184" s="1003"/>
      <c r="BN184" s="1003"/>
      <c r="BO184" s="1003"/>
      <c r="BP184" s="1003"/>
      <c r="BQ184" s="1003"/>
      <c r="BR184" s="1003"/>
      <c r="BS184" s="1003"/>
      <c r="BT184" s="1003"/>
      <c r="BU184" s="1003"/>
      <c r="BV184" s="1003"/>
      <c r="BW184" s="1003"/>
      <c r="BX184" s="1003"/>
      <c r="BY184" s="1003"/>
      <c r="BZ184" s="1003"/>
      <c r="CA184" s="1003"/>
      <c r="CB184" s="1003"/>
      <c r="CC184" s="1003"/>
      <c r="CD184" s="1003"/>
      <c r="CE184" s="1003"/>
      <c r="CF184" s="1003"/>
      <c r="CG184" s="1003"/>
      <c r="CH184" s="1003"/>
      <c r="CI184" s="1003"/>
      <c r="CJ184" s="1003"/>
      <c r="CK184" s="1003"/>
      <c r="CL184" s="1003"/>
      <c r="CM184" s="1003"/>
      <c r="CN184" s="1003"/>
      <c r="CO184" s="1003"/>
      <c r="CP184" s="1003"/>
      <c r="CQ184" s="1003"/>
      <c r="CR184" s="1003"/>
      <c r="CS184" s="1003"/>
      <c r="CT184" s="1003"/>
      <c r="CU184" s="1003"/>
      <c r="CV184" s="1003"/>
      <c r="CW184" s="1003"/>
      <c r="CX184" s="1003"/>
      <c r="CY184" s="1003"/>
      <c r="CZ184" s="1003"/>
      <c r="DA184" s="1003"/>
      <c r="DB184" s="1003"/>
      <c r="DC184" s="1003"/>
      <c r="DD184" s="1003"/>
      <c r="DE184" s="1003"/>
      <c r="DF184" s="1003"/>
      <c r="DG184" s="1003"/>
      <c r="DH184" s="1003"/>
      <c r="DI184" s="1003"/>
      <c r="DJ184" s="1003"/>
      <c r="DK184" s="1003"/>
      <c r="DL184" s="1003"/>
      <c r="DM184" s="1003"/>
      <c r="DN184" s="1003"/>
      <c r="DO184" s="1003"/>
      <c r="DP184" s="1003"/>
      <c r="DQ184" s="1003"/>
      <c r="DR184" s="1003"/>
      <c r="DS184" s="1003"/>
      <c r="DT184" s="1003"/>
      <c r="DU184" s="1003"/>
      <c r="DV184" s="1003"/>
      <c r="DW184" s="1003"/>
      <c r="DX184" s="1003"/>
      <c r="DY184" s="1003"/>
      <c r="DZ184" s="1003"/>
      <c r="EA184" s="1003"/>
      <c r="EB184" s="1003"/>
      <c r="EC184" s="1003"/>
      <c r="ED184" s="1003"/>
      <c r="EE184" s="1003"/>
      <c r="EF184" s="1003"/>
      <c r="EG184" s="1003"/>
      <c r="EH184" s="1003"/>
      <c r="EI184" s="1003"/>
      <c r="EJ184" s="1003"/>
      <c r="EK184" s="1003"/>
      <c r="EL184" s="1003"/>
      <c r="EM184" s="1003"/>
      <c r="EN184" s="1003"/>
      <c r="EO184" s="1003"/>
      <c r="EP184" s="1003"/>
      <c r="EQ184" s="1003"/>
      <c r="ER184" s="1003"/>
      <c r="ES184" s="1003"/>
      <c r="ET184" s="1003"/>
      <c r="EU184" s="1003"/>
      <c r="EV184" s="1003"/>
      <c r="EW184" s="1003"/>
      <c r="EX184" s="1003"/>
      <c r="EY184" s="1003"/>
      <c r="EZ184" s="1003"/>
      <c r="FA184" s="1003"/>
      <c r="FB184" s="1003"/>
      <c r="FC184" s="1003"/>
      <c r="FD184" s="1003"/>
      <c r="FE184" s="1003"/>
      <c r="FF184" s="1003"/>
      <c r="FG184" s="1003"/>
      <c r="FH184" s="1003"/>
      <c r="FI184" s="1003"/>
      <c r="FJ184" s="1003"/>
      <c r="FK184" s="1003"/>
      <c r="FL184" s="1003"/>
      <c r="FM184" s="1003"/>
      <c r="FN184" s="1003"/>
      <c r="FO184" s="1003"/>
      <c r="FP184" s="1003"/>
      <c r="FQ184" s="1003"/>
      <c r="FR184" s="1003"/>
      <c r="FS184" s="1003"/>
      <c r="FT184" s="1003"/>
      <c r="FU184" s="1003"/>
      <c r="FV184" s="1003"/>
      <c r="FW184" s="1003"/>
      <c r="FX184" s="1003"/>
      <c r="FY184" s="1003"/>
      <c r="FZ184" s="1003"/>
      <c r="GA184" s="1003"/>
      <c r="GB184" s="1003"/>
      <c r="GC184" s="1003"/>
      <c r="GD184" s="1003"/>
      <c r="GE184" s="1003"/>
      <c r="GF184" s="1003"/>
      <c r="GG184" s="1003"/>
      <c r="GH184" s="1003"/>
      <c r="GI184" s="1003"/>
      <c r="GJ184" s="1003"/>
      <c r="GK184" s="1003"/>
      <c r="GL184" s="1003"/>
      <c r="GM184" s="1003"/>
      <c r="GN184" s="1003"/>
      <c r="GO184" s="1003"/>
      <c r="GP184" s="1003"/>
      <c r="GQ184" s="1003"/>
      <c r="GR184" s="1003"/>
      <c r="GS184" s="1003"/>
      <c r="GT184" s="1003"/>
      <c r="GU184" s="1003"/>
      <c r="GV184" s="1003"/>
      <c r="GW184" s="1003"/>
      <c r="GX184" s="1003"/>
      <c r="GY184" s="1003"/>
      <c r="GZ184" s="1003"/>
      <c r="HA184" s="1003"/>
      <c r="HB184" s="1003"/>
      <c r="HC184" s="1003"/>
      <c r="HD184" s="1003"/>
      <c r="HE184" s="1003"/>
      <c r="HF184" s="1003"/>
      <c r="HG184" s="1003"/>
      <c r="HH184" s="1003"/>
      <c r="HI184" s="1003"/>
      <c r="HJ184" s="1003"/>
      <c r="HK184" s="1003"/>
      <c r="HL184" s="1003"/>
      <c r="HM184" s="1003"/>
      <c r="HN184" s="1003"/>
      <c r="HO184" s="1003"/>
      <c r="HP184" s="1003"/>
      <c r="HQ184" s="1003"/>
      <c r="HR184" s="1003"/>
      <c r="HS184" s="1003"/>
      <c r="HT184" s="1003"/>
      <c r="HU184" s="1003"/>
      <c r="HV184" s="1003"/>
      <c r="HW184" s="1003"/>
      <c r="HX184" s="1003"/>
      <c r="HY184" s="1003"/>
      <c r="HZ184" s="1003"/>
      <c r="IA184" s="1003"/>
      <c r="IB184" s="1003"/>
      <c r="IC184" s="1003"/>
      <c r="ID184" s="1003"/>
      <c r="IE184" s="1003"/>
      <c r="IF184" s="1003"/>
      <c r="IG184" s="1003"/>
      <c r="IH184" s="1003"/>
      <c r="II184" s="1003"/>
      <c r="IJ184" s="1003"/>
      <c r="IK184" s="1003"/>
      <c r="IL184" s="1003"/>
      <c r="IM184" s="1003"/>
      <c r="IN184" s="1003"/>
      <c r="IO184" s="1003"/>
      <c r="IP184" s="1003"/>
      <c r="IQ184" s="1003"/>
      <c r="IR184" s="1003"/>
      <c r="IS184" s="1003"/>
      <c r="IT184" s="1003"/>
      <c r="IU184" s="1003"/>
      <c r="IV184" s="1003"/>
    </row>
    <row r="185" spans="1:256">
      <c r="A185" s="1003"/>
      <c r="B185" s="1057"/>
      <c r="C185" s="1057"/>
      <c r="D185" s="1057"/>
      <c r="E185" s="1057"/>
      <c r="F185" s="1057"/>
      <c r="G185" s="1057"/>
      <c r="H185" s="1003"/>
      <c r="I185" s="1003"/>
      <c r="J185" s="1003"/>
      <c r="K185" s="1003"/>
      <c r="L185" s="1003"/>
      <c r="M185" s="1003"/>
      <c r="N185" s="1003"/>
      <c r="O185" s="1003"/>
      <c r="P185" s="1003"/>
      <c r="Q185" s="1003"/>
      <c r="R185" s="1003"/>
      <c r="S185" s="1003"/>
      <c r="T185" s="1003"/>
      <c r="U185" s="1003"/>
      <c r="V185" s="1003"/>
      <c r="W185" s="1003"/>
      <c r="X185" s="1003"/>
      <c r="Y185" s="1003"/>
      <c r="Z185" s="1003"/>
      <c r="AA185" s="1003"/>
      <c r="AB185" s="1003"/>
      <c r="AC185" s="1003"/>
      <c r="AD185" s="1003"/>
      <c r="AE185" s="1003"/>
      <c r="AF185" s="1003"/>
      <c r="AG185" s="1003"/>
      <c r="AH185" s="1003"/>
      <c r="AI185" s="1003"/>
      <c r="AJ185" s="1003"/>
      <c r="AK185" s="1003"/>
      <c r="AL185" s="1003"/>
      <c r="AM185" s="1003"/>
      <c r="AN185" s="1003"/>
      <c r="AO185" s="1003"/>
      <c r="AP185" s="1003"/>
      <c r="AQ185" s="1003"/>
      <c r="AR185" s="1003"/>
      <c r="AS185" s="1003"/>
      <c r="AT185" s="1003"/>
      <c r="AU185" s="1003"/>
      <c r="AV185" s="1003"/>
      <c r="AW185" s="1003"/>
      <c r="AX185" s="1003"/>
      <c r="AY185" s="1003"/>
      <c r="AZ185" s="1003"/>
      <c r="BA185" s="1003"/>
      <c r="BB185" s="1003"/>
      <c r="BC185" s="1003"/>
      <c r="BD185" s="1003"/>
      <c r="BE185" s="1003"/>
      <c r="BF185" s="1003"/>
      <c r="BG185" s="1003"/>
      <c r="BH185" s="1003"/>
      <c r="BI185" s="1003"/>
      <c r="BJ185" s="1003"/>
      <c r="BK185" s="1003"/>
      <c r="BL185" s="1003"/>
      <c r="BM185" s="1003"/>
      <c r="BN185" s="1003"/>
      <c r="BO185" s="1003"/>
      <c r="BP185" s="1003"/>
      <c r="BQ185" s="1003"/>
      <c r="BR185" s="1003"/>
      <c r="BS185" s="1003"/>
      <c r="BT185" s="1003"/>
      <c r="BU185" s="1003"/>
      <c r="BV185" s="1003"/>
      <c r="BW185" s="1003"/>
      <c r="BX185" s="1003"/>
      <c r="BY185" s="1003"/>
      <c r="BZ185" s="1003"/>
      <c r="CA185" s="1003"/>
      <c r="CB185" s="1003"/>
      <c r="CC185" s="1003"/>
      <c r="CD185" s="1003"/>
      <c r="CE185" s="1003"/>
      <c r="CF185" s="1003"/>
      <c r="CG185" s="1003"/>
      <c r="CH185" s="1003"/>
      <c r="CI185" s="1003"/>
      <c r="CJ185" s="1003"/>
      <c r="CK185" s="1003"/>
      <c r="CL185" s="1003"/>
      <c r="CM185" s="1003"/>
      <c r="CN185" s="1003"/>
      <c r="CO185" s="1003"/>
      <c r="CP185" s="1003"/>
      <c r="CQ185" s="1003"/>
      <c r="CR185" s="1003"/>
      <c r="CS185" s="1003"/>
      <c r="CT185" s="1003"/>
      <c r="CU185" s="1003"/>
      <c r="CV185" s="1003"/>
      <c r="CW185" s="1003"/>
      <c r="CX185" s="1003"/>
      <c r="CY185" s="1003"/>
      <c r="CZ185" s="1003"/>
      <c r="DA185" s="1003"/>
      <c r="DB185" s="1003"/>
      <c r="DC185" s="1003"/>
      <c r="DD185" s="1003"/>
      <c r="DE185" s="1003"/>
      <c r="DF185" s="1003"/>
      <c r="DG185" s="1003"/>
      <c r="DH185" s="1003"/>
      <c r="DI185" s="1003"/>
      <c r="DJ185" s="1003"/>
      <c r="DK185" s="1003"/>
      <c r="DL185" s="1003"/>
      <c r="DM185" s="1003"/>
      <c r="DN185" s="1003"/>
      <c r="DO185" s="1003"/>
      <c r="DP185" s="1003"/>
      <c r="DQ185" s="1003"/>
      <c r="DR185" s="1003"/>
      <c r="DS185" s="1003"/>
      <c r="DT185" s="1003"/>
      <c r="DU185" s="1003"/>
      <c r="DV185" s="1003"/>
      <c r="DW185" s="1003"/>
      <c r="DX185" s="1003"/>
      <c r="DY185" s="1003"/>
      <c r="DZ185" s="1003"/>
      <c r="EA185" s="1003"/>
      <c r="EB185" s="1003"/>
      <c r="EC185" s="1003"/>
      <c r="ED185" s="1003"/>
      <c r="EE185" s="1003"/>
      <c r="EF185" s="1003"/>
      <c r="EG185" s="1003"/>
      <c r="EH185" s="1003"/>
      <c r="EI185" s="1003"/>
      <c r="EJ185" s="1003"/>
      <c r="EK185" s="1003"/>
      <c r="EL185" s="1003"/>
      <c r="EM185" s="1003"/>
      <c r="EN185" s="1003"/>
      <c r="EO185" s="1003"/>
      <c r="EP185" s="1003"/>
      <c r="EQ185" s="1003"/>
      <c r="ER185" s="1003"/>
      <c r="ES185" s="1003"/>
      <c r="ET185" s="1003"/>
      <c r="EU185" s="1003"/>
      <c r="EV185" s="1003"/>
      <c r="EW185" s="1003"/>
      <c r="EX185" s="1003"/>
      <c r="EY185" s="1003"/>
      <c r="EZ185" s="1003"/>
      <c r="FA185" s="1003"/>
      <c r="FB185" s="1003"/>
      <c r="FC185" s="1003"/>
      <c r="FD185" s="1003"/>
      <c r="FE185" s="1003"/>
      <c r="FF185" s="1003"/>
      <c r="FG185" s="1003"/>
      <c r="FH185" s="1003"/>
      <c r="FI185" s="1003"/>
      <c r="FJ185" s="1003"/>
      <c r="FK185" s="1003"/>
      <c r="FL185" s="1003"/>
      <c r="FM185" s="1003"/>
      <c r="FN185" s="1003"/>
      <c r="FO185" s="1003"/>
      <c r="FP185" s="1003"/>
      <c r="FQ185" s="1003"/>
      <c r="FR185" s="1003"/>
      <c r="FS185" s="1003"/>
      <c r="FT185" s="1003"/>
      <c r="FU185" s="1003"/>
      <c r="FV185" s="1003"/>
      <c r="FW185" s="1003"/>
      <c r="FX185" s="1003"/>
      <c r="FY185" s="1003"/>
      <c r="FZ185" s="1003"/>
      <c r="GA185" s="1003"/>
      <c r="GB185" s="1003"/>
      <c r="GC185" s="1003"/>
      <c r="GD185" s="1003"/>
      <c r="GE185" s="1003"/>
      <c r="GF185" s="1003"/>
      <c r="GG185" s="1003"/>
      <c r="GH185" s="1003"/>
      <c r="GI185" s="1003"/>
      <c r="GJ185" s="1003"/>
      <c r="GK185" s="1003"/>
      <c r="GL185" s="1003"/>
      <c r="GM185" s="1003"/>
      <c r="GN185" s="1003"/>
      <c r="GO185" s="1003"/>
      <c r="GP185" s="1003"/>
      <c r="GQ185" s="1003"/>
      <c r="GR185" s="1003"/>
      <c r="GS185" s="1003"/>
      <c r="GT185" s="1003"/>
      <c r="GU185" s="1003"/>
      <c r="GV185" s="1003"/>
      <c r="GW185" s="1003"/>
      <c r="GX185" s="1003"/>
      <c r="GY185" s="1003"/>
      <c r="GZ185" s="1003"/>
      <c r="HA185" s="1003"/>
      <c r="HB185" s="1003"/>
      <c r="HC185" s="1003"/>
      <c r="HD185" s="1003"/>
      <c r="HE185" s="1003"/>
      <c r="HF185" s="1003"/>
      <c r="HG185" s="1003"/>
      <c r="HH185" s="1003"/>
      <c r="HI185" s="1003"/>
      <c r="HJ185" s="1003"/>
      <c r="HK185" s="1003"/>
      <c r="HL185" s="1003"/>
      <c r="HM185" s="1003"/>
      <c r="HN185" s="1003"/>
      <c r="HO185" s="1003"/>
      <c r="HP185" s="1003"/>
      <c r="HQ185" s="1003"/>
      <c r="HR185" s="1003"/>
      <c r="HS185" s="1003"/>
      <c r="HT185" s="1003"/>
      <c r="HU185" s="1003"/>
      <c r="HV185" s="1003"/>
      <c r="HW185" s="1003"/>
      <c r="HX185" s="1003"/>
      <c r="HY185" s="1003"/>
      <c r="HZ185" s="1003"/>
      <c r="IA185" s="1003"/>
      <c r="IB185" s="1003"/>
      <c r="IC185" s="1003"/>
      <c r="ID185" s="1003"/>
      <c r="IE185" s="1003"/>
      <c r="IF185" s="1003"/>
      <c r="IG185" s="1003"/>
      <c r="IH185" s="1003"/>
      <c r="II185" s="1003"/>
      <c r="IJ185" s="1003"/>
      <c r="IK185" s="1003"/>
      <c r="IL185" s="1003"/>
      <c r="IM185" s="1003"/>
      <c r="IN185" s="1003"/>
      <c r="IO185" s="1003"/>
      <c r="IP185" s="1003"/>
      <c r="IQ185" s="1003"/>
      <c r="IR185" s="1003"/>
      <c r="IS185" s="1003"/>
      <c r="IT185" s="1003"/>
      <c r="IU185" s="1003"/>
      <c r="IV185" s="1003"/>
    </row>
    <row r="186" spans="1:256">
      <c r="A186" s="1003"/>
      <c r="B186" s="1057"/>
      <c r="C186" s="1057"/>
      <c r="D186" s="1057"/>
      <c r="E186" s="1057"/>
      <c r="F186" s="1057"/>
      <c r="G186" s="1057"/>
      <c r="H186" s="1003"/>
      <c r="I186" s="1003"/>
      <c r="J186" s="1003"/>
      <c r="K186" s="1003"/>
      <c r="L186" s="1003"/>
      <c r="M186" s="1003"/>
      <c r="N186" s="1003"/>
      <c r="O186" s="1003"/>
      <c r="P186" s="1003"/>
      <c r="Q186" s="1003"/>
      <c r="R186" s="1003"/>
      <c r="S186" s="1003"/>
      <c r="T186" s="1003"/>
      <c r="U186" s="1003"/>
      <c r="V186" s="1003"/>
      <c r="W186" s="1003"/>
      <c r="X186" s="1003"/>
      <c r="Y186" s="1003"/>
      <c r="Z186" s="1003"/>
      <c r="AA186" s="1003"/>
      <c r="AB186" s="1003"/>
      <c r="AC186" s="1003"/>
      <c r="AD186" s="1003"/>
      <c r="AE186" s="1003"/>
      <c r="AF186" s="1003"/>
      <c r="AG186" s="1003"/>
      <c r="AH186" s="1003"/>
      <c r="AI186" s="1003"/>
      <c r="AJ186" s="1003"/>
      <c r="AK186" s="1003"/>
      <c r="AL186" s="1003"/>
      <c r="AM186" s="1003"/>
      <c r="AN186" s="1003"/>
      <c r="AO186" s="1003"/>
      <c r="AP186" s="1003"/>
      <c r="AQ186" s="1003"/>
      <c r="AR186" s="1003"/>
      <c r="AS186" s="1003"/>
      <c r="AT186" s="1003"/>
      <c r="AU186" s="1003"/>
      <c r="AV186" s="1003"/>
      <c r="AW186" s="1003"/>
      <c r="AX186" s="1003"/>
      <c r="AY186" s="1003"/>
      <c r="AZ186" s="1003"/>
      <c r="BA186" s="1003"/>
      <c r="BB186" s="1003"/>
      <c r="BC186" s="1003"/>
      <c r="BD186" s="1003"/>
      <c r="BE186" s="1003"/>
      <c r="BF186" s="1003"/>
      <c r="BG186" s="1003"/>
      <c r="BH186" s="1003"/>
      <c r="BI186" s="1003"/>
      <c r="BJ186" s="1003"/>
      <c r="BK186" s="1003"/>
      <c r="BL186" s="1003"/>
      <c r="BM186" s="1003"/>
      <c r="BN186" s="1003"/>
      <c r="BO186" s="1003"/>
      <c r="BP186" s="1003"/>
      <c r="BQ186" s="1003"/>
      <c r="BR186" s="1003"/>
      <c r="BS186" s="1003"/>
      <c r="BT186" s="1003"/>
      <c r="BU186" s="1003"/>
      <c r="BV186" s="1003"/>
      <c r="BW186" s="1003"/>
      <c r="BX186" s="1003"/>
      <c r="BY186" s="1003"/>
      <c r="BZ186" s="1003"/>
      <c r="CA186" s="1003"/>
      <c r="CB186" s="1003"/>
      <c r="CC186" s="1003"/>
      <c r="CD186" s="1003"/>
      <c r="CE186" s="1003"/>
      <c r="CF186" s="1003"/>
      <c r="CG186" s="1003"/>
      <c r="CH186" s="1003"/>
      <c r="CI186" s="1003"/>
      <c r="CJ186" s="1003"/>
      <c r="CK186" s="1003"/>
      <c r="CL186" s="1003"/>
      <c r="CM186" s="1003"/>
      <c r="CN186" s="1003"/>
      <c r="CO186" s="1003"/>
      <c r="CP186" s="1003"/>
      <c r="CQ186" s="1003"/>
      <c r="CR186" s="1003"/>
      <c r="CS186" s="1003"/>
      <c r="CT186" s="1003"/>
      <c r="CU186" s="1003"/>
      <c r="CV186" s="1003"/>
      <c r="CW186" s="1003"/>
      <c r="CX186" s="1003"/>
      <c r="CY186" s="1003"/>
      <c r="CZ186" s="1003"/>
      <c r="DA186" s="1003"/>
      <c r="DB186" s="1003"/>
      <c r="DC186" s="1003"/>
      <c r="DD186" s="1003"/>
      <c r="DE186" s="1003"/>
      <c r="DF186" s="1003"/>
      <c r="DG186" s="1003"/>
      <c r="DH186" s="1003"/>
      <c r="DI186" s="1003"/>
      <c r="DJ186" s="1003"/>
      <c r="DK186" s="1003"/>
      <c r="DL186" s="1003"/>
      <c r="DM186" s="1003"/>
      <c r="DN186" s="1003"/>
      <c r="DO186" s="1003"/>
      <c r="DP186" s="1003"/>
      <c r="DQ186" s="1003"/>
      <c r="DR186" s="1003"/>
      <c r="DS186" s="1003"/>
      <c r="DT186" s="1003"/>
      <c r="DU186" s="1003"/>
      <c r="DV186" s="1003"/>
      <c r="DW186" s="1003"/>
      <c r="DX186" s="1003"/>
      <c r="DY186" s="1003"/>
      <c r="DZ186" s="1003"/>
      <c r="EA186" s="1003"/>
      <c r="EB186" s="1003"/>
      <c r="EC186" s="1003"/>
      <c r="ED186" s="1003"/>
      <c r="EE186" s="1003"/>
      <c r="EF186" s="1003"/>
      <c r="EG186" s="1003"/>
      <c r="EH186" s="1003"/>
      <c r="EI186" s="1003"/>
      <c r="EJ186" s="1003"/>
      <c r="EK186" s="1003"/>
      <c r="EL186" s="1003"/>
      <c r="EM186" s="1003"/>
      <c r="EN186" s="1003"/>
      <c r="EO186" s="1003"/>
      <c r="EP186" s="1003"/>
      <c r="EQ186" s="1003"/>
      <c r="ER186" s="1003"/>
      <c r="ES186" s="1003"/>
      <c r="ET186" s="1003"/>
      <c r="EU186" s="1003"/>
      <c r="EV186" s="1003"/>
      <c r="EW186" s="1003"/>
      <c r="EX186" s="1003"/>
      <c r="EY186" s="1003"/>
      <c r="EZ186" s="1003"/>
      <c r="FA186" s="1003"/>
      <c r="FB186" s="1003"/>
      <c r="FC186" s="1003"/>
      <c r="FD186" s="1003"/>
      <c r="FE186" s="1003"/>
      <c r="FF186" s="1003"/>
      <c r="FG186" s="1003"/>
      <c r="FH186" s="1003"/>
      <c r="FI186" s="1003"/>
      <c r="FJ186" s="1003"/>
      <c r="FK186" s="1003"/>
      <c r="FL186" s="1003"/>
      <c r="FM186" s="1003"/>
      <c r="FN186" s="1003"/>
      <c r="FO186" s="1003"/>
      <c r="FP186" s="1003"/>
      <c r="FQ186" s="1003"/>
      <c r="FR186" s="1003"/>
      <c r="FS186" s="1003"/>
      <c r="FT186" s="1003"/>
      <c r="FU186" s="1003"/>
      <c r="FV186" s="1003"/>
      <c r="FW186" s="1003"/>
      <c r="FX186" s="1003"/>
      <c r="FY186" s="1003"/>
      <c r="FZ186" s="1003"/>
      <c r="GA186" s="1003"/>
      <c r="GB186" s="1003"/>
      <c r="GC186" s="1003"/>
      <c r="GD186" s="1003"/>
      <c r="GE186" s="1003"/>
      <c r="GF186" s="1003"/>
      <c r="GG186" s="1003"/>
      <c r="GH186" s="1003"/>
      <c r="GI186" s="1003"/>
      <c r="GJ186" s="1003"/>
      <c r="GK186" s="1003"/>
      <c r="GL186" s="1003"/>
      <c r="GM186" s="1003"/>
      <c r="GN186" s="1003"/>
      <c r="GO186" s="1003"/>
      <c r="GP186" s="1003"/>
      <c r="GQ186" s="1003"/>
      <c r="GR186" s="1003"/>
      <c r="GS186" s="1003"/>
      <c r="GT186" s="1003"/>
      <c r="GU186" s="1003"/>
      <c r="GV186" s="1003"/>
      <c r="GW186" s="1003"/>
      <c r="GX186" s="1003"/>
      <c r="GY186" s="1003"/>
      <c r="GZ186" s="1003"/>
      <c r="HA186" s="1003"/>
      <c r="HB186" s="1003"/>
      <c r="HC186" s="1003"/>
      <c r="HD186" s="1003"/>
      <c r="HE186" s="1003"/>
      <c r="HF186" s="1003"/>
      <c r="HG186" s="1003"/>
      <c r="HH186" s="1003"/>
      <c r="HI186" s="1003"/>
      <c r="HJ186" s="1003"/>
      <c r="HK186" s="1003"/>
      <c r="HL186" s="1003"/>
      <c r="HM186" s="1003"/>
      <c r="HN186" s="1003"/>
      <c r="HO186" s="1003"/>
      <c r="HP186" s="1003"/>
      <c r="HQ186" s="1003"/>
      <c r="HR186" s="1003"/>
      <c r="HS186" s="1003"/>
      <c r="HT186" s="1003"/>
      <c r="HU186" s="1003"/>
      <c r="HV186" s="1003"/>
      <c r="HW186" s="1003"/>
      <c r="HX186" s="1003"/>
      <c r="HY186" s="1003"/>
      <c r="HZ186" s="1003"/>
      <c r="IA186" s="1003"/>
      <c r="IB186" s="1003"/>
      <c r="IC186" s="1003"/>
      <c r="ID186" s="1003"/>
      <c r="IE186" s="1003"/>
      <c r="IF186" s="1003"/>
      <c r="IG186" s="1003"/>
      <c r="IH186" s="1003"/>
      <c r="II186" s="1003"/>
      <c r="IJ186" s="1003"/>
      <c r="IK186" s="1003"/>
      <c r="IL186" s="1003"/>
      <c r="IM186" s="1003"/>
      <c r="IN186" s="1003"/>
      <c r="IO186" s="1003"/>
      <c r="IP186" s="1003"/>
      <c r="IQ186" s="1003"/>
      <c r="IR186" s="1003"/>
      <c r="IS186" s="1003"/>
      <c r="IT186" s="1003"/>
      <c r="IU186" s="1003"/>
      <c r="IV186" s="1003"/>
    </row>
    <row r="187" spans="1:256">
      <c r="A187" s="1003"/>
      <c r="B187" s="1057"/>
      <c r="C187" s="1057"/>
      <c r="D187" s="1057"/>
      <c r="E187" s="1057"/>
      <c r="F187" s="1057"/>
      <c r="G187" s="1057"/>
      <c r="H187" s="1003"/>
      <c r="I187" s="1003"/>
      <c r="J187" s="1003"/>
      <c r="K187" s="1003"/>
      <c r="L187" s="1003"/>
      <c r="M187" s="1003"/>
      <c r="N187" s="1003"/>
      <c r="O187" s="1003"/>
      <c r="P187" s="1003"/>
      <c r="Q187" s="1003"/>
      <c r="R187" s="1003"/>
      <c r="S187" s="1003"/>
      <c r="T187" s="1003"/>
      <c r="U187" s="1003"/>
      <c r="V187" s="1003"/>
      <c r="W187" s="1003"/>
      <c r="X187" s="1003"/>
      <c r="Y187" s="1003"/>
      <c r="Z187" s="1003"/>
      <c r="AA187" s="1003"/>
      <c r="AB187" s="1003"/>
      <c r="AC187" s="1003"/>
      <c r="AD187" s="1003"/>
      <c r="AE187" s="1003"/>
      <c r="AF187" s="1003"/>
      <c r="AG187" s="1003"/>
      <c r="AH187" s="1003"/>
      <c r="AI187" s="1003"/>
      <c r="AJ187" s="1003"/>
      <c r="AK187" s="1003"/>
      <c r="AL187" s="1003"/>
      <c r="AM187" s="1003"/>
      <c r="AN187" s="1003"/>
      <c r="AO187" s="1003"/>
      <c r="AP187" s="1003"/>
      <c r="AQ187" s="1003"/>
      <c r="AR187" s="1003"/>
      <c r="AS187" s="1003"/>
      <c r="AT187" s="1003"/>
      <c r="AU187" s="1003"/>
      <c r="AV187" s="1003"/>
      <c r="AW187" s="1003"/>
      <c r="AX187" s="1003"/>
      <c r="AY187" s="1003"/>
      <c r="AZ187" s="1003"/>
      <c r="BA187" s="1003"/>
      <c r="BB187" s="1003"/>
      <c r="BC187" s="1003"/>
      <c r="BD187" s="1003"/>
      <c r="BE187" s="1003"/>
      <c r="BF187" s="1003"/>
      <c r="BG187" s="1003"/>
      <c r="BH187" s="1003"/>
      <c r="BI187" s="1003"/>
      <c r="BJ187" s="1003"/>
      <c r="BK187" s="1003"/>
      <c r="BL187" s="1003"/>
      <c r="BM187" s="1003"/>
      <c r="BN187" s="1003"/>
      <c r="BO187" s="1003"/>
      <c r="BP187" s="1003"/>
      <c r="BQ187" s="1003"/>
      <c r="BR187" s="1003"/>
      <c r="BS187" s="1003"/>
      <c r="BT187" s="1003"/>
      <c r="BU187" s="1003"/>
      <c r="BV187" s="1003"/>
      <c r="BW187" s="1003"/>
      <c r="BX187" s="1003"/>
      <c r="BY187" s="1003"/>
      <c r="BZ187" s="1003"/>
      <c r="CA187" s="1003"/>
      <c r="CB187" s="1003"/>
      <c r="CC187" s="1003"/>
      <c r="CD187" s="1003"/>
      <c r="CE187" s="1003"/>
      <c r="CF187" s="1003"/>
      <c r="CG187" s="1003"/>
      <c r="CH187" s="1003"/>
      <c r="CI187" s="1003"/>
      <c r="CJ187" s="1003"/>
      <c r="CK187" s="1003"/>
      <c r="CL187" s="1003"/>
      <c r="CM187" s="1003"/>
      <c r="CN187" s="1003"/>
      <c r="CO187" s="1003"/>
      <c r="CP187" s="1003"/>
      <c r="CQ187" s="1003"/>
      <c r="CR187" s="1003"/>
      <c r="CS187" s="1003"/>
      <c r="CT187" s="1003"/>
      <c r="CU187" s="1003"/>
      <c r="CV187" s="1003"/>
      <c r="CW187" s="1003"/>
      <c r="CX187" s="1003"/>
      <c r="CY187" s="1003"/>
      <c r="CZ187" s="1003"/>
      <c r="DA187" s="1003"/>
      <c r="DB187" s="1003"/>
      <c r="DC187" s="1003"/>
      <c r="DD187" s="1003"/>
      <c r="DE187" s="1003"/>
      <c r="DF187" s="1003"/>
      <c r="DG187" s="1003"/>
      <c r="DH187" s="1003"/>
      <c r="DI187" s="1003"/>
      <c r="DJ187" s="1003"/>
      <c r="DK187" s="1003"/>
      <c r="DL187" s="1003"/>
      <c r="DM187" s="1003"/>
      <c r="DN187" s="1003"/>
      <c r="DO187" s="1003"/>
      <c r="DP187" s="1003"/>
      <c r="DQ187" s="1003"/>
      <c r="DR187" s="1003"/>
      <c r="DS187" s="1003"/>
      <c r="DT187" s="1003"/>
      <c r="DU187" s="1003"/>
      <c r="DV187" s="1003"/>
      <c r="DW187" s="1003"/>
      <c r="DX187" s="1003"/>
      <c r="DY187" s="1003"/>
      <c r="DZ187" s="1003"/>
      <c r="EA187" s="1003"/>
      <c r="EB187" s="1003"/>
      <c r="EC187" s="1003"/>
      <c r="ED187" s="1003"/>
      <c r="EE187" s="1003"/>
      <c r="EF187" s="1003"/>
      <c r="EG187" s="1003"/>
      <c r="EH187" s="1003"/>
      <c r="EI187" s="1003"/>
      <c r="EJ187" s="1003"/>
      <c r="EK187" s="1003"/>
      <c r="EL187" s="1003"/>
      <c r="EM187" s="1003"/>
      <c r="EN187" s="1003"/>
      <c r="EO187" s="1003"/>
      <c r="EP187" s="1003"/>
      <c r="EQ187" s="1003"/>
      <c r="ER187" s="1003"/>
      <c r="ES187" s="1003"/>
      <c r="ET187" s="1003"/>
      <c r="EU187" s="1003"/>
      <c r="EV187" s="1003"/>
      <c r="EW187" s="1003"/>
      <c r="EX187" s="1003"/>
      <c r="EY187" s="1003"/>
      <c r="EZ187" s="1003"/>
      <c r="FA187" s="1003"/>
      <c r="FB187" s="1003"/>
      <c r="FC187" s="1003"/>
      <c r="FD187" s="1003"/>
      <c r="FE187" s="1003"/>
      <c r="FF187" s="1003"/>
      <c r="FG187" s="1003"/>
      <c r="FH187" s="1003"/>
      <c r="FI187" s="1003"/>
      <c r="FJ187" s="1003"/>
      <c r="FK187" s="1003"/>
      <c r="FL187" s="1003"/>
      <c r="FM187" s="1003"/>
      <c r="FN187" s="1003"/>
      <c r="FO187" s="1003"/>
      <c r="FP187" s="1003"/>
      <c r="FQ187" s="1003"/>
      <c r="FR187" s="1003"/>
      <c r="FS187" s="1003"/>
      <c r="FT187" s="1003"/>
      <c r="FU187" s="1003"/>
      <c r="FV187" s="1003"/>
      <c r="FW187" s="1003"/>
      <c r="FX187" s="1003"/>
      <c r="FY187" s="1003"/>
      <c r="FZ187" s="1003"/>
      <c r="GA187" s="1003"/>
      <c r="GB187" s="1003"/>
      <c r="GC187" s="1003"/>
      <c r="GD187" s="1003"/>
      <c r="GE187" s="1003"/>
      <c r="GF187" s="1003"/>
      <c r="GG187" s="1003"/>
      <c r="GH187" s="1003"/>
      <c r="GI187" s="1003"/>
      <c r="GJ187" s="1003"/>
      <c r="GK187" s="1003"/>
      <c r="GL187" s="1003"/>
      <c r="GM187" s="1003"/>
      <c r="GN187" s="1003"/>
      <c r="GO187" s="1003"/>
      <c r="GP187" s="1003"/>
      <c r="GQ187" s="1003"/>
      <c r="GR187" s="1003"/>
      <c r="GS187" s="1003"/>
      <c r="GT187" s="1003"/>
      <c r="GU187" s="1003"/>
      <c r="GV187" s="1003"/>
      <c r="GW187" s="1003"/>
      <c r="GX187" s="1003"/>
      <c r="GY187" s="1003"/>
      <c r="GZ187" s="1003"/>
      <c r="HA187" s="1003"/>
      <c r="HB187" s="1003"/>
      <c r="HC187" s="1003"/>
      <c r="HD187" s="1003"/>
      <c r="HE187" s="1003"/>
      <c r="HF187" s="1003"/>
      <c r="HG187" s="1003"/>
      <c r="HH187" s="1003"/>
      <c r="HI187" s="1003"/>
      <c r="HJ187" s="1003"/>
      <c r="HK187" s="1003"/>
      <c r="HL187" s="1003"/>
      <c r="HM187" s="1003"/>
      <c r="HN187" s="1003"/>
      <c r="HO187" s="1003"/>
      <c r="HP187" s="1003"/>
      <c r="HQ187" s="1003"/>
      <c r="HR187" s="1003"/>
      <c r="HS187" s="1003"/>
      <c r="HT187" s="1003"/>
      <c r="HU187" s="1003"/>
      <c r="HV187" s="1003"/>
      <c r="HW187" s="1003"/>
      <c r="HX187" s="1003"/>
      <c r="HY187" s="1003"/>
      <c r="HZ187" s="1003"/>
      <c r="IA187" s="1003"/>
      <c r="IB187" s="1003"/>
      <c r="IC187" s="1003"/>
      <c r="ID187" s="1003"/>
      <c r="IE187" s="1003"/>
      <c r="IF187" s="1003"/>
      <c r="IG187" s="1003"/>
      <c r="IH187" s="1003"/>
      <c r="II187" s="1003"/>
      <c r="IJ187" s="1003"/>
      <c r="IK187" s="1003"/>
      <c r="IL187" s="1003"/>
      <c r="IM187" s="1003"/>
      <c r="IN187" s="1003"/>
      <c r="IO187" s="1003"/>
      <c r="IP187" s="1003"/>
      <c r="IQ187" s="1003"/>
      <c r="IR187" s="1003"/>
      <c r="IS187" s="1003"/>
      <c r="IT187" s="1003"/>
      <c r="IU187" s="1003"/>
      <c r="IV187" s="1003"/>
    </row>
    <row r="188" spans="1:256">
      <c r="A188" s="1003"/>
      <c r="B188" s="1057"/>
      <c r="C188" s="1057"/>
      <c r="D188" s="1057"/>
      <c r="E188" s="1057"/>
      <c r="F188" s="1057"/>
      <c r="G188" s="1057"/>
      <c r="H188" s="1003"/>
      <c r="I188" s="1003"/>
      <c r="J188" s="1003"/>
      <c r="K188" s="1003"/>
      <c r="L188" s="1003"/>
      <c r="M188" s="1003"/>
      <c r="N188" s="1003"/>
      <c r="O188" s="1003"/>
      <c r="P188" s="1003"/>
      <c r="Q188" s="1003"/>
      <c r="R188" s="1003"/>
      <c r="S188" s="1003"/>
      <c r="T188" s="1003"/>
      <c r="U188" s="1003"/>
      <c r="V188" s="1003"/>
      <c r="W188" s="1003"/>
      <c r="X188" s="1003"/>
      <c r="Y188" s="1003"/>
      <c r="Z188" s="1003"/>
      <c r="AA188" s="1003"/>
      <c r="AB188" s="1003"/>
      <c r="AC188" s="1003"/>
      <c r="AD188" s="1003"/>
      <c r="AE188" s="1003"/>
      <c r="AF188" s="1003"/>
      <c r="AG188" s="1003"/>
      <c r="AH188" s="1003"/>
      <c r="AI188" s="1003"/>
      <c r="AJ188" s="1003"/>
      <c r="AK188" s="1003"/>
      <c r="AL188" s="1003"/>
      <c r="AM188" s="1003"/>
      <c r="AN188" s="1003"/>
      <c r="AO188" s="1003"/>
      <c r="AP188" s="1003"/>
      <c r="AQ188" s="1003"/>
      <c r="AR188" s="1003"/>
      <c r="AS188" s="1003"/>
      <c r="AT188" s="1003"/>
      <c r="AU188" s="1003"/>
      <c r="AV188" s="1003"/>
      <c r="AW188" s="1003"/>
      <c r="AX188" s="1003"/>
      <c r="AY188" s="1003"/>
      <c r="AZ188" s="1003"/>
      <c r="BA188" s="1003"/>
      <c r="BB188" s="1003"/>
      <c r="BC188" s="1003"/>
      <c r="BD188" s="1003"/>
      <c r="BE188" s="1003"/>
      <c r="BF188" s="1003"/>
      <c r="BG188" s="1003"/>
      <c r="BH188" s="1003"/>
      <c r="BI188" s="1003"/>
      <c r="BJ188" s="1003"/>
      <c r="BK188" s="1003"/>
      <c r="BL188" s="1003"/>
      <c r="BM188" s="1003"/>
      <c r="BN188" s="1003"/>
      <c r="BO188" s="1003"/>
      <c r="BP188" s="1003"/>
      <c r="BQ188" s="1003"/>
      <c r="BR188" s="1003"/>
      <c r="BS188" s="1003"/>
      <c r="BT188" s="1003"/>
      <c r="BU188" s="1003"/>
      <c r="BV188" s="1003"/>
      <c r="BW188" s="1003"/>
      <c r="BX188" s="1003"/>
      <c r="BY188" s="1003"/>
      <c r="BZ188" s="1003"/>
      <c r="CA188" s="1003"/>
      <c r="CB188" s="1003"/>
      <c r="CC188" s="1003"/>
      <c r="CD188" s="1003"/>
      <c r="CE188" s="1003"/>
      <c r="CF188" s="1003"/>
      <c r="CG188" s="1003"/>
      <c r="CH188" s="1003"/>
      <c r="CI188" s="1003"/>
      <c r="CJ188" s="1003"/>
      <c r="CK188" s="1003"/>
      <c r="CL188" s="1003"/>
      <c r="CM188" s="1003"/>
      <c r="CN188" s="1003"/>
      <c r="CO188" s="1003"/>
      <c r="CP188" s="1003"/>
      <c r="CQ188" s="1003"/>
      <c r="CR188" s="1003"/>
      <c r="CS188" s="1003"/>
      <c r="CT188" s="1003"/>
      <c r="CU188" s="1003"/>
      <c r="CV188" s="1003"/>
      <c r="CW188" s="1003"/>
      <c r="CX188" s="1003"/>
      <c r="CY188" s="1003"/>
      <c r="CZ188" s="1003"/>
      <c r="DA188" s="1003"/>
      <c r="DB188" s="1003"/>
      <c r="DC188" s="1003"/>
      <c r="DD188" s="1003"/>
      <c r="DE188" s="1003"/>
      <c r="DF188" s="1003"/>
      <c r="DG188" s="1003"/>
      <c r="DH188" s="1003"/>
      <c r="DI188" s="1003"/>
      <c r="DJ188" s="1003"/>
      <c r="DK188" s="1003"/>
      <c r="DL188" s="1003"/>
      <c r="DM188" s="1003"/>
      <c r="DN188" s="1003"/>
      <c r="DO188" s="1003"/>
      <c r="DP188" s="1003"/>
      <c r="DQ188" s="1003"/>
      <c r="DR188" s="1003"/>
      <c r="DS188" s="1003"/>
      <c r="DT188" s="1003"/>
      <c r="DU188" s="1003"/>
      <c r="DV188" s="1003"/>
      <c r="DW188" s="1003"/>
      <c r="DX188" s="1003"/>
      <c r="DY188" s="1003"/>
      <c r="DZ188" s="1003"/>
      <c r="EA188" s="1003"/>
      <c r="EB188" s="1003"/>
      <c r="EC188" s="1003"/>
      <c r="ED188" s="1003"/>
      <c r="EE188" s="1003"/>
      <c r="EF188" s="1003"/>
      <c r="EG188" s="1003"/>
      <c r="EH188" s="1003"/>
      <c r="EI188" s="1003"/>
      <c r="EJ188" s="1003"/>
      <c r="EK188" s="1003"/>
      <c r="EL188" s="1003"/>
      <c r="EM188" s="1003"/>
      <c r="EN188" s="1003"/>
      <c r="EO188" s="1003"/>
      <c r="EP188" s="1003"/>
      <c r="EQ188" s="1003"/>
      <c r="ER188" s="1003"/>
      <c r="ES188" s="1003"/>
      <c r="ET188" s="1003"/>
      <c r="EU188" s="1003"/>
      <c r="EV188" s="1003"/>
      <c r="EW188" s="1003"/>
      <c r="EX188" s="1003"/>
      <c r="EY188" s="1003"/>
      <c r="EZ188" s="1003"/>
      <c r="FA188" s="1003"/>
      <c r="FB188" s="1003"/>
      <c r="FC188" s="1003"/>
      <c r="FD188" s="1003"/>
      <c r="FE188" s="1003"/>
      <c r="FF188" s="1003"/>
      <c r="FG188" s="1003"/>
      <c r="FH188" s="1003"/>
      <c r="FI188" s="1003"/>
      <c r="FJ188" s="1003"/>
      <c r="FK188" s="1003"/>
      <c r="FL188" s="1003"/>
      <c r="FM188" s="1003"/>
      <c r="FN188" s="1003"/>
      <c r="FO188" s="1003"/>
      <c r="FP188" s="1003"/>
      <c r="FQ188" s="1003"/>
      <c r="FR188" s="1003"/>
      <c r="FS188" s="1003"/>
      <c r="FT188" s="1003"/>
      <c r="FU188" s="1003"/>
      <c r="FV188" s="1003"/>
      <c r="FW188" s="1003"/>
      <c r="FX188" s="1003"/>
      <c r="FY188" s="1003"/>
      <c r="FZ188" s="1003"/>
      <c r="GA188" s="1003"/>
      <c r="GB188" s="1003"/>
      <c r="GC188" s="1003"/>
      <c r="GD188" s="1003"/>
      <c r="GE188" s="1003"/>
      <c r="GF188" s="1003"/>
      <c r="GG188" s="1003"/>
      <c r="GH188" s="1003"/>
      <c r="GI188" s="1003"/>
      <c r="GJ188" s="1003"/>
      <c r="GK188" s="1003"/>
      <c r="GL188" s="1003"/>
      <c r="GM188" s="1003"/>
      <c r="GN188" s="1003"/>
      <c r="GO188" s="1003"/>
      <c r="GP188" s="1003"/>
      <c r="GQ188" s="1003"/>
      <c r="GR188" s="1003"/>
      <c r="GS188" s="1003"/>
      <c r="GT188" s="1003"/>
      <c r="GU188" s="1003"/>
      <c r="GV188" s="1003"/>
      <c r="GW188" s="1003"/>
      <c r="GX188" s="1003"/>
      <c r="GY188" s="1003"/>
      <c r="GZ188" s="1003"/>
      <c r="HA188" s="1003"/>
      <c r="HB188" s="1003"/>
      <c r="HC188" s="1003"/>
      <c r="HD188" s="1003"/>
      <c r="HE188" s="1003"/>
      <c r="HF188" s="1003"/>
      <c r="HG188" s="1003"/>
      <c r="HH188" s="1003"/>
      <c r="HI188" s="1003"/>
      <c r="HJ188" s="1003"/>
      <c r="HK188" s="1003"/>
      <c r="HL188" s="1003"/>
      <c r="HM188" s="1003"/>
      <c r="HN188" s="1003"/>
      <c r="HO188" s="1003"/>
      <c r="HP188" s="1003"/>
      <c r="HQ188" s="1003"/>
      <c r="HR188" s="1003"/>
      <c r="HS188" s="1003"/>
      <c r="HT188" s="1003"/>
      <c r="HU188" s="1003"/>
      <c r="HV188" s="1003"/>
      <c r="HW188" s="1003"/>
      <c r="HX188" s="1003"/>
      <c r="HY188" s="1003"/>
      <c r="HZ188" s="1003"/>
      <c r="IA188" s="1003"/>
      <c r="IB188" s="1003"/>
      <c r="IC188" s="1003"/>
      <c r="ID188" s="1003"/>
      <c r="IE188" s="1003"/>
      <c r="IF188" s="1003"/>
      <c r="IG188" s="1003"/>
      <c r="IH188" s="1003"/>
      <c r="II188" s="1003"/>
      <c r="IJ188" s="1003"/>
      <c r="IK188" s="1003"/>
      <c r="IL188" s="1003"/>
      <c r="IM188" s="1003"/>
      <c r="IN188" s="1003"/>
      <c r="IO188" s="1003"/>
      <c r="IP188" s="1003"/>
      <c r="IQ188" s="1003"/>
      <c r="IR188" s="1003"/>
      <c r="IS188" s="1003"/>
      <c r="IT188" s="1003"/>
      <c r="IU188" s="1003"/>
      <c r="IV188" s="1003"/>
    </row>
    <row r="189" spans="1:256">
      <c r="A189" s="1003"/>
      <c r="B189" s="1057"/>
      <c r="C189" s="1057"/>
      <c r="D189" s="1057"/>
      <c r="E189" s="1057"/>
      <c r="F189" s="1057"/>
      <c r="G189" s="1057"/>
      <c r="H189" s="1003"/>
      <c r="I189" s="1003"/>
      <c r="J189" s="1003"/>
      <c r="K189" s="1003"/>
      <c r="L189" s="1003"/>
      <c r="M189" s="1003"/>
      <c r="N189" s="1003"/>
      <c r="O189" s="1003"/>
      <c r="P189" s="1003"/>
      <c r="Q189" s="1003"/>
      <c r="R189" s="1003"/>
      <c r="S189" s="1003"/>
      <c r="T189" s="1003"/>
      <c r="U189" s="1003"/>
      <c r="V189" s="1003"/>
      <c r="W189" s="1003"/>
      <c r="X189" s="1003"/>
      <c r="Y189" s="1003"/>
      <c r="Z189" s="1003"/>
      <c r="AA189" s="1003"/>
      <c r="AB189" s="1003"/>
      <c r="AC189" s="1003"/>
      <c r="AD189" s="1003"/>
      <c r="AE189" s="1003"/>
      <c r="AF189" s="1003"/>
      <c r="AG189" s="1003"/>
      <c r="AH189" s="1003"/>
      <c r="AI189" s="1003"/>
      <c r="AJ189" s="1003"/>
      <c r="AK189" s="1003"/>
      <c r="AL189" s="1003"/>
      <c r="AM189" s="1003"/>
      <c r="AN189" s="1003"/>
      <c r="AO189" s="1003"/>
      <c r="AP189" s="1003"/>
      <c r="AQ189" s="1003"/>
      <c r="AR189" s="1003"/>
      <c r="AS189" s="1003"/>
      <c r="AT189" s="1003"/>
      <c r="AU189" s="1003"/>
      <c r="AV189" s="1003"/>
      <c r="AW189" s="1003"/>
      <c r="AX189" s="1003"/>
      <c r="AY189" s="1003"/>
      <c r="AZ189" s="1003"/>
      <c r="BA189" s="1003"/>
      <c r="BB189" s="1003"/>
      <c r="BC189" s="1003"/>
      <c r="BD189" s="1003"/>
      <c r="BE189" s="1003"/>
      <c r="BF189" s="1003"/>
      <c r="BG189" s="1003"/>
      <c r="BH189" s="1003"/>
      <c r="BI189" s="1003"/>
      <c r="BJ189" s="1003"/>
      <c r="BK189" s="1003"/>
      <c r="BL189" s="1003"/>
      <c r="BM189" s="1003"/>
      <c r="BN189" s="1003"/>
      <c r="BO189" s="1003"/>
      <c r="BP189" s="1003"/>
      <c r="BQ189" s="1003"/>
      <c r="BR189" s="1003"/>
      <c r="BS189" s="1003"/>
      <c r="BT189" s="1003"/>
      <c r="BU189" s="1003"/>
      <c r="BV189" s="1003"/>
      <c r="BW189" s="1003"/>
      <c r="BX189" s="1003"/>
      <c r="BY189" s="1003"/>
      <c r="BZ189" s="1003"/>
      <c r="CA189" s="1003"/>
      <c r="CB189" s="1003"/>
      <c r="CC189" s="1003"/>
      <c r="CD189" s="1003"/>
      <c r="CE189" s="1003"/>
      <c r="CF189" s="1003"/>
      <c r="CG189" s="1003"/>
      <c r="CH189" s="1003"/>
      <c r="CI189" s="1003"/>
      <c r="CJ189" s="1003"/>
      <c r="CK189" s="1003"/>
      <c r="CL189" s="1003"/>
      <c r="CM189" s="1003"/>
      <c r="CN189" s="1003"/>
      <c r="CO189" s="1003"/>
      <c r="CP189" s="1003"/>
      <c r="CQ189" s="1003"/>
      <c r="CR189" s="1003"/>
      <c r="CS189" s="1003"/>
      <c r="CT189" s="1003"/>
      <c r="CU189" s="1003"/>
      <c r="CV189" s="1003"/>
      <c r="CW189" s="1003"/>
      <c r="CX189" s="1003"/>
      <c r="CY189" s="1003"/>
      <c r="CZ189" s="1003"/>
      <c r="DA189" s="1003"/>
      <c r="DB189" s="1003"/>
      <c r="DC189" s="1003"/>
      <c r="DD189" s="1003"/>
      <c r="DE189" s="1003"/>
      <c r="DF189" s="1003"/>
      <c r="DG189" s="1003"/>
      <c r="DH189" s="1003"/>
      <c r="DI189" s="1003"/>
      <c r="DJ189" s="1003"/>
      <c r="DK189" s="1003"/>
      <c r="DL189" s="1003"/>
      <c r="DM189" s="1003"/>
      <c r="DN189" s="1003"/>
      <c r="DO189" s="1003"/>
      <c r="DP189" s="1003"/>
      <c r="DQ189" s="1003"/>
      <c r="DR189" s="1003"/>
      <c r="DS189" s="1003"/>
      <c r="DT189" s="1003"/>
      <c r="DU189" s="1003"/>
      <c r="DV189" s="1003"/>
      <c r="DW189" s="1003"/>
      <c r="DX189" s="1003"/>
      <c r="DY189" s="1003"/>
      <c r="DZ189" s="1003"/>
      <c r="EA189" s="1003"/>
      <c r="EB189" s="1003"/>
      <c r="EC189" s="1003"/>
      <c r="ED189" s="1003"/>
      <c r="EE189" s="1003"/>
      <c r="EF189" s="1003"/>
      <c r="EG189" s="1003"/>
      <c r="EH189" s="1003"/>
      <c r="EI189" s="1003"/>
      <c r="EJ189" s="1003"/>
      <c r="EK189" s="1003"/>
      <c r="EL189" s="1003"/>
      <c r="EM189" s="1003"/>
      <c r="EN189" s="1003"/>
      <c r="EO189" s="1003"/>
      <c r="EP189" s="1003"/>
      <c r="EQ189" s="1003"/>
      <c r="ER189" s="1003"/>
      <c r="ES189" s="1003"/>
      <c r="ET189" s="1003"/>
      <c r="EU189" s="1003"/>
      <c r="EV189" s="1003"/>
      <c r="EW189" s="1003"/>
      <c r="EX189" s="1003"/>
      <c r="EY189" s="1003"/>
      <c r="EZ189" s="1003"/>
      <c r="FA189" s="1003"/>
      <c r="FB189" s="1003"/>
      <c r="FC189" s="1003"/>
      <c r="FD189" s="1003"/>
      <c r="FE189" s="1003"/>
      <c r="FF189" s="1003"/>
      <c r="FG189" s="1003"/>
      <c r="FH189" s="1003"/>
      <c r="FI189" s="1003"/>
      <c r="FJ189" s="1003"/>
      <c r="FK189" s="1003"/>
      <c r="FL189" s="1003"/>
      <c r="FM189" s="1003"/>
      <c r="FN189" s="1003"/>
      <c r="FO189" s="1003"/>
      <c r="FP189" s="1003"/>
      <c r="FQ189" s="1003"/>
      <c r="FR189" s="1003"/>
      <c r="FS189" s="1003"/>
      <c r="FT189" s="1003"/>
      <c r="FU189" s="1003"/>
      <c r="FV189" s="1003"/>
      <c r="FW189" s="1003"/>
      <c r="FX189" s="1003"/>
      <c r="FY189" s="1003"/>
      <c r="FZ189" s="1003"/>
      <c r="GA189" s="1003"/>
      <c r="GB189" s="1003"/>
      <c r="GC189" s="1003"/>
      <c r="GD189" s="1003"/>
      <c r="GE189" s="1003"/>
      <c r="GF189" s="1003"/>
      <c r="GG189" s="1003"/>
      <c r="GH189" s="1003"/>
      <c r="GI189" s="1003"/>
      <c r="GJ189" s="1003"/>
      <c r="GK189" s="1003"/>
      <c r="GL189" s="1003"/>
      <c r="GM189" s="1003"/>
      <c r="GN189" s="1003"/>
      <c r="GO189" s="1003"/>
      <c r="GP189" s="1003"/>
      <c r="GQ189" s="1003"/>
      <c r="GR189" s="1003"/>
      <c r="GS189" s="1003"/>
      <c r="GT189" s="1003"/>
      <c r="GU189" s="1003"/>
      <c r="GV189" s="1003"/>
      <c r="GW189" s="1003"/>
      <c r="GX189" s="1003"/>
      <c r="GY189" s="1003"/>
      <c r="GZ189" s="1003"/>
      <c r="HA189" s="1003"/>
      <c r="HB189" s="1003"/>
      <c r="HC189" s="1003"/>
      <c r="HD189" s="1003"/>
      <c r="HE189" s="1003"/>
      <c r="HF189" s="1003"/>
      <c r="HG189" s="1003"/>
      <c r="HH189" s="1003"/>
      <c r="HI189" s="1003"/>
      <c r="HJ189" s="1003"/>
      <c r="HK189" s="1003"/>
      <c r="HL189" s="1003"/>
      <c r="HM189" s="1003"/>
      <c r="HN189" s="1003"/>
      <c r="HO189" s="1003"/>
      <c r="HP189" s="1003"/>
      <c r="HQ189" s="1003"/>
      <c r="HR189" s="1003"/>
      <c r="HS189" s="1003"/>
      <c r="HT189" s="1003"/>
      <c r="HU189" s="1003"/>
      <c r="HV189" s="1003"/>
      <c r="HW189" s="1003"/>
      <c r="HX189" s="1003"/>
      <c r="HY189" s="1003"/>
      <c r="HZ189" s="1003"/>
      <c r="IA189" s="1003"/>
      <c r="IB189" s="1003"/>
      <c r="IC189" s="1003"/>
      <c r="ID189" s="1003"/>
      <c r="IE189" s="1003"/>
      <c r="IF189" s="1003"/>
      <c r="IG189" s="1003"/>
      <c r="IH189" s="1003"/>
      <c r="II189" s="1003"/>
      <c r="IJ189" s="1003"/>
      <c r="IK189" s="1003"/>
      <c r="IL189" s="1003"/>
      <c r="IM189" s="1003"/>
      <c r="IN189" s="1003"/>
      <c r="IO189" s="1003"/>
      <c r="IP189" s="1003"/>
      <c r="IQ189" s="1003"/>
      <c r="IR189" s="1003"/>
      <c r="IS189" s="1003"/>
      <c r="IT189" s="1003"/>
      <c r="IU189" s="1003"/>
      <c r="IV189" s="1003"/>
    </row>
    <row r="190" spans="1:256" ht="13.5" thickBot="1">
      <c r="A190" s="1003"/>
      <c r="B190" s="1058"/>
      <c r="C190" s="1058"/>
      <c r="D190" s="1058"/>
      <c r="E190" s="1058"/>
      <c r="F190" s="1058"/>
      <c r="G190" s="1058"/>
      <c r="H190" s="1003"/>
      <c r="I190" s="1003"/>
      <c r="J190" s="1003"/>
      <c r="K190" s="1003"/>
      <c r="L190" s="1003"/>
      <c r="M190" s="1003"/>
      <c r="N190" s="1003"/>
      <c r="O190" s="1003"/>
      <c r="P190" s="1003"/>
      <c r="Q190" s="1003"/>
      <c r="R190" s="1003"/>
      <c r="S190" s="1003"/>
      <c r="T190" s="1003"/>
      <c r="U190" s="1003"/>
      <c r="V190" s="1003"/>
      <c r="W190" s="1003"/>
      <c r="X190" s="1003"/>
      <c r="Y190" s="1003"/>
      <c r="Z190" s="1003"/>
      <c r="AA190" s="1003"/>
      <c r="AB190" s="1003"/>
      <c r="AC190" s="1003"/>
      <c r="AD190" s="1003"/>
      <c r="AE190" s="1003"/>
      <c r="AF190" s="1003"/>
      <c r="AG190" s="1003"/>
      <c r="AH190" s="1003"/>
      <c r="AI190" s="1003"/>
      <c r="AJ190" s="1003"/>
      <c r="AK190" s="1003"/>
      <c r="AL190" s="1003"/>
      <c r="AM190" s="1003"/>
      <c r="AN190" s="1003"/>
      <c r="AO190" s="1003"/>
      <c r="AP190" s="1003"/>
      <c r="AQ190" s="1003"/>
      <c r="AR190" s="1003"/>
      <c r="AS190" s="1003"/>
      <c r="AT190" s="1003"/>
      <c r="AU190" s="1003"/>
      <c r="AV190" s="1003"/>
      <c r="AW190" s="1003"/>
      <c r="AX190" s="1003"/>
      <c r="AY190" s="1003"/>
      <c r="AZ190" s="1003"/>
      <c r="BA190" s="1003"/>
      <c r="BB190" s="1003"/>
      <c r="BC190" s="1003"/>
      <c r="BD190" s="1003"/>
      <c r="BE190" s="1003"/>
      <c r="BF190" s="1003"/>
      <c r="BG190" s="1003"/>
      <c r="BH190" s="1003"/>
      <c r="BI190" s="1003"/>
      <c r="BJ190" s="1003"/>
      <c r="BK190" s="1003"/>
      <c r="BL190" s="1003"/>
      <c r="BM190" s="1003"/>
      <c r="BN190" s="1003"/>
      <c r="BO190" s="1003"/>
      <c r="BP190" s="1003"/>
      <c r="BQ190" s="1003"/>
      <c r="BR190" s="1003"/>
      <c r="BS190" s="1003"/>
      <c r="BT190" s="1003"/>
      <c r="BU190" s="1003"/>
      <c r="BV190" s="1003"/>
      <c r="BW190" s="1003"/>
      <c r="BX190" s="1003"/>
      <c r="BY190" s="1003"/>
      <c r="BZ190" s="1003"/>
      <c r="CA190" s="1003"/>
      <c r="CB190" s="1003"/>
      <c r="CC190" s="1003"/>
      <c r="CD190" s="1003"/>
      <c r="CE190" s="1003"/>
      <c r="CF190" s="1003"/>
      <c r="CG190" s="1003"/>
      <c r="CH190" s="1003"/>
      <c r="CI190" s="1003"/>
      <c r="CJ190" s="1003"/>
      <c r="CK190" s="1003"/>
      <c r="CL190" s="1003"/>
      <c r="CM190" s="1003"/>
      <c r="CN190" s="1003"/>
      <c r="CO190" s="1003"/>
      <c r="CP190" s="1003"/>
      <c r="CQ190" s="1003"/>
      <c r="CR190" s="1003"/>
      <c r="CS190" s="1003"/>
      <c r="CT190" s="1003"/>
      <c r="CU190" s="1003"/>
      <c r="CV190" s="1003"/>
      <c r="CW190" s="1003"/>
      <c r="CX190" s="1003"/>
      <c r="CY190" s="1003"/>
      <c r="CZ190" s="1003"/>
      <c r="DA190" s="1003"/>
      <c r="DB190" s="1003"/>
      <c r="DC190" s="1003"/>
      <c r="DD190" s="1003"/>
      <c r="DE190" s="1003"/>
      <c r="DF190" s="1003"/>
      <c r="DG190" s="1003"/>
      <c r="DH190" s="1003"/>
      <c r="DI190" s="1003"/>
      <c r="DJ190" s="1003"/>
      <c r="DK190" s="1003"/>
      <c r="DL190" s="1003"/>
      <c r="DM190" s="1003"/>
      <c r="DN190" s="1003"/>
      <c r="DO190" s="1003"/>
      <c r="DP190" s="1003"/>
      <c r="DQ190" s="1003"/>
      <c r="DR190" s="1003"/>
      <c r="DS190" s="1003"/>
      <c r="DT190" s="1003"/>
      <c r="DU190" s="1003"/>
      <c r="DV190" s="1003"/>
      <c r="DW190" s="1003"/>
      <c r="DX190" s="1003"/>
      <c r="DY190" s="1003"/>
      <c r="DZ190" s="1003"/>
      <c r="EA190" s="1003"/>
      <c r="EB190" s="1003"/>
      <c r="EC190" s="1003"/>
      <c r="ED190" s="1003"/>
      <c r="EE190" s="1003"/>
      <c r="EF190" s="1003"/>
      <c r="EG190" s="1003"/>
      <c r="EH190" s="1003"/>
      <c r="EI190" s="1003"/>
      <c r="EJ190" s="1003"/>
      <c r="EK190" s="1003"/>
      <c r="EL190" s="1003"/>
      <c r="EM190" s="1003"/>
      <c r="EN190" s="1003"/>
      <c r="EO190" s="1003"/>
      <c r="EP190" s="1003"/>
      <c r="EQ190" s="1003"/>
      <c r="ER190" s="1003"/>
      <c r="ES190" s="1003"/>
      <c r="ET190" s="1003"/>
      <c r="EU190" s="1003"/>
      <c r="EV190" s="1003"/>
      <c r="EW190" s="1003"/>
      <c r="EX190" s="1003"/>
      <c r="EY190" s="1003"/>
      <c r="EZ190" s="1003"/>
      <c r="FA190" s="1003"/>
      <c r="FB190" s="1003"/>
      <c r="FC190" s="1003"/>
      <c r="FD190" s="1003"/>
      <c r="FE190" s="1003"/>
      <c r="FF190" s="1003"/>
      <c r="FG190" s="1003"/>
      <c r="FH190" s="1003"/>
      <c r="FI190" s="1003"/>
      <c r="FJ190" s="1003"/>
      <c r="FK190" s="1003"/>
      <c r="FL190" s="1003"/>
      <c r="FM190" s="1003"/>
      <c r="FN190" s="1003"/>
      <c r="FO190" s="1003"/>
      <c r="FP190" s="1003"/>
      <c r="FQ190" s="1003"/>
      <c r="FR190" s="1003"/>
      <c r="FS190" s="1003"/>
      <c r="FT190" s="1003"/>
      <c r="FU190" s="1003"/>
      <c r="FV190" s="1003"/>
      <c r="FW190" s="1003"/>
      <c r="FX190" s="1003"/>
      <c r="FY190" s="1003"/>
      <c r="FZ190" s="1003"/>
      <c r="GA190" s="1003"/>
      <c r="GB190" s="1003"/>
      <c r="GC190" s="1003"/>
      <c r="GD190" s="1003"/>
      <c r="GE190" s="1003"/>
      <c r="GF190" s="1003"/>
      <c r="GG190" s="1003"/>
      <c r="GH190" s="1003"/>
      <c r="GI190" s="1003"/>
      <c r="GJ190" s="1003"/>
      <c r="GK190" s="1003"/>
      <c r="GL190" s="1003"/>
      <c r="GM190" s="1003"/>
      <c r="GN190" s="1003"/>
      <c r="GO190" s="1003"/>
      <c r="GP190" s="1003"/>
      <c r="GQ190" s="1003"/>
      <c r="GR190" s="1003"/>
      <c r="GS190" s="1003"/>
      <c r="GT190" s="1003"/>
      <c r="GU190" s="1003"/>
      <c r="GV190" s="1003"/>
      <c r="GW190" s="1003"/>
      <c r="GX190" s="1003"/>
      <c r="GY190" s="1003"/>
      <c r="GZ190" s="1003"/>
      <c r="HA190" s="1003"/>
      <c r="HB190" s="1003"/>
      <c r="HC190" s="1003"/>
      <c r="HD190" s="1003"/>
      <c r="HE190" s="1003"/>
      <c r="HF190" s="1003"/>
      <c r="HG190" s="1003"/>
      <c r="HH190" s="1003"/>
      <c r="HI190" s="1003"/>
      <c r="HJ190" s="1003"/>
      <c r="HK190" s="1003"/>
      <c r="HL190" s="1003"/>
      <c r="HM190" s="1003"/>
      <c r="HN190" s="1003"/>
      <c r="HO190" s="1003"/>
      <c r="HP190" s="1003"/>
      <c r="HQ190" s="1003"/>
      <c r="HR190" s="1003"/>
      <c r="HS190" s="1003"/>
      <c r="HT190" s="1003"/>
      <c r="HU190" s="1003"/>
      <c r="HV190" s="1003"/>
      <c r="HW190" s="1003"/>
      <c r="HX190" s="1003"/>
      <c r="HY190" s="1003"/>
      <c r="HZ190" s="1003"/>
      <c r="IA190" s="1003"/>
      <c r="IB190" s="1003"/>
      <c r="IC190" s="1003"/>
      <c r="ID190" s="1003"/>
      <c r="IE190" s="1003"/>
      <c r="IF190" s="1003"/>
      <c r="IG190" s="1003"/>
      <c r="IH190" s="1003"/>
      <c r="II190" s="1003"/>
      <c r="IJ190" s="1003"/>
      <c r="IK190" s="1003"/>
      <c r="IL190" s="1003"/>
      <c r="IM190" s="1003"/>
      <c r="IN190" s="1003"/>
      <c r="IO190" s="1003"/>
      <c r="IP190" s="1003"/>
      <c r="IQ190" s="1003"/>
      <c r="IR190" s="1003"/>
      <c r="IS190" s="1003"/>
      <c r="IT190" s="1003"/>
      <c r="IU190" s="1003"/>
      <c r="IV190" s="1003"/>
    </row>
    <row r="191" spans="1:256" ht="15.75" thickBot="1">
      <c r="A191" s="1003"/>
      <c r="B191" s="1072"/>
      <c r="C191" s="1270" t="s">
        <v>1809</v>
      </c>
      <c r="D191" s="1073"/>
      <c r="E191" s="1074"/>
      <c r="F191" s="1073"/>
      <c r="G191" s="1075"/>
      <c r="H191" s="1003"/>
      <c r="I191" s="1003"/>
      <c r="J191" s="1003"/>
      <c r="K191" s="1003"/>
      <c r="L191" s="1003"/>
      <c r="M191" s="1003"/>
      <c r="N191" s="1003"/>
      <c r="O191" s="1003"/>
      <c r="P191" s="1003"/>
      <c r="Q191" s="1003"/>
      <c r="R191" s="1003"/>
      <c r="S191" s="1003"/>
      <c r="T191" s="1003"/>
      <c r="U191" s="1003"/>
      <c r="V191" s="1003"/>
      <c r="W191" s="1003"/>
      <c r="X191" s="1003"/>
      <c r="Y191" s="1003"/>
      <c r="Z191" s="1003"/>
      <c r="AA191" s="1003"/>
      <c r="AB191" s="1003"/>
      <c r="AC191" s="1003"/>
      <c r="AD191" s="1003"/>
      <c r="AE191" s="1003"/>
      <c r="AF191" s="1003"/>
      <c r="AG191" s="1003"/>
      <c r="AH191" s="1003"/>
      <c r="AI191" s="1003"/>
      <c r="AJ191" s="1003"/>
      <c r="AK191" s="1003"/>
      <c r="AL191" s="1003"/>
      <c r="AM191" s="1003"/>
      <c r="AN191" s="1003"/>
      <c r="AO191" s="1003"/>
      <c r="AP191" s="1003"/>
      <c r="AQ191" s="1003"/>
      <c r="AR191" s="1003"/>
      <c r="AS191" s="1003"/>
      <c r="AT191" s="1003"/>
      <c r="AU191" s="1003"/>
      <c r="AV191" s="1003"/>
      <c r="AW191" s="1003"/>
      <c r="AX191" s="1003"/>
      <c r="AY191" s="1003"/>
      <c r="AZ191" s="1003"/>
      <c r="BA191" s="1003"/>
      <c r="BB191" s="1003"/>
      <c r="BC191" s="1003"/>
      <c r="BD191" s="1003"/>
      <c r="BE191" s="1003"/>
      <c r="BF191" s="1003"/>
      <c r="BG191" s="1003"/>
      <c r="BH191" s="1003"/>
      <c r="BI191" s="1003"/>
      <c r="BJ191" s="1003"/>
      <c r="BK191" s="1003"/>
      <c r="BL191" s="1003"/>
      <c r="BM191" s="1003"/>
      <c r="BN191" s="1003"/>
      <c r="BO191" s="1003"/>
      <c r="BP191" s="1003"/>
      <c r="BQ191" s="1003"/>
      <c r="BR191" s="1003"/>
      <c r="BS191" s="1003"/>
      <c r="BT191" s="1003"/>
      <c r="BU191" s="1003"/>
      <c r="BV191" s="1003"/>
      <c r="BW191" s="1003"/>
      <c r="BX191" s="1003"/>
      <c r="BY191" s="1003"/>
      <c r="BZ191" s="1003"/>
      <c r="CA191" s="1003"/>
      <c r="CB191" s="1003"/>
      <c r="CC191" s="1003"/>
      <c r="CD191" s="1003"/>
      <c r="CE191" s="1003"/>
      <c r="CF191" s="1003"/>
      <c r="CG191" s="1003"/>
      <c r="CH191" s="1003"/>
      <c r="CI191" s="1003"/>
      <c r="CJ191" s="1003"/>
      <c r="CK191" s="1003"/>
      <c r="CL191" s="1003"/>
      <c r="CM191" s="1003"/>
      <c r="CN191" s="1003"/>
      <c r="CO191" s="1003"/>
      <c r="CP191" s="1003"/>
      <c r="CQ191" s="1003"/>
      <c r="CR191" s="1003"/>
      <c r="CS191" s="1003"/>
      <c r="CT191" s="1003"/>
      <c r="CU191" s="1003"/>
      <c r="CV191" s="1003"/>
      <c r="CW191" s="1003"/>
      <c r="CX191" s="1003"/>
      <c r="CY191" s="1003"/>
      <c r="CZ191" s="1003"/>
      <c r="DA191" s="1003"/>
      <c r="DB191" s="1003"/>
      <c r="DC191" s="1003"/>
      <c r="DD191" s="1003"/>
      <c r="DE191" s="1003"/>
      <c r="DF191" s="1003"/>
      <c r="DG191" s="1003"/>
      <c r="DH191" s="1003"/>
      <c r="DI191" s="1003"/>
      <c r="DJ191" s="1003"/>
      <c r="DK191" s="1003"/>
      <c r="DL191" s="1003"/>
      <c r="DM191" s="1003"/>
      <c r="DN191" s="1003"/>
      <c r="DO191" s="1003"/>
      <c r="DP191" s="1003"/>
      <c r="DQ191" s="1003"/>
      <c r="DR191" s="1003"/>
      <c r="DS191" s="1003"/>
      <c r="DT191" s="1003"/>
      <c r="DU191" s="1003"/>
      <c r="DV191" s="1003"/>
      <c r="DW191" s="1003"/>
      <c r="DX191" s="1003"/>
      <c r="DY191" s="1003"/>
      <c r="DZ191" s="1003"/>
      <c r="EA191" s="1003"/>
      <c r="EB191" s="1003"/>
      <c r="EC191" s="1003"/>
      <c r="ED191" s="1003"/>
      <c r="EE191" s="1003"/>
      <c r="EF191" s="1003"/>
      <c r="EG191" s="1003"/>
      <c r="EH191" s="1003"/>
      <c r="EI191" s="1003"/>
      <c r="EJ191" s="1003"/>
      <c r="EK191" s="1003"/>
      <c r="EL191" s="1003"/>
      <c r="EM191" s="1003"/>
      <c r="EN191" s="1003"/>
      <c r="EO191" s="1003"/>
      <c r="EP191" s="1003"/>
      <c r="EQ191" s="1003"/>
      <c r="ER191" s="1003"/>
      <c r="ES191" s="1003"/>
      <c r="ET191" s="1003"/>
      <c r="EU191" s="1003"/>
      <c r="EV191" s="1003"/>
      <c r="EW191" s="1003"/>
      <c r="EX191" s="1003"/>
      <c r="EY191" s="1003"/>
      <c r="EZ191" s="1003"/>
      <c r="FA191" s="1003"/>
      <c r="FB191" s="1003"/>
      <c r="FC191" s="1003"/>
      <c r="FD191" s="1003"/>
      <c r="FE191" s="1003"/>
      <c r="FF191" s="1003"/>
      <c r="FG191" s="1003"/>
      <c r="FH191" s="1003"/>
      <c r="FI191" s="1003"/>
      <c r="FJ191" s="1003"/>
      <c r="FK191" s="1003"/>
      <c r="FL191" s="1003"/>
      <c r="FM191" s="1003"/>
      <c r="FN191" s="1003"/>
      <c r="FO191" s="1003"/>
      <c r="FP191" s="1003"/>
      <c r="FQ191" s="1003"/>
      <c r="FR191" s="1003"/>
      <c r="FS191" s="1003"/>
      <c r="FT191" s="1003"/>
      <c r="FU191" s="1003"/>
      <c r="FV191" s="1003"/>
      <c r="FW191" s="1003"/>
      <c r="FX191" s="1003"/>
      <c r="FY191" s="1003"/>
      <c r="FZ191" s="1003"/>
      <c r="GA191" s="1003"/>
      <c r="GB191" s="1003"/>
      <c r="GC191" s="1003"/>
      <c r="GD191" s="1003"/>
      <c r="GE191" s="1003"/>
      <c r="GF191" s="1003"/>
      <c r="GG191" s="1003"/>
      <c r="GH191" s="1003"/>
      <c r="GI191" s="1003"/>
      <c r="GJ191" s="1003"/>
      <c r="GK191" s="1003"/>
      <c r="GL191" s="1003"/>
      <c r="GM191" s="1003"/>
      <c r="GN191" s="1003"/>
      <c r="GO191" s="1003"/>
      <c r="GP191" s="1003"/>
      <c r="GQ191" s="1003"/>
      <c r="GR191" s="1003"/>
      <c r="GS191" s="1003"/>
      <c r="GT191" s="1003"/>
      <c r="GU191" s="1003"/>
      <c r="GV191" s="1003"/>
      <c r="GW191" s="1003"/>
      <c r="GX191" s="1003"/>
      <c r="GY191" s="1003"/>
      <c r="GZ191" s="1003"/>
      <c r="HA191" s="1003"/>
      <c r="HB191" s="1003"/>
      <c r="HC191" s="1003"/>
      <c r="HD191" s="1003"/>
      <c r="HE191" s="1003"/>
      <c r="HF191" s="1003"/>
      <c r="HG191" s="1003"/>
      <c r="HH191" s="1003"/>
      <c r="HI191" s="1003"/>
      <c r="HJ191" s="1003"/>
      <c r="HK191" s="1003"/>
      <c r="HL191" s="1003"/>
      <c r="HM191" s="1003"/>
      <c r="HN191" s="1003"/>
      <c r="HO191" s="1003"/>
      <c r="HP191" s="1003"/>
      <c r="HQ191" s="1003"/>
      <c r="HR191" s="1003"/>
      <c r="HS191" s="1003"/>
      <c r="HT191" s="1003"/>
      <c r="HU191" s="1003"/>
      <c r="HV191" s="1003"/>
      <c r="HW191" s="1003"/>
      <c r="HX191" s="1003"/>
      <c r="HY191" s="1003"/>
      <c r="HZ191" s="1003"/>
      <c r="IA191" s="1003"/>
      <c r="IB191" s="1003"/>
      <c r="IC191" s="1003"/>
      <c r="ID191" s="1003"/>
      <c r="IE191" s="1003"/>
      <c r="IF191" s="1003"/>
      <c r="IG191" s="1003"/>
      <c r="IH191" s="1003"/>
      <c r="II191" s="1003"/>
      <c r="IJ191" s="1003"/>
      <c r="IK191" s="1003"/>
      <c r="IL191" s="1003"/>
      <c r="IM191" s="1003"/>
      <c r="IN191" s="1003"/>
      <c r="IO191" s="1003"/>
      <c r="IP191" s="1003"/>
      <c r="IQ191" s="1003"/>
      <c r="IR191" s="1003"/>
      <c r="IS191" s="1003"/>
      <c r="IT191" s="1003"/>
      <c r="IU191" s="1003"/>
      <c r="IV191" s="1003"/>
    </row>
    <row r="192" spans="1:256" ht="13.5" thickBot="1">
      <c r="A192" s="1003"/>
      <c r="B192" s="2876" t="s">
        <v>1810</v>
      </c>
      <c r="C192" s="2877"/>
      <c r="D192" s="1269" t="s">
        <v>1811</v>
      </c>
      <c r="E192" s="1269" t="s">
        <v>1812</v>
      </c>
      <c r="F192" s="1269" t="s">
        <v>1813</v>
      </c>
      <c r="G192" s="1076" t="s">
        <v>1842</v>
      </c>
      <c r="H192" s="1003"/>
      <c r="I192" s="1003"/>
      <c r="J192" s="1003"/>
      <c r="K192" s="1003"/>
      <c r="L192" s="1003"/>
      <c r="M192" s="1003"/>
      <c r="N192" s="1003"/>
      <c r="O192" s="1003"/>
      <c r="P192" s="1003"/>
      <c r="Q192" s="1003"/>
      <c r="R192" s="1003"/>
      <c r="S192" s="1003"/>
      <c r="T192" s="1003"/>
      <c r="U192" s="1003"/>
      <c r="V192" s="1003"/>
      <c r="W192" s="1003"/>
      <c r="X192" s="1003"/>
      <c r="Y192" s="1003"/>
      <c r="Z192" s="1003"/>
      <c r="AA192" s="1003"/>
      <c r="AB192" s="1003"/>
      <c r="AC192" s="1003"/>
      <c r="AD192" s="1003"/>
      <c r="AE192" s="1003"/>
      <c r="AF192" s="1003"/>
      <c r="AG192" s="1003"/>
      <c r="AH192" s="1003"/>
      <c r="AI192" s="1003"/>
      <c r="AJ192" s="1003"/>
      <c r="AK192" s="1003"/>
      <c r="AL192" s="1003"/>
      <c r="AM192" s="1003"/>
      <c r="AN192" s="1003"/>
      <c r="AO192" s="1003"/>
      <c r="AP192" s="1003"/>
      <c r="AQ192" s="1003"/>
      <c r="AR192" s="1003"/>
      <c r="AS192" s="1003"/>
      <c r="AT192" s="1003"/>
      <c r="AU192" s="1003"/>
      <c r="AV192" s="1003"/>
      <c r="AW192" s="1003"/>
      <c r="AX192" s="1003"/>
      <c r="AY192" s="1003"/>
      <c r="AZ192" s="1003"/>
      <c r="BA192" s="1003"/>
      <c r="BB192" s="1003"/>
      <c r="BC192" s="1003"/>
      <c r="BD192" s="1003"/>
      <c r="BE192" s="1003"/>
      <c r="BF192" s="1003"/>
      <c r="BG192" s="1003"/>
      <c r="BH192" s="1003"/>
      <c r="BI192" s="1003"/>
      <c r="BJ192" s="1003"/>
      <c r="BK192" s="1003"/>
      <c r="BL192" s="1003"/>
      <c r="BM192" s="1003"/>
      <c r="BN192" s="1003"/>
      <c r="BO192" s="1003"/>
      <c r="BP192" s="1003"/>
      <c r="BQ192" s="1003"/>
      <c r="BR192" s="1003"/>
      <c r="BS192" s="1003"/>
      <c r="BT192" s="1003"/>
      <c r="BU192" s="1003"/>
      <c r="BV192" s="1003"/>
      <c r="BW192" s="1003"/>
      <c r="BX192" s="1003"/>
      <c r="BY192" s="1003"/>
      <c r="BZ192" s="1003"/>
      <c r="CA192" s="1003"/>
      <c r="CB192" s="1003"/>
      <c r="CC192" s="1003"/>
      <c r="CD192" s="1003"/>
      <c r="CE192" s="1003"/>
      <c r="CF192" s="1003"/>
      <c r="CG192" s="1003"/>
      <c r="CH192" s="1003"/>
      <c r="CI192" s="1003"/>
      <c r="CJ192" s="1003"/>
      <c r="CK192" s="1003"/>
      <c r="CL192" s="1003"/>
      <c r="CM192" s="1003"/>
      <c r="CN192" s="1003"/>
      <c r="CO192" s="1003"/>
      <c r="CP192" s="1003"/>
      <c r="CQ192" s="1003"/>
      <c r="CR192" s="1003"/>
      <c r="CS192" s="1003"/>
      <c r="CT192" s="1003"/>
      <c r="CU192" s="1003"/>
      <c r="CV192" s="1003"/>
      <c r="CW192" s="1003"/>
      <c r="CX192" s="1003"/>
      <c r="CY192" s="1003"/>
      <c r="CZ192" s="1003"/>
      <c r="DA192" s="1003"/>
      <c r="DB192" s="1003"/>
      <c r="DC192" s="1003"/>
      <c r="DD192" s="1003"/>
      <c r="DE192" s="1003"/>
      <c r="DF192" s="1003"/>
      <c r="DG192" s="1003"/>
      <c r="DH192" s="1003"/>
      <c r="DI192" s="1003"/>
      <c r="DJ192" s="1003"/>
      <c r="DK192" s="1003"/>
      <c r="DL192" s="1003"/>
      <c r="DM192" s="1003"/>
      <c r="DN192" s="1003"/>
      <c r="DO192" s="1003"/>
      <c r="DP192" s="1003"/>
      <c r="DQ192" s="1003"/>
      <c r="DR192" s="1003"/>
      <c r="DS192" s="1003"/>
      <c r="DT192" s="1003"/>
      <c r="DU192" s="1003"/>
      <c r="DV192" s="1003"/>
      <c r="DW192" s="1003"/>
      <c r="DX192" s="1003"/>
      <c r="DY192" s="1003"/>
      <c r="DZ192" s="1003"/>
      <c r="EA192" s="1003"/>
      <c r="EB192" s="1003"/>
      <c r="EC192" s="1003"/>
      <c r="ED192" s="1003"/>
      <c r="EE192" s="1003"/>
      <c r="EF192" s="1003"/>
      <c r="EG192" s="1003"/>
      <c r="EH192" s="1003"/>
      <c r="EI192" s="1003"/>
      <c r="EJ192" s="1003"/>
      <c r="EK192" s="1003"/>
      <c r="EL192" s="1003"/>
      <c r="EM192" s="1003"/>
      <c r="EN192" s="1003"/>
      <c r="EO192" s="1003"/>
      <c r="EP192" s="1003"/>
      <c r="EQ192" s="1003"/>
      <c r="ER192" s="1003"/>
      <c r="ES192" s="1003"/>
      <c r="ET192" s="1003"/>
      <c r="EU192" s="1003"/>
      <c r="EV192" s="1003"/>
      <c r="EW192" s="1003"/>
      <c r="EX192" s="1003"/>
      <c r="EY192" s="1003"/>
      <c r="EZ192" s="1003"/>
      <c r="FA192" s="1003"/>
      <c r="FB192" s="1003"/>
      <c r="FC192" s="1003"/>
      <c r="FD192" s="1003"/>
      <c r="FE192" s="1003"/>
      <c r="FF192" s="1003"/>
      <c r="FG192" s="1003"/>
      <c r="FH192" s="1003"/>
      <c r="FI192" s="1003"/>
      <c r="FJ192" s="1003"/>
      <c r="FK192" s="1003"/>
      <c r="FL192" s="1003"/>
      <c r="FM192" s="1003"/>
      <c r="FN192" s="1003"/>
      <c r="FO192" s="1003"/>
      <c r="FP192" s="1003"/>
      <c r="FQ192" s="1003"/>
      <c r="FR192" s="1003"/>
      <c r="FS192" s="1003"/>
      <c r="FT192" s="1003"/>
      <c r="FU192" s="1003"/>
      <c r="FV192" s="1003"/>
      <c r="FW192" s="1003"/>
      <c r="FX192" s="1003"/>
      <c r="FY192" s="1003"/>
      <c r="FZ192" s="1003"/>
      <c r="GA192" s="1003"/>
      <c r="GB192" s="1003"/>
      <c r="GC192" s="1003"/>
      <c r="GD192" s="1003"/>
      <c r="GE192" s="1003"/>
      <c r="GF192" s="1003"/>
      <c r="GG192" s="1003"/>
      <c r="GH192" s="1003"/>
      <c r="GI192" s="1003"/>
      <c r="GJ192" s="1003"/>
      <c r="GK192" s="1003"/>
      <c r="GL192" s="1003"/>
      <c r="GM192" s="1003"/>
      <c r="GN192" s="1003"/>
      <c r="GO192" s="1003"/>
      <c r="GP192" s="1003"/>
      <c r="GQ192" s="1003"/>
      <c r="GR192" s="1003"/>
      <c r="GS192" s="1003"/>
      <c r="GT192" s="1003"/>
      <c r="GU192" s="1003"/>
      <c r="GV192" s="1003"/>
      <c r="GW192" s="1003"/>
      <c r="GX192" s="1003"/>
      <c r="GY192" s="1003"/>
      <c r="GZ192" s="1003"/>
      <c r="HA192" s="1003"/>
      <c r="HB192" s="1003"/>
      <c r="HC192" s="1003"/>
      <c r="HD192" s="1003"/>
      <c r="HE192" s="1003"/>
      <c r="HF192" s="1003"/>
      <c r="HG192" s="1003"/>
      <c r="HH192" s="1003"/>
      <c r="HI192" s="1003"/>
      <c r="HJ192" s="1003"/>
      <c r="HK192" s="1003"/>
      <c r="HL192" s="1003"/>
      <c r="HM192" s="1003"/>
      <c r="HN192" s="1003"/>
      <c r="HO192" s="1003"/>
      <c r="HP192" s="1003"/>
      <c r="HQ192" s="1003"/>
      <c r="HR192" s="1003"/>
      <c r="HS192" s="1003"/>
      <c r="HT192" s="1003"/>
      <c r="HU192" s="1003"/>
      <c r="HV192" s="1003"/>
      <c r="HW192" s="1003"/>
      <c r="HX192" s="1003"/>
      <c r="HY192" s="1003"/>
      <c r="HZ192" s="1003"/>
      <c r="IA192" s="1003"/>
      <c r="IB192" s="1003"/>
      <c r="IC192" s="1003"/>
      <c r="ID192" s="1003"/>
      <c r="IE192" s="1003"/>
      <c r="IF192" s="1003"/>
      <c r="IG192" s="1003"/>
      <c r="IH192" s="1003"/>
      <c r="II192" s="1003"/>
      <c r="IJ192" s="1003"/>
      <c r="IK192" s="1003"/>
      <c r="IL192" s="1003"/>
      <c r="IM192" s="1003"/>
      <c r="IN192" s="1003"/>
      <c r="IO192" s="1003"/>
      <c r="IP192" s="1003"/>
      <c r="IQ192" s="1003"/>
      <c r="IR192" s="1003"/>
      <c r="IS192" s="1003"/>
      <c r="IT192" s="1003"/>
      <c r="IU192" s="1003"/>
      <c r="IV192" s="1003"/>
    </row>
    <row r="193" spans="1:256">
      <c r="A193" s="1003"/>
      <c r="B193" s="1077" t="s">
        <v>711</v>
      </c>
      <c r="C193" s="1078" t="s">
        <v>1843</v>
      </c>
      <c r="D193" s="1079">
        <v>1840</v>
      </c>
      <c r="E193" s="1080">
        <v>1226.25</v>
      </c>
      <c r="F193" s="1081">
        <v>1990</v>
      </c>
      <c r="G193" s="1082">
        <f>MEDIAN(D193:F193)</f>
        <v>1840</v>
      </c>
      <c r="H193" s="1003"/>
      <c r="I193" s="1003"/>
      <c r="J193" s="1003"/>
      <c r="K193" s="1003"/>
      <c r="L193" s="1003"/>
      <c r="M193" s="1003"/>
      <c r="N193" s="1003"/>
      <c r="O193" s="1003"/>
      <c r="P193" s="1003"/>
      <c r="Q193" s="1003"/>
      <c r="R193" s="1003"/>
      <c r="S193" s="1003"/>
      <c r="T193" s="1003"/>
      <c r="U193" s="1003"/>
      <c r="V193" s="1003"/>
      <c r="W193" s="1003"/>
      <c r="X193" s="1003"/>
      <c r="Y193" s="1003"/>
      <c r="Z193" s="1003"/>
      <c r="AA193" s="1003"/>
      <c r="AB193" s="1003"/>
      <c r="AC193" s="1003"/>
      <c r="AD193" s="1003"/>
      <c r="AE193" s="1003"/>
      <c r="AF193" s="1003"/>
      <c r="AG193" s="1003"/>
      <c r="AH193" s="1003"/>
      <c r="AI193" s="1003"/>
      <c r="AJ193" s="1003"/>
      <c r="AK193" s="1003"/>
      <c r="AL193" s="1003"/>
      <c r="AM193" s="1003"/>
      <c r="AN193" s="1003"/>
      <c r="AO193" s="1003"/>
      <c r="AP193" s="1003"/>
      <c r="AQ193" s="1003"/>
      <c r="AR193" s="1003"/>
      <c r="AS193" s="1003"/>
      <c r="AT193" s="1003"/>
      <c r="AU193" s="1003"/>
      <c r="AV193" s="1003"/>
      <c r="AW193" s="1003"/>
      <c r="AX193" s="1003"/>
      <c r="AY193" s="1003"/>
      <c r="AZ193" s="1003"/>
      <c r="BA193" s="1003"/>
      <c r="BB193" s="1003"/>
      <c r="BC193" s="1003"/>
      <c r="BD193" s="1003"/>
      <c r="BE193" s="1003"/>
      <c r="BF193" s="1003"/>
      <c r="BG193" s="1003"/>
      <c r="BH193" s="1003"/>
      <c r="BI193" s="1003"/>
      <c r="BJ193" s="1003"/>
      <c r="BK193" s="1003"/>
      <c r="BL193" s="1003"/>
      <c r="BM193" s="1003"/>
      <c r="BN193" s="1003"/>
      <c r="BO193" s="1003"/>
      <c r="BP193" s="1003"/>
      <c r="BQ193" s="1003"/>
      <c r="BR193" s="1003"/>
      <c r="BS193" s="1003"/>
      <c r="BT193" s="1003"/>
      <c r="BU193" s="1003"/>
      <c r="BV193" s="1003"/>
      <c r="BW193" s="1003"/>
      <c r="BX193" s="1003"/>
      <c r="BY193" s="1003"/>
      <c r="BZ193" s="1003"/>
      <c r="CA193" s="1003"/>
      <c r="CB193" s="1003"/>
      <c r="CC193" s="1003"/>
      <c r="CD193" s="1003"/>
      <c r="CE193" s="1003"/>
      <c r="CF193" s="1003"/>
      <c r="CG193" s="1003"/>
      <c r="CH193" s="1003"/>
      <c r="CI193" s="1003"/>
      <c r="CJ193" s="1003"/>
      <c r="CK193" s="1003"/>
      <c r="CL193" s="1003"/>
      <c r="CM193" s="1003"/>
      <c r="CN193" s="1003"/>
      <c r="CO193" s="1003"/>
      <c r="CP193" s="1003"/>
      <c r="CQ193" s="1003"/>
      <c r="CR193" s="1003"/>
      <c r="CS193" s="1003"/>
      <c r="CT193" s="1003"/>
      <c r="CU193" s="1003"/>
      <c r="CV193" s="1003"/>
      <c r="CW193" s="1003"/>
      <c r="CX193" s="1003"/>
      <c r="CY193" s="1003"/>
      <c r="CZ193" s="1003"/>
      <c r="DA193" s="1003"/>
      <c r="DB193" s="1003"/>
      <c r="DC193" s="1003"/>
      <c r="DD193" s="1003"/>
      <c r="DE193" s="1003"/>
      <c r="DF193" s="1003"/>
      <c r="DG193" s="1003"/>
      <c r="DH193" s="1003"/>
      <c r="DI193" s="1003"/>
      <c r="DJ193" s="1003"/>
      <c r="DK193" s="1003"/>
      <c r="DL193" s="1003"/>
      <c r="DM193" s="1003"/>
      <c r="DN193" s="1003"/>
      <c r="DO193" s="1003"/>
      <c r="DP193" s="1003"/>
      <c r="DQ193" s="1003"/>
      <c r="DR193" s="1003"/>
      <c r="DS193" s="1003"/>
      <c r="DT193" s="1003"/>
      <c r="DU193" s="1003"/>
      <c r="DV193" s="1003"/>
      <c r="DW193" s="1003"/>
      <c r="DX193" s="1003"/>
      <c r="DY193" s="1003"/>
      <c r="DZ193" s="1003"/>
      <c r="EA193" s="1003"/>
      <c r="EB193" s="1003"/>
      <c r="EC193" s="1003"/>
      <c r="ED193" s="1003"/>
      <c r="EE193" s="1003"/>
      <c r="EF193" s="1003"/>
      <c r="EG193" s="1003"/>
      <c r="EH193" s="1003"/>
      <c r="EI193" s="1003"/>
      <c r="EJ193" s="1003"/>
      <c r="EK193" s="1003"/>
      <c r="EL193" s="1003"/>
      <c r="EM193" s="1003"/>
      <c r="EN193" s="1003"/>
      <c r="EO193" s="1003"/>
      <c r="EP193" s="1003"/>
      <c r="EQ193" s="1003"/>
      <c r="ER193" s="1003"/>
      <c r="ES193" s="1003"/>
      <c r="ET193" s="1003"/>
      <c r="EU193" s="1003"/>
      <c r="EV193" s="1003"/>
      <c r="EW193" s="1003"/>
      <c r="EX193" s="1003"/>
      <c r="EY193" s="1003"/>
      <c r="EZ193" s="1003"/>
      <c r="FA193" s="1003"/>
      <c r="FB193" s="1003"/>
      <c r="FC193" s="1003"/>
      <c r="FD193" s="1003"/>
      <c r="FE193" s="1003"/>
      <c r="FF193" s="1003"/>
      <c r="FG193" s="1003"/>
      <c r="FH193" s="1003"/>
      <c r="FI193" s="1003"/>
      <c r="FJ193" s="1003"/>
      <c r="FK193" s="1003"/>
      <c r="FL193" s="1003"/>
      <c r="FM193" s="1003"/>
      <c r="FN193" s="1003"/>
      <c r="FO193" s="1003"/>
      <c r="FP193" s="1003"/>
      <c r="FQ193" s="1003"/>
      <c r="FR193" s="1003"/>
      <c r="FS193" s="1003"/>
      <c r="FT193" s="1003"/>
      <c r="FU193" s="1003"/>
      <c r="FV193" s="1003"/>
      <c r="FW193" s="1003"/>
      <c r="FX193" s="1003"/>
      <c r="FY193" s="1003"/>
      <c r="FZ193" s="1003"/>
      <c r="GA193" s="1003"/>
      <c r="GB193" s="1003"/>
      <c r="GC193" s="1003"/>
      <c r="GD193" s="1003"/>
      <c r="GE193" s="1003"/>
      <c r="GF193" s="1003"/>
      <c r="GG193" s="1003"/>
      <c r="GH193" s="1003"/>
      <c r="GI193" s="1003"/>
      <c r="GJ193" s="1003"/>
      <c r="GK193" s="1003"/>
      <c r="GL193" s="1003"/>
      <c r="GM193" s="1003"/>
      <c r="GN193" s="1003"/>
      <c r="GO193" s="1003"/>
      <c r="GP193" s="1003"/>
      <c r="GQ193" s="1003"/>
      <c r="GR193" s="1003"/>
      <c r="GS193" s="1003"/>
      <c r="GT193" s="1003"/>
      <c r="GU193" s="1003"/>
      <c r="GV193" s="1003"/>
      <c r="GW193" s="1003"/>
      <c r="GX193" s="1003"/>
      <c r="GY193" s="1003"/>
      <c r="GZ193" s="1003"/>
      <c r="HA193" s="1003"/>
      <c r="HB193" s="1003"/>
      <c r="HC193" s="1003"/>
      <c r="HD193" s="1003"/>
      <c r="HE193" s="1003"/>
      <c r="HF193" s="1003"/>
      <c r="HG193" s="1003"/>
      <c r="HH193" s="1003"/>
      <c r="HI193" s="1003"/>
      <c r="HJ193" s="1003"/>
      <c r="HK193" s="1003"/>
      <c r="HL193" s="1003"/>
      <c r="HM193" s="1003"/>
      <c r="HN193" s="1003"/>
      <c r="HO193" s="1003"/>
      <c r="HP193" s="1003"/>
      <c r="HQ193" s="1003"/>
      <c r="HR193" s="1003"/>
      <c r="HS193" s="1003"/>
      <c r="HT193" s="1003"/>
      <c r="HU193" s="1003"/>
      <c r="HV193" s="1003"/>
      <c r="HW193" s="1003"/>
      <c r="HX193" s="1003"/>
      <c r="HY193" s="1003"/>
      <c r="HZ193" s="1003"/>
      <c r="IA193" s="1003"/>
      <c r="IB193" s="1003"/>
      <c r="IC193" s="1003"/>
      <c r="ID193" s="1003"/>
      <c r="IE193" s="1003"/>
      <c r="IF193" s="1003"/>
      <c r="IG193" s="1003"/>
      <c r="IH193" s="1003"/>
      <c r="II193" s="1003"/>
      <c r="IJ193" s="1003"/>
      <c r="IK193" s="1003"/>
      <c r="IL193" s="1003"/>
      <c r="IM193" s="1003"/>
      <c r="IN193" s="1003"/>
      <c r="IO193" s="1003"/>
      <c r="IP193" s="1003"/>
      <c r="IQ193" s="1003"/>
      <c r="IR193" s="1003"/>
      <c r="IS193" s="1003"/>
      <c r="IT193" s="1003"/>
      <c r="IU193" s="1003"/>
      <c r="IV193" s="1003"/>
    </row>
    <row r="194" spans="1:256">
      <c r="A194" s="1003"/>
      <c r="B194" s="1083" t="s">
        <v>727</v>
      </c>
      <c r="C194" s="1084" t="s">
        <v>1844</v>
      </c>
      <c r="D194" s="1085">
        <v>1040</v>
      </c>
      <c r="E194" s="1086">
        <v>1185</v>
      </c>
      <c r="F194" s="1087">
        <v>1890</v>
      </c>
      <c r="G194" s="1082">
        <f>MEDIAN(D194:F194)</f>
        <v>1185</v>
      </c>
      <c r="H194" s="1003"/>
      <c r="I194" s="1003"/>
      <c r="J194" s="1003"/>
      <c r="K194" s="1003"/>
      <c r="L194" s="1003"/>
      <c r="M194" s="1003"/>
      <c r="N194" s="1003"/>
      <c r="O194" s="1003"/>
      <c r="P194" s="1003"/>
      <c r="Q194" s="1003"/>
      <c r="R194" s="1003"/>
      <c r="S194" s="1003"/>
      <c r="T194" s="1003"/>
      <c r="U194" s="1003"/>
      <c r="V194" s="1003"/>
      <c r="W194" s="1003"/>
      <c r="X194" s="1003"/>
      <c r="Y194" s="1003"/>
      <c r="Z194" s="1003"/>
      <c r="AA194" s="1003"/>
      <c r="AB194" s="1003"/>
      <c r="AC194" s="1003"/>
      <c r="AD194" s="1003"/>
      <c r="AE194" s="1003"/>
      <c r="AF194" s="1003"/>
      <c r="AG194" s="1003"/>
      <c r="AH194" s="1003"/>
      <c r="AI194" s="1003"/>
      <c r="AJ194" s="1003"/>
      <c r="AK194" s="1003"/>
      <c r="AL194" s="1003"/>
      <c r="AM194" s="1003"/>
      <c r="AN194" s="1003"/>
      <c r="AO194" s="1003"/>
      <c r="AP194" s="1003"/>
      <c r="AQ194" s="1003"/>
      <c r="AR194" s="1003"/>
      <c r="AS194" s="1003"/>
      <c r="AT194" s="1003"/>
      <c r="AU194" s="1003"/>
      <c r="AV194" s="1003"/>
      <c r="AW194" s="1003"/>
      <c r="AX194" s="1003"/>
      <c r="AY194" s="1003"/>
      <c r="AZ194" s="1003"/>
      <c r="BA194" s="1003"/>
      <c r="BB194" s="1003"/>
      <c r="BC194" s="1003"/>
      <c r="BD194" s="1003"/>
      <c r="BE194" s="1003"/>
      <c r="BF194" s="1003"/>
      <c r="BG194" s="1003"/>
      <c r="BH194" s="1003"/>
      <c r="BI194" s="1003"/>
      <c r="BJ194" s="1003"/>
      <c r="BK194" s="1003"/>
      <c r="BL194" s="1003"/>
      <c r="BM194" s="1003"/>
      <c r="BN194" s="1003"/>
      <c r="BO194" s="1003"/>
      <c r="BP194" s="1003"/>
      <c r="BQ194" s="1003"/>
      <c r="BR194" s="1003"/>
      <c r="BS194" s="1003"/>
      <c r="BT194" s="1003"/>
      <c r="BU194" s="1003"/>
      <c r="BV194" s="1003"/>
      <c r="BW194" s="1003"/>
      <c r="BX194" s="1003"/>
      <c r="BY194" s="1003"/>
      <c r="BZ194" s="1003"/>
      <c r="CA194" s="1003"/>
      <c r="CB194" s="1003"/>
      <c r="CC194" s="1003"/>
      <c r="CD194" s="1003"/>
      <c r="CE194" s="1003"/>
      <c r="CF194" s="1003"/>
      <c r="CG194" s="1003"/>
      <c r="CH194" s="1003"/>
      <c r="CI194" s="1003"/>
      <c r="CJ194" s="1003"/>
      <c r="CK194" s="1003"/>
      <c r="CL194" s="1003"/>
      <c r="CM194" s="1003"/>
      <c r="CN194" s="1003"/>
      <c r="CO194" s="1003"/>
      <c r="CP194" s="1003"/>
      <c r="CQ194" s="1003"/>
      <c r="CR194" s="1003"/>
      <c r="CS194" s="1003"/>
      <c r="CT194" s="1003"/>
      <c r="CU194" s="1003"/>
      <c r="CV194" s="1003"/>
      <c r="CW194" s="1003"/>
      <c r="CX194" s="1003"/>
      <c r="CY194" s="1003"/>
      <c r="CZ194" s="1003"/>
      <c r="DA194" s="1003"/>
      <c r="DB194" s="1003"/>
      <c r="DC194" s="1003"/>
      <c r="DD194" s="1003"/>
      <c r="DE194" s="1003"/>
      <c r="DF194" s="1003"/>
      <c r="DG194" s="1003"/>
      <c r="DH194" s="1003"/>
      <c r="DI194" s="1003"/>
      <c r="DJ194" s="1003"/>
      <c r="DK194" s="1003"/>
      <c r="DL194" s="1003"/>
      <c r="DM194" s="1003"/>
      <c r="DN194" s="1003"/>
      <c r="DO194" s="1003"/>
      <c r="DP194" s="1003"/>
      <c r="DQ194" s="1003"/>
      <c r="DR194" s="1003"/>
      <c r="DS194" s="1003"/>
      <c r="DT194" s="1003"/>
      <c r="DU194" s="1003"/>
      <c r="DV194" s="1003"/>
      <c r="DW194" s="1003"/>
      <c r="DX194" s="1003"/>
      <c r="DY194" s="1003"/>
      <c r="DZ194" s="1003"/>
      <c r="EA194" s="1003"/>
      <c r="EB194" s="1003"/>
      <c r="EC194" s="1003"/>
      <c r="ED194" s="1003"/>
      <c r="EE194" s="1003"/>
      <c r="EF194" s="1003"/>
      <c r="EG194" s="1003"/>
      <c r="EH194" s="1003"/>
      <c r="EI194" s="1003"/>
      <c r="EJ194" s="1003"/>
      <c r="EK194" s="1003"/>
      <c r="EL194" s="1003"/>
      <c r="EM194" s="1003"/>
      <c r="EN194" s="1003"/>
      <c r="EO194" s="1003"/>
      <c r="EP194" s="1003"/>
      <c r="EQ194" s="1003"/>
      <c r="ER194" s="1003"/>
      <c r="ES194" s="1003"/>
      <c r="ET194" s="1003"/>
      <c r="EU194" s="1003"/>
      <c r="EV194" s="1003"/>
      <c r="EW194" s="1003"/>
      <c r="EX194" s="1003"/>
      <c r="EY194" s="1003"/>
      <c r="EZ194" s="1003"/>
      <c r="FA194" s="1003"/>
      <c r="FB194" s="1003"/>
      <c r="FC194" s="1003"/>
      <c r="FD194" s="1003"/>
      <c r="FE194" s="1003"/>
      <c r="FF194" s="1003"/>
      <c r="FG194" s="1003"/>
      <c r="FH194" s="1003"/>
      <c r="FI194" s="1003"/>
      <c r="FJ194" s="1003"/>
      <c r="FK194" s="1003"/>
      <c r="FL194" s="1003"/>
      <c r="FM194" s="1003"/>
      <c r="FN194" s="1003"/>
      <c r="FO194" s="1003"/>
      <c r="FP194" s="1003"/>
      <c r="FQ194" s="1003"/>
      <c r="FR194" s="1003"/>
      <c r="FS194" s="1003"/>
      <c r="FT194" s="1003"/>
      <c r="FU194" s="1003"/>
      <c r="FV194" s="1003"/>
      <c r="FW194" s="1003"/>
      <c r="FX194" s="1003"/>
      <c r="FY194" s="1003"/>
      <c r="FZ194" s="1003"/>
      <c r="GA194" s="1003"/>
      <c r="GB194" s="1003"/>
      <c r="GC194" s="1003"/>
      <c r="GD194" s="1003"/>
      <c r="GE194" s="1003"/>
      <c r="GF194" s="1003"/>
      <c r="GG194" s="1003"/>
      <c r="GH194" s="1003"/>
      <c r="GI194" s="1003"/>
      <c r="GJ194" s="1003"/>
      <c r="GK194" s="1003"/>
      <c r="GL194" s="1003"/>
      <c r="GM194" s="1003"/>
      <c r="GN194" s="1003"/>
      <c r="GO194" s="1003"/>
      <c r="GP194" s="1003"/>
      <c r="GQ194" s="1003"/>
      <c r="GR194" s="1003"/>
      <c r="GS194" s="1003"/>
      <c r="GT194" s="1003"/>
      <c r="GU194" s="1003"/>
      <c r="GV194" s="1003"/>
      <c r="GW194" s="1003"/>
      <c r="GX194" s="1003"/>
      <c r="GY194" s="1003"/>
      <c r="GZ194" s="1003"/>
      <c r="HA194" s="1003"/>
      <c r="HB194" s="1003"/>
      <c r="HC194" s="1003"/>
      <c r="HD194" s="1003"/>
      <c r="HE194" s="1003"/>
      <c r="HF194" s="1003"/>
      <c r="HG194" s="1003"/>
      <c r="HH194" s="1003"/>
      <c r="HI194" s="1003"/>
      <c r="HJ194" s="1003"/>
      <c r="HK194" s="1003"/>
      <c r="HL194" s="1003"/>
      <c r="HM194" s="1003"/>
      <c r="HN194" s="1003"/>
      <c r="HO194" s="1003"/>
      <c r="HP194" s="1003"/>
      <c r="HQ194" s="1003"/>
      <c r="HR194" s="1003"/>
      <c r="HS194" s="1003"/>
      <c r="HT194" s="1003"/>
      <c r="HU194" s="1003"/>
      <c r="HV194" s="1003"/>
      <c r="HW194" s="1003"/>
      <c r="HX194" s="1003"/>
      <c r="HY194" s="1003"/>
      <c r="HZ194" s="1003"/>
      <c r="IA194" s="1003"/>
      <c r="IB194" s="1003"/>
      <c r="IC194" s="1003"/>
      <c r="ID194" s="1003"/>
      <c r="IE194" s="1003"/>
      <c r="IF194" s="1003"/>
      <c r="IG194" s="1003"/>
      <c r="IH194" s="1003"/>
      <c r="II194" s="1003"/>
      <c r="IJ194" s="1003"/>
      <c r="IK194" s="1003"/>
      <c r="IL194" s="1003"/>
      <c r="IM194" s="1003"/>
      <c r="IN194" s="1003"/>
      <c r="IO194" s="1003"/>
      <c r="IP194" s="1003"/>
      <c r="IQ194" s="1003"/>
      <c r="IR194" s="1003"/>
      <c r="IS194" s="1003"/>
      <c r="IT194" s="1003"/>
      <c r="IU194" s="1003"/>
      <c r="IV194" s="1003"/>
    </row>
    <row r="195" spans="1:256">
      <c r="A195" s="1003"/>
      <c r="B195" s="1088" t="s">
        <v>1815</v>
      </c>
      <c r="C195" s="1084" t="s">
        <v>1845</v>
      </c>
      <c r="D195" s="1085">
        <v>1960</v>
      </c>
      <c r="E195" s="1089">
        <v>2048.75</v>
      </c>
      <c r="F195" s="1090">
        <v>3990</v>
      </c>
      <c r="G195" s="1082">
        <f>MEDIAN(D195:F195)</f>
        <v>2048.75</v>
      </c>
      <c r="H195" s="1003"/>
      <c r="I195" s="1003"/>
      <c r="J195" s="1003"/>
      <c r="K195" s="1003"/>
      <c r="L195" s="1003"/>
      <c r="M195" s="1003"/>
      <c r="N195" s="1003"/>
      <c r="O195" s="1003"/>
      <c r="P195" s="1003"/>
      <c r="Q195" s="1003"/>
      <c r="R195" s="1003"/>
      <c r="S195" s="1003"/>
      <c r="T195" s="1003"/>
      <c r="U195" s="1003"/>
      <c r="V195" s="1003"/>
      <c r="W195" s="1003"/>
      <c r="X195" s="1003"/>
      <c r="Y195" s="1003"/>
      <c r="Z195" s="1003"/>
      <c r="AA195" s="1003"/>
      <c r="AB195" s="1003"/>
      <c r="AC195" s="1003"/>
      <c r="AD195" s="1003"/>
      <c r="AE195" s="1003"/>
      <c r="AF195" s="1003"/>
      <c r="AG195" s="1003"/>
      <c r="AH195" s="1003"/>
      <c r="AI195" s="1003"/>
      <c r="AJ195" s="1003"/>
      <c r="AK195" s="1003"/>
      <c r="AL195" s="1003"/>
      <c r="AM195" s="1003"/>
      <c r="AN195" s="1003"/>
      <c r="AO195" s="1003"/>
      <c r="AP195" s="1003"/>
      <c r="AQ195" s="1003"/>
      <c r="AR195" s="1003"/>
      <c r="AS195" s="1003"/>
      <c r="AT195" s="1003"/>
      <c r="AU195" s="1003"/>
      <c r="AV195" s="1003"/>
      <c r="AW195" s="1003"/>
      <c r="AX195" s="1003"/>
      <c r="AY195" s="1003"/>
      <c r="AZ195" s="1003"/>
      <c r="BA195" s="1003"/>
      <c r="BB195" s="1003"/>
      <c r="BC195" s="1003"/>
      <c r="BD195" s="1003"/>
      <c r="BE195" s="1003"/>
      <c r="BF195" s="1003"/>
      <c r="BG195" s="1003"/>
      <c r="BH195" s="1003"/>
      <c r="BI195" s="1003"/>
      <c r="BJ195" s="1003"/>
      <c r="BK195" s="1003"/>
      <c r="BL195" s="1003"/>
      <c r="BM195" s="1003"/>
      <c r="BN195" s="1003"/>
      <c r="BO195" s="1003"/>
      <c r="BP195" s="1003"/>
      <c r="BQ195" s="1003"/>
      <c r="BR195" s="1003"/>
      <c r="BS195" s="1003"/>
      <c r="BT195" s="1003"/>
      <c r="BU195" s="1003"/>
      <c r="BV195" s="1003"/>
      <c r="BW195" s="1003"/>
      <c r="BX195" s="1003"/>
      <c r="BY195" s="1003"/>
      <c r="BZ195" s="1003"/>
      <c r="CA195" s="1003"/>
      <c r="CB195" s="1003"/>
      <c r="CC195" s="1003"/>
      <c r="CD195" s="1003"/>
      <c r="CE195" s="1003"/>
      <c r="CF195" s="1003"/>
      <c r="CG195" s="1003"/>
      <c r="CH195" s="1003"/>
      <c r="CI195" s="1003"/>
      <c r="CJ195" s="1003"/>
      <c r="CK195" s="1003"/>
      <c r="CL195" s="1003"/>
      <c r="CM195" s="1003"/>
      <c r="CN195" s="1003"/>
      <c r="CO195" s="1003"/>
      <c r="CP195" s="1003"/>
      <c r="CQ195" s="1003"/>
      <c r="CR195" s="1003"/>
      <c r="CS195" s="1003"/>
      <c r="CT195" s="1003"/>
      <c r="CU195" s="1003"/>
      <c r="CV195" s="1003"/>
      <c r="CW195" s="1003"/>
      <c r="CX195" s="1003"/>
      <c r="CY195" s="1003"/>
      <c r="CZ195" s="1003"/>
      <c r="DA195" s="1003"/>
      <c r="DB195" s="1003"/>
      <c r="DC195" s="1003"/>
      <c r="DD195" s="1003"/>
      <c r="DE195" s="1003"/>
      <c r="DF195" s="1003"/>
      <c r="DG195" s="1003"/>
      <c r="DH195" s="1003"/>
      <c r="DI195" s="1003"/>
      <c r="DJ195" s="1003"/>
      <c r="DK195" s="1003"/>
      <c r="DL195" s="1003"/>
      <c r="DM195" s="1003"/>
      <c r="DN195" s="1003"/>
      <c r="DO195" s="1003"/>
      <c r="DP195" s="1003"/>
      <c r="DQ195" s="1003"/>
      <c r="DR195" s="1003"/>
      <c r="DS195" s="1003"/>
      <c r="DT195" s="1003"/>
      <c r="DU195" s="1003"/>
      <c r="DV195" s="1003"/>
      <c r="DW195" s="1003"/>
      <c r="DX195" s="1003"/>
      <c r="DY195" s="1003"/>
      <c r="DZ195" s="1003"/>
      <c r="EA195" s="1003"/>
      <c r="EB195" s="1003"/>
      <c r="EC195" s="1003"/>
      <c r="ED195" s="1003"/>
      <c r="EE195" s="1003"/>
      <c r="EF195" s="1003"/>
      <c r="EG195" s="1003"/>
      <c r="EH195" s="1003"/>
      <c r="EI195" s="1003"/>
      <c r="EJ195" s="1003"/>
      <c r="EK195" s="1003"/>
      <c r="EL195" s="1003"/>
      <c r="EM195" s="1003"/>
      <c r="EN195" s="1003"/>
      <c r="EO195" s="1003"/>
      <c r="EP195" s="1003"/>
      <c r="EQ195" s="1003"/>
      <c r="ER195" s="1003"/>
      <c r="ES195" s="1003"/>
      <c r="ET195" s="1003"/>
      <c r="EU195" s="1003"/>
      <c r="EV195" s="1003"/>
      <c r="EW195" s="1003"/>
      <c r="EX195" s="1003"/>
      <c r="EY195" s="1003"/>
      <c r="EZ195" s="1003"/>
      <c r="FA195" s="1003"/>
      <c r="FB195" s="1003"/>
      <c r="FC195" s="1003"/>
      <c r="FD195" s="1003"/>
      <c r="FE195" s="1003"/>
      <c r="FF195" s="1003"/>
      <c r="FG195" s="1003"/>
      <c r="FH195" s="1003"/>
      <c r="FI195" s="1003"/>
      <c r="FJ195" s="1003"/>
      <c r="FK195" s="1003"/>
      <c r="FL195" s="1003"/>
      <c r="FM195" s="1003"/>
      <c r="FN195" s="1003"/>
      <c r="FO195" s="1003"/>
      <c r="FP195" s="1003"/>
      <c r="FQ195" s="1003"/>
      <c r="FR195" s="1003"/>
      <c r="FS195" s="1003"/>
      <c r="FT195" s="1003"/>
      <c r="FU195" s="1003"/>
      <c r="FV195" s="1003"/>
      <c r="FW195" s="1003"/>
      <c r="FX195" s="1003"/>
      <c r="FY195" s="1003"/>
      <c r="FZ195" s="1003"/>
      <c r="GA195" s="1003"/>
      <c r="GB195" s="1003"/>
      <c r="GC195" s="1003"/>
      <c r="GD195" s="1003"/>
      <c r="GE195" s="1003"/>
      <c r="GF195" s="1003"/>
      <c r="GG195" s="1003"/>
      <c r="GH195" s="1003"/>
      <c r="GI195" s="1003"/>
      <c r="GJ195" s="1003"/>
      <c r="GK195" s="1003"/>
      <c r="GL195" s="1003"/>
      <c r="GM195" s="1003"/>
      <c r="GN195" s="1003"/>
      <c r="GO195" s="1003"/>
      <c r="GP195" s="1003"/>
      <c r="GQ195" s="1003"/>
      <c r="GR195" s="1003"/>
      <c r="GS195" s="1003"/>
      <c r="GT195" s="1003"/>
      <c r="GU195" s="1003"/>
      <c r="GV195" s="1003"/>
      <c r="GW195" s="1003"/>
      <c r="GX195" s="1003"/>
      <c r="GY195" s="1003"/>
      <c r="GZ195" s="1003"/>
      <c r="HA195" s="1003"/>
      <c r="HB195" s="1003"/>
      <c r="HC195" s="1003"/>
      <c r="HD195" s="1003"/>
      <c r="HE195" s="1003"/>
      <c r="HF195" s="1003"/>
      <c r="HG195" s="1003"/>
      <c r="HH195" s="1003"/>
      <c r="HI195" s="1003"/>
      <c r="HJ195" s="1003"/>
      <c r="HK195" s="1003"/>
      <c r="HL195" s="1003"/>
      <c r="HM195" s="1003"/>
      <c r="HN195" s="1003"/>
      <c r="HO195" s="1003"/>
      <c r="HP195" s="1003"/>
      <c r="HQ195" s="1003"/>
      <c r="HR195" s="1003"/>
      <c r="HS195" s="1003"/>
      <c r="HT195" s="1003"/>
      <c r="HU195" s="1003"/>
      <c r="HV195" s="1003"/>
      <c r="HW195" s="1003"/>
      <c r="HX195" s="1003"/>
      <c r="HY195" s="1003"/>
      <c r="HZ195" s="1003"/>
      <c r="IA195" s="1003"/>
      <c r="IB195" s="1003"/>
      <c r="IC195" s="1003"/>
      <c r="ID195" s="1003"/>
      <c r="IE195" s="1003"/>
      <c r="IF195" s="1003"/>
      <c r="IG195" s="1003"/>
      <c r="IH195" s="1003"/>
      <c r="II195" s="1003"/>
      <c r="IJ195" s="1003"/>
      <c r="IK195" s="1003"/>
      <c r="IL195" s="1003"/>
      <c r="IM195" s="1003"/>
      <c r="IN195" s="1003"/>
      <c r="IO195" s="1003"/>
      <c r="IP195" s="1003"/>
      <c r="IQ195" s="1003"/>
      <c r="IR195" s="1003"/>
      <c r="IS195" s="1003"/>
      <c r="IT195" s="1003"/>
      <c r="IU195" s="1003"/>
      <c r="IV195" s="1003"/>
    </row>
    <row r="196" spans="1:256" ht="13.5" thickBot="1">
      <c r="A196" s="1003"/>
      <c r="B196" s="1091" t="s">
        <v>1817</v>
      </c>
      <c r="C196" s="1092" t="s">
        <v>1846</v>
      </c>
      <c r="D196" s="1093">
        <v>7020</v>
      </c>
      <c r="E196" s="1094">
        <v>5500</v>
      </c>
      <c r="F196" s="1095">
        <v>9590</v>
      </c>
      <c r="G196" s="1096">
        <f>MEDIAN(D196:F196)</f>
        <v>7020</v>
      </c>
      <c r="H196" s="1003"/>
      <c r="I196" s="1003"/>
      <c r="J196" s="1003"/>
      <c r="K196" s="1003"/>
      <c r="L196" s="1003"/>
      <c r="M196" s="1003"/>
      <c r="N196" s="1003"/>
      <c r="O196" s="1003"/>
      <c r="P196" s="1003"/>
      <c r="Q196" s="1003"/>
      <c r="R196" s="1003"/>
      <c r="S196" s="1003"/>
      <c r="T196" s="1003"/>
      <c r="U196" s="1003"/>
      <c r="V196" s="1003"/>
      <c r="W196" s="1003"/>
      <c r="X196" s="1003"/>
      <c r="Y196" s="1003"/>
      <c r="Z196" s="1003"/>
      <c r="AA196" s="1003"/>
      <c r="AB196" s="1003"/>
      <c r="AC196" s="1003"/>
      <c r="AD196" s="1003"/>
      <c r="AE196" s="1003"/>
      <c r="AF196" s="1003"/>
      <c r="AG196" s="1003"/>
      <c r="AH196" s="1003"/>
      <c r="AI196" s="1003"/>
      <c r="AJ196" s="1003"/>
      <c r="AK196" s="1003"/>
      <c r="AL196" s="1003"/>
      <c r="AM196" s="1003"/>
      <c r="AN196" s="1003"/>
      <c r="AO196" s="1003"/>
      <c r="AP196" s="1003"/>
      <c r="AQ196" s="1003"/>
      <c r="AR196" s="1003"/>
      <c r="AS196" s="1003"/>
      <c r="AT196" s="1003"/>
      <c r="AU196" s="1003"/>
      <c r="AV196" s="1003"/>
      <c r="AW196" s="1003"/>
      <c r="AX196" s="1003"/>
      <c r="AY196" s="1003"/>
      <c r="AZ196" s="1003"/>
      <c r="BA196" s="1003"/>
      <c r="BB196" s="1003"/>
      <c r="BC196" s="1003"/>
      <c r="BD196" s="1003"/>
      <c r="BE196" s="1003"/>
      <c r="BF196" s="1003"/>
      <c r="BG196" s="1003"/>
      <c r="BH196" s="1003"/>
      <c r="BI196" s="1003"/>
      <c r="BJ196" s="1003"/>
      <c r="BK196" s="1003"/>
      <c r="BL196" s="1003"/>
      <c r="BM196" s="1003"/>
      <c r="BN196" s="1003"/>
      <c r="BO196" s="1003"/>
      <c r="BP196" s="1003"/>
      <c r="BQ196" s="1003"/>
      <c r="BR196" s="1003"/>
      <c r="BS196" s="1003"/>
      <c r="BT196" s="1003"/>
      <c r="BU196" s="1003"/>
      <c r="BV196" s="1003"/>
      <c r="BW196" s="1003"/>
      <c r="BX196" s="1003"/>
      <c r="BY196" s="1003"/>
      <c r="BZ196" s="1003"/>
      <c r="CA196" s="1003"/>
      <c r="CB196" s="1003"/>
      <c r="CC196" s="1003"/>
      <c r="CD196" s="1003"/>
      <c r="CE196" s="1003"/>
      <c r="CF196" s="1003"/>
      <c r="CG196" s="1003"/>
      <c r="CH196" s="1003"/>
      <c r="CI196" s="1003"/>
      <c r="CJ196" s="1003"/>
      <c r="CK196" s="1003"/>
      <c r="CL196" s="1003"/>
      <c r="CM196" s="1003"/>
      <c r="CN196" s="1003"/>
      <c r="CO196" s="1003"/>
      <c r="CP196" s="1003"/>
      <c r="CQ196" s="1003"/>
      <c r="CR196" s="1003"/>
      <c r="CS196" s="1003"/>
      <c r="CT196" s="1003"/>
      <c r="CU196" s="1003"/>
      <c r="CV196" s="1003"/>
      <c r="CW196" s="1003"/>
      <c r="CX196" s="1003"/>
      <c r="CY196" s="1003"/>
      <c r="CZ196" s="1003"/>
      <c r="DA196" s="1003"/>
      <c r="DB196" s="1003"/>
      <c r="DC196" s="1003"/>
      <c r="DD196" s="1003"/>
      <c r="DE196" s="1003"/>
      <c r="DF196" s="1003"/>
      <c r="DG196" s="1003"/>
      <c r="DH196" s="1003"/>
      <c r="DI196" s="1003"/>
      <c r="DJ196" s="1003"/>
      <c r="DK196" s="1003"/>
      <c r="DL196" s="1003"/>
      <c r="DM196" s="1003"/>
      <c r="DN196" s="1003"/>
      <c r="DO196" s="1003"/>
      <c r="DP196" s="1003"/>
      <c r="DQ196" s="1003"/>
      <c r="DR196" s="1003"/>
      <c r="DS196" s="1003"/>
      <c r="DT196" s="1003"/>
      <c r="DU196" s="1003"/>
      <c r="DV196" s="1003"/>
      <c r="DW196" s="1003"/>
      <c r="DX196" s="1003"/>
      <c r="DY196" s="1003"/>
      <c r="DZ196" s="1003"/>
      <c r="EA196" s="1003"/>
      <c r="EB196" s="1003"/>
      <c r="EC196" s="1003"/>
      <c r="ED196" s="1003"/>
      <c r="EE196" s="1003"/>
      <c r="EF196" s="1003"/>
      <c r="EG196" s="1003"/>
      <c r="EH196" s="1003"/>
      <c r="EI196" s="1003"/>
      <c r="EJ196" s="1003"/>
      <c r="EK196" s="1003"/>
      <c r="EL196" s="1003"/>
      <c r="EM196" s="1003"/>
      <c r="EN196" s="1003"/>
      <c r="EO196" s="1003"/>
      <c r="EP196" s="1003"/>
      <c r="EQ196" s="1003"/>
      <c r="ER196" s="1003"/>
      <c r="ES196" s="1003"/>
      <c r="ET196" s="1003"/>
      <c r="EU196" s="1003"/>
      <c r="EV196" s="1003"/>
      <c r="EW196" s="1003"/>
      <c r="EX196" s="1003"/>
      <c r="EY196" s="1003"/>
      <c r="EZ196" s="1003"/>
      <c r="FA196" s="1003"/>
      <c r="FB196" s="1003"/>
      <c r="FC196" s="1003"/>
      <c r="FD196" s="1003"/>
      <c r="FE196" s="1003"/>
      <c r="FF196" s="1003"/>
      <c r="FG196" s="1003"/>
      <c r="FH196" s="1003"/>
      <c r="FI196" s="1003"/>
      <c r="FJ196" s="1003"/>
      <c r="FK196" s="1003"/>
      <c r="FL196" s="1003"/>
      <c r="FM196" s="1003"/>
      <c r="FN196" s="1003"/>
      <c r="FO196" s="1003"/>
      <c r="FP196" s="1003"/>
      <c r="FQ196" s="1003"/>
      <c r="FR196" s="1003"/>
      <c r="FS196" s="1003"/>
      <c r="FT196" s="1003"/>
      <c r="FU196" s="1003"/>
      <c r="FV196" s="1003"/>
      <c r="FW196" s="1003"/>
      <c r="FX196" s="1003"/>
      <c r="FY196" s="1003"/>
      <c r="FZ196" s="1003"/>
      <c r="GA196" s="1003"/>
      <c r="GB196" s="1003"/>
      <c r="GC196" s="1003"/>
      <c r="GD196" s="1003"/>
      <c r="GE196" s="1003"/>
      <c r="GF196" s="1003"/>
      <c r="GG196" s="1003"/>
      <c r="GH196" s="1003"/>
      <c r="GI196" s="1003"/>
      <c r="GJ196" s="1003"/>
      <c r="GK196" s="1003"/>
      <c r="GL196" s="1003"/>
      <c r="GM196" s="1003"/>
      <c r="GN196" s="1003"/>
      <c r="GO196" s="1003"/>
      <c r="GP196" s="1003"/>
      <c r="GQ196" s="1003"/>
      <c r="GR196" s="1003"/>
      <c r="GS196" s="1003"/>
      <c r="GT196" s="1003"/>
      <c r="GU196" s="1003"/>
      <c r="GV196" s="1003"/>
      <c r="GW196" s="1003"/>
      <c r="GX196" s="1003"/>
      <c r="GY196" s="1003"/>
      <c r="GZ196" s="1003"/>
      <c r="HA196" s="1003"/>
      <c r="HB196" s="1003"/>
      <c r="HC196" s="1003"/>
      <c r="HD196" s="1003"/>
      <c r="HE196" s="1003"/>
      <c r="HF196" s="1003"/>
      <c r="HG196" s="1003"/>
      <c r="HH196" s="1003"/>
      <c r="HI196" s="1003"/>
      <c r="HJ196" s="1003"/>
      <c r="HK196" s="1003"/>
      <c r="HL196" s="1003"/>
      <c r="HM196" s="1003"/>
      <c r="HN196" s="1003"/>
      <c r="HO196" s="1003"/>
      <c r="HP196" s="1003"/>
      <c r="HQ196" s="1003"/>
      <c r="HR196" s="1003"/>
      <c r="HS196" s="1003"/>
      <c r="HT196" s="1003"/>
      <c r="HU196" s="1003"/>
      <c r="HV196" s="1003"/>
      <c r="HW196" s="1003"/>
      <c r="HX196" s="1003"/>
      <c r="HY196" s="1003"/>
      <c r="HZ196" s="1003"/>
      <c r="IA196" s="1003"/>
      <c r="IB196" s="1003"/>
      <c r="IC196" s="1003"/>
      <c r="ID196" s="1003"/>
      <c r="IE196" s="1003"/>
      <c r="IF196" s="1003"/>
      <c r="IG196" s="1003"/>
      <c r="IH196" s="1003"/>
      <c r="II196" s="1003"/>
      <c r="IJ196" s="1003"/>
      <c r="IK196" s="1003"/>
      <c r="IL196" s="1003"/>
      <c r="IM196" s="1003"/>
      <c r="IN196" s="1003"/>
      <c r="IO196" s="1003"/>
      <c r="IP196" s="1003"/>
      <c r="IQ196" s="1003"/>
      <c r="IR196" s="1003"/>
      <c r="IS196" s="1003"/>
      <c r="IT196" s="1003"/>
      <c r="IU196" s="1003"/>
      <c r="IV196" s="1003"/>
    </row>
    <row r="197" spans="1:256">
      <c r="A197" s="1003"/>
      <c r="B197" s="1097"/>
      <c r="C197" s="1097"/>
      <c r="D197" s="1097"/>
      <c r="E197" s="1097"/>
      <c r="F197" s="1097"/>
      <c r="G197" s="1097"/>
      <c r="H197" s="1003"/>
      <c r="I197" s="1003"/>
      <c r="J197" s="1003"/>
      <c r="K197" s="1003"/>
      <c r="L197" s="1003"/>
      <c r="M197" s="1003"/>
      <c r="N197" s="1003"/>
      <c r="O197" s="1003"/>
      <c r="P197" s="1003"/>
      <c r="Q197" s="1003"/>
      <c r="R197" s="1003"/>
      <c r="S197" s="1003"/>
      <c r="T197" s="1003"/>
      <c r="U197" s="1003"/>
      <c r="V197" s="1003"/>
      <c r="W197" s="1003"/>
      <c r="X197" s="1003"/>
      <c r="Y197" s="1003"/>
      <c r="Z197" s="1003"/>
      <c r="AA197" s="1003"/>
      <c r="AB197" s="1003"/>
      <c r="AC197" s="1003"/>
      <c r="AD197" s="1003"/>
      <c r="AE197" s="1003"/>
      <c r="AF197" s="1003"/>
      <c r="AG197" s="1003"/>
      <c r="AH197" s="1003"/>
      <c r="AI197" s="1003"/>
      <c r="AJ197" s="1003"/>
      <c r="AK197" s="1003"/>
      <c r="AL197" s="1003"/>
      <c r="AM197" s="1003"/>
      <c r="AN197" s="1003"/>
      <c r="AO197" s="1003"/>
      <c r="AP197" s="1003"/>
      <c r="AQ197" s="1003"/>
      <c r="AR197" s="1003"/>
      <c r="AS197" s="1003"/>
      <c r="AT197" s="1003"/>
      <c r="AU197" s="1003"/>
      <c r="AV197" s="1003"/>
      <c r="AW197" s="1003"/>
      <c r="AX197" s="1003"/>
      <c r="AY197" s="1003"/>
      <c r="AZ197" s="1003"/>
      <c r="BA197" s="1003"/>
      <c r="BB197" s="1003"/>
      <c r="BC197" s="1003"/>
      <c r="BD197" s="1003"/>
      <c r="BE197" s="1003"/>
      <c r="BF197" s="1003"/>
      <c r="BG197" s="1003"/>
      <c r="BH197" s="1003"/>
      <c r="BI197" s="1003"/>
      <c r="BJ197" s="1003"/>
      <c r="BK197" s="1003"/>
      <c r="BL197" s="1003"/>
      <c r="BM197" s="1003"/>
      <c r="BN197" s="1003"/>
      <c r="BO197" s="1003"/>
      <c r="BP197" s="1003"/>
      <c r="BQ197" s="1003"/>
      <c r="BR197" s="1003"/>
      <c r="BS197" s="1003"/>
      <c r="BT197" s="1003"/>
      <c r="BU197" s="1003"/>
      <c r="BV197" s="1003"/>
      <c r="BW197" s="1003"/>
      <c r="BX197" s="1003"/>
      <c r="BY197" s="1003"/>
      <c r="BZ197" s="1003"/>
      <c r="CA197" s="1003"/>
      <c r="CB197" s="1003"/>
      <c r="CC197" s="1003"/>
      <c r="CD197" s="1003"/>
      <c r="CE197" s="1003"/>
      <c r="CF197" s="1003"/>
      <c r="CG197" s="1003"/>
      <c r="CH197" s="1003"/>
      <c r="CI197" s="1003"/>
      <c r="CJ197" s="1003"/>
      <c r="CK197" s="1003"/>
      <c r="CL197" s="1003"/>
      <c r="CM197" s="1003"/>
      <c r="CN197" s="1003"/>
      <c r="CO197" s="1003"/>
      <c r="CP197" s="1003"/>
      <c r="CQ197" s="1003"/>
      <c r="CR197" s="1003"/>
      <c r="CS197" s="1003"/>
      <c r="CT197" s="1003"/>
      <c r="CU197" s="1003"/>
      <c r="CV197" s="1003"/>
      <c r="CW197" s="1003"/>
      <c r="CX197" s="1003"/>
      <c r="CY197" s="1003"/>
      <c r="CZ197" s="1003"/>
      <c r="DA197" s="1003"/>
      <c r="DB197" s="1003"/>
      <c r="DC197" s="1003"/>
      <c r="DD197" s="1003"/>
      <c r="DE197" s="1003"/>
      <c r="DF197" s="1003"/>
      <c r="DG197" s="1003"/>
      <c r="DH197" s="1003"/>
      <c r="DI197" s="1003"/>
      <c r="DJ197" s="1003"/>
      <c r="DK197" s="1003"/>
      <c r="DL197" s="1003"/>
      <c r="DM197" s="1003"/>
      <c r="DN197" s="1003"/>
      <c r="DO197" s="1003"/>
      <c r="DP197" s="1003"/>
      <c r="DQ197" s="1003"/>
      <c r="DR197" s="1003"/>
      <c r="DS197" s="1003"/>
      <c r="DT197" s="1003"/>
      <c r="DU197" s="1003"/>
      <c r="DV197" s="1003"/>
      <c r="DW197" s="1003"/>
      <c r="DX197" s="1003"/>
      <c r="DY197" s="1003"/>
      <c r="DZ197" s="1003"/>
      <c r="EA197" s="1003"/>
      <c r="EB197" s="1003"/>
      <c r="EC197" s="1003"/>
      <c r="ED197" s="1003"/>
      <c r="EE197" s="1003"/>
      <c r="EF197" s="1003"/>
      <c r="EG197" s="1003"/>
      <c r="EH197" s="1003"/>
      <c r="EI197" s="1003"/>
      <c r="EJ197" s="1003"/>
      <c r="EK197" s="1003"/>
      <c r="EL197" s="1003"/>
      <c r="EM197" s="1003"/>
      <c r="EN197" s="1003"/>
      <c r="EO197" s="1003"/>
      <c r="EP197" s="1003"/>
      <c r="EQ197" s="1003"/>
      <c r="ER197" s="1003"/>
      <c r="ES197" s="1003"/>
      <c r="ET197" s="1003"/>
      <c r="EU197" s="1003"/>
      <c r="EV197" s="1003"/>
      <c r="EW197" s="1003"/>
      <c r="EX197" s="1003"/>
      <c r="EY197" s="1003"/>
      <c r="EZ197" s="1003"/>
      <c r="FA197" s="1003"/>
      <c r="FB197" s="1003"/>
      <c r="FC197" s="1003"/>
      <c r="FD197" s="1003"/>
      <c r="FE197" s="1003"/>
      <c r="FF197" s="1003"/>
      <c r="FG197" s="1003"/>
      <c r="FH197" s="1003"/>
      <c r="FI197" s="1003"/>
      <c r="FJ197" s="1003"/>
      <c r="FK197" s="1003"/>
      <c r="FL197" s="1003"/>
      <c r="FM197" s="1003"/>
      <c r="FN197" s="1003"/>
      <c r="FO197" s="1003"/>
      <c r="FP197" s="1003"/>
      <c r="FQ197" s="1003"/>
      <c r="FR197" s="1003"/>
      <c r="FS197" s="1003"/>
      <c r="FT197" s="1003"/>
      <c r="FU197" s="1003"/>
      <c r="FV197" s="1003"/>
      <c r="FW197" s="1003"/>
      <c r="FX197" s="1003"/>
      <c r="FY197" s="1003"/>
      <c r="FZ197" s="1003"/>
      <c r="GA197" s="1003"/>
      <c r="GB197" s="1003"/>
      <c r="GC197" s="1003"/>
      <c r="GD197" s="1003"/>
      <c r="GE197" s="1003"/>
      <c r="GF197" s="1003"/>
      <c r="GG197" s="1003"/>
      <c r="GH197" s="1003"/>
      <c r="GI197" s="1003"/>
      <c r="GJ197" s="1003"/>
      <c r="GK197" s="1003"/>
      <c r="GL197" s="1003"/>
      <c r="GM197" s="1003"/>
      <c r="GN197" s="1003"/>
      <c r="GO197" s="1003"/>
      <c r="GP197" s="1003"/>
      <c r="GQ197" s="1003"/>
      <c r="GR197" s="1003"/>
      <c r="GS197" s="1003"/>
      <c r="GT197" s="1003"/>
      <c r="GU197" s="1003"/>
      <c r="GV197" s="1003"/>
      <c r="GW197" s="1003"/>
      <c r="GX197" s="1003"/>
      <c r="GY197" s="1003"/>
      <c r="GZ197" s="1003"/>
      <c r="HA197" s="1003"/>
      <c r="HB197" s="1003"/>
      <c r="HC197" s="1003"/>
      <c r="HD197" s="1003"/>
      <c r="HE197" s="1003"/>
      <c r="HF197" s="1003"/>
      <c r="HG197" s="1003"/>
      <c r="HH197" s="1003"/>
      <c r="HI197" s="1003"/>
      <c r="HJ197" s="1003"/>
      <c r="HK197" s="1003"/>
      <c r="HL197" s="1003"/>
      <c r="HM197" s="1003"/>
      <c r="HN197" s="1003"/>
      <c r="HO197" s="1003"/>
      <c r="HP197" s="1003"/>
      <c r="HQ197" s="1003"/>
      <c r="HR197" s="1003"/>
      <c r="HS197" s="1003"/>
      <c r="HT197" s="1003"/>
      <c r="HU197" s="1003"/>
      <c r="HV197" s="1003"/>
      <c r="HW197" s="1003"/>
      <c r="HX197" s="1003"/>
      <c r="HY197" s="1003"/>
      <c r="HZ197" s="1003"/>
      <c r="IA197" s="1003"/>
      <c r="IB197" s="1003"/>
      <c r="IC197" s="1003"/>
      <c r="ID197" s="1003"/>
      <c r="IE197" s="1003"/>
      <c r="IF197" s="1003"/>
      <c r="IG197" s="1003"/>
      <c r="IH197" s="1003"/>
      <c r="II197" s="1003"/>
      <c r="IJ197" s="1003"/>
      <c r="IK197" s="1003"/>
      <c r="IL197" s="1003"/>
      <c r="IM197" s="1003"/>
      <c r="IN197" s="1003"/>
      <c r="IO197" s="1003"/>
      <c r="IP197" s="1003"/>
      <c r="IQ197" s="1003"/>
      <c r="IR197" s="1003"/>
      <c r="IS197" s="1003"/>
      <c r="IT197" s="1003"/>
      <c r="IU197" s="1003"/>
      <c r="IV197" s="1003"/>
    </row>
    <row r="198" spans="1:256" ht="13.5" thickBot="1">
      <c r="A198" s="1003"/>
      <c r="B198" s="1098"/>
      <c r="C198" s="1099"/>
      <c r="D198" s="1100"/>
      <c r="E198" s="1100"/>
      <c r="F198" s="1100"/>
      <c r="G198" s="1101"/>
      <c r="H198" s="1003"/>
      <c r="I198" s="1003"/>
      <c r="J198" s="1003"/>
      <c r="K198" s="1003"/>
      <c r="L198" s="1003"/>
      <c r="M198" s="1003"/>
      <c r="N198" s="1003"/>
      <c r="O198" s="1003"/>
      <c r="P198" s="1003"/>
      <c r="Q198" s="1003"/>
      <c r="R198" s="1003"/>
      <c r="S198" s="1003"/>
      <c r="T198" s="1003"/>
      <c r="U198" s="1003"/>
      <c r="V198" s="1003"/>
      <c r="W198" s="1003"/>
      <c r="X198" s="1003"/>
      <c r="Y198" s="1003"/>
      <c r="Z198" s="1003"/>
      <c r="AA198" s="1003"/>
      <c r="AB198" s="1003"/>
      <c r="AC198" s="1003"/>
      <c r="AD198" s="1003"/>
      <c r="AE198" s="1003"/>
      <c r="AF198" s="1003"/>
      <c r="AG198" s="1003"/>
      <c r="AH198" s="1003"/>
      <c r="AI198" s="1003"/>
      <c r="AJ198" s="1003"/>
      <c r="AK198" s="1003"/>
      <c r="AL198" s="1003"/>
      <c r="AM198" s="1003"/>
      <c r="AN198" s="1003"/>
      <c r="AO198" s="1003"/>
      <c r="AP198" s="1003"/>
      <c r="AQ198" s="1003"/>
      <c r="AR198" s="1003"/>
      <c r="AS198" s="1003"/>
      <c r="AT198" s="1003"/>
      <c r="AU198" s="1003"/>
      <c r="AV198" s="1003"/>
      <c r="AW198" s="1003"/>
      <c r="AX198" s="1003"/>
      <c r="AY198" s="1003"/>
      <c r="AZ198" s="1003"/>
      <c r="BA198" s="1003"/>
      <c r="BB198" s="1003"/>
      <c r="BC198" s="1003"/>
      <c r="BD198" s="1003"/>
      <c r="BE198" s="1003"/>
      <c r="BF198" s="1003"/>
      <c r="BG198" s="1003"/>
      <c r="BH198" s="1003"/>
      <c r="BI198" s="1003"/>
      <c r="BJ198" s="1003"/>
      <c r="BK198" s="1003"/>
      <c r="BL198" s="1003"/>
      <c r="BM198" s="1003"/>
      <c r="BN198" s="1003"/>
      <c r="BO198" s="1003"/>
      <c r="BP198" s="1003"/>
      <c r="BQ198" s="1003"/>
      <c r="BR198" s="1003"/>
      <c r="BS198" s="1003"/>
      <c r="BT198" s="1003"/>
      <c r="BU198" s="1003"/>
      <c r="BV198" s="1003"/>
      <c r="BW198" s="1003"/>
      <c r="BX198" s="1003"/>
      <c r="BY198" s="1003"/>
      <c r="BZ198" s="1003"/>
      <c r="CA198" s="1003"/>
      <c r="CB198" s="1003"/>
      <c r="CC198" s="1003"/>
      <c r="CD198" s="1003"/>
      <c r="CE198" s="1003"/>
      <c r="CF198" s="1003"/>
      <c r="CG198" s="1003"/>
      <c r="CH198" s="1003"/>
      <c r="CI198" s="1003"/>
      <c r="CJ198" s="1003"/>
      <c r="CK198" s="1003"/>
      <c r="CL198" s="1003"/>
      <c r="CM198" s="1003"/>
      <c r="CN198" s="1003"/>
      <c r="CO198" s="1003"/>
      <c r="CP198" s="1003"/>
      <c r="CQ198" s="1003"/>
      <c r="CR198" s="1003"/>
      <c r="CS198" s="1003"/>
      <c r="CT198" s="1003"/>
      <c r="CU198" s="1003"/>
      <c r="CV198" s="1003"/>
      <c r="CW198" s="1003"/>
      <c r="CX198" s="1003"/>
      <c r="CY198" s="1003"/>
      <c r="CZ198" s="1003"/>
      <c r="DA198" s="1003"/>
      <c r="DB198" s="1003"/>
      <c r="DC198" s="1003"/>
      <c r="DD198" s="1003"/>
      <c r="DE198" s="1003"/>
      <c r="DF198" s="1003"/>
      <c r="DG198" s="1003"/>
      <c r="DH198" s="1003"/>
      <c r="DI198" s="1003"/>
      <c r="DJ198" s="1003"/>
      <c r="DK198" s="1003"/>
      <c r="DL198" s="1003"/>
      <c r="DM198" s="1003"/>
      <c r="DN198" s="1003"/>
      <c r="DO198" s="1003"/>
      <c r="DP198" s="1003"/>
      <c r="DQ198" s="1003"/>
      <c r="DR198" s="1003"/>
      <c r="DS198" s="1003"/>
      <c r="DT198" s="1003"/>
      <c r="DU198" s="1003"/>
      <c r="DV198" s="1003"/>
      <c r="DW198" s="1003"/>
      <c r="DX198" s="1003"/>
      <c r="DY198" s="1003"/>
      <c r="DZ198" s="1003"/>
      <c r="EA198" s="1003"/>
      <c r="EB198" s="1003"/>
      <c r="EC198" s="1003"/>
      <c r="ED198" s="1003"/>
      <c r="EE198" s="1003"/>
      <c r="EF198" s="1003"/>
      <c r="EG198" s="1003"/>
      <c r="EH198" s="1003"/>
      <c r="EI198" s="1003"/>
      <c r="EJ198" s="1003"/>
      <c r="EK198" s="1003"/>
      <c r="EL198" s="1003"/>
      <c r="EM198" s="1003"/>
      <c r="EN198" s="1003"/>
      <c r="EO198" s="1003"/>
      <c r="EP198" s="1003"/>
      <c r="EQ198" s="1003"/>
      <c r="ER198" s="1003"/>
      <c r="ES198" s="1003"/>
      <c r="ET198" s="1003"/>
      <c r="EU198" s="1003"/>
      <c r="EV198" s="1003"/>
      <c r="EW198" s="1003"/>
      <c r="EX198" s="1003"/>
      <c r="EY198" s="1003"/>
      <c r="EZ198" s="1003"/>
      <c r="FA198" s="1003"/>
      <c r="FB198" s="1003"/>
      <c r="FC198" s="1003"/>
      <c r="FD198" s="1003"/>
      <c r="FE198" s="1003"/>
      <c r="FF198" s="1003"/>
      <c r="FG198" s="1003"/>
      <c r="FH198" s="1003"/>
      <c r="FI198" s="1003"/>
      <c r="FJ198" s="1003"/>
      <c r="FK198" s="1003"/>
      <c r="FL198" s="1003"/>
      <c r="FM198" s="1003"/>
      <c r="FN198" s="1003"/>
      <c r="FO198" s="1003"/>
      <c r="FP198" s="1003"/>
      <c r="FQ198" s="1003"/>
      <c r="FR198" s="1003"/>
      <c r="FS198" s="1003"/>
      <c r="FT198" s="1003"/>
      <c r="FU198" s="1003"/>
      <c r="FV198" s="1003"/>
      <c r="FW198" s="1003"/>
      <c r="FX198" s="1003"/>
      <c r="FY198" s="1003"/>
      <c r="FZ198" s="1003"/>
      <c r="GA198" s="1003"/>
      <c r="GB198" s="1003"/>
      <c r="GC198" s="1003"/>
      <c r="GD198" s="1003"/>
      <c r="GE198" s="1003"/>
      <c r="GF198" s="1003"/>
      <c r="GG198" s="1003"/>
      <c r="GH198" s="1003"/>
      <c r="GI198" s="1003"/>
      <c r="GJ198" s="1003"/>
      <c r="GK198" s="1003"/>
      <c r="GL198" s="1003"/>
      <c r="GM198" s="1003"/>
      <c r="GN198" s="1003"/>
      <c r="GO198" s="1003"/>
      <c r="GP198" s="1003"/>
      <c r="GQ198" s="1003"/>
      <c r="GR198" s="1003"/>
      <c r="GS198" s="1003"/>
      <c r="GT198" s="1003"/>
      <c r="GU198" s="1003"/>
      <c r="GV198" s="1003"/>
      <c r="GW198" s="1003"/>
      <c r="GX198" s="1003"/>
      <c r="GY198" s="1003"/>
      <c r="GZ198" s="1003"/>
      <c r="HA198" s="1003"/>
      <c r="HB198" s="1003"/>
      <c r="HC198" s="1003"/>
      <c r="HD198" s="1003"/>
      <c r="HE198" s="1003"/>
      <c r="HF198" s="1003"/>
      <c r="HG198" s="1003"/>
      <c r="HH198" s="1003"/>
      <c r="HI198" s="1003"/>
      <c r="HJ198" s="1003"/>
      <c r="HK198" s="1003"/>
      <c r="HL198" s="1003"/>
      <c r="HM198" s="1003"/>
      <c r="HN198" s="1003"/>
      <c r="HO198" s="1003"/>
      <c r="HP198" s="1003"/>
      <c r="HQ198" s="1003"/>
      <c r="HR198" s="1003"/>
      <c r="HS198" s="1003"/>
      <c r="HT198" s="1003"/>
      <c r="HU198" s="1003"/>
      <c r="HV198" s="1003"/>
      <c r="HW198" s="1003"/>
      <c r="HX198" s="1003"/>
      <c r="HY198" s="1003"/>
      <c r="HZ198" s="1003"/>
      <c r="IA198" s="1003"/>
      <c r="IB198" s="1003"/>
      <c r="IC198" s="1003"/>
      <c r="ID198" s="1003"/>
      <c r="IE198" s="1003"/>
      <c r="IF198" s="1003"/>
      <c r="IG198" s="1003"/>
      <c r="IH198" s="1003"/>
      <c r="II198" s="1003"/>
      <c r="IJ198" s="1003"/>
      <c r="IK198" s="1003"/>
      <c r="IL198" s="1003"/>
      <c r="IM198" s="1003"/>
      <c r="IN198" s="1003"/>
      <c r="IO198" s="1003"/>
      <c r="IP198" s="1003"/>
      <c r="IQ198" s="1003"/>
      <c r="IR198" s="1003"/>
      <c r="IS198" s="1003"/>
      <c r="IT198" s="1003"/>
      <c r="IU198" s="1003"/>
      <c r="IV198" s="1003"/>
    </row>
    <row r="199" spans="1:256" ht="13.5" thickBot="1">
      <c r="A199" s="1003"/>
      <c r="B199" s="2878" t="s">
        <v>1847</v>
      </c>
      <c r="C199" s="2879"/>
      <c r="D199" s="2879"/>
      <c r="E199" s="2879"/>
      <c r="F199" s="2879"/>
      <c r="G199" s="2880"/>
      <c r="H199" s="1003"/>
      <c r="I199" s="1003"/>
      <c r="J199" s="1003"/>
      <c r="K199" s="1003"/>
      <c r="L199" s="1003"/>
      <c r="M199" s="1003"/>
      <c r="N199" s="1003"/>
      <c r="O199" s="1003"/>
      <c r="P199" s="1003"/>
      <c r="Q199" s="1003"/>
      <c r="R199" s="1003"/>
      <c r="S199" s="1003"/>
      <c r="T199" s="1003"/>
      <c r="U199" s="1003"/>
      <c r="V199" s="1003"/>
      <c r="W199" s="1003"/>
      <c r="X199" s="1003"/>
      <c r="Y199" s="1003"/>
      <c r="Z199" s="1003"/>
      <c r="AA199" s="1003"/>
      <c r="AB199" s="1003"/>
      <c r="AC199" s="1003"/>
      <c r="AD199" s="1003"/>
      <c r="AE199" s="1003"/>
      <c r="AF199" s="1003"/>
      <c r="AG199" s="1003"/>
      <c r="AH199" s="1003"/>
      <c r="AI199" s="1003"/>
      <c r="AJ199" s="1003"/>
      <c r="AK199" s="1003"/>
      <c r="AL199" s="1003"/>
      <c r="AM199" s="1003"/>
      <c r="AN199" s="1003"/>
      <c r="AO199" s="1003"/>
      <c r="AP199" s="1003"/>
      <c r="AQ199" s="1003"/>
      <c r="AR199" s="1003"/>
      <c r="AS199" s="1003"/>
      <c r="AT199" s="1003"/>
      <c r="AU199" s="1003"/>
      <c r="AV199" s="1003"/>
      <c r="AW199" s="1003"/>
      <c r="AX199" s="1003"/>
      <c r="AY199" s="1003"/>
      <c r="AZ199" s="1003"/>
      <c r="BA199" s="1003"/>
      <c r="BB199" s="1003"/>
      <c r="BC199" s="1003"/>
      <c r="BD199" s="1003"/>
      <c r="BE199" s="1003"/>
      <c r="BF199" s="1003"/>
      <c r="BG199" s="1003"/>
      <c r="BH199" s="1003"/>
      <c r="BI199" s="1003"/>
      <c r="BJ199" s="1003"/>
      <c r="BK199" s="1003"/>
      <c r="BL199" s="1003"/>
      <c r="BM199" s="1003"/>
      <c r="BN199" s="1003"/>
      <c r="BO199" s="1003"/>
      <c r="BP199" s="1003"/>
      <c r="BQ199" s="1003"/>
      <c r="BR199" s="1003"/>
      <c r="BS199" s="1003"/>
      <c r="BT199" s="1003"/>
      <c r="BU199" s="1003"/>
      <c r="BV199" s="1003"/>
      <c r="BW199" s="1003"/>
      <c r="BX199" s="1003"/>
      <c r="BY199" s="1003"/>
      <c r="BZ199" s="1003"/>
      <c r="CA199" s="1003"/>
      <c r="CB199" s="1003"/>
      <c r="CC199" s="1003"/>
      <c r="CD199" s="1003"/>
      <c r="CE199" s="1003"/>
      <c r="CF199" s="1003"/>
      <c r="CG199" s="1003"/>
      <c r="CH199" s="1003"/>
      <c r="CI199" s="1003"/>
      <c r="CJ199" s="1003"/>
      <c r="CK199" s="1003"/>
      <c r="CL199" s="1003"/>
      <c r="CM199" s="1003"/>
      <c r="CN199" s="1003"/>
      <c r="CO199" s="1003"/>
      <c r="CP199" s="1003"/>
      <c r="CQ199" s="1003"/>
      <c r="CR199" s="1003"/>
      <c r="CS199" s="1003"/>
      <c r="CT199" s="1003"/>
      <c r="CU199" s="1003"/>
      <c r="CV199" s="1003"/>
      <c r="CW199" s="1003"/>
      <c r="CX199" s="1003"/>
      <c r="CY199" s="1003"/>
      <c r="CZ199" s="1003"/>
      <c r="DA199" s="1003"/>
      <c r="DB199" s="1003"/>
      <c r="DC199" s="1003"/>
      <c r="DD199" s="1003"/>
      <c r="DE199" s="1003"/>
      <c r="DF199" s="1003"/>
      <c r="DG199" s="1003"/>
      <c r="DH199" s="1003"/>
      <c r="DI199" s="1003"/>
      <c r="DJ199" s="1003"/>
      <c r="DK199" s="1003"/>
      <c r="DL199" s="1003"/>
      <c r="DM199" s="1003"/>
      <c r="DN199" s="1003"/>
      <c r="DO199" s="1003"/>
      <c r="DP199" s="1003"/>
      <c r="DQ199" s="1003"/>
      <c r="DR199" s="1003"/>
      <c r="DS199" s="1003"/>
      <c r="DT199" s="1003"/>
      <c r="DU199" s="1003"/>
      <c r="DV199" s="1003"/>
      <c r="DW199" s="1003"/>
      <c r="DX199" s="1003"/>
      <c r="DY199" s="1003"/>
      <c r="DZ199" s="1003"/>
      <c r="EA199" s="1003"/>
      <c r="EB199" s="1003"/>
      <c r="EC199" s="1003"/>
      <c r="ED199" s="1003"/>
      <c r="EE199" s="1003"/>
      <c r="EF199" s="1003"/>
      <c r="EG199" s="1003"/>
      <c r="EH199" s="1003"/>
      <c r="EI199" s="1003"/>
      <c r="EJ199" s="1003"/>
      <c r="EK199" s="1003"/>
      <c r="EL199" s="1003"/>
      <c r="EM199" s="1003"/>
      <c r="EN199" s="1003"/>
      <c r="EO199" s="1003"/>
      <c r="EP199" s="1003"/>
      <c r="EQ199" s="1003"/>
      <c r="ER199" s="1003"/>
      <c r="ES199" s="1003"/>
      <c r="ET199" s="1003"/>
      <c r="EU199" s="1003"/>
      <c r="EV199" s="1003"/>
      <c r="EW199" s="1003"/>
      <c r="EX199" s="1003"/>
      <c r="EY199" s="1003"/>
      <c r="EZ199" s="1003"/>
      <c r="FA199" s="1003"/>
      <c r="FB199" s="1003"/>
      <c r="FC199" s="1003"/>
      <c r="FD199" s="1003"/>
      <c r="FE199" s="1003"/>
      <c r="FF199" s="1003"/>
      <c r="FG199" s="1003"/>
      <c r="FH199" s="1003"/>
      <c r="FI199" s="1003"/>
      <c r="FJ199" s="1003"/>
      <c r="FK199" s="1003"/>
      <c r="FL199" s="1003"/>
      <c r="FM199" s="1003"/>
      <c r="FN199" s="1003"/>
      <c r="FO199" s="1003"/>
      <c r="FP199" s="1003"/>
      <c r="FQ199" s="1003"/>
      <c r="FR199" s="1003"/>
      <c r="FS199" s="1003"/>
      <c r="FT199" s="1003"/>
      <c r="FU199" s="1003"/>
      <c r="FV199" s="1003"/>
      <c r="FW199" s="1003"/>
      <c r="FX199" s="1003"/>
      <c r="FY199" s="1003"/>
      <c r="FZ199" s="1003"/>
      <c r="GA199" s="1003"/>
      <c r="GB199" s="1003"/>
      <c r="GC199" s="1003"/>
      <c r="GD199" s="1003"/>
      <c r="GE199" s="1003"/>
      <c r="GF199" s="1003"/>
      <c r="GG199" s="1003"/>
      <c r="GH199" s="1003"/>
      <c r="GI199" s="1003"/>
      <c r="GJ199" s="1003"/>
      <c r="GK199" s="1003"/>
      <c r="GL199" s="1003"/>
      <c r="GM199" s="1003"/>
      <c r="GN199" s="1003"/>
      <c r="GO199" s="1003"/>
      <c r="GP199" s="1003"/>
      <c r="GQ199" s="1003"/>
      <c r="GR199" s="1003"/>
      <c r="GS199" s="1003"/>
      <c r="GT199" s="1003"/>
      <c r="GU199" s="1003"/>
      <c r="GV199" s="1003"/>
      <c r="GW199" s="1003"/>
      <c r="GX199" s="1003"/>
      <c r="GY199" s="1003"/>
      <c r="GZ199" s="1003"/>
      <c r="HA199" s="1003"/>
      <c r="HB199" s="1003"/>
      <c r="HC199" s="1003"/>
      <c r="HD199" s="1003"/>
      <c r="HE199" s="1003"/>
      <c r="HF199" s="1003"/>
      <c r="HG199" s="1003"/>
      <c r="HH199" s="1003"/>
      <c r="HI199" s="1003"/>
      <c r="HJ199" s="1003"/>
      <c r="HK199" s="1003"/>
      <c r="HL199" s="1003"/>
      <c r="HM199" s="1003"/>
      <c r="HN199" s="1003"/>
      <c r="HO199" s="1003"/>
      <c r="HP199" s="1003"/>
      <c r="HQ199" s="1003"/>
      <c r="HR199" s="1003"/>
      <c r="HS199" s="1003"/>
      <c r="HT199" s="1003"/>
      <c r="HU199" s="1003"/>
      <c r="HV199" s="1003"/>
      <c r="HW199" s="1003"/>
      <c r="HX199" s="1003"/>
      <c r="HY199" s="1003"/>
      <c r="HZ199" s="1003"/>
      <c r="IA199" s="1003"/>
      <c r="IB199" s="1003"/>
      <c r="IC199" s="1003"/>
      <c r="ID199" s="1003"/>
      <c r="IE199" s="1003"/>
      <c r="IF199" s="1003"/>
      <c r="IG199" s="1003"/>
      <c r="IH199" s="1003"/>
      <c r="II199" s="1003"/>
      <c r="IJ199" s="1003"/>
      <c r="IK199" s="1003"/>
      <c r="IL199" s="1003"/>
      <c r="IM199" s="1003"/>
      <c r="IN199" s="1003"/>
      <c r="IO199" s="1003"/>
      <c r="IP199" s="1003"/>
      <c r="IQ199" s="1003"/>
      <c r="IR199" s="1003"/>
      <c r="IS199" s="1003"/>
      <c r="IT199" s="1003"/>
      <c r="IU199" s="1003"/>
      <c r="IV199" s="1003"/>
    </row>
    <row r="200" spans="1:256" ht="13.5" thickBot="1">
      <c r="A200" s="1003"/>
      <c r="B200" s="2876" t="s">
        <v>1810</v>
      </c>
      <c r="C200" s="2877"/>
      <c r="D200" s="1269" t="s">
        <v>1811</v>
      </c>
      <c r="E200" s="1269" t="s">
        <v>1812</v>
      </c>
      <c r="F200" s="1269" t="s">
        <v>1813</v>
      </c>
      <c r="G200" s="1076" t="s">
        <v>1842</v>
      </c>
      <c r="H200" s="1003"/>
      <c r="I200" s="1003"/>
      <c r="J200" s="1003"/>
      <c r="K200" s="1003"/>
      <c r="L200" s="1003"/>
      <c r="M200" s="1003"/>
      <c r="N200" s="1003"/>
      <c r="O200" s="1003"/>
      <c r="P200" s="1003"/>
      <c r="Q200" s="1003"/>
      <c r="R200" s="1003"/>
      <c r="S200" s="1003"/>
      <c r="T200" s="1003"/>
      <c r="U200" s="1003"/>
      <c r="V200" s="1003"/>
      <c r="W200" s="1003"/>
      <c r="X200" s="1003"/>
      <c r="Y200" s="1003"/>
      <c r="Z200" s="1003"/>
      <c r="AA200" s="1003"/>
      <c r="AB200" s="1003"/>
      <c r="AC200" s="1003"/>
      <c r="AD200" s="1003"/>
      <c r="AE200" s="1003"/>
      <c r="AF200" s="1003"/>
      <c r="AG200" s="1003"/>
      <c r="AH200" s="1003"/>
      <c r="AI200" s="1003"/>
      <c r="AJ200" s="1003"/>
      <c r="AK200" s="1003"/>
      <c r="AL200" s="1003"/>
      <c r="AM200" s="1003"/>
      <c r="AN200" s="1003"/>
      <c r="AO200" s="1003"/>
      <c r="AP200" s="1003"/>
      <c r="AQ200" s="1003"/>
      <c r="AR200" s="1003"/>
      <c r="AS200" s="1003"/>
      <c r="AT200" s="1003"/>
      <c r="AU200" s="1003"/>
      <c r="AV200" s="1003"/>
      <c r="AW200" s="1003"/>
      <c r="AX200" s="1003"/>
      <c r="AY200" s="1003"/>
      <c r="AZ200" s="1003"/>
      <c r="BA200" s="1003"/>
      <c r="BB200" s="1003"/>
      <c r="BC200" s="1003"/>
      <c r="BD200" s="1003"/>
      <c r="BE200" s="1003"/>
      <c r="BF200" s="1003"/>
      <c r="BG200" s="1003"/>
      <c r="BH200" s="1003"/>
      <c r="BI200" s="1003"/>
      <c r="BJ200" s="1003"/>
      <c r="BK200" s="1003"/>
      <c r="BL200" s="1003"/>
      <c r="BM200" s="1003"/>
      <c r="BN200" s="1003"/>
      <c r="BO200" s="1003"/>
      <c r="BP200" s="1003"/>
      <c r="BQ200" s="1003"/>
      <c r="BR200" s="1003"/>
      <c r="BS200" s="1003"/>
      <c r="BT200" s="1003"/>
      <c r="BU200" s="1003"/>
      <c r="BV200" s="1003"/>
      <c r="BW200" s="1003"/>
      <c r="BX200" s="1003"/>
      <c r="BY200" s="1003"/>
      <c r="BZ200" s="1003"/>
      <c r="CA200" s="1003"/>
      <c r="CB200" s="1003"/>
      <c r="CC200" s="1003"/>
      <c r="CD200" s="1003"/>
      <c r="CE200" s="1003"/>
      <c r="CF200" s="1003"/>
      <c r="CG200" s="1003"/>
      <c r="CH200" s="1003"/>
      <c r="CI200" s="1003"/>
      <c r="CJ200" s="1003"/>
      <c r="CK200" s="1003"/>
      <c r="CL200" s="1003"/>
      <c r="CM200" s="1003"/>
      <c r="CN200" s="1003"/>
      <c r="CO200" s="1003"/>
      <c r="CP200" s="1003"/>
      <c r="CQ200" s="1003"/>
      <c r="CR200" s="1003"/>
      <c r="CS200" s="1003"/>
      <c r="CT200" s="1003"/>
      <c r="CU200" s="1003"/>
      <c r="CV200" s="1003"/>
      <c r="CW200" s="1003"/>
      <c r="CX200" s="1003"/>
      <c r="CY200" s="1003"/>
      <c r="CZ200" s="1003"/>
      <c r="DA200" s="1003"/>
      <c r="DB200" s="1003"/>
      <c r="DC200" s="1003"/>
      <c r="DD200" s="1003"/>
      <c r="DE200" s="1003"/>
      <c r="DF200" s="1003"/>
      <c r="DG200" s="1003"/>
      <c r="DH200" s="1003"/>
      <c r="DI200" s="1003"/>
      <c r="DJ200" s="1003"/>
      <c r="DK200" s="1003"/>
      <c r="DL200" s="1003"/>
      <c r="DM200" s="1003"/>
      <c r="DN200" s="1003"/>
      <c r="DO200" s="1003"/>
      <c r="DP200" s="1003"/>
      <c r="DQ200" s="1003"/>
      <c r="DR200" s="1003"/>
      <c r="DS200" s="1003"/>
      <c r="DT200" s="1003"/>
      <c r="DU200" s="1003"/>
      <c r="DV200" s="1003"/>
      <c r="DW200" s="1003"/>
      <c r="DX200" s="1003"/>
      <c r="DY200" s="1003"/>
      <c r="DZ200" s="1003"/>
      <c r="EA200" s="1003"/>
      <c r="EB200" s="1003"/>
      <c r="EC200" s="1003"/>
      <c r="ED200" s="1003"/>
      <c r="EE200" s="1003"/>
      <c r="EF200" s="1003"/>
      <c r="EG200" s="1003"/>
      <c r="EH200" s="1003"/>
      <c r="EI200" s="1003"/>
      <c r="EJ200" s="1003"/>
      <c r="EK200" s="1003"/>
      <c r="EL200" s="1003"/>
      <c r="EM200" s="1003"/>
      <c r="EN200" s="1003"/>
      <c r="EO200" s="1003"/>
      <c r="EP200" s="1003"/>
      <c r="EQ200" s="1003"/>
      <c r="ER200" s="1003"/>
      <c r="ES200" s="1003"/>
      <c r="ET200" s="1003"/>
      <c r="EU200" s="1003"/>
      <c r="EV200" s="1003"/>
      <c r="EW200" s="1003"/>
      <c r="EX200" s="1003"/>
      <c r="EY200" s="1003"/>
      <c r="EZ200" s="1003"/>
      <c r="FA200" s="1003"/>
      <c r="FB200" s="1003"/>
      <c r="FC200" s="1003"/>
      <c r="FD200" s="1003"/>
      <c r="FE200" s="1003"/>
      <c r="FF200" s="1003"/>
      <c r="FG200" s="1003"/>
      <c r="FH200" s="1003"/>
      <c r="FI200" s="1003"/>
      <c r="FJ200" s="1003"/>
      <c r="FK200" s="1003"/>
      <c r="FL200" s="1003"/>
      <c r="FM200" s="1003"/>
      <c r="FN200" s="1003"/>
      <c r="FO200" s="1003"/>
      <c r="FP200" s="1003"/>
      <c r="FQ200" s="1003"/>
      <c r="FR200" s="1003"/>
      <c r="FS200" s="1003"/>
      <c r="FT200" s="1003"/>
      <c r="FU200" s="1003"/>
      <c r="FV200" s="1003"/>
      <c r="FW200" s="1003"/>
      <c r="FX200" s="1003"/>
      <c r="FY200" s="1003"/>
      <c r="FZ200" s="1003"/>
      <c r="GA200" s="1003"/>
      <c r="GB200" s="1003"/>
      <c r="GC200" s="1003"/>
      <c r="GD200" s="1003"/>
      <c r="GE200" s="1003"/>
      <c r="GF200" s="1003"/>
      <c r="GG200" s="1003"/>
      <c r="GH200" s="1003"/>
      <c r="GI200" s="1003"/>
      <c r="GJ200" s="1003"/>
      <c r="GK200" s="1003"/>
      <c r="GL200" s="1003"/>
      <c r="GM200" s="1003"/>
      <c r="GN200" s="1003"/>
      <c r="GO200" s="1003"/>
      <c r="GP200" s="1003"/>
      <c r="GQ200" s="1003"/>
      <c r="GR200" s="1003"/>
      <c r="GS200" s="1003"/>
      <c r="GT200" s="1003"/>
      <c r="GU200" s="1003"/>
      <c r="GV200" s="1003"/>
      <c r="GW200" s="1003"/>
      <c r="GX200" s="1003"/>
      <c r="GY200" s="1003"/>
      <c r="GZ200" s="1003"/>
      <c r="HA200" s="1003"/>
      <c r="HB200" s="1003"/>
      <c r="HC200" s="1003"/>
      <c r="HD200" s="1003"/>
      <c r="HE200" s="1003"/>
      <c r="HF200" s="1003"/>
      <c r="HG200" s="1003"/>
      <c r="HH200" s="1003"/>
      <c r="HI200" s="1003"/>
      <c r="HJ200" s="1003"/>
      <c r="HK200" s="1003"/>
      <c r="HL200" s="1003"/>
      <c r="HM200" s="1003"/>
      <c r="HN200" s="1003"/>
      <c r="HO200" s="1003"/>
      <c r="HP200" s="1003"/>
      <c r="HQ200" s="1003"/>
      <c r="HR200" s="1003"/>
      <c r="HS200" s="1003"/>
      <c r="HT200" s="1003"/>
      <c r="HU200" s="1003"/>
      <c r="HV200" s="1003"/>
      <c r="HW200" s="1003"/>
      <c r="HX200" s="1003"/>
      <c r="HY200" s="1003"/>
      <c r="HZ200" s="1003"/>
      <c r="IA200" s="1003"/>
      <c r="IB200" s="1003"/>
      <c r="IC200" s="1003"/>
      <c r="ID200" s="1003"/>
      <c r="IE200" s="1003"/>
      <c r="IF200" s="1003"/>
      <c r="IG200" s="1003"/>
      <c r="IH200" s="1003"/>
      <c r="II200" s="1003"/>
      <c r="IJ200" s="1003"/>
      <c r="IK200" s="1003"/>
      <c r="IL200" s="1003"/>
      <c r="IM200" s="1003"/>
      <c r="IN200" s="1003"/>
      <c r="IO200" s="1003"/>
      <c r="IP200" s="1003"/>
      <c r="IQ200" s="1003"/>
      <c r="IR200" s="1003"/>
      <c r="IS200" s="1003"/>
      <c r="IT200" s="1003"/>
      <c r="IU200" s="1003"/>
      <c r="IV200" s="1003"/>
    </row>
    <row r="201" spans="1:256">
      <c r="A201" s="1003"/>
      <c r="B201" s="1077" t="s">
        <v>711</v>
      </c>
      <c r="C201" s="1078" t="s">
        <v>1843</v>
      </c>
      <c r="D201" s="1079">
        <v>1621.64</v>
      </c>
      <c r="E201" s="1102">
        <v>1080.72</v>
      </c>
      <c r="F201" s="1081">
        <v>1753.83</v>
      </c>
      <c r="G201" s="1082">
        <f>MEDIAN(D201:F201)</f>
        <v>1621.64</v>
      </c>
      <c r="H201" s="1003"/>
      <c r="I201" s="1003"/>
      <c r="J201" s="1003"/>
      <c r="K201" s="1003"/>
      <c r="L201" s="1003"/>
      <c r="M201" s="1003"/>
      <c r="N201" s="1003"/>
      <c r="O201" s="1003"/>
      <c r="P201" s="1003"/>
      <c r="Q201" s="1003"/>
      <c r="R201" s="1003"/>
      <c r="S201" s="1003"/>
      <c r="T201" s="1003"/>
      <c r="U201" s="1003"/>
      <c r="V201" s="1003"/>
      <c r="W201" s="1003"/>
      <c r="X201" s="1003"/>
      <c r="Y201" s="1003"/>
      <c r="Z201" s="1003"/>
      <c r="AA201" s="1003"/>
      <c r="AB201" s="1003"/>
      <c r="AC201" s="1003"/>
      <c r="AD201" s="1003"/>
      <c r="AE201" s="1003"/>
      <c r="AF201" s="1003"/>
      <c r="AG201" s="1003"/>
      <c r="AH201" s="1003"/>
      <c r="AI201" s="1003"/>
      <c r="AJ201" s="1003"/>
      <c r="AK201" s="1003"/>
      <c r="AL201" s="1003"/>
      <c r="AM201" s="1003"/>
      <c r="AN201" s="1003"/>
      <c r="AO201" s="1003"/>
      <c r="AP201" s="1003"/>
      <c r="AQ201" s="1003"/>
      <c r="AR201" s="1003"/>
      <c r="AS201" s="1003"/>
      <c r="AT201" s="1003"/>
      <c r="AU201" s="1003"/>
      <c r="AV201" s="1003"/>
      <c r="AW201" s="1003"/>
      <c r="AX201" s="1003"/>
      <c r="AY201" s="1003"/>
      <c r="AZ201" s="1003"/>
      <c r="BA201" s="1003"/>
      <c r="BB201" s="1003"/>
      <c r="BC201" s="1003"/>
      <c r="BD201" s="1003"/>
      <c r="BE201" s="1003"/>
      <c r="BF201" s="1003"/>
      <c r="BG201" s="1003"/>
      <c r="BH201" s="1003"/>
      <c r="BI201" s="1003"/>
      <c r="BJ201" s="1003"/>
      <c r="BK201" s="1003"/>
      <c r="BL201" s="1003"/>
      <c r="BM201" s="1003"/>
      <c r="BN201" s="1003"/>
      <c r="BO201" s="1003"/>
      <c r="BP201" s="1003"/>
      <c r="BQ201" s="1003"/>
      <c r="BR201" s="1003"/>
      <c r="BS201" s="1003"/>
      <c r="BT201" s="1003"/>
      <c r="BU201" s="1003"/>
      <c r="BV201" s="1003"/>
      <c r="BW201" s="1003"/>
      <c r="BX201" s="1003"/>
      <c r="BY201" s="1003"/>
      <c r="BZ201" s="1003"/>
      <c r="CA201" s="1003"/>
      <c r="CB201" s="1003"/>
      <c r="CC201" s="1003"/>
      <c r="CD201" s="1003"/>
      <c r="CE201" s="1003"/>
      <c r="CF201" s="1003"/>
      <c r="CG201" s="1003"/>
      <c r="CH201" s="1003"/>
      <c r="CI201" s="1003"/>
      <c r="CJ201" s="1003"/>
      <c r="CK201" s="1003"/>
      <c r="CL201" s="1003"/>
      <c r="CM201" s="1003"/>
      <c r="CN201" s="1003"/>
      <c r="CO201" s="1003"/>
      <c r="CP201" s="1003"/>
      <c r="CQ201" s="1003"/>
      <c r="CR201" s="1003"/>
      <c r="CS201" s="1003"/>
      <c r="CT201" s="1003"/>
      <c r="CU201" s="1003"/>
      <c r="CV201" s="1003"/>
      <c r="CW201" s="1003"/>
      <c r="CX201" s="1003"/>
      <c r="CY201" s="1003"/>
      <c r="CZ201" s="1003"/>
      <c r="DA201" s="1003"/>
      <c r="DB201" s="1003"/>
      <c r="DC201" s="1003"/>
      <c r="DD201" s="1003"/>
      <c r="DE201" s="1003"/>
      <c r="DF201" s="1003"/>
      <c r="DG201" s="1003"/>
      <c r="DH201" s="1003"/>
      <c r="DI201" s="1003"/>
      <c r="DJ201" s="1003"/>
      <c r="DK201" s="1003"/>
      <c r="DL201" s="1003"/>
      <c r="DM201" s="1003"/>
      <c r="DN201" s="1003"/>
      <c r="DO201" s="1003"/>
      <c r="DP201" s="1003"/>
      <c r="DQ201" s="1003"/>
      <c r="DR201" s="1003"/>
      <c r="DS201" s="1003"/>
      <c r="DT201" s="1003"/>
      <c r="DU201" s="1003"/>
      <c r="DV201" s="1003"/>
      <c r="DW201" s="1003"/>
      <c r="DX201" s="1003"/>
      <c r="DY201" s="1003"/>
      <c r="DZ201" s="1003"/>
      <c r="EA201" s="1003"/>
      <c r="EB201" s="1003"/>
      <c r="EC201" s="1003"/>
      <c r="ED201" s="1003"/>
      <c r="EE201" s="1003"/>
      <c r="EF201" s="1003"/>
      <c r="EG201" s="1003"/>
      <c r="EH201" s="1003"/>
      <c r="EI201" s="1003"/>
      <c r="EJ201" s="1003"/>
      <c r="EK201" s="1003"/>
      <c r="EL201" s="1003"/>
      <c r="EM201" s="1003"/>
      <c r="EN201" s="1003"/>
      <c r="EO201" s="1003"/>
      <c r="EP201" s="1003"/>
      <c r="EQ201" s="1003"/>
      <c r="ER201" s="1003"/>
      <c r="ES201" s="1003"/>
      <c r="ET201" s="1003"/>
      <c r="EU201" s="1003"/>
      <c r="EV201" s="1003"/>
      <c r="EW201" s="1003"/>
      <c r="EX201" s="1003"/>
      <c r="EY201" s="1003"/>
      <c r="EZ201" s="1003"/>
      <c r="FA201" s="1003"/>
      <c r="FB201" s="1003"/>
      <c r="FC201" s="1003"/>
      <c r="FD201" s="1003"/>
      <c r="FE201" s="1003"/>
      <c r="FF201" s="1003"/>
      <c r="FG201" s="1003"/>
      <c r="FH201" s="1003"/>
      <c r="FI201" s="1003"/>
      <c r="FJ201" s="1003"/>
      <c r="FK201" s="1003"/>
      <c r="FL201" s="1003"/>
      <c r="FM201" s="1003"/>
      <c r="FN201" s="1003"/>
      <c r="FO201" s="1003"/>
      <c r="FP201" s="1003"/>
      <c r="FQ201" s="1003"/>
      <c r="FR201" s="1003"/>
      <c r="FS201" s="1003"/>
      <c r="FT201" s="1003"/>
      <c r="FU201" s="1003"/>
      <c r="FV201" s="1003"/>
      <c r="FW201" s="1003"/>
      <c r="FX201" s="1003"/>
      <c r="FY201" s="1003"/>
      <c r="FZ201" s="1003"/>
      <c r="GA201" s="1003"/>
      <c r="GB201" s="1003"/>
      <c r="GC201" s="1003"/>
      <c r="GD201" s="1003"/>
      <c r="GE201" s="1003"/>
      <c r="GF201" s="1003"/>
      <c r="GG201" s="1003"/>
      <c r="GH201" s="1003"/>
      <c r="GI201" s="1003"/>
      <c r="GJ201" s="1003"/>
      <c r="GK201" s="1003"/>
      <c r="GL201" s="1003"/>
      <c r="GM201" s="1003"/>
      <c r="GN201" s="1003"/>
      <c r="GO201" s="1003"/>
      <c r="GP201" s="1003"/>
      <c r="GQ201" s="1003"/>
      <c r="GR201" s="1003"/>
      <c r="GS201" s="1003"/>
      <c r="GT201" s="1003"/>
      <c r="GU201" s="1003"/>
      <c r="GV201" s="1003"/>
      <c r="GW201" s="1003"/>
      <c r="GX201" s="1003"/>
      <c r="GY201" s="1003"/>
      <c r="GZ201" s="1003"/>
      <c r="HA201" s="1003"/>
      <c r="HB201" s="1003"/>
      <c r="HC201" s="1003"/>
      <c r="HD201" s="1003"/>
      <c r="HE201" s="1003"/>
      <c r="HF201" s="1003"/>
      <c r="HG201" s="1003"/>
      <c r="HH201" s="1003"/>
      <c r="HI201" s="1003"/>
      <c r="HJ201" s="1003"/>
      <c r="HK201" s="1003"/>
      <c r="HL201" s="1003"/>
      <c r="HM201" s="1003"/>
      <c r="HN201" s="1003"/>
      <c r="HO201" s="1003"/>
      <c r="HP201" s="1003"/>
      <c r="HQ201" s="1003"/>
      <c r="HR201" s="1003"/>
      <c r="HS201" s="1003"/>
      <c r="HT201" s="1003"/>
      <c r="HU201" s="1003"/>
      <c r="HV201" s="1003"/>
      <c r="HW201" s="1003"/>
      <c r="HX201" s="1003"/>
      <c r="HY201" s="1003"/>
      <c r="HZ201" s="1003"/>
      <c r="IA201" s="1003"/>
      <c r="IB201" s="1003"/>
      <c r="IC201" s="1003"/>
      <c r="ID201" s="1003"/>
      <c r="IE201" s="1003"/>
      <c r="IF201" s="1003"/>
      <c r="IG201" s="1003"/>
      <c r="IH201" s="1003"/>
      <c r="II201" s="1003"/>
      <c r="IJ201" s="1003"/>
      <c r="IK201" s="1003"/>
      <c r="IL201" s="1003"/>
      <c r="IM201" s="1003"/>
      <c r="IN201" s="1003"/>
      <c r="IO201" s="1003"/>
      <c r="IP201" s="1003"/>
      <c r="IQ201" s="1003"/>
      <c r="IR201" s="1003"/>
      <c r="IS201" s="1003"/>
      <c r="IT201" s="1003"/>
      <c r="IU201" s="1003"/>
      <c r="IV201" s="1003"/>
    </row>
    <row r="202" spans="1:256">
      <c r="A202" s="1003"/>
      <c r="B202" s="1083" t="s">
        <v>727</v>
      </c>
      <c r="C202" s="1084" t="s">
        <v>1844</v>
      </c>
      <c r="D202" s="1085">
        <v>916.57</v>
      </c>
      <c r="E202" s="1103">
        <v>1044.3699999999999</v>
      </c>
      <c r="F202" s="1090">
        <v>1665.7</v>
      </c>
      <c r="G202" s="1082">
        <f>MEDIAN(D202:F202)</f>
        <v>1044.3699999999999</v>
      </c>
      <c r="H202" s="1003"/>
      <c r="I202" s="1003"/>
      <c r="J202" s="1003"/>
      <c r="K202" s="1003"/>
      <c r="L202" s="1003"/>
      <c r="M202" s="1003"/>
      <c r="N202" s="1003"/>
      <c r="O202" s="1003"/>
      <c r="P202" s="1003"/>
      <c r="Q202" s="1003"/>
      <c r="R202" s="1003"/>
      <c r="S202" s="1003"/>
      <c r="T202" s="1003"/>
      <c r="U202" s="1003"/>
      <c r="V202" s="1003"/>
      <c r="W202" s="1003"/>
      <c r="X202" s="1003"/>
      <c r="Y202" s="1003"/>
      <c r="Z202" s="1003"/>
      <c r="AA202" s="1003"/>
      <c r="AB202" s="1003"/>
      <c r="AC202" s="1003"/>
      <c r="AD202" s="1003"/>
      <c r="AE202" s="1003"/>
      <c r="AF202" s="1003"/>
      <c r="AG202" s="1003"/>
      <c r="AH202" s="1003"/>
      <c r="AI202" s="1003"/>
      <c r="AJ202" s="1003"/>
      <c r="AK202" s="1003"/>
      <c r="AL202" s="1003"/>
      <c r="AM202" s="1003"/>
      <c r="AN202" s="1003"/>
      <c r="AO202" s="1003"/>
      <c r="AP202" s="1003"/>
      <c r="AQ202" s="1003"/>
      <c r="AR202" s="1003"/>
      <c r="AS202" s="1003"/>
      <c r="AT202" s="1003"/>
      <c r="AU202" s="1003"/>
      <c r="AV202" s="1003"/>
      <c r="AW202" s="1003"/>
      <c r="AX202" s="1003"/>
      <c r="AY202" s="1003"/>
      <c r="AZ202" s="1003"/>
      <c r="BA202" s="1003"/>
      <c r="BB202" s="1003"/>
      <c r="BC202" s="1003"/>
      <c r="BD202" s="1003"/>
      <c r="BE202" s="1003"/>
      <c r="BF202" s="1003"/>
      <c r="BG202" s="1003"/>
      <c r="BH202" s="1003"/>
      <c r="BI202" s="1003"/>
      <c r="BJ202" s="1003"/>
      <c r="BK202" s="1003"/>
      <c r="BL202" s="1003"/>
      <c r="BM202" s="1003"/>
      <c r="BN202" s="1003"/>
      <c r="BO202" s="1003"/>
      <c r="BP202" s="1003"/>
      <c r="BQ202" s="1003"/>
      <c r="BR202" s="1003"/>
      <c r="BS202" s="1003"/>
      <c r="BT202" s="1003"/>
      <c r="BU202" s="1003"/>
      <c r="BV202" s="1003"/>
      <c r="BW202" s="1003"/>
      <c r="BX202" s="1003"/>
      <c r="BY202" s="1003"/>
      <c r="BZ202" s="1003"/>
      <c r="CA202" s="1003"/>
      <c r="CB202" s="1003"/>
      <c r="CC202" s="1003"/>
      <c r="CD202" s="1003"/>
      <c r="CE202" s="1003"/>
      <c r="CF202" s="1003"/>
      <c r="CG202" s="1003"/>
      <c r="CH202" s="1003"/>
      <c r="CI202" s="1003"/>
      <c r="CJ202" s="1003"/>
      <c r="CK202" s="1003"/>
      <c r="CL202" s="1003"/>
      <c r="CM202" s="1003"/>
      <c r="CN202" s="1003"/>
      <c r="CO202" s="1003"/>
      <c r="CP202" s="1003"/>
      <c r="CQ202" s="1003"/>
      <c r="CR202" s="1003"/>
      <c r="CS202" s="1003"/>
      <c r="CT202" s="1003"/>
      <c r="CU202" s="1003"/>
      <c r="CV202" s="1003"/>
      <c r="CW202" s="1003"/>
      <c r="CX202" s="1003"/>
      <c r="CY202" s="1003"/>
      <c r="CZ202" s="1003"/>
      <c r="DA202" s="1003"/>
      <c r="DB202" s="1003"/>
      <c r="DC202" s="1003"/>
      <c r="DD202" s="1003"/>
      <c r="DE202" s="1003"/>
      <c r="DF202" s="1003"/>
      <c r="DG202" s="1003"/>
      <c r="DH202" s="1003"/>
      <c r="DI202" s="1003"/>
      <c r="DJ202" s="1003"/>
      <c r="DK202" s="1003"/>
      <c r="DL202" s="1003"/>
      <c r="DM202" s="1003"/>
      <c r="DN202" s="1003"/>
      <c r="DO202" s="1003"/>
      <c r="DP202" s="1003"/>
      <c r="DQ202" s="1003"/>
      <c r="DR202" s="1003"/>
      <c r="DS202" s="1003"/>
      <c r="DT202" s="1003"/>
      <c r="DU202" s="1003"/>
      <c r="DV202" s="1003"/>
      <c r="DW202" s="1003"/>
      <c r="DX202" s="1003"/>
      <c r="DY202" s="1003"/>
      <c r="DZ202" s="1003"/>
      <c r="EA202" s="1003"/>
      <c r="EB202" s="1003"/>
      <c r="EC202" s="1003"/>
      <c r="ED202" s="1003"/>
      <c r="EE202" s="1003"/>
      <c r="EF202" s="1003"/>
      <c r="EG202" s="1003"/>
      <c r="EH202" s="1003"/>
      <c r="EI202" s="1003"/>
      <c r="EJ202" s="1003"/>
      <c r="EK202" s="1003"/>
      <c r="EL202" s="1003"/>
      <c r="EM202" s="1003"/>
      <c r="EN202" s="1003"/>
      <c r="EO202" s="1003"/>
      <c r="EP202" s="1003"/>
      <c r="EQ202" s="1003"/>
      <c r="ER202" s="1003"/>
      <c r="ES202" s="1003"/>
      <c r="ET202" s="1003"/>
      <c r="EU202" s="1003"/>
      <c r="EV202" s="1003"/>
      <c r="EW202" s="1003"/>
      <c r="EX202" s="1003"/>
      <c r="EY202" s="1003"/>
      <c r="EZ202" s="1003"/>
      <c r="FA202" s="1003"/>
      <c r="FB202" s="1003"/>
      <c r="FC202" s="1003"/>
      <c r="FD202" s="1003"/>
      <c r="FE202" s="1003"/>
      <c r="FF202" s="1003"/>
      <c r="FG202" s="1003"/>
      <c r="FH202" s="1003"/>
      <c r="FI202" s="1003"/>
      <c r="FJ202" s="1003"/>
      <c r="FK202" s="1003"/>
      <c r="FL202" s="1003"/>
      <c r="FM202" s="1003"/>
      <c r="FN202" s="1003"/>
      <c r="FO202" s="1003"/>
      <c r="FP202" s="1003"/>
      <c r="FQ202" s="1003"/>
      <c r="FR202" s="1003"/>
      <c r="FS202" s="1003"/>
      <c r="FT202" s="1003"/>
      <c r="FU202" s="1003"/>
      <c r="FV202" s="1003"/>
      <c r="FW202" s="1003"/>
      <c r="FX202" s="1003"/>
      <c r="FY202" s="1003"/>
      <c r="FZ202" s="1003"/>
      <c r="GA202" s="1003"/>
      <c r="GB202" s="1003"/>
      <c r="GC202" s="1003"/>
      <c r="GD202" s="1003"/>
      <c r="GE202" s="1003"/>
      <c r="GF202" s="1003"/>
      <c r="GG202" s="1003"/>
      <c r="GH202" s="1003"/>
      <c r="GI202" s="1003"/>
      <c r="GJ202" s="1003"/>
      <c r="GK202" s="1003"/>
      <c r="GL202" s="1003"/>
      <c r="GM202" s="1003"/>
      <c r="GN202" s="1003"/>
      <c r="GO202" s="1003"/>
      <c r="GP202" s="1003"/>
      <c r="GQ202" s="1003"/>
      <c r="GR202" s="1003"/>
      <c r="GS202" s="1003"/>
      <c r="GT202" s="1003"/>
      <c r="GU202" s="1003"/>
      <c r="GV202" s="1003"/>
      <c r="GW202" s="1003"/>
      <c r="GX202" s="1003"/>
      <c r="GY202" s="1003"/>
      <c r="GZ202" s="1003"/>
      <c r="HA202" s="1003"/>
      <c r="HB202" s="1003"/>
      <c r="HC202" s="1003"/>
      <c r="HD202" s="1003"/>
      <c r="HE202" s="1003"/>
      <c r="HF202" s="1003"/>
      <c r="HG202" s="1003"/>
      <c r="HH202" s="1003"/>
      <c r="HI202" s="1003"/>
      <c r="HJ202" s="1003"/>
      <c r="HK202" s="1003"/>
      <c r="HL202" s="1003"/>
      <c r="HM202" s="1003"/>
      <c r="HN202" s="1003"/>
      <c r="HO202" s="1003"/>
      <c r="HP202" s="1003"/>
      <c r="HQ202" s="1003"/>
      <c r="HR202" s="1003"/>
      <c r="HS202" s="1003"/>
      <c r="HT202" s="1003"/>
      <c r="HU202" s="1003"/>
      <c r="HV202" s="1003"/>
      <c r="HW202" s="1003"/>
      <c r="HX202" s="1003"/>
      <c r="HY202" s="1003"/>
      <c r="HZ202" s="1003"/>
      <c r="IA202" s="1003"/>
      <c r="IB202" s="1003"/>
      <c r="IC202" s="1003"/>
      <c r="ID202" s="1003"/>
      <c r="IE202" s="1003"/>
      <c r="IF202" s="1003"/>
      <c r="IG202" s="1003"/>
      <c r="IH202" s="1003"/>
      <c r="II202" s="1003"/>
      <c r="IJ202" s="1003"/>
      <c r="IK202" s="1003"/>
      <c r="IL202" s="1003"/>
      <c r="IM202" s="1003"/>
      <c r="IN202" s="1003"/>
      <c r="IO202" s="1003"/>
      <c r="IP202" s="1003"/>
      <c r="IQ202" s="1003"/>
      <c r="IR202" s="1003"/>
      <c r="IS202" s="1003"/>
      <c r="IT202" s="1003"/>
      <c r="IU202" s="1003"/>
      <c r="IV202" s="1003"/>
    </row>
    <row r="203" spans="1:256">
      <c r="A203" s="1003"/>
      <c r="B203" s="1088" t="s">
        <v>1815</v>
      </c>
      <c r="C203" s="1084" t="s">
        <v>1845</v>
      </c>
      <c r="D203" s="1085">
        <v>1727.39</v>
      </c>
      <c r="E203" s="1103">
        <v>1805.61</v>
      </c>
      <c r="F203" s="1090">
        <v>3516.49</v>
      </c>
      <c r="G203" s="1082">
        <f>MEDIAN(D203:F203)</f>
        <v>1805.61</v>
      </c>
      <c r="H203" s="1003"/>
      <c r="I203" s="1003"/>
      <c r="J203" s="1003"/>
      <c r="K203" s="1003"/>
      <c r="L203" s="1003"/>
      <c r="M203" s="1003"/>
      <c r="N203" s="1003"/>
      <c r="O203" s="1003"/>
      <c r="P203" s="1003"/>
      <c r="Q203" s="1003"/>
      <c r="R203" s="1003"/>
      <c r="S203" s="1003"/>
      <c r="T203" s="1003"/>
      <c r="U203" s="1003"/>
      <c r="V203" s="1003"/>
      <c r="W203" s="1003"/>
      <c r="X203" s="1003"/>
      <c r="Y203" s="1003"/>
      <c r="Z203" s="1003"/>
      <c r="AA203" s="1003"/>
      <c r="AB203" s="1003"/>
      <c r="AC203" s="1003"/>
      <c r="AD203" s="1003"/>
      <c r="AE203" s="1003"/>
      <c r="AF203" s="1003"/>
      <c r="AG203" s="1003"/>
      <c r="AH203" s="1003"/>
      <c r="AI203" s="1003"/>
      <c r="AJ203" s="1003"/>
      <c r="AK203" s="1003"/>
      <c r="AL203" s="1003"/>
      <c r="AM203" s="1003"/>
      <c r="AN203" s="1003"/>
      <c r="AO203" s="1003"/>
      <c r="AP203" s="1003"/>
      <c r="AQ203" s="1003"/>
      <c r="AR203" s="1003"/>
      <c r="AS203" s="1003"/>
      <c r="AT203" s="1003"/>
      <c r="AU203" s="1003"/>
      <c r="AV203" s="1003"/>
      <c r="AW203" s="1003"/>
      <c r="AX203" s="1003"/>
      <c r="AY203" s="1003"/>
      <c r="AZ203" s="1003"/>
      <c r="BA203" s="1003"/>
      <c r="BB203" s="1003"/>
      <c r="BC203" s="1003"/>
      <c r="BD203" s="1003"/>
      <c r="BE203" s="1003"/>
      <c r="BF203" s="1003"/>
      <c r="BG203" s="1003"/>
      <c r="BH203" s="1003"/>
      <c r="BI203" s="1003"/>
      <c r="BJ203" s="1003"/>
      <c r="BK203" s="1003"/>
      <c r="BL203" s="1003"/>
      <c r="BM203" s="1003"/>
      <c r="BN203" s="1003"/>
      <c r="BO203" s="1003"/>
      <c r="BP203" s="1003"/>
      <c r="BQ203" s="1003"/>
      <c r="BR203" s="1003"/>
      <c r="BS203" s="1003"/>
      <c r="BT203" s="1003"/>
      <c r="BU203" s="1003"/>
      <c r="BV203" s="1003"/>
      <c r="BW203" s="1003"/>
      <c r="BX203" s="1003"/>
      <c r="BY203" s="1003"/>
      <c r="BZ203" s="1003"/>
      <c r="CA203" s="1003"/>
      <c r="CB203" s="1003"/>
      <c r="CC203" s="1003"/>
      <c r="CD203" s="1003"/>
      <c r="CE203" s="1003"/>
      <c r="CF203" s="1003"/>
      <c r="CG203" s="1003"/>
      <c r="CH203" s="1003"/>
      <c r="CI203" s="1003"/>
      <c r="CJ203" s="1003"/>
      <c r="CK203" s="1003"/>
      <c r="CL203" s="1003"/>
      <c r="CM203" s="1003"/>
      <c r="CN203" s="1003"/>
      <c r="CO203" s="1003"/>
      <c r="CP203" s="1003"/>
      <c r="CQ203" s="1003"/>
      <c r="CR203" s="1003"/>
      <c r="CS203" s="1003"/>
      <c r="CT203" s="1003"/>
      <c r="CU203" s="1003"/>
      <c r="CV203" s="1003"/>
      <c r="CW203" s="1003"/>
      <c r="CX203" s="1003"/>
      <c r="CY203" s="1003"/>
      <c r="CZ203" s="1003"/>
      <c r="DA203" s="1003"/>
      <c r="DB203" s="1003"/>
      <c r="DC203" s="1003"/>
      <c r="DD203" s="1003"/>
      <c r="DE203" s="1003"/>
      <c r="DF203" s="1003"/>
      <c r="DG203" s="1003"/>
      <c r="DH203" s="1003"/>
      <c r="DI203" s="1003"/>
      <c r="DJ203" s="1003"/>
      <c r="DK203" s="1003"/>
      <c r="DL203" s="1003"/>
      <c r="DM203" s="1003"/>
      <c r="DN203" s="1003"/>
      <c r="DO203" s="1003"/>
      <c r="DP203" s="1003"/>
      <c r="DQ203" s="1003"/>
      <c r="DR203" s="1003"/>
      <c r="DS203" s="1003"/>
      <c r="DT203" s="1003"/>
      <c r="DU203" s="1003"/>
      <c r="DV203" s="1003"/>
      <c r="DW203" s="1003"/>
      <c r="DX203" s="1003"/>
      <c r="DY203" s="1003"/>
      <c r="DZ203" s="1003"/>
      <c r="EA203" s="1003"/>
      <c r="EB203" s="1003"/>
      <c r="EC203" s="1003"/>
      <c r="ED203" s="1003"/>
      <c r="EE203" s="1003"/>
      <c r="EF203" s="1003"/>
      <c r="EG203" s="1003"/>
      <c r="EH203" s="1003"/>
      <c r="EI203" s="1003"/>
      <c r="EJ203" s="1003"/>
      <c r="EK203" s="1003"/>
      <c r="EL203" s="1003"/>
      <c r="EM203" s="1003"/>
      <c r="EN203" s="1003"/>
      <c r="EO203" s="1003"/>
      <c r="EP203" s="1003"/>
      <c r="EQ203" s="1003"/>
      <c r="ER203" s="1003"/>
      <c r="ES203" s="1003"/>
      <c r="ET203" s="1003"/>
      <c r="EU203" s="1003"/>
      <c r="EV203" s="1003"/>
      <c r="EW203" s="1003"/>
      <c r="EX203" s="1003"/>
      <c r="EY203" s="1003"/>
      <c r="EZ203" s="1003"/>
      <c r="FA203" s="1003"/>
      <c r="FB203" s="1003"/>
      <c r="FC203" s="1003"/>
      <c r="FD203" s="1003"/>
      <c r="FE203" s="1003"/>
      <c r="FF203" s="1003"/>
      <c r="FG203" s="1003"/>
      <c r="FH203" s="1003"/>
      <c r="FI203" s="1003"/>
      <c r="FJ203" s="1003"/>
      <c r="FK203" s="1003"/>
      <c r="FL203" s="1003"/>
      <c r="FM203" s="1003"/>
      <c r="FN203" s="1003"/>
      <c r="FO203" s="1003"/>
      <c r="FP203" s="1003"/>
      <c r="FQ203" s="1003"/>
      <c r="FR203" s="1003"/>
      <c r="FS203" s="1003"/>
      <c r="FT203" s="1003"/>
      <c r="FU203" s="1003"/>
      <c r="FV203" s="1003"/>
      <c r="FW203" s="1003"/>
      <c r="FX203" s="1003"/>
      <c r="FY203" s="1003"/>
      <c r="FZ203" s="1003"/>
      <c r="GA203" s="1003"/>
      <c r="GB203" s="1003"/>
      <c r="GC203" s="1003"/>
      <c r="GD203" s="1003"/>
      <c r="GE203" s="1003"/>
      <c r="GF203" s="1003"/>
      <c r="GG203" s="1003"/>
      <c r="GH203" s="1003"/>
      <c r="GI203" s="1003"/>
      <c r="GJ203" s="1003"/>
      <c r="GK203" s="1003"/>
      <c r="GL203" s="1003"/>
      <c r="GM203" s="1003"/>
      <c r="GN203" s="1003"/>
      <c r="GO203" s="1003"/>
      <c r="GP203" s="1003"/>
      <c r="GQ203" s="1003"/>
      <c r="GR203" s="1003"/>
      <c r="GS203" s="1003"/>
      <c r="GT203" s="1003"/>
      <c r="GU203" s="1003"/>
      <c r="GV203" s="1003"/>
      <c r="GW203" s="1003"/>
      <c r="GX203" s="1003"/>
      <c r="GY203" s="1003"/>
      <c r="GZ203" s="1003"/>
      <c r="HA203" s="1003"/>
      <c r="HB203" s="1003"/>
      <c r="HC203" s="1003"/>
      <c r="HD203" s="1003"/>
      <c r="HE203" s="1003"/>
      <c r="HF203" s="1003"/>
      <c r="HG203" s="1003"/>
      <c r="HH203" s="1003"/>
      <c r="HI203" s="1003"/>
      <c r="HJ203" s="1003"/>
      <c r="HK203" s="1003"/>
      <c r="HL203" s="1003"/>
      <c r="HM203" s="1003"/>
      <c r="HN203" s="1003"/>
      <c r="HO203" s="1003"/>
      <c r="HP203" s="1003"/>
      <c r="HQ203" s="1003"/>
      <c r="HR203" s="1003"/>
      <c r="HS203" s="1003"/>
      <c r="HT203" s="1003"/>
      <c r="HU203" s="1003"/>
      <c r="HV203" s="1003"/>
      <c r="HW203" s="1003"/>
      <c r="HX203" s="1003"/>
      <c r="HY203" s="1003"/>
      <c r="HZ203" s="1003"/>
      <c r="IA203" s="1003"/>
      <c r="IB203" s="1003"/>
      <c r="IC203" s="1003"/>
      <c r="ID203" s="1003"/>
      <c r="IE203" s="1003"/>
      <c r="IF203" s="1003"/>
      <c r="IG203" s="1003"/>
      <c r="IH203" s="1003"/>
      <c r="II203" s="1003"/>
      <c r="IJ203" s="1003"/>
      <c r="IK203" s="1003"/>
      <c r="IL203" s="1003"/>
      <c r="IM203" s="1003"/>
      <c r="IN203" s="1003"/>
      <c r="IO203" s="1003"/>
      <c r="IP203" s="1003"/>
      <c r="IQ203" s="1003"/>
      <c r="IR203" s="1003"/>
      <c r="IS203" s="1003"/>
      <c r="IT203" s="1003"/>
      <c r="IU203" s="1003"/>
      <c r="IV203" s="1003"/>
    </row>
    <row r="204" spans="1:256" ht="13.5" thickBot="1">
      <c r="A204" s="1003"/>
      <c r="B204" s="1091" t="s">
        <v>1817</v>
      </c>
      <c r="C204" s="1092" t="s">
        <v>1846</v>
      </c>
      <c r="D204" s="1093">
        <v>6280.47</v>
      </c>
      <c r="E204" s="1104">
        <v>4920.6000000000004</v>
      </c>
      <c r="F204" s="1095">
        <v>8579.73</v>
      </c>
      <c r="G204" s="1096">
        <f>MEDIAN(D204:F204)</f>
        <v>6280.47</v>
      </c>
      <c r="H204" s="1003"/>
      <c r="I204" s="1003"/>
      <c r="J204" s="1003"/>
      <c r="K204" s="1003"/>
      <c r="L204" s="1003"/>
      <c r="M204" s="1003"/>
      <c r="N204" s="1003"/>
      <c r="O204" s="1003"/>
      <c r="P204" s="1003"/>
      <c r="Q204" s="1003"/>
      <c r="R204" s="1003"/>
      <c r="S204" s="1003"/>
      <c r="T204" s="1003"/>
      <c r="U204" s="1003"/>
      <c r="V204" s="1003"/>
      <c r="W204" s="1003"/>
      <c r="X204" s="1003"/>
      <c r="Y204" s="1003"/>
      <c r="Z204" s="1003"/>
      <c r="AA204" s="1003"/>
      <c r="AB204" s="1003"/>
      <c r="AC204" s="1003"/>
      <c r="AD204" s="1003"/>
      <c r="AE204" s="1003"/>
      <c r="AF204" s="1003"/>
      <c r="AG204" s="1003"/>
      <c r="AH204" s="1003"/>
      <c r="AI204" s="1003"/>
      <c r="AJ204" s="1003"/>
      <c r="AK204" s="1003"/>
      <c r="AL204" s="1003"/>
      <c r="AM204" s="1003"/>
      <c r="AN204" s="1003"/>
      <c r="AO204" s="1003"/>
      <c r="AP204" s="1003"/>
      <c r="AQ204" s="1003"/>
      <c r="AR204" s="1003"/>
      <c r="AS204" s="1003"/>
      <c r="AT204" s="1003"/>
      <c r="AU204" s="1003"/>
      <c r="AV204" s="1003"/>
      <c r="AW204" s="1003"/>
      <c r="AX204" s="1003"/>
      <c r="AY204" s="1003"/>
      <c r="AZ204" s="1003"/>
      <c r="BA204" s="1003"/>
      <c r="BB204" s="1003"/>
      <c r="BC204" s="1003"/>
      <c r="BD204" s="1003"/>
      <c r="BE204" s="1003"/>
      <c r="BF204" s="1003"/>
      <c r="BG204" s="1003"/>
      <c r="BH204" s="1003"/>
      <c r="BI204" s="1003"/>
      <c r="BJ204" s="1003"/>
      <c r="BK204" s="1003"/>
      <c r="BL204" s="1003"/>
      <c r="BM204" s="1003"/>
      <c r="BN204" s="1003"/>
      <c r="BO204" s="1003"/>
      <c r="BP204" s="1003"/>
      <c r="BQ204" s="1003"/>
      <c r="BR204" s="1003"/>
      <c r="BS204" s="1003"/>
      <c r="BT204" s="1003"/>
      <c r="BU204" s="1003"/>
      <c r="BV204" s="1003"/>
      <c r="BW204" s="1003"/>
      <c r="BX204" s="1003"/>
      <c r="BY204" s="1003"/>
      <c r="BZ204" s="1003"/>
      <c r="CA204" s="1003"/>
      <c r="CB204" s="1003"/>
      <c r="CC204" s="1003"/>
      <c r="CD204" s="1003"/>
      <c r="CE204" s="1003"/>
      <c r="CF204" s="1003"/>
      <c r="CG204" s="1003"/>
      <c r="CH204" s="1003"/>
      <c r="CI204" s="1003"/>
      <c r="CJ204" s="1003"/>
      <c r="CK204" s="1003"/>
      <c r="CL204" s="1003"/>
      <c r="CM204" s="1003"/>
      <c r="CN204" s="1003"/>
      <c r="CO204" s="1003"/>
      <c r="CP204" s="1003"/>
      <c r="CQ204" s="1003"/>
      <c r="CR204" s="1003"/>
      <c r="CS204" s="1003"/>
      <c r="CT204" s="1003"/>
      <c r="CU204" s="1003"/>
      <c r="CV204" s="1003"/>
      <c r="CW204" s="1003"/>
      <c r="CX204" s="1003"/>
      <c r="CY204" s="1003"/>
      <c r="CZ204" s="1003"/>
      <c r="DA204" s="1003"/>
      <c r="DB204" s="1003"/>
      <c r="DC204" s="1003"/>
      <c r="DD204" s="1003"/>
      <c r="DE204" s="1003"/>
      <c r="DF204" s="1003"/>
      <c r="DG204" s="1003"/>
      <c r="DH204" s="1003"/>
      <c r="DI204" s="1003"/>
      <c r="DJ204" s="1003"/>
      <c r="DK204" s="1003"/>
      <c r="DL204" s="1003"/>
      <c r="DM204" s="1003"/>
      <c r="DN204" s="1003"/>
      <c r="DO204" s="1003"/>
      <c r="DP204" s="1003"/>
      <c r="DQ204" s="1003"/>
      <c r="DR204" s="1003"/>
      <c r="DS204" s="1003"/>
      <c r="DT204" s="1003"/>
      <c r="DU204" s="1003"/>
      <c r="DV204" s="1003"/>
      <c r="DW204" s="1003"/>
      <c r="DX204" s="1003"/>
      <c r="DY204" s="1003"/>
      <c r="DZ204" s="1003"/>
      <c r="EA204" s="1003"/>
      <c r="EB204" s="1003"/>
      <c r="EC204" s="1003"/>
      <c r="ED204" s="1003"/>
      <c r="EE204" s="1003"/>
      <c r="EF204" s="1003"/>
      <c r="EG204" s="1003"/>
      <c r="EH204" s="1003"/>
      <c r="EI204" s="1003"/>
      <c r="EJ204" s="1003"/>
      <c r="EK204" s="1003"/>
      <c r="EL204" s="1003"/>
      <c r="EM204" s="1003"/>
      <c r="EN204" s="1003"/>
      <c r="EO204" s="1003"/>
      <c r="EP204" s="1003"/>
      <c r="EQ204" s="1003"/>
      <c r="ER204" s="1003"/>
      <c r="ES204" s="1003"/>
      <c r="ET204" s="1003"/>
      <c r="EU204" s="1003"/>
      <c r="EV204" s="1003"/>
      <c r="EW204" s="1003"/>
      <c r="EX204" s="1003"/>
      <c r="EY204" s="1003"/>
      <c r="EZ204" s="1003"/>
      <c r="FA204" s="1003"/>
      <c r="FB204" s="1003"/>
      <c r="FC204" s="1003"/>
      <c r="FD204" s="1003"/>
      <c r="FE204" s="1003"/>
      <c r="FF204" s="1003"/>
      <c r="FG204" s="1003"/>
      <c r="FH204" s="1003"/>
      <c r="FI204" s="1003"/>
      <c r="FJ204" s="1003"/>
      <c r="FK204" s="1003"/>
      <c r="FL204" s="1003"/>
      <c r="FM204" s="1003"/>
      <c r="FN204" s="1003"/>
      <c r="FO204" s="1003"/>
      <c r="FP204" s="1003"/>
      <c r="FQ204" s="1003"/>
      <c r="FR204" s="1003"/>
      <c r="FS204" s="1003"/>
      <c r="FT204" s="1003"/>
      <c r="FU204" s="1003"/>
      <c r="FV204" s="1003"/>
      <c r="FW204" s="1003"/>
      <c r="FX204" s="1003"/>
      <c r="FY204" s="1003"/>
      <c r="FZ204" s="1003"/>
      <c r="GA204" s="1003"/>
      <c r="GB204" s="1003"/>
      <c r="GC204" s="1003"/>
      <c r="GD204" s="1003"/>
      <c r="GE204" s="1003"/>
      <c r="GF204" s="1003"/>
      <c r="GG204" s="1003"/>
      <c r="GH204" s="1003"/>
      <c r="GI204" s="1003"/>
      <c r="GJ204" s="1003"/>
      <c r="GK204" s="1003"/>
      <c r="GL204" s="1003"/>
      <c r="GM204" s="1003"/>
      <c r="GN204" s="1003"/>
      <c r="GO204" s="1003"/>
      <c r="GP204" s="1003"/>
      <c r="GQ204" s="1003"/>
      <c r="GR204" s="1003"/>
      <c r="GS204" s="1003"/>
      <c r="GT204" s="1003"/>
      <c r="GU204" s="1003"/>
      <c r="GV204" s="1003"/>
      <c r="GW204" s="1003"/>
      <c r="GX204" s="1003"/>
      <c r="GY204" s="1003"/>
      <c r="GZ204" s="1003"/>
      <c r="HA204" s="1003"/>
      <c r="HB204" s="1003"/>
      <c r="HC204" s="1003"/>
      <c r="HD204" s="1003"/>
      <c r="HE204" s="1003"/>
      <c r="HF204" s="1003"/>
      <c r="HG204" s="1003"/>
      <c r="HH204" s="1003"/>
      <c r="HI204" s="1003"/>
      <c r="HJ204" s="1003"/>
      <c r="HK204" s="1003"/>
      <c r="HL204" s="1003"/>
      <c r="HM204" s="1003"/>
      <c r="HN204" s="1003"/>
      <c r="HO204" s="1003"/>
      <c r="HP204" s="1003"/>
      <c r="HQ204" s="1003"/>
      <c r="HR204" s="1003"/>
      <c r="HS204" s="1003"/>
      <c r="HT204" s="1003"/>
      <c r="HU204" s="1003"/>
      <c r="HV204" s="1003"/>
      <c r="HW204" s="1003"/>
      <c r="HX204" s="1003"/>
      <c r="HY204" s="1003"/>
      <c r="HZ204" s="1003"/>
      <c r="IA204" s="1003"/>
      <c r="IB204" s="1003"/>
      <c r="IC204" s="1003"/>
      <c r="ID204" s="1003"/>
      <c r="IE204" s="1003"/>
      <c r="IF204" s="1003"/>
      <c r="IG204" s="1003"/>
      <c r="IH204" s="1003"/>
      <c r="II204" s="1003"/>
      <c r="IJ204" s="1003"/>
      <c r="IK204" s="1003"/>
      <c r="IL204" s="1003"/>
      <c r="IM204" s="1003"/>
      <c r="IN204" s="1003"/>
      <c r="IO204" s="1003"/>
      <c r="IP204" s="1003"/>
      <c r="IQ204" s="1003"/>
      <c r="IR204" s="1003"/>
      <c r="IS204" s="1003"/>
      <c r="IT204" s="1003"/>
      <c r="IU204" s="1003"/>
      <c r="IV204" s="1003"/>
    </row>
    <row r="205" spans="1:256" ht="13.5" thickBot="1">
      <c r="A205" s="1003"/>
      <c r="B205" s="1097"/>
      <c r="C205" s="1097"/>
      <c r="D205" s="1097"/>
      <c r="E205" s="1097"/>
      <c r="F205" s="1097"/>
      <c r="G205" s="1097"/>
      <c r="H205" s="1003"/>
      <c r="I205" s="1003"/>
      <c r="J205" s="1003"/>
      <c r="K205" s="1003"/>
      <c r="L205" s="1003"/>
      <c r="M205" s="1003"/>
      <c r="N205" s="1003"/>
      <c r="O205" s="1003"/>
      <c r="P205" s="1003"/>
      <c r="Q205" s="1003"/>
      <c r="R205" s="1003"/>
      <c r="S205" s="1003"/>
      <c r="T205" s="1003"/>
      <c r="U205" s="1003"/>
      <c r="V205" s="1003"/>
      <c r="W205" s="1003"/>
      <c r="X205" s="1003"/>
      <c r="Y205" s="1003"/>
      <c r="Z205" s="1003"/>
      <c r="AA205" s="1003"/>
      <c r="AB205" s="1003"/>
      <c r="AC205" s="1003"/>
      <c r="AD205" s="1003"/>
      <c r="AE205" s="1003"/>
      <c r="AF205" s="1003"/>
      <c r="AG205" s="1003"/>
      <c r="AH205" s="1003"/>
      <c r="AI205" s="1003"/>
      <c r="AJ205" s="1003"/>
      <c r="AK205" s="1003"/>
      <c r="AL205" s="1003"/>
      <c r="AM205" s="1003"/>
      <c r="AN205" s="1003"/>
      <c r="AO205" s="1003"/>
      <c r="AP205" s="1003"/>
      <c r="AQ205" s="1003"/>
      <c r="AR205" s="1003"/>
      <c r="AS205" s="1003"/>
      <c r="AT205" s="1003"/>
      <c r="AU205" s="1003"/>
      <c r="AV205" s="1003"/>
      <c r="AW205" s="1003"/>
      <c r="AX205" s="1003"/>
      <c r="AY205" s="1003"/>
      <c r="AZ205" s="1003"/>
      <c r="BA205" s="1003"/>
      <c r="BB205" s="1003"/>
      <c r="BC205" s="1003"/>
      <c r="BD205" s="1003"/>
      <c r="BE205" s="1003"/>
      <c r="BF205" s="1003"/>
      <c r="BG205" s="1003"/>
      <c r="BH205" s="1003"/>
      <c r="BI205" s="1003"/>
      <c r="BJ205" s="1003"/>
      <c r="BK205" s="1003"/>
      <c r="BL205" s="1003"/>
      <c r="BM205" s="1003"/>
      <c r="BN205" s="1003"/>
      <c r="BO205" s="1003"/>
      <c r="BP205" s="1003"/>
      <c r="BQ205" s="1003"/>
      <c r="BR205" s="1003"/>
      <c r="BS205" s="1003"/>
      <c r="BT205" s="1003"/>
      <c r="BU205" s="1003"/>
      <c r="BV205" s="1003"/>
      <c r="BW205" s="1003"/>
      <c r="BX205" s="1003"/>
      <c r="BY205" s="1003"/>
      <c r="BZ205" s="1003"/>
      <c r="CA205" s="1003"/>
      <c r="CB205" s="1003"/>
      <c r="CC205" s="1003"/>
      <c r="CD205" s="1003"/>
      <c r="CE205" s="1003"/>
      <c r="CF205" s="1003"/>
      <c r="CG205" s="1003"/>
      <c r="CH205" s="1003"/>
      <c r="CI205" s="1003"/>
      <c r="CJ205" s="1003"/>
      <c r="CK205" s="1003"/>
      <c r="CL205" s="1003"/>
      <c r="CM205" s="1003"/>
      <c r="CN205" s="1003"/>
      <c r="CO205" s="1003"/>
      <c r="CP205" s="1003"/>
      <c r="CQ205" s="1003"/>
      <c r="CR205" s="1003"/>
      <c r="CS205" s="1003"/>
      <c r="CT205" s="1003"/>
      <c r="CU205" s="1003"/>
      <c r="CV205" s="1003"/>
      <c r="CW205" s="1003"/>
      <c r="CX205" s="1003"/>
      <c r="CY205" s="1003"/>
      <c r="CZ205" s="1003"/>
      <c r="DA205" s="1003"/>
      <c r="DB205" s="1003"/>
      <c r="DC205" s="1003"/>
      <c r="DD205" s="1003"/>
      <c r="DE205" s="1003"/>
      <c r="DF205" s="1003"/>
      <c r="DG205" s="1003"/>
      <c r="DH205" s="1003"/>
      <c r="DI205" s="1003"/>
      <c r="DJ205" s="1003"/>
      <c r="DK205" s="1003"/>
      <c r="DL205" s="1003"/>
      <c r="DM205" s="1003"/>
      <c r="DN205" s="1003"/>
      <c r="DO205" s="1003"/>
      <c r="DP205" s="1003"/>
      <c r="DQ205" s="1003"/>
      <c r="DR205" s="1003"/>
      <c r="DS205" s="1003"/>
      <c r="DT205" s="1003"/>
      <c r="DU205" s="1003"/>
      <c r="DV205" s="1003"/>
      <c r="DW205" s="1003"/>
      <c r="DX205" s="1003"/>
      <c r="DY205" s="1003"/>
      <c r="DZ205" s="1003"/>
      <c r="EA205" s="1003"/>
      <c r="EB205" s="1003"/>
      <c r="EC205" s="1003"/>
      <c r="ED205" s="1003"/>
      <c r="EE205" s="1003"/>
      <c r="EF205" s="1003"/>
      <c r="EG205" s="1003"/>
      <c r="EH205" s="1003"/>
      <c r="EI205" s="1003"/>
      <c r="EJ205" s="1003"/>
      <c r="EK205" s="1003"/>
      <c r="EL205" s="1003"/>
      <c r="EM205" s="1003"/>
      <c r="EN205" s="1003"/>
      <c r="EO205" s="1003"/>
      <c r="EP205" s="1003"/>
      <c r="EQ205" s="1003"/>
      <c r="ER205" s="1003"/>
      <c r="ES205" s="1003"/>
      <c r="ET205" s="1003"/>
      <c r="EU205" s="1003"/>
      <c r="EV205" s="1003"/>
      <c r="EW205" s="1003"/>
      <c r="EX205" s="1003"/>
      <c r="EY205" s="1003"/>
      <c r="EZ205" s="1003"/>
      <c r="FA205" s="1003"/>
      <c r="FB205" s="1003"/>
      <c r="FC205" s="1003"/>
      <c r="FD205" s="1003"/>
      <c r="FE205" s="1003"/>
      <c r="FF205" s="1003"/>
      <c r="FG205" s="1003"/>
      <c r="FH205" s="1003"/>
      <c r="FI205" s="1003"/>
      <c r="FJ205" s="1003"/>
      <c r="FK205" s="1003"/>
      <c r="FL205" s="1003"/>
      <c r="FM205" s="1003"/>
      <c r="FN205" s="1003"/>
      <c r="FO205" s="1003"/>
      <c r="FP205" s="1003"/>
      <c r="FQ205" s="1003"/>
      <c r="FR205" s="1003"/>
      <c r="FS205" s="1003"/>
      <c r="FT205" s="1003"/>
      <c r="FU205" s="1003"/>
      <c r="FV205" s="1003"/>
      <c r="FW205" s="1003"/>
      <c r="FX205" s="1003"/>
      <c r="FY205" s="1003"/>
      <c r="FZ205" s="1003"/>
      <c r="GA205" s="1003"/>
      <c r="GB205" s="1003"/>
      <c r="GC205" s="1003"/>
      <c r="GD205" s="1003"/>
      <c r="GE205" s="1003"/>
      <c r="GF205" s="1003"/>
      <c r="GG205" s="1003"/>
      <c r="GH205" s="1003"/>
      <c r="GI205" s="1003"/>
      <c r="GJ205" s="1003"/>
      <c r="GK205" s="1003"/>
      <c r="GL205" s="1003"/>
      <c r="GM205" s="1003"/>
      <c r="GN205" s="1003"/>
      <c r="GO205" s="1003"/>
      <c r="GP205" s="1003"/>
      <c r="GQ205" s="1003"/>
      <c r="GR205" s="1003"/>
      <c r="GS205" s="1003"/>
      <c r="GT205" s="1003"/>
      <c r="GU205" s="1003"/>
      <c r="GV205" s="1003"/>
      <c r="GW205" s="1003"/>
      <c r="GX205" s="1003"/>
      <c r="GY205" s="1003"/>
      <c r="GZ205" s="1003"/>
      <c r="HA205" s="1003"/>
      <c r="HB205" s="1003"/>
      <c r="HC205" s="1003"/>
      <c r="HD205" s="1003"/>
      <c r="HE205" s="1003"/>
      <c r="HF205" s="1003"/>
      <c r="HG205" s="1003"/>
      <c r="HH205" s="1003"/>
      <c r="HI205" s="1003"/>
      <c r="HJ205" s="1003"/>
      <c r="HK205" s="1003"/>
      <c r="HL205" s="1003"/>
      <c r="HM205" s="1003"/>
      <c r="HN205" s="1003"/>
      <c r="HO205" s="1003"/>
      <c r="HP205" s="1003"/>
      <c r="HQ205" s="1003"/>
      <c r="HR205" s="1003"/>
      <c r="HS205" s="1003"/>
      <c r="HT205" s="1003"/>
      <c r="HU205" s="1003"/>
      <c r="HV205" s="1003"/>
      <c r="HW205" s="1003"/>
      <c r="HX205" s="1003"/>
      <c r="HY205" s="1003"/>
      <c r="HZ205" s="1003"/>
      <c r="IA205" s="1003"/>
      <c r="IB205" s="1003"/>
      <c r="IC205" s="1003"/>
      <c r="ID205" s="1003"/>
      <c r="IE205" s="1003"/>
      <c r="IF205" s="1003"/>
      <c r="IG205" s="1003"/>
      <c r="IH205" s="1003"/>
      <c r="II205" s="1003"/>
      <c r="IJ205" s="1003"/>
      <c r="IK205" s="1003"/>
      <c r="IL205" s="1003"/>
      <c r="IM205" s="1003"/>
      <c r="IN205" s="1003"/>
      <c r="IO205" s="1003"/>
      <c r="IP205" s="1003"/>
      <c r="IQ205" s="1003"/>
      <c r="IR205" s="1003"/>
      <c r="IS205" s="1003"/>
      <c r="IT205" s="1003"/>
      <c r="IU205" s="1003"/>
      <c r="IV205" s="1003"/>
    </row>
    <row r="206" spans="1:256" ht="13.5" thickBot="1">
      <c r="A206" s="1003"/>
      <c r="B206" s="1105" t="s">
        <v>1848</v>
      </c>
      <c r="C206" s="1106" t="s">
        <v>1849</v>
      </c>
      <c r="D206" s="1107"/>
      <c r="E206" s="1107"/>
      <c r="F206" s="1108"/>
      <c r="G206" s="1109" t="s">
        <v>29</v>
      </c>
      <c r="H206" s="1003"/>
      <c r="I206" s="1003"/>
      <c r="J206" s="1003"/>
      <c r="K206" s="1003"/>
      <c r="L206" s="1003"/>
      <c r="M206" s="1003"/>
      <c r="N206" s="1003"/>
      <c r="O206" s="1003"/>
      <c r="P206" s="1003"/>
      <c r="Q206" s="1003"/>
      <c r="R206" s="1003"/>
      <c r="S206" s="1003"/>
      <c r="T206" s="1003"/>
      <c r="U206" s="1003"/>
      <c r="V206" s="1003"/>
      <c r="W206" s="1003"/>
      <c r="X206" s="1003"/>
      <c r="Y206" s="1003"/>
      <c r="Z206" s="1003"/>
      <c r="AA206" s="1003"/>
      <c r="AB206" s="1003"/>
      <c r="AC206" s="1003"/>
      <c r="AD206" s="1003"/>
      <c r="AE206" s="1003"/>
      <c r="AF206" s="1003"/>
      <c r="AG206" s="1003"/>
      <c r="AH206" s="1003"/>
      <c r="AI206" s="1003"/>
      <c r="AJ206" s="1003"/>
      <c r="AK206" s="1003"/>
      <c r="AL206" s="1003"/>
      <c r="AM206" s="1003"/>
      <c r="AN206" s="1003"/>
      <c r="AO206" s="1003"/>
      <c r="AP206" s="1003"/>
      <c r="AQ206" s="1003"/>
      <c r="AR206" s="1003"/>
      <c r="AS206" s="1003"/>
      <c r="AT206" s="1003"/>
      <c r="AU206" s="1003"/>
      <c r="AV206" s="1003"/>
      <c r="AW206" s="1003"/>
      <c r="AX206" s="1003"/>
      <c r="AY206" s="1003"/>
      <c r="AZ206" s="1003"/>
      <c r="BA206" s="1003"/>
      <c r="BB206" s="1003"/>
      <c r="BC206" s="1003"/>
      <c r="BD206" s="1003"/>
      <c r="BE206" s="1003"/>
      <c r="BF206" s="1003"/>
      <c r="BG206" s="1003"/>
      <c r="BH206" s="1003"/>
      <c r="BI206" s="1003"/>
      <c r="BJ206" s="1003"/>
      <c r="BK206" s="1003"/>
      <c r="BL206" s="1003"/>
      <c r="BM206" s="1003"/>
      <c r="BN206" s="1003"/>
      <c r="BO206" s="1003"/>
      <c r="BP206" s="1003"/>
      <c r="BQ206" s="1003"/>
      <c r="BR206" s="1003"/>
      <c r="BS206" s="1003"/>
      <c r="BT206" s="1003"/>
      <c r="BU206" s="1003"/>
      <c r="BV206" s="1003"/>
      <c r="BW206" s="1003"/>
      <c r="BX206" s="1003"/>
      <c r="BY206" s="1003"/>
      <c r="BZ206" s="1003"/>
      <c r="CA206" s="1003"/>
      <c r="CB206" s="1003"/>
      <c r="CC206" s="1003"/>
      <c r="CD206" s="1003"/>
      <c r="CE206" s="1003"/>
      <c r="CF206" s="1003"/>
      <c r="CG206" s="1003"/>
      <c r="CH206" s="1003"/>
      <c r="CI206" s="1003"/>
      <c r="CJ206" s="1003"/>
      <c r="CK206" s="1003"/>
      <c r="CL206" s="1003"/>
      <c r="CM206" s="1003"/>
      <c r="CN206" s="1003"/>
      <c r="CO206" s="1003"/>
      <c r="CP206" s="1003"/>
      <c r="CQ206" s="1003"/>
      <c r="CR206" s="1003"/>
      <c r="CS206" s="1003"/>
      <c r="CT206" s="1003"/>
      <c r="CU206" s="1003"/>
      <c r="CV206" s="1003"/>
      <c r="CW206" s="1003"/>
      <c r="CX206" s="1003"/>
      <c r="CY206" s="1003"/>
      <c r="CZ206" s="1003"/>
      <c r="DA206" s="1003"/>
      <c r="DB206" s="1003"/>
      <c r="DC206" s="1003"/>
      <c r="DD206" s="1003"/>
      <c r="DE206" s="1003"/>
      <c r="DF206" s="1003"/>
      <c r="DG206" s="1003"/>
      <c r="DH206" s="1003"/>
      <c r="DI206" s="1003"/>
      <c r="DJ206" s="1003"/>
      <c r="DK206" s="1003"/>
      <c r="DL206" s="1003"/>
      <c r="DM206" s="1003"/>
      <c r="DN206" s="1003"/>
      <c r="DO206" s="1003"/>
      <c r="DP206" s="1003"/>
      <c r="DQ206" s="1003"/>
      <c r="DR206" s="1003"/>
      <c r="DS206" s="1003"/>
      <c r="DT206" s="1003"/>
      <c r="DU206" s="1003"/>
      <c r="DV206" s="1003"/>
      <c r="DW206" s="1003"/>
      <c r="DX206" s="1003"/>
      <c r="DY206" s="1003"/>
      <c r="DZ206" s="1003"/>
      <c r="EA206" s="1003"/>
      <c r="EB206" s="1003"/>
      <c r="EC206" s="1003"/>
      <c r="ED206" s="1003"/>
      <c r="EE206" s="1003"/>
      <c r="EF206" s="1003"/>
      <c r="EG206" s="1003"/>
      <c r="EH206" s="1003"/>
      <c r="EI206" s="1003"/>
      <c r="EJ206" s="1003"/>
      <c r="EK206" s="1003"/>
      <c r="EL206" s="1003"/>
      <c r="EM206" s="1003"/>
      <c r="EN206" s="1003"/>
      <c r="EO206" s="1003"/>
      <c r="EP206" s="1003"/>
      <c r="EQ206" s="1003"/>
      <c r="ER206" s="1003"/>
      <c r="ES206" s="1003"/>
      <c r="ET206" s="1003"/>
      <c r="EU206" s="1003"/>
      <c r="EV206" s="1003"/>
      <c r="EW206" s="1003"/>
      <c r="EX206" s="1003"/>
      <c r="EY206" s="1003"/>
      <c r="EZ206" s="1003"/>
      <c r="FA206" s="1003"/>
      <c r="FB206" s="1003"/>
      <c r="FC206" s="1003"/>
      <c r="FD206" s="1003"/>
      <c r="FE206" s="1003"/>
      <c r="FF206" s="1003"/>
      <c r="FG206" s="1003"/>
      <c r="FH206" s="1003"/>
      <c r="FI206" s="1003"/>
      <c r="FJ206" s="1003"/>
      <c r="FK206" s="1003"/>
      <c r="FL206" s="1003"/>
      <c r="FM206" s="1003"/>
      <c r="FN206" s="1003"/>
      <c r="FO206" s="1003"/>
      <c r="FP206" s="1003"/>
      <c r="FQ206" s="1003"/>
      <c r="FR206" s="1003"/>
      <c r="FS206" s="1003"/>
      <c r="FT206" s="1003"/>
      <c r="FU206" s="1003"/>
      <c r="FV206" s="1003"/>
      <c r="FW206" s="1003"/>
      <c r="FX206" s="1003"/>
      <c r="FY206" s="1003"/>
      <c r="FZ206" s="1003"/>
      <c r="GA206" s="1003"/>
      <c r="GB206" s="1003"/>
      <c r="GC206" s="1003"/>
      <c r="GD206" s="1003"/>
      <c r="GE206" s="1003"/>
      <c r="GF206" s="1003"/>
      <c r="GG206" s="1003"/>
      <c r="GH206" s="1003"/>
      <c r="GI206" s="1003"/>
      <c r="GJ206" s="1003"/>
      <c r="GK206" s="1003"/>
      <c r="GL206" s="1003"/>
      <c r="GM206" s="1003"/>
      <c r="GN206" s="1003"/>
      <c r="GO206" s="1003"/>
      <c r="GP206" s="1003"/>
      <c r="GQ206" s="1003"/>
      <c r="GR206" s="1003"/>
      <c r="GS206" s="1003"/>
      <c r="GT206" s="1003"/>
      <c r="GU206" s="1003"/>
      <c r="GV206" s="1003"/>
      <c r="GW206" s="1003"/>
      <c r="GX206" s="1003"/>
      <c r="GY206" s="1003"/>
      <c r="GZ206" s="1003"/>
      <c r="HA206" s="1003"/>
      <c r="HB206" s="1003"/>
      <c r="HC206" s="1003"/>
      <c r="HD206" s="1003"/>
      <c r="HE206" s="1003"/>
      <c r="HF206" s="1003"/>
      <c r="HG206" s="1003"/>
      <c r="HH206" s="1003"/>
      <c r="HI206" s="1003"/>
      <c r="HJ206" s="1003"/>
      <c r="HK206" s="1003"/>
      <c r="HL206" s="1003"/>
      <c r="HM206" s="1003"/>
      <c r="HN206" s="1003"/>
      <c r="HO206" s="1003"/>
      <c r="HP206" s="1003"/>
      <c r="HQ206" s="1003"/>
      <c r="HR206" s="1003"/>
      <c r="HS206" s="1003"/>
      <c r="HT206" s="1003"/>
      <c r="HU206" s="1003"/>
      <c r="HV206" s="1003"/>
      <c r="HW206" s="1003"/>
      <c r="HX206" s="1003"/>
      <c r="HY206" s="1003"/>
      <c r="HZ206" s="1003"/>
      <c r="IA206" s="1003"/>
      <c r="IB206" s="1003"/>
      <c r="IC206" s="1003"/>
      <c r="ID206" s="1003"/>
      <c r="IE206" s="1003"/>
      <c r="IF206" s="1003"/>
      <c r="IG206" s="1003"/>
      <c r="IH206" s="1003"/>
      <c r="II206" s="1003"/>
      <c r="IJ206" s="1003"/>
      <c r="IK206" s="1003"/>
      <c r="IL206" s="1003"/>
      <c r="IM206" s="1003"/>
      <c r="IN206" s="1003"/>
      <c r="IO206" s="1003"/>
      <c r="IP206" s="1003"/>
      <c r="IQ206" s="1003"/>
      <c r="IR206" s="1003"/>
      <c r="IS206" s="1003"/>
      <c r="IT206" s="1003"/>
      <c r="IU206" s="1003"/>
      <c r="IV206" s="1003"/>
    </row>
    <row r="207" spans="1:256" ht="26.25" thickBot="1">
      <c r="A207" s="1003"/>
      <c r="B207" s="1110" t="s">
        <v>760</v>
      </c>
      <c r="C207" s="1111" t="s">
        <v>686</v>
      </c>
      <c r="D207" s="1111" t="s">
        <v>29</v>
      </c>
      <c r="E207" s="1111" t="s">
        <v>687</v>
      </c>
      <c r="F207" s="1112" t="s">
        <v>709</v>
      </c>
      <c r="G207" s="1113" t="s">
        <v>710</v>
      </c>
      <c r="H207" s="1003"/>
      <c r="I207" s="1003"/>
      <c r="J207" s="1003"/>
      <c r="K207" s="1003"/>
      <c r="L207" s="1003"/>
      <c r="M207" s="1003"/>
      <c r="N207" s="1003"/>
      <c r="O207" s="1003"/>
      <c r="P207" s="1003"/>
      <c r="Q207" s="1003"/>
      <c r="R207" s="1003"/>
      <c r="S207" s="1003"/>
      <c r="T207" s="1003"/>
      <c r="U207" s="1003"/>
      <c r="V207" s="1003"/>
      <c r="W207" s="1003"/>
      <c r="X207" s="1003"/>
      <c r="Y207" s="1003"/>
      <c r="Z207" s="1003"/>
      <c r="AA207" s="1003"/>
      <c r="AB207" s="1003"/>
      <c r="AC207" s="1003"/>
      <c r="AD207" s="1003"/>
      <c r="AE207" s="1003"/>
      <c r="AF207" s="1003"/>
      <c r="AG207" s="1003"/>
      <c r="AH207" s="1003"/>
      <c r="AI207" s="1003"/>
      <c r="AJ207" s="1003"/>
      <c r="AK207" s="1003"/>
      <c r="AL207" s="1003"/>
      <c r="AM207" s="1003"/>
      <c r="AN207" s="1003"/>
      <c r="AO207" s="1003"/>
      <c r="AP207" s="1003"/>
      <c r="AQ207" s="1003"/>
      <c r="AR207" s="1003"/>
      <c r="AS207" s="1003"/>
      <c r="AT207" s="1003"/>
      <c r="AU207" s="1003"/>
      <c r="AV207" s="1003"/>
      <c r="AW207" s="1003"/>
      <c r="AX207" s="1003"/>
      <c r="AY207" s="1003"/>
      <c r="AZ207" s="1003"/>
      <c r="BA207" s="1003"/>
      <c r="BB207" s="1003"/>
      <c r="BC207" s="1003"/>
      <c r="BD207" s="1003"/>
      <c r="BE207" s="1003"/>
      <c r="BF207" s="1003"/>
      <c r="BG207" s="1003"/>
      <c r="BH207" s="1003"/>
      <c r="BI207" s="1003"/>
      <c r="BJ207" s="1003"/>
      <c r="BK207" s="1003"/>
      <c r="BL207" s="1003"/>
      <c r="BM207" s="1003"/>
      <c r="BN207" s="1003"/>
      <c r="BO207" s="1003"/>
      <c r="BP207" s="1003"/>
      <c r="BQ207" s="1003"/>
      <c r="BR207" s="1003"/>
      <c r="BS207" s="1003"/>
      <c r="BT207" s="1003"/>
      <c r="BU207" s="1003"/>
      <c r="BV207" s="1003"/>
      <c r="BW207" s="1003"/>
      <c r="BX207" s="1003"/>
      <c r="BY207" s="1003"/>
      <c r="BZ207" s="1003"/>
      <c r="CA207" s="1003"/>
      <c r="CB207" s="1003"/>
      <c r="CC207" s="1003"/>
      <c r="CD207" s="1003"/>
      <c r="CE207" s="1003"/>
      <c r="CF207" s="1003"/>
      <c r="CG207" s="1003"/>
      <c r="CH207" s="1003"/>
      <c r="CI207" s="1003"/>
      <c r="CJ207" s="1003"/>
      <c r="CK207" s="1003"/>
      <c r="CL207" s="1003"/>
      <c r="CM207" s="1003"/>
      <c r="CN207" s="1003"/>
      <c r="CO207" s="1003"/>
      <c r="CP207" s="1003"/>
      <c r="CQ207" s="1003"/>
      <c r="CR207" s="1003"/>
      <c r="CS207" s="1003"/>
      <c r="CT207" s="1003"/>
      <c r="CU207" s="1003"/>
      <c r="CV207" s="1003"/>
      <c r="CW207" s="1003"/>
      <c r="CX207" s="1003"/>
      <c r="CY207" s="1003"/>
      <c r="CZ207" s="1003"/>
      <c r="DA207" s="1003"/>
      <c r="DB207" s="1003"/>
      <c r="DC207" s="1003"/>
      <c r="DD207" s="1003"/>
      <c r="DE207" s="1003"/>
      <c r="DF207" s="1003"/>
      <c r="DG207" s="1003"/>
      <c r="DH207" s="1003"/>
      <c r="DI207" s="1003"/>
      <c r="DJ207" s="1003"/>
      <c r="DK207" s="1003"/>
      <c r="DL207" s="1003"/>
      <c r="DM207" s="1003"/>
      <c r="DN207" s="1003"/>
      <c r="DO207" s="1003"/>
      <c r="DP207" s="1003"/>
      <c r="DQ207" s="1003"/>
      <c r="DR207" s="1003"/>
      <c r="DS207" s="1003"/>
      <c r="DT207" s="1003"/>
      <c r="DU207" s="1003"/>
      <c r="DV207" s="1003"/>
      <c r="DW207" s="1003"/>
      <c r="DX207" s="1003"/>
      <c r="DY207" s="1003"/>
      <c r="DZ207" s="1003"/>
      <c r="EA207" s="1003"/>
      <c r="EB207" s="1003"/>
      <c r="EC207" s="1003"/>
      <c r="ED207" s="1003"/>
      <c r="EE207" s="1003"/>
      <c r="EF207" s="1003"/>
      <c r="EG207" s="1003"/>
      <c r="EH207" s="1003"/>
      <c r="EI207" s="1003"/>
      <c r="EJ207" s="1003"/>
      <c r="EK207" s="1003"/>
      <c r="EL207" s="1003"/>
      <c r="EM207" s="1003"/>
      <c r="EN207" s="1003"/>
      <c r="EO207" s="1003"/>
      <c r="EP207" s="1003"/>
      <c r="EQ207" s="1003"/>
      <c r="ER207" s="1003"/>
      <c r="ES207" s="1003"/>
      <c r="ET207" s="1003"/>
      <c r="EU207" s="1003"/>
      <c r="EV207" s="1003"/>
      <c r="EW207" s="1003"/>
      <c r="EX207" s="1003"/>
      <c r="EY207" s="1003"/>
      <c r="EZ207" s="1003"/>
      <c r="FA207" s="1003"/>
      <c r="FB207" s="1003"/>
      <c r="FC207" s="1003"/>
      <c r="FD207" s="1003"/>
      <c r="FE207" s="1003"/>
      <c r="FF207" s="1003"/>
      <c r="FG207" s="1003"/>
      <c r="FH207" s="1003"/>
      <c r="FI207" s="1003"/>
      <c r="FJ207" s="1003"/>
      <c r="FK207" s="1003"/>
      <c r="FL207" s="1003"/>
      <c r="FM207" s="1003"/>
      <c r="FN207" s="1003"/>
      <c r="FO207" s="1003"/>
      <c r="FP207" s="1003"/>
      <c r="FQ207" s="1003"/>
      <c r="FR207" s="1003"/>
      <c r="FS207" s="1003"/>
      <c r="FT207" s="1003"/>
      <c r="FU207" s="1003"/>
      <c r="FV207" s="1003"/>
      <c r="FW207" s="1003"/>
      <c r="FX207" s="1003"/>
      <c r="FY207" s="1003"/>
      <c r="FZ207" s="1003"/>
      <c r="GA207" s="1003"/>
      <c r="GB207" s="1003"/>
      <c r="GC207" s="1003"/>
      <c r="GD207" s="1003"/>
      <c r="GE207" s="1003"/>
      <c r="GF207" s="1003"/>
      <c r="GG207" s="1003"/>
      <c r="GH207" s="1003"/>
      <c r="GI207" s="1003"/>
      <c r="GJ207" s="1003"/>
      <c r="GK207" s="1003"/>
      <c r="GL207" s="1003"/>
      <c r="GM207" s="1003"/>
      <c r="GN207" s="1003"/>
      <c r="GO207" s="1003"/>
      <c r="GP207" s="1003"/>
      <c r="GQ207" s="1003"/>
      <c r="GR207" s="1003"/>
      <c r="GS207" s="1003"/>
      <c r="GT207" s="1003"/>
      <c r="GU207" s="1003"/>
      <c r="GV207" s="1003"/>
      <c r="GW207" s="1003"/>
      <c r="GX207" s="1003"/>
      <c r="GY207" s="1003"/>
      <c r="GZ207" s="1003"/>
      <c r="HA207" s="1003"/>
      <c r="HB207" s="1003"/>
      <c r="HC207" s="1003"/>
      <c r="HD207" s="1003"/>
      <c r="HE207" s="1003"/>
      <c r="HF207" s="1003"/>
      <c r="HG207" s="1003"/>
      <c r="HH207" s="1003"/>
      <c r="HI207" s="1003"/>
      <c r="HJ207" s="1003"/>
      <c r="HK207" s="1003"/>
      <c r="HL207" s="1003"/>
      <c r="HM207" s="1003"/>
      <c r="HN207" s="1003"/>
      <c r="HO207" s="1003"/>
      <c r="HP207" s="1003"/>
      <c r="HQ207" s="1003"/>
      <c r="HR207" s="1003"/>
      <c r="HS207" s="1003"/>
      <c r="HT207" s="1003"/>
      <c r="HU207" s="1003"/>
      <c r="HV207" s="1003"/>
      <c r="HW207" s="1003"/>
      <c r="HX207" s="1003"/>
      <c r="HY207" s="1003"/>
      <c r="HZ207" s="1003"/>
      <c r="IA207" s="1003"/>
      <c r="IB207" s="1003"/>
      <c r="IC207" s="1003"/>
      <c r="ID207" s="1003"/>
      <c r="IE207" s="1003"/>
      <c r="IF207" s="1003"/>
      <c r="IG207" s="1003"/>
      <c r="IH207" s="1003"/>
      <c r="II207" s="1003"/>
      <c r="IJ207" s="1003"/>
      <c r="IK207" s="1003"/>
      <c r="IL207" s="1003"/>
      <c r="IM207" s="1003"/>
      <c r="IN207" s="1003"/>
      <c r="IO207" s="1003"/>
      <c r="IP207" s="1003"/>
      <c r="IQ207" s="1003"/>
      <c r="IR207" s="1003"/>
      <c r="IS207" s="1003"/>
      <c r="IT207" s="1003"/>
      <c r="IU207" s="1003"/>
      <c r="IV207" s="1003"/>
    </row>
    <row r="208" spans="1:256" ht="13.5" thickBot="1">
      <c r="A208" s="1003"/>
      <c r="B208" s="2884" t="s">
        <v>690</v>
      </c>
      <c r="C208" s="2885"/>
      <c r="D208" s="2885"/>
      <c r="E208" s="2885"/>
      <c r="F208" s="2885"/>
      <c r="G208" s="2886"/>
      <c r="H208" s="1003"/>
      <c r="I208" s="1003"/>
      <c r="J208" s="1003"/>
      <c r="K208" s="1003"/>
      <c r="L208" s="1003"/>
      <c r="M208" s="1003"/>
      <c r="N208" s="1003"/>
      <c r="O208" s="1003"/>
      <c r="P208" s="1003"/>
      <c r="Q208" s="1003"/>
      <c r="R208" s="1003"/>
      <c r="S208" s="1003"/>
      <c r="T208" s="1003"/>
      <c r="U208" s="1003"/>
      <c r="V208" s="1003"/>
      <c r="W208" s="1003"/>
      <c r="X208" s="1003"/>
      <c r="Y208" s="1003"/>
      <c r="Z208" s="1003"/>
      <c r="AA208" s="1003"/>
      <c r="AB208" s="1003"/>
      <c r="AC208" s="1003"/>
      <c r="AD208" s="1003"/>
      <c r="AE208" s="1003"/>
      <c r="AF208" s="1003"/>
      <c r="AG208" s="1003"/>
      <c r="AH208" s="1003"/>
      <c r="AI208" s="1003"/>
      <c r="AJ208" s="1003"/>
      <c r="AK208" s="1003"/>
      <c r="AL208" s="1003"/>
      <c r="AM208" s="1003"/>
      <c r="AN208" s="1003"/>
      <c r="AO208" s="1003"/>
      <c r="AP208" s="1003"/>
      <c r="AQ208" s="1003"/>
      <c r="AR208" s="1003"/>
      <c r="AS208" s="1003"/>
      <c r="AT208" s="1003"/>
      <c r="AU208" s="1003"/>
      <c r="AV208" s="1003"/>
      <c r="AW208" s="1003"/>
      <c r="AX208" s="1003"/>
      <c r="AY208" s="1003"/>
      <c r="AZ208" s="1003"/>
      <c r="BA208" s="1003"/>
      <c r="BB208" s="1003"/>
      <c r="BC208" s="1003"/>
      <c r="BD208" s="1003"/>
      <c r="BE208" s="1003"/>
      <c r="BF208" s="1003"/>
      <c r="BG208" s="1003"/>
      <c r="BH208" s="1003"/>
      <c r="BI208" s="1003"/>
      <c r="BJ208" s="1003"/>
      <c r="BK208" s="1003"/>
      <c r="BL208" s="1003"/>
      <c r="BM208" s="1003"/>
      <c r="BN208" s="1003"/>
      <c r="BO208" s="1003"/>
      <c r="BP208" s="1003"/>
      <c r="BQ208" s="1003"/>
      <c r="BR208" s="1003"/>
      <c r="BS208" s="1003"/>
      <c r="BT208" s="1003"/>
      <c r="BU208" s="1003"/>
      <c r="BV208" s="1003"/>
      <c r="BW208" s="1003"/>
      <c r="BX208" s="1003"/>
      <c r="BY208" s="1003"/>
      <c r="BZ208" s="1003"/>
      <c r="CA208" s="1003"/>
      <c r="CB208" s="1003"/>
      <c r="CC208" s="1003"/>
      <c r="CD208" s="1003"/>
      <c r="CE208" s="1003"/>
      <c r="CF208" s="1003"/>
      <c r="CG208" s="1003"/>
      <c r="CH208" s="1003"/>
      <c r="CI208" s="1003"/>
      <c r="CJ208" s="1003"/>
      <c r="CK208" s="1003"/>
      <c r="CL208" s="1003"/>
      <c r="CM208" s="1003"/>
      <c r="CN208" s="1003"/>
      <c r="CO208" s="1003"/>
      <c r="CP208" s="1003"/>
      <c r="CQ208" s="1003"/>
      <c r="CR208" s="1003"/>
      <c r="CS208" s="1003"/>
      <c r="CT208" s="1003"/>
      <c r="CU208" s="1003"/>
      <c r="CV208" s="1003"/>
      <c r="CW208" s="1003"/>
      <c r="CX208" s="1003"/>
      <c r="CY208" s="1003"/>
      <c r="CZ208" s="1003"/>
      <c r="DA208" s="1003"/>
      <c r="DB208" s="1003"/>
      <c r="DC208" s="1003"/>
      <c r="DD208" s="1003"/>
      <c r="DE208" s="1003"/>
      <c r="DF208" s="1003"/>
      <c r="DG208" s="1003"/>
      <c r="DH208" s="1003"/>
      <c r="DI208" s="1003"/>
      <c r="DJ208" s="1003"/>
      <c r="DK208" s="1003"/>
      <c r="DL208" s="1003"/>
      <c r="DM208" s="1003"/>
      <c r="DN208" s="1003"/>
      <c r="DO208" s="1003"/>
      <c r="DP208" s="1003"/>
      <c r="DQ208" s="1003"/>
      <c r="DR208" s="1003"/>
      <c r="DS208" s="1003"/>
      <c r="DT208" s="1003"/>
      <c r="DU208" s="1003"/>
      <c r="DV208" s="1003"/>
      <c r="DW208" s="1003"/>
      <c r="DX208" s="1003"/>
      <c r="DY208" s="1003"/>
      <c r="DZ208" s="1003"/>
      <c r="EA208" s="1003"/>
      <c r="EB208" s="1003"/>
      <c r="EC208" s="1003"/>
      <c r="ED208" s="1003"/>
      <c r="EE208" s="1003"/>
      <c r="EF208" s="1003"/>
      <c r="EG208" s="1003"/>
      <c r="EH208" s="1003"/>
      <c r="EI208" s="1003"/>
      <c r="EJ208" s="1003"/>
      <c r="EK208" s="1003"/>
      <c r="EL208" s="1003"/>
      <c r="EM208" s="1003"/>
      <c r="EN208" s="1003"/>
      <c r="EO208" s="1003"/>
      <c r="EP208" s="1003"/>
      <c r="EQ208" s="1003"/>
      <c r="ER208" s="1003"/>
      <c r="ES208" s="1003"/>
      <c r="ET208" s="1003"/>
      <c r="EU208" s="1003"/>
      <c r="EV208" s="1003"/>
      <c r="EW208" s="1003"/>
      <c r="EX208" s="1003"/>
      <c r="EY208" s="1003"/>
      <c r="EZ208" s="1003"/>
      <c r="FA208" s="1003"/>
      <c r="FB208" s="1003"/>
      <c r="FC208" s="1003"/>
      <c r="FD208" s="1003"/>
      <c r="FE208" s="1003"/>
      <c r="FF208" s="1003"/>
      <c r="FG208" s="1003"/>
      <c r="FH208" s="1003"/>
      <c r="FI208" s="1003"/>
      <c r="FJ208" s="1003"/>
      <c r="FK208" s="1003"/>
      <c r="FL208" s="1003"/>
      <c r="FM208" s="1003"/>
      <c r="FN208" s="1003"/>
      <c r="FO208" s="1003"/>
      <c r="FP208" s="1003"/>
      <c r="FQ208" s="1003"/>
      <c r="FR208" s="1003"/>
      <c r="FS208" s="1003"/>
      <c r="FT208" s="1003"/>
      <c r="FU208" s="1003"/>
      <c r="FV208" s="1003"/>
      <c r="FW208" s="1003"/>
      <c r="FX208" s="1003"/>
      <c r="FY208" s="1003"/>
      <c r="FZ208" s="1003"/>
      <c r="GA208" s="1003"/>
      <c r="GB208" s="1003"/>
      <c r="GC208" s="1003"/>
      <c r="GD208" s="1003"/>
      <c r="GE208" s="1003"/>
      <c r="GF208" s="1003"/>
      <c r="GG208" s="1003"/>
      <c r="GH208" s="1003"/>
      <c r="GI208" s="1003"/>
      <c r="GJ208" s="1003"/>
      <c r="GK208" s="1003"/>
      <c r="GL208" s="1003"/>
      <c r="GM208" s="1003"/>
      <c r="GN208" s="1003"/>
      <c r="GO208" s="1003"/>
      <c r="GP208" s="1003"/>
      <c r="GQ208" s="1003"/>
      <c r="GR208" s="1003"/>
      <c r="GS208" s="1003"/>
      <c r="GT208" s="1003"/>
      <c r="GU208" s="1003"/>
      <c r="GV208" s="1003"/>
      <c r="GW208" s="1003"/>
      <c r="GX208" s="1003"/>
      <c r="GY208" s="1003"/>
      <c r="GZ208" s="1003"/>
      <c r="HA208" s="1003"/>
      <c r="HB208" s="1003"/>
      <c r="HC208" s="1003"/>
      <c r="HD208" s="1003"/>
      <c r="HE208" s="1003"/>
      <c r="HF208" s="1003"/>
      <c r="HG208" s="1003"/>
      <c r="HH208" s="1003"/>
      <c r="HI208" s="1003"/>
      <c r="HJ208" s="1003"/>
      <c r="HK208" s="1003"/>
      <c r="HL208" s="1003"/>
      <c r="HM208" s="1003"/>
      <c r="HN208" s="1003"/>
      <c r="HO208" s="1003"/>
      <c r="HP208" s="1003"/>
      <c r="HQ208" s="1003"/>
      <c r="HR208" s="1003"/>
      <c r="HS208" s="1003"/>
      <c r="HT208" s="1003"/>
      <c r="HU208" s="1003"/>
      <c r="HV208" s="1003"/>
      <c r="HW208" s="1003"/>
      <c r="HX208" s="1003"/>
      <c r="HY208" s="1003"/>
      <c r="HZ208" s="1003"/>
      <c r="IA208" s="1003"/>
      <c r="IB208" s="1003"/>
      <c r="IC208" s="1003"/>
      <c r="ID208" s="1003"/>
      <c r="IE208" s="1003"/>
      <c r="IF208" s="1003"/>
      <c r="IG208" s="1003"/>
      <c r="IH208" s="1003"/>
      <c r="II208" s="1003"/>
      <c r="IJ208" s="1003"/>
      <c r="IK208" s="1003"/>
      <c r="IL208" s="1003"/>
      <c r="IM208" s="1003"/>
      <c r="IN208" s="1003"/>
      <c r="IO208" s="1003"/>
      <c r="IP208" s="1003"/>
      <c r="IQ208" s="1003"/>
      <c r="IR208" s="1003"/>
      <c r="IS208" s="1003"/>
      <c r="IT208" s="1003"/>
      <c r="IU208" s="1003"/>
      <c r="IV208" s="1003"/>
    </row>
    <row r="209" spans="1:256" ht="15">
      <c r="A209" s="1003"/>
      <c r="B209" s="1114" t="s">
        <v>711</v>
      </c>
      <c r="C209" s="1115" t="s">
        <v>1850</v>
      </c>
      <c r="D209" s="1116" t="s">
        <v>29</v>
      </c>
      <c r="E209" s="1117">
        <v>1</v>
      </c>
      <c r="F209" s="1118">
        <f>G201</f>
        <v>1621.64</v>
      </c>
      <c r="G209" s="1119">
        <f>TRUNC(F209*E209,2)</f>
        <v>1621.64</v>
      </c>
      <c r="H209" s="1003"/>
      <c r="I209" s="1003"/>
      <c r="J209" s="1003"/>
      <c r="K209" s="1003"/>
      <c r="L209" s="1003"/>
      <c r="M209" s="1003"/>
      <c r="N209" s="1003"/>
      <c r="O209" s="1003"/>
      <c r="P209" s="1003"/>
      <c r="Q209" s="1003"/>
      <c r="R209" s="1003"/>
      <c r="S209" s="1003"/>
      <c r="T209" s="1003"/>
      <c r="U209" s="1003"/>
      <c r="V209" s="1003"/>
      <c r="W209" s="1003"/>
      <c r="X209" s="1003"/>
      <c r="Y209" s="1003"/>
      <c r="Z209" s="1003"/>
      <c r="AA209" s="1003"/>
      <c r="AB209" s="1003"/>
      <c r="AC209" s="1003"/>
      <c r="AD209" s="1003"/>
      <c r="AE209" s="1003"/>
      <c r="AF209" s="1003"/>
      <c r="AG209" s="1003"/>
      <c r="AH209" s="1003"/>
      <c r="AI209" s="1003"/>
      <c r="AJ209" s="1003"/>
      <c r="AK209" s="1003"/>
      <c r="AL209" s="1003"/>
      <c r="AM209" s="1003"/>
      <c r="AN209" s="1003"/>
      <c r="AO209" s="1003"/>
      <c r="AP209" s="1003"/>
      <c r="AQ209" s="1003"/>
      <c r="AR209" s="1003"/>
      <c r="AS209" s="1003"/>
      <c r="AT209" s="1003"/>
      <c r="AU209" s="1003"/>
      <c r="AV209" s="1003"/>
      <c r="AW209" s="1003"/>
      <c r="AX209" s="1003"/>
      <c r="AY209" s="1003"/>
      <c r="AZ209" s="1003"/>
      <c r="BA209" s="1003"/>
      <c r="BB209" s="1003"/>
      <c r="BC209" s="1003"/>
      <c r="BD209" s="1003"/>
      <c r="BE209" s="1003"/>
      <c r="BF209" s="1003"/>
      <c r="BG209" s="1003"/>
      <c r="BH209" s="1003"/>
      <c r="BI209" s="1003"/>
      <c r="BJ209" s="1003"/>
      <c r="BK209" s="1003"/>
      <c r="BL209" s="1003"/>
      <c r="BM209" s="1003"/>
      <c r="BN209" s="1003"/>
      <c r="BO209" s="1003"/>
      <c r="BP209" s="1003"/>
      <c r="BQ209" s="1003"/>
      <c r="BR209" s="1003"/>
      <c r="BS209" s="1003"/>
      <c r="BT209" s="1003"/>
      <c r="BU209" s="1003"/>
      <c r="BV209" s="1003"/>
      <c r="BW209" s="1003"/>
      <c r="BX209" s="1003"/>
      <c r="BY209" s="1003"/>
      <c r="BZ209" s="1003"/>
      <c r="CA209" s="1003"/>
      <c r="CB209" s="1003"/>
      <c r="CC209" s="1003"/>
      <c r="CD209" s="1003"/>
      <c r="CE209" s="1003"/>
      <c r="CF209" s="1003"/>
      <c r="CG209" s="1003"/>
      <c r="CH209" s="1003"/>
      <c r="CI209" s="1003"/>
      <c r="CJ209" s="1003"/>
      <c r="CK209" s="1003"/>
      <c r="CL209" s="1003"/>
      <c r="CM209" s="1003"/>
      <c r="CN209" s="1003"/>
      <c r="CO209" s="1003"/>
      <c r="CP209" s="1003"/>
      <c r="CQ209" s="1003"/>
      <c r="CR209" s="1003"/>
      <c r="CS209" s="1003"/>
      <c r="CT209" s="1003"/>
      <c r="CU209" s="1003"/>
      <c r="CV209" s="1003"/>
      <c r="CW209" s="1003"/>
      <c r="CX209" s="1003"/>
      <c r="CY209" s="1003"/>
      <c r="CZ209" s="1003"/>
      <c r="DA209" s="1003"/>
      <c r="DB209" s="1003"/>
      <c r="DC209" s="1003"/>
      <c r="DD209" s="1003"/>
      <c r="DE209" s="1003"/>
      <c r="DF209" s="1003"/>
      <c r="DG209" s="1003"/>
      <c r="DH209" s="1003"/>
      <c r="DI209" s="1003"/>
      <c r="DJ209" s="1003"/>
      <c r="DK209" s="1003"/>
      <c r="DL209" s="1003"/>
      <c r="DM209" s="1003"/>
      <c r="DN209" s="1003"/>
      <c r="DO209" s="1003"/>
      <c r="DP209" s="1003"/>
      <c r="DQ209" s="1003"/>
      <c r="DR209" s="1003"/>
      <c r="DS209" s="1003"/>
      <c r="DT209" s="1003"/>
      <c r="DU209" s="1003"/>
      <c r="DV209" s="1003"/>
      <c r="DW209" s="1003"/>
      <c r="DX209" s="1003"/>
      <c r="DY209" s="1003"/>
      <c r="DZ209" s="1003"/>
      <c r="EA209" s="1003"/>
      <c r="EB209" s="1003"/>
      <c r="EC209" s="1003"/>
      <c r="ED209" s="1003"/>
      <c r="EE209" s="1003"/>
      <c r="EF209" s="1003"/>
      <c r="EG209" s="1003"/>
      <c r="EH209" s="1003"/>
      <c r="EI209" s="1003"/>
      <c r="EJ209" s="1003"/>
      <c r="EK209" s="1003"/>
      <c r="EL209" s="1003"/>
      <c r="EM209" s="1003"/>
      <c r="EN209" s="1003"/>
      <c r="EO209" s="1003"/>
      <c r="EP209" s="1003"/>
      <c r="EQ209" s="1003"/>
      <c r="ER209" s="1003"/>
      <c r="ES209" s="1003"/>
      <c r="ET209" s="1003"/>
      <c r="EU209" s="1003"/>
      <c r="EV209" s="1003"/>
      <c r="EW209" s="1003"/>
      <c r="EX209" s="1003"/>
      <c r="EY209" s="1003"/>
      <c r="EZ209" s="1003"/>
      <c r="FA209" s="1003"/>
      <c r="FB209" s="1003"/>
      <c r="FC209" s="1003"/>
      <c r="FD209" s="1003"/>
      <c r="FE209" s="1003"/>
      <c r="FF209" s="1003"/>
      <c r="FG209" s="1003"/>
      <c r="FH209" s="1003"/>
      <c r="FI209" s="1003"/>
      <c r="FJ209" s="1003"/>
      <c r="FK209" s="1003"/>
      <c r="FL209" s="1003"/>
      <c r="FM209" s="1003"/>
      <c r="FN209" s="1003"/>
      <c r="FO209" s="1003"/>
      <c r="FP209" s="1003"/>
      <c r="FQ209" s="1003"/>
      <c r="FR209" s="1003"/>
      <c r="FS209" s="1003"/>
      <c r="FT209" s="1003"/>
      <c r="FU209" s="1003"/>
      <c r="FV209" s="1003"/>
      <c r="FW209" s="1003"/>
      <c r="FX209" s="1003"/>
      <c r="FY209" s="1003"/>
      <c r="FZ209" s="1003"/>
      <c r="GA209" s="1003"/>
      <c r="GB209" s="1003"/>
      <c r="GC209" s="1003"/>
      <c r="GD209" s="1003"/>
      <c r="GE209" s="1003"/>
      <c r="GF209" s="1003"/>
      <c r="GG209" s="1003"/>
      <c r="GH209" s="1003"/>
      <c r="GI209" s="1003"/>
      <c r="GJ209" s="1003"/>
      <c r="GK209" s="1003"/>
      <c r="GL209" s="1003"/>
      <c r="GM209" s="1003"/>
      <c r="GN209" s="1003"/>
      <c r="GO209" s="1003"/>
      <c r="GP209" s="1003"/>
      <c r="GQ209" s="1003"/>
      <c r="GR209" s="1003"/>
      <c r="GS209" s="1003"/>
      <c r="GT209" s="1003"/>
      <c r="GU209" s="1003"/>
      <c r="GV209" s="1003"/>
      <c r="GW209" s="1003"/>
      <c r="GX209" s="1003"/>
      <c r="GY209" s="1003"/>
      <c r="GZ209" s="1003"/>
      <c r="HA209" s="1003"/>
      <c r="HB209" s="1003"/>
      <c r="HC209" s="1003"/>
      <c r="HD209" s="1003"/>
      <c r="HE209" s="1003"/>
      <c r="HF209" s="1003"/>
      <c r="HG209" s="1003"/>
      <c r="HH209" s="1003"/>
      <c r="HI209" s="1003"/>
      <c r="HJ209" s="1003"/>
      <c r="HK209" s="1003"/>
      <c r="HL209" s="1003"/>
      <c r="HM209" s="1003"/>
      <c r="HN209" s="1003"/>
      <c r="HO209" s="1003"/>
      <c r="HP209" s="1003"/>
      <c r="HQ209" s="1003"/>
      <c r="HR209" s="1003"/>
      <c r="HS209" s="1003"/>
      <c r="HT209" s="1003"/>
      <c r="HU209" s="1003"/>
      <c r="HV209" s="1003"/>
      <c r="HW209" s="1003"/>
      <c r="HX209" s="1003"/>
      <c r="HY209" s="1003"/>
      <c r="HZ209" s="1003"/>
      <c r="IA209" s="1003"/>
      <c r="IB209" s="1003"/>
      <c r="IC209" s="1003"/>
      <c r="ID209" s="1003"/>
      <c r="IE209" s="1003"/>
      <c r="IF209" s="1003"/>
      <c r="IG209" s="1003"/>
      <c r="IH209" s="1003"/>
      <c r="II209" s="1003"/>
      <c r="IJ209" s="1003"/>
      <c r="IK209" s="1003"/>
      <c r="IL209" s="1003"/>
      <c r="IM209" s="1003"/>
      <c r="IN209" s="1003"/>
      <c r="IO209" s="1003"/>
      <c r="IP209" s="1003"/>
      <c r="IQ209" s="1003"/>
      <c r="IR209" s="1003"/>
      <c r="IS209" s="1003"/>
      <c r="IT209" s="1003"/>
      <c r="IU209" s="1003"/>
      <c r="IV209" s="1003"/>
    </row>
    <row r="210" spans="1:256" ht="15.75" thickBot="1">
      <c r="A210" s="1003"/>
      <c r="B210" s="1120" t="s">
        <v>1851</v>
      </c>
      <c r="C210" s="1121" t="s">
        <v>1852</v>
      </c>
      <c r="D210" s="1122" t="s">
        <v>29</v>
      </c>
      <c r="E210" s="1123">
        <v>1</v>
      </c>
      <c r="F210" s="1123" t="e">
        <f>#REF!</f>
        <v>#REF!</v>
      </c>
      <c r="G210" s="1119" t="e">
        <f>TRUNC(F210*E210,2)</f>
        <v>#REF!</v>
      </c>
      <c r="H210" s="1003"/>
      <c r="I210" s="1003"/>
      <c r="J210" s="1003"/>
      <c r="K210" s="1003"/>
      <c r="L210" s="1003"/>
      <c r="M210" s="1003"/>
      <c r="N210" s="1003"/>
      <c r="O210" s="1003"/>
      <c r="P210" s="1003"/>
      <c r="Q210" s="1003"/>
      <c r="R210" s="1003"/>
      <c r="S210" s="1003"/>
      <c r="T210" s="1003"/>
      <c r="U210" s="1003"/>
      <c r="V210" s="1003"/>
      <c r="W210" s="1003"/>
      <c r="X210" s="1003"/>
      <c r="Y210" s="1003"/>
      <c r="Z210" s="1003"/>
      <c r="AA210" s="1003"/>
      <c r="AB210" s="1003"/>
      <c r="AC210" s="1003"/>
      <c r="AD210" s="1003"/>
      <c r="AE210" s="1003"/>
      <c r="AF210" s="1003"/>
      <c r="AG210" s="1003"/>
      <c r="AH210" s="1003"/>
      <c r="AI210" s="1003"/>
      <c r="AJ210" s="1003"/>
      <c r="AK210" s="1003"/>
      <c r="AL210" s="1003"/>
      <c r="AM210" s="1003"/>
      <c r="AN210" s="1003"/>
      <c r="AO210" s="1003"/>
      <c r="AP210" s="1003"/>
      <c r="AQ210" s="1003"/>
      <c r="AR210" s="1003"/>
      <c r="AS210" s="1003"/>
      <c r="AT210" s="1003"/>
      <c r="AU210" s="1003"/>
      <c r="AV210" s="1003"/>
      <c r="AW210" s="1003"/>
      <c r="AX210" s="1003"/>
      <c r="AY210" s="1003"/>
      <c r="AZ210" s="1003"/>
      <c r="BA210" s="1003"/>
      <c r="BB210" s="1003"/>
      <c r="BC210" s="1003"/>
      <c r="BD210" s="1003"/>
      <c r="BE210" s="1003"/>
      <c r="BF210" s="1003"/>
      <c r="BG210" s="1003"/>
      <c r="BH210" s="1003"/>
      <c r="BI210" s="1003"/>
      <c r="BJ210" s="1003"/>
      <c r="BK210" s="1003"/>
      <c r="BL210" s="1003"/>
      <c r="BM210" s="1003"/>
      <c r="BN210" s="1003"/>
      <c r="BO210" s="1003"/>
      <c r="BP210" s="1003"/>
      <c r="BQ210" s="1003"/>
      <c r="BR210" s="1003"/>
      <c r="BS210" s="1003"/>
      <c r="BT210" s="1003"/>
      <c r="BU210" s="1003"/>
      <c r="BV210" s="1003"/>
      <c r="BW210" s="1003"/>
      <c r="BX210" s="1003"/>
      <c r="BY210" s="1003"/>
      <c r="BZ210" s="1003"/>
      <c r="CA210" s="1003"/>
      <c r="CB210" s="1003"/>
      <c r="CC210" s="1003"/>
      <c r="CD210" s="1003"/>
      <c r="CE210" s="1003"/>
      <c r="CF210" s="1003"/>
      <c r="CG210" s="1003"/>
      <c r="CH210" s="1003"/>
      <c r="CI210" s="1003"/>
      <c r="CJ210" s="1003"/>
      <c r="CK210" s="1003"/>
      <c r="CL210" s="1003"/>
      <c r="CM210" s="1003"/>
      <c r="CN210" s="1003"/>
      <c r="CO210" s="1003"/>
      <c r="CP210" s="1003"/>
      <c r="CQ210" s="1003"/>
      <c r="CR210" s="1003"/>
      <c r="CS210" s="1003"/>
      <c r="CT210" s="1003"/>
      <c r="CU210" s="1003"/>
      <c r="CV210" s="1003"/>
      <c r="CW210" s="1003"/>
      <c r="CX210" s="1003"/>
      <c r="CY210" s="1003"/>
      <c r="CZ210" s="1003"/>
      <c r="DA210" s="1003"/>
      <c r="DB210" s="1003"/>
      <c r="DC210" s="1003"/>
      <c r="DD210" s="1003"/>
      <c r="DE210" s="1003"/>
      <c r="DF210" s="1003"/>
      <c r="DG210" s="1003"/>
      <c r="DH210" s="1003"/>
      <c r="DI210" s="1003"/>
      <c r="DJ210" s="1003"/>
      <c r="DK210" s="1003"/>
      <c r="DL210" s="1003"/>
      <c r="DM210" s="1003"/>
      <c r="DN210" s="1003"/>
      <c r="DO210" s="1003"/>
      <c r="DP210" s="1003"/>
      <c r="DQ210" s="1003"/>
      <c r="DR210" s="1003"/>
      <c r="DS210" s="1003"/>
      <c r="DT210" s="1003"/>
      <c r="DU210" s="1003"/>
      <c r="DV210" s="1003"/>
      <c r="DW210" s="1003"/>
      <c r="DX210" s="1003"/>
      <c r="DY210" s="1003"/>
      <c r="DZ210" s="1003"/>
      <c r="EA210" s="1003"/>
      <c r="EB210" s="1003"/>
      <c r="EC210" s="1003"/>
      <c r="ED210" s="1003"/>
      <c r="EE210" s="1003"/>
      <c r="EF210" s="1003"/>
      <c r="EG210" s="1003"/>
      <c r="EH210" s="1003"/>
      <c r="EI210" s="1003"/>
      <c r="EJ210" s="1003"/>
      <c r="EK210" s="1003"/>
      <c r="EL210" s="1003"/>
      <c r="EM210" s="1003"/>
      <c r="EN210" s="1003"/>
      <c r="EO210" s="1003"/>
      <c r="EP210" s="1003"/>
      <c r="EQ210" s="1003"/>
      <c r="ER210" s="1003"/>
      <c r="ES210" s="1003"/>
      <c r="ET210" s="1003"/>
      <c r="EU210" s="1003"/>
      <c r="EV210" s="1003"/>
      <c r="EW210" s="1003"/>
      <c r="EX210" s="1003"/>
      <c r="EY210" s="1003"/>
      <c r="EZ210" s="1003"/>
      <c r="FA210" s="1003"/>
      <c r="FB210" s="1003"/>
      <c r="FC210" s="1003"/>
      <c r="FD210" s="1003"/>
      <c r="FE210" s="1003"/>
      <c r="FF210" s="1003"/>
      <c r="FG210" s="1003"/>
      <c r="FH210" s="1003"/>
      <c r="FI210" s="1003"/>
      <c r="FJ210" s="1003"/>
      <c r="FK210" s="1003"/>
      <c r="FL210" s="1003"/>
      <c r="FM210" s="1003"/>
      <c r="FN210" s="1003"/>
      <c r="FO210" s="1003"/>
      <c r="FP210" s="1003"/>
      <c r="FQ210" s="1003"/>
      <c r="FR210" s="1003"/>
      <c r="FS210" s="1003"/>
      <c r="FT210" s="1003"/>
      <c r="FU210" s="1003"/>
      <c r="FV210" s="1003"/>
      <c r="FW210" s="1003"/>
      <c r="FX210" s="1003"/>
      <c r="FY210" s="1003"/>
      <c r="FZ210" s="1003"/>
      <c r="GA210" s="1003"/>
      <c r="GB210" s="1003"/>
      <c r="GC210" s="1003"/>
      <c r="GD210" s="1003"/>
      <c r="GE210" s="1003"/>
      <c r="GF210" s="1003"/>
      <c r="GG210" s="1003"/>
      <c r="GH210" s="1003"/>
      <c r="GI210" s="1003"/>
      <c r="GJ210" s="1003"/>
      <c r="GK210" s="1003"/>
      <c r="GL210" s="1003"/>
      <c r="GM210" s="1003"/>
      <c r="GN210" s="1003"/>
      <c r="GO210" s="1003"/>
      <c r="GP210" s="1003"/>
      <c r="GQ210" s="1003"/>
      <c r="GR210" s="1003"/>
      <c r="GS210" s="1003"/>
      <c r="GT210" s="1003"/>
      <c r="GU210" s="1003"/>
      <c r="GV210" s="1003"/>
      <c r="GW210" s="1003"/>
      <c r="GX210" s="1003"/>
      <c r="GY210" s="1003"/>
      <c r="GZ210" s="1003"/>
      <c r="HA210" s="1003"/>
      <c r="HB210" s="1003"/>
      <c r="HC210" s="1003"/>
      <c r="HD210" s="1003"/>
      <c r="HE210" s="1003"/>
      <c r="HF210" s="1003"/>
      <c r="HG210" s="1003"/>
      <c r="HH210" s="1003"/>
      <c r="HI210" s="1003"/>
      <c r="HJ210" s="1003"/>
      <c r="HK210" s="1003"/>
      <c r="HL210" s="1003"/>
      <c r="HM210" s="1003"/>
      <c r="HN210" s="1003"/>
      <c r="HO210" s="1003"/>
      <c r="HP210" s="1003"/>
      <c r="HQ210" s="1003"/>
      <c r="HR210" s="1003"/>
      <c r="HS210" s="1003"/>
      <c r="HT210" s="1003"/>
      <c r="HU210" s="1003"/>
      <c r="HV210" s="1003"/>
      <c r="HW210" s="1003"/>
      <c r="HX210" s="1003"/>
      <c r="HY210" s="1003"/>
      <c r="HZ210" s="1003"/>
      <c r="IA210" s="1003"/>
      <c r="IB210" s="1003"/>
      <c r="IC210" s="1003"/>
      <c r="ID210" s="1003"/>
      <c r="IE210" s="1003"/>
      <c r="IF210" s="1003"/>
      <c r="IG210" s="1003"/>
      <c r="IH210" s="1003"/>
      <c r="II210" s="1003"/>
      <c r="IJ210" s="1003"/>
      <c r="IK210" s="1003"/>
      <c r="IL210" s="1003"/>
      <c r="IM210" s="1003"/>
      <c r="IN210" s="1003"/>
      <c r="IO210" s="1003"/>
      <c r="IP210" s="1003"/>
      <c r="IQ210" s="1003"/>
      <c r="IR210" s="1003"/>
      <c r="IS210" s="1003"/>
      <c r="IT210" s="1003"/>
      <c r="IU210" s="1003"/>
      <c r="IV210" s="1003"/>
    </row>
    <row r="211" spans="1:256" ht="16.5" thickBot="1">
      <c r="A211" s="1003"/>
      <c r="B211" s="1005"/>
      <c r="C211" s="1051"/>
      <c r="D211" s="1052"/>
      <c r="E211" s="1053"/>
      <c r="F211" s="1054" t="s">
        <v>692</v>
      </c>
      <c r="G211" s="1124" t="e">
        <f>TRUNC(SUM(G209:G210),2)</f>
        <v>#REF!</v>
      </c>
      <c r="H211" s="1003"/>
      <c r="I211" s="1003"/>
      <c r="J211" s="1003"/>
      <c r="K211" s="1003"/>
      <c r="L211" s="1003"/>
      <c r="M211" s="1003"/>
      <c r="N211" s="1003"/>
      <c r="O211" s="1003"/>
      <c r="P211" s="1003"/>
      <c r="Q211" s="1003"/>
      <c r="R211" s="1003"/>
      <c r="S211" s="1003"/>
      <c r="T211" s="1003"/>
      <c r="U211" s="1003"/>
      <c r="V211" s="1003"/>
      <c r="W211" s="1003"/>
      <c r="X211" s="1003"/>
      <c r="Y211" s="1003"/>
      <c r="Z211" s="1003"/>
      <c r="AA211" s="1003"/>
      <c r="AB211" s="1003"/>
      <c r="AC211" s="1003"/>
      <c r="AD211" s="1003"/>
      <c r="AE211" s="1003"/>
      <c r="AF211" s="1003"/>
      <c r="AG211" s="1003"/>
      <c r="AH211" s="1003"/>
      <c r="AI211" s="1003"/>
      <c r="AJ211" s="1003"/>
      <c r="AK211" s="1003"/>
      <c r="AL211" s="1003"/>
      <c r="AM211" s="1003"/>
      <c r="AN211" s="1003"/>
      <c r="AO211" s="1003"/>
      <c r="AP211" s="1003"/>
      <c r="AQ211" s="1003"/>
      <c r="AR211" s="1003"/>
      <c r="AS211" s="1003"/>
      <c r="AT211" s="1003"/>
      <c r="AU211" s="1003"/>
      <c r="AV211" s="1003"/>
      <c r="AW211" s="1003"/>
      <c r="AX211" s="1003"/>
      <c r="AY211" s="1003"/>
      <c r="AZ211" s="1003"/>
      <c r="BA211" s="1003"/>
      <c r="BB211" s="1003"/>
      <c r="BC211" s="1003"/>
      <c r="BD211" s="1003"/>
      <c r="BE211" s="1003"/>
      <c r="BF211" s="1003"/>
      <c r="BG211" s="1003"/>
      <c r="BH211" s="1003"/>
      <c r="BI211" s="1003"/>
      <c r="BJ211" s="1003"/>
      <c r="BK211" s="1003"/>
      <c r="BL211" s="1003"/>
      <c r="BM211" s="1003"/>
      <c r="BN211" s="1003"/>
      <c r="BO211" s="1003"/>
      <c r="BP211" s="1003"/>
      <c r="BQ211" s="1003"/>
      <c r="BR211" s="1003"/>
      <c r="BS211" s="1003"/>
      <c r="BT211" s="1003"/>
      <c r="BU211" s="1003"/>
      <c r="BV211" s="1003"/>
      <c r="BW211" s="1003"/>
      <c r="BX211" s="1003"/>
      <c r="BY211" s="1003"/>
      <c r="BZ211" s="1003"/>
      <c r="CA211" s="1003"/>
      <c r="CB211" s="1003"/>
      <c r="CC211" s="1003"/>
      <c r="CD211" s="1003"/>
      <c r="CE211" s="1003"/>
      <c r="CF211" s="1003"/>
      <c r="CG211" s="1003"/>
      <c r="CH211" s="1003"/>
      <c r="CI211" s="1003"/>
      <c r="CJ211" s="1003"/>
      <c r="CK211" s="1003"/>
      <c r="CL211" s="1003"/>
      <c r="CM211" s="1003"/>
      <c r="CN211" s="1003"/>
      <c r="CO211" s="1003"/>
      <c r="CP211" s="1003"/>
      <c r="CQ211" s="1003"/>
      <c r="CR211" s="1003"/>
      <c r="CS211" s="1003"/>
      <c r="CT211" s="1003"/>
      <c r="CU211" s="1003"/>
      <c r="CV211" s="1003"/>
      <c r="CW211" s="1003"/>
      <c r="CX211" s="1003"/>
      <c r="CY211" s="1003"/>
      <c r="CZ211" s="1003"/>
      <c r="DA211" s="1003"/>
      <c r="DB211" s="1003"/>
      <c r="DC211" s="1003"/>
      <c r="DD211" s="1003"/>
      <c r="DE211" s="1003"/>
      <c r="DF211" s="1003"/>
      <c r="DG211" s="1003"/>
      <c r="DH211" s="1003"/>
      <c r="DI211" s="1003"/>
      <c r="DJ211" s="1003"/>
      <c r="DK211" s="1003"/>
      <c r="DL211" s="1003"/>
      <c r="DM211" s="1003"/>
      <c r="DN211" s="1003"/>
      <c r="DO211" s="1003"/>
      <c r="DP211" s="1003"/>
      <c r="DQ211" s="1003"/>
      <c r="DR211" s="1003"/>
      <c r="DS211" s="1003"/>
      <c r="DT211" s="1003"/>
      <c r="DU211" s="1003"/>
      <c r="DV211" s="1003"/>
      <c r="DW211" s="1003"/>
      <c r="DX211" s="1003"/>
      <c r="DY211" s="1003"/>
      <c r="DZ211" s="1003"/>
      <c r="EA211" s="1003"/>
      <c r="EB211" s="1003"/>
      <c r="EC211" s="1003"/>
      <c r="ED211" s="1003"/>
      <c r="EE211" s="1003"/>
      <c r="EF211" s="1003"/>
      <c r="EG211" s="1003"/>
      <c r="EH211" s="1003"/>
      <c r="EI211" s="1003"/>
      <c r="EJ211" s="1003"/>
      <c r="EK211" s="1003"/>
      <c r="EL211" s="1003"/>
      <c r="EM211" s="1003"/>
      <c r="EN211" s="1003"/>
      <c r="EO211" s="1003"/>
      <c r="EP211" s="1003"/>
      <c r="EQ211" s="1003"/>
      <c r="ER211" s="1003"/>
      <c r="ES211" s="1003"/>
      <c r="ET211" s="1003"/>
      <c r="EU211" s="1003"/>
      <c r="EV211" s="1003"/>
      <c r="EW211" s="1003"/>
      <c r="EX211" s="1003"/>
      <c r="EY211" s="1003"/>
      <c r="EZ211" s="1003"/>
      <c r="FA211" s="1003"/>
      <c r="FB211" s="1003"/>
      <c r="FC211" s="1003"/>
      <c r="FD211" s="1003"/>
      <c r="FE211" s="1003"/>
      <c r="FF211" s="1003"/>
      <c r="FG211" s="1003"/>
      <c r="FH211" s="1003"/>
      <c r="FI211" s="1003"/>
      <c r="FJ211" s="1003"/>
      <c r="FK211" s="1003"/>
      <c r="FL211" s="1003"/>
      <c r="FM211" s="1003"/>
      <c r="FN211" s="1003"/>
      <c r="FO211" s="1003"/>
      <c r="FP211" s="1003"/>
      <c r="FQ211" s="1003"/>
      <c r="FR211" s="1003"/>
      <c r="FS211" s="1003"/>
      <c r="FT211" s="1003"/>
      <c r="FU211" s="1003"/>
      <c r="FV211" s="1003"/>
      <c r="FW211" s="1003"/>
      <c r="FX211" s="1003"/>
      <c r="FY211" s="1003"/>
      <c r="FZ211" s="1003"/>
      <c r="GA211" s="1003"/>
      <c r="GB211" s="1003"/>
      <c r="GC211" s="1003"/>
      <c r="GD211" s="1003"/>
      <c r="GE211" s="1003"/>
      <c r="GF211" s="1003"/>
      <c r="GG211" s="1003"/>
      <c r="GH211" s="1003"/>
      <c r="GI211" s="1003"/>
      <c r="GJ211" s="1003"/>
      <c r="GK211" s="1003"/>
      <c r="GL211" s="1003"/>
      <c r="GM211" s="1003"/>
      <c r="GN211" s="1003"/>
      <c r="GO211" s="1003"/>
      <c r="GP211" s="1003"/>
      <c r="GQ211" s="1003"/>
      <c r="GR211" s="1003"/>
      <c r="GS211" s="1003"/>
      <c r="GT211" s="1003"/>
      <c r="GU211" s="1003"/>
      <c r="GV211" s="1003"/>
      <c r="GW211" s="1003"/>
      <c r="GX211" s="1003"/>
      <c r="GY211" s="1003"/>
      <c r="GZ211" s="1003"/>
      <c r="HA211" s="1003"/>
      <c r="HB211" s="1003"/>
      <c r="HC211" s="1003"/>
      <c r="HD211" s="1003"/>
      <c r="HE211" s="1003"/>
      <c r="HF211" s="1003"/>
      <c r="HG211" s="1003"/>
      <c r="HH211" s="1003"/>
      <c r="HI211" s="1003"/>
      <c r="HJ211" s="1003"/>
      <c r="HK211" s="1003"/>
      <c r="HL211" s="1003"/>
      <c r="HM211" s="1003"/>
      <c r="HN211" s="1003"/>
      <c r="HO211" s="1003"/>
      <c r="HP211" s="1003"/>
      <c r="HQ211" s="1003"/>
      <c r="HR211" s="1003"/>
      <c r="HS211" s="1003"/>
      <c r="HT211" s="1003"/>
      <c r="HU211" s="1003"/>
      <c r="HV211" s="1003"/>
      <c r="HW211" s="1003"/>
      <c r="HX211" s="1003"/>
      <c r="HY211" s="1003"/>
      <c r="HZ211" s="1003"/>
      <c r="IA211" s="1003"/>
      <c r="IB211" s="1003"/>
      <c r="IC211" s="1003"/>
      <c r="ID211" s="1003"/>
      <c r="IE211" s="1003"/>
      <c r="IF211" s="1003"/>
      <c r="IG211" s="1003"/>
      <c r="IH211" s="1003"/>
      <c r="II211" s="1003"/>
      <c r="IJ211" s="1003"/>
      <c r="IK211" s="1003"/>
      <c r="IL211" s="1003"/>
      <c r="IM211" s="1003"/>
      <c r="IN211" s="1003"/>
      <c r="IO211" s="1003"/>
      <c r="IP211" s="1003"/>
      <c r="IQ211" s="1003"/>
      <c r="IR211" s="1003"/>
      <c r="IS211" s="1003"/>
      <c r="IT211" s="1003"/>
      <c r="IU211" s="1003"/>
      <c r="IV211" s="1003"/>
    </row>
    <row r="212" spans="1:256" ht="13.5" thickBot="1">
      <c r="A212" s="1003"/>
      <c r="B212" s="1067"/>
      <c r="C212" s="1067"/>
      <c r="D212" s="1068"/>
      <c r="E212" s="1069"/>
      <c r="F212" s="1070"/>
      <c r="G212" s="1071"/>
      <c r="H212" s="1003"/>
      <c r="I212" s="1003"/>
      <c r="J212" s="1003"/>
      <c r="K212" s="1003"/>
      <c r="L212" s="1003"/>
      <c r="M212" s="1003"/>
      <c r="N212" s="1003"/>
      <c r="O212" s="1003"/>
      <c r="P212" s="1003"/>
      <c r="Q212" s="1003"/>
      <c r="R212" s="1003"/>
      <c r="S212" s="1003"/>
      <c r="T212" s="1003"/>
      <c r="U212" s="1003"/>
      <c r="V212" s="1003"/>
      <c r="W212" s="1003"/>
      <c r="X212" s="1003"/>
      <c r="Y212" s="1003"/>
      <c r="Z212" s="1003"/>
      <c r="AA212" s="1003"/>
      <c r="AB212" s="1003"/>
      <c r="AC212" s="1003"/>
      <c r="AD212" s="1003"/>
      <c r="AE212" s="1003"/>
      <c r="AF212" s="1003"/>
      <c r="AG212" s="1003"/>
      <c r="AH212" s="1003"/>
      <c r="AI212" s="1003"/>
      <c r="AJ212" s="1003"/>
      <c r="AK212" s="1003"/>
      <c r="AL212" s="1003"/>
      <c r="AM212" s="1003"/>
      <c r="AN212" s="1003"/>
      <c r="AO212" s="1003"/>
      <c r="AP212" s="1003"/>
      <c r="AQ212" s="1003"/>
      <c r="AR212" s="1003"/>
      <c r="AS212" s="1003"/>
      <c r="AT212" s="1003"/>
      <c r="AU212" s="1003"/>
      <c r="AV212" s="1003"/>
      <c r="AW212" s="1003"/>
      <c r="AX212" s="1003"/>
      <c r="AY212" s="1003"/>
      <c r="AZ212" s="1003"/>
      <c r="BA212" s="1003"/>
      <c r="BB212" s="1003"/>
      <c r="BC212" s="1003"/>
      <c r="BD212" s="1003"/>
      <c r="BE212" s="1003"/>
      <c r="BF212" s="1003"/>
      <c r="BG212" s="1003"/>
      <c r="BH212" s="1003"/>
      <c r="BI212" s="1003"/>
      <c r="BJ212" s="1003"/>
      <c r="BK212" s="1003"/>
      <c r="BL212" s="1003"/>
      <c r="BM212" s="1003"/>
      <c r="BN212" s="1003"/>
      <c r="BO212" s="1003"/>
      <c r="BP212" s="1003"/>
      <c r="BQ212" s="1003"/>
      <c r="BR212" s="1003"/>
      <c r="BS212" s="1003"/>
      <c r="BT212" s="1003"/>
      <c r="BU212" s="1003"/>
      <c r="BV212" s="1003"/>
      <c r="BW212" s="1003"/>
      <c r="BX212" s="1003"/>
      <c r="BY212" s="1003"/>
      <c r="BZ212" s="1003"/>
      <c r="CA212" s="1003"/>
      <c r="CB212" s="1003"/>
      <c r="CC212" s="1003"/>
      <c r="CD212" s="1003"/>
      <c r="CE212" s="1003"/>
      <c r="CF212" s="1003"/>
      <c r="CG212" s="1003"/>
      <c r="CH212" s="1003"/>
      <c r="CI212" s="1003"/>
      <c r="CJ212" s="1003"/>
      <c r="CK212" s="1003"/>
      <c r="CL212" s="1003"/>
      <c r="CM212" s="1003"/>
      <c r="CN212" s="1003"/>
      <c r="CO212" s="1003"/>
      <c r="CP212" s="1003"/>
      <c r="CQ212" s="1003"/>
      <c r="CR212" s="1003"/>
      <c r="CS212" s="1003"/>
      <c r="CT212" s="1003"/>
      <c r="CU212" s="1003"/>
      <c r="CV212" s="1003"/>
      <c r="CW212" s="1003"/>
      <c r="CX212" s="1003"/>
      <c r="CY212" s="1003"/>
      <c r="CZ212" s="1003"/>
      <c r="DA212" s="1003"/>
      <c r="DB212" s="1003"/>
      <c r="DC212" s="1003"/>
      <c r="DD212" s="1003"/>
      <c r="DE212" s="1003"/>
      <c r="DF212" s="1003"/>
      <c r="DG212" s="1003"/>
      <c r="DH212" s="1003"/>
      <c r="DI212" s="1003"/>
      <c r="DJ212" s="1003"/>
      <c r="DK212" s="1003"/>
      <c r="DL212" s="1003"/>
      <c r="DM212" s="1003"/>
      <c r="DN212" s="1003"/>
      <c r="DO212" s="1003"/>
      <c r="DP212" s="1003"/>
      <c r="DQ212" s="1003"/>
      <c r="DR212" s="1003"/>
      <c r="DS212" s="1003"/>
      <c r="DT212" s="1003"/>
      <c r="DU212" s="1003"/>
      <c r="DV212" s="1003"/>
      <c r="DW212" s="1003"/>
      <c r="DX212" s="1003"/>
      <c r="DY212" s="1003"/>
      <c r="DZ212" s="1003"/>
      <c r="EA212" s="1003"/>
      <c r="EB212" s="1003"/>
      <c r="EC212" s="1003"/>
      <c r="ED212" s="1003"/>
      <c r="EE212" s="1003"/>
      <c r="EF212" s="1003"/>
      <c r="EG212" s="1003"/>
      <c r="EH212" s="1003"/>
      <c r="EI212" s="1003"/>
      <c r="EJ212" s="1003"/>
      <c r="EK212" s="1003"/>
      <c r="EL212" s="1003"/>
      <c r="EM212" s="1003"/>
      <c r="EN212" s="1003"/>
      <c r="EO212" s="1003"/>
      <c r="EP212" s="1003"/>
      <c r="EQ212" s="1003"/>
      <c r="ER212" s="1003"/>
      <c r="ES212" s="1003"/>
      <c r="ET212" s="1003"/>
      <c r="EU212" s="1003"/>
      <c r="EV212" s="1003"/>
      <c r="EW212" s="1003"/>
      <c r="EX212" s="1003"/>
      <c r="EY212" s="1003"/>
      <c r="EZ212" s="1003"/>
      <c r="FA212" s="1003"/>
      <c r="FB212" s="1003"/>
      <c r="FC212" s="1003"/>
      <c r="FD212" s="1003"/>
      <c r="FE212" s="1003"/>
      <c r="FF212" s="1003"/>
      <c r="FG212" s="1003"/>
      <c r="FH212" s="1003"/>
      <c r="FI212" s="1003"/>
      <c r="FJ212" s="1003"/>
      <c r="FK212" s="1003"/>
      <c r="FL212" s="1003"/>
      <c r="FM212" s="1003"/>
      <c r="FN212" s="1003"/>
      <c r="FO212" s="1003"/>
      <c r="FP212" s="1003"/>
      <c r="FQ212" s="1003"/>
      <c r="FR212" s="1003"/>
      <c r="FS212" s="1003"/>
      <c r="FT212" s="1003"/>
      <c r="FU212" s="1003"/>
      <c r="FV212" s="1003"/>
      <c r="FW212" s="1003"/>
      <c r="FX212" s="1003"/>
      <c r="FY212" s="1003"/>
      <c r="FZ212" s="1003"/>
      <c r="GA212" s="1003"/>
      <c r="GB212" s="1003"/>
      <c r="GC212" s="1003"/>
      <c r="GD212" s="1003"/>
      <c r="GE212" s="1003"/>
      <c r="GF212" s="1003"/>
      <c r="GG212" s="1003"/>
      <c r="GH212" s="1003"/>
      <c r="GI212" s="1003"/>
      <c r="GJ212" s="1003"/>
      <c r="GK212" s="1003"/>
      <c r="GL212" s="1003"/>
      <c r="GM212" s="1003"/>
      <c r="GN212" s="1003"/>
      <c r="GO212" s="1003"/>
      <c r="GP212" s="1003"/>
      <c r="GQ212" s="1003"/>
      <c r="GR212" s="1003"/>
      <c r="GS212" s="1003"/>
      <c r="GT212" s="1003"/>
      <c r="GU212" s="1003"/>
      <c r="GV212" s="1003"/>
      <c r="GW212" s="1003"/>
      <c r="GX212" s="1003"/>
      <c r="GY212" s="1003"/>
      <c r="GZ212" s="1003"/>
      <c r="HA212" s="1003"/>
      <c r="HB212" s="1003"/>
      <c r="HC212" s="1003"/>
      <c r="HD212" s="1003"/>
      <c r="HE212" s="1003"/>
      <c r="HF212" s="1003"/>
      <c r="HG212" s="1003"/>
      <c r="HH212" s="1003"/>
      <c r="HI212" s="1003"/>
      <c r="HJ212" s="1003"/>
      <c r="HK212" s="1003"/>
      <c r="HL212" s="1003"/>
      <c r="HM212" s="1003"/>
      <c r="HN212" s="1003"/>
      <c r="HO212" s="1003"/>
      <c r="HP212" s="1003"/>
      <c r="HQ212" s="1003"/>
      <c r="HR212" s="1003"/>
      <c r="HS212" s="1003"/>
      <c r="HT212" s="1003"/>
      <c r="HU212" s="1003"/>
      <c r="HV212" s="1003"/>
      <c r="HW212" s="1003"/>
      <c r="HX212" s="1003"/>
      <c r="HY212" s="1003"/>
      <c r="HZ212" s="1003"/>
      <c r="IA212" s="1003"/>
      <c r="IB212" s="1003"/>
      <c r="IC212" s="1003"/>
      <c r="ID212" s="1003"/>
      <c r="IE212" s="1003"/>
      <c r="IF212" s="1003"/>
      <c r="IG212" s="1003"/>
      <c r="IH212" s="1003"/>
      <c r="II212" s="1003"/>
      <c r="IJ212" s="1003"/>
      <c r="IK212" s="1003"/>
      <c r="IL212" s="1003"/>
      <c r="IM212" s="1003"/>
      <c r="IN212" s="1003"/>
      <c r="IO212" s="1003"/>
      <c r="IP212" s="1003"/>
      <c r="IQ212" s="1003"/>
      <c r="IR212" s="1003"/>
      <c r="IS212" s="1003"/>
      <c r="IT212" s="1003"/>
      <c r="IU212" s="1003"/>
      <c r="IV212" s="1003"/>
    </row>
    <row r="213" spans="1:256" ht="13.5" thickBot="1">
      <c r="A213" s="1003"/>
      <c r="B213" s="1105" t="s">
        <v>1853</v>
      </c>
      <c r="C213" s="1106" t="s">
        <v>1854</v>
      </c>
      <c r="D213" s="1107"/>
      <c r="E213" s="1107"/>
      <c r="F213" s="1108"/>
      <c r="G213" s="1109" t="s">
        <v>29</v>
      </c>
      <c r="H213" s="1003"/>
      <c r="I213" s="1003"/>
      <c r="J213" s="1003"/>
      <c r="K213" s="1003"/>
      <c r="L213" s="1003"/>
      <c r="M213" s="1003"/>
      <c r="N213" s="1003"/>
      <c r="O213" s="1003"/>
      <c r="P213" s="1003"/>
      <c r="Q213" s="1003"/>
      <c r="R213" s="1003"/>
      <c r="S213" s="1003"/>
      <c r="T213" s="1003"/>
      <c r="U213" s="1003"/>
      <c r="V213" s="1003"/>
      <c r="W213" s="1003"/>
      <c r="X213" s="1003"/>
      <c r="Y213" s="1003"/>
      <c r="Z213" s="1003"/>
      <c r="AA213" s="1003"/>
      <c r="AB213" s="1003"/>
      <c r="AC213" s="1003"/>
      <c r="AD213" s="1003"/>
      <c r="AE213" s="1003"/>
      <c r="AF213" s="1003"/>
      <c r="AG213" s="1003"/>
      <c r="AH213" s="1003"/>
      <c r="AI213" s="1003"/>
      <c r="AJ213" s="1003"/>
      <c r="AK213" s="1003"/>
      <c r="AL213" s="1003"/>
      <c r="AM213" s="1003"/>
      <c r="AN213" s="1003"/>
      <c r="AO213" s="1003"/>
      <c r="AP213" s="1003"/>
      <c r="AQ213" s="1003"/>
      <c r="AR213" s="1003"/>
      <c r="AS213" s="1003"/>
      <c r="AT213" s="1003"/>
      <c r="AU213" s="1003"/>
      <c r="AV213" s="1003"/>
      <c r="AW213" s="1003"/>
      <c r="AX213" s="1003"/>
      <c r="AY213" s="1003"/>
      <c r="AZ213" s="1003"/>
      <c r="BA213" s="1003"/>
      <c r="BB213" s="1003"/>
      <c r="BC213" s="1003"/>
      <c r="BD213" s="1003"/>
      <c r="BE213" s="1003"/>
      <c r="BF213" s="1003"/>
      <c r="BG213" s="1003"/>
      <c r="BH213" s="1003"/>
      <c r="BI213" s="1003"/>
      <c r="BJ213" s="1003"/>
      <c r="BK213" s="1003"/>
      <c r="BL213" s="1003"/>
      <c r="BM213" s="1003"/>
      <c r="BN213" s="1003"/>
      <c r="BO213" s="1003"/>
      <c r="BP213" s="1003"/>
      <c r="BQ213" s="1003"/>
      <c r="BR213" s="1003"/>
      <c r="BS213" s="1003"/>
      <c r="BT213" s="1003"/>
      <c r="BU213" s="1003"/>
      <c r="BV213" s="1003"/>
      <c r="BW213" s="1003"/>
      <c r="BX213" s="1003"/>
      <c r="BY213" s="1003"/>
      <c r="BZ213" s="1003"/>
      <c r="CA213" s="1003"/>
      <c r="CB213" s="1003"/>
      <c r="CC213" s="1003"/>
      <c r="CD213" s="1003"/>
      <c r="CE213" s="1003"/>
      <c r="CF213" s="1003"/>
      <c r="CG213" s="1003"/>
      <c r="CH213" s="1003"/>
      <c r="CI213" s="1003"/>
      <c r="CJ213" s="1003"/>
      <c r="CK213" s="1003"/>
      <c r="CL213" s="1003"/>
      <c r="CM213" s="1003"/>
      <c r="CN213" s="1003"/>
      <c r="CO213" s="1003"/>
      <c r="CP213" s="1003"/>
      <c r="CQ213" s="1003"/>
      <c r="CR213" s="1003"/>
      <c r="CS213" s="1003"/>
      <c r="CT213" s="1003"/>
      <c r="CU213" s="1003"/>
      <c r="CV213" s="1003"/>
      <c r="CW213" s="1003"/>
      <c r="CX213" s="1003"/>
      <c r="CY213" s="1003"/>
      <c r="CZ213" s="1003"/>
      <c r="DA213" s="1003"/>
      <c r="DB213" s="1003"/>
      <c r="DC213" s="1003"/>
      <c r="DD213" s="1003"/>
      <c r="DE213" s="1003"/>
      <c r="DF213" s="1003"/>
      <c r="DG213" s="1003"/>
      <c r="DH213" s="1003"/>
      <c r="DI213" s="1003"/>
      <c r="DJ213" s="1003"/>
      <c r="DK213" s="1003"/>
      <c r="DL213" s="1003"/>
      <c r="DM213" s="1003"/>
      <c r="DN213" s="1003"/>
      <c r="DO213" s="1003"/>
      <c r="DP213" s="1003"/>
      <c r="DQ213" s="1003"/>
      <c r="DR213" s="1003"/>
      <c r="DS213" s="1003"/>
      <c r="DT213" s="1003"/>
      <c r="DU213" s="1003"/>
      <c r="DV213" s="1003"/>
      <c r="DW213" s="1003"/>
      <c r="DX213" s="1003"/>
      <c r="DY213" s="1003"/>
      <c r="DZ213" s="1003"/>
      <c r="EA213" s="1003"/>
      <c r="EB213" s="1003"/>
      <c r="EC213" s="1003"/>
      <c r="ED213" s="1003"/>
      <c r="EE213" s="1003"/>
      <c r="EF213" s="1003"/>
      <c r="EG213" s="1003"/>
      <c r="EH213" s="1003"/>
      <c r="EI213" s="1003"/>
      <c r="EJ213" s="1003"/>
      <c r="EK213" s="1003"/>
      <c r="EL213" s="1003"/>
      <c r="EM213" s="1003"/>
      <c r="EN213" s="1003"/>
      <c r="EO213" s="1003"/>
      <c r="EP213" s="1003"/>
      <c r="EQ213" s="1003"/>
      <c r="ER213" s="1003"/>
      <c r="ES213" s="1003"/>
      <c r="ET213" s="1003"/>
      <c r="EU213" s="1003"/>
      <c r="EV213" s="1003"/>
      <c r="EW213" s="1003"/>
      <c r="EX213" s="1003"/>
      <c r="EY213" s="1003"/>
      <c r="EZ213" s="1003"/>
      <c r="FA213" s="1003"/>
      <c r="FB213" s="1003"/>
      <c r="FC213" s="1003"/>
      <c r="FD213" s="1003"/>
      <c r="FE213" s="1003"/>
      <c r="FF213" s="1003"/>
      <c r="FG213" s="1003"/>
      <c r="FH213" s="1003"/>
      <c r="FI213" s="1003"/>
      <c r="FJ213" s="1003"/>
      <c r="FK213" s="1003"/>
      <c r="FL213" s="1003"/>
      <c r="FM213" s="1003"/>
      <c r="FN213" s="1003"/>
      <c r="FO213" s="1003"/>
      <c r="FP213" s="1003"/>
      <c r="FQ213" s="1003"/>
      <c r="FR213" s="1003"/>
      <c r="FS213" s="1003"/>
      <c r="FT213" s="1003"/>
      <c r="FU213" s="1003"/>
      <c r="FV213" s="1003"/>
      <c r="FW213" s="1003"/>
      <c r="FX213" s="1003"/>
      <c r="FY213" s="1003"/>
      <c r="FZ213" s="1003"/>
      <c r="GA213" s="1003"/>
      <c r="GB213" s="1003"/>
      <c r="GC213" s="1003"/>
      <c r="GD213" s="1003"/>
      <c r="GE213" s="1003"/>
      <c r="GF213" s="1003"/>
      <c r="GG213" s="1003"/>
      <c r="GH213" s="1003"/>
      <c r="GI213" s="1003"/>
      <c r="GJ213" s="1003"/>
      <c r="GK213" s="1003"/>
      <c r="GL213" s="1003"/>
      <c r="GM213" s="1003"/>
      <c r="GN213" s="1003"/>
      <c r="GO213" s="1003"/>
      <c r="GP213" s="1003"/>
      <c r="GQ213" s="1003"/>
      <c r="GR213" s="1003"/>
      <c r="GS213" s="1003"/>
      <c r="GT213" s="1003"/>
      <c r="GU213" s="1003"/>
      <c r="GV213" s="1003"/>
      <c r="GW213" s="1003"/>
      <c r="GX213" s="1003"/>
      <c r="GY213" s="1003"/>
      <c r="GZ213" s="1003"/>
      <c r="HA213" s="1003"/>
      <c r="HB213" s="1003"/>
      <c r="HC213" s="1003"/>
      <c r="HD213" s="1003"/>
      <c r="HE213" s="1003"/>
      <c r="HF213" s="1003"/>
      <c r="HG213" s="1003"/>
      <c r="HH213" s="1003"/>
      <c r="HI213" s="1003"/>
      <c r="HJ213" s="1003"/>
      <c r="HK213" s="1003"/>
      <c r="HL213" s="1003"/>
      <c r="HM213" s="1003"/>
      <c r="HN213" s="1003"/>
      <c r="HO213" s="1003"/>
      <c r="HP213" s="1003"/>
      <c r="HQ213" s="1003"/>
      <c r="HR213" s="1003"/>
      <c r="HS213" s="1003"/>
      <c r="HT213" s="1003"/>
      <c r="HU213" s="1003"/>
      <c r="HV213" s="1003"/>
      <c r="HW213" s="1003"/>
      <c r="HX213" s="1003"/>
      <c r="HY213" s="1003"/>
      <c r="HZ213" s="1003"/>
      <c r="IA213" s="1003"/>
      <c r="IB213" s="1003"/>
      <c r="IC213" s="1003"/>
      <c r="ID213" s="1003"/>
      <c r="IE213" s="1003"/>
      <c r="IF213" s="1003"/>
      <c r="IG213" s="1003"/>
      <c r="IH213" s="1003"/>
      <c r="II213" s="1003"/>
      <c r="IJ213" s="1003"/>
      <c r="IK213" s="1003"/>
      <c r="IL213" s="1003"/>
      <c r="IM213" s="1003"/>
      <c r="IN213" s="1003"/>
      <c r="IO213" s="1003"/>
      <c r="IP213" s="1003"/>
      <c r="IQ213" s="1003"/>
      <c r="IR213" s="1003"/>
      <c r="IS213" s="1003"/>
      <c r="IT213" s="1003"/>
      <c r="IU213" s="1003"/>
      <c r="IV213" s="1003"/>
    </row>
    <row r="214" spans="1:256" ht="26.25" thickBot="1">
      <c r="A214" s="1003"/>
      <c r="B214" s="1110" t="s">
        <v>760</v>
      </c>
      <c r="C214" s="1111" t="s">
        <v>686</v>
      </c>
      <c r="D214" s="1111" t="s">
        <v>29</v>
      </c>
      <c r="E214" s="1111" t="s">
        <v>687</v>
      </c>
      <c r="F214" s="1112" t="s">
        <v>709</v>
      </c>
      <c r="G214" s="1113" t="s">
        <v>710</v>
      </c>
      <c r="H214" s="1003"/>
      <c r="I214" s="1003"/>
      <c r="J214" s="1003"/>
      <c r="K214" s="1003"/>
      <c r="L214" s="1003"/>
      <c r="M214" s="1003"/>
      <c r="N214" s="1003"/>
      <c r="O214" s="1003"/>
      <c r="P214" s="1003"/>
      <c r="Q214" s="1003"/>
      <c r="R214" s="1003"/>
      <c r="S214" s="1003"/>
      <c r="T214" s="1003"/>
      <c r="U214" s="1003"/>
      <c r="V214" s="1003"/>
      <c r="W214" s="1003"/>
      <c r="X214" s="1003"/>
      <c r="Y214" s="1003"/>
      <c r="Z214" s="1003"/>
      <c r="AA214" s="1003"/>
      <c r="AB214" s="1003"/>
      <c r="AC214" s="1003"/>
      <c r="AD214" s="1003"/>
      <c r="AE214" s="1003"/>
      <c r="AF214" s="1003"/>
      <c r="AG214" s="1003"/>
      <c r="AH214" s="1003"/>
      <c r="AI214" s="1003"/>
      <c r="AJ214" s="1003"/>
      <c r="AK214" s="1003"/>
      <c r="AL214" s="1003"/>
      <c r="AM214" s="1003"/>
      <c r="AN214" s="1003"/>
      <c r="AO214" s="1003"/>
      <c r="AP214" s="1003"/>
      <c r="AQ214" s="1003"/>
      <c r="AR214" s="1003"/>
      <c r="AS214" s="1003"/>
      <c r="AT214" s="1003"/>
      <c r="AU214" s="1003"/>
      <c r="AV214" s="1003"/>
      <c r="AW214" s="1003"/>
      <c r="AX214" s="1003"/>
      <c r="AY214" s="1003"/>
      <c r="AZ214" s="1003"/>
      <c r="BA214" s="1003"/>
      <c r="BB214" s="1003"/>
      <c r="BC214" s="1003"/>
      <c r="BD214" s="1003"/>
      <c r="BE214" s="1003"/>
      <c r="BF214" s="1003"/>
      <c r="BG214" s="1003"/>
      <c r="BH214" s="1003"/>
      <c r="BI214" s="1003"/>
      <c r="BJ214" s="1003"/>
      <c r="BK214" s="1003"/>
      <c r="BL214" s="1003"/>
      <c r="BM214" s="1003"/>
      <c r="BN214" s="1003"/>
      <c r="BO214" s="1003"/>
      <c r="BP214" s="1003"/>
      <c r="BQ214" s="1003"/>
      <c r="BR214" s="1003"/>
      <c r="BS214" s="1003"/>
      <c r="BT214" s="1003"/>
      <c r="BU214" s="1003"/>
      <c r="BV214" s="1003"/>
      <c r="BW214" s="1003"/>
      <c r="BX214" s="1003"/>
      <c r="BY214" s="1003"/>
      <c r="BZ214" s="1003"/>
      <c r="CA214" s="1003"/>
      <c r="CB214" s="1003"/>
      <c r="CC214" s="1003"/>
      <c r="CD214" s="1003"/>
      <c r="CE214" s="1003"/>
      <c r="CF214" s="1003"/>
      <c r="CG214" s="1003"/>
      <c r="CH214" s="1003"/>
      <c r="CI214" s="1003"/>
      <c r="CJ214" s="1003"/>
      <c r="CK214" s="1003"/>
      <c r="CL214" s="1003"/>
      <c r="CM214" s="1003"/>
      <c r="CN214" s="1003"/>
      <c r="CO214" s="1003"/>
      <c r="CP214" s="1003"/>
      <c r="CQ214" s="1003"/>
      <c r="CR214" s="1003"/>
      <c r="CS214" s="1003"/>
      <c r="CT214" s="1003"/>
      <c r="CU214" s="1003"/>
      <c r="CV214" s="1003"/>
      <c r="CW214" s="1003"/>
      <c r="CX214" s="1003"/>
      <c r="CY214" s="1003"/>
      <c r="CZ214" s="1003"/>
      <c r="DA214" s="1003"/>
      <c r="DB214" s="1003"/>
      <c r="DC214" s="1003"/>
      <c r="DD214" s="1003"/>
      <c r="DE214" s="1003"/>
      <c r="DF214" s="1003"/>
      <c r="DG214" s="1003"/>
      <c r="DH214" s="1003"/>
      <c r="DI214" s="1003"/>
      <c r="DJ214" s="1003"/>
      <c r="DK214" s="1003"/>
      <c r="DL214" s="1003"/>
      <c r="DM214" s="1003"/>
      <c r="DN214" s="1003"/>
      <c r="DO214" s="1003"/>
      <c r="DP214" s="1003"/>
      <c r="DQ214" s="1003"/>
      <c r="DR214" s="1003"/>
      <c r="DS214" s="1003"/>
      <c r="DT214" s="1003"/>
      <c r="DU214" s="1003"/>
      <c r="DV214" s="1003"/>
      <c r="DW214" s="1003"/>
      <c r="DX214" s="1003"/>
      <c r="DY214" s="1003"/>
      <c r="DZ214" s="1003"/>
      <c r="EA214" s="1003"/>
      <c r="EB214" s="1003"/>
      <c r="EC214" s="1003"/>
      <c r="ED214" s="1003"/>
      <c r="EE214" s="1003"/>
      <c r="EF214" s="1003"/>
      <c r="EG214" s="1003"/>
      <c r="EH214" s="1003"/>
      <c r="EI214" s="1003"/>
      <c r="EJ214" s="1003"/>
      <c r="EK214" s="1003"/>
      <c r="EL214" s="1003"/>
      <c r="EM214" s="1003"/>
      <c r="EN214" s="1003"/>
      <c r="EO214" s="1003"/>
      <c r="EP214" s="1003"/>
      <c r="EQ214" s="1003"/>
      <c r="ER214" s="1003"/>
      <c r="ES214" s="1003"/>
      <c r="ET214" s="1003"/>
      <c r="EU214" s="1003"/>
      <c r="EV214" s="1003"/>
      <c r="EW214" s="1003"/>
      <c r="EX214" s="1003"/>
      <c r="EY214" s="1003"/>
      <c r="EZ214" s="1003"/>
      <c r="FA214" s="1003"/>
      <c r="FB214" s="1003"/>
      <c r="FC214" s="1003"/>
      <c r="FD214" s="1003"/>
      <c r="FE214" s="1003"/>
      <c r="FF214" s="1003"/>
      <c r="FG214" s="1003"/>
      <c r="FH214" s="1003"/>
      <c r="FI214" s="1003"/>
      <c r="FJ214" s="1003"/>
      <c r="FK214" s="1003"/>
      <c r="FL214" s="1003"/>
      <c r="FM214" s="1003"/>
      <c r="FN214" s="1003"/>
      <c r="FO214" s="1003"/>
      <c r="FP214" s="1003"/>
      <c r="FQ214" s="1003"/>
      <c r="FR214" s="1003"/>
      <c r="FS214" s="1003"/>
      <c r="FT214" s="1003"/>
      <c r="FU214" s="1003"/>
      <c r="FV214" s="1003"/>
      <c r="FW214" s="1003"/>
      <c r="FX214" s="1003"/>
      <c r="FY214" s="1003"/>
      <c r="FZ214" s="1003"/>
      <c r="GA214" s="1003"/>
      <c r="GB214" s="1003"/>
      <c r="GC214" s="1003"/>
      <c r="GD214" s="1003"/>
      <c r="GE214" s="1003"/>
      <c r="GF214" s="1003"/>
      <c r="GG214" s="1003"/>
      <c r="GH214" s="1003"/>
      <c r="GI214" s="1003"/>
      <c r="GJ214" s="1003"/>
      <c r="GK214" s="1003"/>
      <c r="GL214" s="1003"/>
      <c r="GM214" s="1003"/>
      <c r="GN214" s="1003"/>
      <c r="GO214" s="1003"/>
      <c r="GP214" s="1003"/>
      <c r="GQ214" s="1003"/>
      <c r="GR214" s="1003"/>
      <c r="GS214" s="1003"/>
      <c r="GT214" s="1003"/>
      <c r="GU214" s="1003"/>
      <c r="GV214" s="1003"/>
      <c r="GW214" s="1003"/>
      <c r="GX214" s="1003"/>
      <c r="GY214" s="1003"/>
      <c r="GZ214" s="1003"/>
      <c r="HA214" s="1003"/>
      <c r="HB214" s="1003"/>
      <c r="HC214" s="1003"/>
      <c r="HD214" s="1003"/>
      <c r="HE214" s="1003"/>
      <c r="HF214" s="1003"/>
      <c r="HG214" s="1003"/>
      <c r="HH214" s="1003"/>
      <c r="HI214" s="1003"/>
      <c r="HJ214" s="1003"/>
      <c r="HK214" s="1003"/>
      <c r="HL214" s="1003"/>
      <c r="HM214" s="1003"/>
      <c r="HN214" s="1003"/>
      <c r="HO214" s="1003"/>
      <c r="HP214" s="1003"/>
      <c r="HQ214" s="1003"/>
      <c r="HR214" s="1003"/>
      <c r="HS214" s="1003"/>
      <c r="HT214" s="1003"/>
      <c r="HU214" s="1003"/>
      <c r="HV214" s="1003"/>
      <c r="HW214" s="1003"/>
      <c r="HX214" s="1003"/>
      <c r="HY214" s="1003"/>
      <c r="HZ214" s="1003"/>
      <c r="IA214" s="1003"/>
      <c r="IB214" s="1003"/>
      <c r="IC214" s="1003"/>
      <c r="ID214" s="1003"/>
      <c r="IE214" s="1003"/>
      <c r="IF214" s="1003"/>
      <c r="IG214" s="1003"/>
      <c r="IH214" s="1003"/>
      <c r="II214" s="1003"/>
      <c r="IJ214" s="1003"/>
      <c r="IK214" s="1003"/>
      <c r="IL214" s="1003"/>
      <c r="IM214" s="1003"/>
      <c r="IN214" s="1003"/>
      <c r="IO214" s="1003"/>
      <c r="IP214" s="1003"/>
      <c r="IQ214" s="1003"/>
      <c r="IR214" s="1003"/>
      <c r="IS214" s="1003"/>
      <c r="IT214" s="1003"/>
      <c r="IU214" s="1003"/>
      <c r="IV214" s="1003"/>
    </row>
    <row r="215" spans="1:256" ht="13.5" thickBot="1">
      <c r="A215" s="1003"/>
      <c r="B215" s="2884" t="s">
        <v>690</v>
      </c>
      <c r="C215" s="2885"/>
      <c r="D215" s="2885"/>
      <c r="E215" s="2885"/>
      <c r="F215" s="2885"/>
      <c r="G215" s="2886"/>
      <c r="H215" s="1003"/>
      <c r="I215" s="1003"/>
      <c r="J215" s="1003"/>
      <c r="K215" s="1003"/>
      <c r="L215" s="1003"/>
      <c r="M215" s="1003"/>
      <c r="N215" s="1003"/>
      <c r="O215" s="1003"/>
      <c r="P215" s="1003"/>
      <c r="Q215" s="1003"/>
      <c r="R215" s="1003"/>
      <c r="S215" s="1003"/>
      <c r="T215" s="1003"/>
      <c r="U215" s="1003"/>
      <c r="V215" s="1003"/>
      <c r="W215" s="1003"/>
      <c r="X215" s="1003"/>
      <c r="Y215" s="1003"/>
      <c r="Z215" s="1003"/>
      <c r="AA215" s="1003"/>
      <c r="AB215" s="1003"/>
      <c r="AC215" s="1003"/>
      <c r="AD215" s="1003"/>
      <c r="AE215" s="1003"/>
      <c r="AF215" s="1003"/>
      <c r="AG215" s="1003"/>
      <c r="AH215" s="1003"/>
      <c r="AI215" s="1003"/>
      <c r="AJ215" s="1003"/>
      <c r="AK215" s="1003"/>
      <c r="AL215" s="1003"/>
      <c r="AM215" s="1003"/>
      <c r="AN215" s="1003"/>
      <c r="AO215" s="1003"/>
      <c r="AP215" s="1003"/>
      <c r="AQ215" s="1003"/>
      <c r="AR215" s="1003"/>
      <c r="AS215" s="1003"/>
      <c r="AT215" s="1003"/>
      <c r="AU215" s="1003"/>
      <c r="AV215" s="1003"/>
      <c r="AW215" s="1003"/>
      <c r="AX215" s="1003"/>
      <c r="AY215" s="1003"/>
      <c r="AZ215" s="1003"/>
      <c r="BA215" s="1003"/>
      <c r="BB215" s="1003"/>
      <c r="BC215" s="1003"/>
      <c r="BD215" s="1003"/>
      <c r="BE215" s="1003"/>
      <c r="BF215" s="1003"/>
      <c r="BG215" s="1003"/>
      <c r="BH215" s="1003"/>
      <c r="BI215" s="1003"/>
      <c r="BJ215" s="1003"/>
      <c r="BK215" s="1003"/>
      <c r="BL215" s="1003"/>
      <c r="BM215" s="1003"/>
      <c r="BN215" s="1003"/>
      <c r="BO215" s="1003"/>
      <c r="BP215" s="1003"/>
      <c r="BQ215" s="1003"/>
      <c r="BR215" s="1003"/>
      <c r="BS215" s="1003"/>
      <c r="BT215" s="1003"/>
      <c r="BU215" s="1003"/>
      <c r="BV215" s="1003"/>
      <c r="BW215" s="1003"/>
      <c r="BX215" s="1003"/>
      <c r="BY215" s="1003"/>
      <c r="BZ215" s="1003"/>
      <c r="CA215" s="1003"/>
      <c r="CB215" s="1003"/>
      <c r="CC215" s="1003"/>
      <c r="CD215" s="1003"/>
      <c r="CE215" s="1003"/>
      <c r="CF215" s="1003"/>
      <c r="CG215" s="1003"/>
      <c r="CH215" s="1003"/>
      <c r="CI215" s="1003"/>
      <c r="CJ215" s="1003"/>
      <c r="CK215" s="1003"/>
      <c r="CL215" s="1003"/>
      <c r="CM215" s="1003"/>
      <c r="CN215" s="1003"/>
      <c r="CO215" s="1003"/>
      <c r="CP215" s="1003"/>
      <c r="CQ215" s="1003"/>
      <c r="CR215" s="1003"/>
      <c r="CS215" s="1003"/>
      <c r="CT215" s="1003"/>
      <c r="CU215" s="1003"/>
      <c r="CV215" s="1003"/>
      <c r="CW215" s="1003"/>
      <c r="CX215" s="1003"/>
      <c r="CY215" s="1003"/>
      <c r="CZ215" s="1003"/>
      <c r="DA215" s="1003"/>
      <c r="DB215" s="1003"/>
      <c r="DC215" s="1003"/>
      <c r="DD215" s="1003"/>
      <c r="DE215" s="1003"/>
      <c r="DF215" s="1003"/>
      <c r="DG215" s="1003"/>
      <c r="DH215" s="1003"/>
      <c r="DI215" s="1003"/>
      <c r="DJ215" s="1003"/>
      <c r="DK215" s="1003"/>
      <c r="DL215" s="1003"/>
      <c r="DM215" s="1003"/>
      <c r="DN215" s="1003"/>
      <c r="DO215" s="1003"/>
      <c r="DP215" s="1003"/>
      <c r="DQ215" s="1003"/>
      <c r="DR215" s="1003"/>
      <c r="DS215" s="1003"/>
      <c r="DT215" s="1003"/>
      <c r="DU215" s="1003"/>
      <c r="DV215" s="1003"/>
      <c r="DW215" s="1003"/>
      <c r="DX215" s="1003"/>
      <c r="DY215" s="1003"/>
      <c r="DZ215" s="1003"/>
      <c r="EA215" s="1003"/>
      <c r="EB215" s="1003"/>
      <c r="EC215" s="1003"/>
      <c r="ED215" s="1003"/>
      <c r="EE215" s="1003"/>
      <c r="EF215" s="1003"/>
      <c r="EG215" s="1003"/>
      <c r="EH215" s="1003"/>
      <c r="EI215" s="1003"/>
      <c r="EJ215" s="1003"/>
      <c r="EK215" s="1003"/>
      <c r="EL215" s="1003"/>
      <c r="EM215" s="1003"/>
      <c r="EN215" s="1003"/>
      <c r="EO215" s="1003"/>
      <c r="EP215" s="1003"/>
      <c r="EQ215" s="1003"/>
      <c r="ER215" s="1003"/>
      <c r="ES215" s="1003"/>
      <c r="ET215" s="1003"/>
      <c r="EU215" s="1003"/>
      <c r="EV215" s="1003"/>
      <c r="EW215" s="1003"/>
      <c r="EX215" s="1003"/>
      <c r="EY215" s="1003"/>
      <c r="EZ215" s="1003"/>
      <c r="FA215" s="1003"/>
      <c r="FB215" s="1003"/>
      <c r="FC215" s="1003"/>
      <c r="FD215" s="1003"/>
      <c r="FE215" s="1003"/>
      <c r="FF215" s="1003"/>
      <c r="FG215" s="1003"/>
      <c r="FH215" s="1003"/>
      <c r="FI215" s="1003"/>
      <c r="FJ215" s="1003"/>
      <c r="FK215" s="1003"/>
      <c r="FL215" s="1003"/>
      <c r="FM215" s="1003"/>
      <c r="FN215" s="1003"/>
      <c r="FO215" s="1003"/>
      <c r="FP215" s="1003"/>
      <c r="FQ215" s="1003"/>
      <c r="FR215" s="1003"/>
      <c r="FS215" s="1003"/>
      <c r="FT215" s="1003"/>
      <c r="FU215" s="1003"/>
      <c r="FV215" s="1003"/>
      <c r="FW215" s="1003"/>
      <c r="FX215" s="1003"/>
      <c r="FY215" s="1003"/>
      <c r="FZ215" s="1003"/>
      <c r="GA215" s="1003"/>
      <c r="GB215" s="1003"/>
      <c r="GC215" s="1003"/>
      <c r="GD215" s="1003"/>
      <c r="GE215" s="1003"/>
      <c r="GF215" s="1003"/>
      <c r="GG215" s="1003"/>
      <c r="GH215" s="1003"/>
      <c r="GI215" s="1003"/>
      <c r="GJ215" s="1003"/>
      <c r="GK215" s="1003"/>
      <c r="GL215" s="1003"/>
      <c r="GM215" s="1003"/>
      <c r="GN215" s="1003"/>
      <c r="GO215" s="1003"/>
      <c r="GP215" s="1003"/>
      <c r="GQ215" s="1003"/>
      <c r="GR215" s="1003"/>
      <c r="GS215" s="1003"/>
      <c r="GT215" s="1003"/>
      <c r="GU215" s="1003"/>
      <c r="GV215" s="1003"/>
      <c r="GW215" s="1003"/>
      <c r="GX215" s="1003"/>
      <c r="GY215" s="1003"/>
      <c r="GZ215" s="1003"/>
      <c r="HA215" s="1003"/>
      <c r="HB215" s="1003"/>
      <c r="HC215" s="1003"/>
      <c r="HD215" s="1003"/>
      <c r="HE215" s="1003"/>
      <c r="HF215" s="1003"/>
      <c r="HG215" s="1003"/>
      <c r="HH215" s="1003"/>
      <c r="HI215" s="1003"/>
      <c r="HJ215" s="1003"/>
      <c r="HK215" s="1003"/>
      <c r="HL215" s="1003"/>
      <c r="HM215" s="1003"/>
      <c r="HN215" s="1003"/>
      <c r="HO215" s="1003"/>
      <c r="HP215" s="1003"/>
      <c r="HQ215" s="1003"/>
      <c r="HR215" s="1003"/>
      <c r="HS215" s="1003"/>
      <c r="HT215" s="1003"/>
      <c r="HU215" s="1003"/>
      <c r="HV215" s="1003"/>
      <c r="HW215" s="1003"/>
      <c r="HX215" s="1003"/>
      <c r="HY215" s="1003"/>
      <c r="HZ215" s="1003"/>
      <c r="IA215" s="1003"/>
      <c r="IB215" s="1003"/>
      <c r="IC215" s="1003"/>
      <c r="ID215" s="1003"/>
      <c r="IE215" s="1003"/>
      <c r="IF215" s="1003"/>
      <c r="IG215" s="1003"/>
      <c r="IH215" s="1003"/>
      <c r="II215" s="1003"/>
      <c r="IJ215" s="1003"/>
      <c r="IK215" s="1003"/>
      <c r="IL215" s="1003"/>
      <c r="IM215" s="1003"/>
      <c r="IN215" s="1003"/>
      <c r="IO215" s="1003"/>
      <c r="IP215" s="1003"/>
      <c r="IQ215" s="1003"/>
      <c r="IR215" s="1003"/>
      <c r="IS215" s="1003"/>
      <c r="IT215" s="1003"/>
      <c r="IU215" s="1003"/>
      <c r="IV215" s="1003"/>
    </row>
    <row r="216" spans="1:256" ht="15">
      <c r="A216" s="1003"/>
      <c r="B216" s="1114" t="s">
        <v>1815</v>
      </c>
      <c r="C216" s="1115" t="s">
        <v>1844</v>
      </c>
      <c r="D216" s="1116" t="s">
        <v>29</v>
      </c>
      <c r="E216" s="1117">
        <v>1</v>
      </c>
      <c r="F216" s="1118">
        <f>G202</f>
        <v>1044.3699999999999</v>
      </c>
      <c r="G216" s="1119">
        <f>TRUNC(F216*E216,2)</f>
        <v>1044.3699999999999</v>
      </c>
      <c r="H216" s="1003"/>
      <c r="I216" s="1003"/>
      <c r="J216" s="1003"/>
      <c r="K216" s="1003"/>
      <c r="L216" s="1003"/>
      <c r="M216" s="1003"/>
      <c r="N216" s="1003"/>
      <c r="O216" s="1003"/>
      <c r="P216" s="1003"/>
      <c r="Q216" s="1003"/>
      <c r="R216" s="1003"/>
      <c r="S216" s="1003"/>
      <c r="T216" s="1003"/>
      <c r="U216" s="1003"/>
      <c r="V216" s="1003"/>
      <c r="W216" s="1003"/>
      <c r="X216" s="1003"/>
      <c r="Y216" s="1003"/>
      <c r="Z216" s="1003"/>
      <c r="AA216" s="1003"/>
      <c r="AB216" s="1003"/>
      <c r="AC216" s="1003"/>
      <c r="AD216" s="1003"/>
      <c r="AE216" s="1003"/>
      <c r="AF216" s="1003"/>
      <c r="AG216" s="1003"/>
      <c r="AH216" s="1003"/>
      <c r="AI216" s="1003"/>
      <c r="AJ216" s="1003"/>
      <c r="AK216" s="1003"/>
      <c r="AL216" s="1003"/>
      <c r="AM216" s="1003"/>
      <c r="AN216" s="1003"/>
      <c r="AO216" s="1003"/>
      <c r="AP216" s="1003"/>
      <c r="AQ216" s="1003"/>
      <c r="AR216" s="1003"/>
      <c r="AS216" s="1003"/>
      <c r="AT216" s="1003"/>
      <c r="AU216" s="1003"/>
      <c r="AV216" s="1003"/>
      <c r="AW216" s="1003"/>
      <c r="AX216" s="1003"/>
      <c r="AY216" s="1003"/>
      <c r="AZ216" s="1003"/>
      <c r="BA216" s="1003"/>
      <c r="BB216" s="1003"/>
      <c r="BC216" s="1003"/>
      <c r="BD216" s="1003"/>
      <c r="BE216" s="1003"/>
      <c r="BF216" s="1003"/>
      <c r="BG216" s="1003"/>
      <c r="BH216" s="1003"/>
      <c r="BI216" s="1003"/>
      <c r="BJ216" s="1003"/>
      <c r="BK216" s="1003"/>
      <c r="BL216" s="1003"/>
      <c r="BM216" s="1003"/>
      <c r="BN216" s="1003"/>
      <c r="BO216" s="1003"/>
      <c r="BP216" s="1003"/>
      <c r="BQ216" s="1003"/>
      <c r="BR216" s="1003"/>
      <c r="BS216" s="1003"/>
      <c r="BT216" s="1003"/>
      <c r="BU216" s="1003"/>
      <c r="BV216" s="1003"/>
      <c r="BW216" s="1003"/>
      <c r="BX216" s="1003"/>
      <c r="BY216" s="1003"/>
      <c r="BZ216" s="1003"/>
      <c r="CA216" s="1003"/>
      <c r="CB216" s="1003"/>
      <c r="CC216" s="1003"/>
      <c r="CD216" s="1003"/>
      <c r="CE216" s="1003"/>
      <c r="CF216" s="1003"/>
      <c r="CG216" s="1003"/>
      <c r="CH216" s="1003"/>
      <c r="CI216" s="1003"/>
      <c r="CJ216" s="1003"/>
      <c r="CK216" s="1003"/>
      <c r="CL216" s="1003"/>
      <c r="CM216" s="1003"/>
      <c r="CN216" s="1003"/>
      <c r="CO216" s="1003"/>
      <c r="CP216" s="1003"/>
      <c r="CQ216" s="1003"/>
      <c r="CR216" s="1003"/>
      <c r="CS216" s="1003"/>
      <c r="CT216" s="1003"/>
      <c r="CU216" s="1003"/>
      <c r="CV216" s="1003"/>
      <c r="CW216" s="1003"/>
      <c r="CX216" s="1003"/>
      <c r="CY216" s="1003"/>
      <c r="CZ216" s="1003"/>
      <c r="DA216" s="1003"/>
      <c r="DB216" s="1003"/>
      <c r="DC216" s="1003"/>
      <c r="DD216" s="1003"/>
      <c r="DE216" s="1003"/>
      <c r="DF216" s="1003"/>
      <c r="DG216" s="1003"/>
      <c r="DH216" s="1003"/>
      <c r="DI216" s="1003"/>
      <c r="DJ216" s="1003"/>
      <c r="DK216" s="1003"/>
      <c r="DL216" s="1003"/>
      <c r="DM216" s="1003"/>
      <c r="DN216" s="1003"/>
      <c r="DO216" s="1003"/>
      <c r="DP216" s="1003"/>
      <c r="DQ216" s="1003"/>
      <c r="DR216" s="1003"/>
      <c r="DS216" s="1003"/>
      <c r="DT216" s="1003"/>
      <c r="DU216" s="1003"/>
      <c r="DV216" s="1003"/>
      <c r="DW216" s="1003"/>
      <c r="DX216" s="1003"/>
      <c r="DY216" s="1003"/>
      <c r="DZ216" s="1003"/>
      <c r="EA216" s="1003"/>
      <c r="EB216" s="1003"/>
      <c r="EC216" s="1003"/>
      <c r="ED216" s="1003"/>
      <c r="EE216" s="1003"/>
      <c r="EF216" s="1003"/>
      <c r="EG216" s="1003"/>
      <c r="EH216" s="1003"/>
      <c r="EI216" s="1003"/>
      <c r="EJ216" s="1003"/>
      <c r="EK216" s="1003"/>
      <c r="EL216" s="1003"/>
      <c r="EM216" s="1003"/>
      <c r="EN216" s="1003"/>
      <c r="EO216" s="1003"/>
      <c r="EP216" s="1003"/>
      <c r="EQ216" s="1003"/>
      <c r="ER216" s="1003"/>
      <c r="ES216" s="1003"/>
      <c r="ET216" s="1003"/>
      <c r="EU216" s="1003"/>
      <c r="EV216" s="1003"/>
      <c r="EW216" s="1003"/>
      <c r="EX216" s="1003"/>
      <c r="EY216" s="1003"/>
      <c r="EZ216" s="1003"/>
      <c r="FA216" s="1003"/>
      <c r="FB216" s="1003"/>
      <c r="FC216" s="1003"/>
      <c r="FD216" s="1003"/>
      <c r="FE216" s="1003"/>
      <c r="FF216" s="1003"/>
      <c r="FG216" s="1003"/>
      <c r="FH216" s="1003"/>
      <c r="FI216" s="1003"/>
      <c r="FJ216" s="1003"/>
      <c r="FK216" s="1003"/>
      <c r="FL216" s="1003"/>
      <c r="FM216" s="1003"/>
      <c r="FN216" s="1003"/>
      <c r="FO216" s="1003"/>
      <c r="FP216" s="1003"/>
      <c r="FQ216" s="1003"/>
      <c r="FR216" s="1003"/>
      <c r="FS216" s="1003"/>
      <c r="FT216" s="1003"/>
      <c r="FU216" s="1003"/>
      <c r="FV216" s="1003"/>
      <c r="FW216" s="1003"/>
      <c r="FX216" s="1003"/>
      <c r="FY216" s="1003"/>
      <c r="FZ216" s="1003"/>
      <c r="GA216" s="1003"/>
      <c r="GB216" s="1003"/>
      <c r="GC216" s="1003"/>
      <c r="GD216" s="1003"/>
      <c r="GE216" s="1003"/>
      <c r="GF216" s="1003"/>
      <c r="GG216" s="1003"/>
      <c r="GH216" s="1003"/>
      <c r="GI216" s="1003"/>
      <c r="GJ216" s="1003"/>
      <c r="GK216" s="1003"/>
      <c r="GL216" s="1003"/>
      <c r="GM216" s="1003"/>
      <c r="GN216" s="1003"/>
      <c r="GO216" s="1003"/>
      <c r="GP216" s="1003"/>
      <c r="GQ216" s="1003"/>
      <c r="GR216" s="1003"/>
      <c r="GS216" s="1003"/>
      <c r="GT216" s="1003"/>
      <c r="GU216" s="1003"/>
      <c r="GV216" s="1003"/>
      <c r="GW216" s="1003"/>
      <c r="GX216" s="1003"/>
      <c r="GY216" s="1003"/>
      <c r="GZ216" s="1003"/>
      <c r="HA216" s="1003"/>
      <c r="HB216" s="1003"/>
      <c r="HC216" s="1003"/>
      <c r="HD216" s="1003"/>
      <c r="HE216" s="1003"/>
      <c r="HF216" s="1003"/>
      <c r="HG216" s="1003"/>
      <c r="HH216" s="1003"/>
      <c r="HI216" s="1003"/>
      <c r="HJ216" s="1003"/>
      <c r="HK216" s="1003"/>
      <c r="HL216" s="1003"/>
      <c r="HM216" s="1003"/>
      <c r="HN216" s="1003"/>
      <c r="HO216" s="1003"/>
      <c r="HP216" s="1003"/>
      <c r="HQ216" s="1003"/>
      <c r="HR216" s="1003"/>
      <c r="HS216" s="1003"/>
      <c r="HT216" s="1003"/>
      <c r="HU216" s="1003"/>
      <c r="HV216" s="1003"/>
      <c r="HW216" s="1003"/>
      <c r="HX216" s="1003"/>
      <c r="HY216" s="1003"/>
      <c r="HZ216" s="1003"/>
      <c r="IA216" s="1003"/>
      <c r="IB216" s="1003"/>
      <c r="IC216" s="1003"/>
      <c r="ID216" s="1003"/>
      <c r="IE216" s="1003"/>
      <c r="IF216" s="1003"/>
      <c r="IG216" s="1003"/>
      <c r="IH216" s="1003"/>
      <c r="II216" s="1003"/>
      <c r="IJ216" s="1003"/>
      <c r="IK216" s="1003"/>
      <c r="IL216" s="1003"/>
      <c r="IM216" s="1003"/>
      <c r="IN216" s="1003"/>
      <c r="IO216" s="1003"/>
      <c r="IP216" s="1003"/>
      <c r="IQ216" s="1003"/>
      <c r="IR216" s="1003"/>
      <c r="IS216" s="1003"/>
      <c r="IT216" s="1003"/>
      <c r="IU216" s="1003"/>
      <c r="IV216" s="1003"/>
    </row>
    <row r="217" spans="1:256" ht="15.75" thickBot="1">
      <c r="A217" s="1003"/>
      <c r="B217" s="1120" t="s">
        <v>1851</v>
      </c>
      <c r="C217" s="1121" t="s">
        <v>1852</v>
      </c>
      <c r="D217" s="1122" t="s">
        <v>29</v>
      </c>
      <c r="E217" s="1123">
        <v>1</v>
      </c>
      <c r="F217" s="1123" t="e">
        <f>#REF!</f>
        <v>#REF!</v>
      </c>
      <c r="G217" s="1119" t="e">
        <f>TRUNC(F217*E217,2)</f>
        <v>#REF!</v>
      </c>
      <c r="H217" s="1003"/>
      <c r="I217" s="1003"/>
      <c r="J217" s="1003"/>
      <c r="K217" s="1003"/>
      <c r="L217" s="1003"/>
      <c r="M217" s="1003"/>
      <c r="N217" s="1003"/>
      <c r="O217" s="1003"/>
      <c r="P217" s="1003"/>
      <c r="Q217" s="1003"/>
      <c r="R217" s="1003"/>
      <c r="S217" s="1003"/>
      <c r="T217" s="1003"/>
      <c r="U217" s="1003"/>
      <c r="V217" s="1003"/>
      <c r="W217" s="1003"/>
      <c r="X217" s="1003"/>
      <c r="Y217" s="1003"/>
      <c r="Z217" s="1003"/>
      <c r="AA217" s="1003"/>
      <c r="AB217" s="1003"/>
      <c r="AC217" s="1003"/>
      <c r="AD217" s="1003"/>
      <c r="AE217" s="1003"/>
      <c r="AF217" s="1003"/>
      <c r="AG217" s="1003"/>
      <c r="AH217" s="1003"/>
      <c r="AI217" s="1003"/>
      <c r="AJ217" s="1003"/>
      <c r="AK217" s="1003"/>
      <c r="AL217" s="1003"/>
      <c r="AM217" s="1003"/>
      <c r="AN217" s="1003"/>
      <c r="AO217" s="1003"/>
      <c r="AP217" s="1003"/>
      <c r="AQ217" s="1003"/>
      <c r="AR217" s="1003"/>
      <c r="AS217" s="1003"/>
      <c r="AT217" s="1003"/>
      <c r="AU217" s="1003"/>
      <c r="AV217" s="1003"/>
      <c r="AW217" s="1003"/>
      <c r="AX217" s="1003"/>
      <c r="AY217" s="1003"/>
      <c r="AZ217" s="1003"/>
      <c r="BA217" s="1003"/>
      <c r="BB217" s="1003"/>
      <c r="BC217" s="1003"/>
      <c r="BD217" s="1003"/>
      <c r="BE217" s="1003"/>
      <c r="BF217" s="1003"/>
      <c r="BG217" s="1003"/>
      <c r="BH217" s="1003"/>
      <c r="BI217" s="1003"/>
      <c r="BJ217" s="1003"/>
      <c r="BK217" s="1003"/>
      <c r="BL217" s="1003"/>
      <c r="BM217" s="1003"/>
      <c r="BN217" s="1003"/>
      <c r="BO217" s="1003"/>
      <c r="BP217" s="1003"/>
      <c r="BQ217" s="1003"/>
      <c r="BR217" s="1003"/>
      <c r="BS217" s="1003"/>
      <c r="BT217" s="1003"/>
      <c r="BU217" s="1003"/>
      <c r="BV217" s="1003"/>
      <c r="BW217" s="1003"/>
      <c r="BX217" s="1003"/>
      <c r="BY217" s="1003"/>
      <c r="BZ217" s="1003"/>
      <c r="CA217" s="1003"/>
      <c r="CB217" s="1003"/>
      <c r="CC217" s="1003"/>
      <c r="CD217" s="1003"/>
      <c r="CE217" s="1003"/>
      <c r="CF217" s="1003"/>
      <c r="CG217" s="1003"/>
      <c r="CH217" s="1003"/>
      <c r="CI217" s="1003"/>
      <c r="CJ217" s="1003"/>
      <c r="CK217" s="1003"/>
      <c r="CL217" s="1003"/>
      <c r="CM217" s="1003"/>
      <c r="CN217" s="1003"/>
      <c r="CO217" s="1003"/>
      <c r="CP217" s="1003"/>
      <c r="CQ217" s="1003"/>
      <c r="CR217" s="1003"/>
      <c r="CS217" s="1003"/>
      <c r="CT217" s="1003"/>
      <c r="CU217" s="1003"/>
      <c r="CV217" s="1003"/>
      <c r="CW217" s="1003"/>
      <c r="CX217" s="1003"/>
      <c r="CY217" s="1003"/>
      <c r="CZ217" s="1003"/>
      <c r="DA217" s="1003"/>
      <c r="DB217" s="1003"/>
      <c r="DC217" s="1003"/>
      <c r="DD217" s="1003"/>
      <c r="DE217" s="1003"/>
      <c r="DF217" s="1003"/>
      <c r="DG217" s="1003"/>
      <c r="DH217" s="1003"/>
      <c r="DI217" s="1003"/>
      <c r="DJ217" s="1003"/>
      <c r="DK217" s="1003"/>
      <c r="DL217" s="1003"/>
      <c r="DM217" s="1003"/>
      <c r="DN217" s="1003"/>
      <c r="DO217" s="1003"/>
      <c r="DP217" s="1003"/>
      <c r="DQ217" s="1003"/>
      <c r="DR217" s="1003"/>
      <c r="DS217" s="1003"/>
      <c r="DT217" s="1003"/>
      <c r="DU217" s="1003"/>
      <c r="DV217" s="1003"/>
      <c r="DW217" s="1003"/>
      <c r="DX217" s="1003"/>
      <c r="DY217" s="1003"/>
      <c r="DZ217" s="1003"/>
      <c r="EA217" s="1003"/>
      <c r="EB217" s="1003"/>
      <c r="EC217" s="1003"/>
      <c r="ED217" s="1003"/>
      <c r="EE217" s="1003"/>
      <c r="EF217" s="1003"/>
      <c r="EG217" s="1003"/>
      <c r="EH217" s="1003"/>
      <c r="EI217" s="1003"/>
      <c r="EJ217" s="1003"/>
      <c r="EK217" s="1003"/>
      <c r="EL217" s="1003"/>
      <c r="EM217" s="1003"/>
      <c r="EN217" s="1003"/>
      <c r="EO217" s="1003"/>
      <c r="EP217" s="1003"/>
      <c r="EQ217" s="1003"/>
      <c r="ER217" s="1003"/>
      <c r="ES217" s="1003"/>
      <c r="ET217" s="1003"/>
      <c r="EU217" s="1003"/>
      <c r="EV217" s="1003"/>
      <c r="EW217" s="1003"/>
      <c r="EX217" s="1003"/>
      <c r="EY217" s="1003"/>
      <c r="EZ217" s="1003"/>
      <c r="FA217" s="1003"/>
      <c r="FB217" s="1003"/>
      <c r="FC217" s="1003"/>
      <c r="FD217" s="1003"/>
      <c r="FE217" s="1003"/>
      <c r="FF217" s="1003"/>
      <c r="FG217" s="1003"/>
      <c r="FH217" s="1003"/>
      <c r="FI217" s="1003"/>
      <c r="FJ217" s="1003"/>
      <c r="FK217" s="1003"/>
      <c r="FL217" s="1003"/>
      <c r="FM217" s="1003"/>
      <c r="FN217" s="1003"/>
      <c r="FO217" s="1003"/>
      <c r="FP217" s="1003"/>
      <c r="FQ217" s="1003"/>
      <c r="FR217" s="1003"/>
      <c r="FS217" s="1003"/>
      <c r="FT217" s="1003"/>
      <c r="FU217" s="1003"/>
      <c r="FV217" s="1003"/>
      <c r="FW217" s="1003"/>
      <c r="FX217" s="1003"/>
      <c r="FY217" s="1003"/>
      <c r="FZ217" s="1003"/>
      <c r="GA217" s="1003"/>
      <c r="GB217" s="1003"/>
      <c r="GC217" s="1003"/>
      <c r="GD217" s="1003"/>
      <c r="GE217" s="1003"/>
      <c r="GF217" s="1003"/>
      <c r="GG217" s="1003"/>
      <c r="GH217" s="1003"/>
      <c r="GI217" s="1003"/>
      <c r="GJ217" s="1003"/>
      <c r="GK217" s="1003"/>
      <c r="GL217" s="1003"/>
      <c r="GM217" s="1003"/>
      <c r="GN217" s="1003"/>
      <c r="GO217" s="1003"/>
      <c r="GP217" s="1003"/>
      <c r="GQ217" s="1003"/>
      <c r="GR217" s="1003"/>
      <c r="GS217" s="1003"/>
      <c r="GT217" s="1003"/>
      <c r="GU217" s="1003"/>
      <c r="GV217" s="1003"/>
      <c r="GW217" s="1003"/>
      <c r="GX217" s="1003"/>
      <c r="GY217" s="1003"/>
      <c r="GZ217" s="1003"/>
      <c r="HA217" s="1003"/>
      <c r="HB217" s="1003"/>
      <c r="HC217" s="1003"/>
      <c r="HD217" s="1003"/>
      <c r="HE217" s="1003"/>
      <c r="HF217" s="1003"/>
      <c r="HG217" s="1003"/>
      <c r="HH217" s="1003"/>
      <c r="HI217" s="1003"/>
      <c r="HJ217" s="1003"/>
      <c r="HK217" s="1003"/>
      <c r="HL217" s="1003"/>
      <c r="HM217" s="1003"/>
      <c r="HN217" s="1003"/>
      <c r="HO217" s="1003"/>
      <c r="HP217" s="1003"/>
      <c r="HQ217" s="1003"/>
      <c r="HR217" s="1003"/>
      <c r="HS217" s="1003"/>
      <c r="HT217" s="1003"/>
      <c r="HU217" s="1003"/>
      <c r="HV217" s="1003"/>
      <c r="HW217" s="1003"/>
      <c r="HX217" s="1003"/>
      <c r="HY217" s="1003"/>
      <c r="HZ217" s="1003"/>
      <c r="IA217" s="1003"/>
      <c r="IB217" s="1003"/>
      <c r="IC217" s="1003"/>
      <c r="ID217" s="1003"/>
      <c r="IE217" s="1003"/>
      <c r="IF217" s="1003"/>
      <c r="IG217" s="1003"/>
      <c r="IH217" s="1003"/>
      <c r="II217" s="1003"/>
      <c r="IJ217" s="1003"/>
      <c r="IK217" s="1003"/>
      <c r="IL217" s="1003"/>
      <c r="IM217" s="1003"/>
      <c r="IN217" s="1003"/>
      <c r="IO217" s="1003"/>
      <c r="IP217" s="1003"/>
      <c r="IQ217" s="1003"/>
      <c r="IR217" s="1003"/>
      <c r="IS217" s="1003"/>
      <c r="IT217" s="1003"/>
      <c r="IU217" s="1003"/>
      <c r="IV217" s="1003"/>
    </row>
    <row r="218" spans="1:256" ht="16.5" thickBot="1">
      <c r="A218" s="1003"/>
      <c r="B218" s="1005"/>
      <c r="C218" s="1051"/>
      <c r="D218" s="1052"/>
      <c r="E218" s="1053"/>
      <c r="F218" s="1054" t="s">
        <v>692</v>
      </c>
      <c r="G218" s="1124" t="e">
        <f>TRUNC(SUM(G216:G217),2)</f>
        <v>#REF!</v>
      </c>
      <c r="H218" s="1003"/>
      <c r="I218" s="1003"/>
      <c r="J218" s="1003"/>
      <c r="K218" s="1003"/>
      <c r="L218" s="1003"/>
      <c r="M218" s="1003"/>
      <c r="N218" s="1003"/>
      <c r="O218" s="1003"/>
      <c r="P218" s="1003"/>
      <c r="Q218" s="1003"/>
      <c r="R218" s="1003"/>
      <c r="S218" s="1003"/>
      <c r="T218" s="1003"/>
      <c r="U218" s="1003"/>
      <c r="V218" s="1003"/>
      <c r="W218" s="1003"/>
      <c r="X218" s="1003"/>
      <c r="Y218" s="1003"/>
      <c r="Z218" s="1003"/>
      <c r="AA218" s="1003"/>
      <c r="AB218" s="1003"/>
      <c r="AC218" s="1003"/>
      <c r="AD218" s="1003"/>
      <c r="AE218" s="1003"/>
      <c r="AF218" s="1003"/>
      <c r="AG218" s="1003"/>
      <c r="AH218" s="1003"/>
      <c r="AI218" s="1003"/>
      <c r="AJ218" s="1003"/>
      <c r="AK218" s="1003"/>
      <c r="AL218" s="1003"/>
      <c r="AM218" s="1003"/>
      <c r="AN218" s="1003"/>
      <c r="AO218" s="1003"/>
      <c r="AP218" s="1003"/>
      <c r="AQ218" s="1003"/>
      <c r="AR218" s="1003"/>
      <c r="AS218" s="1003"/>
      <c r="AT218" s="1003"/>
      <c r="AU218" s="1003"/>
      <c r="AV218" s="1003"/>
      <c r="AW218" s="1003"/>
      <c r="AX218" s="1003"/>
      <c r="AY218" s="1003"/>
      <c r="AZ218" s="1003"/>
      <c r="BA218" s="1003"/>
      <c r="BB218" s="1003"/>
      <c r="BC218" s="1003"/>
      <c r="BD218" s="1003"/>
      <c r="BE218" s="1003"/>
      <c r="BF218" s="1003"/>
      <c r="BG218" s="1003"/>
      <c r="BH218" s="1003"/>
      <c r="BI218" s="1003"/>
      <c r="BJ218" s="1003"/>
      <c r="BK218" s="1003"/>
      <c r="BL218" s="1003"/>
      <c r="BM218" s="1003"/>
      <c r="BN218" s="1003"/>
      <c r="BO218" s="1003"/>
      <c r="BP218" s="1003"/>
      <c r="BQ218" s="1003"/>
      <c r="BR218" s="1003"/>
      <c r="BS218" s="1003"/>
      <c r="BT218" s="1003"/>
      <c r="BU218" s="1003"/>
      <c r="BV218" s="1003"/>
      <c r="BW218" s="1003"/>
      <c r="BX218" s="1003"/>
      <c r="BY218" s="1003"/>
      <c r="BZ218" s="1003"/>
      <c r="CA218" s="1003"/>
      <c r="CB218" s="1003"/>
      <c r="CC218" s="1003"/>
      <c r="CD218" s="1003"/>
      <c r="CE218" s="1003"/>
      <c r="CF218" s="1003"/>
      <c r="CG218" s="1003"/>
      <c r="CH218" s="1003"/>
      <c r="CI218" s="1003"/>
      <c r="CJ218" s="1003"/>
      <c r="CK218" s="1003"/>
      <c r="CL218" s="1003"/>
      <c r="CM218" s="1003"/>
      <c r="CN218" s="1003"/>
      <c r="CO218" s="1003"/>
      <c r="CP218" s="1003"/>
      <c r="CQ218" s="1003"/>
      <c r="CR218" s="1003"/>
      <c r="CS218" s="1003"/>
      <c r="CT218" s="1003"/>
      <c r="CU218" s="1003"/>
      <c r="CV218" s="1003"/>
      <c r="CW218" s="1003"/>
      <c r="CX218" s="1003"/>
      <c r="CY218" s="1003"/>
      <c r="CZ218" s="1003"/>
      <c r="DA218" s="1003"/>
      <c r="DB218" s="1003"/>
      <c r="DC218" s="1003"/>
      <c r="DD218" s="1003"/>
      <c r="DE218" s="1003"/>
      <c r="DF218" s="1003"/>
      <c r="DG218" s="1003"/>
      <c r="DH218" s="1003"/>
      <c r="DI218" s="1003"/>
      <c r="DJ218" s="1003"/>
      <c r="DK218" s="1003"/>
      <c r="DL218" s="1003"/>
      <c r="DM218" s="1003"/>
      <c r="DN218" s="1003"/>
      <c r="DO218" s="1003"/>
      <c r="DP218" s="1003"/>
      <c r="DQ218" s="1003"/>
      <c r="DR218" s="1003"/>
      <c r="DS218" s="1003"/>
      <c r="DT218" s="1003"/>
      <c r="DU218" s="1003"/>
      <c r="DV218" s="1003"/>
      <c r="DW218" s="1003"/>
      <c r="DX218" s="1003"/>
      <c r="DY218" s="1003"/>
      <c r="DZ218" s="1003"/>
      <c r="EA218" s="1003"/>
      <c r="EB218" s="1003"/>
      <c r="EC218" s="1003"/>
      <c r="ED218" s="1003"/>
      <c r="EE218" s="1003"/>
      <c r="EF218" s="1003"/>
      <c r="EG218" s="1003"/>
      <c r="EH218" s="1003"/>
      <c r="EI218" s="1003"/>
      <c r="EJ218" s="1003"/>
      <c r="EK218" s="1003"/>
      <c r="EL218" s="1003"/>
      <c r="EM218" s="1003"/>
      <c r="EN218" s="1003"/>
      <c r="EO218" s="1003"/>
      <c r="EP218" s="1003"/>
      <c r="EQ218" s="1003"/>
      <c r="ER218" s="1003"/>
      <c r="ES218" s="1003"/>
      <c r="ET218" s="1003"/>
      <c r="EU218" s="1003"/>
      <c r="EV218" s="1003"/>
      <c r="EW218" s="1003"/>
      <c r="EX218" s="1003"/>
      <c r="EY218" s="1003"/>
      <c r="EZ218" s="1003"/>
      <c r="FA218" s="1003"/>
      <c r="FB218" s="1003"/>
      <c r="FC218" s="1003"/>
      <c r="FD218" s="1003"/>
      <c r="FE218" s="1003"/>
      <c r="FF218" s="1003"/>
      <c r="FG218" s="1003"/>
      <c r="FH218" s="1003"/>
      <c r="FI218" s="1003"/>
      <c r="FJ218" s="1003"/>
      <c r="FK218" s="1003"/>
      <c r="FL218" s="1003"/>
      <c r="FM218" s="1003"/>
      <c r="FN218" s="1003"/>
      <c r="FO218" s="1003"/>
      <c r="FP218" s="1003"/>
      <c r="FQ218" s="1003"/>
      <c r="FR218" s="1003"/>
      <c r="FS218" s="1003"/>
      <c r="FT218" s="1003"/>
      <c r="FU218" s="1003"/>
      <c r="FV218" s="1003"/>
      <c r="FW218" s="1003"/>
      <c r="FX218" s="1003"/>
      <c r="FY218" s="1003"/>
      <c r="FZ218" s="1003"/>
      <c r="GA218" s="1003"/>
      <c r="GB218" s="1003"/>
      <c r="GC218" s="1003"/>
      <c r="GD218" s="1003"/>
      <c r="GE218" s="1003"/>
      <c r="GF218" s="1003"/>
      <c r="GG218" s="1003"/>
      <c r="GH218" s="1003"/>
      <c r="GI218" s="1003"/>
      <c r="GJ218" s="1003"/>
      <c r="GK218" s="1003"/>
      <c r="GL218" s="1003"/>
      <c r="GM218" s="1003"/>
      <c r="GN218" s="1003"/>
      <c r="GO218" s="1003"/>
      <c r="GP218" s="1003"/>
      <c r="GQ218" s="1003"/>
      <c r="GR218" s="1003"/>
      <c r="GS218" s="1003"/>
      <c r="GT218" s="1003"/>
      <c r="GU218" s="1003"/>
      <c r="GV218" s="1003"/>
      <c r="GW218" s="1003"/>
      <c r="GX218" s="1003"/>
      <c r="GY218" s="1003"/>
      <c r="GZ218" s="1003"/>
      <c r="HA218" s="1003"/>
      <c r="HB218" s="1003"/>
      <c r="HC218" s="1003"/>
      <c r="HD218" s="1003"/>
      <c r="HE218" s="1003"/>
      <c r="HF218" s="1003"/>
      <c r="HG218" s="1003"/>
      <c r="HH218" s="1003"/>
      <c r="HI218" s="1003"/>
      <c r="HJ218" s="1003"/>
      <c r="HK218" s="1003"/>
      <c r="HL218" s="1003"/>
      <c r="HM218" s="1003"/>
      <c r="HN218" s="1003"/>
      <c r="HO218" s="1003"/>
      <c r="HP218" s="1003"/>
      <c r="HQ218" s="1003"/>
      <c r="HR218" s="1003"/>
      <c r="HS218" s="1003"/>
      <c r="HT218" s="1003"/>
      <c r="HU218" s="1003"/>
      <c r="HV218" s="1003"/>
      <c r="HW218" s="1003"/>
      <c r="HX218" s="1003"/>
      <c r="HY218" s="1003"/>
      <c r="HZ218" s="1003"/>
      <c r="IA218" s="1003"/>
      <c r="IB218" s="1003"/>
      <c r="IC218" s="1003"/>
      <c r="ID218" s="1003"/>
      <c r="IE218" s="1003"/>
      <c r="IF218" s="1003"/>
      <c r="IG218" s="1003"/>
      <c r="IH218" s="1003"/>
      <c r="II218" s="1003"/>
      <c r="IJ218" s="1003"/>
      <c r="IK218" s="1003"/>
      <c r="IL218" s="1003"/>
      <c r="IM218" s="1003"/>
      <c r="IN218" s="1003"/>
      <c r="IO218" s="1003"/>
      <c r="IP218" s="1003"/>
      <c r="IQ218" s="1003"/>
      <c r="IR218" s="1003"/>
      <c r="IS218" s="1003"/>
      <c r="IT218" s="1003"/>
      <c r="IU218" s="1003"/>
      <c r="IV218" s="1003"/>
    </row>
    <row r="219" spans="1:256" ht="13.5" thickBot="1">
      <c r="A219" s="1003"/>
      <c r="B219" s="1067"/>
      <c r="C219" s="1067"/>
      <c r="D219" s="1068"/>
      <c r="E219" s="1069"/>
      <c r="F219" s="1070"/>
      <c r="G219" s="1071"/>
      <c r="H219" s="1003"/>
      <c r="I219" s="1003"/>
      <c r="J219" s="1003"/>
      <c r="K219" s="1003"/>
      <c r="L219" s="1003"/>
      <c r="M219" s="1003"/>
      <c r="N219" s="1003"/>
      <c r="O219" s="1003"/>
      <c r="P219" s="1003"/>
      <c r="Q219" s="1003"/>
      <c r="R219" s="1003"/>
      <c r="S219" s="1003"/>
      <c r="T219" s="1003"/>
      <c r="U219" s="1003"/>
      <c r="V219" s="1003"/>
      <c r="W219" s="1003"/>
      <c r="X219" s="1003"/>
      <c r="Y219" s="1003"/>
      <c r="Z219" s="1003"/>
      <c r="AA219" s="1003"/>
      <c r="AB219" s="1003"/>
      <c r="AC219" s="1003"/>
      <c r="AD219" s="1003"/>
      <c r="AE219" s="1003"/>
      <c r="AF219" s="1003"/>
      <c r="AG219" s="1003"/>
      <c r="AH219" s="1003"/>
      <c r="AI219" s="1003"/>
      <c r="AJ219" s="1003"/>
      <c r="AK219" s="1003"/>
      <c r="AL219" s="1003"/>
      <c r="AM219" s="1003"/>
      <c r="AN219" s="1003"/>
      <c r="AO219" s="1003"/>
      <c r="AP219" s="1003"/>
      <c r="AQ219" s="1003"/>
      <c r="AR219" s="1003"/>
      <c r="AS219" s="1003"/>
      <c r="AT219" s="1003"/>
      <c r="AU219" s="1003"/>
      <c r="AV219" s="1003"/>
      <c r="AW219" s="1003"/>
      <c r="AX219" s="1003"/>
      <c r="AY219" s="1003"/>
      <c r="AZ219" s="1003"/>
      <c r="BA219" s="1003"/>
      <c r="BB219" s="1003"/>
      <c r="BC219" s="1003"/>
      <c r="BD219" s="1003"/>
      <c r="BE219" s="1003"/>
      <c r="BF219" s="1003"/>
      <c r="BG219" s="1003"/>
      <c r="BH219" s="1003"/>
      <c r="BI219" s="1003"/>
      <c r="BJ219" s="1003"/>
      <c r="BK219" s="1003"/>
      <c r="BL219" s="1003"/>
      <c r="BM219" s="1003"/>
      <c r="BN219" s="1003"/>
      <c r="BO219" s="1003"/>
      <c r="BP219" s="1003"/>
      <c r="BQ219" s="1003"/>
      <c r="BR219" s="1003"/>
      <c r="BS219" s="1003"/>
      <c r="BT219" s="1003"/>
      <c r="BU219" s="1003"/>
      <c r="BV219" s="1003"/>
      <c r="BW219" s="1003"/>
      <c r="BX219" s="1003"/>
      <c r="BY219" s="1003"/>
      <c r="BZ219" s="1003"/>
      <c r="CA219" s="1003"/>
      <c r="CB219" s="1003"/>
      <c r="CC219" s="1003"/>
      <c r="CD219" s="1003"/>
      <c r="CE219" s="1003"/>
      <c r="CF219" s="1003"/>
      <c r="CG219" s="1003"/>
      <c r="CH219" s="1003"/>
      <c r="CI219" s="1003"/>
      <c r="CJ219" s="1003"/>
      <c r="CK219" s="1003"/>
      <c r="CL219" s="1003"/>
      <c r="CM219" s="1003"/>
      <c r="CN219" s="1003"/>
      <c r="CO219" s="1003"/>
      <c r="CP219" s="1003"/>
      <c r="CQ219" s="1003"/>
      <c r="CR219" s="1003"/>
      <c r="CS219" s="1003"/>
      <c r="CT219" s="1003"/>
      <c r="CU219" s="1003"/>
      <c r="CV219" s="1003"/>
      <c r="CW219" s="1003"/>
      <c r="CX219" s="1003"/>
      <c r="CY219" s="1003"/>
      <c r="CZ219" s="1003"/>
      <c r="DA219" s="1003"/>
      <c r="DB219" s="1003"/>
      <c r="DC219" s="1003"/>
      <c r="DD219" s="1003"/>
      <c r="DE219" s="1003"/>
      <c r="DF219" s="1003"/>
      <c r="DG219" s="1003"/>
      <c r="DH219" s="1003"/>
      <c r="DI219" s="1003"/>
      <c r="DJ219" s="1003"/>
      <c r="DK219" s="1003"/>
      <c r="DL219" s="1003"/>
      <c r="DM219" s="1003"/>
      <c r="DN219" s="1003"/>
      <c r="DO219" s="1003"/>
      <c r="DP219" s="1003"/>
      <c r="DQ219" s="1003"/>
      <c r="DR219" s="1003"/>
      <c r="DS219" s="1003"/>
      <c r="DT219" s="1003"/>
      <c r="DU219" s="1003"/>
      <c r="DV219" s="1003"/>
      <c r="DW219" s="1003"/>
      <c r="DX219" s="1003"/>
      <c r="DY219" s="1003"/>
      <c r="DZ219" s="1003"/>
      <c r="EA219" s="1003"/>
      <c r="EB219" s="1003"/>
      <c r="EC219" s="1003"/>
      <c r="ED219" s="1003"/>
      <c r="EE219" s="1003"/>
      <c r="EF219" s="1003"/>
      <c r="EG219" s="1003"/>
      <c r="EH219" s="1003"/>
      <c r="EI219" s="1003"/>
      <c r="EJ219" s="1003"/>
      <c r="EK219" s="1003"/>
      <c r="EL219" s="1003"/>
      <c r="EM219" s="1003"/>
      <c r="EN219" s="1003"/>
      <c r="EO219" s="1003"/>
      <c r="EP219" s="1003"/>
      <c r="EQ219" s="1003"/>
      <c r="ER219" s="1003"/>
      <c r="ES219" s="1003"/>
      <c r="ET219" s="1003"/>
      <c r="EU219" s="1003"/>
      <c r="EV219" s="1003"/>
      <c r="EW219" s="1003"/>
      <c r="EX219" s="1003"/>
      <c r="EY219" s="1003"/>
      <c r="EZ219" s="1003"/>
      <c r="FA219" s="1003"/>
      <c r="FB219" s="1003"/>
      <c r="FC219" s="1003"/>
      <c r="FD219" s="1003"/>
      <c r="FE219" s="1003"/>
      <c r="FF219" s="1003"/>
      <c r="FG219" s="1003"/>
      <c r="FH219" s="1003"/>
      <c r="FI219" s="1003"/>
      <c r="FJ219" s="1003"/>
      <c r="FK219" s="1003"/>
      <c r="FL219" s="1003"/>
      <c r="FM219" s="1003"/>
      <c r="FN219" s="1003"/>
      <c r="FO219" s="1003"/>
      <c r="FP219" s="1003"/>
      <c r="FQ219" s="1003"/>
      <c r="FR219" s="1003"/>
      <c r="FS219" s="1003"/>
      <c r="FT219" s="1003"/>
      <c r="FU219" s="1003"/>
      <c r="FV219" s="1003"/>
      <c r="FW219" s="1003"/>
      <c r="FX219" s="1003"/>
      <c r="FY219" s="1003"/>
      <c r="FZ219" s="1003"/>
      <c r="GA219" s="1003"/>
      <c r="GB219" s="1003"/>
      <c r="GC219" s="1003"/>
      <c r="GD219" s="1003"/>
      <c r="GE219" s="1003"/>
      <c r="GF219" s="1003"/>
      <c r="GG219" s="1003"/>
      <c r="GH219" s="1003"/>
      <c r="GI219" s="1003"/>
      <c r="GJ219" s="1003"/>
      <c r="GK219" s="1003"/>
      <c r="GL219" s="1003"/>
      <c r="GM219" s="1003"/>
      <c r="GN219" s="1003"/>
      <c r="GO219" s="1003"/>
      <c r="GP219" s="1003"/>
      <c r="GQ219" s="1003"/>
      <c r="GR219" s="1003"/>
      <c r="GS219" s="1003"/>
      <c r="GT219" s="1003"/>
      <c r="GU219" s="1003"/>
      <c r="GV219" s="1003"/>
      <c r="GW219" s="1003"/>
      <c r="GX219" s="1003"/>
      <c r="GY219" s="1003"/>
      <c r="GZ219" s="1003"/>
      <c r="HA219" s="1003"/>
      <c r="HB219" s="1003"/>
      <c r="HC219" s="1003"/>
      <c r="HD219" s="1003"/>
      <c r="HE219" s="1003"/>
      <c r="HF219" s="1003"/>
      <c r="HG219" s="1003"/>
      <c r="HH219" s="1003"/>
      <c r="HI219" s="1003"/>
      <c r="HJ219" s="1003"/>
      <c r="HK219" s="1003"/>
      <c r="HL219" s="1003"/>
      <c r="HM219" s="1003"/>
      <c r="HN219" s="1003"/>
      <c r="HO219" s="1003"/>
      <c r="HP219" s="1003"/>
      <c r="HQ219" s="1003"/>
      <c r="HR219" s="1003"/>
      <c r="HS219" s="1003"/>
      <c r="HT219" s="1003"/>
      <c r="HU219" s="1003"/>
      <c r="HV219" s="1003"/>
      <c r="HW219" s="1003"/>
      <c r="HX219" s="1003"/>
      <c r="HY219" s="1003"/>
      <c r="HZ219" s="1003"/>
      <c r="IA219" s="1003"/>
      <c r="IB219" s="1003"/>
      <c r="IC219" s="1003"/>
      <c r="ID219" s="1003"/>
      <c r="IE219" s="1003"/>
      <c r="IF219" s="1003"/>
      <c r="IG219" s="1003"/>
      <c r="IH219" s="1003"/>
      <c r="II219" s="1003"/>
      <c r="IJ219" s="1003"/>
      <c r="IK219" s="1003"/>
      <c r="IL219" s="1003"/>
      <c r="IM219" s="1003"/>
      <c r="IN219" s="1003"/>
      <c r="IO219" s="1003"/>
      <c r="IP219" s="1003"/>
      <c r="IQ219" s="1003"/>
      <c r="IR219" s="1003"/>
      <c r="IS219" s="1003"/>
      <c r="IT219" s="1003"/>
      <c r="IU219" s="1003"/>
      <c r="IV219" s="1003"/>
    </row>
    <row r="220" spans="1:256" ht="13.5" thickBot="1">
      <c r="A220" s="1003"/>
      <c r="B220" s="1105" t="s">
        <v>1855</v>
      </c>
      <c r="C220" s="1106" t="s">
        <v>1856</v>
      </c>
      <c r="D220" s="1107"/>
      <c r="E220" s="1107"/>
      <c r="F220" s="1108"/>
      <c r="G220" s="1109" t="s">
        <v>29</v>
      </c>
      <c r="H220" s="1003"/>
      <c r="I220" s="1003"/>
      <c r="J220" s="1003"/>
      <c r="K220" s="1003"/>
      <c r="L220" s="1003"/>
      <c r="M220" s="1003"/>
      <c r="N220" s="1003"/>
      <c r="O220" s="1003"/>
      <c r="P220" s="1003"/>
      <c r="Q220" s="1003"/>
      <c r="R220" s="1003"/>
      <c r="S220" s="1003"/>
      <c r="T220" s="1003"/>
      <c r="U220" s="1003"/>
      <c r="V220" s="1003"/>
      <c r="W220" s="1003"/>
      <c r="X220" s="1003"/>
      <c r="Y220" s="1003"/>
      <c r="Z220" s="1003"/>
      <c r="AA220" s="1003"/>
      <c r="AB220" s="1003"/>
      <c r="AC220" s="1003"/>
      <c r="AD220" s="1003"/>
      <c r="AE220" s="1003"/>
      <c r="AF220" s="1003"/>
      <c r="AG220" s="1003"/>
      <c r="AH220" s="1003"/>
      <c r="AI220" s="1003"/>
      <c r="AJ220" s="1003"/>
      <c r="AK220" s="1003"/>
      <c r="AL220" s="1003"/>
      <c r="AM220" s="1003"/>
      <c r="AN220" s="1003"/>
      <c r="AO220" s="1003"/>
      <c r="AP220" s="1003"/>
      <c r="AQ220" s="1003"/>
      <c r="AR220" s="1003"/>
      <c r="AS220" s="1003"/>
      <c r="AT220" s="1003"/>
      <c r="AU220" s="1003"/>
      <c r="AV220" s="1003"/>
      <c r="AW220" s="1003"/>
      <c r="AX220" s="1003"/>
      <c r="AY220" s="1003"/>
      <c r="AZ220" s="1003"/>
      <c r="BA220" s="1003"/>
      <c r="BB220" s="1003"/>
      <c r="BC220" s="1003"/>
      <c r="BD220" s="1003"/>
      <c r="BE220" s="1003"/>
      <c r="BF220" s="1003"/>
      <c r="BG220" s="1003"/>
      <c r="BH220" s="1003"/>
      <c r="BI220" s="1003"/>
      <c r="BJ220" s="1003"/>
      <c r="BK220" s="1003"/>
      <c r="BL220" s="1003"/>
      <c r="BM220" s="1003"/>
      <c r="BN220" s="1003"/>
      <c r="BO220" s="1003"/>
      <c r="BP220" s="1003"/>
      <c r="BQ220" s="1003"/>
      <c r="BR220" s="1003"/>
      <c r="BS220" s="1003"/>
      <c r="BT220" s="1003"/>
      <c r="BU220" s="1003"/>
      <c r="BV220" s="1003"/>
      <c r="BW220" s="1003"/>
      <c r="BX220" s="1003"/>
      <c r="BY220" s="1003"/>
      <c r="BZ220" s="1003"/>
      <c r="CA220" s="1003"/>
      <c r="CB220" s="1003"/>
      <c r="CC220" s="1003"/>
      <c r="CD220" s="1003"/>
      <c r="CE220" s="1003"/>
      <c r="CF220" s="1003"/>
      <c r="CG220" s="1003"/>
      <c r="CH220" s="1003"/>
      <c r="CI220" s="1003"/>
      <c r="CJ220" s="1003"/>
      <c r="CK220" s="1003"/>
      <c r="CL220" s="1003"/>
      <c r="CM220" s="1003"/>
      <c r="CN220" s="1003"/>
      <c r="CO220" s="1003"/>
      <c r="CP220" s="1003"/>
      <c r="CQ220" s="1003"/>
      <c r="CR220" s="1003"/>
      <c r="CS220" s="1003"/>
      <c r="CT220" s="1003"/>
      <c r="CU220" s="1003"/>
      <c r="CV220" s="1003"/>
      <c r="CW220" s="1003"/>
      <c r="CX220" s="1003"/>
      <c r="CY220" s="1003"/>
      <c r="CZ220" s="1003"/>
      <c r="DA220" s="1003"/>
      <c r="DB220" s="1003"/>
      <c r="DC220" s="1003"/>
      <c r="DD220" s="1003"/>
      <c r="DE220" s="1003"/>
      <c r="DF220" s="1003"/>
      <c r="DG220" s="1003"/>
      <c r="DH220" s="1003"/>
      <c r="DI220" s="1003"/>
      <c r="DJ220" s="1003"/>
      <c r="DK220" s="1003"/>
      <c r="DL220" s="1003"/>
      <c r="DM220" s="1003"/>
      <c r="DN220" s="1003"/>
      <c r="DO220" s="1003"/>
      <c r="DP220" s="1003"/>
      <c r="DQ220" s="1003"/>
      <c r="DR220" s="1003"/>
      <c r="DS220" s="1003"/>
      <c r="DT220" s="1003"/>
      <c r="DU220" s="1003"/>
      <c r="DV220" s="1003"/>
      <c r="DW220" s="1003"/>
      <c r="DX220" s="1003"/>
      <c r="DY220" s="1003"/>
      <c r="DZ220" s="1003"/>
      <c r="EA220" s="1003"/>
      <c r="EB220" s="1003"/>
      <c r="EC220" s="1003"/>
      <c r="ED220" s="1003"/>
      <c r="EE220" s="1003"/>
      <c r="EF220" s="1003"/>
      <c r="EG220" s="1003"/>
      <c r="EH220" s="1003"/>
      <c r="EI220" s="1003"/>
      <c r="EJ220" s="1003"/>
      <c r="EK220" s="1003"/>
      <c r="EL220" s="1003"/>
      <c r="EM220" s="1003"/>
      <c r="EN220" s="1003"/>
      <c r="EO220" s="1003"/>
      <c r="EP220" s="1003"/>
      <c r="EQ220" s="1003"/>
      <c r="ER220" s="1003"/>
      <c r="ES220" s="1003"/>
      <c r="ET220" s="1003"/>
      <c r="EU220" s="1003"/>
      <c r="EV220" s="1003"/>
      <c r="EW220" s="1003"/>
      <c r="EX220" s="1003"/>
      <c r="EY220" s="1003"/>
      <c r="EZ220" s="1003"/>
      <c r="FA220" s="1003"/>
      <c r="FB220" s="1003"/>
      <c r="FC220" s="1003"/>
      <c r="FD220" s="1003"/>
      <c r="FE220" s="1003"/>
      <c r="FF220" s="1003"/>
      <c r="FG220" s="1003"/>
      <c r="FH220" s="1003"/>
      <c r="FI220" s="1003"/>
      <c r="FJ220" s="1003"/>
      <c r="FK220" s="1003"/>
      <c r="FL220" s="1003"/>
      <c r="FM220" s="1003"/>
      <c r="FN220" s="1003"/>
      <c r="FO220" s="1003"/>
      <c r="FP220" s="1003"/>
      <c r="FQ220" s="1003"/>
      <c r="FR220" s="1003"/>
      <c r="FS220" s="1003"/>
      <c r="FT220" s="1003"/>
      <c r="FU220" s="1003"/>
      <c r="FV220" s="1003"/>
      <c r="FW220" s="1003"/>
      <c r="FX220" s="1003"/>
      <c r="FY220" s="1003"/>
      <c r="FZ220" s="1003"/>
      <c r="GA220" s="1003"/>
      <c r="GB220" s="1003"/>
      <c r="GC220" s="1003"/>
      <c r="GD220" s="1003"/>
      <c r="GE220" s="1003"/>
      <c r="GF220" s="1003"/>
      <c r="GG220" s="1003"/>
      <c r="GH220" s="1003"/>
      <c r="GI220" s="1003"/>
      <c r="GJ220" s="1003"/>
      <c r="GK220" s="1003"/>
      <c r="GL220" s="1003"/>
      <c r="GM220" s="1003"/>
      <c r="GN220" s="1003"/>
      <c r="GO220" s="1003"/>
      <c r="GP220" s="1003"/>
      <c r="GQ220" s="1003"/>
      <c r="GR220" s="1003"/>
      <c r="GS220" s="1003"/>
      <c r="GT220" s="1003"/>
      <c r="GU220" s="1003"/>
      <c r="GV220" s="1003"/>
      <c r="GW220" s="1003"/>
      <c r="GX220" s="1003"/>
      <c r="GY220" s="1003"/>
      <c r="GZ220" s="1003"/>
      <c r="HA220" s="1003"/>
      <c r="HB220" s="1003"/>
      <c r="HC220" s="1003"/>
      <c r="HD220" s="1003"/>
      <c r="HE220" s="1003"/>
      <c r="HF220" s="1003"/>
      <c r="HG220" s="1003"/>
      <c r="HH220" s="1003"/>
      <c r="HI220" s="1003"/>
      <c r="HJ220" s="1003"/>
      <c r="HK220" s="1003"/>
      <c r="HL220" s="1003"/>
      <c r="HM220" s="1003"/>
      <c r="HN220" s="1003"/>
      <c r="HO220" s="1003"/>
      <c r="HP220" s="1003"/>
      <c r="HQ220" s="1003"/>
      <c r="HR220" s="1003"/>
      <c r="HS220" s="1003"/>
      <c r="HT220" s="1003"/>
      <c r="HU220" s="1003"/>
      <c r="HV220" s="1003"/>
      <c r="HW220" s="1003"/>
      <c r="HX220" s="1003"/>
      <c r="HY220" s="1003"/>
      <c r="HZ220" s="1003"/>
      <c r="IA220" s="1003"/>
      <c r="IB220" s="1003"/>
      <c r="IC220" s="1003"/>
      <c r="ID220" s="1003"/>
      <c r="IE220" s="1003"/>
      <c r="IF220" s="1003"/>
      <c r="IG220" s="1003"/>
      <c r="IH220" s="1003"/>
      <c r="II220" s="1003"/>
      <c r="IJ220" s="1003"/>
      <c r="IK220" s="1003"/>
      <c r="IL220" s="1003"/>
      <c r="IM220" s="1003"/>
      <c r="IN220" s="1003"/>
      <c r="IO220" s="1003"/>
      <c r="IP220" s="1003"/>
      <c r="IQ220" s="1003"/>
      <c r="IR220" s="1003"/>
      <c r="IS220" s="1003"/>
      <c r="IT220" s="1003"/>
      <c r="IU220" s="1003"/>
      <c r="IV220" s="1003"/>
    </row>
    <row r="221" spans="1:256" ht="26.25" thickBot="1">
      <c r="A221" s="1003"/>
      <c r="B221" s="1110" t="s">
        <v>760</v>
      </c>
      <c r="C221" s="1111" t="s">
        <v>686</v>
      </c>
      <c r="D221" s="1111" t="s">
        <v>29</v>
      </c>
      <c r="E221" s="1111" t="s">
        <v>687</v>
      </c>
      <c r="F221" s="1112" t="s">
        <v>709</v>
      </c>
      <c r="G221" s="1113" t="s">
        <v>710</v>
      </c>
      <c r="H221" s="1003"/>
      <c r="I221" s="1003"/>
      <c r="J221" s="1003"/>
      <c r="K221" s="1003"/>
      <c r="L221" s="1003"/>
      <c r="M221" s="1003"/>
      <c r="N221" s="1003"/>
      <c r="O221" s="1003"/>
      <c r="P221" s="1003"/>
      <c r="Q221" s="1003"/>
      <c r="R221" s="1003"/>
      <c r="S221" s="1003"/>
      <c r="T221" s="1003"/>
      <c r="U221" s="1003"/>
      <c r="V221" s="1003"/>
      <c r="W221" s="1003"/>
      <c r="X221" s="1003"/>
      <c r="Y221" s="1003"/>
      <c r="Z221" s="1003"/>
      <c r="AA221" s="1003"/>
      <c r="AB221" s="1003"/>
      <c r="AC221" s="1003"/>
      <c r="AD221" s="1003"/>
      <c r="AE221" s="1003"/>
      <c r="AF221" s="1003"/>
      <c r="AG221" s="1003"/>
      <c r="AH221" s="1003"/>
      <c r="AI221" s="1003"/>
      <c r="AJ221" s="1003"/>
      <c r="AK221" s="1003"/>
      <c r="AL221" s="1003"/>
      <c r="AM221" s="1003"/>
      <c r="AN221" s="1003"/>
      <c r="AO221" s="1003"/>
      <c r="AP221" s="1003"/>
      <c r="AQ221" s="1003"/>
      <c r="AR221" s="1003"/>
      <c r="AS221" s="1003"/>
      <c r="AT221" s="1003"/>
      <c r="AU221" s="1003"/>
      <c r="AV221" s="1003"/>
      <c r="AW221" s="1003"/>
      <c r="AX221" s="1003"/>
      <c r="AY221" s="1003"/>
      <c r="AZ221" s="1003"/>
      <c r="BA221" s="1003"/>
      <c r="BB221" s="1003"/>
      <c r="BC221" s="1003"/>
      <c r="BD221" s="1003"/>
      <c r="BE221" s="1003"/>
      <c r="BF221" s="1003"/>
      <c r="BG221" s="1003"/>
      <c r="BH221" s="1003"/>
      <c r="BI221" s="1003"/>
      <c r="BJ221" s="1003"/>
      <c r="BK221" s="1003"/>
      <c r="BL221" s="1003"/>
      <c r="BM221" s="1003"/>
      <c r="BN221" s="1003"/>
      <c r="BO221" s="1003"/>
      <c r="BP221" s="1003"/>
      <c r="BQ221" s="1003"/>
      <c r="BR221" s="1003"/>
      <c r="BS221" s="1003"/>
      <c r="BT221" s="1003"/>
      <c r="BU221" s="1003"/>
      <c r="BV221" s="1003"/>
      <c r="BW221" s="1003"/>
      <c r="BX221" s="1003"/>
      <c r="BY221" s="1003"/>
      <c r="BZ221" s="1003"/>
      <c r="CA221" s="1003"/>
      <c r="CB221" s="1003"/>
      <c r="CC221" s="1003"/>
      <c r="CD221" s="1003"/>
      <c r="CE221" s="1003"/>
      <c r="CF221" s="1003"/>
      <c r="CG221" s="1003"/>
      <c r="CH221" s="1003"/>
      <c r="CI221" s="1003"/>
      <c r="CJ221" s="1003"/>
      <c r="CK221" s="1003"/>
      <c r="CL221" s="1003"/>
      <c r="CM221" s="1003"/>
      <c r="CN221" s="1003"/>
      <c r="CO221" s="1003"/>
      <c r="CP221" s="1003"/>
      <c r="CQ221" s="1003"/>
      <c r="CR221" s="1003"/>
      <c r="CS221" s="1003"/>
      <c r="CT221" s="1003"/>
      <c r="CU221" s="1003"/>
      <c r="CV221" s="1003"/>
      <c r="CW221" s="1003"/>
      <c r="CX221" s="1003"/>
      <c r="CY221" s="1003"/>
      <c r="CZ221" s="1003"/>
      <c r="DA221" s="1003"/>
      <c r="DB221" s="1003"/>
      <c r="DC221" s="1003"/>
      <c r="DD221" s="1003"/>
      <c r="DE221" s="1003"/>
      <c r="DF221" s="1003"/>
      <c r="DG221" s="1003"/>
      <c r="DH221" s="1003"/>
      <c r="DI221" s="1003"/>
      <c r="DJ221" s="1003"/>
      <c r="DK221" s="1003"/>
      <c r="DL221" s="1003"/>
      <c r="DM221" s="1003"/>
      <c r="DN221" s="1003"/>
      <c r="DO221" s="1003"/>
      <c r="DP221" s="1003"/>
      <c r="DQ221" s="1003"/>
      <c r="DR221" s="1003"/>
      <c r="DS221" s="1003"/>
      <c r="DT221" s="1003"/>
      <c r="DU221" s="1003"/>
      <c r="DV221" s="1003"/>
      <c r="DW221" s="1003"/>
      <c r="DX221" s="1003"/>
      <c r="DY221" s="1003"/>
      <c r="DZ221" s="1003"/>
      <c r="EA221" s="1003"/>
      <c r="EB221" s="1003"/>
      <c r="EC221" s="1003"/>
      <c r="ED221" s="1003"/>
      <c r="EE221" s="1003"/>
      <c r="EF221" s="1003"/>
      <c r="EG221" s="1003"/>
      <c r="EH221" s="1003"/>
      <c r="EI221" s="1003"/>
      <c r="EJ221" s="1003"/>
      <c r="EK221" s="1003"/>
      <c r="EL221" s="1003"/>
      <c r="EM221" s="1003"/>
      <c r="EN221" s="1003"/>
      <c r="EO221" s="1003"/>
      <c r="EP221" s="1003"/>
      <c r="EQ221" s="1003"/>
      <c r="ER221" s="1003"/>
      <c r="ES221" s="1003"/>
      <c r="ET221" s="1003"/>
      <c r="EU221" s="1003"/>
      <c r="EV221" s="1003"/>
      <c r="EW221" s="1003"/>
      <c r="EX221" s="1003"/>
      <c r="EY221" s="1003"/>
      <c r="EZ221" s="1003"/>
      <c r="FA221" s="1003"/>
      <c r="FB221" s="1003"/>
      <c r="FC221" s="1003"/>
      <c r="FD221" s="1003"/>
      <c r="FE221" s="1003"/>
      <c r="FF221" s="1003"/>
      <c r="FG221" s="1003"/>
      <c r="FH221" s="1003"/>
      <c r="FI221" s="1003"/>
      <c r="FJ221" s="1003"/>
      <c r="FK221" s="1003"/>
      <c r="FL221" s="1003"/>
      <c r="FM221" s="1003"/>
      <c r="FN221" s="1003"/>
      <c r="FO221" s="1003"/>
      <c r="FP221" s="1003"/>
      <c r="FQ221" s="1003"/>
      <c r="FR221" s="1003"/>
      <c r="FS221" s="1003"/>
      <c r="FT221" s="1003"/>
      <c r="FU221" s="1003"/>
      <c r="FV221" s="1003"/>
      <c r="FW221" s="1003"/>
      <c r="FX221" s="1003"/>
      <c r="FY221" s="1003"/>
      <c r="FZ221" s="1003"/>
      <c r="GA221" s="1003"/>
      <c r="GB221" s="1003"/>
      <c r="GC221" s="1003"/>
      <c r="GD221" s="1003"/>
      <c r="GE221" s="1003"/>
      <c r="GF221" s="1003"/>
      <c r="GG221" s="1003"/>
      <c r="GH221" s="1003"/>
      <c r="GI221" s="1003"/>
      <c r="GJ221" s="1003"/>
      <c r="GK221" s="1003"/>
      <c r="GL221" s="1003"/>
      <c r="GM221" s="1003"/>
      <c r="GN221" s="1003"/>
      <c r="GO221" s="1003"/>
      <c r="GP221" s="1003"/>
      <c r="GQ221" s="1003"/>
      <c r="GR221" s="1003"/>
      <c r="GS221" s="1003"/>
      <c r="GT221" s="1003"/>
      <c r="GU221" s="1003"/>
      <c r="GV221" s="1003"/>
      <c r="GW221" s="1003"/>
      <c r="GX221" s="1003"/>
      <c r="GY221" s="1003"/>
      <c r="GZ221" s="1003"/>
      <c r="HA221" s="1003"/>
      <c r="HB221" s="1003"/>
      <c r="HC221" s="1003"/>
      <c r="HD221" s="1003"/>
      <c r="HE221" s="1003"/>
      <c r="HF221" s="1003"/>
      <c r="HG221" s="1003"/>
      <c r="HH221" s="1003"/>
      <c r="HI221" s="1003"/>
      <c r="HJ221" s="1003"/>
      <c r="HK221" s="1003"/>
      <c r="HL221" s="1003"/>
      <c r="HM221" s="1003"/>
      <c r="HN221" s="1003"/>
      <c r="HO221" s="1003"/>
      <c r="HP221" s="1003"/>
      <c r="HQ221" s="1003"/>
      <c r="HR221" s="1003"/>
      <c r="HS221" s="1003"/>
      <c r="HT221" s="1003"/>
      <c r="HU221" s="1003"/>
      <c r="HV221" s="1003"/>
      <c r="HW221" s="1003"/>
      <c r="HX221" s="1003"/>
      <c r="HY221" s="1003"/>
      <c r="HZ221" s="1003"/>
      <c r="IA221" s="1003"/>
      <c r="IB221" s="1003"/>
      <c r="IC221" s="1003"/>
      <c r="ID221" s="1003"/>
      <c r="IE221" s="1003"/>
      <c r="IF221" s="1003"/>
      <c r="IG221" s="1003"/>
      <c r="IH221" s="1003"/>
      <c r="II221" s="1003"/>
      <c r="IJ221" s="1003"/>
      <c r="IK221" s="1003"/>
      <c r="IL221" s="1003"/>
      <c r="IM221" s="1003"/>
      <c r="IN221" s="1003"/>
      <c r="IO221" s="1003"/>
      <c r="IP221" s="1003"/>
      <c r="IQ221" s="1003"/>
      <c r="IR221" s="1003"/>
      <c r="IS221" s="1003"/>
      <c r="IT221" s="1003"/>
      <c r="IU221" s="1003"/>
      <c r="IV221" s="1003"/>
    </row>
    <row r="222" spans="1:256" ht="13.5" thickBot="1">
      <c r="A222" s="1003"/>
      <c r="B222" s="2884" t="s">
        <v>690</v>
      </c>
      <c r="C222" s="2885"/>
      <c r="D222" s="2885"/>
      <c r="E222" s="2885"/>
      <c r="F222" s="2885"/>
      <c r="G222" s="2886"/>
      <c r="H222" s="1003"/>
      <c r="I222" s="1003"/>
      <c r="J222" s="1003"/>
      <c r="K222" s="1003"/>
      <c r="L222" s="1003"/>
      <c r="M222" s="1003"/>
      <c r="N222" s="1003"/>
      <c r="O222" s="1003"/>
      <c r="P222" s="1003"/>
      <c r="Q222" s="1003"/>
      <c r="R222" s="1003"/>
      <c r="S222" s="1003"/>
      <c r="T222" s="1003"/>
      <c r="U222" s="1003"/>
      <c r="V222" s="1003"/>
      <c r="W222" s="1003"/>
      <c r="X222" s="1003"/>
      <c r="Y222" s="1003"/>
      <c r="Z222" s="1003"/>
      <c r="AA222" s="1003"/>
      <c r="AB222" s="1003"/>
      <c r="AC222" s="1003"/>
      <c r="AD222" s="1003"/>
      <c r="AE222" s="1003"/>
      <c r="AF222" s="1003"/>
      <c r="AG222" s="1003"/>
      <c r="AH222" s="1003"/>
      <c r="AI222" s="1003"/>
      <c r="AJ222" s="1003"/>
      <c r="AK222" s="1003"/>
      <c r="AL222" s="1003"/>
      <c r="AM222" s="1003"/>
      <c r="AN222" s="1003"/>
      <c r="AO222" s="1003"/>
      <c r="AP222" s="1003"/>
      <c r="AQ222" s="1003"/>
      <c r="AR222" s="1003"/>
      <c r="AS222" s="1003"/>
      <c r="AT222" s="1003"/>
      <c r="AU222" s="1003"/>
      <c r="AV222" s="1003"/>
      <c r="AW222" s="1003"/>
      <c r="AX222" s="1003"/>
      <c r="AY222" s="1003"/>
      <c r="AZ222" s="1003"/>
      <c r="BA222" s="1003"/>
      <c r="BB222" s="1003"/>
      <c r="BC222" s="1003"/>
      <c r="BD222" s="1003"/>
      <c r="BE222" s="1003"/>
      <c r="BF222" s="1003"/>
      <c r="BG222" s="1003"/>
      <c r="BH222" s="1003"/>
      <c r="BI222" s="1003"/>
      <c r="BJ222" s="1003"/>
      <c r="BK222" s="1003"/>
      <c r="BL222" s="1003"/>
      <c r="BM222" s="1003"/>
      <c r="BN222" s="1003"/>
      <c r="BO222" s="1003"/>
      <c r="BP222" s="1003"/>
      <c r="BQ222" s="1003"/>
      <c r="BR222" s="1003"/>
      <c r="BS222" s="1003"/>
      <c r="BT222" s="1003"/>
      <c r="BU222" s="1003"/>
      <c r="BV222" s="1003"/>
      <c r="BW222" s="1003"/>
      <c r="BX222" s="1003"/>
      <c r="BY222" s="1003"/>
      <c r="BZ222" s="1003"/>
      <c r="CA222" s="1003"/>
      <c r="CB222" s="1003"/>
      <c r="CC222" s="1003"/>
      <c r="CD222" s="1003"/>
      <c r="CE222" s="1003"/>
      <c r="CF222" s="1003"/>
      <c r="CG222" s="1003"/>
      <c r="CH222" s="1003"/>
      <c r="CI222" s="1003"/>
      <c r="CJ222" s="1003"/>
      <c r="CK222" s="1003"/>
      <c r="CL222" s="1003"/>
      <c r="CM222" s="1003"/>
      <c r="CN222" s="1003"/>
      <c r="CO222" s="1003"/>
      <c r="CP222" s="1003"/>
      <c r="CQ222" s="1003"/>
      <c r="CR222" s="1003"/>
      <c r="CS222" s="1003"/>
      <c r="CT222" s="1003"/>
      <c r="CU222" s="1003"/>
      <c r="CV222" s="1003"/>
      <c r="CW222" s="1003"/>
      <c r="CX222" s="1003"/>
      <c r="CY222" s="1003"/>
      <c r="CZ222" s="1003"/>
      <c r="DA222" s="1003"/>
      <c r="DB222" s="1003"/>
      <c r="DC222" s="1003"/>
      <c r="DD222" s="1003"/>
      <c r="DE222" s="1003"/>
      <c r="DF222" s="1003"/>
      <c r="DG222" s="1003"/>
      <c r="DH222" s="1003"/>
      <c r="DI222" s="1003"/>
      <c r="DJ222" s="1003"/>
      <c r="DK222" s="1003"/>
      <c r="DL222" s="1003"/>
      <c r="DM222" s="1003"/>
      <c r="DN222" s="1003"/>
      <c r="DO222" s="1003"/>
      <c r="DP222" s="1003"/>
      <c r="DQ222" s="1003"/>
      <c r="DR222" s="1003"/>
      <c r="DS222" s="1003"/>
      <c r="DT222" s="1003"/>
      <c r="DU222" s="1003"/>
      <c r="DV222" s="1003"/>
      <c r="DW222" s="1003"/>
      <c r="DX222" s="1003"/>
      <c r="DY222" s="1003"/>
      <c r="DZ222" s="1003"/>
      <c r="EA222" s="1003"/>
      <c r="EB222" s="1003"/>
      <c r="EC222" s="1003"/>
      <c r="ED222" s="1003"/>
      <c r="EE222" s="1003"/>
      <c r="EF222" s="1003"/>
      <c r="EG222" s="1003"/>
      <c r="EH222" s="1003"/>
      <c r="EI222" s="1003"/>
      <c r="EJ222" s="1003"/>
      <c r="EK222" s="1003"/>
      <c r="EL222" s="1003"/>
      <c r="EM222" s="1003"/>
      <c r="EN222" s="1003"/>
      <c r="EO222" s="1003"/>
      <c r="EP222" s="1003"/>
      <c r="EQ222" s="1003"/>
      <c r="ER222" s="1003"/>
      <c r="ES222" s="1003"/>
      <c r="ET222" s="1003"/>
      <c r="EU222" s="1003"/>
      <c r="EV222" s="1003"/>
      <c r="EW222" s="1003"/>
      <c r="EX222" s="1003"/>
      <c r="EY222" s="1003"/>
      <c r="EZ222" s="1003"/>
      <c r="FA222" s="1003"/>
      <c r="FB222" s="1003"/>
      <c r="FC222" s="1003"/>
      <c r="FD222" s="1003"/>
      <c r="FE222" s="1003"/>
      <c r="FF222" s="1003"/>
      <c r="FG222" s="1003"/>
      <c r="FH222" s="1003"/>
      <c r="FI222" s="1003"/>
      <c r="FJ222" s="1003"/>
      <c r="FK222" s="1003"/>
      <c r="FL222" s="1003"/>
      <c r="FM222" s="1003"/>
      <c r="FN222" s="1003"/>
      <c r="FO222" s="1003"/>
      <c r="FP222" s="1003"/>
      <c r="FQ222" s="1003"/>
      <c r="FR222" s="1003"/>
      <c r="FS222" s="1003"/>
      <c r="FT222" s="1003"/>
      <c r="FU222" s="1003"/>
      <c r="FV222" s="1003"/>
      <c r="FW222" s="1003"/>
      <c r="FX222" s="1003"/>
      <c r="FY222" s="1003"/>
      <c r="FZ222" s="1003"/>
      <c r="GA222" s="1003"/>
      <c r="GB222" s="1003"/>
      <c r="GC222" s="1003"/>
      <c r="GD222" s="1003"/>
      <c r="GE222" s="1003"/>
      <c r="GF222" s="1003"/>
      <c r="GG222" s="1003"/>
      <c r="GH222" s="1003"/>
      <c r="GI222" s="1003"/>
      <c r="GJ222" s="1003"/>
      <c r="GK222" s="1003"/>
      <c r="GL222" s="1003"/>
      <c r="GM222" s="1003"/>
      <c r="GN222" s="1003"/>
      <c r="GO222" s="1003"/>
      <c r="GP222" s="1003"/>
      <c r="GQ222" s="1003"/>
      <c r="GR222" s="1003"/>
      <c r="GS222" s="1003"/>
      <c r="GT222" s="1003"/>
      <c r="GU222" s="1003"/>
      <c r="GV222" s="1003"/>
      <c r="GW222" s="1003"/>
      <c r="GX222" s="1003"/>
      <c r="GY222" s="1003"/>
      <c r="GZ222" s="1003"/>
      <c r="HA222" s="1003"/>
      <c r="HB222" s="1003"/>
      <c r="HC222" s="1003"/>
      <c r="HD222" s="1003"/>
      <c r="HE222" s="1003"/>
      <c r="HF222" s="1003"/>
      <c r="HG222" s="1003"/>
      <c r="HH222" s="1003"/>
      <c r="HI222" s="1003"/>
      <c r="HJ222" s="1003"/>
      <c r="HK222" s="1003"/>
      <c r="HL222" s="1003"/>
      <c r="HM222" s="1003"/>
      <c r="HN222" s="1003"/>
      <c r="HO222" s="1003"/>
      <c r="HP222" s="1003"/>
      <c r="HQ222" s="1003"/>
      <c r="HR222" s="1003"/>
      <c r="HS222" s="1003"/>
      <c r="HT222" s="1003"/>
      <c r="HU222" s="1003"/>
      <c r="HV222" s="1003"/>
      <c r="HW222" s="1003"/>
      <c r="HX222" s="1003"/>
      <c r="HY222" s="1003"/>
      <c r="HZ222" s="1003"/>
      <c r="IA222" s="1003"/>
      <c r="IB222" s="1003"/>
      <c r="IC222" s="1003"/>
      <c r="ID222" s="1003"/>
      <c r="IE222" s="1003"/>
      <c r="IF222" s="1003"/>
      <c r="IG222" s="1003"/>
      <c r="IH222" s="1003"/>
      <c r="II222" s="1003"/>
      <c r="IJ222" s="1003"/>
      <c r="IK222" s="1003"/>
      <c r="IL222" s="1003"/>
      <c r="IM222" s="1003"/>
      <c r="IN222" s="1003"/>
      <c r="IO222" s="1003"/>
      <c r="IP222" s="1003"/>
      <c r="IQ222" s="1003"/>
      <c r="IR222" s="1003"/>
      <c r="IS222" s="1003"/>
      <c r="IT222" s="1003"/>
      <c r="IU222" s="1003"/>
      <c r="IV222" s="1003"/>
    </row>
    <row r="223" spans="1:256" ht="15">
      <c r="A223" s="1003"/>
      <c r="B223" s="1114" t="s">
        <v>1819</v>
      </c>
      <c r="C223" s="1115" t="s">
        <v>1845</v>
      </c>
      <c r="D223" s="1116" t="s">
        <v>29</v>
      </c>
      <c r="E223" s="1117">
        <v>1</v>
      </c>
      <c r="F223" s="1118">
        <f>G203</f>
        <v>1805.61</v>
      </c>
      <c r="G223" s="1119">
        <f>TRUNC(F223*E223,2)</f>
        <v>1805.61</v>
      </c>
      <c r="H223" s="1003"/>
      <c r="I223" s="1003"/>
      <c r="J223" s="1003"/>
      <c r="K223" s="1003"/>
      <c r="L223" s="1003"/>
      <c r="M223" s="1003"/>
      <c r="N223" s="1003"/>
      <c r="O223" s="1003"/>
      <c r="P223" s="1003"/>
      <c r="Q223" s="1003"/>
      <c r="R223" s="1003"/>
      <c r="S223" s="1003"/>
      <c r="T223" s="1003"/>
      <c r="U223" s="1003"/>
      <c r="V223" s="1003"/>
      <c r="W223" s="1003"/>
      <c r="X223" s="1003"/>
      <c r="Y223" s="1003"/>
      <c r="Z223" s="1003"/>
      <c r="AA223" s="1003"/>
      <c r="AB223" s="1003"/>
      <c r="AC223" s="1003"/>
      <c r="AD223" s="1003"/>
      <c r="AE223" s="1003"/>
      <c r="AF223" s="1003"/>
      <c r="AG223" s="1003"/>
      <c r="AH223" s="1003"/>
      <c r="AI223" s="1003"/>
      <c r="AJ223" s="1003"/>
      <c r="AK223" s="1003"/>
      <c r="AL223" s="1003"/>
      <c r="AM223" s="1003"/>
      <c r="AN223" s="1003"/>
      <c r="AO223" s="1003"/>
      <c r="AP223" s="1003"/>
      <c r="AQ223" s="1003"/>
      <c r="AR223" s="1003"/>
      <c r="AS223" s="1003"/>
      <c r="AT223" s="1003"/>
      <c r="AU223" s="1003"/>
      <c r="AV223" s="1003"/>
      <c r="AW223" s="1003"/>
      <c r="AX223" s="1003"/>
      <c r="AY223" s="1003"/>
      <c r="AZ223" s="1003"/>
      <c r="BA223" s="1003"/>
      <c r="BB223" s="1003"/>
      <c r="BC223" s="1003"/>
      <c r="BD223" s="1003"/>
      <c r="BE223" s="1003"/>
      <c r="BF223" s="1003"/>
      <c r="BG223" s="1003"/>
      <c r="BH223" s="1003"/>
      <c r="BI223" s="1003"/>
      <c r="BJ223" s="1003"/>
      <c r="BK223" s="1003"/>
      <c r="BL223" s="1003"/>
      <c r="BM223" s="1003"/>
      <c r="BN223" s="1003"/>
      <c r="BO223" s="1003"/>
      <c r="BP223" s="1003"/>
      <c r="BQ223" s="1003"/>
      <c r="BR223" s="1003"/>
      <c r="BS223" s="1003"/>
      <c r="BT223" s="1003"/>
      <c r="BU223" s="1003"/>
      <c r="BV223" s="1003"/>
      <c r="BW223" s="1003"/>
      <c r="BX223" s="1003"/>
      <c r="BY223" s="1003"/>
      <c r="BZ223" s="1003"/>
      <c r="CA223" s="1003"/>
      <c r="CB223" s="1003"/>
      <c r="CC223" s="1003"/>
      <c r="CD223" s="1003"/>
      <c r="CE223" s="1003"/>
      <c r="CF223" s="1003"/>
      <c r="CG223" s="1003"/>
      <c r="CH223" s="1003"/>
      <c r="CI223" s="1003"/>
      <c r="CJ223" s="1003"/>
      <c r="CK223" s="1003"/>
      <c r="CL223" s="1003"/>
      <c r="CM223" s="1003"/>
      <c r="CN223" s="1003"/>
      <c r="CO223" s="1003"/>
      <c r="CP223" s="1003"/>
      <c r="CQ223" s="1003"/>
      <c r="CR223" s="1003"/>
      <c r="CS223" s="1003"/>
      <c r="CT223" s="1003"/>
      <c r="CU223" s="1003"/>
      <c r="CV223" s="1003"/>
      <c r="CW223" s="1003"/>
      <c r="CX223" s="1003"/>
      <c r="CY223" s="1003"/>
      <c r="CZ223" s="1003"/>
      <c r="DA223" s="1003"/>
      <c r="DB223" s="1003"/>
      <c r="DC223" s="1003"/>
      <c r="DD223" s="1003"/>
      <c r="DE223" s="1003"/>
      <c r="DF223" s="1003"/>
      <c r="DG223" s="1003"/>
      <c r="DH223" s="1003"/>
      <c r="DI223" s="1003"/>
      <c r="DJ223" s="1003"/>
      <c r="DK223" s="1003"/>
      <c r="DL223" s="1003"/>
      <c r="DM223" s="1003"/>
      <c r="DN223" s="1003"/>
      <c r="DO223" s="1003"/>
      <c r="DP223" s="1003"/>
      <c r="DQ223" s="1003"/>
      <c r="DR223" s="1003"/>
      <c r="DS223" s="1003"/>
      <c r="DT223" s="1003"/>
      <c r="DU223" s="1003"/>
      <c r="DV223" s="1003"/>
      <c r="DW223" s="1003"/>
      <c r="DX223" s="1003"/>
      <c r="DY223" s="1003"/>
      <c r="DZ223" s="1003"/>
      <c r="EA223" s="1003"/>
      <c r="EB223" s="1003"/>
      <c r="EC223" s="1003"/>
      <c r="ED223" s="1003"/>
      <c r="EE223" s="1003"/>
      <c r="EF223" s="1003"/>
      <c r="EG223" s="1003"/>
      <c r="EH223" s="1003"/>
      <c r="EI223" s="1003"/>
      <c r="EJ223" s="1003"/>
      <c r="EK223" s="1003"/>
      <c r="EL223" s="1003"/>
      <c r="EM223" s="1003"/>
      <c r="EN223" s="1003"/>
      <c r="EO223" s="1003"/>
      <c r="EP223" s="1003"/>
      <c r="EQ223" s="1003"/>
      <c r="ER223" s="1003"/>
      <c r="ES223" s="1003"/>
      <c r="ET223" s="1003"/>
      <c r="EU223" s="1003"/>
      <c r="EV223" s="1003"/>
      <c r="EW223" s="1003"/>
      <c r="EX223" s="1003"/>
      <c r="EY223" s="1003"/>
      <c r="EZ223" s="1003"/>
      <c r="FA223" s="1003"/>
      <c r="FB223" s="1003"/>
      <c r="FC223" s="1003"/>
      <c r="FD223" s="1003"/>
      <c r="FE223" s="1003"/>
      <c r="FF223" s="1003"/>
      <c r="FG223" s="1003"/>
      <c r="FH223" s="1003"/>
      <c r="FI223" s="1003"/>
      <c r="FJ223" s="1003"/>
      <c r="FK223" s="1003"/>
      <c r="FL223" s="1003"/>
      <c r="FM223" s="1003"/>
      <c r="FN223" s="1003"/>
      <c r="FO223" s="1003"/>
      <c r="FP223" s="1003"/>
      <c r="FQ223" s="1003"/>
      <c r="FR223" s="1003"/>
      <c r="FS223" s="1003"/>
      <c r="FT223" s="1003"/>
      <c r="FU223" s="1003"/>
      <c r="FV223" s="1003"/>
      <c r="FW223" s="1003"/>
      <c r="FX223" s="1003"/>
      <c r="FY223" s="1003"/>
      <c r="FZ223" s="1003"/>
      <c r="GA223" s="1003"/>
      <c r="GB223" s="1003"/>
      <c r="GC223" s="1003"/>
      <c r="GD223" s="1003"/>
      <c r="GE223" s="1003"/>
      <c r="GF223" s="1003"/>
      <c r="GG223" s="1003"/>
      <c r="GH223" s="1003"/>
      <c r="GI223" s="1003"/>
      <c r="GJ223" s="1003"/>
      <c r="GK223" s="1003"/>
      <c r="GL223" s="1003"/>
      <c r="GM223" s="1003"/>
      <c r="GN223" s="1003"/>
      <c r="GO223" s="1003"/>
      <c r="GP223" s="1003"/>
      <c r="GQ223" s="1003"/>
      <c r="GR223" s="1003"/>
      <c r="GS223" s="1003"/>
      <c r="GT223" s="1003"/>
      <c r="GU223" s="1003"/>
      <c r="GV223" s="1003"/>
      <c r="GW223" s="1003"/>
      <c r="GX223" s="1003"/>
      <c r="GY223" s="1003"/>
      <c r="GZ223" s="1003"/>
      <c r="HA223" s="1003"/>
      <c r="HB223" s="1003"/>
      <c r="HC223" s="1003"/>
      <c r="HD223" s="1003"/>
      <c r="HE223" s="1003"/>
      <c r="HF223" s="1003"/>
      <c r="HG223" s="1003"/>
      <c r="HH223" s="1003"/>
      <c r="HI223" s="1003"/>
      <c r="HJ223" s="1003"/>
      <c r="HK223" s="1003"/>
      <c r="HL223" s="1003"/>
      <c r="HM223" s="1003"/>
      <c r="HN223" s="1003"/>
      <c r="HO223" s="1003"/>
      <c r="HP223" s="1003"/>
      <c r="HQ223" s="1003"/>
      <c r="HR223" s="1003"/>
      <c r="HS223" s="1003"/>
      <c r="HT223" s="1003"/>
      <c r="HU223" s="1003"/>
      <c r="HV223" s="1003"/>
      <c r="HW223" s="1003"/>
      <c r="HX223" s="1003"/>
      <c r="HY223" s="1003"/>
      <c r="HZ223" s="1003"/>
      <c r="IA223" s="1003"/>
      <c r="IB223" s="1003"/>
      <c r="IC223" s="1003"/>
      <c r="ID223" s="1003"/>
      <c r="IE223" s="1003"/>
      <c r="IF223" s="1003"/>
      <c r="IG223" s="1003"/>
      <c r="IH223" s="1003"/>
      <c r="II223" s="1003"/>
      <c r="IJ223" s="1003"/>
      <c r="IK223" s="1003"/>
      <c r="IL223" s="1003"/>
      <c r="IM223" s="1003"/>
      <c r="IN223" s="1003"/>
      <c r="IO223" s="1003"/>
      <c r="IP223" s="1003"/>
      <c r="IQ223" s="1003"/>
      <c r="IR223" s="1003"/>
      <c r="IS223" s="1003"/>
      <c r="IT223" s="1003"/>
      <c r="IU223" s="1003"/>
      <c r="IV223" s="1003"/>
    </row>
    <row r="224" spans="1:256" ht="15.75" thickBot="1">
      <c r="A224" s="1003"/>
      <c r="B224" s="1120" t="s">
        <v>1851</v>
      </c>
      <c r="C224" s="1121" t="s">
        <v>1852</v>
      </c>
      <c r="D224" s="1122" t="s">
        <v>29</v>
      </c>
      <c r="E224" s="1123">
        <v>1</v>
      </c>
      <c r="F224" s="1123" t="e">
        <f>#REF!</f>
        <v>#REF!</v>
      </c>
      <c r="G224" s="1119" t="e">
        <f>TRUNC(F224*E224,2)</f>
        <v>#REF!</v>
      </c>
      <c r="H224" s="1003"/>
      <c r="I224" s="1003"/>
      <c r="J224" s="1003"/>
      <c r="K224" s="1003"/>
      <c r="L224" s="1003"/>
      <c r="M224" s="1003"/>
      <c r="N224" s="1003"/>
      <c r="O224" s="1003"/>
      <c r="P224" s="1003"/>
      <c r="Q224" s="1003"/>
      <c r="R224" s="1003"/>
      <c r="S224" s="1003"/>
      <c r="T224" s="1003"/>
      <c r="U224" s="1003"/>
      <c r="V224" s="1003"/>
      <c r="W224" s="1003"/>
      <c r="X224" s="1003"/>
      <c r="Y224" s="1003"/>
      <c r="Z224" s="1003"/>
      <c r="AA224" s="1003"/>
      <c r="AB224" s="1003"/>
      <c r="AC224" s="1003"/>
      <c r="AD224" s="1003"/>
      <c r="AE224" s="1003"/>
      <c r="AF224" s="1003"/>
      <c r="AG224" s="1003"/>
      <c r="AH224" s="1003"/>
      <c r="AI224" s="1003"/>
      <c r="AJ224" s="1003"/>
      <c r="AK224" s="1003"/>
      <c r="AL224" s="1003"/>
      <c r="AM224" s="1003"/>
      <c r="AN224" s="1003"/>
      <c r="AO224" s="1003"/>
      <c r="AP224" s="1003"/>
      <c r="AQ224" s="1003"/>
      <c r="AR224" s="1003"/>
      <c r="AS224" s="1003"/>
      <c r="AT224" s="1003"/>
      <c r="AU224" s="1003"/>
      <c r="AV224" s="1003"/>
      <c r="AW224" s="1003"/>
      <c r="AX224" s="1003"/>
      <c r="AY224" s="1003"/>
      <c r="AZ224" s="1003"/>
      <c r="BA224" s="1003"/>
      <c r="BB224" s="1003"/>
      <c r="BC224" s="1003"/>
      <c r="BD224" s="1003"/>
      <c r="BE224" s="1003"/>
      <c r="BF224" s="1003"/>
      <c r="BG224" s="1003"/>
      <c r="BH224" s="1003"/>
      <c r="BI224" s="1003"/>
      <c r="BJ224" s="1003"/>
      <c r="BK224" s="1003"/>
      <c r="BL224" s="1003"/>
      <c r="BM224" s="1003"/>
      <c r="BN224" s="1003"/>
      <c r="BO224" s="1003"/>
      <c r="BP224" s="1003"/>
      <c r="BQ224" s="1003"/>
      <c r="BR224" s="1003"/>
      <c r="BS224" s="1003"/>
      <c r="BT224" s="1003"/>
      <c r="BU224" s="1003"/>
      <c r="BV224" s="1003"/>
      <c r="BW224" s="1003"/>
      <c r="BX224" s="1003"/>
      <c r="BY224" s="1003"/>
      <c r="BZ224" s="1003"/>
      <c r="CA224" s="1003"/>
      <c r="CB224" s="1003"/>
      <c r="CC224" s="1003"/>
      <c r="CD224" s="1003"/>
      <c r="CE224" s="1003"/>
      <c r="CF224" s="1003"/>
      <c r="CG224" s="1003"/>
      <c r="CH224" s="1003"/>
      <c r="CI224" s="1003"/>
      <c r="CJ224" s="1003"/>
      <c r="CK224" s="1003"/>
      <c r="CL224" s="1003"/>
      <c r="CM224" s="1003"/>
      <c r="CN224" s="1003"/>
      <c r="CO224" s="1003"/>
      <c r="CP224" s="1003"/>
      <c r="CQ224" s="1003"/>
      <c r="CR224" s="1003"/>
      <c r="CS224" s="1003"/>
      <c r="CT224" s="1003"/>
      <c r="CU224" s="1003"/>
      <c r="CV224" s="1003"/>
      <c r="CW224" s="1003"/>
      <c r="CX224" s="1003"/>
      <c r="CY224" s="1003"/>
      <c r="CZ224" s="1003"/>
      <c r="DA224" s="1003"/>
      <c r="DB224" s="1003"/>
      <c r="DC224" s="1003"/>
      <c r="DD224" s="1003"/>
      <c r="DE224" s="1003"/>
      <c r="DF224" s="1003"/>
      <c r="DG224" s="1003"/>
      <c r="DH224" s="1003"/>
      <c r="DI224" s="1003"/>
      <c r="DJ224" s="1003"/>
      <c r="DK224" s="1003"/>
      <c r="DL224" s="1003"/>
      <c r="DM224" s="1003"/>
      <c r="DN224" s="1003"/>
      <c r="DO224" s="1003"/>
      <c r="DP224" s="1003"/>
      <c r="DQ224" s="1003"/>
      <c r="DR224" s="1003"/>
      <c r="DS224" s="1003"/>
      <c r="DT224" s="1003"/>
      <c r="DU224" s="1003"/>
      <c r="DV224" s="1003"/>
      <c r="DW224" s="1003"/>
      <c r="DX224" s="1003"/>
      <c r="DY224" s="1003"/>
      <c r="DZ224" s="1003"/>
      <c r="EA224" s="1003"/>
      <c r="EB224" s="1003"/>
      <c r="EC224" s="1003"/>
      <c r="ED224" s="1003"/>
      <c r="EE224" s="1003"/>
      <c r="EF224" s="1003"/>
      <c r="EG224" s="1003"/>
      <c r="EH224" s="1003"/>
      <c r="EI224" s="1003"/>
      <c r="EJ224" s="1003"/>
      <c r="EK224" s="1003"/>
      <c r="EL224" s="1003"/>
      <c r="EM224" s="1003"/>
      <c r="EN224" s="1003"/>
      <c r="EO224" s="1003"/>
      <c r="EP224" s="1003"/>
      <c r="EQ224" s="1003"/>
      <c r="ER224" s="1003"/>
      <c r="ES224" s="1003"/>
      <c r="ET224" s="1003"/>
      <c r="EU224" s="1003"/>
      <c r="EV224" s="1003"/>
      <c r="EW224" s="1003"/>
      <c r="EX224" s="1003"/>
      <c r="EY224" s="1003"/>
      <c r="EZ224" s="1003"/>
      <c r="FA224" s="1003"/>
      <c r="FB224" s="1003"/>
      <c r="FC224" s="1003"/>
      <c r="FD224" s="1003"/>
      <c r="FE224" s="1003"/>
      <c r="FF224" s="1003"/>
      <c r="FG224" s="1003"/>
      <c r="FH224" s="1003"/>
      <c r="FI224" s="1003"/>
      <c r="FJ224" s="1003"/>
      <c r="FK224" s="1003"/>
      <c r="FL224" s="1003"/>
      <c r="FM224" s="1003"/>
      <c r="FN224" s="1003"/>
      <c r="FO224" s="1003"/>
      <c r="FP224" s="1003"/>
      <c r="FQ224" s="1003"/>
      <c r="FR224" s="1003"/>
      <c r="FS224" s="1003"/>
      <c r="FT224" s="1003"/>
      <c r="FU224" s="1003"/>
      <c r="FV224" s="1003"/>
      <c r="FW224" s="1003"/>
      <c r="FX224" s="1003"/>
      <c r="FY224" s="1003"/>
      <c r="FZ224" s="1003"/>
      <c r="GA224" s="1003"/>
      <c r="GB224" s="1003"/>
      <c r="GC224" s="1003"/>
      <c r="GD224" s="1003"/>
      <c r="GE224" s="1003"/>
      <c r="GF224" s="1003"/>
      <c r="GG224" s="1003"/>
      <c r="GH224" s="1003"/>
      <c r="GI224" s="1003"/>
      <c r="GJ224" s="1003"/>
      <c r="GK224" s="1003"/>
      <c r="GL224" s="1003"/>
      <c r="GM224" s="1003"/>
      <c r="GN224" s="1003"/>
      <c r="GO224" s="1003"/>
      <c r="GP224" s="1003"/>
      <c r="GQ224" s="1003"/>
      <c r="GR224" s="1003"/>
      <c r="GS224" s="1003"/>
      <c r="GT224" s="1003"/>
      <c r="GU224" s="1003"/>
      <c r="GV224" s="1003"/>
      <c r="GW224" s="1003"/>
      <c r="GX224" s="1003"/>
      <c r="GY224" s="1003"/>
      <c r="GZ224" s="1003"/>
      <c r="HA224" s="1003"/>
      <c r="HB224" s="1003"/>
      <c r="HC224" s="1003"/>
      <c r="HD224" s="1003"/>
      <c r="HE224" s="1003"/>
      <c r="HF224" s="1003"/>
      <c r="HG224" s="1003"/>
      <c r="HH224" s="1003"/>
      <c r="HI224" s="1003"/>
      <c r="HJ224" s="1003"/>
      <c r="HK224" s="1003"/>
      <c r="HL224" s="1003"/>
      <c r="HM224" s="1003"/>
      <c r="HN224" s="1003"/>
      <c r="HO224" s="1003"/>
      <c r="HP224" s="1003"/>
      <c r="HQ224" s="1003"/>
      <c r="HR224" s="1003"/>
      <c r="HS224" s="1003"/>
      <c r="HT224" s="1003"/>
      <c r="HU224" s="1003"/>
      <c r="HV224" s="1003"/>
      <c r="HW224" s="1003"/>
      <c r="HX224" s="1003"/>
      <c r="HY224" s="1003"/>
      <c r="HZ224" s="1003"/>
      <c r="IA224" s="1003"/>
      <c r="IB224" s="1003"/>
      <c r="IC224" s="1003"/>
      <c r="ID224" s="1003"/>
      <c r="IE224" s="1003"/>
      <c r="IF224" s="1003"/>
      <c r="IG224" s="1003"/>
      <c r="IH224" s="1003"/>
      <c r="II224" s="1003"/>
      <c r="IJ224" s="1003"/>
      <c r="IK224" s="1003"/>
      <c r="IL224" s="1003"/>
      <c r="IM224" s="1003"/>
      <c r="IN224" s="1003"/>
      <c r="IO224" s="1003"/>
      <c r="IP224" s="1003"/>
      <c r="IQ224" s="1003"/>
      <c r="IR224" s="1003"/>
      <c r="IS224" s="1003"/>
      <c r="IT224" s="1003"/>
      <c r="IU224" s="1003"/>
      <c r="IV224" s="1003"/>
    </row>
    <row r="225" spans="1:256" ht="16.5" thickBot="1">
      <c r="A225" s="1003"/>
      <c r="B225" s="1005"/>
      <c r="C225" s="1051"/>
      <c r="D225" s="1052"/>
      <c r="E225" s="1053"/>
      <c r="F225" s="1054" t="s">
        <v>692</v>
      </c>
      <c r="G225" s="1124" t="e">
        <f>TRUNC(SUM(G223:G224),2)</f>
        <v>#REF!</v>
      </c>
      <c r="H225" s="1003"/>
      <c r="I225" s="1003"/>
      <c r="J225" s="1003"/>
      <c r="K225" s="1003"/>
      <c r="L225" s="1003"/>
      <c r="M225" s="1003"/>
      <c r="N225" s="1003"/>
      <c r="O225" s="1003"/>
      <c r="P225" s="1003"/>
      <c r="Q225" s="1003"/>
      <c r="R225" s="1003"/>
      <c r="S225" s="1003"/>
      <c r="T225" s="1003"/>
      <c r="U225" s="1003"/>
      <c r="V225" s="1003"/>
      <c r="W225" s="1003"/>
      <c r="X225" s="1003"/>
      <c r="Y225" s="1003"/>
      <c r="Z225" s="1003"/>
      <c r="AA225" s="1003"/>
      <c r="AB225" s="1003"/>
      <c r="AC225" s="1003"/>
      <c r="AD225" s="1003"/>
      <c r="AE225" s="1003"/>
      <c r="AF225" s="1003"/>
      <c r="AG225" s="1003"/>
      <c r="AH225" s="1003"/>
      <c r="AI225" s="1003"/>
      <c r="AJ225" s="1003"/>
      <c r="AK225" s="1003"/>
      <c r="AL225" s="1003"/>
      <c r="AM225" s="1003"/>
      <c r="AN225" s="1003"/>
      <c r="AO225" s="1003"/>
      <c r="AP225" s="1003"/>
      <c r="AQ225" s="1003"/>
      <c r="AR225" s="1003"/>
      <c r="AS225" s="1003"/>
      <c r="AT225" s="1003"/>
      <c r="AU225" s="1003"/>
      <c r="AV225" s="1003"/>
      <c r="AW225" s="1003"/>
      <c r="AX225" s="1003"/>
      <c r="AY225" s="1003"/>
      <c r="AZ225" s="1003"/>
      <c r="BA225" s="1003"/>
      <c r="BB225" s="1003"/>
      <c r="BC225" s="1003"/>
      <c r="BD225" s="1003"/>
      <c r="BE225" s="1003"/>
      <c r="BF225" s="1003"/>
      <c r="BG225" s="1003"/>
      <c r="BH225" s="1003"/>
      <c r="BI225" s="1003"/>
      <c r="BJ225" s="1003"/>
      <c r="BK225" s="1003"/>
      <c r="BL225" s="1003"/>
      <c r="BM225" s="1003"/>
      <c r="BN225" s="1003"/>
      <c r="BO225" s="1003"/>
      <c r="BP225" s="1003"/>
      <c r="BQ225" s="1003"/>
      <c r="BR225" s="1003"/>
      <c r="BS225" s="1003"/>
      <c r="BT225" s="1003"/>
      <c r="BU225" s="1003"/>
      <c r="BV225" s="1003"/>
      <c r="BW225" s="1003"/>
      <c r="BX225" s="1003"/>
      <c r="BY225" s="1003"/>
      <c r="BZ225" s="1003"/>
      <c r="CA225" s="1003"/>
      <c r="CB225" s="1003"/>
      <c r="CC225" s="1003"/>
      <c r="CD225" s="1003"/>
      <c r="CE225" s="1003"/>
      <c r="CF225" s="1003"/>
      <c r="CG225" s="1003"/>
      <c r="CH225" s="1003"/>
      <c r="CI225" s="1003"/>
      <c r="CJ225" s="1003"/>
      <c r="CK225" s="1003"/>
      <c r="CL225" s="1003"/>
      <c r="CM225" s="1003"/>
      <c r="CN225" s="1003"/>
      <c r="CO225" s="1003"/>
      <c r="CP225" s="1003"/>
      <c r="CQ225" s="1003"/>
      <c r="CR225" s="1003"/>
      <c r="CS225" s="1003"/>
      <c r="CT225" s="1003"/>
      <c r="CU225" s="1003"/>
      <c r="CV225" s="1003"/>
      <c r="CW225" s="1003"/>
      <c r="CX225" s="1003"/>
      <c r="CY225" s="1003"/>
      <c r="CZ225" s="1003"/>
      <c r="DA225" s="1003"/>
      <c r="DB225" s="1003"/>
      <c r="DC225" s="1003"/>
      <c r="DD225" s="1003"/>
      <c r="DE225" s="1003"/>
      <c r="DF225" s="1003"/>
      <c r="DG225" s="1003"/>
      <c r="DH225" s="1003"/>
      <c r="DI225" s="1003"/>
      <c r="DJ225" s="1003"/>
      <c r="DK225" s="1003"/>
      <c r="DL225" s="1003"/>
      <c r="DM225" s="1003"/>
      <c r="DN225" s="1003"/>
      <c r="DO225" s="1003"/>
      <c r="DP225" s="1003"/>
      <c r="DQ225" s="1003"/>
      <c r="DR225" s="1003"/>
      <c r="DS225" s="1003"/>
      <c r="DT225" s="1003"/>
      <c r="DU225" s="1003"/>
      <c r="DV225" s="1003"/>
      <c r="DW225" s="1003"/>
      <c r="DX225" s="1003"/>
      <c r="DY225" s="1003"/>
      <c r="DZ225" s="1003"/>
      <c r="EA225" s="1003"/>
      <c r="EB225" s="1003"/>
      <c r="EC225" s="1003"/>
      <c r="ED225" s="1003"/>
      <c r="EE225" s="1003"/>
      <c r="EF225" s="1003"/>
      <c r="EG225" s="1003"/>
      <c r="EH225" s="1003"/>
      <c r="EI225" s="1003"/>
      <c r="EJ225" s="1003"/>
      <c r="EK225" s="1003"/>
      <c r="EL225" s="1003"/>
      <c r="EM225" s="1003"/>
      <c r="EN225" s="1003"/>
      <c r="EO225" s="1003"/>
      <c r="EP225" s="1003"/>
      <c r="EQ225" s="1003"/>
      <c r="ER225" s="1003"/>
      <c r="ES225" s="1003"/>
      <c r="ET225" s="1003"/>
      <c r="EU225" s="1003"/>
      <c r="EV225" s="1003"/>
      <c r="EW225" s="1003"/>
      <c r="EX225" s="1003"/>
      <c r="EY225" s="1003"/>
      <c r="EZ225" s="1003"/>
      <c r="FA225" s="1003"/>
      <c r="FB225" s="1003"/>
      <c r="FC225" s="1003"/>
      <c r="FD225" s="1003"/>
      <c r="FE225" s="1003"/>
      <c r="FF225" s="1003"/>
      <c r="FG225" s="1003"/>
      <c r="FH225" s="1003"/>
      <c r="FI225" s="1003"/>
      <c r="FJ225" s="1003"/>
      <c r="FK225" s="1003"/>
      <c r="FL225" s="1003"/>
      <c r="FM225" s="1003"/>
      <c r="FN225" s="1003"/>
      <c r="FO225" s="1003"/>
      <c r="FP225" s="1003"/>
      <c r="FQ225" s="1003"/>
      <c r="FR225" s="1003"/>
      <c r="FS225" s="1003"/>
      <c r="FT225" s="1003"/>
      <c r="FU225" s="1003"/>
      <c r="FV225" s="1003"/>
      <c r="FW225" s="1003"/>
      <c r="FX225" s="1003"/>
      <c r="FY225" s="1003"/>
      <c r="FZ225" s="1003"/>
      <c r="GA225" s="1003"/>
      <c r="GB225" s="1003"/>
      <c r="GC225" s="1003"/>
      <c r="GD225" s="1003"/>
      <c r="GE225" s="1003"/>
      <c r="GF225" s="1003"/>
      <c r="GG225" s="1003"/>
      <c r="GH225" s="1003"/>
      <c r="GI225" s="1003"/>
      <c r="GJ225" s="1003"/>
      <c r="GK225" s="1003"/>
      <c r="GL225" s="1003"/>
      <c r="GM225" s="1003"/>
      <c r="GN225" s="1003"/>
      <c r="GO225" s="1003"/>
      <c r="GP225" s="1003"/>
      <c r="GQ225" s="1003"/>
      <c r="GR225" s="1003"/>
      <c r="GS225" s="1003"/>
      <c r="GT225" s="1003"/>
      <c r="GU225" s="1003"/>
      <c r="GV225" s="1003"/>
      <c r="GW225" s="1003"/>
      <c r="GX225" s="1003"/>
      <c r="GY225" s="1003"/>
      <c r="GZ225" s="1003"/>
      <c r="HA225" s="1003"/>
      <c r="HB225" s="1003"/>
      <c r="HC225" s="1003"/>
      <c r="HD225" s="1003"/>
      <c r="HE225" s="1003"/>
      <c r="HF225" s="1003"/>
      <c r="HG225" s="1003"/>
      <c r="HH225" s="1003"/>
      <c r="HI225" s="1003"/>
      <c r="HJ225" s="1003"/>
      <c r="HK225" s="1003"/>
      <c r="HL225" s="1003"/>
      <c r="HM225" s="1003"/>
      <c r="HN225" s="1003"/>
      <c r="HO225" s="1003"/>
      <c r="HP225" s="1003"/>
      <c r="HQ225" s="1003"/>
      <c r="HR225" s="1003"/>
      <c r="HS225" s="1003"/>
      <c r="HT225" s="1003"/>
      <c r="HU225" s="1003"/>
      <c r="HV225" s="1003"/>
      <c r="HW225" s="1003"/>
      <c r="HX225" s="1003"/>
      <c r="HY225" s="1003"/>
      <c r="HZ225" s="1003"/>
      <c r="IA225" s="1003"/>
      <c r="IB225" s="1003"/>
      <c r="IC225" s="1003"/>
      <c r="ID225" s="1003"/>
      <c r="IE225" s="1003"/>
      <c r="IF225" s="1003"/>
      <c r="IG225" s="1003"/>
      <c r="IH225" s="1003"/>
      <c r="II225" s="1003"/>
      <c r="IJ225" s="1003"/>
      <c r="IK225" s="1003"/>
      <c r="IL225" s="1003"/>
      <c r="IM225" s="1003"/>
      <c r="IN225" s="1003"/>
      <c r="IO225" s="1003"/>
      <c r="IP225" s="1003"/>
      <c r="IQ225" s="1003"/>
      <c r="IR225" s="1003"/>
      <c r="IS225" s="1003"/>
      <c r="IT225" s="1003"/>
      <c r="IU225" s="1003"/>
      <c r="IV225" s="1003"/>
    </row>
    <row r="226" spans="1:256" ht="13.5" thickBot="1">
      <c r="A226" s="1003"/>
      <c r="B226" s="1067"/>
      <c r="C226" s="1067"/>
      <c r="D226" s="1068"/>
      <c r="E226" s="1069"/>
      <c r="F226" s="1070"/>
      <c r="G226" s="1071"/>
      <c r="H226" s="1003"/>
      <c r="I226" s="1003"/>
      <c r="J226" s="1003"/>
      <c r="K226" s="1003"/>
      <c r="L226" s="1003"/>
      <c r="M226" s="1003"/>
      <c r="N226" s="1003"/>
      <c r="O226" s="1003"/>
      <c r="P226" s="1003"/>
      <c r="Q226" s="1003"/>
      <c r="R226" s="1003"/>
      <c r="S226" s="1003"/>
      <c r="T226" s="1003"/>
      <c r="U226" s="1003"/>
      <c r="V226" s="1003"/>
      <c r="W226" s="1003"/>
      <c r="X226" s="1003"/>
      <c r="Y226" s="1003"/>
      <c r="Z226" s="1003"/>
      <c r="AA226" s="1003"/>
      <c r="AB226" s="1003"/>
      <c r="AC226" s="1003"/>
      <c r="AD226" s="1003"/>
      <c r="AE226" s="1003"/>
      <c r="AF226" s="1003"/>
      <c r="AG226" s="1003"/>
      <c r="AH226" s="1003"/>
      <c r="AI226" s="1003"/>
      <c r="AJ226" s="1003"/>
      <c r="AK226" s="1003"/>
      <c r="AL226" s="1003"/>
      <c r="AM226" s="1003"/>
      <c r="AN226" s="1003"/>
      <c r="AO226" s="1003"/>
      <c r="AP226" s="1003"/>
      <c r="AQ226" s="1003"/>
      <c r="AR226" s="1003"/>
      <c r="AS226" s="1003"/>
      <c r="AT226" s="1003"/>
      <c r="AU226" s="1003"/>
      <c r="AV226" s="1003"/>
      <c r="AW226" s="1003"/>
      <c r="AX226" s="1003"/>
      <c r="AY226" s="1003"/>
      <c r="AZ226" s="1003"/>
      <c r="BA226" s="1003"/>
      <c r="BB226" s="1003"/>
      <c r="BC226" s="1003"/>
      <c r="BD226" s="1003"/>
      <c r="BE226" s="1003"/>
      <c r="BF226" s="1003"/>
      <c r="BG226" s="1003"/>
      <c r="BH226" s="1003"/>
      <c r="BI226" s="1003"/>
      <c r="BJ226" s="1003"/>
      <c r="BK226" s="1003"/>
      <c r="BL226" s="1003"/>
      <c r="BM226" s="1003"/>
      <c r="BN226" s="1003"/>
      <c r="BO226" s="1003"/>
      <c r="BP226" s="1003"/>
      <c r="BQ226" s="1003"/>
      <c r="BR226" s="1003"/>
      <c r="BS226" s="1003"/>
      <c r="BT226" s="1003"/>
      <c r="BU226" s="1003"/>
      <c r="BV226" s="1003"/>
      <c r="BW226" s="1003"/>
      <c r="BX226" s="1003"/>
      <c r="BY226" s="1003"/>
      <c r="BZ226" s="1003"/>
      <c r="CA226" s="1003"/>
      <c r="CB226" s="1003"/>
      <c r="CC226" s="1003"/>
      <c r="CD226" s="1003"/>
      <c r="CE226" s="1003"/>
      <c r="CF226" s="1003"/>
      <c r="CG226" s="1003"/>
      <c r="CH226" s="1003"/>
      <c r="CI226" s="1003"/>
      <c r="CJ226" s="1003"/>
      <c r="CK226" s="1003"/>
      <c r="CL226" s="1003"/>
      <c r="CM226" s="1003"/>
      <c r="CN226" s="1003"/>
      <c r="CO226" s="1003"/>
      <c r="CP226" s="1003"/>
      <c r="CQ226" s="1003"/>
      <c r="CR226" s="1003"/>
      <c r="CS226" s="1003"/>
      <c r="CT226" s="1003"/>
      <c r="CU226" s="1003"/>
      <c r="CV226" s="1003"/>
      <c r="CW226" s="1003"/>
      <c r="CX226" s="1003"/>
      <c r="CY226" s="1003"/>
      <c r="CZ226" s="1003"/>
      <c r="DA226" s="1003"/>
      <c r="DB226" s="1003"/>
      <c r="DC226" s="1003"/>
      <c r="DD226" s="1003"/>
      <c r="DE226" s="1003"/>
      <c r="DF226" s="1003"/>
      <c r="DG226" s="1003"/>
      <c r="DH226" s="1003"/>
      <c r="DI226" s="1003"/>
      <c r="DJ226" s="1003"/>
      <c r="DK226" s="1003"/>
      <c r="DL226" s="1003"/>
      <c r="DM226" s="1003"/>
      <c r="DN226" s="1003"/>
      <c r="DO226" s="1003"/>
      <c r="DP226" s="1003"/>
      <c r="DQ226" s="1003"/>
      <c r="DR226" s="1003"/>
      <c r="DS226" s="1003"/>
      <c r="DT226" s="1003"/>
      <c r="DU226" s="1003"/>
      <c r="DV226" s="1003"/>
      <c r="DW226" s="1003"/>
      <c r="DX226" s="1003"/>
      <c r="DY226" s="1003"/>
      <c r="DZ226" s="1003"/>
      <c r="EA226" s="1003"/>
      <c r="EB226" s="1003"/>
      <c r="EC226" s="1003"/>
      <c r="ED226" s="1003"/>
      <c r="EE226" s="1003"/>
      <c r="EF226" s="1003"/>
      <c r="EG226" s="1003"/>
      <c r="EH226" s="1003"/>
      <c r="EI226" s="1003"/>
      <c r="EJ226" s="1003"/>
      <c r="EK226" s="1003"/>
      <c r="EL226" s="1003"/>
      <c r="EM226" s="1003"/>
      <c r="EN226" s="1003"/>
      <c r="EO226" s="1003"/>
      <c r="EP226" s="1003"/>
      <c r="EQ226" s="1003"/>
      <c r="ER226" s="1003"/>
      <c r="ES226" s="1003"/>
      <c r="ET226" s="1003"/>
      <c r="EU226" s="1003"/>
      <c r="EV226" s="1003"/>
      <c r="EW226" s="1003"/>
      <c r="EX226" s="1003"/>
      <c r="EY226" s="1003"/>
      <c r="EZ226" s="1003"/>
      <c r="FA226" s="1003"/>
      <c r="FB226" s="1003"/>
      <c r="FC226" s="1003"/>
      <c r="FD226" s="1003"/>
      <c r="FE226" s="1003"/>
      <c r="FF226" s="1003"/>
      <c r="FG226" s="1003"/>
      <c r="FH226" s="1003"/>
      <c r="FI226" s="1003"/>
      <c r="FJ226" s="1003"/>
      <c r="FK226" s="1003"/>
      <c r="FL226" s="1003"/>
      <c r="FM226" s="1003"/>
      <c r="FN226" s="1003"/>
      <c r="FO226" s="1003"/>
      <c r="FP226" s="1003"/>
      <c r="FQ226" s="1003"/>
      <c r="FR226" s="1003"/>
      <c r="FS226" s="1003"/>
      <c r="FT226" s="1003"/>
      <c r="FU226" s="1003"/>
      <c r="FV226" s="1003"/>
      <c r="FW226" s="1003"/>
      <c r="FX226" s="1003"/>
      <c r="FY226" s="1003"/>
      <c r="FZ226" s="1003"/>
      <c r="GA226" s="1003"/>
      <c r="GB226" s="1003"/>
      <c r="GC226" s="1003"/>
      <c r="GD226" s="1003"/>
      <c r="GE226" s="1003"/>
      <c r="GF226" s="1003"/>
      <c r="GG226" s="1003"/>
      <c r="GH226" s="1003"/>
      <c r="GI226" s="1003"/>
      <c r="GJ226" s="1003"/>
      <c r="GK226" s="1003"/>
      <c r="GL226" s="1003"/>
      <c r="GM226" s="1003"/>
      <c r="GN226" s="1003"/>
      <c r="GO226" s="1003"/>
      <c r="GP226" s="1003"/>
      <c r="GQ226" s="1003"/>
      <c r="GR226" s="1003"/>
      <c r="GS226" s="1003"/>
      <c r="GT226" s="1003"/>
      <c r="GU226" s="1003"/>
      <c r="GV226" s="1003"/>
      <c r="GW226" s="1003"/>
      <c r="GX226" s="1003"/>
      <c r="GY226" s="1003"/>
      <c r="GZ226" s="1003"/>
      <c r="HA226" s="1003"/>
      <c r="HB226" s="1003"/>
      <c r="HC226" s="1003"/>
      <c r="HD226" s="1003"/>
      <c r="HE226" s="1003"/>
      <c r="HF226" s="1003"/>
      <c r="HG226" s="1003"/>
      <c r="HH226" s="1003"/>
      <c r="HI226" s="1003"/>
      <c r="HJ226" s="1003"/>
      <c r="HK226" s="1003"/>
      <c r="HL226" s="1003"/>
      <c r="HM226" s="1003"/>
      <c r="HN226" s="1003"/>
      <c r="HO226" s="1003"/>
      <c r="HP226" s="1003"/>
      <c r="HQ226" s="1003"/>
      <c r="HR226" s="1003"/>
      <c r="HS226" s="1003"/>
      <c r="HT226" s="1003"/>
      <c r="HU226" s="1003"/>
      <c r="HV226" s="1003"/>
      <c r="HW226" s="1003"/>
      <c r="HX226" s="1003"/>
      <c r="HY226" s="1003"/>
      <c r="HZ226" s="1003"/>
      <c r="IA226" s="1003"/>
      <c r="IB226" s="1003"/>
      <c r="IC226" s="1003"/>
      <c r="ID226" s="1003"/>
      <c r="IE226" s="1003"/>
      <c r="IF226" s="1003"/>
      <c r="IG226" s="1003"/>
      <c r="IH226" s="1003"/>
      <c r="II226" s="1003"/>
      <c r="IJ226" s="1003"/>
      <c r="IK226" s="1003"/>
      <c r="IL226" s="1003"/>
      <c r="IM226" s="1003"/>
      <c r="IN226" s="1003"/>
      <c r="IO226" s="1003"/>
      <c r="IP226" s="1003"/>
      <c r="IQ226" s="1003"/>
      <c r="IR226" s="1003"/>
      <c r="IS226" s="1003"/>
      <c r="IT226" s="1003"/>
      <c r="IU226" s="1003"/>
      <c r="IV226" s="1003"/>
    </row>
    <row r="227" spans="1:256" ht="26.25" thickBot="1">
      <c r="A227" s="1003"/>
      <c r="B227" s="1105" t="s">
        <v>1857</v>
      </c>
      <c r="C227" s="1125" t="s">
        <v>1858</v>
      </c>
      <c r="D227" s="1107"/>
      <c r="E227" s="1107"/>
      <c r="F227" s="1108"/>
      <c r="G227" s="1109" t="s">
        <v>29</v>
      </c>
      <c r="H227" s="1003"/>
      <c r="I227" s="1003"/>
      <c r="J227" s="1003"/>
      <c r="K227" s="1003"/>
      <c r="L227" s="1003"/>
      <c r="M227" s="1003"/>
      <c r="N227" s="1003"/>
      <c r="O227" s="1003"/>
      <c r="P227" s="1003"/>
      <c r="Q227" s="1003"/>
      <c r="R227" s="1003"/>
      <c r="S227" s="1003"/>
      <c r="T227" s="1003"/>
      <c r="U227" s="1003"/>
      <c r="V227" s="1003"/>
      <c r="W227" s="1003"/>
      <c r="X227" s="1003"/>
      <c r="Y227" s="1003"/>
      <c r="Z227" s="1003"/>
      <c r="AA227" s="1003"/>
      <c r="AB227" s="1003"/>
      <c r="AC227" s="1003"/>
      <c r="AD227" s="1003"/>
      <c r="AE227" s="1003"/>
      <c r="AF227" s="1003"/>
      <c r="AG227" s="1003"/>
      <c r="AH227" s="1003"/>
      <c r="AI227" s="1003"/>
      <c r="AJ227" s="1003"/>
      <c r="AK227" s="1003"/>
      <c r="AL227" s="1003"/>
      <c r="AM227" s="1003"/>
      <c r="AN227" s="1003"/>
      <c r="AO227" s="1003"/>
      <c r="AP227" s="1003"/>
      <c r="AQ227" s="1003"/>
      <c r="AR227" s="1003"/>
      <c r="AS227" s="1003"/>
      <c r="AT227" s="1003"/>
      <c r="AU227" s="1003"/>
      <c r="AV227" s="1003"/>
      <c r="AW227" s="1003"/>
      <c r="AX227" s="1003"/>
      <c r="AY227" s="1003"/>
      <c r="AZ227" s="1003"/>
      <c r="BA227" s="1003"/>
      <c r="BB227" s="1003"/>
      <c r="BC227" s="1003"/>
      <c r="BD227" s="1003"/>
      <c r="BE227" s="1003"/>
      <c r="BF227" s="1003"/>
      <c r="BG227" s="1003"/>
      <c r="BH227" s="1003"/>
      <c r="BI227" s="1003"/>
      <c r="BJ227" s="1003"/>
      <c r="BK227" s="1003"/>
      <c r="BL227" s="1003"/>
      <c r="BM227" s="1003"/>
      <c r="BN227" s="1003"/>
      <c r="BO227" s="1003"/>
      <c r="BP227" s="1003"/>
      <c r="BQ227" s="1003"/>
      <c r="BR227" s="1003"/>
      <c r="BS227" s="1003"/>
      <c r="BT227" s="1003"/>
      <c r="BU227" s="1003"/>
      <c r="BV227" s="1003"/>
      <c r="BW227" s="1003"/>
      <c r="BX227" s="1003"/>
      <c r="BY227" s="1003"/>
      <c r="BZ227" s="1003"/>
      <c r="CA227" s="1003"/>
      <c r="CB227" s="1003"/>
      <c r="CC227" s="1003"/>
      <c r="CD227" s="1003"/>
      <c r="CE227" s="1003"/>
      <c r="CF227" s="1003"/>
      <c r="CG227" s="1003"/>
      <c r="CH227" s="1003"/>
      <c r="CI227" s="1003"/>
      <c r="CJ227" s="1003"/>
      <c r="CK227" s="1003"/>
      <c r="CL227" s="1003"/>
      <c r="CM227" s="1003"/>
      <c r="CN227" s="1003"/>
      <c r="CO227" s="1003"/>
      <c r="CP227" s="1003"/>
      <c r="CQ227" s="1003"/>
      <c r="CR227" s="1003"/>
      <c r="CS227" s="1003"/>
      <c r="CT227" s="1003"/>
      <c r="CU227" s="1003"/>
      <c r="CV227" s="1003"/>
      <c r="CW227" s="1003"/>
      <c r="CX227" s="1003"/>
      <c r="CY227" s="1003"/>
      <c r="CZ227" s="1003"/>
      <c r="DA227" s="1003"/>
      <c r="DB227" s="1003"/>
      <c r="DC227" s="1003"/>
      <c r="DD227" s="1003"/>
      <c r="DE227" s="1003"/>
      <c r="DF227" s="1003"/>
      <c r="DG227" s="1003"/>
      <c r="DH227" s="1003"/>
      <c r="DI227" s="1003"/>
      <c r="DJ227" s="1003"/>
      <c r="DK227" s="1003"/>
      <c r="DL227" s="1003"/>
      <c r="DM227" s="1003"/>
      <c r="DN227" s="1003"/>
      <c r="DO227" s="1003"/>
      <c r="DP227" s="1003"/>
      <c r="DQ227" s="1003"/>
      <c r="DR227" s="1003"/>
      <c r="DS227" s="1003"/>
      <c r="DT227" s="1003"/>
      <c r="DU227" s="1003"/>
      <c r="DV227" s="1003"/>
      <c r="DW227" s="1003"/>
      <c r="DX227" s="1003"/>
      <c r="DY227" s="1003"/>
      <c r="DZ227" s="1003"/>
      <c r="EA227" s="1003"/>
      <c r="EB227" s="1003"/>
      <c r="EC227" s="1003"/>
      <c r="ED227" s="1003"/>
      <c r="EE227" s="1003"/>
      <c r="EF227" s="1003"/>
      <c r="EG227" s="1003"/>
      <c r="EH227" s="1003"/>
      <c r="EI227" s="1003"/>
      <c r="EJ227" s="1003"/>
      <c r="EK227" s="1003"/>
      <c r="EL227" s="1003"/>
      <c r="EM227" s="1003"/>
      <c r="EN227" s="1003"/>
      <c r="EO227" s="1003"/>
      <c r="EP227" s="1003"/>
      <c r="EQ227" s="1003"/>
      <c r="ER227" s="1003"/>
      <c r="ES227" s="1003"/>
      <c r="ET227" s="1003"/>
      <c r="EU227" s="1003"/>
      <c r="EV227" s="1003"/>
      <c r="EW227" s="1003"/>
      <c r="EX227" s="1003"/>
      <c r="EY227" s="1003"/>
      <c r="EZ227" s="1003"/>
      <c r="FA227" s="1003"/>
      <c r="FB227" s="1003"/>
      <c r="FC227" s="1003"/>
      <c r="FD227" s="1003"/>
      <c r="FE227" s="1003"/>
      <c r="FF227" s="1003"/>
      <c r="FG227" s="1003"/>
      <c r="FH227" s="1003"/>
      <c r="FI227" s="1003"/>
      <c r="FJ227" s="1003"/>
      <c r="FK227" s="1003"/>
      <c r="FL227" s="1003"/>
      <c r="FM227" s="1003"/>
      <c r="FN227" s="1003"/>
      <c r="FO227" s="1003"/>
      <c r="FP227" s="1003"/>
      <c r="FQ227" s="1003"/>
      <c r="FR227" s="1003"/>
      <c r="FS227" s="1003"/>
      <c r="FT227" s="1003"/>
      <c r="FU227" s="1003"/>
      <c r="FV227" s="1003"/>
      <c r="FW227" s="1003"/>
      <c r="FX227" s="1003"/>
      <c r="FY227" s="1003"/>
      <c r="FZ227" s="1003"/>
      <c r="GA227" s="1003"/>
      <c r="GB227" s="1003"/>
      <c r="GC227" s="1003"/>
      <c r="GD227" s="1003"/>
      <c r="GE227" s="1003"/>
      <c r="GF227" s="1003"/>
      <c r="GG227" s="1003"/>
      <c r="GH227" s="1003"/>
      <c r="GI227" s="1003"/>
      <c r="GJ227" s="1003"/>
      <c r="GK227" s="1003"/>
      <c r="GL227" s="1003"/>
      <c r="GM227" s="1003"/>
      <c r="GN227" s="1003"/>
      <c r="GO227" s="1003"/>
      <c r="GP227" s="1003"/>
      <c r="GQ227" s="1003"/>
      <c r="GR227" s="1003"/>
      <c r="GS227" s="1003"/>
      <c r="GT227" s="1003"/>
      <c r="GU227" s="1003"/>
      <c r="GV227" s="1003"/>
      <c r="GW227" s="1003"/>
      <c r="GX227" s="1003"/>
      <c r="GY227" s="1003"/>
      <c r="GZ227" s="1003"/>
      <c r="HA227" s="1003"/>
      <c r="HB227" s="1003"/>
      <c r="HC227" s="1003"/>
      <c r="HD227" s="1003"/>
      <c r="HE227" s="1003"/>
      <c r="HF227" s="1003"/>
      <c r="HG227" s="1003"/>
      <c r="HH227" s="1003"/>
      <c r="HI227" s="1003"/>
      <c r="HJ227" s="1003"/>
      <c r="HK227" s="1003"/>
      <c r="HL227" s="1003"/>
      <c r="HM227" s="1003"/>
      <c r="HN227" s="1003"/>
      <c r="HO227" s="1003"/>
      <c r="HP227" s="1003"/>
      <c r="HQ227" s="1003"/>
      <c r="HR227" s="1003"/>
      <c r="HS227" s="1003"/>
      <c r="HT227" s="1003"/>
      <c r="HU227" s="1003"/>
      <c r="HV227" s="1003"/>
      <c r="HW227" s="1003"/>
      <c r="HX227" s="1003"/>
      <c r="HY227" s="1003"/>
      <c r="HZ227" s="1003"/>
      <c r="IA227" s="1003"/>
      <c r="IB227" s="1003"/>
      <c r="IC227" s="1003"/>
      <c r="ID227" s="1003"/>
      <c r="IE227" s="1003"/>
      <c r="IF227" s="1003"/>
      <c r="IG227" s="1003"/>
      <c r="IH227" s="1003"/>
      <c r="II227" s="1003"/>
      <c r="IJ227" s="1003"/>
      <c r="IK227" s="1003"/>
      <c r="IL227" s="1003"/>
      <c r="IM227" s="1003"/>
      <c r="IN227" s="1003"/>
      <c r="IO227" s="1003"/>
      <c r="IP227" s="1003"/>
      <c r="IQ227" s="1003"/>
      <c r="IR227" s="1003"/>
      <c r="IS227" s="1003"/>
      <c r="IT227" s="1003"/>
      <c r="IU227" s="1003"/>
      <c r="IV227" s="1003"/>
    </row>
    <row r="228" spans="1:256" ht="26.25" thickBot="1">
      <c r="A228" s="1003"/>
      <c r="B228" s="1110" t="s">
        <v>760</v>
      </c>
      <c r="C228" s="1111" t="s">
        <v>686</v>
      </c>
      <c r="D228" s="1111" t="s">
        <v>29</v>
      </c>
      <c r="E228" s="1111" t="s">
        <v>687</v>
      </c>
      <c r="F228" s="1112" t="s">
        <v>709</v>
      </c>
      <c r="G228" s="1113" t="s">
        <v>710</v>
      </c>
      <c r="H228" s="1003"/>
      <c r="I228" s="1003"/>
      <c r="J228" s="1003"/>
      <c r="K228" s="1003"/>
      <c r="L228" s="1003"/>
      <c r="M228" s="1003"/>
      <c r="N228" s="1003"/>
      <c r="O228" s="1003"/>
      <c r="P228" s="1003"/>
      <c r="Q228" s="1003"/>
      <c r="R228" s="1003"/>
      <c r="S228" s="1003"/>
      <c r="T228" s="1003"/>
      <c r="U228" s="1003"/>
      <c r="V228" s="1003"/>
      <c r="W228" s="1003"/>
      <c r="X228" s="1003"/>
      <c r="Y228" s="1003"/>
      <c r="Z228" s="1003"/>
      <c r="AA228" s="1003"/>
      <c r="AB228" s="1003"/>
      <c r="AC228" s="1003"/>
      <c r="AD228" s="1003"/>
      <c r="AE228" s="1003"/>
      <c r="AF228" s="1003"/>
      <c r="AG228" s="1003"/>
      <c r="AH228" s="1003"/>
      <c r="AI228" s="1003"/>
      <c r="AJ228" s="1003"/>
      <c r="AK228" s="1003"/>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1003"/>
      <c r="CJ228" s="1003"/>
      <c r="CK228" s="1003"/>
      <c r="CL228" s="1003"/>
      <c r="CM228" s="1003"/>
      <c r="CN228" s="1003"/>
      <c r="CO228" s="1003"/>
      <c r="CP228" s="1003"/>
      <c r="CQ228" s="1003"/>
      <c r="CR228" s="1003"/>
      <c r="CS228" s="1003"/>
      <c r="CT228" s="1003"/>
      <c r="CU228" s="1003"/>
      <c r="CV228" s="1003"/>
      <c r="CW228" s="1003"/>
      <c r="CX228" s="1003"/>
      <c r="CY228" s="1003"/>
      <c r="CZ228" s="1003"/>
      <c r="DA228" s="1003"/>
      <c r="DB228" s="1003"/>
      <c r="DC228" s="1003"/>
      <c r="DD228" s="1003"/>
      <c r="DE228" s="1003"/>
      <c r="DF228" s="1003"/>
      <c r="DG228" s="1003"/>
      <c r="DH228" s="1003"/>
      <c r="DI228" s="1003"/>
      <c r="DJ228" s="1003"/>
      <c r="DK228" s="1003"/>
      <c r="DL228" s="1003"/>
      <c r="DM228" s="1003"/>
      <c r="DN228" s="1003"/>
      <c r="DO228" s="1003"/>
      <c r="DP228" s="1003"/>
      <c r="DQ228" s="1003"/>
      <c r="DR228" s="1003"/>
      <c r="DS228" s="1003"/>
      <c r="DT228" s="1003"/>
      <c r="DU228" s="1003"/>
      <c r="DV228" s="1003"/>
      <c r="DW228" s="1003"/>
      <c r="DX228" s="1003"/>
      <c r="DY228" s="1003"/>
      <c r="DZ228" s="1003"/>
      <c r="EA228" s="1003"/>
      <c r="EB228" s="1003"/>
      <c r="EC228" s="1003"/>
      <c r="ED228" s="1003"/>
      <c r="EE228" s="1003"/>
      <c r="EF228" s="1003"/>
      <c r="EG228" s="1003"/>
      <c r="EH228" s="1003"/>
      <c r="EI228" s="1003"/>
      <c r="EJ228" s="1003"/>
      <c r="EK228" s="1003"/>
      <c r="EL228" s="1003"/>
      <c r="EM228" s="1003"/>
      <c r="EN228" s="1003"/>
      <c r="EO228" s="1003"/>
      <c r="EP228" s="1003"/>
      <c r="EQ228" s="1003"/>
      <c r="ER228" s="1003"/>
      <c r="ES228" s="1003"/>
      <c r="ET228" s="1003"/>
      <c r="EU228" s="1003"/>
      <c r="EV228" s="1003"/>
      <c r="EW228" s="1003"/>
      <c r="EX228" s="1003"/>
      <c r="EY228" s="1003"/>
      <c r="EZ228" s="1003"/>
      <c r="FA228" s="1003"/>
      <c r="FB228" s="1003"/>
      <c r="FC228" s="1003"/>
      <c r="FD228" s="1003"/>
      <c r="FE228" s="1003"/>
      <c r="FF228" s="1003"/>
      <c r="FG228" s="1003"/>
      <c r="FH228" s="1003"/>
      <c r="FI228" s="1003"/>
      <c r="FJ228" s="1003"/>
      <c r="FK228" s="1003"/>
      <c r="FL228" s="1003"/>
      <c r="FM228" s="1003"/>
      <c r="FN228" s="1003"/>
      <c r="FO228" s="1003"/>
      <c r="FP228" s="1003"/>
      <c r="FQ228" s="1003"/>
      <c r="FR228" s="1003"/>
      <c r="FS228" s="1003"/>
      <c r="FT228" s="1003"/>
      <c r="FU228" s="1003"/>
      <c r="FV228" s="1003"/>
      <c r="FW228" s="1003"/>
      <c r="FX228" s="1003"/>
      <c r="FY228" s="1003"/>
      <c r="FZ228" s="1003"/>
      <c r="GA228" s="1003"/>
      <c r="GB228" s="1003"/>
      <c r="GC228" s="1003"/>
      <c r="GD228" s="1003"/>
      <c r="GE228" s="1003"/>
      <c r="GF228" s="1003"/>
      <c r="GG228" s="1003"/>
      <c r="GH228" s="1003"/>
      <c r="GI228" s="1003"/>
      <c r="GJ228" s="1003"/>
      <c r="GK228" s="1003"/>
      <c r="GL228" s="1003"/>
      <c r="GM228" s="1003"/>
      <c r="GN228" s="1003"/>
      <c r="GO228" s="1003"/>
      <c r="GP228" s="1003"/>
      <c r="GQ228" s="1003"/>
      <c r="GR228" s="1003"/>
      <c r="GS228" s="1003"/>
      <c r="GT228" s="1003"/>
      <c r="GU228" s="1003"/>
      <c r="GV228" s="1003"/>
      <c r="GW228" s="1003"/>
      <c r="GX228" s="1003"/>
      <c r="GY228" s="1003"/>
      <c r="GZ228" s="1003"/>
      <c r="HA228" s="1003"/>
      <c r="HB228" s="1003"/>
      <c r="HC228" s="1003"/>
      <c r="HD228" s="1003"/>
      <c r="HE228" s="1003"/>
      <c r="HF228" s="1003"/>
      <c r="HG228" s="1003"/>
      <c r="HH228" s="1003"/>
      <c r="HI228" s="1003"/>
      <c r="HJ228" s="1003"/>
      <c r="HK228" s="1003"/>
      <c r="HL228" s="1003"/>
      <c r="HM228" s="1003"/>
      <c r="HN228" s="1003"/>
      <c r="HO228" s="1003"/>
      <c r="HP228" s="1003"/>
      <c r="HQ228" s="1003"/>
      <c r="HR228" s="1003"/>
      <c r="HS228" s="1003"/>
      <c r="HT228" s="1003"/>
      <c r="HU228" s="1003"/>
      <c r="HV228" s="1003"/>
      <c r="HW228" s="1003"/>
      <c r="HX228" s="1003"/>
      <c r="HY228" s="1003"/>
      <c r="HZ228" s="1003"/>
      <c r="IA228" s="1003"/>
      <c r="IB228" s="1003"/>
      <c r="IC228" s="1003"/>
      <c r="ID228" s="1003"/>
      <c r="IE228" s="1003"/>
      <c r="IF228" s="1003"/>
      <c r="IG228" s="1003"/>
      <c r="IH228" s="1003"/>
      <c r="II228" s="1003"/>
      <c r="IJ228" s="1003"/>
      <c r="IK228" s="1003"/>
      <c r="IL228" s="1003"/>
      <c r="IM228" s="1003"/>
      <c r="IN228" s="1003"/>
      <c r="IO228" s="1003"/>
      <c r="IP228" s="1003"/>
      <c r="IQ228" s="1003"/>
      <c r="IR228" s="1003"/>
      <c r="IS228" s="1003"/>
      <c r="IT228" s="1003"/>
      <c r="IU228" s="1003"/>
      <c r="IV228" s="1003"/>
    </row>
    <row r="229" spans="1:256" ht="13.5" thickBot="1">
      <c r="A229" s="1003"/>
      <c r="B229" s="2884" t="s">
        <v>690</v>
      </c>
      <c r="C229" s="2885"/>
      <c r="D229" s="2885"/>
      <c r="E229" s="2885"/>
      <c r="F229" s="2885"/>
      <c r="G229" s="2886"/>
      <c r="H229" s="1003"/>
      <c r="I229" s="1003"/>
      <c r="J229" s="1003"/>
      <c r="K229" s="1003"/>
      <c r="L229" s="1003"/>
      <c r="M229" s="1003"/>
      <c r="N229" s="1003"/>
      <c r="O229" s="1003"/>
      <c r="P229" s="1003"/>
      <c r="Q229" s="1003"/>
      <c r="R229" s="1003"/>
      <c r="S229" s="1003"/>
      <c r="T229" s="1003"/>
      <c r="U229" s="1003"/>
      <c r="V229" s="1003"/>
      <c r="W229" s="1003"/>
      <c r="X229" s="1003"/>
      <c r="Y229" s="1003"/>
      <c r="Z229" s="1003"/>
      <c r="AA229" s="1003"/>
      <c r="AB229" s="1003"/>
      <c r="AC229" s="1003"/>
      <c r="AD229" s="1003"/>
      <c r="AE229" s="1003"/>
      <c r="AF229" s="1003"/>
      <c r="AG229" s="1003"/>
      <c r="AH229" s="1003"/>
      <c r="AI229" s="1003"/>
      <c r="AJ229" s="1003"/>
      <c r="AK229" s="1003"/>
      <c r="AL229" s="1003"/>
      <c r="AM229" s="1003"/>
      <c r="AN229" s="1003"/>
      <c r="AO229" s="1003"/>
      <c r="AP229" s="1003"/>
      <c r="AQ229" s="1003"/>
      <c r="AR229" s="1003"/>
      <c r="AS229" s="1003"/>
      <c r="AT229" s="1003"/>
      <c r="AU229" s="1003"/>
      <c r="AV229" s="1003"/>
      <c r="AW229" s="1003"/>
      <c r="AX229" s="1003"/>
      <c r="AY229" s="1003"/>
      <c r="AZ229" s="1003"/>
      <c r="BA229" s="1003"/>
      <c r="BB229" s="1003"/>
      <c r="BC229" s="1003"/>
      <c r="BD229" s="1003"/>
      <c r="BE229" s="1003"/>
      <c r="BF229" s="1003"/>
      <c r="BG229" s="1003"/>
      <c r="BH229" s="1003"/>
      <c r="BI229" s="1003"/>
      <c r="BJ229" s="1003"/>
      <c r="BK229" s="1003"/>
      <c r="BL229" s="1003"/>
      <c r="BM229" s="1003"/>
      <c r="BN229" s="1003"/>
      <c r="BO229" s="1003"/>
      <c r="BP229" s="1003"/>
      <c r="BQ229" s="1003"/>
      <c r="BR229" s="1003"/>
      <c r="BS229" s="1003"/>
      <c r="BT229" s="1003"/>
      <c r="BU229" s="1003"/>
      <c r="BV229" s="1003"/>
      <c r="BW229" s="1003"/>
      <c r="BX229" s="1003"/>
      <c r="BY229" s="1003"/>
      <c r="BZ229" s="1003"/>
      <c r="CA229" s="1003"/>
      <c r="CB229" s="1003"/>
      <c r="CC229" s="1003"/>
      <c r="CD229" s="1003"/>
      <c r="CE229" s="1003"/>
      <c r="CF229" s="1003"/>
      <c r="CG229" s="1003"/>
      <c r="CH229" s="1003"/>
      <c r="CI229" s="1003"/>
      <c r="CJ229" s="1003"/>
      <c r="CK229" s="1003"/>
      <c r="CL229" s="1003"/>
      <c r="CM229" s="1003"/>
      <c r="CN229" s="1003"/>
      <c r="CO229" s="1003"/>
      <c r="CP229" s="1003"/>
      <c r="CQ229" s="1003"/>
      <c r="CR229" s="1003"/>
      <c r="CS229" s="1003"/>
      <c r="CT229" s="1003"/>
      <c r="CU229" s="1003"/>
      <c r="CV229" s="1003"/>
      <c r="CW229" s="1003"/>
      <c r="CX229" s="1003"/>
      <c r="CY229" s="1003"/>
      <c r="CZ229" s="1003"/>
      <c r="DA229" s="1003"/>
      <c r="DB229" s="1003"/>
      <c r="DC229" s="1003"/>
      <c r="DD229" s="1003"/>
      <c r="DE229" s="1003"/>
      <c r="DF229" s="1003"/>
      <c r="DG229" s="1003"/>
      <c r="DH229" s="1003"/>
      <c r="DI229" s="1003"/>
      <c r="DJ229" s="1003"/>
      <c r="DK229" s="1003"/>
      <c r="DL229" s="1003"/>
      <c r="DM229" s="1003"/>
      <c r="DN229" s="1003"/>
      <c r="DO229" s="1003"/>
      <c r="DP229" s="1003"/>
      <c r="DQ229" s="1003"/>
      <c r="DR229" s="1003"/>
      <c r="DS229" s="1003"/>
      <c r="DT229" s="1003"/>
      <c r="DU229" s="1003"/>
      <c r="DV229" s="1003"/>
      <c r="DW229" s="1003"/>
      <c r="DX229" s="1003"/>
      <c r="DY229" s="1003"/>
      <c r="DZ229" s="1003"/>
      <c r="EA229" s="1003"/>
      <c r="EB229" s="1003"/>
      <c r="EC229" s="1003"/>
      <c r="ED229" s="1003"/>
      <c r="EE229" s="1003"/>
      <c r="EF229" s="1003"/>
      <c r="EG229" s="1003"/>
      <c r="EH229" s="1003"/>
      <c r="EI229" s="1003"/>
      <c r="EJ229" s="1003"/>
      <c r="EK229" s="1003"/>
      <c r="EL229" s="1003"/>
      <c r="EM229" s="1003"/>
      <c r="EN229" s="1003"/>
      <c r="EO229" s="1003"/>
      <c r="EP229" s="1003"/>
      <c r="EQ229" s="1003"/>
      <c r="ER229" s="1003"/>
      <c r="ES229" s="1003"/>
      <c r="ET229" s="1003"/>
      <c r="EU229" s="1003"/>
      <c r="EV229" s="1003"/>
      <c r="EW229" s="1003"/>
      <c r="EX229" s="1003"/>
      <c r="EY229" s="1003"/>
      <c r="EZ229" s="1003"/>
      <c r="FA229" s="1003"/>
      <c r="FB229" s="1003"/>
      <c r="FC229" s="1003"/>
      <c r="FD229" s="1003"/>
      <c r="FE229" s="1003"/>
      <c r="FF229" s="1003"/>
      <c r="FG229" s="1003"/>
      <c r="FH229" s="1003"/>
      <c r="FI229" s="1003"/>
      <c r="FJ229" s="1003"/>
      <c r="FK229" s="1003"/>
      <c r="FL229" s="1003"/>
      <c r="FM229" s="1003"/>
      <c r="FN229" s="1003"/>
      <c r="FO229" s="1003"/>
      <c r="FP229" s="1003"/>
      <c r="FQ229" s="1003"/>
      <c r="FR229" s="1003"/>
      <c r="FS229" s="1003"/>
      <c r="FT229" s="1003"/>
      <c r="FU229" s="1003"/>
      <c r="FV229" s="1003"/>
      <c r="FW229" s="1003"/>
      <c r="FX229" s="1003"/>
      <c r="FY229" s="1003"/>
      <c r="FZ229" s="1003"/>
      <c r="GA229" s="1003"/>
      <c r="GB229" s="1003"/>
      <c r="GC229" s="1003"/>
      <c r="GD229" s="1003"/>
      <c r="GE229" s="1003"/>
      <c r="GF229" s="1003"/>
      <c r="GG229" s="1003"/>
      <c r="GH229" s="1003"/>
      <c r="GI229" s="1003"/>
      <c r="GJ229" s="1003"/>
      <c r="GK229" s="1003"/>
      <c r="GL229" s="1003"/>
      <c r="GM229" s="1003"/>
      <c r="GN229" s="1003"/>
      <c r="GO229" s="1003"/>
      <c r="GP229" s="1003"/>
      <c r="GQ229" s="1003"/>
      <c r="GR229" s="1003"/>
      <c r="GS229" s="1003"/>
      <c r="GT229" s="1003"/>
      <c r="GU229" s="1003"/>
      <c r="GV229" s="1003"/>
      <c r="GW229" s="1003"/>
      <c r="GX229" s="1003"/>
      <c r="GY229" s="1003"/>
      <c r="GZ229" s="1003"/>
      <c r="HA229" s="1003"/>
      <c r="HB229" s="1003"/>
      <c r="HC229" s="1003"/>
      <c r="HD229" s="1003"/>
      <c r="HE229" s="1003"/>
      <c r="HF229" s="1003"/>
      <c r="HG229" s="1003"/>
      <c r="HH229" s="1003"/>
      <c r="HI229" s="1003"/>
      <c r="HJ229" s="1003"/>
      <c r="HK229" s="1003"/>
      <c r="HL229" s="1003"/>
      <c r="HM229" s="1003"/>
      <c r="HN229" s="1003"/>
      <c r="HO229" s="1003"/>
      <c r="HP229" s="1003"/>
      <c r="HQ229" s="1003"/>
      <c r="HR229" s="1003"/>
      <c r="HS229" s="1003"/>
      <c r="HT229" s="1003"/>
      <c r="HU229" s="1003"/>
      <c r="HV229" s="1003"/>
      <c r="HW229" s="1003"/>
      <c r="HX229" s="1003"/>
      <c r="HY229" s="1003"/>
      <c r="HZ229" s="1003"/>
      <c r="IA229" s="1003"/>
      <c r="IB229" s="1003"/>
      <c r="IC229" s="1003"/>
      <c r="ID229" s="1003"/>
      <c r="IE229" s="1003"/>
      <c r="IF229" s="1003"/>
      <c r="IG229" s="1003"/>
      <c r="IH229" s="1003"/>
      <c r="II229" s="1003"/>
      <c r="IJ229" s="1003"/>
      <c r="IK229" s="1003"/>
      <c r="IL229" s="1003"/>
      <c r="IM229" s="1003"/>
      <c r="IN229" s="1003"/>
      <c r="IO229" s="1003"/>
      <c r="IP229" s="1003"/>
      <c r="IQ229" s="1003"/>
      <c r="IR229" s="1003"/>
      <c r="IS229" s="1003"/>
      <c r="IT229" s="1003"/>
      <c r="IU229" s="1003"/>
      <c r="IV229" s="1003"/>
    </row>
    <row r="230" spans="1:256" ht="15">
      <c r="A230" s="1003"/>
      <c r="B230" s="1114" t="s">
        <v>1821</v>
      </c>
      <c r="C230" s="1115" t="s">
        <v>1846</v>
      </c>
      <c r="D230" s="1116" t="s">
        <v>29</v>
      </c>
      <c r="E230" s="1117">
        <v>1</v>
      </c>
      <c r="F230" s="1118">
        <f>G204</f>
        <v>6280.47</v>
      </c>
      <c r="G230" s="1119">
        <f>TRUNC(F230*E230,2)</f>
        <v>6280.47</v>
      </c>
      <c r="H230" s="1003"/>
      <c r="I230" s="1003"/>
      <c r="J230" s="1003"/>
      <c r="K230" s="1003"/>
      <c r="L230" s="1003"/>
      <c r="M230" s="1003"/>
      <c r="N230" s="1003"/>
      <c r="O230" s="1003"/>
      <c r="P230" s="1003"/>
      <c r="Q230" s="1003"/>
      <c r="R230" s="1003"/>
      <c r="S230" s="1003"/>
      <c r="T230" s="1003"/>
      <c r="U230" s="1003"/>
      <c r="V230" s="1003"/>
      <c r="W230" s="1003"/>
      <c r="X230" s="1003"/>
      <c r="Y230" s="1003"/>
      <c r="Z230" s="1003"/>
      <c r="AA230" s="1003"/>
      <c r="AB230" s="1003"/>
      <c r="AC230" s="1003"/>
      <c r="AD230" s="1003"/>
      <c r="AE230" s="1003"/>
      <c r="AF230" s="1003"/>
      <c r="AG230" s="1003"/>
      <c r="AH230" s="1003"/>
      <c r="AI230" s="1003"/>
      <c r="AJ230" s="1003"/>
      <c r="AK230" s="1003"/>
      <c r="AL230" s="1003"/>
      <c r="AM230" s="1003"/>
      <c r="AN230" s="1003"/>
      <c r="AO230" s="1003"/>
      <c r="AP230" s="1003"/>
      <c r="AQ230" s="1003"/>
      <c r="AR230" s="1003"/>
      <c r="AS230" s="1003"/>
      <c r="AT230" s="1003"/>
      <c r="AU230" s="1003"/>
      <c r="AV230" s="1003"/>
      <c r="AW230" s="1003"/>
      <c r="AX230" s="1003"/>
      <c r="AY230" s="1003"/>
      <c r="AZ230" s="1003"/>
      <c r="BA230" s="1003"/>
      <c r="BB230" s="1003"/>
      <c r="BC230" s="1003"/>
      <c r="BD230" s="1003"/>
      <c r="BE230" s="1003"/>
      <c r="BF230" s="1003"/>
      <c r="BG230" s="1003"/>
      <c r="BH230" s="1003"/>
      <c r="BI230" s="1003"/>
      <c r="BJ230" s="1003"/>
      <c r="BK230" s="1003"/>
      <c r="BL230" s="1003"/>
      <c r="BM230" s="1003"/>
      <c r="BN230" s="1003"/>
      <c r="BO230" s="1003"/>
      <c r="BP230" s="1003"/>
      <c r="BQ230" s="1003"/>
      <c r="BR230" s="1003"/>
      <c r="BS230" s="1003"/>
      <c r="BT230" s="1003"/>
      <c r="BU230" s="1003"/>
      <c r="BV230" s="1003"/>
      <c r="BW230" s="1003"/>
      <c r="BX230" s="1003"/>
      <c r="BY230" s="1003"/>
      <c r="BZ230" s="1003"/>
      <c r="CA230" s="1003"/>
      <c r="CB230" s="1003"/>
      <c r="CC230" s="1003"/>
      <c r="CD230" s="1003"/>
      <c r="CE230" s="1003"/>
      <c r="CF230" s="1003"/>
      <c r="CG230" s="1003"/>
      <c r="CH230" s="1003"/>
      <c r="CI230" s="1003"/>
      <c r="CJ230" s="1003"/>
      <c r="CK230" s="1003"/>
      <c r="CL230" s="1003"/>
      <c r="CM230" s="1003"/>
      <c r="CN230" s="1003"/>
      <c r="CO230" s="1003"/>
      <c r="CP230" s="1003"/>
      <c r="CQ230" s="1003"/>
      <c r="CR230" s="1003"/>
      <c r="CS230" s="1003"/>
      <c r="CT230" s="1003"/>
      <c r="CU230" s="1003"/>
      <c r="CV230" s="1003"/>
      <c r="CW230" s="1003"/>
      <c r="CX230" s="1003"/>
      <c r="CY230" s="1003"/>
      <c r="CZ230" s="1003"/>
      <c r="DA230" s="1003"/>
      <c r="DB230" s="1003"/>
      <c r="DC230" s="1003"/>
      <c r="DD230" s="1003"/>
      <c r="DE230" s="1003"/>
      <c r="DF230" s="1003"/>
      <c r="DG230" s="1003"/>
      <c r="DH230" s="1003"/>
      <c r="DI230" s="1003"/>
      <c r="DJ230" s="1003"/>
      <c r="DK230" s="1003"/>
      <c r="DL230" s="1003"/>
      <c r="DM230" s="1003"/>
      <c r="DN230" s="1003"/>
      <c r="DO230" s="1003"/>
      <c r="DP230" s="1003"/>
      <c r="DQ230" s="1003"/>
      <c r="DR230" s="1003"/>
      <c r="DS230" s="1003"/>
      <c r="DT230" s="1003"/>
      <c r="DU230" s="1003"/>
      <c r="DV230" s="1003"/>
      <c r="DW230" s="1003"/>
      <c r="DX230" s="1003"/>
      <c r="DY230" s="1003"/>
      <c r="DZ230" s="1003"/>
      <c r="EA230" s="1003"/>
      <c r="EB230" s="1003"/>
      <c r="EC230" s="1003"/>
      <c r="ED230" s="1003"/>
      <c r="EE230" s="1003"/>
      <c r="EF230" s="1003"/>
      <c r="EG230" s="1003"/>
      <c r="EH230" s="1003"/>
      <c r="EI230" s="1003"/>
      <c r="EJ230" s="1003"/>
      <c r="EK230" s="1003"/>
      <c r="EL230" s="1003"/>
      <c r="EM230" s="1003"/>
      <c r="EN230" s="1003"/>
      <c r="EO230" s="1003"/>
      <c r="EP230" s="1003"/>
      <c r="EQ230" s="1003"/>
      <c r="ER230" s="1003"/>
      <c r="ES230" s="1003"/>
      <c r="ET230" s="1003"/>
      <c r="EU230" s="1003"/>
      <c r="EV230" s="1003"/>
      <c r="EW230" s="1003"/>
      <c r="EX230" s="1003"/>
      <c r="EY230" s="1003"/>
      <c r="EZ230" s="1003"/>
      <c r="FA230" s="1003"/>
      <c r="FB230" s="1003"/>
      <c r="FC230" s="1003"/>
      <c r="FD230" s="1003"/>
      <c r="FE230" s="1003"/>
      <c r="FF230" s="1003"/>
      <c r="FG230" s="1003"/>
      <c r="FH230" s="1003"/>
      <c r="FI230" s="1003"/>
      <c r="FJ230" s="1003"/>
      <c r="FK230" s="1003"/>
      <c r="FL230" s="1003"/>
      <c r="FM230" s="1003"/>
      <c r="FN230" s="1003"/>
      <c r="FO230" s="1003"/>
      <c r="FP230" s="1003"/>
      <c r="FQ230" s="1003"/>
      <c r="FR230" s="1003"/>
      <c r="FS230" s="1003"/>
      <c r="FT230" s="1003"/>
      <c r="FU230" s="1003"/>
      <c r="FV230" s="1003"/>
      <c r="FW230" s="1003"/>
      <c r="FX230" s="1003"/>
      <c r="FY230" s="1003"/>
      <c r="FZ230" s="1003"/>
      <c r="GA230" s="1003"/>
      <c r="GB230" s="1003"/>
      <c r="GC230" s="1003"/>
      <c r="GD230" s="1003"/>
      <c r="GE230" s="1003"/>
      <c r="GF230" s="1003"/>
      <c r="GG230" s="1003"/>
      <c r="GH230" s="1003"/>
      <c r="GI230" s="1003"/>
      <c r="GJ230" s="1003"/>
      <c r="GK230" s="1003"/>
      <c r="GL230" s="1003"/>
      <c r="GM230" s="1003"/>
      <c r="GN230" s="1003"/>
      <c r="GO230" s="1003"/>
      <c r="GP230" s="1003"/>
      <c r="GQ230" s="1003"/>
      <c r="GR230" s="1003"/>
      <c r="GS230" s="1003"/>
      <c r="GT230" s="1003"/>
      <c r="GU230" s="1003"/>
      <c r="GV230" s="1003"/>
      <c r="GW230" s="1003"/>
      <c r="GX230" s="1003"/>
      <c r="GY230" s="1003"/>
      <c r="GZ230" s="1003"/>
      <c r="HA230" s="1003"/>
      <c r="HB230" s="1003"/>
      <c r="HC230" s="1003"/>
      <c r="HD230" s="1003"/>
      <c r="HE230" s="1003"/>
      <c r="HF230" s="1003"/>
      <c r="HG230" s="1003"/>
      <c r="HH230" s="1003"/>
      <c r="HI230" s="1003"/>
      <c r="HJ230" s="1003"/>
      <c r="HK230" s="1003"/>
      <c r="HL230" s="1003"/>
      <c r="HM230" s="1003"/>
      <c r="HN230" s="1003"/>
      <c r="HO230" s="1003"/>
      <c r="HP230" s="1003"/>
      <c r="HQ230" s="1003"/>
      <c r="HR230" s="1003"/>
      <c r="HS230" s="1003"/>
      <c r="HT230" s="1003"/>
      <c r="HU230" s="1003"/>
      <c r="HV230" s="1003"/>
      <c r="HW230" s="1003"/>
      <c r="HX230" s="1003"/>
      <c r="HY230" s="1003"/>
      <c r="HZ230" s="1003"/>
      <c r="IA230" s="1003"/>
      <c r="IB230" s="1003"/>
      <c r="IC230" s="1003"/>
      <c r="ID230" s="1003"/>
      <c r="IE230" s="1003"/>
      <c r="IF230" s="1003"/>
      <c r="IG230" s="1003"/>
      <c r="IH230" s="1003"/>
      <c r="II230" s="1003"/>
      <c r="IJ230" s="1003"/>
      <c r="IK230" s="1003"/>
      <c r="IL230" s="1003"/>
      <c r="IM230" s="1003"/>
      <c r="IN230" s="1003"/>
      <c r="IO230" s="1003"/>
      <c r="IP230" s="1003"/>
      <c r="IQ230" s="1003"/>
      <c r="IR230" s="1003"/>
      <c r="IS230" s="1003"/>
      <c r="IT230" s="1003"/>
      <c r="IU230" s="1003"/>
      <c r="IV230" s="1003"/>
    </row>
    <row r="231" spans="1:256" ht="15">
      <c r="A231" s="1003"/>
      <c r="B231" s="1126" t="s">
        <v>1859</v>
      </c>
      <c r="C231" s="1127" t="s">
        <v>1860</v>
      </c>
      <c r="D231" s="1128" t="s">
        <v>29</v>
      </c>
      <c r="E231" s="1129">
        <v>8</v>
      </c>
      <c r="F231" s="1129" t="e">
        <f>#REF!</f>
        <v>#REF!</v>
      </c>
      <c r="G231" s="1119" t="e">
        <f>TRUNC(F231*E231,2)</f>
        <v>#REF!</v>
      </c>
      <c r="H231" s="1003"/>
      <c r="I231" s="1003"/>
      <c r="J231" s="1003"/>
      <c r="K231" s="1003"/>
      <c r="L231" s="1003"/>
      <c r="M231" s="1003"/>
      <c r="N231" s="1003"/>
      <c r="O231" s="1003"/>
      <c r="P231" s="1003"/>
      <c r="Q231" s="1003"/>
      <c r="R231" s="1003"/>
      <c r="S231" s="1003"/>
      <c r="T231" s="1003"/>
      <c r="U231" s="1003"/>
      <c r="V231" s="1003"/>
      <c r="W231" s="1003"/>
      <c r="X231" s="1003"/>
      <c r="Y231" s="1003"/>
      <c r="Z231" s="1003"/>
      <c r="AA231" s="1003"/>
      <c r="AB231" s="1003"/>
      <c r="AC231" s="1003"/>
      <c r="AD231" s="1003"/>
      <c r="AE231" s="1003"/>
      <c r="AF231" s="1003"/>
      <c r="AG231" s="1003"/>
      <c r="AH231" s="1003"/>
      <c r="AI231" s="1003"/>
      <c r="AJ231" s="1003"/>
      <c r="AK231" s="1003"/>
      <c r="AL231" s="1003"/>
      <c r="AM231" s="1003"/>
      <c r="AN231" s="1003"/>
      <c r="AO231" s="1003"/>
      <c r="AP231" s="1003"/>
      <c r="AQ231" s="1003"/>
      <c r="AR231" s="1003"/>
      <c r="AS231" s="1003"/>
      <c r="AT231" s="1003"/>
      <c r="AU231" s="1003"/>
      <c r="AV231" s="1003"/>
      <c r="AW231" s="1003"/>
      <c r="AX231" s="1003"/>
      <c r="AY231" s="1003"/>
      <c r="AZ231" s="1003"/>
      <c r="BA231" s="1003"/>
      <c r="BB231" s="1003"/>
      <c r="BC231" s="1003"/>
      <c r="BD231" s="1003"/>
      <c r="BE231" s="1003"/>
      <c r="BF231" s="1003"/>
      <c r="BG231" s="1003"/>
      <c r="BH231" s="1003"/>
      <c r="BI231" s="1003"/>
      <c r="BJ231" s="1003"/>
      <c r="BK231" s="1003"/>
      <c r="BL231" s="1003"/>
      <c r="BM231" s="1003"/>
      <c r="BN231" s="1003"/>
      <c r="BO231" s="1003"/>
      <c r="BP231" s="1003"/>
      <c r="BQ231" s="1003"/>
      <c r="BR231" s="1003"/>
      <c r="BS231" s="1003"/>
      <c r="BT231" s="1003"/>
      <c r="BU231" s="1003"/>
      <c r="BV231" s="1003"/>
      <c r="BW231" s="1003"/>
      <c r="BX231" s="1003"/>
      <c r="BY231" s="1003"/>
      <c r="BZ231" s="1003"/>
      <c r="CA231" s="1003"/>
      <c r="CB231" s="1003"/>
      <c r="CC231" s="1003"/>
      <c r="CD231" s="1003"/>
      <c r="CE231" s="1003"/>
      <c r="CF231" s="1003"/>
      <c r="CG231" s="1003"/>
      <c r="CH231" s="1003"/>
      <c r="CI231" s="1003"/>
      <c r="CJ231" s="1003"/>
      <c r="CK231" s="1003"/>
      <c r="CL231" s="1003"/>
      <c r="CM231" s="1003"/>
      <c r="CN231" s="1003"/>
      <c r="CO231" s="1003"/>
      <c r="CP231" s="1003"/>
      <c r="CQ231" s="1003"/>
      <c r="CR231" s="1003"/>
      <c r="CS231" s="1003"/>
      <c r="CT231" s="1003"/>
      <c r="CU231" s="1003"/>
      <c r="CV231" s="1003"/>
      <c r="CW231" s="1003"/>
      <c r="CX231" s="1003"/>
      <c r="CY231" s="1003"/>
      <c r="CZ231" s="1003"/>
      <c r="DA231" s="1003"/>
      <c r="DB231" s="1003"/>
      <c r="DC231" s="1003"/>
      <c r="DD231" s="1003"/>
      <c r="DE231" s="1003"/>
      <c r="DF231" s="1003"/>
      <c r="DG231" s="1003"/>
      <c r="DH231" s="1003"/>
      <c r="DI231" s="1003"/>
      <c r="DJ231" s="1003"/>
      <c r="DK231" s="1003"/>
      <c r="DL231" s="1003"/>
      <c r="DM231" s="1003"/>
      <c r="DN231" s="1003"/>
      <c r="DO231" s="1003"/>
      <c r="DP231" s="1003"/>
      <c r="DQ231" s="1003"/>
      <c r="DR231" s="1003"/>
      <c r="DS231" s="1003"/>
      <c r="DT231" s="1003"/>
      <c r="DU231" s="1003"/>
      <c r="DV231" s="1003"/>
      <c r="DW231" s="1003"/>
      <c r="DX231" s="1003"/>
      <c r="DY231" s="1003"/>
      <c r="DZ231" s="1003"/>
      <c r="EA231" s="1003"/>
      <c r="EB231" s="1003"/>
      <c r="EC231" s="1003"/>
      <c r="ED231" s="1003"/>
      <c r="EE231" s="1003"/>
      <c r="EF231" s="1003"/>
      <c r="EG231" s="1003"/>
      <c r="EH231" s="1003"/>
      <c r="EI231" s="1003"/>
      <c r="EJ231" s="1003"/>
      <c r="EK231" s="1003"/>
      <c r="EL231" s="1003"/>
      <c r="EM231" s="1003"/>
      <c r="EN231" s="1003"/>
      <c r="EO231" s="1003"/>
      <c r="EP231" s="1003"/>
      <c r="EQ231" s="1003"/>
      <c r="ER231" s="1003"/>
      <c r="ES231" s="1003"/>
      <c r="ET231" s="1003"/>
      <c r="EU231" s="1003"/>
      <c r="EV231" s="1003"/>
      <c r="EW231" s="1003"/>
      <c r="EX231" s="1003"/>
      <c r="EY231" s="1003"/>
      <c r="EZ231" s="1003"/>
      <c r="FA231" s="1003"/>
      <c r="FB231" s="1003"/>
      <c r="FC231" s="1003"/>
      <c r="FD231" s="1003"/>
      <c r="FE231" s="1003"/>
      <c r="FF231" s="1003"/>
      <c r="FG231" s="1003"/>
      <c r="FH231" s="1003"/>
      <c r="FI231" s="1003"/>
      <c r="FJ231" s="1003"/>
      <c r="FK231" s="1003"/>
      <c r="FL231" s="1003"/>
      <c r="FM231" s="1003"/>
      <c r="FN231" s="1003"/>
      <c r="FO231" s="1003"/>
      <c r="FP231" s="1003"/>
      <c r="FQ231" s="1003"/>
      <c r="FR231" s="1003"/>
      <c r="FS231" s="1003"/>
      <c r="FT231" s="1003"/>
      <c r="FU231" s="1003"/>
      <c r="FV231" s="1003"/>
      <c r="FW231" s="1003"/>
      <c r="FX231" s="1003"/>
      <c r="FY231" s="1003"/>
      <c r="FZ231" s="1003"/>
      <c r="GA231" s="1003"/>
      <c r="GB231" s="1003"/>
      <c r="GC231" s="1003"/>
      <c r="GD231" s="1003"/>
      <c r="GE231" s="1003"/>
      <c r="GF231" s="1003"/>
      <c r="GG231" s="1003"/>
      <c r="GH231" s="1003"/>
      <c r="GI231" s="1003"/>
      <c r="GJ231" s="1003"/>
      <c r="GK231" s="1003"/>
      <c r="GL231" s="1003"/>
      <c r="GM231" s="1003"/>
      <c r="GN231" s="1003"/>
      <c r="GO231" s="1003"/>
      <c r="GP231" s="1003"/>
      <c r="GQ231" s="1003"/>
      <c r="GR231" s="1003"/>
      <c r="GS231" s="1003"/>
      <c r="GT231" s="1003"/>
      <c r="GU231" s="1003"/>
      <c r="GV231" s="1003"/>
      <c r="GW231" s="1003"/>
      <c r="GX231" s="1003"/>
      <c r="GY231" s="1003"/>
      <c r="GZ231" s="1003"/>
      <c r="HA231" s="1003"/>
      <c r="HB231" s="1003"/>
      <c r="HC231" s="1003"/>
      <c r="HD231" s="1003"/>
      <c r="HE231" s="1003"/>
      <c r="HF231" s="1003"/>
      <c r="HG231" s="1003"/>
      <c r="HH231" s="1003"/>
      <c r="HI231" s="1003"/>
      <c r="HJ231" s="1003"/>
      <c r="HK231" s="1003"/>
      <c r="HL231" s="1003"/>
      <c r="HM231" s="1003"/>
      <c r="HN231" s="1003"/>
      <c r="HO231" s="1003"/>
      <c r="HP231" s="1003"/>
      <c r="HQ231" s="1003"/>
      <c r="HR231" s="1003"/>
      <c r="HS231" s="1003"/>
      <c r="HT231" s="1003"/>
      <c r="HU231" s="1003"/>
      <c r="HV231" s="1003"/>
      <c r="HW231" s="1003"/>
      <c r="HX231" s="1003"/>
      <c r="HY231" s="1003"/>
      <c r="HZ231" s="1003"/>
      <c r="IA231" s="1003"/>
      <c r="IB231" s="1003"/>
      <c r="IC231" s="1003"/>
      <c r="ID231" s="1003"/>
      <c r="IE231" s="1003"/>
      <c r="IF231" s="1003"/>
      <c r="IG231" s="1003"/>
      <c r="IH231" s="1003"/>
      <c r="II231" s="1003"/>
      <c r="IJ231" s="1003"/>
      <c r="IK231" s="1003"/>
      <c r="IL231" s="1003"/>
      <c r="IM231" s="1003"/>
      <c r="IN231" s="1003"/>
      <c r="IO231" s="1003"/>
      <c r="IP231" s="1003"/>
      <c r="IQ231" s="1003"/>
      <c r="IR231" s="1003"/>
      <c r="IS231" s="1003"/>
      <c r="IT231" s="1003"/>
      <c r="IU231" s="1003"/>
      <c r="IV231" s="1003"/>
    </row>
    <row r="232" spans="1:256" ht="15.75" thickBot="1">
      <c r="A232" s="1003"/>
      <c r="B232" s="1130" t="s">
        <v>1861</v>
      </c>
      <c r="C232" s="1131" t="e">
        <f>#REF!</f>
        <v>#REF!</v>
      </c>
      <c r="D232" s="1132" t="s">
        <v>29</v>
      </c>
      <c r="E232" s="1133">
        <v>5</v>
      </c>
      <c r="F232" s="1133" t="e">
        <f>#REF!</f>
        <v>#REF!</v>
      </c>
      <c r="G232" s="1134" t="e">
        <f>TRUNC(F232*E232,2)</f>
        <v>#REF!</v>
      </c>
      <c r="H232" s="1003"/>
      <c r="I232" s="1003"/>
      <c r="J232" s="1003"/>
      <c r="K232" s="1003"/>
      <c r="L232" s="1003"/>
      <c r="M232" s="1003"/>
      <c r="N232" s="1003"/>
      <c r="O232" s="1003"/>
      <c r="P232" s="1003"/>
      <c r="Q232" s="1003"/>
      <c r="R232" s="1003"/>
      <c r="S232" s="1003"/>
      <c r="T232" s="1003"/>
      <c r="U232" s="1003"/>
      <c r="V232" s="1003"/>
      <c r="W232" s="1003"/>
      <c r="X232" s="1003"/>
      <c r="Y232" s="1003"/>
      <c r="Z232" s="1003"/>
      <c r="AA232" s="1003"/>
      <c r="AB232" s="1003"/>
      <c r="AC232" s="1003"/>
      <c r="AD232" s="1003"/>
      <c r="AE232" s="1003"/>
      <c r="AF232" s="1003"/>
      <c r="AG232" s="1003"/>
      <c r="AH232" s="1003"/>
      <c r="AI232" s="1003"/>
      <c r="AJ232" s="1003"/>
      <c r="AK232" s="1003"/>
      <c r="AL232" s="1003"/>
      <c r="AM232" s="1003"/>
      <c r="AN232" s="1003"/>
      <c r="AO232" s="1003"/>
      <c r="AP232" s="1003"/>
      <c r="AQ232" s="1003"/>
      <c r="AR232" s="1003"/>
      <c r="AS232" s="1003"/>
      <c r="AT232" s="1003"/>
      <c r="AU232" s="1003"/>
      <c r="AV232" s="1003"/>
      <c r="AW232" s="1003"/>
      <c r="AX232" s="1003"/>
      <c r="AY232" s="1003"/>
      <c r="AZ232" s="1003"/>
      <c r="BA232" s="1003"/>
      <c r="BB232" s="1003"/>
      <c r="BC232" s="1003"/>
      <c r="BD232" s="1003"/>
      <c r="BE232" s="1003"/>
      <c r="BF232" s="1003"/>
      <c r="BG232" s="1003"/>
      <c r="BH232" s="1003"/>
      <c r="BI232" s="1003"/>
      <c r="BJ232" s="1003"/>
      <c r="BK232" s="1003"/>
      <c r="BL232" s="1003"/>
      <c r="BM232" s="1003"/>
      <c r="BN232" s="1003"/>
      <c r="BO232" s="1003"/>
      <c r="BP232" s="1003"/>
      <c r="BQ232" s="1003"/>
      <c r="BR232" s="1003"/>
      <c r="BS232" s="1003"/>
      <c r="BT232" s="1003"/>
      <c r="BU232" s="1003"/>
      <c r="BV232" s="1003"/>
      <c r="BW232" s="1003"/>
      <c r="BX232" s="1003"/>
      <c r="BY232" s="1003"/>
      <c r="BZ232" s="1003"/>
      <c r="CA232" s="1003"/>
      <c r="CB232" s="1003"/>
      <c r="CC232" s="1003"/>
      <c r="CD232" s="1003"/>
      <c r="CE232" s="1003"/>
      <c r="CF232" s="1003"/>
      <c r="CG232" s="1003"/>
      <c r="CH232" s="1003"/>
      <c r="CI232" s="1003"/>
      <c r="CJ232" s="1003"/>
      <c r="CK232" s="1003"/>
      <c r="CL232" s="1003"/>
      <c r="CM232" s="1003"/>
      <c r="CN232" s="1003"/>
      <c r="CO232" s="1003"/>
      <c r="CP232" s="1003"/>
      <c r="CQ232" s="1003"/>
      <c r="CR232" s="1003"/>
      <c r="CS232" s="1003"/>
      <c r="CT232" s="1003"/>
      <c r="CU232" s="1003"/>
      <c r="CV232" s="1003"/>
      <c r="CW232" s="1003"/>
      <c r="CX232" s="1003"/>
      <c r="CY232" s="1003"/>
      <c r="CZ232" s="1003"/>
      <c r="DA232" s="1003"/>
      <c r="DB232" s="1003"/>
      <c r="DC232" s="1003"/>
      <c r="DD232" s="1003"/>
      <c r="DE232" s="1003"/>
      <c r="DF232" s="1003"/>
      <c r="DG232" s="1003"/>
      <c r="DH232" s="1003"/>
      <c r="DI232" s="1003"/>
      <c r="DJ232" s="1003"/>
      <c r="DK232" s="1003"/>
      <c r="DL232" s="1003"/>
      <c r="DM232" s="1003"/>
      <c r="DN232" s="1003"/>
      <c r="DO232" s="1003"/>
      <c r="DP232" s="1003"/>
      <c r="DQ232" s="1003"/>
      <c r="DR232" s="1003"/>
      <c r="DS232" s="1003"/>
      <c r="DT232" s="1003"/>
      <c r="DU232" s="1003"/>
      <c r="DV232" s="1003"/>
      <c r="DW232" s="1003"/>
      <c r="DX232" s="1003"/>
      <c r="DY232" s="1003"/>
      <c r="DZ232" s="1003"/>
      <c r="EA232" s="1003"/>
      <c r="EB232" s="1003"/>
      <c r="EC232" s="1003"/>
      <c r="ED232" s="1003"/>
      <c r="EE232" s="1003"/>
      <c r="EF232" s="1003"/>
      <c r="EG232" s="1003"/>
      <c r="EH232" s="1003"/>
      <c r="EI232" s="1003"/>
      <c r="EJ232" s="1003"/>
      <c r="EK232" s="1003"/>
      <c r="EL232" s="1003"/>
      <c r="EM232" s="1003"/>
      <c r="EN232" s="1003"/>
      <c r="EO232" s="1003"/>
      <c r="EP232" s="1003"/>
      <c r="EQ232" s="1003"/>
      <c r="ER232" s="1003"/>
      <c r="ES232" s="1003"/>
      <c r="ET232" s="1003"/>
      <c r="EU232" s="1003"/>
      <c r="EV232" s="1003"/>
      <c r="EW232" s="1003"/>
      <c r="EX232" s="1003"/>
      <c r="EY232" s="1003"/>
      <c r="EZ232" s="1003"/>
      <c r="FA232" s="1003"/>
      <c r="FB232" s="1003"/>
      <c r="FC232" s="1003"/>
      <c r="FD232" s="1003"/>
      <c r="FE232" s="1003"/>
      <c r="FF232" s="1003"/>
      <c r="FG232" s="1003"/>
      <c r="FH232" s="1003"/>
      <c r="FI232" s="1003"/>
      <c r="FJ232" s="1003"/>
      <c r="FK232" s="1003"/>
      <c r="FL232" s="1003"/>
      <c r="FM232" s="1003"/>
      <c r="FN232" s="1003"/>
      <c r="FO232" s="1003"/>
      <c r="FP232" s="1003"/>
      <c r="FQ232" s="1003"/>
      <c r="FR232" s="1003"/>
      <c r="FS232" s="1003"/>
      <c r="FT232" s="1003"/>
      <c r="FU232" s="1003"/>
      <c r="FV232" s="1003"/>
      <c r="FW232" s="1003"/>
      <c r="FX232" s="1003"/>
      <c r="FY232" s="1003"/>
      <c r="FZ232" s="1003"/>
      <c r="GA232" s="1003"/>
      <c r="GB232" s="1003"/>
      <c r="GC232" s="1003"/>
      <c r="GD232" s="1003"/>
      <c r="GE232" s="1003"/>
      <c r="GF232" s="1003"/>
      <c r="GG232" s="1003"/>
      <c r="GH232" s="1003"/>
      <c r="GI232" s="1003"/>
      <c r="GJ232" s="1003"/>
      <c r="GK232" s="1003"/>
      <c r="GL232" s="1003"/>
      <c r="GM232" s="1003"/>
      <c r="GN232" s="1003"/>
      <c r="GO232" s="1003"/>
      <c r="GP232" s="1003"/>
      <c r="GQ232" s="1003"/>
      <c r="GR232" s="1003"/>
      <c r="GS232" s="1003"/>
      <c r="GT232" s="1003"/>
      <c r="GU232" s="1003"/>
      <c r="GV232" s="1003"/>
      <c r="GW232" s="1003"/>
      <c r="GX232" s="1003"/>
      <c r="GY232" s="1003"/>
      <c r="GZ232" s="1003"/>
      <c r="HA232" s="1003"/>
      <c r="HB232" s="1003"/>
      <c r="HC232" s="1003"/>
      <c r="HD232" s="1003"/>
      <c r="HE232" s="1003"/>
      <c r="HF232" s="1003"/>
      <c r="HG232" s="1003"/>
      <c r="HH232" s="1003"/>
      <c r="HI232" s="1003"/>
      <c r="HJ232" s="1003"/>
      <c r="HK232" s="1003"/>
      <c r="HL232" s="1003"/>
      <c r="HM232" s="1003"/>
      <c r="HN232" s="1003"/>
      <c r="HO232" s="1003"/>
      <c r="HP232" s="1003"/>
      <c r="HQ232" s="1003"/>
      <c r="HR232" s="1003"/>
      <c r="HS232" s="1003"/>
      <c r="HT232" s="1003"/>
      <c r="HU232" s="1003"/>
      <c r="HV232" s="1003"/>
      <c r="HW232" s="1003"/>
      <c r="HX232" s="1003"/>
      <c r="HY232" s="1003"/>
      <c r="HZ232" s="1003"/>
      <c r="IA232" s="1003"/>
      <c r="IB232" s="1003"/>
      <c r="IC232" s="1003"/>
      <c r="ID232" s="1003"/>
      <c r="IE232" s="1003"/>
      <c r="IF232" s="1003"/>
      <c r="IG232" s="1003"/>
      <c r="IH232" s="1003"/>
      <c r="II232" s="1003"/>
      <c r="IJ232" s="1003"/>
      <c r="IK232" s="1003"/>
      <c r="IL232" s="1003"/>
      <c r="IM232" s="1003"/>
      <c r="IN232" s="1003"/>
      <c r="IO232" s="1003"/>
      <c r="IP232" s="1003"/>
      <c r="IQ232" s="1003"/>
      <c r="IR232" s="1003"/>
      <c r="IS232" s="1003"/>
      <c r="IT232" s="1003"/>
      <c r="IU232" s="1003"/>
      <c r="IV232" s="1003"/>
    </row>
    <row r="233" spans="1:256" ht="16.5" thickBot="1">
      <c r="A233" s="1003"/>
      <c r="B233" s="1005"/>
      <c r="C233" s="1051"/>
      <c r="D233" s="1052"/>
      <c r="E233" s="1053"/>
      <c r="F233" s="1054" t="s">
        <v>692</v>
      </c>
      <c r="G233" s="1124" t="e">
        <f>TRUNC(SUM(G230:G232),2)</f>
        <v>#REF!</v>
      </c>
      <c r="H233" s="1003"/>
      <c r="I233" s="1003"/>
      <c r="J233" s="1003"/>
      <c r="K233" s="1003"/>
      <c r="L233" s="1003"/>
      <c r="M233" s="1003"/>
      <c r="N233" s="1003"/>
      <c r="O233" s="1003"/>
      <c r="P233" s="1003"/>
      <c r="Q233" s="1003"/>
      <c r="R233" s="1003"/>
      <c r="S233" s="1003"/>
      <c r="T233" s="1003"/>
      <c r="U233" s="1003"/>
      <c r="V233" s="1003"/>
      <c r="W233" s="1003"/>
      <c r="X233" s="1003"/>
      <c r="Y233" s="1003"/>
      <c r="Z233" s="1003"/>
      <c r="AA233" s="1003"/>
      <c r="AB233" s="1003"/>
      <c r="AC233" s="1003"/>
      <c r="AD233" s="1003"/>
      <c r="AE233" s="1003"/>
      <c r="AF233" s="1003"/>
      <c r="AG233" s="1003"/>
      <c r="AH233" s="1003"/>
      <c r="AI233" s="1003"/>
      <c r="AJ233" s="1003"/>
      <c r="AK233" s="1003"/>
      <c r="AL233" s="1003"/>
      <c r="AM233" s="1003"/>
      <c r="AN233" s="1003"/>
      <c r="AO233" s="1003"/>
      <c r="AP233" s="1003"/>
      <c r="AQ233" s="1003"/>
      <c r="AR233" s="1003"/>
      <c r="AS233" s="1003"/>
      <c r="AT233" s="1003"/>
      <c r="AU233" s="1003"/>
      <c r="AV233" s="1003"/>
      <c r="AW233" s="1003"/>
      <c r="AX233" s="1003"/>
      <c r="AY233" s="1003"/>
      <c r="AZ233" s="1003"/>
      <c r="BA233" s="1003"/>
      <c r="BB233" s="1003"/>
      <c r="BC233" s="1003"/>
      <c r="BD233" s="1003"/>
      <c r="BE233" s="1003"/>
      <c r="BF233" s="1003"/>
      <c r="BG233" s="1003"/>
      <c r="BH233" s="1003"/>
      <c r="BI233" s="1003"/>
      <c r="BJ233" s="1003"/>
      <c r="BK233" s="1003"/>
      <c r="BL233" s="1003"/>
      <c r="BM233" s="1003"/>
      <c r="BN233" s="1003"/>
      <c r="BO233" s="1003"/>
      <c r="BP233" s="1003"/>
      <c r="BQ233" s="1003"/>
      <c r="BR233" s="1003"/>
      <c r="BS233" s="1003"/>
      <c r="BT233" s="1003"/>
      <c r="BU233" s="1003"/>
      <c r="BV233" s="1003"/>
      <c r="BW233" s="1003"/>
      <c r="BX233" s="1003"/>
      <c r="BY233" s="1003"/>
      <c r="BZ233" s="1003"/>
      <c r="CA233" s="1003"/>
      <c r="CB233" s="1003"/>
      <c r="CC233" s="1003"/>
      <c r="CD233" s="1003"/>
      <c r="CE233" s="1003"/>
      <c r="CF233" s="1003"/>
      <c r="CG233" s="1003"/>
      <c r="CH233" s="1003"/>
      <c r="CI233" s="1003"/>
      <c r="CJ233" s="1003"/>
      <c r="CK233" s="1003"/>
      <c r="CL233" s="1003"/>
      <c r="CM233" s="1003"/>
      <c r="CN233" s="1003"/>
      <c r="CO233" s="1003"/>
      <c r="CP233" s="1003"/>
      <c r="CQ233" s="1003"/>
      <c r="CR233" s="1003"/>
      <c r="CS233" s="1003"/>
      <c r="CT233" s="1003"/>
      <c r="CU233" s="1003"/>
      <c r="CV233" s="1003"/>
      <c r="CW233" s="1003"/>
      <c r="CX233" s="1003"/>
      <c r="CY233" s="1003"/>
      <c r="CZ233" s="1003"/>
      <c r="DA233" s="1003"/>
      <c r="DB233" s="1003"/>
      <c r="DC233" s="1003"/>
      <c r="DD233" s="1003"/>
      <c r="DE233" s="1003"/>
      <c r="DF233" s="1003"/>
      <c r="DG233" s="1003"/>
      <c r="DH233" s="1003"/>
      <c r="DI233" s="1003"/>
      <c r="DJ233" s="1003"/>
      <c r="DK233" s="1003"/>
      <c r="DL233" s="1003"/>
      <c r="DM233" s="1003"/>
      <c r="DN233" s="1003"/>
      <c r="DO233" s="1003"/>
      <c r="DP233" s="1003"/>
      <c r="DQ233" s="1003"/>
      <c r="DR233" s="1003"/>
      <c r="DS233" s="1003"/>
      <c r="DT233" s="1003"/>
      <c r="DU233" s="1003"/>
      <c r="DV233" s="1003"/>
      <c r="DW233" s="1003"/>
      <c r="DX233" s="1003"/>
      <c r="DY233" s="1003"/>
      <c r="DZ233" s="1003"/>
      <c r="EA233" s="1003"/>
      <c r="EB233" s="1003"/>
      <c r="EC233" s="1003"/>
      <c r="ED233" s="1003"/>
      <c r="EE233" s="1003"/>
      <c r="EF233" s="1003"/>
      <c r="EG233" s="1003"/>
      <c r="EH233" s="1003"/>
      <c r="EI233" s="1003"/>
      <c r="EJ233" s="1003"/>
      <c r="EK233" s="1003"/>
      <c r="EL233" s="1003"/>
      <c r="EM233" s="1003"/>
      <c r="EN233" s="1003"/>
      <c r="EO233" s="1003"/>
      <c r="EP233" s="1003"/>
      <c r="EQ233" s="1003"/>
      <c r="ER233" s="1003"/>
      <c r="ES233" s="1003"/>
      <c r="ET233" s="1003"/>
      <c r="EU233" s="1003"/>
      <c r="EV233" s="1003"/>
      <c r="EW233" s="1003"/>
      <c r="EX233" s="1003"/>
      <c r="EY233" s="1003"/>
      <c r="EZ233" s="1003"/>
      <c r="FA233" s="1003"/>
      <c r="FB233" s="1003"/>
      <c r="FC233" s="1003"/>
      <c r="FD233" s="1003"/>
      <c r="FE233" s="1003"/>
      <c r="FF233" s="1003"/>
      <c r="FG233" s="1003"/>
      <c r="FH233" s="1003"/>
      <c r="FI233" s="1003"/>
      <c r="FJ233" s="1003"/>
      <c r="FK233" s="1003"/>
      <c r="FL233" s="1003"/>
      <c r="FM233" s="1003"/>
      <c r="FN233" s="1003"/>
      <c r="FO233" s="1003"/>
      <c r="FP233" s="1003"/>
      <c r="FQ233" s="1003"/>
      <c r="FR233" s="1003"/>
      <c r="FS233" s="1003"/>
      <c r="FT233" s="1003"/>
      <c r="FU233" s="1003"/>
      <c r="FV233" s="1003"/>
      <c r="FW233" s="1003"/>
      <c r="FX233" s="1003"/>
      <c r="FY233" s="1003"/>
      <c r="FZ233" s="1003"/>
      <c r="GA233" s="1003"/>
      <c r="GB233" s="1003"/>
      <c r="GC233" s="1003"/>
      <c r="GD233" s="1003"/>
      <c r="GE233" s="1003"/>
      <c r="GF233" s="1003"/>
      <c r="GG233" s="1003"/>
      <c r="GH233" s="1003"/>
      <c r="GI233" s="1003"/>
      <c r="GJ233" s="1003"/>
      <c r="GK233" s="1003"/>
      <c r="GL233" s="1003"/>
      <c r="GM233" s="1003"/>
      <c r="GN233" s="1003"/>
      <c r="GO233" s="1003"/>
      <c r="GP233" s="1003"/>
      <c r="GQ233" s="1003"/>
      <c r="GR233" s="1003"/>
      <c r="GS233" s="1003"/>
      <c r="GT233" s="1003"/>
      <c r="GU233" s="1003"/>
      <c r="GV233" s="1003"/>
      <c r="GW233" s="1003"/>
      <c r="GX233" s="1003"/>
      <c r="GY233" s="1003"/>
      <c r="GZ233" s="1003"/>
      <c r="HA233" s="1003"/>
      <c r="HB233" s="1003"/>
      <c r="HC233" s="1003"/>
      <c r="HD233" s="1003"/>
      <c r="HE233" s="1003"/>
      <c r="HF233" s="1003"/>
      <c r="HG233" s="1003"/>
      <c r="HH233" s="1003"/>
      <c r="HI233" s="1003"/>
      <c r="HJ233" s="1003"/>
      <c r="HK233" s="1003"/>
      <c r="HL233" s="1003"/>
      <c r="HM233" s="1003"/>
      <c r="HN233" s="1003"/>
      <c r="HO233" s="1003"/>
      <c r="HP233" s="1003"/>
      <c r="HQ233" s="1003"/>
      <c r="HR233" s="1003"/>
      <c r="HS233" s="1003"/>
      <c r="HT233" s="1003"/>
      <c r="HU233" s="1003"/>
      <c r="HV233" s="1003"/>
      <c r="HW233" s="1003"/>
      <c r="HX233" s="1003"/>
      <c r="HY233" s="1003"/>
      <c r="HZ233" s="1003"/>
      <c r="IA233" s="1003"/>
      <c r="IB233" s="1003"/>
      <c r="IC233" s="1003"/>
      <c r="ID233" s="1003"/>
      <c r="IE233" s="1003"/>
      <c r="IF233" s="1003"/>
      <c r="IG233" s="1003"/>
      <c r="IH233" s="1003"/>
      <c r="II233" s="1003"/>
      <c r="IJ233" s="1003"/>
      <c r="IK233" s="1003"/>
      <c r="IL233" s="1003"/>
      <c r="IM233" s="1003"/>
      <c r="IN233" s="1003"/>
      <c r="IO233" s="1003"/>
      <c r="IP233" s="1003"/>
      <c r="IQ233" s="1003"/>
      <c r="IR233" s="1003"/>
      <c r="IS233" s="1003"/>
      <c r="IT233" s="1003"/>
      <c r="IU233" s="1003"/>
      <c r="IV233" s="1003"/>
    </row>
    <row r="234" spans="1:256" s="1019" customFormat="1" ht="6.75" customHeight="1" thickBot="1">
      <c r="B234" s="1135"/>
      <c r="C234" s="1136"/>
      <c r="D234" s="1136"/>
      <c r="E234" s="1136"/>
      <c r="F234" s="1136"/>
      <c r="G234" s="1136"/>
      <c r="H234" s="1136"/>
      <c r="I234" s="1135"/>
    </row>
    <row r="235" spans="1:256" s="1015" customFormat="1" ht="6" thickBot="1">
      <c r="B235" s="1137"/>
      <c r="C235" s="1138" t="s">
        <v>20</v>
      </c>
      <c r="D235" s="1137"/>
      <c r="E235" s="1137"/>
      <c r="F235" s="1137"/>
      <c r="G235" s="1137"/>
      <c r="H235" s="1139"/>
    </row>
    <row r="236" spans="1:256" s="1140" customFormat="1" ht="6.75" customHeight="1" thickBot="1">
      <c r="C236" s="1141"/>
      <c r="D236" s="1142"/>
      <c r="E236" s="1142"/>
      <c r="F236" s="1142"/>
      <c r="G236" s="1142"/>
      <c r="H236" s="1142"/>
    </row>
    <row r="237" spans="1:256">
      <c r="A237" s="1003"/>
      <c r="B237" s="1143" t="s">
        <v>1862</v>
      </c>
      <c r="C237" s="1144" t="s">
        <v>1863</v>
      </c>
      <c r="D237" s="1145"/>
      <c r="E237" s="1145"/>
      <c r="F237" s="1145"/>
      <c r="G237" s="1146" t="s">
        <v>29</v>
      </c>
      <c r="H237" s="1003"/>
      <c r="I237" s="1003"/>
      <c r="J237" s="1003"/>
      <c r="K237" s="1003"/>
      <c r="L237" s="1003"/>
      <c r="M237" s="1003"/>
      <c r="N237" s="1003"/>
      <c r="O237" s="1003"/>
      <c r="P237" s="1003"/>
      <c r="Q237" s="1003"/>
      <c r="R237" s="1003"/>
      <c r="S237" s="1003"/>
      <c r="T237" s="1003"/>
      <c r="U237" s="1003"/>
      <c r="V237" s="1003"/>
      <c r="W237" s="1003"/>
      <c r="X237" s="1003"/>
      <c r="Y237" s="1003"/>
      <c r="Z237" s="1003"/>
      <c r="AA237" s="1003"/>
      <c r="AB237" s="1003"/>
      <c r="AC237" s="1003"/>
      <c r="AD237" s="1003"/>
      <c r="AE237" s="1003"/>
      <c r="AF237" s="1003"/>
      <c r="AG237" s="1003"/>
      <c r="AH237" s="1003"/>
      <c r="AI237" s="1003"/>
      <c r="AJ237" s="1003"/>
      <c r="AK237" s="1003"/>
      <c r="AL237" s="1003"/>
      <c r="AM237" s="1003"/>
      <c r="AN237" s="1003"/>
      <c r="AO237" s="1003"/>
      <c r="AP237" s="1003"/>
      <c r="AQ237" s="1003"/>
      <c r="AR237" s="1003"/>
      <c r="AS237" s="1003"/>
      <c r="AT237" s="1003"/>
      <c r="AU237" s="1003"/>
      <c r="AV237" s="1003"/>
      <c r="AW237" s="1003"/>
      <c r="AX237" s="1003"/>
      <c r="AY237" s="1003"/>
      <c r="AZ237" s="1003"/>
      <c r="BA237" s="1003"/>
      <c r="BB237" s="1003"/>
      <c r="BC237" s="1003"/>
      <c r="BD237" s="1003"/>
      <c r="BE237" s="1003"/>
      <c r="BF237" s="1003"/>
      <c r="BG237" s="1003"/>
      <c r="BH237" s="1003"/>
      <c r="BI237" s="1003"/>
      <c r="BJ237" s="1003"/>
      <c r="BK237" s="1003"/>
      <c r="BL237" s="1003"/>
      <c r="BM237" s="1003"/>
      <c r="BN237" s="1003"/>
      <c r="BO237" s="1003"/>
      <c r="BP237" s="1003"/>
      <c r="BQ237" s="1003"/>
      <c r="BR237" s="1003"/>
      <c r="BS237" s="1003"/>
      <c r="BT237" s="1003"/>
      <c r="BU237" s="1003"/>
      <c r="BV237" s="1003"/>
      <c r="BW237" s="1003"/>
      <c r="BX237" s="1003"/>
      <c r="BY237" s="1003"/>
      <c r="BZ237" s="1003"/>
      <c r="CA237" s="1003"/>
      <c r="CB237" s="1003"/>
      <c r="CC237" s="1003"/>
      <c r="CD237" s="1003"/>
      <c r="CE237" s="1003"/>
      <c r="CF237" s="1003"/>
      <c r="CG237" s="1003"/>
      <c r="CH237" s="1003"/>
      <c r="CI237" s="1003"/>
      <c r="CJ237" s="1003"/>
      <c r="CK237" s="1003"/>
      <c r="CL237" s="1003"/>
      <c r="CM237" s="1003"/>
      <c r="CN237" s="1003"/>
      <c r="CO237" s="1003"/>
      <c r="CP237" s="1003"/>
      <c r="CQ237" s="1003"/>
      <c r="CR237" s="1003"/>
      <c r="CS237" s="1003"/>
      <c r="CT237" s="1003"/>
      <c r="CU237" s="1003"/>
      <c r="CV237" s="1003"/>
      <c r="CW237" s="1003"/>
      <c r="CX237" s="1003"/>
      <c r="CY237" s="1003"/>
      <c r="CZ237" s="1003"/>
      <c r="DA237" s="1003"/>
      <c r="DB237" s="1003"/>
      <c r="DC237" s="1003"/>
      <c r="DD237" s="1003"/>
      <c r="DE237" s="1003"/>
      <c r="DF237" s="1003"/>
      <c r="DG237" s="1003"/>
      <c r="DH237" s="1003"/>
      <c r="DI237" s="1003"/>
      <c r="DJ237" s="1003"/>
      <c r="DK237" s="1003"/>
      <c r="DL237" s="1003"/>
      <c r="DM237" s="1003"/>
      <c r="DN237" s="1003"/>
      <c r="DO237" s="1003"/>
      <c r="DP237" s="1003"/>
      <c r="DQ237" s="1003"/>
      <c r="DR237" s="1003"/>
      <c r="DS237" s="1003"/>
      <c r="DT237" s="1003"/>
      <c r="DU237" s="1003"/>
      <c r="DV237" s="1003"/>
      <c r="DW237" s="1003"/>
      <c r="DX237" s="1003"/>
      <c r="DY237" s="1003"/>
      <c r="DZ237" s="1003"/>
      <c r="EA237" s="1003"/>
      <c r="EB237" s="1003"/>
      <c r="EC237" s="1003"/>
      <c r="ED237" s="1003"/>
      <c r="EE237" s="1003"/>
      <c r="EF237" s="1003"/>
      <c r="EG237" s="1003"/>
      <c r="EH237" s="1003"/>
      <c r="EI237" s="1003"/>
      <c r="EJ237" s="1003"/>
      <c r="EK237" s="1003"/>
      <c r="EL237" s="1003"/>
      <c r="EM237" s="1003"/>
      <c r="EN237" s="1003"/>
      <c r="EO237" s="1003"/>
      <c r="EP237" s="1003"/>
      <c r="EQ237" s="1003"/>
      <c r="ER237" s="1003"/>
      <c r="ES237" s="1003"/>
      <c r="ET237" s="1003"/>
      <c r="EU237" s="1003"/>
      <c r="EV237" s="1003"/>
      <c r="EW237" s="1003"/>
      <c r="EX237" s="1003"/>
      <c r="EY237" s="1003"/>
      <c r="EZ237" s="1003"/>
      <c r="FA237" s="1003"/>
      <c r="FB237" s="1003"/>
      <c r="FC237" s="1003"/>
      <c r="FD237" s="1003"/>
      <c r="FE237" s="1003"/>
      <c r="FF237" s="1003"/>
      <c r="FG237" s="1003"/>
      <c r="FH237" s="1003"/>
      <c r="FI237" s="1003"/>
      <c r="FJ237" s="1003"/>
      <c r="FK237" s="1003"/>
      <c r="FL237" s="1003"/>
      <c r="FM237" s="1003"/>
      <c r="FN237" s="1003"/>
      <c r="FO237" s="1003"/>
      <c r="FP237" s="1003"/>
      <c r="FQ237" s="1003"/>
      <c r="FR237" s="1003"/>
      <c r="FS237" s="1003"/>
      <c r="FT237" s="1003"/>
      <c r="FU237" s="1003"/>
      <c r="FV237" s="1003"/>
      <c r="FW237" s="1003"/>
      <c r="FX237" s="1003"/>
      <c r="FY237" s="1003"/>
      <c r="FZ237" s="1003"/>
      <c r="GA237" s="1003"/>
      <c r="GB237" s="1003"/>
      <c r="GC237" s="1003"/>
      <c r="GD237" s="1003"/>
      <c r="GE237" s="1003"/>
      <c r="GF237" s="1003"/>
      <c r="GG237" s="1003"/>
      <c r="GH237" s="1003"/>
      <c r="GI237" s="1003"/>
      <c r="GJ237" s="1003"/>
      <c r="GK237" s="1003"/>
      <c r="GL237" s="1003"/>
      <c r="GM237" s="1003"/>
      <c r="GN237" s="1003"/>
      <c r="GO237" s="1003"/>
      <c r="GP237" s="1003"/>
      <c r="GQ237" s="1003"/>
      <c r="GR237" s="1003"/>
      <c r="GS237" s="1003"/>
      <c r="GT237" s="1003"/>
      <c r="GU237" s="1003"/>
      <c r="GV237" s="1003"/>
      <c r="GW237" s="1003"/>
      <c r="GX237" s="1003"/>
      <c r="GY237" s="1003"/>
      <c r="GZ237" s="1003"/>
      <c r="HA237" s="1003"/>
      <c r="HB237" s="1003"/>
      <c r="HC237" s="1003"/>
      <c r="HD237" s="1003"/>
      <c r="HE237" s="1003"/>
      <c r="HF237" s="1003"/>
      <c r="HG237" s="1003"/>
      <c r="HH237" s="1003"/>
      <c r="HI237" s="1003"/>
      <c r="HJ237" s="1003"/>
      <c r="HK237" s="1003"/>
      <c r="HL237" s="1003"/>
      <c r="HM237" s="1003"/>
      <c r="HN237" s="1003"/>
      <c r="HO237" s="1003"/>
      <c r="HP237" s="1003"/>
      <c r="HQ237" s="1003"/>
      <c r="HR237" s="1003"/>
      <c r="HS237" s="1003"/>
      <c r="HT237" s="1003"/>
      <c r="HU237" s="1003"/>
      <c r="HV237" s="1003"/>
      <c r="HW237" s="1003"/>
      <c r="HX237" s="1003"/>
      <c r="HY237" s="1003"/>
      <c r="HZ237" s="1003"/>
      <c r="IA237" s="1003"/>
      <c r="IB237" s="1003"/>
      <c r="IC237" s="1003"/>
      <c r="ID237" s="1003"/>
      <c r="IE237" s="1003"/>
      <c r="IF237" s="1003"/>
      <c r="IG237" s="1003"/>
      <c r="IH237" s="1003"/>
      <c r="II237" s="1003"/>
      <c r="IJ237" s="1003"/>
      <c r="IK237" s="1003"/>
      <c r="IL237" s="1003"/>
      <c r="IM237" s="1003"/>
      <c r="IN237" s="1003"/>
      <c r="IO237" s="1003"/>
      <c r="IP237" s="1003"/>
      <c r="IQ237" s="1003"/>
      <c r="IR237" s="1003"/>
      <c r="IS237" s="1003"/>
      <c r="IT237" s="1003"/>
      <c r="IU237" s="1003"/>
      <c r="IV237" s="1003"/>
    </row>
    <row r="238" spans="1:256" ht="25.5">
      <c r="A238" s="1003"/>
      <c r="B238" s="1147" t="s">
        <v>760</v>
      </c>
      <c r="C238" s="1148" t="s">
        <v>686</v>
      </c>
      <c r="D238" s="1148" t="s">
        <v>29</v>
      </c>
      <c r="E238" s="1148" t="s">
        <v>687</v>
      </c>
      <c r="F238" s="1149" t="s">
        <v>709</v>
      </c>
      <c r="G238" s="1150" t="s">
        <v>710</v>
      </c>
      <c r="H238" s="1003"/>
      <c r="I238" s="1003"/>
      <c r="J238" s="1003"/>
      <c r="K238" s="1003"/>
      <c r="L238" s="1003"/>
      <c r="M238" s="1003"/>
      <c r="N238" s="1003"/>
      <c r="O238" s="1003"/>
      <c r="P238" s="1003"/>
      <c r="Q238" s="1003"/>
      <c r="R238" s="1003"/>
      <c r="S238" s="1003"/>
      <c r="T238" s="1003"/>
      <c r="U238" s="1003"/>
      <c r="V238" s="1003"/>
      <c r="W238" s="1003"/>
      <c r="X238" s="1003"/>
      <c r="Y238" s="1003"/>
      <c r="Z238" s="1003"/>
      <c r="AA238" s="1003"/>
      <c r="AB238" s="1003"/>
      <c r="AC238" s="1003"/>
      <c r="AD238" s="1003"/>
      <c r="AE238" s="1003"/>
      <c r="AF238" s="1003"/>
      <c r="AG238" s="1003"/>
      <c r="AH238" s="1003"/>
      <c r="AI238" s="1003"/>
      <c r="AJ238" s="1003"/>
      <c r="AK238" s="1003"/>
      <c r="AL238" s="1003"/>
      <c r="AM238" s="1003"/>
      <c r="AN238" s="1003"/>
      <c r="AO238" s="1003"/>
      <c r="AP238" s="1003"/>
      <c r="AQ238" s="1003"/>
      <c r="AR238" s="1003"/>
      <c r="AS238" s="1003"/>
      <c r="AT238" s="1003"/>
      <c r="AU238" s="1003"/>
      <c r="AV238" s="1003"/>
      <c r="AW238" s="1003"/>
      <c r="AX238" s="1003"/>
      <c r="AY238" s="1003"/>
      <c r="AZ238" s="1003"/>
      <c r="BA238" s="1003"/>
      <c r="BB238" s="1003"/>
      <c r="BC238" s="1003"/>
      <c r="BD238" s="1003"/>
      <c r="BE238" s="1003"/>
      <c r="BF238" s="1003"/>
      <c r="BG238" s="1003"/>
      <c r="BH238" s="1003"/>
      <c r="BI238" s="1003"/>
      <c r="BJ238" s="1003"/>
      <c r="BK238" s="1003"/>
      <c r="BL238" s="1003"/>
      <c r="BM238" s="1003"/>
      <c r="BN238" s="1003"/>
      <c r="BO238" s="1003"/>
      <c r="BP238" s="1003"/>
      <c r="BQ238" s="1003"/>
      <c r="BR238" s="1003"/>
      <c r="BS238" s="1003"/>
      <c r="BT238" s="1003"/>
      <c r="BU238" s="1003"/>
      <c r="BV238" s="1003"/>
      <c r="BW238" s="1003"/>
      <c r="BX238" s="1003"/>
      <c r="BY238" s="1003"/>
      <c r="BZ238" s="1003"/>
      <c r="CA238" s="1003"/>
      <c r="CB238" s="1003"/>
      <c r="CC238" s="1003"/>
      <c r="CD238" s="1003"/>
      <c r="CE238" s="1003"/>
      <c r="CF238" s="1003"/>
      <c r="CG238" s="1003"/>
      <c r="CH238" s="1003"/>
      <c r="CI238" s="1003"/>
      <c r="CJ238" s="1003"/>
      <c r="CK238" s="1003"/>
      <c r="CL238" s="1003"/>
      <c r="CM238" s="1003"/>
      <c r="CN238" s="1003"/>
      <c r="CO238" s="1003"/>
      <c r="CP238" s="1003"/>
      <c r="CQ238" s="1003"/>
      <c r="CR238" s="1003"/>
      <c r="CS238" s="1003"/>
      <c r="CT238" s="1003"/>
      <c r="CU238" s="1003"/>
      <c r="CV238" s="1003"/>
      <c r="CW238" s="1003"/>
      <c r="CX238" s="1003"/>
      <c r="CY238" s="1003"/>
      <c r="CZ238" s="1003"/>
      <c r="DA238" s="1003"/>
      <c r="DB238" s="1003"/>
      <c r="DC238" s="1003"/>
      <c r="DD238" s="1003"/>
      <c r="DE238" s="1003"/>
      <c r="DF238" s="1003"/>
      <c r="DG238" s="1003"/>
      <c r="DH238" s="1003"/>
      <c r="DI238" s="1003"/>
      <c r="DJ238" s="1003"/>
      <c r="DK238" s="1003"/>
      <c r="DL238" s="1003"/>
      <c r="DM238" s="1003"/>
      <c r="DN238" s="1003"/>
      <c r="DO238" s="1003"/>
      <c r="DP238" s="1003"/>
      <c r="DQ238" s="1003"/>
      <c r="DR238" s="1003"/>
      <c r="DS238" s="1003"/>
      <c r="DT238" s="1003"/>
      <c r="DU238" s="1003"/>
      <c r="DV238" s="1003"/>
      <c r="DW238" s="1003"/>
      <c r="DX238" s="1003"/>
      <c r="DY238" s="1003"/>
      <c r="DZ238" s="1003"/>
      <c r="EA238" s="1003"/>
      <c r="EB238" s="1003"/>
      <c r="EC238" s="1003"/>
      <c r="ED238" s="1003"/>
      <c r="EE238" s="1003"/>
      <c r="EF238" s="1003"/>
      <c r="EG238" s="1003"/>
      <c r="EH238" s="1003"/>
      <c r="EI238" s="1003"/>
      <c r="EJ238" s="1003"/>
      <c r="EK238" s="1003"/>
      <c r="EL238" s="1003"/>
      <c r="EM238" s="1003"/>
      <c r="EN238" s="1003"/>
      <c r="EO238" s="1003"/>
      <c r="EP238" s="1003"/>
      <c r="EQ238" s="1003"/>
      <c r="ER238" s="1003"/>
      <c r="ES238" s="1003"/>
      <c r="ET238" s="1003"/>
      <c r="EU238" s="1003"/>
      <c r="EV238" s="1003"/>
      <c r="EW238" s="1003"/>
      <c r="EX238" s="1003"/>
      <c r="EY238" s="1003"/>
      <c r="EZ238" s="1003"/>
      <c r="FA238" s="1003"/>
      <c r="FB238" s="1003"/>
      <c r="FC238" s="1003"/>
      <c r="FD238" s="1003"/>
      <c r="FE238" s="1003"/>
      <c r="FF238" s="1003"/>
      <c r="FG238" s="1003"/>
      <c r="FH238" s="1003"/>
      <c r="FI238" s="1003"/>
      <c r="FJ238" s="1003"/>
      <c r="FK238" s="1003"/>
      <c r="FL238" s="1003"/>
      <c r="FM238" s="1003"/>
      <c r="FN238" s="1003"/>
      <c r="FO238" s="1003"/>
      <c r="FP238" s="1003"/>
      <c r="FQ238" s="1003"/>
      <c r="FR238" s="1003"/>
      <c r="FS238" s="1003"/>
      <c r="FT238" s="1003"/>
      <c r="FU238" s="1003"/>
      <c r="FV238" s="1003"/>
      <c r="FW238" s="1003"/>
      <c r="FX238" s="1003"/>
      <c r="FY238" s="1003"/>
      <c r="FZ238" s="1003"/>
      <c r="GA238" s="1003"/>
      <c r="GB238" s="1003"/>
      <c r="GC238" s="1003"/>
      <c r="GD238" s="1003"/>
      <c r="GE238" s="1003"/>
      <c r="GF238" s="1003"/>
      <c r="GG238" s="1003"/>
      <c r="GH238" s="1003"/>
      <c r="GI238" s="1003"/>
      <c r="GJ238" s="1003"/>
      <c r="GK238" s="1003"/>
      <c r="GL238" s="1003"/>
      <c r="GM238" s="1003"/>
      <c r="GN238" s="1003"/>
      <c r="GO238" s="1003"/>
      <c r="GP238" s="1003"/>
      <c r="GQ238" s="1003"/>
      <c r="GR238" s="1003"/>
      <c r="GS238" s="1003"/>
      <c r="GT238" s="1003"/>
      <c r="GU238" s="1003"/>
      <c r="GV238" s="1003"/>
      <c r="GW238" s="1003"/>
      <c r="GX238" s="1003"/>
      <c r="GY238" s="1003"/>
      <c r="GZ238" s="1003"/>
      <c r="HA238" s="1003"/>
      <c r="HB238" s="1003"/>
      <c r="HC238" s="1003"/>
      <c r="HD238" s="1003"/>
      <c r="HE238" s="1003"/>
      <c r="HF238" s="1003"/>
      <c r="HG238" s="1003"/>
      <c r="HH238" s="1003"/>
      <c r="HI238" s="1003"/>
      <c r="HJ238" s="1003"/>
      <c r="HK238" s="1003"/>
      <c r="HL238" s="1003"/>
      <c r="HM238" s="1003"/>
      <c r="HN238" s="1003"/>
      <c r="HO238" s="1003"/>
      <c r="HP238" s="1003"/>
      <c r="HQ238" s="1003"/>
      <c r="HR238" s="1003"/>
      <c r="HS238" s="1003"/>
      <c r="HT238" s="1003"/>
      <c r="HU238" s="1003"/>
      <c r="HV238" s="1003"/>
      <c r="HW238" s="1003"/>
      <c r="HX238" s="1003"/>
      <c r="HY238" s="1003"/>
      <c r="HZ238" s="1003"/>
      <c r="IA238" s="1003"/>
      <c r="IB238" s="1003"/>
      <c r="IC238" s="1003"/>
      <c r="ID238" s="1003"/>
      <c r="IE238" s="1003"/>
      <c r="IF238" s="1003"/>
      <c r="IG238" s="1003"/>
      <c r="IH238" s="1003"/>
      <c r="II238" s="1003"/>
      <c r="IJ238" s="1003"/>
      <c r="IK238" s="1003"/>
      <c r="IL238" s="1003"/>
      <c r="IM238" s="1003"/>
      <c r="IN238" s="1003"/>
      <c r="IO238" s="1003"/>
      <c r="IP238" s="1003"/>
      <c r="IQ238" s="1003"/>
      <c r="IR238" s="1003"/>
      <c r="IS238" s="1003"/>
      <c r="IT238" s="1003"/>
      <c r="IU238" s="1003"/>
      <c r="IV238" s="1003"/>
    </row>
    <row r="239" spans="1:256">
      <c r="A239" s="1003"/>
      <c r="B239" s="2881" t="s">
        <v>690</v>
      </c>
      <c r="C239" s="2882"/>
      <c r="D239" s="2882"/>
      <c r="E239" s="2882"/>
      <c r="F239" s="2882"/>
      <c r="G239" s="2883"/>
      <c r="H239" s="1003"/>
      <c r="I239" s="1003"/>
      <c r="J239" s="1003"/>
      <c r="K239" s="1003"/>
      <c r="L239" s="1003"/>
      <c r="M239" s="1003"/>
      <c r="N239" s="1003"/>
      <c r="O239" s="1003"/>
      <c r="P239" s="1003"/>
      <c r="Q239" s="1003"/>
      <c r="R239" s="1003"/>
      <c r="S239" s="1003"/>
      <c r="T239" s="1003"/>
      <c r="U239" s="1003"/>
      <c r="V239" s="1003"/>
      <c r="W239" s="1003"/>
      <c r="X239" s="1003"/>
      <c r="Y239" s="1003"/>
      <c r="Z239" s="1003"/>
      <c r="AA239" s="1003"/>
      <c r="AB239" s="1003"/>
      <c r="AC239" s="1003"/>
      <c r="AD239" s="1003"/>
      <c r="AE239" s="1003"/>
      <c r="AF239" s="1003"/>
      <c r="AG239" s="1003"/>
      <c r="AH239" s="1003"/>
      <c r="AI239" s="1003"/>
      <c r="AJ239" s="1003"/>
      <c r="AK239" s="1003"/>
      <c r="AL239" s="1003"/>
      <c r="AM239" s="1003"/>
      <c r="AN239" s="1003"/>
      <c r="AO239" s="1003"/>
      <c r="AP239" s="1003"/>
      <c r="AQ239" s="1003"/>
      <c r="AR239" s="1003"/>
      <c r="AS239" s="1003"/>
      <c r="AT239" s="1003"/>
      <c r="AU239" s="1003"/>
      <c r="AV239" s="1003"/>
      <c r="AW239" s="1003"/>
      <c r="AX239" s="1003"/>
      <c r="AY239" s="1003"/>
      <c r="AZ239" s="1003"/>
      <c r="BA239" s="1003"/>
      <c r="BB239" s="1003"/>
      <c r="BC239" s="1003"/>
      <c r="BD239" s="1003"/>
      <c r="BE239" s="1003"/>
      <c r="BF239" s="1003"/>
      <c r="BG239" s="1003"/>
      <c r="BH239" s="1003"/>
      <c r="BI239" s="1003"/>
      <c r="BJ239" s="1003"/>
      <c r="BK239" s="1003"/>
      <c r="BL239" s="1003"/>
      <c r="BM239" s="1003"/>
      <c r="BN239" s="1003"/>
      <c r="BO239" s="1003"/>
      <c r="BP239" s="1003"/>
      <c r="BQ239" s="1003"/>
      <c r="BR239" s="1003"/>
      <c r="BS239" s="1003"/>
      <c r="BT239" s="1003"/>
      <c r="BU239" s="1003"/>
      <c r="BV239" s="1003"/>
      <c r="BW239" s="1003"/>
      <c r="BX239" s="1003"/>
      <c r="BY239" s="1003"/>
      <c r="BZ239" s="1003"/>
      <c r="CA239" s="1003"/>
      <c r="CB239" s="1003"/>
      <c r="CC239" s="1003"/>
      <c r="CD239" s="1003"/>
      <c r="CE239" s="1003"/>
      <c r="CF239" s="1003"/>
      <c r="CG239" s="1003"/>
      <c r="CH239" s="1003"/>
      <c r="CI239" s="1003"/>
      <c r="CJ239" s="1003"/>
      <c r="CK239" s="1003"/>
      <c r="CL239" s="1003"/>
      <c r="CM239" s="1003"/>
      <c r="CN239" s="1003"/>
      <c r="CO239" s="1003"/>
      <c r="CP239" s="1003"/>
      <c r="CQ239" s="1003"/>
      <c r="CR239" s="1003"/>
      <c r="CS239" s="1003"/>
      <c r="CT239" s="1003"/>
      <c r="CU239" s="1003"/>
      <c r="CV239" s="1003"/>
      <c r="CW239" s="1003"/>
      <c r="CX239" s="1003"/>
      <c r="CY239" s="1003"/>
      <c r="CZ239" s="1003"/>
      <c r="DA239" s="1003"/>
      <c r="DB239" s="1003"/>
      <c r="DC239" s="1003"/>
      <c r="DD239" s="1003"/>
      <c r="DE239" s="1003"/>
      <c r="DF239" s="1003"/>
      <c r="DG239" s="1003"/>
      <c r="DH239" s="1003"/>
      <c r="DI239" s="1003"/>
      <c r="DJ239" s="1003"/>
      <c r="DK239" s="1003"/>
      <c r="DL239" s="1003"/>
      <c r="DM239" s="1003"/>
      <c r="DN239" s="1003"/>
      <c r="DO239" s="1003"/>
      <c r="DP239" s="1003"/>
      <c r="DQ239" s="1003"/>
      <c r="DR239" s="1003"/>
      <c r="DS239" s="1003"/>
      <c r="DT239" s="1003"/>
      <c r="DU239" s="1003"/>
      <c r="DV239" s="1003"/>
      <c r="DW239" s="1003"/>
      <c r="DX239" s="1003"/>
      <c r="DY239" s="1003"/>
      <c r="DZ239" s="1003"/>
      <c r="EA239" s="1003"/>
      <c r="EB239" s="1003"/>
      <c r="EC239" s="1003"/>
      <c r="ED239" s="1003"/>
      <c r="EE239" s="1003"/>
      <c r="EF239" s="1003"/>
      <c r="EG239" s="1003"/>
      <c r="EH239" s="1003"/>
      <c r="EI239" s="1003"/>
      <c r="EJ239" s="1003"/>
      <c r="EK239" s="1003"/>
      <c r="EL239" s="1003"/>
      <c r="EM239" s="1003"/>
      <c r="EN239" s="1003"/>
      <c r="EO239" s="1003"/>
      <c r="EP239" s="1003"/>
      <c r="EQ239" s="1003"/>
      <c r="ER239" s="1003"/>
      <c r="ES239" s="1003"/>
      <c r="ET239" s="1003"/>
      <c r="EU239" s="1003"/>
      <c r="EV239" s="1003"/>
      <c r="EW239" s="1003"/>
      <c r="EX239" s="1003"/>
      <c r="EY239" s="1003"/>
      <c r="EZ239" s="1003"/>
      <c r="FA239" s="1003"/>
      <c r="FB239" s="1003"/>
      <c r="FC239" s="1003"/>
      <c r="FD239" s="1003"/>
      <c r="FE239" s="1003"/>
      <c r="FF239" s="1003"/>
      <c r="FG239" s="1003"/>
      <c r="FH239" s="1003"/>
      <c r="FI239" s="1003"/>
      <c r="FJ239" s="1003"/>
      <c r="FK239" s="1003"/>
      <c r="FL239" s="1003"/>
      <c r="FM239" s="1003"/>
      <c r="FN239" s="1003"/>
      <c r="FO239" s="1003"/>
      <c r="FP239" s="1003"/>
      <c r="FQ239" s="1003"/>
      <c r="FR239" s="1003"/>
      <c r="FS239" s="1003"/>
      <c r="FT239" s="1003"/>
      <c r="FU239" s="1003"/>
      <c r="FV239" s="1003"/>
      <c r="FW239" s="1003"/>
      <c r="FX239" s="1003"/>
      <c r="FY239" s="1003"/>
      <c r="FZ239" s="1003"/>
      <c r="GA239" s="1003"/>
      <c r="GB239" s="1003"/>
      <c r="GC239" s="1003"/>
      <c r="GD239" s="1003"/>
      <c r="GE239" s="1003"/>
      <c r="GF239" s="1003"/>
      <c r="GG239" s="1003"/>
      <c r="GH239" s="1003"/>
      <c r="GI239" s="1003"/>
      <c r="GJ239" s="1003"/>
      <c r="GK239" s="1003"/>
      <c r="GL239" s="1003"/>
      <c r="GM239" s="1003"/>
      <c r="GN239" s="1003"/>
      <c r="GO239" s="1003"/>
      <c r="GP239" s="1003"/>
      <c r="GQ239" s="1003"/>
      <c r="GR239" s="1003"/>
      <c r="GS239" s="1003"/>
      <c r="GT239" s="1003"/>
      <c r="GU239" s="1003"/>
      <c r="GV239" s="1003"/>
      <c r="GW239" s="1003"/>
      <c r="GX239" s="1003"/>
      <c r="GY239" s="1003"/>
      <c r="GZ239" s="1003"/>
      <c r="HA239" s="1003"/>
      <c r="HB239" s="1003"/>
      <c r="HC239" s="1003"/>
      <c r="HD239" s="1003"/>
      <c r="HE239" s="1003"/>
      <c r="HF239" s="1003"/>
      <c r="HG239" s="1003"/>
      <c r="HH239" s="1003"/>
      <c r="HI239" s="1003"/>
      <c r="HJ239" s="1003"/>
      <c r="HK239" s="1003"/>
      <c r="HL239" s="1003"/>
      <c r="HM239" s="1003"/>
      <c r="HN239" s="1003"/>
      <c r="HO239" s="1003"/>
      <c r="HP239" s="1003"/>
      <c r="HQ239" s="1003"/>
      <c r="HR239" s="1003"/>
      <c r="HS239" s="1003"/>
      <c r="HT239" s="1003"/>
      <c r="HU239" s="1003"/>
      <c r="HV239" s="1003"/>
      <c r="HW239" s="1003"/>
      <c r="HX239" s="1003"/>
      <c r="HY239" s="1003"/>
      <c r="HZ239" s="1003"/>
      <c r="IA239" s="1003"/>
      <c r="IB239" s="1003"/>
      <c r="IC239" s="1003"/>
      <c r="ID239" s="1003"/>
      <c r="IE239" s="1003"/>
      <c r="IF239" s="1003"/>
      <c r="IG239" s="1003"/>
      <c r="IH239" s="1003"/>
      <c r="II239" s="1003"/>
      <c r="IJ239" s="1003"/>
      <c r="IK239" s="1003"/>
      <c r="IL239" s="1003"/>
      <c r="IM239" s="1003"/>
      <c r="IN239" s="1003"/>
      <c r="IO239" s="1003"/>
      <c r="IP239" s="1003"/>
      <c r="IQ239" s="1003"/>
      <c r="IR239" s="1003"/>
      <c r="IS239" s="1003"/>
      <c r="IT239" s="1003"/>
      <c r="IU239" s="1003"/>
      <c r="IV239" s="1003"/>
    </row>
    <row r="240" spans="1:256">
      <c r="A240" s="1003"/>
      <c r="B240" s="1151" t="s">
        <v>1864</v>
      </c>
      <c r="C240" s="1152" t="s">
        <v>1865</v>
      </c>
      <c r="D240" s="1153" t="s">
        <v>29</v>
      </c>
      <c r="E240" s="1154">
        <v>1</v>
      </c>
      <c r="F240" s="1155" t="e">
        <f>#REF!</f>
        <v>#REF!</v>
      </c>
      <c r="G240" s="1119" t="e">
        <f t="shared" ref="G240:G249" si="1">TRUNC(F240*E240,2)</f>
        <v>#REF!</v>
      </c>
      <c r="H240" s="1003"/>
      <c r="I240" s="1003"/>
      <c r="J240" s="1003"/>
      <c r="K240" s="1003"/>
      <c r="L240" s="1003"/>
      <c r="M240" s="1003"/>
      <c r="N240" s="1003"/>
      <c r="O240" s="1003"/>
      <c r="P240" s="1003"/>
      <c r="Q240" s="1003"/>
      <c r="R240" s="1003"/>
      <c r="S240" s="1003"/>
      <c r="T240" s="1003"/>
      <c r="U240" s="1003"/>
      <c r="V240" s="1003"/>
      <c r="W240" s="1003"/>
      <c r="X240" s="1003"/>
      <c r="Y240" s="1003"/>
      <c r="Z240" s="1003"/>
      <c r="AA240" s="1003"/>
      <c r="AB240" s="1003"/>
      <c r="AC240" s="1003"/>
      <c r="AD240" s="1003"/>
      <c r="AE240" s="1003"/>
      <c r="AF240" s="1003"/>
      <c r="AG240" s="1003"/>
      <c r="AH240" s="1003"/>
      <c r="AI240" s="1003"/>
      <c r="AJ240" s="1003"/>
      <c r="AK240" s="1003"/>
      <c r="AL240" s="1003"/>
      <c r="AM240" s="1003"/>
      <c r="AN240" s="1003"/>
      <c r="AO240" s="1003"/>
      <c r="AP240" s="1003"/>
      <c r="AQ240" s="1003"/>
      <c r="AR240" s="1003"/>
      <c r="AS240" s="1003"/>
      <c r="AT240" s="1003"/>
      <c r="AU240" s="1003"/>
      <c r="AV240" s="1003"/>
      <c r="AW240" s="1003"/>
      <c r="AX240" s="1003"/>
      <c r="AY240" s="1003"/>
      <c r="AZ240" s="1003"/>
      <c r="BA240" s="1003"/>
      <c r="BB240" s="1003"/>
      <c r="BC240" s="1003"/>
      <c r="BD240" s="1003"/>
      <c r="BE240" s="1003"/>
      <c r="BF240" s="1003"/>
      <c r="BG240" s="1003"/>
      <c r="BH240" s="1003"/>
      <c r="BI240" s="1003"/>
      <c r="BJ240" s="1003"/>
      <c r="BK240" s="1003"/>
      <c r="BL240" s="1003"/>
      <c r="BM240" s="1003"/>
      <c r="BN240" s="1003"/>
      <c r="BO240" s="1003"/>
      <c r="BP240" s="1003"/>
      <c r="BQ240" s="1003"/>
      <c r="BR240" s="1003"/>
      <c r="BS240" s="1003"/>
      <c r="BT240" s="1003"/>
      <c r="BU240" s="1003"/>
      <c r="BV240" s="1003"/>
      <c r="BW240" s="1003"/>
      <c r="BX240" s="1003"/>
      <c r="BY240" s="1003"/>
      <c r="BZ240" s="1003"/>
      <c r="CA240" s="1003"/>
      <c r="CB240" s="1003"/>
      <c r="CC240" s="1003"/>
      <c r="CD240" s="1003"/>
      <c r="CE240" s="1003"/>
      <c r="CF240" s="1003"/>
      <c r="CG240" s="1003"/>
      <c r="CH240" s="1003"/>
      <c r="CI240" s="1003"/>
      <c r="CJ240" s="1003"/>
      <c r="CK240" s="1003"/>
      <c r="CL240" s="1003"/>
      <c r="CM240" s="1003"/>
      <c r="CN240" s="1003"/>
      <c r="CO240" s="1003"/>
      <c r="CP240" s="1003"/>
      <c r="CQ240" s="1003"/>
      <c r="CR240" s="1003"/>
      <c r="CS240" s="1003"/>
      <c r="CT240" s="1003"/>
      <c r="CU240" s="1003"/>
      <c r="CV240" s="1003"/>
      <c r="CW240" s="1003"/>
      <c r="CX240" s="1003"/>
      <c r="CY240" s="1003"/>
      <c r="CZ240" s="1003"/>
      <c r="DA240" s="1003"/>
      <c r="DB240" s="1003"/>
      <c r="DC240" s="1003"/>
      <c r="DD240" s="1003"/>
      <c r="DE240" s="1003"/>
      <c r="DF240" s="1003"/>
      <c r="DG240" s="1003"/>
      <c r="DH240" s="1003"/>
      <c r="DI240" s="1003"/>
      <c r="DJ240" s="1003"/>
      <c r="DK240" s="1003"/>
      <c r="DL240" s="1003"/>
      <c r="DM240" s="1003"/>
      <c r="DN240" s="1003"/>
      <c r="DO240" s="1003"/>
      <c r="DP240" s="1003"/>
      <c r="DQ240" s="1003"/>
      <c r="DR240" s="1003"/>
      <c r="DS240" s="1003"/>
      <c r="DT240" s="1003"/>
      <c r="DU240" s="1003"/>
      <c r="DV240" s="1003"/>
      <c r="DW240" s="1003"/>
      <c r="DX240" s="1003"/>
      <c r="DY240" s="1003"/>
      <c r="DZ240" s="1003"/>
      <c r="EA240" s="1003"/>
      <c r="EB240" s="1003"/>
      <c r="EC240" s="1003"/>
      <c r="ED240" s="1003"/>
      <c r="EE240" s="1003"/>
      <c r="EF240" s="1003"/>
      <c r="EG240" s="1003"/>
      <c r="EH240" s="1003"/>
      <c r="EI240" s="1003"/>
      <c r="EJ240" s="1003"/>
      <c r="EK240" s="1003"/>
      <c r="EL240" s="1003"/>
      <c r="EM240" s="1003"/>
      <c r="EN240" s="1003"/>
      <c r="EO240" s="1003"/>
      <c r="EP240" s="1003"/>
      <c r="EQ240" s="1003"/>
      <c r="ER240" s="1003"/>
      <c r="ES240" s="1003"/>
      <c r="ET240" s="1003"/>
      <c r="EU240" s="1003"/>
      <c r="EV240" s="1003"/>
      <c r="EW240" s="1003"/>
      <c r="EX240" s="1003"/>
      <c r="EY240" s="1003"/>
      <c r="EZ240" s="1003"/>
      <c r="FA240" s="1003"/>
      <c r="FB240" s="1003"/>
      <c r="FC240" s="1003"/>
      <c r="FD240" s="1003"/>
      <c r="FE240" s="1003"/>
      <c r="FF240" s="1003"/>
      <c r="FG240" s="1003"/>
      <c r="FH240" s="1003"/>
      <c r="FI240" s="1003"/>
      <c r="FJ240" s="1003"/>
      <c r="FK240" s="1003"/>
      <c r="FL240" s="1003"/>
      <c r="FM240" s="1003"/>
      <c r="FN240" s="1003"/>
      <c r="FO240" s="1003"/>
      <c r="FP240" s="1003"/>
      <c r="FQ240" s="1003"/>
      <c r="FR240" s="1003"/>
      <c r="FS240" s="1003"/>
      <c r="FT240" s="1003"/>
      <c r="FU240" s="1003"/>
      <c r="FV240" s="1003"/>
      <c r="FW240" s="1003"/>
      <c r="FX240" s="1003"/>
      <c r="FY240" s="1003"/>
      <c r="FZ240" s="1003"/>
      <c r="GA240" s="1003"/>
      <c r="GB240" s="1003"/>
      <c r="GC240" s="1003"/>
      <c r="GD240" s="1003"/>
      <c r="GE240" s="1003"/>
      <c r="GF240" s="1003"/>
      <c r="GG240" s="1003"/>
      <c r="GH240" s="1003"/>
      <c r="GI240" s="1003"/>
      <c r="GJ240" s="1003"/>
      <c r="GK240" s="1003"/>
      <c r="GL240" s="1003"/>
      <c r="GM240" s="1003"/>
      <c r="GN240" s="1003"/>
      <c r="GO240" s="1003"/>
      <c r="GP240" s="1003"/>
      <c r="GQ240" s="1003"/>
      <c r="GR240" s="1003"/>
      <c r="GS240" s="1003"/>
      <c r="GT240" s="1003"/>
      <c r="GU240" s="1003"/>
      <c r="GV240" s="1003"/>
      <c r="GW240" s="1003"/>
      <c r="GX240" s="1003"/>
      <c r="GY240" s="1003"/>
      <c r="GZ240" s="1003"/>
      <c r="HA240" s="1003"/>
      <c r="HB240" s="1003"/>
      <c r="HC240" s="1003"/>
      <c r="HD240" s="1003"/>
      <c r="HE240" s="1003"/>
      <c r="HF240" s="1003"/>
      <c r="HG240" s="1003"/>
      <c r="HH240" s="1003"/>
      <c r="HI240" s="1003"/>
      <c r="HJ240" s="1003"/>
      <c r="HK240" s="1003"/>
      <c r="HL240" s="1003"/>
      <c r="HM240" s="1003"/>
      <c r="HN240" s="1003"/>
      <c r="HO240" s="1003"/>
      <c r="HP240" s="1003"/>
      <c r="HQ240" s="1003"/>
      <c r="HR240" s="1003"/>
      <c r="HS240" s="1003"/>
      <c r="HT240" s="1003"/>
      <c r="HU240" s="1003"/>
      <c r="HV240" s="1003"/>
      <c r="HW240" s="1003"/>
      <c r="HX240" s="1003"/>
      <c r="HY240" s="1003"/>
      <c r="HZ240" s="1003"/>
      <c r="IA240" s="1003"/>
      <c r="IB240" s="1003"/>
      <c r="IC240" s="1003"/>
      <c r="ID240" s="1003"/>
      <c r="IE240" s="1003"/>
      <c r="IF240" s="1003"/>
      <c r="IG240" s="1003"/>
      <c r="IH240" s="1003"/>
      <c r="II240" s="1003"/>
      <c r="IJ240" s="1003"/>
      <c r="IK240" s="1003"/>
      <c r="IL240" s="1003"/>
      <c r="IM240" s="1003"/>
      <c r="IN240" s="1003"/>
      <c r="IO240" s="1003"/>
      <c r="IP240" s="1003"/>
      <c r="IQ240" s="1003"/>
      <c r="IR240" s="1003"/>
      <c r="IS240" s="1003"/>
      <c r="IT240" s="1003"/>
      <c r="IU240" s="1003"/>
      <c r="IV240" s="1003"/>
    </row>
    <row r="241" spans="1:256" ht="15">
      <c r="A241" s="1003"/>
      <c r="B241" s="1151" t="s">
        <v>1866</v>
      </c>
      <c r="C241" s="1156" t="s">
        <v>1867</v>
      </c>
      <c r="D241" s="1157" t="s">
        <v>29</v>
      </c>
      <c r="E241" s="1154">
        <v>1</v>
      </c>
      <c r="F241" s="1158" t="e">
        <f>#REF!</f>
        <v>#REF!</v>
      </c>
      <c r="G241" s="1119" t="e">
        <f t="shared" si="1"/>
        <v>#REF!</v>
      </c>
      <c r="H241" s="1003"/>
      <c r="I241" s="1003"/>
      <c r="J241" s="1003"/>
      <c r="K241" s="1003"/>
      <c r="L241" s="1003"/>
      <c r="M241" s="1003"/>
      <c r="N241" s="1003"/>
      <c r="O241" s="1003"/>
      <c r="P241" s="1003"/>
      <c r="Q241" s="1003"/>
      <c r="R241" s="1003"/>
      <c r="S241" s="1003"/>
      <c r="T241" s="1003"/>
      <c r="U241" s="1003"/>
      <c r="V241" s="1003"/>
      <c r="W241" s="1003"/>
      <c r="X241" s="1003"/>
      <c r="Y241" s="1003"/>
      <c r="Z241" s="1003"/>
      <c r="AA241" s="1003"/>
      <c r="AB241" s="1003"/>
      <c r="AC241" s="1003"/>
      <c r="AD241" s="1003"/>
      <c r="AE241" s="1003"/>
      <c r="AF241" s="1003"/>
      <c r="AG241" s="1003"/>
      <c r="AH241" s="1003"/>
      <c r="AI241" s="1003"/>
      <c r="AJ241" s="1003"/>
      <c r="AK241" s="1003"/>
      <c r="AL241" s="1003"/>
      <c r="AM241" s="1003"/>
      <c r="AN241" s="1003"/>
      <c r="AO241" s="1003"/>
      <c r="AP241" s="1003"/>
      <c r="AQ241" s="1003"/>
      <c r="AR241" s="1003"/>
      <c r="AS241" s="1003"/>
      <c r="AT241" s="1003"/>
      <c r="AU241" s="1003"/>
      <c r="AV241" s="1003"/>
      <c r="AW241" s="1003"/>
      <c r="AX241" s="1003"/>
      <c r="AY241" s="1003"/>
      <c r="AZ241" s="1003"/>
      <c r="BA241" s="1003"/>
      <c r="BB241" s="1003"/>
      <c r="BC241" s="1003"/>
      <c r="BD241" s="1003"/>
      <c r="BE241" s="1003"/>
      <c r="BF241" s="1003"/>
      <c r="BG241" s="1003"/>
      <c r="BH241" s="1003"/>
      <c r="BI241" s="1003"/>
      <c r="BJ241" s="1003"/>
      <c r="BK241" s="1003"/>
      <c r="BL241" s="1003"/>
      <c r="BM241" s="1003"/>
      <c r="BN241" s="1003"/>
      <c r="BO241" s="1003"/>
      <c r="BP241" s="1003"/>
      <c r="BQ241" s="1003"/>
      <c r="BR241" s="1003"/>
      <c r="BS241" s="1003"/>
      <c r="BT241" s="1003"/>
      <c r="BU241" s="1003"/>
      <c r="BV241" s="1003"/>
      <c r="BW241" s="1003"/>
      <c r="BX241" s="1003"/>
      <c r="BY241" s="1003"/>
      <c r="BZ241" s="1003"/>
      <c r="CA241" s="1003"/>
      <c r="CB241" s="1003"/>
      <c r="CC241" s="1003"/>
      <c r="CD241" s="1003"/>
      <c r="CE241" s="1003"/>
      <c r="CF241" s="1003"/>
      <c r="CG241" s="1003"/>
      <c r="CH241" s="1003"/>
      <c r="CI241" s="1003"/>
      <c r="CJ241" s="1003"/>
      <c r="CK241" s="1003"/>
      <c r="CL241" s="1003"/>
      <c r="CM241" s="1003"/>
      <c r="CN241" s="1003"/>
      <c r="CO241" s="1003"/>
      <c r="CP241" s="1003"/>
      <c r="CQ241" s="1003"/>
      <c r="CR241" s="1003"/>
      <c r="CS241" s="1003"/>
      <c r="CT241" s="1003"/>
      <c r="CU241" s="1003"/>
      <c r="CV241" s="1003"/>
      <c r="CW241" s="1003"/>
      <c r="CX241" s="1003"/>
      <c r="CY241" s="1003"/>
      <c r="CZ241" s="1003"/>
      <c r="DA241" s="1003"/>
      <c r="DB241" s="1003"/>
      <c r="DC241" s="1003"/>
      <c r="DD241" s="1003"/>
      <c r="DE241" s="1003"/>
      <c r="DF241" s="1003"/>
      <c r="DG241" s="1003"/>
      <c r="DH241" s="1003"/>
      <c r="DI241" s="1003"/>
      <c r="DJ241" s="1003"/>
      <c r="DK241" s="1003"/>
      <c r="DL241" s="1003"/>
      <c r="DM241" s="1003"/>
      <c r="DN241" s="1003"/>
      <c r="DO241" s="1003"/>
      <c r="DP241" s="1003"/>
      <c r="DQ241" s="1003"/>
      <c r="DR241" s="1003"/>
      <c r="DS241" s="1003"/>
      <c r="DT241" s="1003"/>
      <c r="DU241" s="1003"/>
      <c r="DV241" s="1003"/>
      <c r="DW241" s="1003"/>
      <c r="DX241" s="1003"/>
      <c r="DY241" s="1003"/>
      <c r="DZ241" s="1003"/>
      <c r="EA241" s="1003"/>
      <c r="EB241" s="1003"/>
      <c r="EC241" s="1003"/>
      <c r="ED241" s="1003"/>
      <c r="EE241" s="1003"/>
      <c r="EF241" s="1003"/>
      <c r="EG241" s="1003"/>
      <c r="EH241" s="1003"/>
      <c r="EI241" s="1003"/>
      <c r="EJ241" s="1003"/>
      <c r="EK241" s="1003"/>
      <c r="EL241" s="1003"/>
      <c r="EM241" s="1003"/>
      <c r="EN241" s="1003"/>
      <c r="EO241" s="1003"/>
      <c r="EP241" s="1003"/>
      <c r="EQ241" s="1003"/>
      <c r="ER241" s="1003"/>
      <c r="ES241" s="1003"/>
      <c r="ET241" s="1003"/>
      <c r="EU241" s="1003"/>
      <c r="EV241" s="1003"/>
      <c r="EW241" s="1003"/>
      <c r="EX241" s="1003"/>
      <c r="EY241" s="1003"/>
      <c r="EZ241" s="1003"/>
      <c r="FA241" s="1003"/>
      <c r="FB241" s="1003"/>
      <c r="FC241" s="1003"/>
      <c r="FD241" s="1003"/>
      <c r="FE241" s="1003"/>
      <c r="FF241" s="1003"/>
      <c r="FG241" s="1003"/>
      <c r="FH241" s="1003"/>
      <c r="FI241" s="1003"/>
      <c r="FJ241" s="1003"/>
      <c r="FK241" s="1003"/>
      <c r="FL241" s="1003"/>
      <c r="FM241" s="1003"/>
      <c r="FN241" s="1003"/>
      <c r="FO241" s="1003"/>
      <c r="FP241" s="1003"/>
      <c r="FQ241" s="1003"/>
      <c r="FR241" s="1003"/>
      <c r="FS241" s="1003"/>
      <c r="FT241" s="1003"/>
      <c r="FU241" s="1003"/>
      <c r="FV241" s="1003"/>
      <c r="FW241" s="1003"/>
      <c r="FX241" s="1003"/>
      <c r="FY241" s="1003"/>
      <c r="FZ241" s="1003"/>
      <c r="GA241" s="1003"/>
      <c r="GB241" s="1003"/>
      <c r="GC241" s="1003"/>
      <c r="GD241" s="1003"/>
      <c r="GE241" s="1003"/>
      <c r="GF241" s="1003"/>
      <c r="GG241" s="1003"/>
      <c r="GH241" s="1003"/>
      <c r="GI241" s="1003"/>
      <c r="GJ241" s="1003"/>
      <c r="GK241" s="1003"/>
      <c r="GL241" s="1003"/>
      <c r="GM241" s="1003"/>
      <c r="GN241" s="1003"/>
      <c r="GO241" s="1003"/>
      <c r="GP241" s="1003"/>
      <c r="GQ241" s="1003"/>
      <c r="GR241" s="1003"/>
      <c r="GS241" s="1003"/>
      <c r="GT241" s="1003"/>
      <c r="GU241" s="1003"/>
      <c r="GV241" s="1003"/>
      <c r="GW241" s="1003"/>
      <c r="GX241" s="1003"/>
      <c r="GY241" s="1003"/>
      <c r="GZ241" s="1003"/>
      <c r="HA241" s="1003"/>
      <c r="HB241" s="1003"/>
      <c r="HC241" s="1003"/>
      <c r="HD241" s="1003"/>
      <c r="HE241" s="1003"/>
      <c r="HF241" s="1003"/>
      <c r="HG241" s="1003"/>
      <c r="HH241" s="1003"/>
      <c r="HI241" s="1003"/>
      <c r="HJ241" s="1003"/>
      <c r="HK241" s="1003"/>
      <c r="HL241" s="1003"/>
      <c r="HM241" s="1003"/>
      <c r="HN241" s="1003"/>
      <c r="HO241" s="1003"/>
      <c r="HP241" s="1003"/>
      <c r="HQ241" s="1003"/>
      <c r="HR241" s="1003"/>
      <c r="HS241" s="1003"/>
      <c r="HT241" s="1003"/>
      <c r="HU241" s="1003"/>
      <c r="HV241" s="1003"/>
      <c r="HW241" s="1003"/>
      <c r="HX241" s="1003"/>
      <c r="HY241" s="1003"/>
      <c r="HZ241" s="1003"/>
      <c r="IA241" s="1003"/>
      <c r="IB241" s="1003"/>
      <c r="IC241" s="1003"/>
      <c r="ID241" s="1003"/>
      <c r="IE241" s="1003"/>
      <c r="IF241" s="1003"/>
      <c r="IG241" s="1003"/>
      <c r="IH241" s="1003"/>
      <c r="II241" s="1003"/>
      <c r="IJ241" s="1003"/>
      <c r="IK241" s="1003"/>
      <c r="IL241" s="1003"/>
      <c r="IM241" s="1003"/>
      <c r="IN241" s="1003"/>
      <c r="IO241" s="1003"/>
      <c r="IP241" s="1003"/>
      <c r="IQ241" s="1003"/>
      <c r="IR241" s="1003"/>
      <c r="IS241" s="1003"/>
      <c r="IT241" s="1003"/>
      <c r="IU241" s="1003"/>
      <c r="IV241" s="1003"/>
    </row>
    <row r="242" spans="1:256">
      <c r="A242" s="1003"/>
      <c r="B242" s="1151" t="s">
        <v>1868</v>
      </c>
      <c r="C242" s="1152" t="s">
        <v>1869</v>
      </c>
      <c r="D242" s="1153" t="s">
        <v>29</v>
      </c>
      <c r="E242" s="1154">
        <v>1</v>
      </c>
      <c r="F242" s="1155" t="e">
        <f>#REF!</f>
        <v>#REF!</v>
      </c>
      <c r="G242" s="1119" t="e">
        <f t="shared" si="1"/>
        <v>#REF!</v>
      </c>
      <c r="H242" s="1003"/>
      <c r="I242" s="1003"/>
      <c r="J242" s="1003"/>
      <c r="K242" s="1003"/>
      <c r="L242" s="1003"/>
      <c r="M242" s="1003"/>
      <c r="N242" s="1003"/>
      <c r="O242" s="1003"/>
      <c r="P242" s="1003"/>
      <c r="Q242" s="1003"/>
      <c r="R242" s="1003"/>
      <c r="S242" s="1003"/>
      <c r="T242" s="1003"/>
      <c r="U242" s="1003"/>
      <c r="V242" s="1003"/>
      <c r="W242" s="1003"/>
      <c r="X242" s="1003"/>
      <c r="Y242" s="1003"/>
      <c r="Z242" s="1003"/>
      <c r="AA242" s="1003"/>
      <c r="AB242" s="1003"/>
      <c r="AC242" s="1003"/>
      <c r="AD242" s="1003"/>
      <c r="AE242" s="1003"/>
      <c r="AF242" s="1003"/>
      <c r="AG242" s="1003"/>
      <c r="AH242" s="1003"/>
      <c r="AI242" s="1003"/>
      <c r="AJ242" s="1003"/>
      <c r="AK242" s="1003"/>
      <c r="AL242" s="1003"/>
      <c r="AM242" s="1003"/>
      <c r="AN242" s="1003"/>
      <c r="AO242" s="1003"/>
      <c r="AP242" s="1003"/>
      <c r="AQ242" s="1003"/>
      <c r="AR242" s="1003"/>
      <c r="AS242" s="1003"/>
      <c r="AT242" s="1003"/>
      <c r="AU242" s="1003"/>
      <c r="AV242" s="1003"/>
      <c r="AW242" s="1003"/>
      <c r="AX242" s="1003"/>
      <c r="AY242" s="1003"/>
      <c r="AZ242" s="1003"/>
      <c r="BA242" s="1003"/>
      <c r="BB242" s="1003"/>
      <c r="BC242" s="1003"/>
      <c r="BD242" s="1003"/>
      <c r="BE242" s="1003"/>
      <c r="BF242" s="1003"/>
      <c r="BG242" s="1003"/>
      <c r="BH242" s="1003"/>
      <c r="BI242" s="1003"/>
      <c r="BJ242" s="1003"/>
      <c r="BK242" s="1003"/>
      <c r="BL242" s="1003"/>
      <c r="BM242" s="1003"/>
      <c r="BN242" s="1003"/>
      <c r="BO242" s="1003"/>
      <c r="BP242" s="1003"/>
      <c r="BQ242" s="1003"/>
      <c r="BR242" s="1003"/>
      <c r="BS242" s="1003"/>
      <c r="BT242" s="1003"/>
      <c r="BU242" s="1003"/>
      <c r="BV242" s="1003"/>
      <c r="BW242" s="1003"/>
      <c r="BX242" s="1003"/>
      <c r="BY242" s="1003"/>
      <c r="BZ242" s="1003"/>
      <c r="CA242" s="1003"/>
      <c r="CB242" s="1003"/>
      <c r="CC242" s="1003"/>
      <c r="CD242" s="1003"/>
      <c r="CE242" s="1003"/>
      <c r="CF242" s="1003"/>
      <c r="CG242" s="1003"/>
      <c r="CH242" s="1003"/>
      <c r="CI242" s="1003"/>
      <c r="CJ242" s="1003"/>
      <c r="CK242" s="1003"/>
      <c r="CL242" s="1003"/>
      <c r="CM242" s="1003"/>
      <c r="CN242" s="1003"/>
      <c r="CO242" s="1003"/>
      <c r="CP242" s="1003"/>
      <c r="CQ242" s="1003"/>
      <c r="CR242" s="1003"/>
      <c r="CS242" s="1003"/>
      <c r="CT242" s="1003"/>
      <c r="CU242" s="1003"/>
      <c r="CV242" s="1003"/>
      <c r="CW242" s="1003"/>
      <c r="CX242" s="1003"/>
      <c r="CY242" s="1003"/>
      <c r="CZ242" s="1003"/>
      <c r="DA242" s="1003"/>
      <c r="DB242" s="1003"/>
      <c r="DC242" s="1003"/>
      <c r="DD242" s="1003"/>
      <c r="DE242" s="1003"/>
      <c r="DF242" s="1003"/>
      <c r="DG242" s="1003"/>
      <c r="DH242" s="1003"/>
      <c r="DI242" s="1003"/>
      <c r="DJ242" s="1003"/>
      <c r="DK242" s="1003"/>
      <c r="DL242" s="1003"/>
      <c r="DM242" s="1003"/>
      <c r="DN242" s="1003"/>
      <c r="DO242" s="1003"/>
      <c r="DP242" s="1003"/>
      <c r="DQ242" s="1003"/>
      <c r="DR242" s="1003"/>
      <c r="DS242" s="1003"/>
      <c r="DT242" s="1003"/>
      <c r="DU242" s="1003"/>
      <c r="DV242" s="1003"/>
      <c r="DW242" s="1003"/>
      <c r="DX242" s="1003"/>
      <c r="DY242" s="1003"/>
      <c r="DZ242" s="1003"/>
      <c r="EA242" s="1003"/>
      <c r="EB242" s="1003"/>
      <c r="EC242" s="1003"/>
      <c r="ED242" s="1003"/>
      <c r="EE242" s="1003"/>
      <c r="EF242" s="1003"/>
      <c r="EG242" s="1003"/>
      <c r="EH242" s="1003"/>
      <c r="EI242" s="1003"/>
      <c r="EJ242" s="1003"/>
      <c r="EK242" s="1003"/>
      <c r="EL242" s="1003"/>
      <c r="EM242" s="1003"/>
      <c r="EN242" s="1003"/>
      <c r="EO242" s="1003"/>
      <c r="EP242" s="1003"/>
      <c r="EQ242" s="1003"/>
      <c r="ER242" s="1003"/>
      <c r="ES242" s="1003"/>
      <c r="ET242" s="1003"/>
      <c r="EU242" s="1003"/>
      <c r="EV242" s="1003"/>
      <c r="EW242" s="1003"/>
      <c r="EX242" s="1003"/>
      <c r="EY242" s="1003"/>
      <c r="EZ242" s="1003"/>
      <c r="FA242" s="1003"/>
      <c r="FB242" s="1003"/>
      <c r="FC242" s="1003"/>
      <c r="FD242" s="1003"/>
      <c r="FE242" s="1003"/>
      <c r="FF242" s="1003"/>
      <c r="FG242" s="1003"/>
      <c r="FH242" s="1003"/>
      <c r="FI242" s="1003"/>
      <c r="FJ242" s="1003"/>
      <c r="FK242" s="1003"/>
      <c r="FL242" s="1003"/>
      <c r="FM242" s="1003"/>
      <c r="FN242" s="1003"/>
      <c r="FO242" s="1003"/>
      <c r="FP242" s="1003"/>
      <c r="FQ242" s="1003"/>
      <c r="FR242" s="1003"/>
      <c r="FS242" s="1003"/>
      <c r="FT242" s="1003"/>
      <c r="FU242" s="1003"/>
      <c r="FV242" s="1003"/>
      <c r="FW242" s="1003"/>
      <c r="FX242" s="1003"/>
      <c r="FY242" s="1003"/>
      <c r="FZ242" s="1003"/>
      <c r="GA242" s="1003"/>
      <c r="GB242" s="1003"/>
      <c r="GC242" s="1003"/>
      <c r="GD242" s="1003"/>
      <c r="GE242" s="1003"/>
      <c r="GF242" s="1003"/>
      <c r="GG242" s="1003"/>
      <c r="GH242" s="1003"/>
      <c r="GI242" s="1003"/>
      <c r="GJ242" s="1003"/>
      <c r="GK242" s="1003"/>
      <c r="GL242" s="1003"/>
      <c r="GM242" s="1003"/>
      <c r="GN242" s="1003"/>
      <c r="GO242" s="1003"/>
      <c r="GP242" s="1003"/>
      <c r="GQ242" s="1003"/>
      <c r="GR242" s="1003"/>
      <c r="GS242" s="1003"/>
      <c r="GT242" s="1003"/>
      <c r="GU242" s="1003"/>
      <c r="GV242" s="1003"/>
      <c r="GW242" s="1003"/>
      <c r="GX242" s="1003"/>
      <c r="GY242" s="1003"/>
      <c r="GZ242" s="1003"/>
      <c r="HA242" s="1003"/>
      <c r="HB242" s="1003"/>
      <c r="HC242" s="1003"/>
      <c r="HD242" s="1003"/>
      <c r="HE242" s="1003"/>
      <c r="HF242" s="1003"/>
      <c r="HG242" s="1003"/>
      <c r="HH242" s="1003"/>
      <c r="HI242" s="1003"/>
      <c r="HJ242" s="1003"/>
      <c r="HK242" s="1003"/>
      <c r="HL242" s="1003"/>
      <c r="HM242" s="1003"/>
      <c r="HN242" s="1003"/>
      <c r="HO242" s="1003"/>
      <c r="HP242" s="1003"/>
      <c r="HQ242" s="1003"/>
      <c r="HR242" s="1003"/>
      <c r="HS242" s="1003"/>
      <c r="HT242" s="1003"/>
      <c r="HU242" s="1003"/>
      <c r="HV242" s="1003"/>
      <c r="HW242" s="1003"/>
      <c r="HX242" s="1003"/>
      <c r="HY242" s="1003"/>
      <c r="HZ242" s="1003"/>
      <c r="IA242" s="1003"/>
      <c r="IB242" s="1003"/>
      <c r="IC242" s="1003"/>
      <c r="ID242" s="1003"/>
      <c r="IE242" s="1003"/>
      <c r="IF242" s="1003"/>
      <c r="IG242" s="1003"/>
      <c r="IH242" s="1003"/>
      <c r="II242" s="1003"/>
      <c r="IJ242" s="1003"/>
      <c r="IK242" s="1003"/>
      <c r="IL242" s="1003"/>
      <c r="IM242" s="1003"/>
      <c r="IN242" s="1003"/>
      <c r="IO242" s="1003"/>
      <c r="IP242" s="1003"/>
      <c r="IQ242" s="1003"/>
      <c r="IR242" s="1003"/>
      <c r="IS242" s="1003"/>
      <c r="IT242" s="1003"/>
      <c r="IU242" s="1003"/>
      <c r="IV242" s="1003"/>
    </row>
    <row r="243" spans="1:256" ht="15">
      <c r="A243" s="1003"/>
      <c r="B243" s="1151" t="s">
        <v>1870</v>
      </c>
      <c r="C243" s="1156" t="s">
        <v>1871</v>
      </c>
      <c r="D243" s="1153" t="s">
        <v>29</v>
      </c>
      <c r="E243" s="1154">
        <v>1</v>
      </c>
      <c r="F243" s="1158" t="e">
        <f>#REF!</f>
        <v>#REF!</v>
      </c>
      <c r="G243" s="1119" t="e">
        <f t="shared" si="1"/>
        <v>#REF!</v>
      </c>
      <c r="H243" s="1003"/>
      <c r="I243" s="1003"/>
      <c r="J243" s="1003"/>
      <c r="K243" s="1003"/>
      <c r="L243" s="1003"/>
      <c r="M243" s="1003"/>
      <c r="N243" s="1003"/>
      <c r="O243" s="1003"/>
      <c r="P243" s="1003"/>
      <c r="Q243" s="1003"/>
      <c r="R243" s="1003"/>
      <c r="S243" s="1003"/>
      <c r="T243" s="1003"/>
      <c r="U243" s="1003"/>
      <c r="V243" s="1003"/>
      <c r="W243" s="1003"/>
      <c r="X243" s="1003"/>
      <c r="Y243" s="1003"/>
      <c r="Z243" s="1003"/>
      <c r="AA243" s="1003"/>
      <c r="AB243" s="1003"/>
      <c r="AC243" s="1003"/>
      <c r="AD243" s="1003"/>
      <c r="AE243" s="1003"/>
      <c r="AF243" s="1003"/>
      <c r="AG243" s="1003"/>
      <c r="AH243" s="1003"/>
      <c r="AI243" s="1003"/>
      <c r="AJ243" s="1003"/>
      <c r="AK243" s="1003"/>
      <c r="AL243" s="1003"/>
      <c r="AM243" s="1003"/>
      <c r="AN243" s="1003"/>
      <c r="AO243" s="1003"/>
      <c r="AP243" s="1003"/>
      <c r="AQ243" s="1003"/>
      <c r="AR243" s="1003"/>
      <c r="AS243" s="1003"/>
      <c r="AT243" s="1003"/>
      <c r="AU243" s="1003"/>
      <c r="AV243" s="1003"/>
      <c r="AW243" s="1003"/>
      <c r="AX243" s="1003"/>
      <c r="AY243" s="1003"/>
      <c r="AZ243" s="1003"/>
      <c r="BA243" s="1003"/>
      <c r="BB243" s="1003"/>
      <c r="BC243" s="1003"/>
      <c r="BD243" s="1003"/>
      <c r="BE243" s="1003"/>
      <c r="BF243" s="1003"/>
      <c r="BG243" s="1003"/>
      <c r="BH243" s="1003"/>
      <c r="BI243" s="1003"/>
      <c r="BJ243" s="1003"/>
      <c r="BK243" s="1003"/>
      <c r="BL243" s="1003"/>
      <c r="BM243" s="1003"/>
      <c r="BN243" s="1003"/>
      <c r="BO243" s="1003"/>
      <c r="BP243" s="1003"/>
      <c r="BQ243" s="1003"/>
      <c r="BR243" s="1003"/>
      <c r="BS243" s="1003"/>
      <c r="BT243" s="1003"/>
      <c r="BU243" s="1003"/>
      <c r="BV243" s="1003"/>
      <c r="BW243" s="1003"/>
      <c r="BX243" s="1003"/>
      <c r="BY243" s="1003"/>
      <c r="BZ243" s="1003"/>
      <c r="CA243" s="1003"/>
      <c r="CB243" s="1003"/>
      <c r="CC243" s="1003"/>
      <c r="CD243" s="1003"/>
      <c r="CE243" s="1003"/>
      <c r="CF243" s="1003"/>
      <c r="CG243" s="1003"/>
      <c r="CH243" s="1003"/>
      <c r="CI243" s="1003"/>
      <c r="CJ243" s="1003"/>
      <c r="CK243" s="1003"/>
      <c r="CL243" s="1003"/>
      <c r="CM243" s="1003"/>
      <c r="CN243" s="1003"/>
      <c r="CO243" s="1003"/>
      <c r="CP243" s="1003"/>
      <c r="CQ243" s="1003"/>
      <c r="CR243" s="1003"/>
      <c r="CS243" s="1003"/>
      <c r="CT243" s="1003"/>
      <c r="CU243" s="1003"/>
      <c r="CV243" s="1003"/>
      <c r="CW243" s="1003"/>
      <c r="CX243" s="1003"/>
      <c r="CY243" s="1003"/>
      <c r="CZ243" s="1003"/>
      <c r="DA243" s="1003"/>
      <c r="DB243" s="1003"/>
      <c r="DC243" s="1003"/>
      <c r="DD243" s="1003"/>
      <c r="DE243" s="1003"/>
      <c r="DF243" s="1003"/>
      <c r="DG243" s="1003"/>
      <c r="DH243" s="1003"/>
      <c r="DI243" s="1003"/>
      <c r="DJ243" s="1003"/>
      <c r="DK243" s="1003"/>
      <c r="DL243" s="1003"/>
      <c r="DM243" s="1003"/>
      <c r="DN243" s="1003"/>
      <c r="DO243" s="1003"/>
      <c r="DP243" s="1003"/>
      <c r="DQ243" s="1003"/>
      <c r="DR243" s="1003"/>
      <c r="DS243" s="1003"/>
      <c r="DT243" s="1003"/>
      <c r="DU243" s="1003"/>
      <c r="DV243" s="1003"/>
      <c r="DW243" s="1003"/>
      <c r="DX243" s="1003"/>
      <c r="DY243" s="1003"/>
      <c r="DZ243" s="1003"/>
      <c r="EA243" s="1003"/>
      <c r="EB243" s="1003"/>
      <c r="EC243" s="1003"/>
      <c r="ED243" s="1003"/>
      <c r="EE243" s="1003"/>
      <c r="EF243" s="1003"/>
      <c r="EG243" s="1003"/>
      <c r="EH243" s="1003"/>
      <c r="EI243" s="1003"/>
      <c r="EJ243" s="1003"/>
      <c r="EK243" s="1003"/>
      <c r="EL243" s="1003"/>
      <c r="EM243" s="1003"/>
      <c r="EN243" s="1003"/>
      <c r="EO243" s="1003"/>
      <c r="EP243" s="1003"/>
      <c r="EQ243" s="1003"/>
      <c r="ER243" s="1003"/>
      <c r="ES243" s="1003"/>
      <c r="ET243" s="1003"/>
      <c r="EU243" s="1003"/>
      <c r="EV243" s="1003"/>
      <c r="EW243" s="1003"/>
      <c r="EX243" s="1003"/>
      <c r="EY243" s="1003"/>
      <c r="EZ243" s="1003"/>
      <c r="FA243" s="1003"/>
      <c r="FB243" s="1003"/>
      <c r="FC243" s="1003"/>
      <c r="FD243" s="1003"/>
      <c r="FE243" s="1003"/>
      <c r="FF243" s="1003"/>
      <c r="FG243" s="1003"/>
      <c r="FH243" s="1003"/>
      <c r="FI243" s="1003"/>
      <c r="FJ243" s="1003"/>
      <c r="FK243" s="1003"/>
      <c r="FL243" s="1003"/>
      <c r="FM243" s="1003"/>
      <c r="FN243" s="1003"/>
      <c r="FO243" s="1003"/>
      <c r="FP243" s="1003"/>
      <c r="FQ243" s="1003"/>
      <c r="FR243" s="1003"/>
      <c r="FS243" s="1003"/>
      <c r="FT243" s="1003"/>
      <c r="FU243" s="1003"/>
      <c r="FV243" s="1003"/>
      <c r="FW243" s="1003"/>
      <c r="FX243" s="1003"/>
      <c r="FY243" s="1003"/>
      <c r="FZ243" s="1003"/>
      <c r="GA243" s="1003"/>
      <c r="GB243" s="1003"/>
      <c r="GC243" s="1003"/>
      <c r="GD243" s="1003"/>
      <c r="GE243" s="1003"/>
      <c r="GF243" s="1003"/>
      <c r="GG243" s="1003"/>
      <c r="GH243" s="1003"/>
      <c r="GI243" s="1003"/>
      <c r="GJ243" s="1003"/>
      <c r="GK243" s="1003"/>
      <c r="GL243" s="1003"/>
      <c r="GM243" s="1003"/>
      <c r="GN243" s="1003"/>
      <c r="GO243" s="1003"/>
      <c r="GP243" s="1003"/>
      <c r="GQ243" s="1003"/>
      <c r="GR243" s="1003"/>
      <c r="GS243" s="1003"/>
      <c r="GT243" s="1003"/>
      <c r="GU243" s="1003"/>
      <c r="GV243" s="1003"/>
      <c r="GW243" s="1003"/>
      <c r="GX243" s="1003"/>
      <c r="GY243" s="1003"/>
      <c r="GZ243" s="1003"/>
      <c r="HA243" s="1003"/>
      <c r="HB243" s="1003"/>
      <c r="HC243" s="1003"/>
      <c r="HD243" s="1003"/>
      <c r="HE243" s="1003"/>
      <c r="HF243" s="1003"/>
      <c r="HG243" s="1003"/>
      <c r="HH243" s="1003"/>
      <c r="HI243" s="1003"/>
      <c r="HJ243" s="1003"/>
      <c r="HK243" s="1003"/>
      <c r="HL243" s="1003"/>
      <c r="HM243" s="1003"/>
      <c r="HN243" s="1003"/>
      <c r="HO243" s="1003"/>
      <c r="HP243" s="1003"/>
      <c r="HQ243" s="1003"/>
      <c r="HR243" s="1003"/>
      <c r="HS243" s="1003"/>
      <c r="HT243" s="1003"/>
      <c r="HU243" s="1003"/>
      <c r="HV243" s="1003"/>
      <c r="HW243" s="1003"/>
      <c r="HX243" s="1003"/>
      <c r="HY243" s="1003"/>
      <c r="HZ243" s="1003"/>
      <c r="IA243" s="1003"/>
      <c r="IB243" s="1003"/>
      <c r="IC243" s="1003"/>
      <c r="ID243" s="1003"/>
      <c r="IE243" s="1003"/>
      <c r="IF243" s="1003"/>
      <c r="IG243" s="1003"/>
      <c r="IH243" s="1003"/>
      <c r="II243" s="1003"/>
      <c r="IJ243" s="1003"/>
      <c r="IK243" s="1003"/>
      <c r="IL243" s="1003"/>
      <c r="IM243" s="1003"/>
      <c r="IN243" s="1003"/>
      <c r="IO243" s="1003"/>
      <c r="IP243" s="1003"/>
      <c r="IQ243" s="1003"/>
      <c r="IR243" s="1003"/>
      <c r="IS243" s="1003"/>
      <c r="IT243" s="1003"/>
      <c r="IU243" s="1003"/>
      <c r="IV243" s="1003"/>
    </row>
    <row r="244" spans="1:256">
      <c r="A244" s="1003"/>
      <c r="B244" s="1151" t="s">
        <v>1872</v>
      </c>
      <c r="C244" s="1152" t="s">
        <v>1873</v>
      </c>
      <c r="D244" s="1157" t="s">
        <v>29</v>
      </c>
      <c r="E244" s="1154">
        <v>1</v>
      </c>
      <c r="F244" s="1155" t="e">
        <f>#REF!</f>
        <v>#REF!</v>
      </c>
      <c r="G244" s="1119" t="e">
        <f t="shared" si="1"/>
        <v>#REF!</v>
      </c>
      <c r="H244" s="1003"/>
      <c r="I244" s="1003"/>
      <c r="J244" s="1003"/>
      <c r="K244" s="1003"/>
      <c r="L244" s="1003"/>
      <c r="M244" s="1003"/>
      <c r="N244" s="1003"/>
      <c r="O244" s="1003"/>
      <c r="P244" s="1003"/>
      <c r="Q244" s="1003"/>
      <c r="R244" s="1003"/>
      <c r="S244" s="1003"/>
      <c r="T244" s="1003"/>
      <c r="U244" s="1003"/>
      <c r="V244" s="1003"/>
      <c r="W244" s="1003"/>
      <c r="X244" s="1003"/>
      <c r="Y244" s="1003"/>
      <c r="Z244" s="1003"/>
      <c r="AA244" s="1003"/>
      <c r="AB244" s="1003"/>
      <c r="AC244" s="1003"/>
      <c r="AD244" s="1003"/>
      <c r="AE244" s="1003"/>
      <c r="AF244" s="1003"/>
      <c r="AG244" s="1003"/>
      <c r="AH244" s="1003"/>
      <c r="AI244" s="1003"/>
      <c r="AJ244" s="1003"/>
      <c r="AK244" s="1003"/>
      <c r="AL244" s="1003"/>
      <c r="AM244" s="1003"/>
      <c r="AN244" s="1003"/>
      <c r="AO244" s="1003"/>
      <c r="AP244" s="1003"/>
      <c r="AQ244" s="1003"/>
      <c r="AR244" s="1003"/>
      <c r="AS244" s="1003"/>
      <c r="AT244" s="1003"/>
      <c r="AU244" s="1003"/>
      <c r="AV244" s="1003"/>
      <c r="AW244" s="1003"/>
      <c r="AX244" s="1003"/>
      <c r="AY244" s="1003"/>
      <c r="AZ244" s="1003"/>
      <c r="BA244" s="1003"/>
      <c r="BB244" s="1003"/>
      <c r="BC244" s="1003"/>
      <c r="BD244" s="1003"/>
      <c r="BE244" s="1003"/>
      <c r="BF244" s="1003"/>
      <c r="BG244" s="1003"/>
      <c r="BH244" s="1003"/>
      <c r="BI244" s="1003"/>
      <c r="BJ244" s="1003"/>
      <c r="BK244" s="1003"/>
      <c r="BL244" s="1003"/>
      <c r="BM244" s="1003"/>
      <c r="BN244" s="1003"/>
      <c r="BO244" s="1003"/>
      <c r="BP244" s="1003"/>
      <c r="BQ244" s="1003"/>
      <c r="BR244" s="1003"/>
      <c r="BS244" s="1003"/>
      <c r="BT244" s="1003"/>
      <c r="BU244" s="1003"/>
      <c r="BV244" s="1003"/>
      <c r="BW244" s="1003"/>
      <c r="BX244" s="1003"/>
      <c r="BY244" s="1003"/>
      <c r="BZ244" s="1003"/>
      <c r="CA244" s="1003"/>
      <c r="CB244" s="1003"/>
      <c r="CC244" s="1003"/>
      <c r="CD244" s="1003"/>
      <c r="CE244" s="1003"/>
      <c r="CF244" s="1003"/>
      <c r="CG244" s="1003"/>
      <c r="CH244" s="1003"/>
      <c r="CI244" s="1003"/>
      <c r="CJ244" s="1003"/>
      <c r="CK244" s="1003"/>
      <c r="CL244" s="1003"/>
      <c r="CM244" s="1003"/>
      <c r="CN244" s="1003"/>
      <c r="CO244" s="1003"/>
      <c r="CP244" s="1003"/>
      <c r="CQ244" s="1003"/>
      <c r="CR244" s="1003"/>
      <c r="CS244" s="1003"/>
      <c r="CT244" s="1003"/>
      <c r="CU244" s="1003"/>
      <c r="CV244" s="1003"/>
      <c r="CW244" s="1003"/>
      <c r="CX244" s="1003"/>
      <c r="CY244" s="1003"/>
      <c r="CZ244" s="1003"/>
      <c r="DA244" s="1003"/>
      <c r="DB244" s="1003"/>
      <c r="DC244" s="1003"/>
      <c r="DD244" s="1003"/>
      <c r="DE244" s="1003"/>
      <c r="DF244" s="1003"/>
      <c r="DG244" s="1003"/>
      <c r="DH244" s="1003"/>
      <c r="DI244" s="1003"/>
      <c r="DJ244" s="1003"/>
      <c r="DK244" s="1003"/>
      <c r="DL244" s="1003"/>
      <c r="DM244" s="1003"/>
      <c r="DN244" s="1003"/>
      <c r="DO244" s="1003"/>
      <c r="DP244" s="1003"/>
      <c r="DQ244" s="1003"/>
      <c r="DR244" s="1003"/>
      <c r="DS244" s="1003"/>
      <c r="DT244" s="1003"/>
      <c r="DU244" s="1003"/>
      <c r="DV244" s="1003"/>
      <c r="DW244" s="1003"/>
      <c r="DX244" s="1003"/>
      <c r="DY244" s="1003"/>
      <c r="DZ244" s="1003"/>
      <c r="EA244" s="1003"/>
      <c r="EB244" s="1003"/>
      <c r="EC244" s="1003"/>
      <c r="ED244" s="1003"/>
      <c r="EE244" s="1003"/>
      <c r="EF244" s="1003"/>
      <c r="EG244" s="1003"/>
      <c r="EH244" s="1003"/>
      <c r="EI244" s="1003"/>
      <c r="EJ244" s="1003"/>
      <c r="EK244" s="1003"/>
      <c r="EL244" s="1003"/>
      <c r="EM244" s="1003"/>
      <c r="EN244" s="1003"/>
      <c r="EO244" s="1003"/>
      <c r="EP244" s="1003"/>
      <c r="EQ244" s="1003"/>
      <c r="ER244" s="1003"/>
      <c r="ES244" s="1003"/>
      <c r="ET244" s="1003"/>
      <c r="EU244" s="1003"/>
      <c r="EV244" s="1003"/>
      <c r="EW244" s="1003"/>
      <c r="EX244" s="1003"/>
      <c r="EY244" s="1003"/>
      <c r="EZ244" s="1003"/>
      <c r="FA244" s="1003"/>
      <c r="FB244" s="1003"/>
      <c r="FC244" s="1003"/>
      <c r="FD244" s="1003"/>
      <c r="FE244" s="1003"/>
      <c r="FF244" s="1003"/>
      <c r="FG244" s="1003"/>
      <c r="FH244" s="1003"/>
      <c r="FI244" s="1003"/>
      <c r="FJ244" s="1003"/>
      <c r="FK244" s="1003"/>
      <c r="FL244" s="1003"/>
      <c r="FM244" s="1003"/>
      <c r="FN244" s="1003"/>
      <c r="FO244" s="1003"/>
      <c r="FP244" s="1003"/>
      <c r="FQ244" s="1003"/>
      <c r="FR244" s="1003"/>
      <c r="FS244" s="1003"/>
      <c r="FT244" s="1003"/>
      <c r="FU244" s="1003"/>
      <c r="FV244" s="1003"/>
      <c r="FW244" s="1003"/>
      <c r="FX244" s="1003"/>
      <c r="FY244" s="1003"/>
      <c r="FZ244" s="1003"/>
      <c r="GA244" s="1003"/>
      <c r="GB244" s="1003"/>
      <c r="GC244" s="1003"/>
      <c r="GD244" s="1003"/>
      <c r="GE244" s="1003"/>
      <c r="GF244" s="1003"/>
      <c r="GG244" s="1003"/>
      <c r="GH244" s="1003"/>
      <c r="GI244" s="1003"/>
      <c r="GJ244" s="1003"/>
      <c r="GK244" s="1003"/>
      <c r="GL244" s="1003"/>
      <c r="GM244" s="1003"/>
      <c r="GN244" s="1003"/>
      <c r="GO244" s="1003"/>
      <c r="GP244" s="1003"/>
      <c r="GQ244" s="1003"/>
      <c r="GR244" s="1003"/>
      <c r="GS244" s="1003"/>
      <c r="GT244" s="1003"/>
      <c r="GU244" s="1003"/>
      <c r="GV244" s="1003"/>
      <c r="GW244" s="1003"/>
      <c r="GX244" s="1003"/>
      <c r="GY244" s="1003"/>
      <c r="GZ244" s="1003"/>
      <c r="HA244" s="1003"/>
      <c r="HB244" s="1003"/>
      <c r="HC244" s="1003"/>
      <c r="HD244" s="1003"/>
      <c r="HE244" s="1003"/>
      <c r="HF244" s="1003"/>
      <c r="HG244" s="1003"/>
      <c r="HH244" s="1003"/>
      <c r="HI244" s="1003"/>
      <c r="HJ244" s="1003"/>
      <c r="HK244" s="1003"/>
      <c r="HL244" s="1003"/>
      <c r="HM244" s="1003"/>
      <c r="HN244" s="1003"/>
      <c r="HO244" s="1003"/>
      <c r="HP244" s="1003"/>
      <c r="HQ244" s="1003"/>
      <c r="HR244" s="1003"/>
      <c r="HS244" s="1003"/>
      <c r="HT244" s="1003"/>
      <c r="HU244" s="1003"/>
      <c r="HV244" s="1003"/>
      <c r="HW244" s="1003"/>
      <c r="HX244" s="1003"/>
      <c r="HY244" s="1003"/>
      <c r="HZ244" s="1003"/>
      <c r="IA244" s="1003"/>
      <c r="IB244" s="1003"/>
      <c r="IC244" s="1003"/>
      <c r="ID244" s="1003"/>
      <c r="IE244" s="1003"/>
      <c r="IF244" s="1003"/>
      <c r="IG244" s="1003"/>
      <c r="IH244" s="1003"/>
      <c r="II244" s="1003"/>
      <c r="IJ244" s="1003"/>
      <c r="IK244" s="1003"/>
      <c r="IL244" s="1003"/>
      <c r="IM244" s="1003"/>
      <c r="IN244" s="1003"/>
      <c r="IO244" s="1003"/>
      <c r="IP244" s="1003"/>
      <c r="IQ244" s="1003"/>
      <c r="IR244" s="1003"/>
      <c r="IS244" s="1003"/>
      <c r="IT244" s="1003"/>
      <c r="IU244" s="1003"/>
      <c r="IV244" s="1003"/>
    </row>
    <row r="245" spans="1:256" ht="15">
      <c r="A245" s="1003"/>
      <c r="B245" s="1151" t="s">
        <v>1874</v>
      </c>
      <c r="C245" s="1156" t="s">
        <v>1875</v>
      </c>
      <c r="D245" s="1153" t="s">
        <v>29</v>
      </c>
      <c r="E245" s="1154">
        <v>1</v>
      </c>
      <c r="F245" s="1158" t="e">
        <f>#REF!</f>
        <v>#REF!</v>
      </c>
      <c r="G245" s="1119" t="e">
        <f t="shared" si="1"/>
        <v>#REF!</v>
      </c>
      <c r="H245" s="1003"/>
      <c r="I245" s="1003"/>
      <c r="J245" s="1003"/>
      <c r="K245" s="1003"/>
      <c r="L245" s="1003"/>
      <c r="M245" s="1003"/>
      <c r="N245" s="1003"/>
      <c r="O245" s="1003"/>
      <c r="P245" s="1003"/>
      <c r="Q245" s="1003"/>
      <c r="R245" s="1003"/>
      <c r="S245" s="1003"/>
      <c r="T245" s="1003"/>
      <c r="U245" s="1003"/>
      <c r="V245" s="1003"/>
      <c r="W245" s="1003"/>
      <c r="X245" s="1003"/>
      <c r="Y245" s="1003"/>
      <c r="Z245" s="1003"/>
      <c r="AA245" s="1003"/>
      <c r="AB245" s="1003"/>
      <c r="AC245" s="1003"/>
      <c r="AD245" s="1003"/>
      <c r="AE245" s="1003"/>
      <c r="AF245" s="1003"/>
      <c r="AG245" s="1003"/>
      <c r="AH245" s="1003"/>
      <c r="AI245" s="1003"/>
      <c r="AJ245" s="1003"/>
      <c r="AK245" s="1003"/>
      <c r="AL245" s="1003"/>
      <c r="AM245" s="1003"/>
      <c r="AN245" s="1003"/>
      <c r="AO245" s="1003"/>
      <c r="AP245" s="1003"/>
      <c r="AQ245" s="1003"/>
      <c r="AR245" s="1003"/>
      <c r="AS245" s="1003"/>
      <c r="AT245" s="1003"/>
      <c r="AU245" s="1003"/>
      <c r="AV245" s="1003"/>
      <c r="AW245" s="1003"/>
      <c r="AX245" s="1003"/>
      <c r="AY245" s="1003"/>
      <c r="AZ245" s="1003"/>
      <c r="BA245" s="1003"/>
      <c r="BB245" s="1003"/>
      <c r="BC245" s="1003"/>
      <c r="BD245" s="1003"/>
      <c r="BE245" s="1003"/>
      <c r="BF245" s="1003"/>
      <c r="BG245" s="1003"/>
      <c r="BH245" s="1003"/>
      <c r="BI245" s="1003"/>
      <c r="BJ245" s="1003"/>
      <c r="BK245" s="1003"/>
      <c r="BL245" s="1003"/>
      <c r="BM245" s="1003"/>
      <c r="BN245" s="1003"/>
      <c r="BO245" s="1003"/>
      <c r="BP245" s="1003"/>
      <c r="BQ245" s="1003"/>
      <c r="BR245" s="1003"/>
      <c r="BS245" s="1003"/>
      <c r="BT245" s="1003"/>
      <c r="BU245" s="1003"/>
      <c r="BV245" s="1003"/>
      <c r="BW245" s="1003"/>
      <c r="BX245" s="1003"/>
      <c r="BY245" s="1003"/>
      <c r="BZ245" s="1003"/>
      <c r="CA245" s="1003"/>
      <c r="CB245" s="1003"/>
      <c r="CC245" s="1003"/>
      <c r="CD245" s="1003"/>
      <c r="CE245" s="1003"/>
      <c r="CF245" s="1003"/>
      <c r="CG245" s="1003"/>
      <c r="CH245" s="1003"/>
      <c r="CI245" s="1003"/>
      <c r="CJ245" s="1003"/>
      <c r="CK245" s="1003"/>
      <c r="CL245" s="1003"/>
      <c r="CM245" s="1003"/>
      <c r="CN245" s="1003"/>
      <c r="CO245" s="1003"/>
      <c r="CP245" s="1003"/>
      <c r="CQ245" s="1003"/>
      <c r="CR245" s="1003"/>
      <c r="CS245" s="1003"/>
      <c r="CT245" s="1003"/>
      <c r="CU245" s="1003"/>
      <c r="CV245" s="1003"/>
      <c r="CW245" s="1003"/>
      <c r="CX245" s="1003"/>
      <c r="CY245" s="1003"/>
      <c r="CZ245" s="1003"/>
      <c r="DA245" s="1003"/>
      <c r="DB245" s="1003"/>
      <c r="DC245" s="1003"/>
      <c r="DD245" s="1003"/>
      <c r="DE245" s="1003"/>
      <c r="DF245" s="1003"/>
      <c r="DG245" s="1003"/>
      <c r="DH245" s="1003"/>
      <c r="DI245" s="1003"/>
      <c r="DJ245" s="1003"/>
      <c r="DK245" s="1003"/>
      <c r="DL245" s="1003"/>
      <c r="DM245" s="1003"/>
      <c r="DN245" s="1003"/>
      <c r="DO245" s="1003"/>
      <c r="DP245" s="1003"/>
      <c r="DQ245" s="1003"/>
      <c r="DR245" s="1003"/>
      <c r="DS245" s="1003"/>
      <c r="DT245" s="1003"/>
      <c r="DU245" s="1003"/>
      <c r="DV245" s="1003"/>
      <c r="DW245" s="1003"/>
      <c r="DX245" s="1003"/>
      <c r="DY245" s="1003"/>
      <c r="DZ245" s="1003"/>
      <c r="EA245" s="1003"/>
      <c r="EB245" s="1003"/>
      <c r="EC245" s="1003"/>
      <c r="ED245" s="1003"/>
      <c r="EE245" s="1003"/>
      <c r="EF245" s="1003"/>
      <c r="EG245" s="1003"/>
      <c r="EH245" s="1003"/>
      <c r="EI245" s="1003"/>
      <c r="EJ245" s="1003"/>
      <c r="EK245" s="1003"/>
      <c r="EL245" s="1003"/>
      <c r="EM245" s="1003"/>
      <c r="EN245" s="1003"/>
      <c r="EO245" s="1003"/>
      <c r="EP245" s="1003"/>
      <c r="EQ245" s="1003"/>
      <c r="ER245" s="1003"/>
      <c r="ES245" s="1003"/>
      <c r="ET245" s="1003"/>
      <c r="EU245" s="1003"/>
      <c r="EV245" s="1003"/>
      <c r="EW245" s="1003"/>
      <c r="EX245" s="1003"/>
      <c r="EY245" s="1003"/>
      <c r="EZ245" s="1003"/>
      <c r="FA245" s="1003"/>
      <c r="FB245" s="1003"/>
      <c r="FC245" s="1003"/>
      <c r="FD245" s="1003"/>
      <c r="FE245" s="1003"/>
      <c r="FF245" s="1003"/>
      <c r="FG245" s="1003"/>
      <c r="FH245" s="1003"/>
      <c r="FI245" s="1003"/>
      <c r="FJ245" s="1003"/>
      <c r="FK245" s="1003"/>
      <c r="FL245" s="1003"/>
      <c r="FM245" s="1003"/>
      <c r="FN245" s="1003"/>
      <c r="FO245" s="1003"/>
      <c r="FP245" s="1003"/>
      <c r="FQ245" s="1003"/>
      <c r="FR245" s="1003"/>
      <c r="FS245" s="1003"/>
      <c r="FT245" s="1003"/>
      <c r="FU245" s="1003"/>
      <c r="FV245" s="1003"/>
      <c r="FW245" s="1003"/>
      <c r="FX245" s="1003"/>
      <c r="FY245" s="1003"/>
      <c r="FZ245" s="1003"/>
      <c r="GA245" s="1003"/>
      <c r="GB245" s="1003"/>
      <c r="GC245" s="1003"/>
      <c r="GD245" s="1003"/>
      <c r="GE245" s="1003"/>
      <c r="GF245" s="1003"/>
      <c r="GG245" s="1003"/>
      <c r="GH245" s="1003"/>
      <c r="GI245" s="1003"/>
      <c r="GJ245" s="1003"/>
      <c r="GK245" s="1003"/>
      <c r="GL245" s="1003"/>
      <c r="GM245" s="1003"/>
      <c r="GN245" s="1003"/>
      <c r="GO245" s="1003"/>
      <c r="GP245" s="1003"/>
      <c r="GQ245" s="1003"/>
      <c r="GR245" s="1003"/>
      <c r="GS245" s="1003"/>
      <c r="GT245" s="1003"/>
      <c r="GU245" s="1003"/>
      <c r="GV245" s="1003"/>
      <c r="GW245" s="1003"/>
      <c r="GX245" s="1003"/>
      <c r="GY245" s="1003"/>
      <c r="GZ245" s="1003"/>
      <c r="HA245" s="1003"/>
      <c r="HB245" s="1003"/>
      <c r="HC245" s="1003"/>
      <c r="HD245" s="1003"/>
      <c r="HE245" s="1003"/>
      <c r="HF245" s="1003"/>
      <c r="HG245" s="1003"/>
      <c r="HH245" s="1003"/>
      <c r="HI245" s="1003"/>
      <c r="HJ245" s="1003"/>
      <c r="HK245" s="1003"/>
      <c r="HL245" s="1003"/>
      <c r="HM245" s="1003"/>
      <c r="HN245" s="1003"/>
      <c r="HO245" s="1003"/>
      <c r="HP245" s="1003"/>
      <c r="HQ245" s="1003"/>
      <c r="HR245" s="1003"/>
      <c r="HS245" s="1003"/>
      <c r="HT245" s="1003"/>
      <c r="HU245" s="1003"/>
      <c r="HV245" s="1003"/>
      <c r="HW245" s="1003"/>
      <c r="HX245" s="1003"/>
      <c r="HY245" s="1003"/>
      <c r="HZ245" s="1003"/>
      <c r="IA245" s="1003"/>
      <c r="IB245" s="1003"/>
      <c r="IC245" s="1003"/>
      <c r="ID245" s="1003"/>
      <c r="IE245" s="1003"/>
      <c r="IF245" s="1003"/>
      <c r="IG245" s="1003"/>
      <c r="IH245" s="1003"/>
      <c r="II245" s="1003"/>
      <c r="IJ245" s="1003"/>
      <c r="IK245" s="1003"/>
      <c r="IL245" s="1003"/>
      <c r="IM245" s="1003"/>
      <c r="IN245" s="1003"/>
      <c r="IO245" s="1003"/>
      <c r="IP245" s="1003"/>
      <c r="IQ245" s="1003"/>
      <c r="IR245" s="1003"/>
      <c r="IS245" s="1003"/>
      <c r="IT245" s="1003"/>
      <c r="IU245" s="1003"/>
      <c r="IV245" s="1003"/>
    </row>
    <row r="246" spans="1:256">
      <c r="A246" s="1003"/>
      <c r="B246" s="1151" t="s">
        <v>1876</v>
      </c>
      <c r="C246" s="1152" t="s">
        <v>1877</v>
      </c>
      <c r="D246" s="1153" t="s">
        <v>29</v>
      </c>
      <c r="E246" s="1154">
        <v>1</v>
      </c>
      <c r="F246" s="1155" t="e">
        <f>#REF!</f>
        <v>#REF!</v>
      </c>
      <c r="G246" s="1119" t="e">
        <f t="shared" si="1"/>
        <v>#REF!</v>
      </c>
      <c r="H246" s="1003"/>
      <c r="I246" s="1003"/>
      <c r="J246" s="1003"/>
      <c r="K246" s="1003"/>
      <c r="L246" s="1003"/>
      <c r="M246" s="1003"/>
      <c r="N246" s="1003"/>
      <c r="O246" s="1003"/>
      <c r="P246" s="1003"/>
      <c r="Q246" s="1003"/>
      <c r="R246" s="1003"/>
      <c r="S246" s="1003"/>
      <c r="T246" s="1003"/>
      <c r="U246" s="1003"/>
      <c r="V246" s="1003"/>
      <c r="W246" s="1003"/>
      <c r="X246" s="1003"/>
      <c r="Y246" s="1003"/>
      <c r="Z246" s="1003"/>
      <c r="AA246" s="1003"/>
      <c r="AB246" s="1003"/>
      <c r="AC246" s="1003"/>
      <c r="AD246" s="1003"/>
      <c r="AE246" s="1003"/>
      <c r="AF246" s="1003"/>
      <c r="AG246" s="1003"/>
      <c r="AH246" s="1003"/>
      <c r="AI246" s="1003"/>
      <c r="AJ246" s="1003"/>
      <c r="AK246" s="1003"/>
      <c r="AL246" s="1003"/>
      <c r="AM246" s="1003"/>
      <c r="AN246" s="1003"/>
      <c r="AO246" s="1003"/>
      <c r="AP246" s="1003"/>
      <c r="AQ246" s="1003"/>
      <c r="AR246" s="1003"/>
      <c r="AS246" s="1003"/>
      <c r="AT246" s="1003"/>
      <c r="AU246" s="1003"/>
      <c r="AV246" s="1003"/>
      <c r="AW246" s="1003"/>
      <c r="AX246" s="1003"/>
      <c r="AY246" s="1003"/>
      <c r="AZ246" s="1003"/>
      <c r="BA246" s="1003"/>
      <c r="BB246" s="1003"/>
      <c r="BC246" s="1003"/>
      <c r="BD246" s="1003"/>
      <c r="BE246" s="1003"/>
      <c r="BF246" s="1003"/>
      <c r="BG246" s="1003"/>
      <c r="BH246" s="1003"/>
      <c r="BI246" s="1003"/>
      <c r="BJ246" s="1003"/>
      <c r="BK246" s="1003"/>
      <c r="BL246" s="1003"/>
      <c r="BM246" s="1003"/>
      <c r="BN246" s="1003"/>
      <c r="BO246" s="1003"/>
      <c r="BP246" s="1003"/>
      <c r="BQ246" s="1003"/>
      <c r="BR246" s="1003"/>
      <c r="BS246" s="1003"/>
      <c r="BT246" s="1003"/>
      <c r="BU246" s="1003"/>
      <c r="BV246" s="1003"/>
      <c r="BW246" s="1003"/>
      <c r="BX246" s="1003"/>
      <c r="BY246" s="1003"/>
      <c r="BZ246" s="1003"/>
      <c r="CA246" s="1003"/>
      <c r="CB246" s="1003"/>
      <c r="CC246" s="1003"/>
      <c r="CD246" s="1003"/>
      <c r="CE246" s="1003"/>
      <c r="CF246" s="1003"/>
      <c r="CG246" s="1003"/>
      <c r="CH246" s="1003"/>
      <c r="CI246" s="1003"/>
      <c r="CJ246" s="1003"/>
      <c r="CK246" s="1003"/>
      <c r="CL246" s="1003"/>
      <c r="CM246" s="1003"/>
      <c r="CN246" s="1003"/>
      <c r="CO246" s="1003"/>
      <c r="CP246" s="1003"/>
      <c r="CQ246" s="1003"/>
      <c r="CR246" s="1003"/>
      <c r="CS246" s="1003"/>
      <c r="CT246" s="1003"/>
      <c r="CU246" s="1003"/>
      <c r="CV246" s="1003"/>
      <c r="CW246" s="1003"/>
      <c r="CX246" s="1003"/>
      <c r="CY246" s="1003"/>
      <c r="CZ246" s="1003"/>
      <c r="DA246" s="1003"/>
      <c r="DB246" s="1003"/>
      <c r="DC246" s="1003"/>
      <c r="DD246" s="1003"/>
      <c r="DE246" s="1003"/>
      <c r="DF246" s="1003"/>
      <c r="DG246" s="1003"/>
      <c r="DH246" s="1003"/>
      <c r="DI246" s="1003"/>
      <c r="DJ246" s="1003"/>
      <c r="DK246" s="1003"/>
      <c r="DL246" s="1003"/>
      <c r="DM246" s="1003"/>
      <c r="DN246" s="1003"/>
      <c r="DO246" s="1003"/>
      <c r="DP246" s="1003"/>
      <c r="DQ246" s="1003"/>
      <c r="DR246" s="1003"/>
      <c r="DS246" s="1003"/>
      <c r="DT246" s="1003"/>
      <c r="DU246" s="1003"/>
      <c r="DV246" s="1003"/>
      <c r="DW246" s="1003"/>
      <c r="DX246" s="1003"/>
      <c r="DY246" s="1003"/>
      <c r="DZ246" s="1003"/>
      <c r="EA246" s="1003"/>
      <c r="EB246" s="1003"/>
      <c r="EC246" s="1003"/>
      <c r="ED246" s="1003"/>
      <c r="EE246" s="1003"/>
      <c r="EF246" s="1003"/>
      <c r="EG246" s="1003"/>
      <c r="EH246" s="1003"/>
      <c r="EI246" s="1003"/>
      <c r="EJ246" s="1003"/>
      <c r="EK246" s="1003"/>
      <c r="EL246" s="1003"/>
      <c r="EM246" s="1003"/>
      <c r="EN246" s="1003"/>
      <c r="EO246" s="1003"/>
      <c r="EP246" s="1003"/>
      <c r="EQ246" s="1003"/>
      <c r="ER246" s="1003"/>
      <c r="ES246" s="1003"/>
      <c r="ET246" s="1003"/>
      <c r="EU246" s="1003"/>
      <c r="EV246" s="1003"/>
      <c r="EW246" s="1003"/>
      <c r="EX246" s="1003"/>
      <c r="EY246" s="1003"/>
      <c r="EZ246" s="1003"/>
      <c r="FA246" s="1003"/>
      <c r="FB246" s="1003"/>
      <c r="FC246" s="1003"/>
      <c r="FD246" s="1003"/>
      <c r="FE246" s="1003"/>
      <c r="FF246" s="1003"/>
      <c r="FG246" s="1003"/>
      <c r="FH246" s="1003"/>
      <c r="FI246" s="1003"/>
      <c r="FJ246" s="1003"/>
      <c r="FK246" s="1003"/>
      <c r="FL246" s="1003"/>
      <c r="FM246" s="1003"/>
      <c r="FN246" s="1003"/>
      <c r="FO246" s="1003"/>
      <c r="FP246" s="1003"/>
      <c r="FQ246" s="1003"/>
      <c r="FR246" s="1003"/>
      <c r="FS246" s="1003"/>
      <c r="FT246" s="1003"/>
      <c r="FU246" s="1003"/>
      <c r="FV246" s="1003"/>
      <c r="FW246" s="1003"/>
      <c r="FX246" s="1003"/>
      <c r="FY246" s="1003"/>
      <c r="FZ246" s="1003"/>
      <c r="GA246" s="1003"/>
      <c r="GB246" s="1003"/>
      <c r="GC246" s="1003"/>
      <c r="GD246" s="1003"/>
      <c r="GE246" s="1003"/>
      <c r="GF246" s="1003"/>
      <c r="GG246" s="1003"/>
      <c r="GH246" s="1003"/>
      <c r="GI246" s="1003"/>
      <c r="GJ246" s="1003"/>
      <c r="GK246" s="1003"/>
      <c r="GL246" s="1003"/>
      <c r="GM246" s="1003"/>
      <c r="GN246" s="1003"/>
      <c r="GO246" s="1003"/>
      <c r="GP246" s="1003"/>
      <c r="GQ246" s="1003"/>
      <c r="GR246" s="1003"/>
      <c r="GS246" s="1003"/>
      <c r="GT246" s="1003"/>
      <c r="GU246" s="1003"/>
      <c r="GV246" s="1003"/>
      <c r="GW246" s="1003"/>
      <c r="GX246" s="1003"/>
      <c r="GY246" s="1003"/>
      <c r="GZ246" s="1003"/>
      <c r="HA246" s="1003"/>
      <c r="HB246" s="1003"/>
      <c r="HC246" s="1003"/>
      <c r="HD246" s="1003"/>
      <c r="HE246" s="1003"/>
      <c r="HF246" s="1003"/>
      <c r="HG246" s="1003"/>
      <c r="HH246" s="1003"/>
      <c r="HI246" s="1003"/>
      <c r="HJ246" s="1003"/>
      <c r="HK246" s="1003"/>
      <c r="HL246" s="1003"/>
      <c r="HM246" s="1003"/>
      <c r="HN246" s="1003"/>
      <c r="HO246" s="1003"/>
      <c r="HP246" s="1003"/>
      <c r="HQ246" s="1003"/>
      <c r="HR246" s="1003"/>
      <c r="HS246" s="1003"/>
      <c r="HT246" s="1003"/>
      <c r="HU246" s="1003"/>
      <c r="HV246" s="1003"/>
      <c r="HW246" s="1003"/>
      <c r="HX246" s="1003"/>
      <c r="HY246" s="1003"/>
      <c r="HZ246" s="1003"/>
      <c r="IA246" s="1003"/>
      <c r="IB246" s="1003"/>
      <c r="IC246" s="1003"/>
      <c r="ID246" s="1003"/>
      <c r="IE246" s="1003"/>
      <c r="IF246" s="1003"/>
      <c r="IG246" s="1003"/>
      <c r="IH246" s="1003"/>
      <c r="II246" s="1003"/>
      <c r="IJ246" s="1003"/>
      <c r="IK246" s="1003"/>
      <c r="IL246" s="1003"/>
      <c r="IM246" s="1003"/>
      <c r="IN246" s="1003"/>
      <c r="IO246" s="1003"/>
      <c r="IP246" s="1003"/>
      <c r="IQ246" s="1003"/>
      <c r="IR246" s="1003"/>
      <c r="IS246" s="1003"/>
      <c r="IT246" s="1003"/>
      <c r="IU246" s="1003"/>
      <c r="IV246" s="1003"/>
    </row>
    <row r="247" spans="1:256" ht="15">
      <c r="A247" s="1003"/>
      <c r="B247" s="1151" t="s">
        <v>1878</v>
      </c>
      <c r="C247" s="1156" t="s">
        <v>1879</v>
      </c>
      <c r="D247" s="1157" t="s">
        <v>29</v>
      </c>
      <c r="E247" s="1154">
        <v>1</v>
      </c>
      <c r="F247" s="1158" t="e">
        <f>#REF!</f>
        <v>#REF!</v>
      </c>
      <c r="G247" s="1119" t="e">
        <f t="shared" si="1"/>
        <v>#REF!</v>
      </c>
      <c r="H247" s="1003"/>
      <c r="I247" s="1003"/>
      <c r="J247" s="1003"/>
      <c r="K247" s="1003"/>
      <c r="L247" s="1003"/>
      <c r="M247" s="1003"/>
      <c r="N247" s="1003"/>
      <c r="O247" s="1003"/>
      <c r="P247" s="1003"/>
      <c r="Q247" s="1003"/>
      <c r="R247" s="1003"/>
      <c r="S247" s="1003"/>
      <c r="T247" s="1003"/>
      <c r="U247" s="1003"/>
      <c r="V247" s="1003"/>
      <c r="W247" s="1003"/>
      <c r="X247" s="1003"/>
      <c r="Y247" s="1003"/>
      <c r="Z247" s="1003"/>
      <c r="AA247" s="1003"/>
      <c r="AB247" s="1003"/>
      <c r="AC247" s="1003"/>
      <c r="AD247" s="1003"/>
      <c r="AE247" s="1003"/>
      <c r="AF247" s="1003"/>
      <c r="AG247" s="1003"/>
      <c r="AH247" s="1003"/>
      <c r="AI247" s="1003"/>
      <c r="AJ247" s="1003"/>
      <c r="AK247" s="1003"/>
      <c r="AL247" s="1003"/>
      <c r="AM247" s="1003"/>
      <c r="AN247" s="1003"/>
      <c r="AO247" s="1003"/>
      <c r="AP247" s="1003"/>
      <c r="AQ247" s="1003"/>
      <c r="AR247" s="1003"/>
      <c r="AS247" s="1003"/>
      <c r="AT247" s="1003"/>
      <c r="AU247" s="1003"/>
      <c r="AV247" s="1003"/>
      <c r="AW247" s="1003"/>
      <c r="AX247" s="1003"/>
      <c r="AY247" s="1003"/>
      <c r="AZ247" s="1003"/>
      <c r="BA247" s="1003"/>
      <c r="BB247" s="1003"/>
      <c r="BC247" s="1003"/>
      <c r="BD247" s="1003"/>
      <c r="BE247" s="1003"/>
      <c r="BF247" s="1003"/>
      <c r="BG247" s="1003"/>
      <c r="BH247" s="1003"/>
      <c r="BI247" s="1003"/>
      <c r="BJ247" s="1003"/>
      <c r="BK247" s="1003"/>
      <c r="BL247" s="1003"/>
      <c r="BM247" s="1003"/>
      <c r="BN247" s="1003"/>
      <c r="BO247" s="1003"/>
      <c r="BP247" s="1003"/>
      <c r="BQ247" s="1003"/>
      <c r="BR247" s="1003"/>
      <c r="BS247" s="1003"/>
      <c r="BT247" s="1003"/>
      <c r="BU247" s="1003"/>
      <c r="BV247" s="1003"/>
      <c r="BW247" s="1003"/>
      <c r="BX247" s="1003"/>
      <c r="BY247" s="1003"/>
      <c r="BZ247" s="1003"/>
      <c r="CA247" s="1003"/>
      <c r="CB247" s="1003"/>
      <c r="CC247" s="1003"/>
      <c r="CD247" s="1003"/>
      <c r="CE247" s="1003"/>
      <c r="CF247" s="1003"/>
      <c r="CG247" s="1003"/>
      <c r="CH247" s="1003"/>
      <c r="CI247" s="1003"/>
      <c r="CJ247" s="1003"/>
      <c r="CK247" s="1003"/>
      <c r="CL247" s="1003"/>
      <c r="CM247" s="1003"/>
      <c r="CN247" s="1003"/>
      <c r="CO247" s="1003"/>
      <c r="CP247" s="1003"/>
      <c r="CQ247" s="1003"/>
      <c r="CR247" s="1003"/>
      <c r="CS247" s="1003"/>
      <c r="CT247" s="1003"/>
      <c r="CU247" s="1003"/>
      <c r="CV247" s="1003"/>
      <c r="CW247" s="1003"/>
      <c r="CX247" s="1003"/>
      <c r="CY247" s="1003"/>
      <c r="CZ247" s="1003"/>
      <c r="DA247" s="1003"/>
      <c r="DB247" s="1003"/>
      <c r="DC247" s="1003"/>
      <c r="DD247" s="1003"/>
      <c r="DE247" s="1003"/>
      <c r="DF247" s="1003"/>
      <c r="DG247" s="1003"/>
      <c r="DH247" s="1003"/>
      <c r="DI247" s="1003"/>
      <c r="DJ247" s="1003"/>
      <c r="DK247" s="1003"/>
      <c r="DL247" s="1003"/>
      <c r="DM247" s="1003"/>
      <c r="DN247" s="1003"/>
      <c r="DO247" s="1003"/>
      <c r="DP247" s="1003"/>
      <c r="DQ247" s="1003"/>
      <c r="DR247" s="1003"/>
      <c r="DS247" s="1003"/>
      <c r="DT247" s="1003"/>
      <c r="DU247" s="1003"/>
      <c r="DV247" s="1003"/>
      <c r="DW247" s="1003"/>
      <c r="DX247" s="1003"/>
      <c r="DY247" s="1003"/>
      <c r="DZ247" s="1003"/>
      <c r="EA247" s="1003"/>
      <c r="EB247" s="1003"/>
      <c r="EC247" s="1003"/>
      <c r="ED247" s="1003"/>
      <c r="EE247" s="1003"/>
      <c r="EF247" s="1003"/>
      <c r="EG247" s="1003"/>
      <c r="EH247" s="1003"/>
      <c r="EI247" s="1003"/>
      <c r="EJ247" s="1003"/>
      <c r="EK247" s="1003"/>
      <c r="EL247" s="1003"/>
      <c r="EM247" s="1003"/>
      <c r="EN247" s="1003"/>
      <c r="EO247" s="1003"/>
      <c r="EP247" s="1003"/>
      <c r="EQ247" s="1003"/>
      <c r="ER247" s="1003"/>
      <c r="ES247" s="1003"/>
      <c r="ET247" s="1003"/>
      <c r="EU247" s="1003"/>
      <c r="EV247" s="1003"/>
      <c r="EW247" s="1003"/>
      <c r="EX247" s="1003"/>
      <c r="EY247" s="1003"/>
      <c r="EZ247" s="1003"/>
      <c r="FA247" s="1003"/>
      <c r="FB247" s="1003"/>
      <c r="FC247" s="1003"/>
      <c r="FD247" s="1003"/>
      <c r="FE247" s="1003"/>
      <c r="FF247" s="1003"/>
      <c r="FG247" s="1003"/>
      <c r="FH247" s="1003"/>
      <c r="FI247" s="1003"/>
      <c r="FJ247" s="1003"/>
      <c r="FK247" s="1003"/>
      <c r="FL247" s="1003"/>
      <c r="FM247" s="1003"/>
      <c r="FN247" s="1003"/>
      <c r="FO247" s="1003"/>
      <c r="FP247" s="1003"/>
      <c r="FQ247" s="1003"/>
      <c r="FR247" s="1003"/>
      <c r="FS247" s="1003"/>
      <c r="FT247" s="1003"/>
      <c r="FU247" s="1003"/>
      <c r="FV247" s="1003"/>
      <c r="FW247" s="1003"/>
      <c r="FX247" s="1003"/>
      <c r="FY247" s="1003"/>
      <c r="FZ247" s="1003"/>
      <c r="GA247" s="1003"/>
      <c r="GB247" s="1003"/>
      <c r="GC247" s="1003"/>
      <c r="GD247" s="1003"/>
      <c r="GE247" s="1003"/>
      <c r="GF247" s="1003"/>
      <c r="GG247" s="1003"/>
      <c r="GH247" s="1003"/>
      <c r="GI247" s="1003"/>
      <c r="GJ247" s="1003"/>
      <c r="GK247" s="1003"/>
      <c r="GL247" s="1003"/>
      <c r="GM247" s="1003"/>
      <c r="GN247" s="1003"/>
      <c r="GO247" s="1003"/>
      <c r="GP247" s="1003"/>
      <c r="GQ247" s="1003"/>
      <c r="GR247" s="1003"/>
      <c r="GS247" s="1003"/>
      <c r="GT247" s="1003"/>
      <c r="GU247" s="1003"/>
      <c r="GV247" s="1003"/>
      <c r="GW247" s="1003"/>
      <c r="GX247" s="1003"/>
      <c r="GY247" s="1003"/>
      <c r="GZ247" s="1003"/>
      <c r="HA247" s="1003"/>
      <c r="HB247" s="1003"/>
      <c r="HC247" s="1003"/>
      <c r="HD247" s="1003"/>
      <c r="HE247" s="1003"/>
      <c r="HF247" s="1003"/>
      <c r="HG247" s="1003"/>
      <c r="HH247" s="1003"/>
      <c r="HI247" s="1003"/>
      <c r="HJ247" s="1003"/>
      <c r="HK247" s="1003"/>
      <c r="HL247" s="1003"/>
      <c r="HM247" s="1003"/>
      <c r="HN247" s="1003"/>
      <c r="HO247" s="1003"/>
      <c r="HP247" s="1003"/>
      <c r="HQ247" s="1003"/>
      <c r="HR247" s="1003"/>
      <c r="HS247" s="1003"/>
      <c r="HT247" s="1003"/>
      <c r="HU247" s="1003"/>
      <c r="HV247" s="1003"/>
      <c r="HW247" s="1003"/>
      <c r="HX247" s="1003"/>
      <c r="HY247" s="1003"/>
      <c r="HZ247" s="1003"/>
      <c r="IA247" s="1003"/>
      <c r="IB247" s="1003"/>
      <c r="IC247" s="1003"/>
      <c r="ID247" s="1003"/>
      <c r="IE247" s="1003"/>
      <c r="IF247" s="1003"/>
      <c r="IG247" s="1003"/>
      <c r="IH247" s="1003"/>
      <c r="II247" s="1003"/>
      <c r="IJ247" s="1003"/>
      <c r="IK247" s="1003"/>
      <c r="IL247" s="1003"/>
      <c r="IM247" s="1003"/>
      <c r="IN247" s="1003"/>
      <c r="IO247" s="1003"/>
      <c r="IP247" s="1003"/>
      <c r="IQ247" s="1003"/>
      <c r="IR247" s="1003"/>
      <c r="IS247" s="1003"/>
      <c r="IT247" s="1003"/>
      <c r="IU247" s="1003"/>
      <c r="IV247" s="1003"/>
    </row>
    <row r="248" spans="1:256">
      <c r="A248" s="1003"/>
      <c r="B248" s="1151" t="s">
        <v>1880</v>
      </c>
      <c r="C248" s="1152" t="s">
        <v>1881</v>
      </c>
      <c r="D248" s="1153" t="s">
        <v>29</v>
      </c>
      <c r="E248" s="1154">
        <v>1</v>
      </c>
      <c r="F248" s="1155" t="e">
        <f>#REF!</f>
        <v>#REF!</v>
      </c>
      <c r="G248" s="1119" t="e">
        <f t="shared" si="1"/>
        <v>#REF!</v>
      </c>
      <c r="H248" s="1003"/>
      <c r="I248" s="1003"/>
      <c r="J248" s="1003"/>
      <c r="K248" s="1003"/>
      <c r="L248" s="1003"/>
      <c r="M248" s="1003"/>
      <c r="N248" s="1003"/>
      <c r="O248" s="1003"/>
      <c r="P248" s="1003"/>
      <c r="Q248" s="1003"/>
      <c r="R248" s="1003"/>
      <c r="S248" s="1003"/>
      <c r="T248" s="1003"/>
      <c r="U248" s="1003"/>
      <c r="V248" s="1003"/>
      <c r="W248" s="1003"/>
      <c r="X248" s="1003"/>
      <c r="Y248" s="1003"/>
      <c r="Z248" s="1003"/>
      <c r="AA248" s="1003"/>
      <c r="AB248" s="1003"/>
      <c r="AC248" s="1003"/>
      <c r="AD248" s="1003"/>
      <c r="AE248" s="1003"/>
      <c r="AF248" s="1003"/>
      <c r="AG248" s="1003"/>
      <c r="AH248" s="1003"/>
      <c r="AI248" s="1003"/>
      <c r="AJ248" s="1003"/>
      <c r="AK248" s="1003"/>
      <c r="AL248" s="1003"/>
      <c r="AM248" s="1003"/>
      <c r="AN248" s="1003"/>
      <c r="AO248" s="1003"/>
      <c r="AP248" s="1003"/>
      <c r="AQ248" s="1003"/>
      <c r="AR248" s="1003"/>
      <c r="AS248" s="1003"/>
      <c r="AT248" s="1003"/>
      <c r="AU248" s="1003"/>
      <c r="AV248" s="1003"/>
      <c r="AW248" s="1003"/>
      <c r="AX248" s="1003"/>
      <c r="AY248" s="1003"/>
      <c r="AZ248" s="1003"/>
      <c r="BA248" s="1003"/>
      <c r="BB248" s="1003"/>
      <c r="BC248" s="1003"/>
      <c r="BD248" s="1003"/>
      <c r="BE248" s="1003"/>
      <c r="BF248" s="1003"/>
      <c r="BG248" s="1003"/>
      <c r="BH248" s="1003"/>
      <c r="BI248" s="1003"/>
      <c r="BJ248" s="1003"/>
      <c r="BK248" s="1003"/>
      <c r="BL248" s="1003"/>
      <c r="BM248" s="1003"/>
      <c r="BN248" s="1003"/>
      <c r="BO248" s="1003"/>
      <c r="BP248" s="1003"/>
      <c r="BQ248" s="1003"/>
      <c r="BR248" s="1003"/>
      <c r="BS248" s="1003"/>
      <c r="BT248" s="1003"/>
      <c r="BU248" s="1003"/>
      <c r="BV248" s="1003"/>
      <c r="BW248" s="1003"/>
      <c r="BX248" s="1003"/>
      <c r="BY248" s="1003"/>
      <c r="BZ248" s="1003"/>
      <c r="CA248" s="1003"/>
      <c r="CB248" s="1003"/>
      <c r="CC248" s="1003"/>
      <c r="CD248" s="1003"/>
      <c r="CE248" s="1003"/>
      <c r="CF248" s="1003"/>
      <c r="CG248" s="1003"/>
      <c r="CH248" s="1003"/>
      <c r="CI248" s="1003"/>
      <c r="CJ248" s="1003"/>
      <c r="CK248" s="1003"/>
      <c r="CL248" s="1003"/>
      <c r="CM248" s="1003"/>
      <c r="CN248" s="1003"/>
      <c r="CO248" s="1003"/>
      <c r="CP248" s="1003"/>
      <c r="CQ248" s="1003"/>
      <c r="CR248" s="1003"/>
      <c r="CS248" s="1003"/>
      <c r="CT248" s="1003"/>
      <c r="CU248" s="1003"/>
      <c r="CV248" s="1003"/>
      <c r="CW248" s="1003"/>
      <c r="CX248" s="1003"/>
      <c r="CY248" s="1003"/>
      <c r="CZ248" s="1003"/>
      <c r="DA248" s="1003"/>
      <c r="DB248" s="1003"/>
      <c r="DC248" s="1003"/>
      <c r="DD248" s="1003"/>
      <c r="DE248" s="1003"/>
      <c r="DF248" s="1003"/>
      <c r="DG248" s="1003"/>
      <c r="DH248" s="1003"/>
      <c r="DI248" s="1003"/>
      <c r="DJ248" s="1003"/>
      <c r="DK248" s="1003"/>
      <c r="DL248" s="1003"/>
      <c r="DM248" s="1003"/>
      <c r="DN248" s="1003"/>
      <c r="DO248" s="1003"/>
      <c r="DP248" s="1003"/>
      <c r="DQ248" s="1003"/>
      <c r="DR248" s="1003"/>
      <c r="DS248" s="1003"/>
      <c r="DT248" s="1003"/>
      <c r="DU248" s="1003"/>
      <c r="DV248" s="1003"/>
      <c r="DW248" s="1003"/>
      <c r="DX248" s="1003"/>
      <c r="DY248" s="1003"/>
      <c r="DZ248" s="1003"/>
      <c r="EA248" s="1003"/>
      <c r="EB248" s="1003"/>
      <c r="EC248" s="1003"/>
      <c r="ED248" s="1003"/>
      <c r="EE248" s="1003"/>
      <c r="EF248" s="1003"/>
      <c r="EG248" s="1003"/>
      <c r="EH248" s="1003"/>
      <c r="EI248" s="1003"/>
      <c r="EJ248" s="1003"/>
      <c r="EK248" s="1003"/>
      <c r="EL248" s="1003"/>
      <c r="EM248" s="1003"/>
      <c r="EN248" s="1003"/>
      <c r="EO248" s="1003"/>
      <c r="EP248" s="1003"/>
      <c r="EQ248" s="1003"/>
      <c r="ER248" s="1003"/>
      <c r="ES248" s="1003"/>
      <c r="ET248" s="1003"/>
      <c r="EU248" s="1003"/>
      <c r="EV248" s="1003"/>
      <c r="EW248" s="1003"/>
      <c r="EX248" s="1003"/>
      <c r="EY248" s="1003"/>
      <c r="EZ248" s="1003"/>
      <c r="FA248" s="1003"/>
      <c r="FB248" s="1003"/>
      <c r="FC248" s="1003"/>
      <c r="FD248" s="1003"/>
      <c r="FE248" s="1003"/>
      <c r="FF248" s="1003"/>
      <c r="FG248" s="1003"/>
      <c r="FH248" s="1003"/>
      <c r="FI248" s="1003"/>
      <c r="FJ248" s="1003"/>
      <c r="FK248" s="1003"/>
      <c r="FL248" s="1003"/>
      <c r="FM248" s="1003"/>
      <c r="FN248" s="1003"/>
      <c r="FO248" s="1003"/>
      <c r="FP248" s="1003"/>
      <c r="FQ248" s="1003"/>
      <c r="FR248" s="1003"/>
      <c r="FS248" s="1003"/>
      <c r="FT248" s="1003"/>
      <c r="FU248" s="1003"/>
      <c r="FV248" s="1003"/>
      <c r="FW248" s="1003"/>
      <c r="FX248" s="1003"/>
      <c r="FY248" s="1003"/>
      <c r="FZ248" s="1003"/>
      <c r="GA248" s="1003"/>
      <c r="GB248" s="1003"/>
      <c r="GC248" s="1003"/>
      <c r="GD248" s="1003"/>
      <c r="GE248" s="1003"/>
      <c r="GF248" s="1003"/>
      <c r="GG248" s="1003"/>
      <c r="GH248" s="1003"/>
      <c r="GI248" s="1003"/>
      <c r="GJ248" s="1003"/>
      <c r="GK248" s="1003"/>
      <c r="GL248" s="1003"/>
      <c r="GM248" s="1003"/>
      <c r="GN248" s="1003"/>
      <c r="GO248" s="1003"/>
      <c r="GP248" s="1003"/>
      <c r="GQ248" s="1003"/>
      <c r="GR248" s="1003"/>
      <c r="GS248" s="1003"/>
      <c r="GT248" s="1003"/>
      <c r="GU248" s="1003"/>
      <c r="GV248" s="1003"/>
      <c r="GW248" s="1003"/>
      <c r="GX248" s="1003"/>
      <c r="GY248" s="1003"/>
      <c r="GZ248" s="1003"/>
      <c r="HA248" s="1003"/>
      <c r="HB248" s="1003"/>
      <c r="HC248" s="1003"/>
      <c r="HD248" s="1003"/>
      <c r="HE248" s="1003"/>
      <c r="HF248" s="1003"/>
      <c r="HG248" s="1003"/>
      <c r="HH248" s="1003"/>
      <c r="HI248" s="1003"/>
      <c r="HJ248" s="1003"/>
      <c r="HK248" s="1003"/>
      <c r="HL248" s="1003"/>
      <c r="HM248" s="1003"/>
      <c r="HN248" s="1003"/>
      <c r="HO248" s="1003"/>
      <c r="HP248" s="1003"/>
      <c r="HQ248" s="1003"/>
      <c r="HR248" s="1003"/>
      <c r="HS248" s="1003"/>
      <c r="HT248" s="1003"/>
      <c r="HU248" s="1003"/>
      <c r="HV248" s="1003"/>
      <c r="HW248" s="1003"/>
      <c r="HX248" s="1003"/>
      <c r="HY248" s="1003"/>
      <c r="HZ248" s="1003"/>
      <c r="IA248" s="1003"/>
      <c r="IB248" s="1003"/>
      <c r="IC248" s="1003"/>
      <c r="ID248" s="1003"/>
      <c r="IE248" s="1003"/>
      <c r="IF248" s="1003"/>
      <c r="IG248" s="1003"/>
      <c r="IH248" s="1003"/>
      <c r="II248" s="1003"/>
      <c r="IJ248" s="1003"/>
      <c r="IK248" s="1003"/>
      <c r="IL248" s="1003"/>
      <c r="IM248" s="1003"/>
      <c r="IN248" s="1003"/>
      <c r="IO248" s="1003"/>
      <c r="IP248" s="1003"/>
      <c r="IQ248" s="1003"/>
      <c r="IR248" s="1003"/>
      <c r="IS248" s="1003"/>
      <c r="IT248" s="1003"/>
      <c r="IU248" s="1003"/>
      <c r="IV248" s="1003"/>
    </row>
    <row r="249" spans="1:256" ht="15.75" thickBot="1">
      <c r="A249" s="1003"/>
      <c r="B249" s="1159" t="s">
        <v>1882</v>
      </c>
      <c r="C249" s="1160" t="s">
        <v>1883</v>
      </c>
      <c r="D249" s="1161" t="s">
        <v>29</v>
      </c>
      <c r="E249" s="1162">
        <v>1</v>
      </c>
      <c r="F249" s="1163" t="e">
        <f>#REF!</f>
        <v>#REF!</v>
      </c>
      <c r="G249" s="1164" t="e">
        <f t="shared" si="1"/>
        <v>#REF!</v>
      </c>
      <c r="H249" s="1003"/>
      <c r="I249" s="1003"/>
      <c r="J249" s="1003"/>
      <c r="K249" s="1003"/>
      <c r="L249" s="1003"/>
      <c r="M249" s="1003"/>
      <c r="N249" s="1003"/>
      <c r="O249" s="1003"/>
      <c r="P249" s="1003"/>
      <c r="Q249" s="1003"/>
      <c r="R249" s="1003"/>
      <c r="S249" s="1003"/>
      <c r="T249" s="1003"/>
      <c r="U249" s="1003"/>
      <c r="V249" s="1003"/>
      <c r="W249" s="1003"/>
      <c r="X249" s="1003"/>
      <c r="Y249" s="1003"/>
      <c r="Z249" s="1003"/>
      <c r="AA249" s="1003"/>
      <c r="AB249" s="1003"/>
      <c r="AC249" s="1003"/>
      <c r="AD249" s="1003"/>
      <c r="AE249" s="1003"/>
      <c r="AF249" s="1003"/>
      <c r="AG249" s="1003"/>
      <c r="AH249" s="1003"/>
      <c r="AI249" s="1003"/>
      <c r="AJ249" s="1003"/>
      <c r="AK249" s="1003"/>
      <c r="AL249" s="1003"/>
      <c r="AM249" s="1003"/>
      <c r="AN249" s="1003"/>
      <c r="AO249" s="1003"/>
      <c r="AP249" s="1003"/>
      <c r="AQ249" s="1003"/>
      <c r="AR249" s="1003"/>
      <c r="AS249" s="1003"/>
      <c r="AT249" s="1003"/>
      <c r="AU249" s="1003"/>
      <c r="AV249" s="1003"/>
      <c r="AW249" s="1003"/>
      <c r="AX249" s="1003"/>
      <c r="AY249" s="1003"/>
      <c r="AZ249" s="1003"/>
      <c r="BA249" s="1003"/>
      <c r="BB249" s="1003"/>
      <c r="BC249" s="1003"/>
      <c r="BD249" s="1003"/>
      <c r="BE249" s="1003"/>
      <c r="BF249" s="1003"/>
      <c r="BG249" s="1003"/>
      <c r="BH249" s="1003"/>
      <c r="BI249" s="1003"/>
      <c r="BJ249" s="1003"/>
      <c r="BK249" s="1003"/>
      <c r="BL249" s="1003"/>
      <c r="BM249" s="1003"/>
      <c r="BN249" s="1003"/>
      <c r="BO249" s="1003"/>
      <c r="BP249" s="1003"/>
      <c r="BQ249" s="1003"/>
      <c r="BR249" s="1003"/>
      <c r="BS249" s="1003"/>
      <c r="BT249" s="1003"/>
      <c r="BU249" s="1003"/>
      <c r="BV249" s="1003"/>
      <c r="BW249" s="1003"/>
      <c r="BX249" s="1003"/>
      <c r="BY249" s="1003"/>
      <c r="BZ249" s="1003"/>
      <c r="CA249" s="1003"/>
      <c r="CB249" s="1003"/>
      <c r="CC249" s="1003"/>
      <c r="CD249" s="1003"/>
      <c r="CE249" s="1003"/>
      <c r="CF249" s="1003"/>
      <c r="CG249" s="1003"/>
      <c r="CH249" s="1003"/>
      <c r="CI249" s="1003"/>
      <c r="CJ249" s="1003"/>
      <c r="CK249" s="1003"/>
      <c r="CL249" s="1003"/>
      <c r="CM249" s="1003"/>
      <c r="CN249" s="1003"/>
      <c r="CO249" s="1003"/>
      <c r="CP249" s="1003"/>
      <c r="CQ249" s="1003"/>
      <c r="CR249" s="1003"/>
      <c r="CS249" s="1003"/>
      <c r="CT249" s="1003"/>
      <c r="CU249" s="1003"/>
      <c r="CV249" s="1003"/>
      <c r="CW249" s="1003"/>
      <c r="CX249" s="1003"/>
      <c r="CY249" s="1003"/>
      <c r="CZ249" s="1003"/>
      <c r="DA249" s="1003"/>
      <c r="DB249" s="1003"/>
      <c r="DC249" s="1003"/>
      <c r="DD249" s="1003"/>
      <c r="DE249" s="1003"/>
      <c r="DF249" s="1003"/>
      <c r="DG249" s="1003"/>
      <c r="DH249" s="1003"/>
      <c r="DI249" s="1003"/>
      <c r="DJ249" s="1003"/>
      <c r="DK249" s="1003"/>
      <c r="DL249" s="1003"/>
      <c r="DM249" s="1003"/>
      <c r="DN249" s="1003"/>
      <c r="DO249" s="1003"/>
      <c r="DP249" s="1003"/>
      <c r="DQ249" s="1003"/>
      <c r="DR249" s="1003"/>
      <c r="DS249" s="1003"/>
      <c r="DT249" s="1003"/>
      <c r="DU249" s="1003"/>
      <c r="DV249" s="1003"/>
      <c r="DW249" s="1003"/>
      <c r="DX249" s="1003"/>
      <c r="DY249" s="1003"/>
      <c r="DZ249" s="1003"/>
      <c r="EA249" s="1003"/>
      <c r="EB249" s="1003"/>
      <c r="EC249" s="1003"/>
      <c r="ED249" s="1003"/>
      <c r="EE249" s="1003"/>
      <c r="EF249" s="1003"/>
      <c r="EG249" s="1003"/>
      <c r="EH249" s="1003"/>
      <c r="EI249" s="1003"/>
      <c r="EJ249" s="1003"/>
      <c r="EK249" s="1003"/>
      <c r="EL249" s="1003"/>
      <c r="EM249" s="1003"/>
      <c r="EN249" s="1003"/>
      <c r="EO249" s="1003"/>
      <c r="EP249" s="1003"/>
      <c r="EQ249" s="1003"/>
      <c r="ER249" s="1003"/>
      <c r="ES249" s="1003"/>
      <c r="ET249" s="1003"/>
      <c r="EU249" s="1003"/>
      <c r="EV249" s="1003"/>
      <c r="EW249" s="1003"/>
      <c r="EX249" s="1003"/>
      <c r="EY249" s="1003"/>
      <c r="EZ249" s="1003"/>
      <c r="FA249" s="1003"/>
      <c r="FB249" s="1003"/>
      <c r="FC249" s="1003"/>
      <c r="FD249" s="1003"/>
      <c r="FE249" s="1003"/>
      <c r="FF249" s="1003"/>
      <c r="FG249" s="1003"/>
      <c r="FH249" s="1003"/>
      <c r="FI249" s="1003"/>
      <c r="FJ249" s="1003"/>
      <c r="FK249" s="1003"/>
      <c r="FL249" s="1003"/>
      <c r="FM249" s="1003"/>
      <c r="FN249" s="1003"/>
      <c r="FO249" s="1003"/>
      <c r="FP249" s="1003"/>
      <c r="FQ249" s="1003"/>
      <c r="FR249" s="1003"/>
      <c r="FS249" s="1003"/>
      <c r="FT249" s="1003"/>
      <c r="FU249" s="1003"/>
      <c r="FV249" s="1003"/>
      <c r="FW249" s="1003"/>
      <c r="FX249" s="1003"/>
      <c r="FY249" s="1003"/>
      <c r="FZ249" s="1003"/>
      <c r="GA249" s="1003"/>
      <c r="GB249" s="1003"/>
      <c r="GC249" s="1003"/>
      <c r="GD249" s="1003"/>
      <c r="GE249" s="1003"/>
      <c r="GF249" s="1003"/>
      <c r="GG249" s="1003"/>
      <c r="GH249" s="1003"/>
      <c r="GI249" s="1003"/>
      <c r="GJ249" s="1003"/>
      <c r="GK249" s="1003"/>
      <c r="GL249" s="1003"/>
      <c r="GM249" s="1003"/>
      <c r="GN249" s="1003"/>
      <c r="GO249" s="1003"/>
      <c r="GP249" s="1003"/>
      <c r="GQ249" s="1003"/>
      <c r="GR249" s="1003"/>
      <c r="GS249" s="1003"/>
      <c r="GT249" s="1003"/>
      <c r="GU249" s="1003"/>
      <c r="GV249" s="1003"/>
      <c r="GW249" s="1003"/>
      <c r="GX249" s="1003"/>
      <c r="GY249" s="1003"/>
      <c r="GZ249" s="1003"/>
      <c r="HA249" s="1003"/>
      <c r="HB249" s="1003"/>
      <c r="HC249" s="1003"/>
      <c r="HD249" s="1003"/>
      <c r="HE249" s="1003"/>
      <c r="HF249" s="1003"/>
      <c r="HG249" s="1003"/>
      <c r="HH249" s="1003"/>
      <c r="HI249" s="1003"/>
      <c r="HJ249" s="1003"/>
      <c r="HK249" s="1003"/>
      <c r="HL249" s="1003"/>
      <c r="HM249" s="1003"/>
      <c r="HN249" s="1003"/>
      <c r="HO249" s="1003"/>
      <c r="HP249" s="1003"/>
      <c r="HQ249" s="1003"/>
      <c r="HR249" s="1003"/>
      <c r="HS249" s="1003"/>
      <c r="HT249" s="1003"/>
      <c r="HU249" s="1003"/>
      <c r="HV249" s="1003"/>
      <c r="HW249" s="1003"/>
      <c r="HX249" s="1003"/>
      <c r="HY249" s="1003"/>
      <c r="HZ249" s="1003"/>
      <c r="IA249" s="1003"/>
      <c r="IB249" s="1003"/>
      <c r="IC249" s="1003"/>
      <c r="ID249" s="1003"/>
      <c r="IE249" s="1003"/>
      <c r="IF249" s="1003"/>
      <c r="IG249" s="1003"/>
      <c r="IH249" s="1003"/>
      <c r="II249" s="1003"/>
      <c r="IJ249" s="1003"/>
      <c r="IK249" s="1003"/>
      <c r="IL249" s="1003"/>
      <c r="IM249" s="1003"/>
      <c r="IN249" s="1003"/>
      <c r="IO249" s="1003"/>
      <c r="IP249" s="1003"/>
      <c r="IQ249" s="1003"/>
      <c r="IR249" s="1003"/>
      <c r="IS249" s="1003"/>
      <c r="IT249" s="1003"/>
      <c r="IU249" s="1003"/>
      <c r="IV249" s="1003"/>
    </row>
    <row r="250" spans="1:256" ht="16.5" thickBot="1">
      <c r="A250" s="1003"/>
      <c r="B250" s="1005"/>
      <c r="C250" s="1051"/>
      <c r="D250" s="1052"/>
      <c r="E250" s="1053"/>
      <c r="F250" s="1054" t="s">
        <v>692</v>
      </c>
      <c r="G250" s="1055" t="e">
        <f>TRUNC(SUM(G240:G249),2)</f>
        <v>#REF!</v>
      </c>
      <c r="H250" s="1003"/>
      <c r="I250" s="1003"/>
      <c r="J250" s="1003"/>
      <c r="K250" s="1003"/>
      <c r="L250" s="1003"/>
      <c r="M250" s="1003"/>
      <c r="N250" s="1003"/>
      <c r="O250" s="1003"/>
      <c r="P250" s="1003"/>
      <c r="Q250" s="1003"/>
      <c r="R250" s="1003"/>
      <c r="S250" s="1003"/>
      <c r="T250" s="1003"/>
      <c r="U250" s="1003"/>
      <c r="V250" s="1003"/>
      <c r="W250" s="1003"/>
      <c r="X250" s="1003"/>
      <c r="Y250" s="1003"/>
      <c r="Z250" s="1003"/>
      <c r="AA250" s="1003"/>
      <c r="AB250" s="1003"/>
      <c r="AC250" s="1003"/>
      <c r="AD250" s="1003"/>
      <c r="AE250" s="1003"/>
      <c r="AF250" s="1003"/>
      <c r="AG250" s="1003"/>
      <c r="AH250" s="1003"/>
      <c r="AI250" s="1003"/>
      <c r="AJ250" s="1003"/>
      <c r="AK250" s="1003"/>
      <c r="AL250" s="1003"/>
      <c r="AM250" s="1003"/>
      <c r="AN250" s="1003"/>
      <c r="AO250" s="1003"/>
      <c r="AP250" s="1003"/>
      <c r="AQ250" s="1003"/>
      <c r="AR250" s="1003"/>
      <c r="AS250" s="1003"/>
      <c r="AT250" s="1003"/>
      <c r="AU250" s="1003"/>
      <c r="AV250" s="1003"/>
      <c r="AW250" s="1003"/>
      <c r="AX250" s="1003"/>
      <c r="AY250" s="1003"/>
      <c r="AZ250" s="1003"/>
      <c r="BA250" s="1003"/>
      <c r="BB250" s="1003"/>
      <c r="BC250" s="1003"/>
      <c r="BD250" s="1003"/>
      <c r="BE250" s="1003"/>
      <c r="BF250" s="1003"/>
      <c r="BG250" s="1003"/>
      <c r="BH250" s="1003"/>
      <c r="BI250" s="1003"/>
      <c r="BJ250" s="1003"/>
      <c r="BK250" s="1003"/>
      <c r="BL250" s="1003"/>
      <c r="BM250" s="1003"/>
      <c r="BN250" s="1003"/>
      <c r="BO250" s="1003"/>
      <c r="BP250" s="1003"/>
      <c r="BQ250" s="1003"/>
      <c r="BR250" s="1003"/>
      <c r="BS250" s="1003"/>
      <c r="BT250" s="1003"/>
      <c r="BU250" s="1003"/>
      <c r="BV250" s="1003"/>
      <c r="BW250" s="1003"/>
      <c r="BX250" s="1003"/>
      <c r="BY250" s="1003"/>
      <c r="BZ250" s="1003"/>
      <c r="CA250" s="1003"/>
      <c r="CB250" s="1003"/>
      <c r="CC250" s="1003"/>
      <c r="CD250" s="1003"/>
      <c r="CE250" s="1003"/>
      <c r="CF250" s="1003"/>
      <c r="CG250" s="1003"/>
      <c r="CH250" s="1003"/>
      <c r="CI250" s="1003"/>
      <c r="CJ250" s="1003"/>
      <c r="CK250" s="1003"/>
      <c r="CL250" s="1003"/>
      <c r="CM250" s="1003"/>
      <c r="CN250" s="1003"/>
      <c r="CO250" s="1003"/>
      <c r="CP250" s="1003"/>
      <c r="CQ250" s="1003"/>
      <c r="CR250" s="1003"/>
      <c r="CS250" s="1003"/>
      <c r="CT250" s="1003"/>
      <c r="CU250" s="1003"/>
      <c r="CV250" s="1003"/>
      <c r="CW250" s="1003"/>
      <c r="CX250" s="1003"/>
      <c r="CY250" s="1003"/>
      <c r="CZ250" s="1003"/>
      <c r="DA250" s="1003"/>
      <c r="DB250" s="1003"/>
      <c r="DC250" s="1003"/>
      <c r="DD250" s="1003"/>
      <c r="DE250" s="1003"/>
      <c r="DF250" s="1003"/>
      <c r="DG250" s="1003"/>
      <c r="DH250" s="1003"/>
      <c r="DI250" s="1003"/>
      <c r="DJ250" s="1003"/>
      <c r="DK250" s="1003"/>
      <c r="DL250" s="1003"/>
      <c r="DM250" s="1003"/>
      <c r="DN250" s="1003"/>
      <c r="DO250" s="1003"/>
      <c r="DP250" s="1003"/>
      <c r="DQ250" s="1003"/>
      <c r="DR250" s="1003"/>
      <c r="DS250" s="1003"/>
      <c r="DT250" s="1003"/>
      <c r="DU250" s="1003"/>
      <c r="DV250" s="1003"/>
      <c r="DW250" s="1003"/>
      <c r="DX250" s="1003"/>
      <c r="DY250" s="1003"/>
      <c r="DZ250" s="1003"/>
      <c r="EA250" s="1003"/>
      <c r="EB250" s="1003"/>
      <c r="EC250" s="1003"/>
      <c r="ED250" s="1003"/>
      <c r="EE250" s="1003"/>
      <c r="EF250" s="1003"/>
      <c r="EG250" s="1003"/>
      <c r="EH250" s="1003"/>
      <c r="EI250" s="1003"/>
      <c r="EJ250" s="1003"/>
      <c r="EK250" s="1003"/>
      <c r="EL250" s="1003"/>
      <c r="EM250" s="1003"/>
      <c r="EN250" s="1003"/>
      <c r="EO250" s="1003"/>
      <c r="EP250" s="1003"/>
      <c r="EQ250" s="1003"/>
      <c r="ER250" s="1003"/>
      <c r="ES250" s="1003"/>
      <c r="ET250" s="1003"/>
      <c r="EU250" s="1003"/>
      <c r="EV250" s="1003"/>
      <c r="EW250" s="1003"/>
      <c r="EX250" s="1003"/>
      <c r="EY250" s="1003"/>
      <c r="EZ250" s="1003"/>
      <c r="FA250" s="1003"/>
      <c r="FB250" s="1003"/>
      <c r="FC250" s="1003"/>
      <c r="FD250" s="1003"/>
      <c r="FE250" s="1003"/>
      <c r="FF250" s="1003"/>
      <c r="FG250" s="1003"/>
      <c r="FH250" s="1003"/>
      <c r="FI250" s="1003"/>
      <c r="FJ250" s="1003"/>
      <c r="FK250" s="1003"/>
      <c r="FL250" s="1003"/>
      <c r="FM250" s="1003"/>
      <c r="FN250" s="1003"/>
      <c r="FO250" s="1003"/>
      <c r="FP250" s="1003"/>
      <c r="FQ250" s="1003"/>
      <c r="FR250" s="1003"/>
      <c r="FS250" s="1003"/>
      <c r="FT250" s="1003"/>
      <c r="FU250" s="1003"/>
      <c r="FV250" s="1003"/>
      <c r="FW250" s="1003"/>
      <c r="FX250" s="1003"/>
      <c r="FY250" s="1003"/>
      <c r="FZ250" s="1003"/>
      <c r="GA250" s="1003"/>
      <c r="GB250" s="1003"/>
      <c r="GC250" s="1003"/>
      <c r="GD250" s="1003"/>
      <c r="GE250" s="1003"/>
      <c r="GF250" s="1003"/>
      <c r="GG250" s="1003"/>
      <c r="GH250" s="1003"/>
      <c r="GI250" s="1003"/>
      <c r="GJ250" s="1003"/>
      <c r="GK250" s="1003"/>
      <c r="GL250" s="1003"/>
      <c r="GM250" s="1003"/>
      <c r="GN250" s="1003"/>
      <c r="GO250" s="1003"/>
      <c r="GP250" s="1003"/>
      <c r="GQ250" s="1003"/>
      <c r="GR250" s="1003"/>
      <c r="GS250" s="1003"/>
      <c r="GT250" s="1003"/>
      <c r="GU250" s="1003"/>
      <c r="GV250" s="1003"/>
      <c r="GW250" s="1003"/>
      <c r="GX250" s="1003"/>
      <c r="GY250" s="1003"/>
      <c r="GZ250" s="1003"/>
      <c r="HA250" s="1003"/>
      <c r="HB250" s="1003"/>
      <c r="HC250" s="1003"/>
      <c r="HD250" s="1003"/>
      <c r="HE250" s="1003"/>
      <c r="HF250" s="1003"/>
      <c r="HG250" s="1003"/>
      <c r="HH250" s="1003"/>
      <c r="HI250" s="1003"/>
      <c r="HJ250" s="1003"/>
      <c r="HK250" s="1003"/>
      <c r="HL250" s="1003"/>
      <c r="HM250" s="1003"/>
      <c r="HN250" s="1003"/>
      <c r="HO250" s="1003"/>
      <c r="HP250" s="1003"/>
      <c r="HQ250" s="1003"/>
      <c r="HR250" s="1003"/>
      <c r="HS250" s="1003"/>
      <c r="HT250" s="1003"/>
      <c r="HU250" s="1003"/>
      <c r="HV250" s="1003"/>
      <c r="HW250" s="1003"/>
      <c r="HX250" s="1003"/>
      <c r="HY250" s="1003"/>
      <c r="HZ250" s="1003"/>
      <c r="IA250" s="1003"/>
      <c r="IB250" s="1003"/>
      <c r="IC250" s="1003"/>
      <c r="ID250" s="1003"/>
      <c r="IE250" s="1003"/>
      <c r="IF250" s="1003"/>
      <c r="IG250" s="1003"/>
      <c r="IH250" s="1003"/>
      <c r="II250" s="1003"/>
      <c r="IJ250" s="1003"/>
      <c r="IK250" s="1003"/>
      <c r="IL250" s="1003"/>
      <c r="IM250" s="1003"/>
      <c r="IN250" s="1003"/>
      <c r="IO250" s="1003"/>
      <c r="IP250" s="1003"/>
      <c r="IQ250" s="1003"/>
      <c r="IR250" s="1003"/>
      <c r="IS250" s="1003"/>
      <c r="IT250" s="1003"/>
      <c r="IU250" s="1003"/>
      <c r="IV250" s="1003"/>
    </row>
    <row r="251" spans="1:256" ht="13.5" thickBot="1">
      <c r="A251" s="1003"/>
      <c r="B251" s="1067"/>
      <c r="C251" s="1067"/>
      <c r="D251" s="1068"/>
      <c r="E251" s="1069"/>
      <c r="F251" s="1070"/>
      <c r="G251" s="1071"/>
      <c r="H251" s="1003"/>
      <c r="I251" s="1003"/>
      <c r="J251" s="1003"/>
      <c r="K251" s="1003"/>
      <c r="L251" s="1003"/>
      <c r="M251" s="1003"/>
      <c r="N251" s="1003"/>
      <c r="O251" s="1003"/>
      <c r="P251" s="1003"/>
      <c r="Q251" s="1003"/>
      <c r="R251" s="1003"/>
      <c r="S251" s="1003"/>
      <c r="T251" s="1003"/>
      <c r="U251" s="1003"/>
      <c r="V251" s="1003"/>
      <c r="W251" s="1003"/>
      <c r="X251" s="1003"/>
      <c r="Y251" s="1003"/>
      <c r="Z251" s="1003"/>
      <c r="AA251" s="1003"/>
      <c r="AB251" s="1003"/>
      <c r="AC251" s="1003"/>
      <c r="AD251" s="1003"/>
      <c r="AE251" s="1003"/>
      <c r="AF251" s="1003"/>
      <c r="AG251" s="1003"/>
      <c r="AH251" s="1003"/>
      <c r="AI251" s="1003"/>
      <c r="AJ251" s="1003"/>
      <c r="AK251" s="1003"/>
      <c r="AL251" s="1003"/>
      <c r="AM251" s="1003"/>
      <c r="AN251" s="1003"/>
      <c r="AO251" s="1003"/>
      <c r="AP251" s="1003"/>
      <c r="AQ251" s="1003"/>
      <c r="AR251" s="1003"/>
      <c r="AS251" s="1003"/>
      <c r="AT251" s="1003"/>
      <c r="AU251" s="1003"/>
      <c r="AV251" s="1003"/>
      <c r="AW251" s="1003"/>
      <c r="AX251" s="1003"/>
      <c r="AY251" s="1003"/>
      <c r="AZ251" s="1003"/>
      <c r="BA251" s="1003"/>
      <c r="BB251" s="1003"/>
      <c r="BC251" s="1003"/>
      <c r="BD251" s="1003"/>
      <c r="BE251" s="1003"/>
      <c r="BF251" s="1003"/>
      <c r="BG251" s="1003"/>
      <c r="BH251" s="1003"/>
      <c r="BI251" s="1003"/>
      <c r="BJ251" s="1003"/>
      <c r="BK251" s="1003"/>
      <c r="BL251" s="1003"/>
      <c r="BM251" s="1003"/>
      <c r="BN251" s="1003"/>
      <c r="BO251" s="1003"/>
      <c r="BP251" s="1003"/>
      <c r="BQ251" s="1003"/>
      <c r="BR251" s="1003"/>
      <c r="BS251" s="1003"/>
      <c r="BT251" s="1003"/>
      <c r="BU251" s="1003"/>
      <c r="BV251" s="1003"/>
      <c r="BW251" s="1003"/>
      <c r="BX251" s="1003"/>
      <c r="BY251" s="1003"/>
      <c r="BZ251" s="1003"/>
      <c r="CA251" s="1003"/>
      <c r="CB251" s="1003"/>
      <c r="CC251" s="1003"/>
      <c r="CD251" s="1003"/>
      <c r="CE251" s="1003"/>
      <c r="CF251" s="1003"/>
      <c r="CG251" s="1003"/>
      <c r="CH251" s="1003"/>
      <c r="CI251" s="1003"/>
      <c r="CJ251" s="1003"/>
      <c r="CK251" s="1003"/>
      <c r="CL251" s="1003"/>
      <c r="CM251" s="1003"/>
      <c r="CN251" s="1003"/>
      <c r="CO251" s="1003"/>
      <c r="CP251" s="1003"/>
      <c r="CQ251" s="1003"/>
      <c r="CR251" s="1003"/>
      <c r="CS251" s="1003"/>
      <c r="CT251" s="1003"/>
      <c r="CU251" s="1003"/>
      <c r="CV251" s="1003"/>
      <c r="CW251" s="1003"/>
      <c r="CX251" s="1003"/>
      <c r="CY251" s="1003"/>
      <c r="CZ251" s="1003"/>
      <c r="DA251" s="1003"/>
      <c r="DB251" s="1003"/>
      <c r="DC251" s="1003"/>
      <c r="DD251" s="1003"/>
      <c r="DE251" s="1003"/>
      <c r="DF251" s="1003"/>
      <c r="DG251" s="1003"/>
      <c r="DH251" s="1003"/>
      <c r="DI251" s="1003"/>
      <c r="DJ251" s="1003"/>
      <c r="DK251" s="1003"/>
      <c r="DL251" s="1003"/>
      <c r="DM251" s="1003"/>
      <c r="DN251" s="1003"/>
      <c r="DO251" s="1003"/>
      <c r="DP251" s="1003"/>
      <c r="DQ251" s="1003"/>
      <c r="DR251" s="1003"/>
      <c r="DS251" s="1003"/>
      <c r="DT251" s="1003"/>
      <c r="DU251" s="1003"/>
      <c r="DV251" s="1003"/>
      <c r="DW251" s="1003"/>
      <c r="DX251" s="1003"/>
      <c r="DY251" s="1003"/>
      <c r="DZ251" s="1003"/>
      <c r="EA251" s="1003"/>
      <c r="EB251" s="1003"/>
      <c r="EC251" s="1003"/>
      <c r="ED251" s="1003"/>
      <c r="EE251" s="1003"/>
      <c r="EF251" s="1003"/>
      <c r="EG251" s="1003"/>
      <c r="EH251" s="1003"/>
      <c r="EI251" s="1003"/>
      <c r="EJ251" s="1003"/>
      <c r="EK251" s="1003"/>
      <c r="EL251" s="1003"/>
      <c r="EM251" s="1003"/>
      <c r="EN251" s="1003"/>
      <c r="EO251" s="1003"/>
      <c r="EP251" s="1003"/>
      <c r="EQ251" s="1003"/>
      <c r="ER251" s="1003"/>
      <c r="ES251" s="1003"/>
      <c r="ET251" s="1003"/>
      <c r="EU251" s="1003"/>
      <c r="EV251" s="1003"/>
      <c r="EW251" s="1003"/>
      <c r="EX251" s="1003"/>
      <c r="EY251" s="1003"/>
      <c r="EZ251" s="1003"/>
      <c r="FA251" s="1003"/>
      <c r="FB251" s="1003"/>
      <c r="FC251" s="1003"/>
      <c r="FD251" s="1003"/>
      <c r="FE251" s="1003"/>
      <c r="FF251" s="1003"/>
      <c r="FG251" s="1003"/>
      <c r="FH251" s="1003"/>
      <c r="FI251" s="1003"/>
      <c r="FJ251" s="1003"/>
      <c r="FK251" s="1003"/>
      <c r="FL251" s="1003"/>
      <c r="FM251" s="1003"/>
      <c r="FN251" s="1003"/>
      <c r="FO251" s="1003"/>
      <c r="FP251" s="1003"/>
      <c r="FQ251" s="1003"/>
      <c r="FR251" s="1003"/>
      <c r="FS251" s="1003"/>
      <c r="FT251" s="1003"/>
      <c r="FU251" s="1003"/>
      <c r="FV251" s="1003"/>
      <c r="FW251" s="1003"/>
      <c r="FX251" s="1003"/>
      <c r="FY251" s="1003"/>
      <c r="FZ251" s="1003"/>
      <c r="GA251" s="1003"/>
      <c r="GB251" s="1003"/>
      <c r="GC251" s="1003"/>
      <c r="GD251" s="1003"/>
      <c r="GE251" s="1003"/>
      <c r="GF251" s="1003"/>
      <c r="GG251" s="1003"/>
      <c r="GH251" s="1003"/>
      <c r="GI251" s="1003"/>
      <c r="GJ251" s="1003"/>
      <c r="GK251" s="1003"/>
      <c r="GL251" s="1003"/>
      <c r="GM251" s="1003"/>
      <c r="GN251" s="1003"/>
      <c r="GO251" s="1003"/>
      <c r="GP251" s="1003"/>
      <c r="GQ251" s="1003"/>
      <c r="GR251" s="1003"/>
      <c r="GS251" s="1003"/>
      <c r="GT251" s="1003"/>
      <c r="GU251" s="1003"/>
      <c r="GV251" s="1003"/>
      <c r="GW251" s="1003"/>
      <c r="GX251" s="1003"/>
      <c r="GY251" s="1003"/>
      <c r="GZ251" s="1003"/>
      <c r="HA251" s="1003"/>
      <c r="HB251" s="1003"/>
      <c r="HC251" s="1003"/>
      <c r="HD251" s="1003"/>
      <c r="HE251" s="1003"/>
      <c r="HF251" s="1003"/>
      <c r="HG251" s="1003"/>
      <c r="HH251" s="1003"/>
      <c r="HI251" s="1003"/>
      <c r="HJ251" s="1003"/>
      <c r="HK251" s="1003"/>
      <c r="HL251" s="1003"/>
      <c r="HM251" s="1003"/>
      <c r="HN251" s="1003"/>
      <c r="HO251" s="1003"/>
      <c r="HP251" s="1003"/>
      <c r="HQ251" s="1003"/>
      <c r="HR251" s="1003"/>
      <c r="HS251" s="1003"/>
      <c r="HT251" s="1003"/>
      <c r="HU251" s="1003"/>
      <c r="HV251" s="1003"/>
      <c r="HW251" s="1003"/>
      <c r="HX251" s="1003"/>
      <c r="HY251" s="1003"/>
      <c r="HZ251" s="1003"/>
      <c r="IA251" s="1003"/>
      <c r="IB251" s="1003"/>
      <c r="IC251" s="1003"/>
      <c r="ID251" s="1003"/>
      <c r="IE251" s="1003"/>
      <c r="IF251" s="1003"/>
      <c r="IG251" s="1003"/>
      <c r="IH251" s="1003"/>
      <c r="II251" s="1003"/>
      <c r="IJ251" s="1003"/>
      <c r="IK251" s="1003"/>
      <c r="IL251" s="1003"/>
      <c r="IM251" s="1003"/>
      <c r="IN251" s="1003"/>
      <c r="IO251" s="1003"/>
      <c r="IP251" s="1003"/>
      <c r="IQ251" s="1003"/>
      <c r="IR251" s="1003"/>
      <c r="IS251" s="1003"/>
      <c r="IT251" s="1003"/>
      <c r="IU251" s="1003"/>
      <c r="IV251" s="1003"/>
    </row>
    <row r="252" spans="1:256">
      <c r="A252" s="1003"/>
      <c r="B252" s="1143" t="s">
        <v>1884</v>
      </c>
      <c r="C252" s="1144" t="s">
        <v>1885</v>
      </c>
      <c r="D252" s="1145"/>
      <c r="E252" s="1145"/>
      <c r="F252" s="1145"/>
      <c r="G252" s="1146" t="s">
        <v>29</v>
      </c>
      <c r="H252" s="1003"/>
      <c r="I252" s="1003"/>
      <c r="J252" s="1003"/>
      <c r="K252" s="1003"/>
      <c r="L252" s="1003"/>
      <c r="M252" s="1003"/>
      <c r="N252" s="1003"/>
      <c r="O252" s="1003"/>
      <c r="P252" s="1003"/>
      <c r="Q252" s="1003"/>
      <c r="R252" s="1003"/>
      <c r="S252" s="1003"/>
      <c r="T252" s="1003"/>
      <c r="U252" s="1003"/>
      <c r="V252" s="1003"/>
      <c r="W252" s="1003"/>
      <c r="X252" s="1003"/>
      <c r="Y252" s="1003"/>
      <c r="Z252" s="1003"/>
      <c r="AA252" s="1003"/>
      <c r="AB252" s="1003"/>
      <c r="AC252" s="1003"/>
      <c r="AD252" s="1003"/>
      <c r="AE252" s="1003"/>
      <c r="AF252" s="1003"/>
      <c r="AG252" s="1003"/>
      <c r="AH252" s="1003"/>
      <c r="AI252" s="1003"/>
      <c r="AJ252" s="1003"/>
      <c r="AK252" s="1003"/>
      <c r="AL252" s="1003"/>
      <c r="AM252" s="1003"/>
      <c r="AN252" s="1003"/>
      <c r="AO252" s="1003"/>
      <c r="AP252" s="1003"/>
      <c r="AQ252" s="1003"/>
      <c r="AR252" s="1003"/>
      <c r="AS252" s="1003"/>
      <c r="AT252" s="1003"/>
      <c r="AU252" s="1003"/>
      <c r="AV252" s="1003"/>
      <c r="AW252" s="1003"/>
      <c r="AX252" s="1003"/>
      <c r="AY252" s="1003"/>
      <c r="AZ252" s="1003"/>
      <c r="BA252" s="1003"/>
      <c r="BB252" s="1003"/>
      <c r="BC252" s="1003"/>
      <c r="BD252" s="1003"/>
      <c r="BE252" s="1003"/>
      <c r="BF252" s="1003"/>
      <c r="BG252" s="1003"/>
      <c r="BH252" s="1003"/>
      <c r="BI252" s="1003"/>
      <c r="BJ252" s="1003"/>
      <c r="BK252" s="1003"/>
      <c r="BL252" s="1003"/>
      <c r="BM252" s="1003"/>
      <c r="BN252" s="1003"/>
      <c r="BO252" s="1003"/>
      <c r="BP252" s="1003"/>
      <c r="BQ252" s="1003"/>
      <c r="BR252" s="1003"/>
      <c r="BS252" s="1003"/>
      <c r="BT252" s="1003"/>
      <c r="BU252" s="1003"/>
      <c r="BV252" s="1003"/>
      <c r="BW252" s="1003"/>
      <c r="BX252" s="1003"/>
      <c r="BY252" s="1003"/>
      <c r="BZ252" s="1003"/>
      <c r="CA252" s="1003"/>
      <c r="CB252" s="1003"/>
      <c r="CC252" s="1003"/>
      <c r="CD252" s="1003"/>
      <c r="CE252" s="1003"/>
      <c r="CF252" s="1003"/>
      <c r="CG252" s="1003"/>
      <c r="CH252" s="1003"/>
      <c r="CI252" s="1003"/>
      <c r="CJ252" s="1003"/>
      <c r="CK252" s="1003"/>
      <c r="CL252" s="1003"/>
      <c r="CM252" s="1003"/>
      <c r="CN252" s="1003"/>
      <c r="CO252" s="1003"/>
      <c r="CP252" s="1003"/>
      <c r="CQ252" s="1003"/>
      <c r="CR252" s="1003"/>
      <c r="CS252" s="1003"/>
      <c r="CT252" s="1003"/>
      <c r="CU252" s="1003"/>
      <c r="CV252" s="1003"/>
      <c r="CW252" s="1003"/>
      <c r="CX252" s="1003"/>
      <c r="CY252" s="1003"/>
      <c r="CZ252" s="1003"/>
      <c r="DA252" s="1003"/>
      <c r="DB252" s="1003"/>
      <c r="DC252" s="1003"/>
      <c r="DD252" s="1003"/>
      <c r="DE252" s="1003"/>
      <c r="DF252" s="1003"/>
      <c r="DG252" s="1003"/>
      <c r="DH252" s="1003"/>
      <c r="DI252" s="1003"/>
      <c r="DJ252" s="1003"/>
      <c r="DK252" s="1003"/>
      <c r="DL252" s="1003"/>
      <c r="DM252" s="1003"/>
      <c r="DN252" s="1003"/>
      <c r="DO252" s="1003"/>
      <c r="DP252" s="1003"/>
      <c r="DQ252" s="1003"/>
      <c r="DR252" s="1003"/>
      <c r="DS252" s="1003"/>
      <c r="DT252" s="1003"/>
      <c r="DU252" s="1003"/>
      <c r="DV252" s="1003"/>
      <c r="DW252" s="1003"/>
      <c r="DX252" s="1003"/>
      <c r="DY252" s="1003"/>
      <c r="DZ252" s="1003"/>
      <c r="EA252" s="1003"/>
      <c r="EB252" s="1003"/>
      <c r="EC252" s="1003"/>
      <c r="ED252" s="1003"/>
      <c r="EE252" s="1003"/>
      <c r="EF252" s="1003"/>
      <c r="EG252" s="1003"/>
      <c r="EH252" s="1003"/>
      <c r="EI252" s="1003"/>
      <c r="EJ252" s="1003"/>
      <c r="EK252" s="1003"/>
      <c r="EL252" s="1003"/>
      <c r="EM252" s="1003"/>
      <c r="EN252" s="1003"/>
      <c r="EO252" s="1003"/>
      <c r="EP252" s="1003"/>
      <c r="EQ252" s="1003"/>
      <c r="ER252" s="1003"/>
      <c r="ES252" s="1003"/>
      <c r="ET252" s="1003"/>
      <c r="EU252" s="1003"/>
      <c r="EV252" s="1003"/>
      <c r="EW252" s="1003"/>
      <c r="EX252" s="1003"/>
      <c r="EY252" s="1003"/>
      <c r="EZ252" s="1003"/>
      <c r="FA252" s="1003"/>
      <c r="FB252" s="1003"/>
      <c r="FC252" s="1003"/>
      <c r="FD252" s="1003"/>
      <c r="FE252" s="1003"/>
      <c r="FF252" s="1003"/>
      <c r="FG252" s="1003"/>
      <c r="FH252" s="1003"/>
      <c r="FI252" s="1003"/>
      <c r="FJ252" s="1003"/>
      <c r="FK252" s="1003"/>
      <c r="FL252" s="1003"/>
      <c r="FM252" s="1003"/>
      <c r="FN252" s="1003"/>
      <c r="FO252" s="1003"/>
      <c r="FP252" s="1003"/>
      <c r="FQ252" s="1003"/>
      <c r="FR252" s="1003"/>
      <c r="FS252" s="1003"/>
      <c r="FT252" s="1003"/>
      <c r="FU252" s="1003"/>
      <c r="FV252" s="1003"/>
      <c r="FW252" s="1003"/>
      <c r="FX252" s="1003"/>
      <c r="FY252" s="1003"/>
      <c r="FZ252" s="1003"/>
      <c r="GA252" s="1003"/>
      <c r="GB252" s="1003"/>
      <c r="GC252" s="1003"/>
      <c r="GD252" s="1003"/>
      <c r="GE252" s="1003"/>
      <c r="GF252" s="1003"/>
      <c r="GG252" s="1003"/>
      <c r="GH252" s="1003"/>
      <c r="GI252" s="1003"/>
      <c r="GJ252" s="1003"/>
      <c r="GK252" s="1003"/>
      <c r="GL252" s="1003"/>
      <c r="GM252" s="1003"/>
      <c r="GN252" s="1003"/>
      <c r="GO252" s="1003"/>
      <c r="GP252" s="1003"/>
      <c r="GQ252" s="1003"/>
      <c r="GR252" s="1003"/>
      <c r="GS252" s="1003"/>
      <c r="GT252" s="1003"/>
      <c r="GU252" s="1003"/>
      <c r="GV252" s="1003"/>
      <c r="GW252" s="1003"/>
      <c r="GX252" s="1003"/>
      <c r="GY252" s="1003"/>
      <c r="GZ252" s="1003"/>
      <c r="HA252" s="1003"/>
      <c r="HB252" s="1003"/>
      <c r="HC252" s="1003"/>
      <c r="HD252" s="1003"/>
      <c r="HE252" s="1003"/>
      <c r="HF252" s="1003"/>
      <c r="HG252" s="1003"/>
      <c r="HH252" s="1003"/>
      <c r="HI252" s="1003"/>
      <c r="HJ252" s="1003"/>
      <c r="HK252" s="1003"/>
      <c r="HL252" s="1003"/>
      <c r="HM252" s="1003"/>
      <c r="HN252" s="1003"/>
      <c r="HO252" s="1003"/>
      <c r="HP252" s="1003"/>
      <c r="HQ252" s="1003"/>
      <c r="HR252" s="1003"/>
      <c r="HS252" s="1003"/>
      <c r="HT252" s="1003"/>
      <c r="HU252" s="1003"/>
      <c r="HV252" s="1003"/>
      <c r="HW252" s="1003"/>
      <c r="HX252" s="1003"/>
      <c r="HY252" s="1003"/>
      <c r="HZ252" s="1003"/>
      <c r="IA252" s="1003"/>
      <c r="IB252" s="1003"/>
      <c r="IC252" s="1003"/>
      <c r="ID252" s="1003"/>
      <c r="IE252" s="1003"/>
      <c r="IF252" s="1003"/>
      <c r="IG252" s="1003"/>
      <c r="IH252" s="1003"/>
      <c r="II252" s="1003"/>
      <c r="IJ252" s="1003"/>
      <c r="IK252" s="1003"/>
      <c r="IL252" s="1003"/>
      <c r="IM252" s="1003"/>
      <c r="IN252" s="1003"/>
      <c r="IO252" s="1003"/>
      <c r="IP252" s="1003"/>
      <c r="IQ252" s="1003"/>
      <c r="IR252" s="1003"/>
      <c r="IS252" s="1003"/>
      <c r="IT252" s="1003"/>
      <c r="IU252" s="1003"/>
      <c r="IV252" s="1003"/>
    </row>
    <row r="253" spans="1:256" ht="25.5">
      <c r="A253" s="1003"/>
      <c r="B253" s="1147" t="s">
        <v>760</v>
      </c>
      <c r="C253" s="1148" t="s">
        <v>686</v>
      </c>
      <c r="D253" s="1148" t="s">
        <v>29</v>
      </c>
      <c r="E253" s="1148" t="s">
        <v>687</v>
      </c>
      <c r="F253" s="1149" t="s">
        <v>709</v>
      </c>
      <c r="G253" s="1150" t="s">
        <v>710</v>
      </c>
      <c r="H253" s="1003"/>
      <c r="I253" s="1003"/>
      <c r="J253" s="1003"/>
      <c r="K253" s="1003"/>
      <c r="L253" s="1003"/>
      <c r="M253" s="1003"/>
      <c r="N253" s="1003"/>
      <c r="O253" s="1003"/>
      <c r="P253" s="1003"/>
      <c r="Q253" s="1003"/>
      <c r="R253" s="1003"/>
      <c r="S253" s="1003"/>
      <c r="T253" s="1003"/>
      <c r="U253" s="1003"/>
      <c r="V253" s="1003"/>
      <c r="W253" s="1003"/>
      <c r="X253" s="1003"/>
      <c r="Y253" s="1003"/>
      <c r="Z253" s="1003"/>
      <c r="AA253" s="1003"/>
      <c r="AB253" s="1003"/>
      <c r="AC253" s="1003"/>
      <c r="AD253" s="1003"/>
      <c r="AE253" s="1003"/>
      <c r="AF253" s="1003"/>
      <c r="AG253" s="1003"/>
      <c r="AH253" s="1003"/>
      <c r="AI253" s="1003"/>
      <c r="AJ253" s="1003"/>
      <c r="AK253" s="1003"/>
      <c r="AL253" s="1003"/>
      <c r="AM253" s="1003"/>
      <c r="AN253" s="1003"/>
      <c r="AO253" s="1003"/>
      <c r="AP253" s="1003"/>
      <c r="AQ253" s="1003"/>
      <c r="AR253" s="1003"/>
      <c r="AS253" s="1003"/>
      <c r="AT253" s="1003"/>
      <c r="AU253" s="1003"/>
      <c r="AV253" s="1003"/>
      <c r="AW253" s="1003"/>
      <c r="AX253" s="1003"/>
      <c r="AY253" s="1003"/>
      <c r="AZ253" s="1003"/>
      <c r="BA253" s="1003"/>
      <c r="BB253" s="1003"/>
      <c r="BC253" s="1003"/>
      <c r="BD253" s="1003"/>
      <c r="BE253" s="1003"/>
      <c r="BF253" s="1003"/>
      <c r="BG253" s="1003"/>
      <c r="BH253" s="1003"/>
      <c r="BI253" s="1003"/>
      <c r="BJ253" s="1003"/>
      <c r="BK253" s="1003"/>
      <c r="BL253" s="1003"/>
      <c r="BM253" s="1003"/>
      <c r="BN253" s="1003"/>
      <c r="BO253" s="1003"/>
      <c r="BP253" s="1003"/>
      <c r="BQ253" s="1003"/>
      <c r="BR253" s="1003"/>
      <c r="BS253" s="1003"/>
      <c r="BT253" s="1003"/>
      <c r="BU253" s="1003"/>
      <c r="BV253" s="1003"/>
      <c r="BW253" s="1003"/>
      <c r="BX253" s="1003"/>
      <c r="BY253" s="1003"/>
      <c r="BZ253" s="1003"/>
      <c r="CA253" s="1003"/>
      <c r="CB253" s="1003"/>
      <c r="CC253" s="1003"/>
      <c r="CD253" s="1003"/>
      <c r="CE253" s="1003"/>
      <c r="CF253" s="1003"/>
      <c r="CG253" s="1003"/>
      <c r="CH253" s="1003"/>
      <c r="CI253" s="1003"/>
      <c r="CJ253" s="1003"/>
      <c r="CK253" s="1003"/>
      <c r="CL253" s="1003"/>
      <c r="CM253" s="1003"/>
      <c r="CN253" s="1003"/>
      <c r="CO253" s="1003"/>
      <c r="CP253" s="1003"/>
      <c r="CQ253" s="1003"/>
      <c r="CR253" s="1003"/>
      <c r="CS253" s="1003"/>
      <c r="CT253" s="1003"/>
      <c r="CU253" s="1003"/>
      <c r="CV253" s="1003"/>
      <c r="CW253" s="1003"/>
      <c r="CX253" s="1003"/>
      <c r="CY253" s="1003"/>
      <c r="CZ253" s="1003"/>
      <c r="DA253" s="1003"/>
      <c r="DB253" s="1003"/>
      <c r="DC253" s="1003"/>
      <c r="DD253" s="1003"/>
      <c r="DE253" s="1003"/>
      <c r="DF253" s="1003"/>
      <c r="DG253" s="1003"/>
      <c r="DH253" s="1003"/>
      <c r="DI253" s="1003"/>
      <c r="DJ253" s="1003"/>
      <c r="DK253" s="1003"/>
      <c r="DL253" s="1003"/>
      <c r="DM253" s="1003"/>
      <c r="DN253" s="1003"/>
      <c r="DO253" s="1003"/>
      <c r="DP253" s="1003"/>
      <c r="DQ253" s="1003"/>
      <c r="DR253" s="1003"/>
      <c r="DS253" s="1003"/>
      <c r="DT253" s="1003"/>
      <c r="DU253" s="1003"/>
      <c r="DV253" s="1003"/>
      <c r="DW253" s="1003"/>
      <c r="DX253" s="1003"/>
      <c r="DY253" s="1003"/>
      <c r="DZ253" s="1003"/>
      <c r="EA253" s="1003"/>
      <c r="EB253" s="1003"/>
      <c r="EC253" s="1003"/>
      <c r="ED253" s="1003"/>
      <c r="EE253" s="1003"/>
      <c r="EF253" s="1003"/>
      <c r="EG253" s="1003"/>
      <c r="EH253" s="1003"/>
      <c r="EI253" s="1003"/>
      <c r="EJ253" s="1003"/>
      <c r="EK253" s="1003"/>
      <c r="EL253" s="1003"/>
      <c r="EM253" s="1003"/>
      <c r="EN253" s="1003"/>
      <c r="EO253" s="1003"/>
      <c r="EP253" s="1003"/>
      <c r="EQ253" s="1003"/>
      <c r="ER253" s="1003"/>
      <c r="ES253" s="1003"/>
      <c r="ET253" s="1003"/>
      <c r="EU253" s="1003"/>
      <c r="EV253" s="1003"/>
      <c r="EW253" s="1003"/>
      <c r="EX253" s="1003"/>
      <c r="EY253" s="1003"/>
      <c r="EZ253" s="1003"/>
      <c r="FA253" s="1003"/>
      <c r="FB253" s="1003"/>
      <c r="FC253" s="1003"/>
      <c r="FD253" s="1003"/>
      <c r="FE253" s="1003"/>
      <c r="FF253" s="1003"/>
      <c r="FG253" s="1003"/>
      <c r="FH253" s="1003"/>
      <c r="FI253" s="1003"/>
      <c r="FJ253" s="1003"/>
      <c r="FK253" s="1003"/>
      <c r="FL253" s="1003"/>
      <c r="FM253" s="1003"/>
      <c r="FN253" s="1003"/>
      <c r="FO253" s="1003"/>
      <c r="FP253" s="1003"/>
      <c r="FQ253" s="1003"/>
      <c r="FR253" s="1003"/>
      <c r="FS253" s="1003"/>
      <c r="FT253" s="1003"/>
      <c r="FU253" s="1003"/>
      <c r="FV253" s="1003"/>
      <c r="FW253" s="1003"/>
      <c r="FX253" s="1003"/>
      <c r="FY253" s="1003"/>
      <c r="FZ253" s="1003"/>
      <c r="GA253" s="1003"/>
      <c r="GB253" s="1003"/>
      <c r="GC253" s="1003"/>
      <c r="GD253" s="1003"/>
      <c r="GE253" s="1003"/>
      <c r="GF253" s="1003"/>
      <c r="GG253" s="1003"/>
      <c r="GH253" s="1003"/>
      <c r="GI253" s="1003"/>
      <c r="GJ253" s="1003"/>
      <c r="GK253" s="1003"/>
      <c r="GL253" s="1003"/>
      <c r="GM253" s="1003"/>
      <c r="GN253" s="1003"/>
      <c r="GO253" s="1003"/>
      <c r="GP253" s="1003"/>
      <c r="GQ253" s="1003"/>
      <c r="GR253" s="1003"/>
      <c r="GS253" s="1003"/>
      <c r="GT253" s="1003"/>
      <c r="GU253" s="1003"/>
      <c r="GV253" s="1003"/>
      <c r="GW253" s="1003"/>
      <c r="GX253" s="1003"/>
      <c r="GY253" s="1003"/>
      <c r="GZ253" s="1003"/>
      <c r="HA253" s="1003"/>
      <c r="HB253" s="1003"/>
      <c r="HC253" s="1003"/>
      <c r="HD253" s="1003"/>
      <c r="HE253" s="1003"/>
      <c r="HF253" s="1003"/>
      <c r="HG253" s="1003"/>
      <c r="HH253" s="1003"/>
      <c r="HI253" s="1003"/>
      <c r="HJ253" s="1003"/>
      <c r="HK253" s="1003"/>
      <c r="HL253" s="1003"/>
      <c r="HM253" s="1003"/>
      <c r="HN253" s="1003"/>
      <c r="HO253" s="1003"/>
      <c r="HP253" s="1003"/>
      <c r="HQ253" s="1003"/>
      <c r="HR253" s="1003"/>
      <c r="HS253" s="1003"/>
      <c r="HT253" s="1003"/>
      <c r="HU253" s="1003"/>
      <c r="HV253" s="1003"/>
      <c r="HW253" s="1003"/>
      <c r="HX253" s="1003"/>
      <c r="HY253" s="1003"/>
      <c r="HZ253" s="1003"/>
      <c r="IA253" s="1003"/>
      <c r="IB253" s="1003"/>
      <c r="IC253" s="1003"/>
      <c r="ID253" s="1003"/>
      <c r="IE253" s="1003"/>
      <c r="IF253" s="1003"/>
      <c r="IG253" s="1003"/>
      <c r="IH253" s="1003"/>
      <c r="II253" s="1003"/>
      <c r="IJ253" s="1003"/>
      <c r="IK253" s="1003"/>
      <c r="IL253" s="1003"/>
      <c r="IM253" s="1003"/>
      <c r="IN253" s="1003"/>
      <c r="IO253" s="1003"/>
      <c r="IP253" s="1003"/>
      <c r="IQ253" s="1003"/>
      <c r="IR253" s="1003"/>
      <c r="IS253" s="1003"/>
      <c r="IT253" s="1003"/>
      <c r="IU253" s="1003"/>
      <c r="IV253" s="1003"/>
    </row>
    <row r="254" spans="1:256">
      <c r="A254" s="1003"/>
      <c r="B254" s="2881" t="s">
        <v>690</v>
      </c>
      <c r="C254" s="2882"/>
      <c r="D254" s="2882"/>
      <c r="E254" s="2882"/>
      <c r="F254" s="2882"/>
      <c r="G254" s="2883"/>
      <c r="H254" s="1003"/>
      <c r="I254" s="1003"/>
      <c r="J254" s="1003"/>
      <c r="K254" s="1003"/>
      <c r="L254" s="1003"/>
      <c r="M254" s="1003"/>
      <c r="N254" s="1003"/>
      <c r="O254" s="1003"/>
      <c r="P254" s="1003"/>
      <c r="Q254" s="1003"/>
      <c r="R254" s="1003"/>
      <c r="S254" s="1003"/>
      <c r="T254" s="1003"/>
      <c r="U254" s="1003"/>
      <c r="V254" s="1003"/>
      <c r="W254" s="1003"/>
      <c r="X254" s="1003"/>
      <c r="Y254" s="1003"/>
      <c r="Z254" s="1003"/>
      <c r="AA254" s="1003"/>
      <c r="AB254" s="1003"/>
      <c r="AC254" s="1003"/>
      <c r="AD254" s="1003"/>
      <c r="AE254" s="1003"/>
      <c r="AF254" s="1003"/>
      <c r="AG254" s="1003"/>
      <c r="AH254" s="1003"/>
      <c r="AI254" s="1003"/>
      <c r="AJ254" s="1003"/>
      <c r="AK254" s="1003"/>
      <c r="AL254" s="1003"/>
      <c r="AM254" s="1003"/>
      <c r="AN254" s="1003"/>
      <c r="AO254" s="1003"/>
      <c r="AP254" s="1003"/>
      <c r="AQ254" s="1003"/>
      <c r="AR254" s="1003"/>
      <c r="AS254" s="1003"/>
      <c r="AT254" s="1003"/>
      <c r="AU254" s="1003"/>
      <c r="AV254" s="1003"/>
      <c r="AW254" s="1003"/>
      <c r="AX254" s="1003"/>
      <c r="AY254" s="1003"/>
      <c r="AZ254" s="1003"/>
      <c r="BA254" s="1003"/>
      <c r="BB254" s="1003"/>
      <c r="BC254" s="1003"/>
      <c r="BD254" s="1003"/>
      <c r="BE254" s="1003"/>
      <c r="BF254" s="1003"/>
      <c r="BG254" s="1003"/>
      <c r="BH254" s="1003"/>
      <c r="BI254" s="1003"/>
      <c r="BJ254" s="1003"/>
      <c r="BK254" s="1003"/>
      <c r="BL254" s="1003"/>
      <c r="BM254" s="1003"/>
      <c r="BN254" s="1003"/>
      <c r="BO254" s="1003"/>
      <c r="BP254" s="1003"/>
      <c r="BQ254" s="1003"/>
      <c r="BR254" s="1003"/>
      <c r="BS254" s="1003"/>
      <c r="BT254" s="1003"/>
      <c r="BU254" s="1003"/>
      <c r="BV254" s="1003"/>
      <c r="BW254" s="1003"/>
      <c r="BX254" s="1003"/>
      <c r="BY254" s="1003"/>
      <c r="BZ254" s="1003"/>
      <c r="CA254" s="1003"/>
      <c r="CB254" s="1003"/>
      <c r="CC254" s="1003"/>
      <c r="CD254" s="1003"/>
      <c r="CE254" s="1003"/>
      <c r="CF254" s="1003"/>
      <c r="CG254" s="1003"/>
      <c r="CH254" s="1003"/>
      <c r="CI254" s="1003"/>
      <c r="CJ254" s="1003"/>
      <c r="CK254" s="1003"/>
      <c r="CL254" s="1003"/>
      <c r="CM254" s="1003"/>
      <c r="CN254" s="1003"/>
      <c r="CO254" s="1003"/>
      <c r="CP254" s="1003"/>
      <c r="CQ254" s="1003"/>
      <c r="CR254" s="1003"/>
      <c r="CS254" s="1003"/>
      <c r="CT254" s="1003"/>
      <c r="CU254" s="1003"/>
      <c r="CV254" s="1003"/>
      <c r="CW254" s="1003"/>
      <c r="CX254" s="1003"/>
      <c r="CY254" s="1003"/>
      <c r="CZ254" s="1003"/>
      <c r="DA254" s="1003"/>
      <c r="DB254" s="1003"/>
      <c r="DC254" s="1003"/>
      <c r="DD254" s="1003"/>
      <c r="DE254" s="1003"/>
      <c r="DF254" s="1003"/>
      <c r="DG254" s="1003"/>
      <c r="DH254" s="1003"/>
      <c r="DI254" s="1003"/>
      <c r="DJ254" s="1003"/>
      <c r="DK254" s="1003"/>
      <c r="DL254" s="1003"/>
      <c r="DM254" s="1003"/>
      <c r="DN254" s="1003"/>
      <c r="DO254" s="1003"/>
      <c r="DP254" s="1003"/>
      <c r="DQ254" s="1003"/>
      <c r="DR254" s="1003"/>
      <c r="DS254" s="1003"/>
      <c r="DT254" s="1003"/>
      <c r="DU254" s="1003"/>
      <c r="DV254" s="1003"/>
      <c r="DW254" s="1003"/>
      <c r="DX254" s="1003"/>
      <c r="DY254" s="1003"/>
      <c r="DZ254" s="1003"/>
      <c r="EA254" s="1003"/>
      <c r="EB254" s="1003"/>
      <c r="EC254" s="1003"/>
      <c r="ED254" s="1003"/>
      <c r="EE254" s="1003"/>
      <c r="EF254" s="1003"/>
      <c r="EG254" s="1003"/>
      <c r="EH254" s="1003"/>
      <c r="EI254" s="1003"/>
      <c r="EJ254" s="1003"/>
      <c r="EK254" s="1003"/>
      <c r="EL254" s="1003"/>
      <c r="EM254" s="1003"/>
      <c r="EN254" s="1003"/>
      <c r="EO254" s="1003"/>
      <c r="EP254" s="1003"/>
      <c r="EQ254" s="1003"/>
      <c r="ER254" s="1003"/>
      <c r="ES254" s="1003"/>
      <c r="ET254" s="1003"/>
      <c r="EU254" s="1003"/>
      <c r="EV254" s="1003"/>
      <c r="EW254" s="1003"/>
      <c r="EX254" s="1003"/>
      <c r="EY254" s="1003"/>
      <c r="EZ254" s="1003"/>
      <c r="FA254" s="1003"/>
      <c r="FB254" s="1003"/>
      <c r="FC254" s="1003"/>
      <c r="FD254" s="1003"/>
      <c r="FE254" s="1003"/>
      <c r="FF254" s="1003"/>
      <c r="FG254" s="1003"/>
      <c r="FH254" s="1003"/>
      <c r="FI254" s="1003"/>
      <c r="FJ254" s="1003"/>
      <c r="FK254" s="1003"/>
      <c r="FL254" s="1003"/>
      <c r="FM254" s="1003"/>
      <c r="FN254" s="1003"/>
      <c r="FO254" s="1003"/>
      <c r="FP254" s="1003"/>
      <c r="FQ254" s="1003"/>
      <c r="FR254" s="1003"/>
      <c r="FS254" s="1003"/>
      <c r="FT254" s="1003"/>
      <c r="FU254" s="1003"/>
      <c r="FV254" s="1003"/>
      <c r="FW254" s="1003"/>
      <c r="FX254" s="1003"/>
      <c r="FY254" s="1003"/>
      <c r="FZ254" s="1003"/>
      <c r="GA254" s="1003"/>
      <c r="GB254" s="1003"/>
      <c r="GC254" s="1003"/>
      <c r="GD254" s="1003"/>
      <c r="GE254" s="1003"/>
      <c r="GF254" s="1003"/>
      <c r="GG254" s="1003"/>
      <c r="GH254" s="1003"/>
      <c r="GI254" s="1003"/>
      <c r="GJ254" s="1003"/>
      <c r="GK254" s="1003"/>
      <c r="GL254" s="1003"/>
      <c r="GM254" s="1003"/>
      <c r="GN254" s="1003"/>
      <c r="GO254" s="1003"/>
      <c r="GP254" s="1003"/>
      <c r="GQ254" s="1003"/>
      <c r="GR254" s="1003"/>
      <c r="GS254" s="1003"/>
      <c r="GT254" s="1003"/>
      <c r="GU254" s="1003"/>
      <c r="GV254" s="1003"/>
      <c r="GW254" s="1003"/>
      <c r="GX254" s="1003"/>
      <c r="GY254" s="1003"/>
      <c r="GZ254" s="1003"/>
      <c r="HA254" s="1003"/>
      <c r="HB254" s="1003"/>
      <c r="HC254" s="1003"/>
      <c r="HD254" s="1003"/>
      <c r="HE254" s="1003"/>
      <c r="HF254" s="1003"/>
      <c r="HG254" s="1003"/>
      <c r="HH254" s="1003"/>
      <c r="HI254" s="1003"/>
      <c r="HJ254" s="1003"/>
      <c r="HK254" s="1003"/>
      <c r="HL254" s="1003"/>
      <c r="HM254" s="1003"/>
      <c r="HN254" s="1003"/>
      <c r="HO254" s="1003"/>
      <c r="HP254" s="1003"/>
      <c r="HQ254" s="1003"/>
      <c r="HR254" s="1003"/>
      <c r="HS254" s="1003"/>
      <c r="HT254" s="1003"/>
      <c r="HU254" s="1003"/>
      <c r="HV254" s="1003"/>
      <c r="HW254" s="1003"/>
      <c r="HX254" s="1003"/>
      <c r="HY254" s="1003"/>
      <c r="HZ254" s="1003"/>
      <c r="IA254" s="1003"/>
      <c r="IB254" s="1003"/>
      <c r="IC254" s="1003"/>
      <c r="ID254" s="1003"/>
      <c r="IE254" s="1003"/>
      <c r="IF254" s="1003"/>
      <c r="IG254" s="1003"/>
      <c r="IH254" s="1003"/>
      <c r="II254" s="1003"/>
      <c r="IJ254" s="1003"/>
      <c r="IK254" s="1003"/>
      <c r="IL254" s="1003"/>
      <c r="IM254" s="1003"/>
      <c r="IN254" s="1003"/>
      <c r="IO254" s="1003"/>
      <c r="IP254" s="1003"/>
      <c r="IQ254" s="1003"/>
      <c r="IR254" s="1003"/>
      <c r="IS254" s="1003"/>
      <c r="IT254" s="1003"/>
      <c r="IU254" s="1003"/>
      <c r="IV254" s="1003"/>
    </row>
    <row r="255" spans="1:256">
      <c r="A255" s="1003"/>
      <c r="B255" s="1151" t="s">
        <v>1848</v>
      </c>
      <c r="C255" s="1152" t="s">
        <v>1849</v>
      </c>
      <c r="D255" s="1153" t="s">
        <v>29</v>
      </c>
      <c r="E255" s="1154">
        <v>1</v>
      </c>
      <c r="F255" s="1155" t="e">
        <f>G211</f>
        <v>#REF!</v>
      </c>
      <c r="G255" s="1119" t="e">
        <f>TRUNC(F255*E255,2)</f>
        <v>#REF!</v>
      </c>
      <c r="H255" s="1003" t="s">
        <v>1343</v>
      </c>
      <c r="I255" s="1003"/>
      <c r="J255" s="1003"/>
      <c r="K255" s="1003"/>
      <c r="L255" s="1003"/>
      <c r="M255" s="1003"/>
      <c r="N255" s="1003"/>
      <c r="O255" s="1003"/>
      <c r="P255" s="1003"/>
      <c r="Q255" s="1003"/>
      <c r="R255" s="1003"/>
      <c r="S255" s="1003"/>
      <c r="T255" s="1003"/>
      <c r="U255" s="1003"/>
      <c r="V255" s="1003"/>
      <c r="W255" s="1003"/>
      <c r="X255" s="1003"/>
      <c r="Y255" s="1003"/>
      <c r="Z255" s="1003"/>
      <c r="AA255" s="1003"/>
      <c r="AB255" s="1003"/>
      <c r="AC255" s="1003"/>
      <c r="AD255" s="1003"/>
      <c r="AE255" s="1003"/>
      <c r="AF255" s="1003"/>
      <c r="AG255" s="1003"/>
      <c r="AH255" s="1003"/>
      <c r="AI255" s="1003"/>
      <c r="AJ255" s="1003"/>
      <c r="AK255" s="1003"/>
      <c r="AL255" s="1003"/>
      <c r="AM255" s="1003"/>
      <c r="AN255" s="1003"/>
      <c r="AO255" s="1003"/>
      <c r="AP255" s="1003"/>
      <c r="AQ255" s="1003"/>
      <c r="AR255" s="1003"/>
      <c r="AS255" s="1003"/>
      <c r="AT255" s="1003"/>
      <c r="AU255" s="1003"/>
      <c r="AV255" s="1003"/>
      <c r="AW255" s="1003"/>
      <c r="AX255" s="1003"/>
      <c r="AY255" s="1003"/>
      <c r="AZ255" s="1003"/>
      <c r="BA255" s="1003"/>
      <c r="BB255" s="1003"/>
      <c r="BC255" s="1003"/>
      <c r="BD255" s="1003"/>
      <c r="BE255" s="1003"/>
      <c r="BF255" s="1003"/>
      <c r="BG255" s="1003"/>
      <c r="BH255" s="1003"/>
      <c r="BI255" s="1003"/>
      <c r="BJ255" s="1003"/>
      <c r="BK255" s="1003"/>
      <c r="BL255" s="1003"/>
      <c r="BM255" s="1003"/>
      <c r="BN255" s="1003"/>
      <c r="BO255" s="1003"/>
      <c r="BP255" s="1003"/>
      <c r="BQ255" s="1003"/>
      <c r="BR255" s="1003"/>
      <c r="BS255" s="1003"/>
      <c r="BT255" s="1003"/>
      <c r="BU255" s="1003"/>
      <c r="BV255" s="1003"/>
      <c r="BW255" s="1003"/>
      <c r="BX255" s="1003"/>
      <c r="BY255" s="1003"/>
      <c r="BZ255" s="1003"/>
      <c r="CA255" s="1003"/>
      <c r="CB255" s="1003"/>
      <c r="CC255" s="1003"/>
      <c r="CD255" s="1003"/>
      <c r="CE255" s="1003"/>
      <c r="CF255" s="1003"/>
      <c r="CG255" s="1003"/>
      <c r="CH255" s="1003"/>
      <c r="CI255" s="1003"/>
      <c r="CJ255" s="1003"/>
      <c r="CK255" s="1003"/>
      <c r="CL255" s="1003"/>
      <c r="CM255" s="1003"/>
      <c r="CN255" s="1003"/>
      <c r="CO255" s="1003"/>
      <c r="CP255" s="1003"/>
      <c r="CQ255" s="1003"/>
      <c r="CR255" s="1003"/>
      <c r="CS255" s="1003"/>
      <c r="CT255" s="1003"/>
      <c r="CU255" s="1003"/>
      <c r="CV255" s="1003"/>
      <c r="CW255" s="1003"/>
      <c r="CX255" s="1003"/>
      <c r="CY255" s="1003"/>
      <c r="CZ255" s="1003"/>
      <c r="DA255" s="1003"/>
      <c r="DB255" s="1003"/>
      <c r="DC255" s="1003"/>
      <c r="DD255" s="1003"/>
      <c r="DE255" s="1003"/>
      <c r="DF255" s="1003"/>
      <c r="DG255" s="1003"/>
      <c r="DH255" s="1003"/>
      <c r="DI255" s="1003"/>
      <c r="DJ255" s="1003"/>
      <c r="DK255" s="1003"/>
      <c r="DL255" s="1003"/>
      <c r="DM255" s="1003"/>
      <c r="DN255" s="1003"/>
      <c r="DO255" s="1003"/>
      <c r="DP255" s="1003"/>
      <c r="DQ255" s="1003"/>
      <c r="DR255" s="1003"/>
      <c r="DS255" s="1003"/>
      <c r="DT255" s="1003"/>
      <c r="DU255" s="1003"/>
      <c r="DV255" s="1003"/>
      <c r="DW255" s="1003"/>
      <c r="DX255" s="1003"/>
      <c r="DY255" s="1003"/>
      <c r="DZ255" s="1003"/>
      <c r="EA255" s="1003"/>
      <c r="EB255" s="1003"/>
      <c r="EC255" s="1003"/>
      <c r="ED255" s="1003"/>
      <c r="EE255" s="1003"/>
      <c r="EF255" s="1003"/>
      <c r="EG255" s="1003"/>
      <c r="EH255" s="1003"/>
      <c r="EI255" s="1003"/>
      <c r="EJ255" s="1003"/>
      <c r="EK255" s="1003"/>
      <c r="EL255" s="1003"/>
      <c r="EM255" s="1003"/>
      <c r="EN255" s="1003"/>
      <c r="EO255" s="1003"/>
      <c r="EP255" s="1003"/>
      <c r="EQ255" s="1003"/>
      <c r="ER255" s="1003"/>
      <c r="ES255" s="1003"/>
      <c r="ET255" s="1003"/>
      <c r="EU255" s="1003"/>
      <c r="EV255" s="1003"/>
      <c r="EW255" s="1003"/>
      <c r="EX255" s="1003"/>
      <c r="EY255" s="1003"/>
      <c r="EZ255" s="1003"/>
      <c r="FA255" s="1003"/>
      <c r="FB255" s="1003"/>
      <c r="FC255" s="1003"/>
      <c r="FD255" s="1003"/>
      <c r="FE255" s="1003"/>
      <c r="FF255" s="1003"/>
      <c r="FG255" s="1003"/>
      <c r="FH255" s="1003"/>
      <c r="FI255" s="1003"/>
      <c r="FJ255" s="1003"/>
      <c r="FK255" s="1003"/>
      <c r="FL255" s="1003"/>
      <c r="FM255" s="1003"/>
      <c r="FN255" s="1003"/>
      <c r="FO255" s="1003"/>
      <c r="FP255" s="1003"/>
      <c r="FQ255" s="1003"/>
      <c r="FR255" s="1003"/>
      <c r="FS255" s="1003"/>
      <c r="FT255" s="1003"/>
      <c r="FU255" s="1003"/>
      <c r="FV255" s="1003"/>
      <c r="FW255" s="1003"/>
      <c r="FX255" s="1003"/>
      <c r="FY255" s="1003"/>
      <c r="FZ255" s="1003"/>
      <c r="GA255" s="1003"/>
      <c r="GB255" s="1003"/>
      <c r="GC255" s="1003"/>
      <c r="GD255" s="1003"/>
      <c r="GE255" s="1003"/>
      <c r="GF255" s="1003"/>
      <c r="GG255" s="1003"/>
      <c r="GH255" s="1003"/>
      <c r="GI255" s="1003"/>
      <c r="GJ255" s="1003"/>
      <c r="GK255" s="1003"/>
      <c r="GL255" s="1003"/>
      <c r="GM255" s="1003"/>
      <c r="GN255" s="1003"/>
      <c r="GO255" s="1003"/>
      <c r="GP255" s="1003"/>
      <c r="GQ255" s="1003"/>
      <c r="GR255" s="1003"/>
      <c r="GS255" s="1003"/>
      <c r="GT255" s="1003"/>
      <c r="GU255" s="1003"/>
      <c r="GV255" s="1003"/>
      <c r="GW255" s="1003"/>
      <c r="GX255" s="1003"/>
      <c r="GY255" s="1003"/>
      <c r="GZ255" s="1003"/>
      <c r="HA255" s="1003"/>
      <c r="HB255" s="1003"/>
      <c r="HC255" s="1003"/>
      <c r="HD255" s="1003"/>
      <c r="HE255" s="1003"/>
      <c r="HF255" s="1003"/>
      <c r="HG255" s="1003"/>
      <c r="HH255" s="1003"/>
      <c r="HI255" s="1003"/>
      <c r="HJ255" s="1003"/>
      <c r="HK255" s="1003"/>
      <c r="HL255" s="1003"/>
      <c r="HM255" s="1003"/>
      <c r="HN255" s="1003"/>
      <c r="HO255" s="1003"/>
      <c r="HP255" s="1003"/>
      <c r="HQ255" s="1003"/>
      <c r="HR255" s="1003"/>
      <c r="HS255" s="1003"/>
      <c r="HT255" s="1003"/>
      <c r="HU255" s="1003"/>
      <c r="HV255" s="1003"/>
      <c r="HW255" s="1003"/>
      <c r="HX255" s="1003"/>
      <c r="HY255" s="1003"/>
      <c r="HZ255" s="1003"/>
      <c r="IA255" s="1003"/>
      <c r="IB255" s="1003"/>
      <c r="IC255" s="1003"/>
      <c r="ID255" s="1003"/>
      <c r="IE255" s="1003"/>
      <c r="IF255" s="1003"/>
      <c r="IG255" s="1003"/>
      <c r="IH255" s="1003"/>
      <c r="II255" s="1003"/>
      <c r="IJ255" s="1003"/>
      <c r="IK255" s="1003"/>
      <c r="IL255" s="1003"/>
      <c r="IM255" s="1003"/>
      <c r="IN255" s="1003"/>
      <c r="IO255" s="1003"/>
      <c r="IP255" s="1003"/>
      <c r="IQ255" s="1003"/>
      <c r="IR255" s="1003"/>
      <c r="IS255" s="1003"/>
      <c r="IT255" s="1003"/>
      <c r="IU255" s="1003"/>
      <c r="IV255" s="1003"/>
    </row>
    <row r="256" spans="1:256">
      <c r="A256" s="1003"/>
      <c r="B256" s="1151" t="s">
        <v>1853</v>
      </c>
      <c r="C256" s="1152" t="s">
        <v>1854</v>
      </c>
      <c r="D256" s="1153" t="s">
        <v>29</v>
      </c>
      <c r="E256" s="1154">
        <v>1</v>
      </c>
      <c r="F256" s="1155" t="e">
        <f>G218</f>
        <v>#REF!</v>
      </c>
      <c r="G256" s="1119" t="e">
        <f>TRUNC(F256*E256,2)</f>
        <v>#REF!</v>
      </c>
      <c r="H256" s="1003" t="s">
        <v>1343</v>
      </c>
      <c r="I256" s="1003"/>
      <c r="J256" s="1003"/>
      <c r="K256" s="1003"/>
      <c r="L256" s="1003"/>
      <c r="M256" s="1003"/>
      <c r="N256" s="1003"/>
      <c r="O256" s="1003"/>
      <c r="P256" s="1003"/>
      <c r="Q256" s="1003"/>
      <c r="R256" s="1003"/>
      <c r="S256" s="1003"/>
      <c r="T256" s="1003"/>
      <c r="U256" s="1003"/>
      <c r="V256" s="1003"/>
      <c r="W256" s="1003"/>
      <c r="X256" s="1003"/>
      <c r="Y256" s="1003"/>
      <c r="Z256" s="1003"/>
      <c r="AA256" s="1003"/>
      <c r="AB256" s="1003"/>
      <c r="AC256" s="1003"/>
      <c r="AD256" s="1003"/>
      <c r="AE256" s="1003"/>
      <c r="AF256" s="1003"/>
      <c r="AG256" s="1003"/>
      <c r="AH256" s="1003"/>
      <c r="AI256" s="1003"/>
      <c r="AJ256" s="1003"/>
      <c r="AK256" s="1003"/>
      <c r="AL256" s="1003"/>
      <c r="AM256" s="1003"/>
      <c r="AN256" s="1003"/>
      <c r="AO256" s="1003"/>
      <c r="AP256" s="1003"/>
      <c r="AQ256" s="1003"/>
      <c r="AR256" s="1003"/>
      <c r="AS256" s="1003"/>
      <c r="AT256" s="1003"/>
      <c r="AU256" s="1003"/>
      <c r="AV256" s="1003"/>
      <c r="AW256" s="1003"/>
      <c r="AX256" s="1003"/>
      <c r="AY256" s="1003"/>
      <c r="AZ256" s="1003"/>
      <c r="BA256" s="1003"/>
      <c r="BB256" s="1003"/>
      <c r="BC256" s="1003"/>
      <c r="BD256" s="1003"/>
      <c r="BE256" s="1003"/>
      <c r="BF256" s="1003"/>
      <c r="BG256" s="1003"/>
      <c r="BH256" s="1003"/>
      <c r="BI256" s="1003"/>
      <c r="BJ256" s="1003"/>
      <c r="BK256" s="1003"/>
      <c r="BL256" s="1003"/>
      <c r="BM256" s="1003"/>
      <c r="BN256" s="1003"/>
      <c r="BO256" s="1003"/>
      <c r="BP256" s="1003"/>
      <c r="BQ256" s="1003"/>
      <c r="BR256" s="1003"/>
      <c r="BS256" s="1003"/>
      <c r="BT256" s="1003"/>
      <c r="BU256" s="1003"/>
      <c r="BV256" s="1003"/>
      <c r="BW256" s="1003"/>
      <c r="BX256" s="1003"/>
      <c r="BY256" s="1003"/>
      <c r="BZ256" s="1003"/>
      <c r="CA256" s="1003"/>
      <c r="CB256" s="1003"/>
      <c r="CC256" s="1003"/>
      <c r="CD256" s="1003"/>
      <c r="CE256" s="1003"/>
      <c r="CF256" s="1003"/>
      <c r="CG256" s="1003"/>
      <c r="CH256" s="1003"/>
      <c r="CI256" s="1003"/>
      <c r="CJ256" s="1003"/>
      <c r="CK256" s="1003"/>
      <c r="CL256" s="1003"/>
      <c r="CM256" s="1003"/>
      <c r="CN256" s="1003"/>
      <c r="CO256" s="1003"/>
      <c r="CP256" s="1003"/>
      <c r="CQ256" s="1003"/>
      <c r="CR256" s="1003"/>
      <c r="CS256" s="1003"/>
      <c r="CT256" s="1003"/>
      <c r="CU256" s="1003"/>
      <c r="CV256" s="1003"/>
      <c r="CW256" s="1003"/>
      <c r="CX256" s="1003"/>
      <c r="CY256" s="1003"/>
      <c r="CZ256" s="1003"/>
      <c r="DA256" s="1003"/>
      <c r="DB256" s="1003"/>
      <c r="DC256" s="1003"/>
      <c r="DD256" s="1003"/>
      <c r="DE256" s="1003"/>
      <c r="DF256" s="1003"/>
      <c r="DG256" s="1003"/>
      <c r="DH256" s="1003"/>
      <c r="DI256" s="1003"/>
      <c r="DJ256" s="1003"/>
      <c r="DK256" s="1003"/>
      <c r="DL256" s="1003"/>
      <c r="DM256" s="1003"/>
      <c r="DN256" s="1003"/>
      <c r="DO256" s="1003"/>
      <c r="DP256" s="1003"/>
      <c r="DQ256" s="1003"/>
      <c r="DR256" s="1003"/>
      <c r="DS256" s="1003"/>
      <c r="DT256" s="1003"/>
      <c r="DU256" s="1003"/>
      <c r="DV256" s="1003"/>
      <c r="DW256" s="1003"/>
      <c r="DX256" s="1003"/>
      <c r="DY256" s="1003"/>
      <c r="DZ256" s="1003"/>
      <c r="EA256" s="1003"/>
      <c r="EB256" s="1003"/>
      <c r="EC256" s="1003"/>
      <c r="ED256" s="1003"/>
      <c r="EE256" s="1003"/>
      <c r="EF256" s="1003"/>
      <c r="EG256" s="1003"/>
      <c r="EH256" s="1003"/>
      <c r="EI256" s="1003"/>
      <c r="EJ256" s="1003"/>
      <c r="EK256" s="1003"/>
      <c r="EL256" s="1003"/>
      <c r="EM256" s="1003"/>
      <c r="EN256" s="1003"/>
      <c r="EO256" s="1003"/>
      <c r="EP256" s="1003"/>
      <c r="EQ256" s="1003"/>
      <c r="ER256" s="1003"/>
      <c r="ES256" s="1003"/>
      <c r="ET256" s="1003"/>
      <c r="EU256" s="1003"/>
      <c r="EV256" s="1003"/>
      <c r="EW256" s="1003"/>
      <c r="EX256" s="1003"/>
      <c r="EY256" s="1003"/>
      <c r="EZ256" s="1003"/>
      <c r="FA256" s="1003"/>
      <c r="FB256" s="1003"/>
      <c r="FC256" s="1003"/>
      <c r="FD256" s="1003"/>
      <c r="FE256" s="1003"/>
      <c r="FF256" s="1003"/>
      <c r="FG256" s="1003"/>
      <c r="FH256" s="1003"/>
      <c r="FI256" s="1003"/>
      <c r="FJ256" s="1003"/>
      <c r="FK256" s="1003"/>
      <c r="FL256" s="1003"/>
      <c r="FM256" s="1003"/>
      <c r="FN256" s="1003"/>
      <c r="FO256" s="1003"/>
      <c r="FP256" s="1003"/>
      <c r="FQ256" s="1003"/>
      <c r="FR256" s="1003"/>
      <c r="FS256" s="1003"/>
      <c r="FT256" s="1003"/>
      <c r="FU256" s="1003"/>
      <c r="FV256" s="1003"/>
      <c r="FW256" s="1003"/>
      <c r="FX256" s="1003"/>
      <c r="FY256" s="1003"/>
      <c r="FZ256" s="1003"/>
      <c r="GA256" s="1003"/>
      <c r="GB256" s="1003"/>
      <c r="GC256" s="1003"/>
      <c r="GD256" s="1003"/>
      <c r="GE256" s="1003"/>
      <c r="GF256" s="1003"/>
      <c r="GG256" s="1003"/>
      <c r="GH256" s="1003"/>
      <c r="GI256" s="1003"/>
      <c r="GJ256" s="1003"/>
      <c r="GK256" s="1003"/>
      <c r="GL256" s="1003"/>
      <c r="GM256" s="1003"/>
      <c r="GN256" s="1003"/>
      <c r="GO256" s="1003"/>
      <c r="GP256" s="1003"/>
      <c r="GQ256" s="1003"/>
      <c r="GR256" s="1003"/>
      <c r="GS256" s="1003"/>
      <c r="GT256" s="1003"/>
      <c r="GU256" s="1003"/>
      <c r="GV256" s="1003"/>
      <c r="GW256" s="1003"/>
      <c r="GX256" s="1003"/>
      <c r="GY256" s="1003"/>
      <c r="GZ256" s="1003"/>
      <c r="HA256" s="1003"/>
      <c r="HB256" s="1003"/>
      <c r="HC256" s="1003"/>
      <c r="HD256" s="1003"/>
      <c r="HE256" s="1003"/>
      <c r="HF256" s="1003"/>
      <c r="HG256" s="1003"/>
      <c r="HH256" s="1003"/>
      <c r="HI256" s="1003"/>
      <c r="HJ256" s="1003"/>
      <c r="HK256" s="1003"/>
      <c r="HL256" s="1003"/>
      <c r="HM256" s="1003"/>
      <c r="HN256" s="1003"/>
      <c r="HO256" s="1003"/>
      <c r="HP256" s="1003"/>
      <c r="HQ256" s="1003"/>
      <c r="HR256" s="1003"/>
      <c r="HS256" s="1003"/>
      <c r="HT256" s="1003"/>
      <c r="HU256" s="1003"/>
      <c r="HV256" s="1003"/>
      <c r="HW256" s="1003"/>
      <c r="HX256" s="1003"/>
      <c r="HY256" s="1003"/>
      <c r="HZ256" s="1003"/>
      <c r="IA256" s="1003"/>
      <c r="IB256" s="1003"/>
      <c r="IC256" s="1003"/>
      <c r="ID256" s="1003"/>
      <c r="IE256" s="1003"/>
      <c r="IF256" s="1003"/>
      <c r="IG256" s="1003"/>
      <c r="IH256" s="1003"/>
      <c r="II256" s="1003"/>
      <c r="IJ256" s="1003"/>
      <c r="IK256" s="1003"/>
      <c r="IL256" s="1003"/>
      <c r="IM256" s="1003"/>
      <c r="IN256" s="1003"/>
      <c r="IO256" s="1003"/>
      <c r="IP256" s="1003"/>
      <c r="IQ256" s="1003"/>
      <c r="IR256" s="1003"/>
      <c r="IS256" s="1003"/>
      <c r="IT256" s="1003"/>
      <c r="IU256" s="1003"/>
      <c r="IV256" s="1003"/>
    </row>
    <row r="257" spans="1:256">
      <c r="A257" s="1003"/>
      <c r="B257" s="1151" t="str">
        <f>B220</f>
        <v>EQ. INFANTIL 03</v>
      </c>
      <c r="C257" s="1152" t="str">
        <f>C220</f>
        <v>ESCALADA INCLUSIVE BASE DE SUPORTE E INSTALAÇÃO</v>
      </c>
      <c r="D257" s="1153" t="s">
        <v>29</v>
      </c>
      <c r="E257" s="1154">
        <v>1</v>
      </c>
      <c r="F257" s="1155" t="e">
        <f>G225</f>
        <v>#REF!</v>
      </c>
      <c r="G257" s="1119" t="e">
        <f>TRUNC(F257*E257,2)</f>
        <v>#REF!</v>
      </c>
      <c r="H257" s="1003" t="s">
        <v>1343</v>
      </c>
      <c r="I257" s="1003"/>
      <c r="J257" s="1003"/>
      <c r="K257" s="1003"/>
      <c r="L257" s="1003"/>
      <c r="M257" s="1003"/>
      <c r="N257" s="1003"/>
      <c r="O257" s="1003"/>
      <c r="P257" s="1003"/>
      <c r="Q257" s="1003"/>
      <c r="R257" s="1003"/>
      <c r="S257" s="1003"/>
      <c r="T257" s="1003"/>
      <c r="U257" s="1003"/>
      <c r="V257" s="1003"/>
      <c r="W257" s="1003"/>
      <c r="X257" s="1003"/>
      <c r="Y257" s="1003"/>
      <c r="Z257" s="1003"/>
      <c r="AA257" s="1003"/>
      <c r="AB257" s="1003"/>
      <c r="AC257" s="1003"/>
      <c r="AD257" s="1003"/>
      <c r="AE257" s="1003"/>
      <c r="AF257" s="1003"/>
      <c r="AG257" s="1003"/>
      <c r="AH257" s="1003"/>
      <c r="AI257" s="1003"/>
      <c r="AJ257" s="1003"/>
      <c r="AK257" s="1003"/>
      <c r="AL257" s="1003"/>
      <c r="AM257" s="1003"/>
      <c r="AN257" s="1003"/>
      <c r="AO257" s="1003"/>
      <c r="AP257" s="1003"/>
      <c r="AQ257" s="1003"/>
      <c r="AR257" s="1003"/>
      <c r="AS257" s="1003"/>
      <c r="AT257" s="1003"/>
      <c r="AU257" s="1003"/>
      <c r="AV257" s="1003"/>
      <c r="AW257" s="1003"/>
      <c r="AX257" s="1003"/>
      <c r="AY257" s="1003"/>
      <c r="AZ257" s="1003"/>
      <c r="BA257" s="1003"/>
      <c r="BB257" s="1003"/>
      <c r="BC257" s="1003"/>
      <c r="BD257" s="1003"/>
      <c r="BE257" s="1003"/>
      <c r="BF257" s="1003"/>
      <c r="BG257" s="1003"/>
      <c r="BH257" s="1003"/>
      <c r="BI257" s="1003"/>
      <c r="BJ257" s="1003"/>
      <c r="BK257" s="1003"/>
      <c r="BL257" s="1003"/>
      <c r="BM257" s="1003"/>
      <c r="BN257" s="1003"/>
      <c r="BO257" s="1003"/>
      <c r="BP257" s="1003"/>
      <c r="BQ257" s="1003"/>
      <c r="BR257" s="1003"/>
      <c r="BS257" s="1003"/>
      <c r="BT257" s="1003"/>
      <c r="BU257" s="1003"/>
      <c r="BV257" s="1003"/>
      <c r="BW257" s="1003"/>
      <c r="BX257" s="1003"/>
      <c r="BY257" s="1003"/>
      <c r="BZ257" s="1003"/>
      <c r="CA257" s="1003"/>
      <c r="CB257" s="1003"/>
      <c r="CC257" s="1003"/>
      <c r="CD257" s="1003"/>
      <c r="CE257" s="1003"/>
      <c r="CF257" s="1003"/>
      <c r="CG257" s="1003"/>
      <c r="CH257" s="1003"/>
      <c r="CI257" s="1003"/>
      <c r="CJ257" s="1003"/>
      <c r="CK257" s="1003"/>
      <c r="CL257" s="1003"/>
      <c r="CM257" s="1003"/>
      <c r="CN257" s="1003"/>
      <c r="CO257" s="1003"/>
      <c r="CP257" s="1003"/>
      <c r="CQ257" s="1003"/>
      <c r="CR257" s="1003"/>
      <c r="CS257" s="1003"/>
      <c r="CT257" s="1003"/>
      <c r="CU257" s="1003"/>
      <c r="CV257" s="1003"/>
      <c r="CW257" s="1003"/>
      <c r="CX257" s="1003"/>
      <c r="CY257" s="1003"/>
      <c r="CZ257" s="1003"/>
      <c r="DA257" s="1003"/>
      <c r="DB257" s="1003"/>
      <c r="DC257" s="1003"/>
      <c r="DD257" s="1003"/>
      <c r="DE257" s="1003"/>
      <c r="DF257" s="1003"/>
      <c r="DG257" s="1003"/>
      <c r="DH257" s="1003"/>
      <c r="DI257" s="1003"/>
      <c r="DJ257" s="1003"/>
      <c r="DK257" s="1003"/>
      <c r="DL257" s="1003"/>
      <c r="DM257" s="1003"/>
      <c r="DN257" s="1003"/>
      <c r="DO257" s="1003"/>
      <c r="DP257" s="1003"/>
      <c r="DQ257" s="1003"/>
      <c r="DR257" s="1003"/>
      <c r="DS257" s="1003"/>
      <c r="DT257" s="1003"/>
      <c r="DU257" s="1003"/>
      <c r="DV257" s="1003"/>
      <c r="DW257" s="1003"/>
      <c r="DX257" s="1003"/>
      <c r="DY257" s="1003"/>
      <c r="DZ257" s="1003"/>
      <c r="EA257" s="1003"/>
      <c r="EB257" s="1003"/>
      <c r="EC257" s="1003"/>
      <c r="ED257" s="1003"/>
      <c r="EE257" s="1003"/>
      <c r="EF257" s="1003"/>
      <c r="EG257" s="1003"/>
      <c r="EH257" s="1003"/>
      <c r="EI257" s="1003"/>
      <c r="EJ257" s="1003"/>
      <c r="EK257" s="1003"/>
      <c r="EL257" s="1003"/>
      <c r="EM257" s="1003"/>
      <c r="EN257" s="1003"/>
      <c r="EO257" s="1003"/>
      <c r="EP257" s="1003"/>
      <c r="EQ257" s="1003"/>
      <c r="ER257" s="1003"/>
      <c r="ES257" s="1003"/>
      <c r="ET257" s="1003"/>
      <c r="EU257" s="1003"/>
      <c r="EV257" s="1003"/>
      <c r="EW257" s="1003"/>
      <c r="EX257" s="1003"/>
      <c r="EY257" s="1003"/>
      <c r="EZ257" s="1003"/>
      <c r="FA257" s="1003"/>
      <c r="FB257" s="1003"/>
      <c r="FC257" s="1003"/>
      <c r="FD257" s="1003"/>
      <c r="FE257" s="1003"/>
      <c r="FF257" s="1003"/>
      <c r="FG257" s="1003"/>
      <c r="FH257" s="1003"/>
      <c r="FI257" s="1003"/>
      <c r="FJ257" s="1003"/>
      <c r="FK257" s="1003"/>
      <c r="FL257" s="1003"/>
      <c r="FM257" s="1003"/>
      <c r="FN257" s="1003"/>
      <c r="FO257" s="1003"/>
      <c r="FP257" s="1003"/>
      <c r="FQ257" s="1003"/>
      <c r="FR257" s="1003"/>
      <c r="FS257" s="1003"/>
      <c r="FT257" s="1003"/>
      <c r="FU257" s="1003"/>
      <c r="FV257" s="1003"/>
      <c r="FW257" s="1003"/>
      <c r="FX257" s="1003"/>
      <c r="FY257" s="1003"/>
      <c r="FZ257" s="1003"/>
      <c r="GA257" s="1003"/>
      <c r="GB257" s="1003"/>
      <c r="GC257" s="1003"/>
      <c r="GD257" s="1003"/>
      <c r="GE257" s="1003"/>
      <c r="GF257" s="1003"/>
      <c r="GG257" s="1003"/>
      <c r="GH257" s="1003"/>
      <c r="GI257" s="1003"/>
      <c r="GJ257" s="1003"/>
      <c r="GK257" s="1003"/>
      <c r="GL257" s="1003"/>
      <c r="GM257" s="1003"/>
      <c r="GN257" s="1003"/>
      <c r="GO257" s="1003"/>
      <c r="GP257" s="1003"/>
      <c r="GQ257" s="1003"/>
      <c r="GR257" s="1003"/>
      <c r="GS257" s="1003"/>
      <c r="GT257" s="1003"/>
      <c r="GU257" s="1003"/>
      <c r="GV257" s="1003"/>
      <c r="GW257" s="1003"/>
      <c r="GX257" s="1003"/>
      <c r="GY257" s="1003"/>
      <c r="GZ257" s="1003"/>
      <c r="HA257" s="1003"/>
      <c r="HB257" s="1003"/>
      <c r="HC257" s="1003"/>
      <c r="HD257" s="1003"/>
      <c r="HE257" s="1003"/>
      <c r="HF257" s="1003"/>
      <c r="HG257" s="1003"/>
      <c r="HH257" s="1003"/>
      <c r="HI257" s="1003"/>
      <c r="HJ257" s="1003"/>
      <c r="HK257" s="1003"/>
      <c r="HL257" s="1003"/>
      <c r="HM257" s="1003"/>
      <c r="HN257" s="1003"/>
      <c r="HO257" s="1003"/>
      <c r="HP257" s="1003"/>
      <c r="HQ257" s="1003"/>
      <c r="HR257" s="1003"/>
      <c r="HS257" s="1003"/>
      <c r="HT257" s="1003"/>
      <c r="HU257" s="1003"/>
      <c r="HV257" s="1003"/>
      <c r="HW257" s="1003"/>
      <c r="HX257" s="1003"/>
      <c r="HY257" s="1003"/>
      <c r="HZ257" s="1003"/>
      <c r="IA257" s="1003"/>
      <c r="IB257" s="1003"/>
      <c r="IC257" s="1003"/>
      <c r="ID257" s="1003"/>
      <c r="IE257" s="1003"/>
      <c r="IF257" s="1003"/>
      <c r="IG257" s="1003"/>
      <c r="IH257" s="1003"/>
      <c r="II257" s="1003"/>
      <c r="IJ257" s="1003"/>
      <c r="IK257" s="1003"/>
      <c r="IL257" s="1003"/>
      <c r="IM257" s="1003"/>
      <c r="IN257" s="1003"/>
      <c r="IO257" s="1003"/>
      <c r="IP257" s="1003"/>
      <c r="IQ257" s="1003"/>
      <c r="IR257" s="1003"/>
      <c r="IS257" s="1003"/>
      <c r="IT257" s="1003"/>
      <c r="IU257" s="1003"/>
      <c r="IV257" s="1003"/>
    </row>
    <row r="258" spans="1:256" ht="30" customHeight="1" thickBot="1">
      <c r="A258" s="1003"/>
      <c r="B258" s="1159" t="s">
        <v>1857</v>
      </c>
      <c r="C258" s="1160" t="s">
        <v>1858</v>
      </c>
      <c r="D258" s="1161" t="s">
        <v>29</v>
      </c>
      <c r="E258" s="1162">
        <v>1</v>
      </c>
      <c r="F258" s="1163" t="e">
        <f>G233</f>
        <v>#REF!</v>
      </c>
      <c r="G258" s="1164" t="e">
        <f>TRUNC(F258*E258,2)</f>
        <v>#REF!</v>
      </c>
      <c r="H258" s="1003" t="s">
        <v>1343</v>
      </c>
      <c r="I258" s="1003"/>
      <c r="J258" s="1003"/>
      <c r="K258" s="1003"/>
      <c r="L258" s="1003"/>
      <c r="M258" s="1003"/>
      <c r="N258" s="1003"/>
      <c r="O258" s="1003"/>
      <c r="P258" s="1003"/>
      <c r="Q258" s="1003"/>
      <c r="R258" s="1003"/>
      <c r="S258" s="1003"/>
      <c r="T258" s="1003"/>
      <c r="U258" s="1003"/>
      <c r="V258" s="1003"/>
      <c r="W258" s="1003"/>
      <c r="X258" s="1003"/>
      <c r="Y258" s="1003"/>
      <c r="Z258" s="1003"/>
      <c r="AA258" s="1003"/>
      <c r="AB258" s="1003"/>
      <c r="AC258" s="1003"/>
      <c r="AD258" s="1003"/>
      <c r="AE258" s="1003"/>
      <c r="AF258" s="1003"/>
      <c r="AG258" s="1003"/>
      <c r="AH258" s="1003"/>
      <c r="AI258" s="1003"/>
      <c r="AJ258" s="1003"/>
      <c r="AK258" s="1003"/>
      <c r="AL258" s="1003"/>
      <c r="AM258" s="1003"/>
      <c r="AN258" s="1003"/>
      <c r="AO258" s="1003"/>
      <c r="AP258" s="1003"/>
      <c r="AQ258" s="1003"/>
      <c r="AR258" s="1003"/>
      <c r="AS258" s="1003"/>
      <c r="AT258" s="1003"/>
      <c r="AU258" s="1003"/>
      <c r="AV258" s="1003"/>
      <c r="AW258" s="1003"/>
      <c r="AX258" s="1003"/>
      <c r="AY258" s="1003"/>
      <c r="AZ258" s="1003"/>
      <c r="BA258" s="1003"/>
      <c r="BB258" s="1003"/>
      <c r="BC258" s="1003"/>
      <c r="BD258" s="1003"/>
      <c r="BE258" s="1003"/>
      <c r="BF258" s="1003"/>
      <c r="BG258" s="1003"/>
      <c r="BH258" s="1003"/>
      <c r="BI258" s="1003"/>
      <c r="BJ258" s="1003"/>
      <c r="BK258" s="1003"/>
      <c r="BL258" s="1003"/>
      <c r="BM258" s="1003"/>
      <c r="BN258" s="1003"/>
      <c r="BO258" s="1003"/>
      <c r="BP258" s="1003"/>
      <c r="BQ258" s="1003"/>
      <c r="BR258" s="1003"/>
      <c r="BS258" s="1003"/>
      <c r="BT258" s="1003"/>
      <c r="BU258" s="1003"/>
      <c r="BV258" s="1003"/>
      <c r="BW258" s="1003"/>
      <c r="BX258" s="1003"/>
      <c r="BY258" s="1003"/>
      <c r="BZ258" s="1003"/>
      <c r="CA258" s="1003"/>
      <c r="CB258" s="1003"/>
      <c r="CC258" s="1003"/>
      <c r="CD258" s="1003"/>
      <c r="CE258" s="1003"/>
      <c r="CF258" s="1003"/>
      <c r="CG258" s="1003"/>
      <c r="CH258" s="1003"/>
      <c r="CI258" s="1003"/>
      <c r="CJ258" s="1003"/>
      <c r="CK258" s="1003"/>
      <c r="CL258" s="1003"/>
      <c r="CM258" s="1003"/>
      <c r="CN258" s="1003"/>
      <c r="CO258" s="1003"/>
      <c r="CP258" s="1003"/>
      <c r="CQ258" s="1003"/>
      <c r="CR258" s="1003"/>
      <c r="CS258" s="1003"/>
      <c r="CT258" s="1003"/>
      <c r="CU258" s="1003"/>
      <c r="CV258" s="1003"/>
      <c r="CW258" s="1003"/>
      <c r="CX258" s="1003"/>
      <c r="CY258" s="1003"/>
      <c r="CZ258" s="1003"/>
      <c r="DA258" s="1003"/>
      <c r="DB258" s="1003"/>
      <c r="DC258" s="1003"/>
      <c r="DD258" s="1003"/>
      <c r="DE258" s="1003"/>
      <c r="DF258" s="1003"/>
      <c r="DG258" s="1003"/>
      <c r="DH258" s="1003"/>
      <c r="DI258" s="1003"/>
      <c r="DJ258" s="1003"/>
      <c r="DK258" s="1003"/>
      <c r="DL258" s="1003"/>
      <c r="DM258" s="1003"/>
      <c r="DN258" s="1003"/>
      <c r="DO258" s="1003"/>
      <c r="DP258" s="1003"/>
      <c r="DQ258" s="1003"/>
      <c r="DR258" s="1003"/>
      <c r="DS258" s="1003"/>
      <c r="DT258" s="1003"/>
      <c r="DU258" s="1003"/>
      <c r="DV258" s="1003"/>
      <c r="DW258" s="1003"/>
      <c r="DX258" s="1003"/>
      <c r="DY258" s="1003"/>
      <c r="DZ258" s="1003"/>
      <c r="EA258" s="1003"/>
      <c r="EB258" s="1003"/>
      <c r="EC258" s="1003"/>
      <c r="ED258" s="1003"/>
      <c r="EE258" s="1003"/>
      <c r="EF258" s="1003"/>
      <c r="EG258" s="1003"/>
      <c r="EH258" s="1003"/>
      <c r="EI258" s="1003"/>
      <c r="EJ258" s="1003"/>
      <c r="EK258" s="1003"/>
      <c r="EL258" s="1003"/>
      <c r="EM258" s="1003"/>
      <c r="EN258" s="1003"/>
      <c r="EO258" s="1003"/>
      <c r="EP258" s="1003"/>
      <c r="EQ258" s="1003"/>
      <c r="ER258" s="1003"/>
      <c r="ES258" s="1003"/>
      <c r="ET258" s="1003"/>
      <c r="EU258" s="1003"/>
      <c r="EV258" s="1003"/>
      <c r="EW258" s="1003"/>
      <c r="EX258" s="1003"/>
      <c r="EY258" s="1003"/>
      <c r="EZ258" s="1003"/>
      <c r="FA258" s="1003"/>
      <c r="FB258" s="1003"/>
      <c r="FC258" s="1003"/>
      <c r="FD258" s="1003"/>
      <c r="FE258" s="1003"/>
      <c r="FF258" s="1003"/>
      <c r="FG258" s="1003"/>
      <c r="FH258" s="1003"/>
      <c r="FI258" s="1003"/>
      <c r="FJ258" s="1003"/>
      <c r="FK258" s="1003"/>
      <c r="FL258" s="1003"/>
      <c r="FM258" s="1003"/>
      <c r="FN258" s="1003"/>
      <c r="FO258" s="1003"/>
      <c r="FP258" s="1003"/>
      <c r="FQ258" s="1003"/>
      <c r="FR258" s="1003"/>
      <c r="FS258" s="1003"/>
      <c r="FT258" s="1003"/>
      <c r="FU258" s="1003"/>
      <c r="FV258" s="1003"/>
      <c r="FW258" s="1003"/>
      <c r="FX258" s="1003"/>
      <c r="FY258" s="1003"/>
      <c r="FZ258" s="1003"/>
      <c r="GA258" s="1003"/>
      <c r="GB258" s="1003"/>
      <c r="GC258" s="1003"/>
      <c r="GD258" s="1003"/>
      <c r="GE258" s="1003"/>
      <c r="GF258" s="1003"/>
      <c r="GG258" s="1003"/>
      <c r="GH258" s="1003"/>
      <c r="GI258" s="1003"/>
      <c r="GJ258" s="1003"/>
      <c r="GK258" s="1003"/>
      <c r="GL258" s="1003"/>
      <c r="GM258" s="1003"/>
      <c r="GN258" s="1003"/>
      <c r="GO258" s="1003"/>
      <c r="GP258" s="1003"/>
      <c r="GQ258" s="1003"/>
      <c r="GR258" s="1003"/>
      <c r="GS258" s="1003"/>
      <c r="GT258" s="1003"/>
      <c r="GU258" s="1003"/>
      <c r="GV258" s="1003"/>
      <c r="GW258" s="1003"/>
      <c r="GX258" s="1003"/>
      <c r="GY258" s="1003"/>
      <c r="GZ258" s="1003"/>
      <c r="HA258" s="1003"/>
      <c r="HB258" s="1003"/>
      <c r="HC258" s="1003"/>
      <c r="HD258" s="1003"/>
      <c r="HE258" s="1003"/>
      <c r="HF258" s="1003"/>
      <c r="HG258" s="1003"/>
      <c r="HH258" s="1003"/>
      <c r="HI258" s="1003"/>
      <c r="HJ258" s="1003"/>
      <c r="HK258" s="1003"/>
      <c r="HL258" s="1003"/>
      <c r="HM258" s="1003"/>
      <c r="HN258" s="1003"/>
      <c r="HO258" s="1003"/>
      <c r="HP258" s="1003"/>
      <c r="HQ258" s="1003"/>
      <c r="HR258" s="1003"/>
      <c r="HS258" s="1003"/>
      <c r="HT258" s="1003"/>
      <c r="HU258" s="1003"/>
      <c r="HV258" s="1003"/>
      <c r="HW258" s="1003"/>
      <c r="HX258" s="1003"/>
      <c r="HY258" s="1003"/>
      <c r="HZ258" s="1003"/>
      <c r="IA258" s="1003"/>
      <c r="IB258" s="1003"/>
      <c r="IC258" s="1003"/>
      <c r="ID258" s="1003"/>
      <c r="IE258" s="1003"/>
      <c r="IF258" s="1003"/>
      <c r="IG258" s="1003"/>
      <c r="IH258" s="1003"/>
      <c r="II258" s="1003"/>
      <c r="IJ258" s="1003"/>
      <c r="IK258" s="1003"/>
      <c r="IL258" s="1003"/>
      <c r="IM258" s="1003"/>
      <c r="IN258" s="1003"/>
      <c r="IO258" s="1003"/>
      <c r="IP258" s="1003"/>
      <c r="IQ258" s="1003"/>
      <c r="IR258" s="1003"/>
      <c r="IS258" s="1003"/>
      <c r="IT258" s="1003"/>
      <c r="IU258" s="1003"/>
      <c r="IV258" s="1003"/>
    </row>
    <row r="259" spans="1:256" ht="16.5" thickBot="1">
      <c r="A259" s="1003"/>
      <c r="B259" s="1005"/>
      <c r="C259" s="1051"/>
      <c r="D259" s="1052"/>
      <c r="E259" s="1053"/>
      <c r="F259" s="1054" t="s">
        <v>692</v>
      </c>
      <c r="G259" s="1055" t="e">
        <f>TRUNC(SUM(G254:G258),2)</f>
        <v>#REF!</v>
      </c>
      <c r="H259" s="1003"/>
      <c r="I259" s="1003"/>
      <c r="J259" s="1003"/>
      <c r="K259" s="1003"/>
      <c r="L259" s="1003"/>
      <c r="M259" s="1003"/>
      <c r="N259" s="1003"/>
      <c r="O259" s="1003"/>
      <c r="P259" s="1003"/>
      <c r="Q259" s="1003"/>
      <c r="R259" s="1003"/>
      <c r="S259" s="1003"/>
      <c r="T259" s="1003"/>
      <c r="U259" s="1003"/>
      <c r="V259" s="1003"/>
      <c r="W259" s="1003"/>
      <c r="X259" s="1003"/>
      <c r="Y259" s="1003"/>
      <c r="Z259" s="1003"/>
      <c r="AA259" s="1003"/>
      <c r="AB259" s="1003"/>
      <c r="AC259" s="1003"/>
      <c r="AD259" s="1003"/>
      <c r="AE259" s="1003"/>
      <c r="AF259" s="1003"/>
      <c r="AG259" s="1003"/>
      <c r="AH259" s="1003"/>
      <c r="AI259" s="1003"/>
      <c r="AJ259" s="1003"/>
      <c r="AK259" s="1003"/>
      <c r="AL259" s="1003"/>
      <c r="AM259" s="1003"/>
      <c r="AN259" s="1003"/>
      <c r="AO259" s="1003"/>
      <c r="AP259" s="1003"/>
      <c r="AQ259" s="1003"/>
      <c r="AR259" s="1003"/>
      <c r="AS259" s="1003"/>
      <c r="AT259" s="1003"/>
      <c r="AU259" s="1003"/>
      <c r="AV259" s="1003"/>
      <c r="AW259" s="1003"/>
      <c r="AX259" s="1003"/>
      <c r="AY259" s="1003"/>
      <c r="AZ259" s="1003"/>
      <c r="BA259" s="1003"/>
      <c r="BB259" s="1003"/>
      <c r="BC259" s="1003"/>
      <c r="BD259" s="1003"/>
      <c r="BE259" s="1003"/>
      <c r="BF259" s="1003"/>
      <c r="BG259" s="1003"/>
      <c r="BH259" s="1003"/>
      <c r="BI259" s="1003"/>
      <c r="BJ259" s="1003"/>
      <c r="BK259" s="1003"/>
      <c r="BL259" s="1003"/>
      <c r="BM259" s="1003"/>
      <c r="BN259" s="1003"/>
      <c r="BO259" s="1003"/>
      <c r="BP259" s="1003"/>
      <c r="BQ259" s="1003"/>
      <c r="BR259" s="1003"/>
      <c r="BS259" s="1003"/>
      <c r="BT259" s="1003"/>
      <c r="BU259" s="1003"/>
      <c r="BV259" s="1003"/>
      <c r="BW259" s="1003"/>
      <c r="BX259" s="1003"/>
      <c r="BY259" s="1003"/>
      <c r="BZ259" s="1003"/>
      <c r="CA259" s="1003"/>
      <c r="CB259" s="1003"/>
      <c r="CC259" s="1003"/>
      <c r="CD259" s="1003"/>
      <c r="CE259" s="1003"/>
      <c r="CF259" s="1003"/>
      <c r="CG259" s="1003"/>
      <c r="CH259" s="1003"/>
      <c r="CI259" s="1003"/>
      <c r="CJ259" s="1003"/>
      <c r="CK259" s="1003"/>
      <c r="CL259" s="1003"/>
      <c r="CM259" s="1003"/>
      <c r="CN259" s="1003"/>
      <c r="CO259" s="1003"/>
      <c r="CP259" s="1003"/>
      <c r="CQ259" s="1003"/>
      <c r="CR259" s="1003"/>
      <c r="CS259" s="1003"/>
      <c r="CT259" s="1003"/>
      <c r="CU259" s="1003"/>
      <c r="CV259" s="1003"/>
      <c r="CW259" s="1003"/>
      <c r="CX259" s="1003"/>
      <c r="CY259" s="1003"/>
      <c r="CZ259" s="1003"/>
      <c r="DA259" s="1003"/>
      <c r="DB259" s="1003"/>
      <c r="DC259" s="1003"/>
      <c r="DD259" s="1003"/>
      <c r="DE259" s="1003"/>
      <c r="DF259" s="1003"/>
      <c r="DG259" s="1003"/>
      <c r="DH259" s="1003"/>
      <c r="DI259" s="1003"/>
      <c r="DJ259" s="1003"/>
      <c r="DK259" s="1003"/>
      <c r="DL259" s="1003"/>
      <c r="DM259" s="1003"/>
      <c r="DN259" s="1003"/>
      <c r="DO259" s="1003"/>
      <c r="DP259" s="1003"/>
      <c r="DQ259" s="1003"/>
      <c r="DR259" s="1003"/>
      <c r="DS259" s="1003"/>
      <c r="DT259" s="1003"/>
      <c r="DU259" s="1003"/>
      <c r="DV259" s="1003"/>
      <c r="DW259" s="1003"/>
      <c r="DX259" s="1003"/>
      <c r="DY259" s="1003"/>
      <c r="DZ259" s="1003"/>
      <c r="EA259" s="1003"/>
      <c r="EB259" s="1003"/>
      <c r="EC259" s="1003"/>
      <c r="ED259" s="1003"/>
      <c r="EE259" s="1003"/>
      <c r="EF259" s="1003"/>
      <c r="EG259" s="1003"/>
      <c r="EH259" s="1003"/>
      <c r="EI259" s="1003"/>
      <c r="EJ259" s="1003"/>
      <c r="EK259" s="1003"/>
      <c r="EL259" s="1003"/>
      <c r="EM259" s="1003"/>
      <c r="EN259" s="1003"/>
      <c r="EO259" s="1003"/>
      <c r="EP259" s="1003"/>
      <c r="EQ259" s="1003"/>
      <c r="ER259" s="1003"/>
      <c r="ES259" s="1003"/>
      <c r="ET259" s="1003"/>
      <c r="EU259" s="1003"/>
      <c r="EV259" s="1003"/>
      <c r="EW259" s="1003"/>
      <c r="EX259" s="1003"/>
      <c r="EY259" s="1003"/>
      <c r="EZ259" s="1003"/>
      <c r="FA259" s="1003"/>
      <c r="FB259" s="1003"/>
      <c r="FC259" s="1003"/>
      <c r="FD259" s="1003"/>
      <c r="FE259" s="1003"/>
      <c r="FF259" s="1003"/>
      <c r="FG259" s="1003"/>
      <c r="FH259" s="1003"/>
      <c r="FI259" s="1003"/>
      <c r="FJ259" s="1003"/>
      <c r="FK259" s="1003"/>
      <c r="FL259" s="1003"/>
      <c r="FM259" s="1003"/>
      <c r="FN259" s="1003"/>
      <c r="FO259" s="1003"/>
      <c r="FP259" s="1003"/>
      <c r="FQ259" s="1003"/>
      <c r="FR259" s="1003"/>
      <c r="FS259" s="1003"/>
      <c r="FT259" s="1003"/>
      <c r="FU259" s="1003"/>
      <c r="FV259" s="1003"/>
      <c r="FW259" s="1003"/>
      <c r="FX259" s="1003"/>
      <c r="FY259" s="1003"/>
      <c r="FZ259" s="1003"/>
      <c r="GA259" s="1003"/>
      <c r="GB259" s="1003"/>
      <c r="GC259" s="1003"/>
      <c r="GD259" s="1003"/>
      <c r="GE259" s="1003"/>
      <c r="GF259" s="1003"/>
      <c r="GG259" s="1003"/>
      <c r="GH259" s="1003"/>
      <c r="GI259" s="1003"/>
      <c r="GJ259" s="1003"/>
      <c r="GK259" s="1003"/>
      <c r="GL259" s="1003"/>
      <c r="GM259" s="1003"/>
      <c r="GN259" s="1003"/>
      <c r="GO259" s="1003"/>
      <c r="GP259" s="1003"/>
      <c r="GQ259" s="1003"/>
      <c r="GR259" s="1003"/>
      <c r="GS259" s="1003"/>
      <c r="GT259" s="1003"/>
      <c r="GU259" s="1003"/>
      <c r="GV259" s="1003"/>
      <c r="GW259" s="1003"/>
      <c r="GX259" s="1003"/>
      <c r="GY259" s="1003"/>
      <c r="GZ259" s="1003"/>
      <c r="HA259" s="1003"/>
      <c r="HB259" s="1003"/>
      <c r="HC259" s="1003"/>
      <c r="HD259" s="1003"/>
      <c r="HE259" s="1003"/>
      <c r="HF259" s="1003"/>
      <c r="HG259" s="1003"/>
      <c r="HH259" s="1003"/>
      <c r="HI259" s="1003"/>
      <c r="HJ259" s="1003"/>
      <c r="HK259" s="1003"/>
      <c r="HL259" s="1003"/>
      <c r="HM259" s="1003"/>
      <c r="HN259" s="1003"/>
      <c r="HO259" s="1003"/>
      <c r="HP259" s="1003"/>
      <c r="HQ259" s="1003"/>
      <c r="HR259" s="1003"/>
      <c r="HS259" s="1003"/>
      <c r="HT259" s="1003"/>
      <c r="HU259" s="1003"/>
      <c r="HV259" s="1003"/>
      <c r="HW259" s="1003"/>
      <c r="HX259" s="1003"/>
      <c r="HY259" s="1003"/>
      <c r="HZ259" s="1003"/>
      <c r="IA259" s="1003"/>
      <c r="IB259" s="1003"/>
      <c r="IC259" s="1003"/>
      <c r="ID259" s="1003"/>
      <c r="IE259" s="1003"/>
      <c r="IF259" s="1003"/>
      <c r="IG259" s="1003"/>
      <c r="IH259" s="1003"/>
      <c r="II259" s="1003"/>
      <c r="IJ259" s="1003"/>
      <c r="IK259" s="1003"/>
      <c r="IL259" s="1003"/>
      <c r="IM259" s="1003"/>
      <c r="IN259" s="1003"/>
      <c r="IO259" s="1003"/>
      <c r="IP259" s="1003"/>
      <c r="IQ259" s="1003"/>
      <c r="IR259" s="1003"/>
      <c r="IS259" s="1003"/>
      <c r="IT259" s="1003"/>
      <c r="IU259" s="1003"/>
      <c r="IV259" s="1003"/>
    </row>
  </sheetData>
  <mergeCells count="82">
    <mergeCell ref="B121:G121"/>
    <mergeCell ref="B192:C192"/>
    <mergeCell ref="B199:G199"/>
    <mergeCell ref="B254:G254"/>
    <mergeCell ref="B200:C200"/>
    <mergeCell ref="B208:G208"/>
    <mergeCell ref="B215:G215"/>
    <mergeCell ref="B222:G222"/>
    <mergeCell ref="B229:G229"/>
    <mergeCell ref="B239:G239"/>
    <mergeCell ref="B104:G104"/>
    <mergeCell ref="B116:C116"/>
    <mergeCell ref="E116:G116"/>
    <mergeCell ref="B117:C117"/>
    <mergeCell ref="E117:G117"/>
    <mergeCell ref="B110:G111"/>
    <mergeCell ref="C112:F112"/>
    <mergeCell ref="E113:G113"/>
    <mergeCell ref="B114:G114"/>
    <mergeCell ref="B115:C115"/>
    <mergeCell ref="E115:G115"/>
    <mergeCell ref="B87:G87"/>
    <mergeCell ref="B93:G94"/>
    <mergeCell ref="C95:F95"/>
    <mergeCell ref="E96:G96"/>
    <mergeCell ref="B97:G97"/>
    <mergeCell ref="B98:C98"/>
    <mergeCell ref="E98:G98"/>
    <mergeCell ref="B99:C99"/>
    <mergeCell ref="E99:G99"/>
    <mergeCell ref="B100:C100"/>
    <mergeCell ref="E100:G100"/>
    <mergeCell ref="B82:C82"/>
    <mergeCell ref="E82:G82"/>
    <mergeCell ref="B83:C83"/>
    <mergeCell ref="E83:G83"/>
    <mergeCell ref="B76:G77"/>
    <mergeCell ref="C78:F78"/>
    <mergeCell ref="E79:G79"/>
    <mergeCell ref="B80:G80"/>
    <mergeCell ref="B81:C81"/>
    <mergeCell ref="E81:G81"/>
    <mergeCell ref="B65:C65"/>
    <mergeCell ref="E65:G65"/>
    <mergeCell ref="B69:G69"/>
    <mergeCell ref="C60:F60"/>
    <mergeCell ref="E61:G61"/>
    <mergeCell ref="B62:G62"/>
    <mergeCell ref="B63:C63"/>
    <mergeCell ref="E63:G63"/>
    <mergeCell ref="B64:C64"/>
    <mergeCell ref="E64:G64"/>
    <mergeCell ref="B52:G52"/>
    <mergeCell ref="B58:G59"/>
    <mergeCell ref="B46:C46"/>
    <mergeCell ref="E46:G46"/>
    <mergeCell ref="B47:C47"/>
    <mergeCell ref="E47:G47"/>
    <mergeCell ref="B48:C48"/>
    <mergeCell ref="E48:G48"/>
    <mergeCell ref="B34:G34"/>
    <mergeCell ref="B41:G42"/>
    <mergeCell ref="C43:F43"/>
    <mergeCell ref="E44:G44"/>
    <mergeCell ref="B45:G45"/>
    <mergeCell ref="B23:G23"/>
    <mergeCell ref="D25:E25"/>
    <mergeCell ref="D26:E26"/>
    <mergeCell ref="D27:E27"/>
    <mergeCell ref="D28:E28"/>
    <mergeCell ref="B20:D20"/>
    <mergeCell ref="B21:D21"/>
    <mergeCell ref="E21:G21"/>
    <mergeCell ref="C16:D16"/>
    <mergeCell ref="C17:D17"/>
    <mergeCell ref="C18:D18"/>
    <mergeCell ref="C19:D19"/>
    <mergeCell ref="C3:E3"/>
    <mergeCell ref="C4:G4"/>
    <mergeCell ref="B10:G10"/>
    <mergeCell ref="B14:D14"/>
    <mergeCell ref="C15:D15"/>
  </mergeCells>
  <hyperlinks>
    <hyperlink ref="G27" r:id="rId1" display="falecom@flex. Ind.br"/>
  </hyperlinks>
  <pageMargins left="0.78740157480314965" right="0.19685039370078741" top="0.39370078740157483" bottom="0.78740157480314965" header="0.19685039370078741" footer="0.19685039370078741"/>
  <pageSetup paperSize="9" scale="52" fitToHeight="100" orientation="portrait" r:id="rId2"/>
  <headerFooter scaleWithDoc="0" alignWithMargins="0">
    <oddHeader>&amp;RPágina &amp;P de &amp;N</oddHeader>
    <oddFooter>&amp;R&amp;G</oddFooter>
  </headerFooter>
  <rowBreaks count="5" manualBreakCount="5">
    <brk id="29" min="1" max="6" man="1"/>
    <brk id="48" min="1" max="6" man="1"/>
    <brk id="65" min="1" max="6" man="1"/>
    <brk id="83" min="1" max="6" man="1"/>
    <brk id="100" min="1" max="6"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23</vt:i4>
      </vt:variant>
      <vt:variant>
        <vt:lpstr>Intervalos nomeados</vt:lpstr>
      </vt:variant>
      <vt:variant>
        <vt:i4>36</vt:i4>
      </vt:variant>
    </vt:vector>
  </HeadingPairs>
  <TitlesOfParts>
    <vt:vector size="59" baseType="lpstr">
      <vt:lpstr>QCI</vt:lpstr>
      <vt:lpstr>DECL. DE RESP.</vt:lpstr>
      <vt:lpstr>RESUMO</vt:lpstr>
      <vt:lpstr>ORÇAMENTO </vt:lpstr>
      <vt:lpstr>COMPOSIÇÃO CIVIL</vt:lpstr>
      <vt:lpstr>COMPOSIÇÃO ESTRUTURAL</vt:lpstr>
      <vt:lpstr>COMP. PAISAGISMO</vt:lpstr>
      <vt:lpstr>PLAYGROUND </vt:lpstr>
      <vt:lpstr>ACADEMIA DA 3 IDADE </vt:lpstr>
      <vt:lpstr>BANCO DE DADOS SETEMBRO SERV</vt:lpstr>
      <vt:lpstr>BANCO DE DADOS SETEMBRO INS</vt:lpstr>
      <vt:lpstr>COMPOSIÇÕES</vt:lpstr>
      <vt:lpstr>COMP. HIDRO</vt:lpstr>
      <vt:lpstr>COMP. ELETRICO </vt:lpstr>
      <vt:lpstr>COMP. SPDA </vt:lpstr>
      <vt:lpstr>COMP. LOG</vt:lpstr>
      <vt:lpstr>COMP. IP</vt:lpstr>
      <vt:lpstr>COMP. INC</vt:lpstr>
      <vt:lpstr>MEM. DE CALCULO</vt:lpstr>
      <vt:lpstr>CRONOGRAMA</vt:lpstr>
      <vt:lpstr>BDI </vt:lpstr>
      <vt:lpstr>BDI DIF</vt:lpstr>
      <vt:lpstr>ENCARGOS SOCIAIS</vt:lpstr>
      <vt:lpstr>'ACADEMIA DA 3 IDADE '!Area_de_impressao</vt:lpstr>
      <vt:lpstr>'BANCO DE DADOS SETEMBRO SERV'!Area_de_impressao</vt:lpstr>
      <vt:lpstr>'BDI '!Area_de_impressao</vt:lpstr>
      <vt:lpstr>'BDI DIF'!Area_de_impressao</vt:lpstr>
      <vt:lpstr>'COMP. ELETRICO '!Area_de_impressao</vt:lpstr>
      <vt:lpstr>'COMP. HIDRO'!Area_de_impressao</vt:lpstr>
      <vt:lpstr>'COMP. INC'!Area_de_impressao</vt:lpstr>
      <vt:lpstr>'COMP. IP'!Area_de_impressao</vt:lpstr>
      <vt:lpstr>'COMP. LOG'!Area_de_impressao</vt:lpstr>
      <vt:lpstr>'COMP. PAISAGISMO'!Area_de_impressao</vt:lpstr>
      <vt:lpstr>'COMP. SPDA '!Area_de_impressao</vt:lpstr>
      <vt:lpstr>'COMPOSIÇÃO CIVIL'!Area_de_impressao</vt:lpstr>
      <vt:lpstr>'COMPOSIÇÃO ESTRUTURAL'!Area_de_impressao</vt:lpstr>
      <vt:lpstr>CRONOGRAMA!Area_de_impressao</vt:lpstr>
      <vt:lpstr>'DECL. DE RESP.'!Area_de_impressao</vt:lpstr>
      <vt:lpstr>'ENCARGOS SOCIAIS'!Area_de_impressao</vt:lpstr>
      <vt:lpstr>'MEM. DE CALCULO'!Area_de_impressao</vt:lpstr>
      <vt:lpstr>'ORÇAMENTO '!Area_de_impressao</vt:lpstr>
      <vt:lpstr>'PLAYGROUND '!Area_de_impressao</vt:lpstr>
      <vt:lpstr>QCI!Area_de_impressao</vt:lpstr>
      <vt:lpstr>RESUMO!Area_de_impressao</vt:lpstr>
      <vt:lpstr>'ACADEMIA DA 3 IDADE '!Titulos_de_impressao</vt:lpstr>
      <vt:lpstr>'COMP. ELETRICO '!Titulos_de_impressao</vt:lpstr>
      <vt:lpstr>'COMP. HIDRO'!Titulos_de_impressao</vt:lpstr>
      <vt:lpstr>'COMP. INC'!Titulos_de_impressao</vt:lpstr>
      <vt:lpstr>'COMP. IP'!Titulos_de_impressao</vt:lpstr>
      <vt:lpstr>'COMP. LOG'!Titulos_de_impressao</vt:lpstr>
      <vt:lpstr>'COMP. PAISAGISMO'!Titulos_de_impressao</vt:lpstr>
      <vt:lpstr>'COMP. SPDA '!Titulos_de_impressao</vt:lpstr>
      <vt:lpstr>'COMPOSIÇÃO CIVIL'!Titulos_de_impressao</vt:lpstr>
      <vt:lpstr>'COMPOSIÇÃO ESTRUTURAL'!Titulos_de_impressao</vt:lpstr>
      <vt:lpstr>'DECL. DE RESP.'!Titulos_de_impressao</vt:lpstr>
      <vt:lpstr>'MEM. DE CALCULO'!Titulos_de_impressao</vt:lpstr>
      <vt:lpstr>'ORÇAMENTO '!Titulos_de_impressao</vt:lpstr>
      <vt:lpstr>'PLAYGROUND '!Titulos_de_impressao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Convidado</dc:creator>
  <cp:lastModifiedBy>Usuário do Windows</cp:lastModifiedBy>
  <cp:lastPrinted>2018-11-26T14:29:38Z</cp:lastPrinted>
  <dcterms:created xsi:type="dcterms:W3CDTF">2015-11-27T14:02:44Z</dcterms:created>
  <dcterms:modified xsi:type="dcterms:W3CDTF">2018-11-26T14:30:17Z</dcterms:modified>
</cp:coreProperties>
</file>